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F:\0.협정\"/>
    </mc:Choice>
  </mc:AlternateContent>
  <bookViews>
    <workbookView xWindow="-120" yWindow="-120" windowWidth="28920" windowHeight="12285" tabRatio="915" firstSheet="19" activeTab="32"/>
  </bookViews>
  <sheets>
    <sheet name="양산사송(통신)" sheetId="148" r:id="rId1"/>
    <sheet name="인천영종" sheetId="149" r:id="rId2"/>
    <sheet name="과천주암(통신)" sheetId="150" r:id="rId3"/>
    <sheet name="과천주암1공구" sheetId="156" r:id="rId4"/>
    <sheet name="화성동탄2" sheetId="158" r:id="rId5"/>
    <sheet name="고양창릉" sheetId="162" r:id="rId6"/>
    <sheet name="고양창릉(통신)" sheetId="159" r:id="rId7"/>
    <sheet name="의정부우정" sheetId="164" r:id="rId8"/>
    <sheet name="부천대장" sheetId="166" r:id="rId9"/>
    <sheet name="의정부법조타운" sheetId="171" r:id="rId10"/>
    <sheet name="경산대임" sheetId="170" r:id="rId11"/>
    <sheet name="남양주왕숙8공구" sheetId="172" r:id="rId12"/>
    <sheet name="시흥하중" sheetId="168" r:id="rId13"/>
    <sheet name="남양주왕숙1공구" sheetId="173" r:id="rId14"/>
    <sheet name="시흥거모2공구" sheetId="175" r:id="rId15"/>
    <sheet name="인천계양" sheetId="176" r:id="rId16"/>
    <sheet name="시흥거모5공구" sheetId="174" r:id="rId17"/>
    <sheet name="심사기준변경" sheetId="181" r:id="rId18"/>
    <sheet name="고양창릉5공구" sheetId="177" r:id="rId19"/>
    <sheet name="고양창릉5공구(통신)" sheetId="179" r:id="rId20"/>
    <sheet name="화성병점" sheetId="180" r:id="rId21"/>
    <sheet name="부산명지" sheetId="182" r:id="rId22"/>
    <sheet name="부산명지(통신)" sheetId="183" r:id="rId23"/>
    <sheet name="고양창릉6공구" sheetId="185" r:id="rId24"/>
    <sheet name="고양창릉6공구(통신)" sheetId="187" r:id="rId25"/>
    <sheet name="인천계양6공구" sheetId="188" r:id="rId26"/>
    <sheet name="양주회천" sheetId="189" r:id="rId27"/>
    <sheet name="충남도청(통신)" sheetId="190" r:id="rId28"/>
    <sheet name="부천종합" sheetId="191" r:id="rId29"/>
    <sheet name="인천계양5공구" sheetId="192" r:id="rId30"/>
    <sheet name="인천영종11공구" sheetId="193" r:id="rId31"/>
    <sheet name="심사기준변경(26.05.08이후)" sheetId="194" r:id="rId32"/>
    <sheet name="군산신역세권" sheetId="195" r:id="rId33"/>
  </sheets>
  <definedNames>
    <definedName name="_xlnm.Print_Area" localSheetId="5">고양창릉!$A$1:$AO$991</definedName>
    <definedName name="_xlnm.Print_Area" localSheetId="6">'고양창릉(통신)'!$A$1:$AO$978</definedName>
    <definedName name="_xlnm.Print_Area" localSheetId="18">고양창릉5공구!$A$1:$AO$84</definedName>
    <definedName name="_xlnm.Print_Area" localSheetId="19">'고양창릉5공구(통신)'!$A$1:$AO$84</definedName>
    <definedName name="_xlnm.Print_Area" localSheetId="23">고양창릉6공구!$A$1:$AO$104</definedName>
    <definedName name="_xlnm.Print_Area" localSheetId="24">'고양창릉6공구(통신)'!$A$1:$AO$90</definedName>
    <definedName name="_xlnm.Print_Area" localSheetId="2">'과천주암(통신)'!$A$1:$AO$978</definedName>
    <definedName name="_xlnm.Print_Area" localSheetId="3">과천주암1공구!$A$1:$AO$991</definedName>
    <definedName name="_xlnm.Print_Area" localSheetId="32">군산신역세권!$A$1:$AO$90</definedName>
    <definedName name="_xlnm.Print_Area" localSheetId="21">부산명지!$A$1:$AO$90</definedName>
    <definedName name="_xlnm.Print_Area" localSheetId="22">'부산명지(통신)'!$A$1:$AO$90</definedName>
    <definedName name="_xlnm.Print_Area" localSheetId="8">부천대장!$A$1:$AO$1003</definedName>
    <definedName name="_xlnm.Print_Area" localSheetId="28">부천종합!$A$1:$AO$96</definedName>
    <definedName name="_xlnm.Print_Area" localSheetId="0">'양산사송(통신)'!$A$1:$AO$978</definedName>
    <definedName name="_xlnm.Print_Area" localSheetId="26">양주회천!$A$1:$AO$90</definedName>
    <definedName name="_xlnm.Print_Area" localSheetId="29">인천계양5공구!$A$1:$AO$90</definedName>
    <definedName name="_xlnm.Print_Area" localSheetId="25">인천계양6공구!$A$1:$AO$90</definedName>
    <definedName name="_xlnm.Print_Area" localSheetId="1">인천영종!$A$1:$AO$1001</definedName>
    <definedName name="_xlnm.Print_Area" localSheetId="30">인천영종11공구!$A$1:$AO$90</definedName>
    <definedName name="_xlnm.Print_Area" localSheetId="27">'충남도청(통신)'!$A$1:$AO$90</definedName>
    <definedName name="_xlnm.Print_Area" localSheetId="4">화성동탄2!$A$1:$AO$1001</definedName>
    <definedName name="_xlnm.Print_Area" localSheetId="20">화성병점!$A$1:$AO$90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89" i="195" l="1"/>
  <c r="AF87" i="195"/>
  <c r="AF85" i="195"/>
  <c r="AF83" i="195"/>
  <c r="AF81" i="195"/>
  <c r="AF79" i="195"/>
  <c r="AF77" i="195"/>
  <c r="AF75" i="195"/>
  <c r="AF73" i="195"/>
  <c r="AF71" i="195"/>
  <c r="AF69" i="195"/>
  <c r="AF67" i="195"/>
  <c r="AF65" i="195"/>
  <c r="AF63" i="195"/>
  <c r="AF61" i="195"/>
  <c r="AF59" i="195"/>
  <c r="AF57" i="195"/>
  <c r="AF55" i="195"/>
  <c r="AF53" i="195"/>
  <c r="AF51" i="195"/>
  <c r="AF49" i="195"/>
  <c r="AF47" i="195"/>
  <c r="AF45" i="195"/>
  <c r="AF43" i="195"/>
  <c r="AF41" i="195"/>
  <c r="AF39" i="195"/>
  <c r="AF37" i="195"/>
  <c r="AF35" i="195"/>
  <c r="AF33" i="195"/>
  <c r="AF31" i="195"/>
  <c r="AF29" i="195"/>
  <c r="AF27" i="195"/>
  <c r="AF25" i="195"/>
  <c r="AF23" i="195"/>
  <c r="AF21" i="195"/>
  <c r="AF19" i="195"/>
  <c r="AF17" i="195"/>
  <c r="AF15" i="195"/>
  <c r="AF13" i="195"/>
  <c r="AF11" i="195"/>
  <c r="AF9" i="195"/>
  <c r="AF7" i="195"/>
  <c r="AF5" i="195"/>
  <c r="T90" i="195" l="1"/>
  <c r="AD89" i="195" s="1"/>
  <c r="AD90" i="195" s="1"/>
  <c r="T89" i="195"/>
  <c r="U89" i="195" s="1"/>
  <c r="T88" i="195"/>
  <c r="AD87" i="195" s="1"/>
  <c r="AD88" i="195" s="1"/>
  <c r="T87" i="195"/>
  <c r="U87" i="195" s="1"/>
  <c r="T86" i="195"/>
  <c r="AD85" i="195" s="1"/>
  <c r="AD86" i="195" s="1"/>
  <c r="T85" i="195"/>
  <c r="U85" i="195" s="1"/>
  <c r="T84" i="195"/>
  <c r="AD83" i="195" s="1"/>
  <c r="AD84" i="195" s="1"/>
  <c r="T83" i="195"/>
  <c r="U83" i="195" s="1"/>
  <c r="T82" i="195"/>
  <c r="AD81" i="195" s="1"/>
  <c r="AD82" i="195" s="1"/>
  <c r="T81" i="195"/>
  <c r="U81" i="195" s="1"/>
  <c r="T80" i="195"/>
  <c r="AD79" i="195" s="1"/>
  <c r="AD80" i="195" s="1"/>
  <c r="T79" i="195"/>
  <c r="U79" i="195" s="1"/>
  <c r="T78" i="195"/>
  <c r="AD77" i="195" s="1"/>
  <c r="AD78" i="195" s="1"/>
  <c r="T77" i="195"/>
  <c r="U77" i="195" s="1"/>
  <c r="T76" i="195"/>
  <c r="AD75" i="195" s="1"/>
  <c r="AD76" i="195" s="1"/>
  <c r="T75" i="195"/>
  <c r="U75" i="195" s="1"/>
  <c r="T74" i="195"/>
  <c r="AD73" i="195" s="1"/>
  <c r="AD74" i="195" s="1"/>
  <c r="T73" i="195"/>
  <c r="U73" i="195" s="1"/>
  <c r="T72" i="195"/>
  <c r="AD71" i="195" s="1"/>
  <c r="AD72" i="195" s="1"/>
  <c r="T71" i="195"/>
  <c r="U71" i="195" s="1"/>
  <c r="T70" i="195"/>
  <c r="AD69" i="195" s="1"/>
  <c r="AD70" i="195" s="1"/>
  <c r="T69" i="195"/>
  <c r="U69" i="195" s="1"/>
  <c r="T68" i="195"/>
  <c r="AD67" i="195" s="1"/>
  <c r="AD68" i="195" s="1"/>
  <c r="T67" i="195"/>
  <c r="U67" i="195" s="1"/>
  <c r="T66" i="195"/>
  <c r="AD65" i="195" s="1"/>
  <c r="AD66" i="195" s="1"/>
  <c r="T65" i="195"/>
  <c r="U65" i="195" s="1"/>
  <c r="T64" i="195"/>
  <c r="AD63" i="195" s="1"/>
  <c r="AD64" i="195" s="1"/>
  <c r="T63" i="195"/>
  <c r="U63" i="195" s="1"/>
  <c r="T62" i="195"/>
  <c r="AD61" i="195" s="1"/>
  <c r="AD62" i="195" s="1"/>
  <c r="T61" i="195"/>
  <c r="U61" i="195" s="1"/>
  <c r="T60" i="195"/>
  <c r="AD59" i="195" s="1"/>
  <c r="AD60" i="195" s="1"/>
  <c r="T59" i="195"/>
  <c r="U59" i="195" s="1"/>
  <c r="T58" i="195"/>
  <c r="AD57" i="195" s="1"/>
  <c r="AD58" i="195" s="1"/>
  <c r="T57" i="195"/>
  <c r="U57" i="195" s="1"/>
  <c r="T56" i="195"/>
  <c r="AD55" i="195" s="1"/>
  <c r="AD56" i="195" s="1"/>
  <c r="T55" i="195"/>
  <c r="U55" i="195" s="1"/>
  <c r="T54" i="195"/>
  <c r="AD53" i="195" s="1"/>
  <c r="AD54" i="195" s="1"/>
  <c r="T53" i="195"/>
  <c r="U53" i="195" s="1"/>
  <c r="T52" i="195"/>
  <c r="AD51" i="195" s="1"/>
  <c r="AD52" i="195" s="1"/>
  <c r="T51" i="195"/>
  <c r="U51" i="195" s="1"/>
  <c r="T50" i="195"/>
  <c r="AD49" i="195" s="1"/>
  <c r="AD50" i="195" s="1"/>
  <c r="T49" i="195"/>
  <c r="U49" i="195" s="1"/>
  <c r="T48" i="195"/>
  <c r="AD47" i="195" s="1"/>
  <c r="AD48" i="195" s="1"/>
  <c r="T47" i="195"/>
  <c r="U47" i="195" s="1"/>
  <c r="T46" i="195"/>
  <c r="AD45" i="195" s="1"/>
  <c r="AD46" i="195" s="1"/>
  <c r="T45" i="195"/>
  <c r="U45" i="195" s="1"/>
  <c r="T44" i="195"/>
  <c r="AD43" i="195" s="1"/>
  <c r="AD44" i="195" s="1"/>
  <c r="T43" i="195"/>
  <c r="U43" i="195" s="1"/>
  <c r="T42" i="195"/>
  <c r="AD41" i="195" s="1"/>
  <c r="AD42" i="195" s="1"/>
  <c r="T41" i="195"/>
  <c r="U41" i="195" s="1"/>
  <c r="T40" i="195"/>
  <c r="AD39" i="195" s="1"/>
  <c r="AD40" i="195" s="1"/>
  <c r="T39" i="195"/>
  <c r="U39" i="195" s="1"/>
  <c r="T28" i="195"/>
  <c r="AD27" i="195" s="1"/>
  <c r="AD28" i="195" s="1"/>
  <c r="T27" i="195"/>
  <c r="U27" i="195" s="1"/>
  <c r="T38" i="195"/>
  <c r="AD37" i="195" s="1"/>
  <c r="AD38" i="195" s="1"/>
  <c r="T37" i="195"/>
  <c r="U37" i="195" s="1"/>
  <c r="T36" i="195"/>
  <c r="AD35" i="195" s="1"/>
  <c r="AD36" i="195" s="1"/>
  <c r="T35" i="195"/>
  <c r="U35" i="195" s="1"/>
  <c r="T20" i="195"/>
  <c r="AD19" i="195" s="1"/>
  <c r="AD20" i="195" s="1"/>
  <c r="T19" i="195"/>
  <c r="U19" i="195" s="1"/>
  <c r="T26" i="195"/>
  <c r="AD25" i="195" s="1"/>
  <c r="AD26" i="195" s="1"/>
  <c r="T25" i="195"/>
  <c r="U25" i="195" s="1"/>
  <c r="T18" i="195"/>
  <c r="AD17" i="195" s="1"/>
  <c r="AD18" i="195" s="1"/>
  <c r="T17" i="195"/>
  <c r="U17" i="195" s="1"/>
  <c r="T14" i="195"/>
  <c r="AD13" i="195" s="1"/>
  <c r="AD14" i="195" s="1"/>
  <c r="T13" i="195"/>
  <c r="U13" i="195" s="1"/>
  <c r="T32" i="195"/>
  <c r="AD31" i="195" s="1"/>
  <c r="AD32" i="195" s="1"/>
  <c r="T31" i="195"/>
  <c r="U31" i="195" s="1"/>
  <c r="T24" i="195"/>
  <c r="AD23" i="195" s="1"/>
  <c r="AD24" i="195" s="1"/>
  <c r="T23" i="195"/>
  <c r="U23" i="195" s="1"/>
  <c r="T30" i="195"/>
  <c r="AD29" i="195" s="1"/>
  <c r="AD30" i="195" s="1"/>
  <c r="T29" i="195"/>
  <c r="U29" i="195" s="1"/>
  <c r="T34" i="195"/>
  <c r="AD33" i="195" s="1"/>
  <c r="AD34" i="195" s="1"/>
  <c r="T33" i="195"/>
  <c r="U33" i="195" s="1"/>
  <c r="T16" i="195"/>
  <c r="AD15" i="195" s="1"/>
  <c r="AD16" i="195" s="1"/>
  <c r="T15" i="195"/>
  <c r="U15" i="195" s="1"/>
  <c r="T22" i="195"/>
  <c r="AD21" i="195" s="1"/>
  <c r="AD22" i="195" s="1"/>
  <c r="T21" i="195"/>
  <c r="U21" i="195" s="1"/>
  <c r="T12" i="195"/>
  <c r="AD11" i="195" s="1"/>
  <c r="AD12" i="195" s="1"/>
  <c r="T11" i="195"/>
  <c r="U11" i="195" s="1"/>
  <c r="T10" i="195"/>
  <c r="AD9" i="195" s="1"/>
  <c r="AD10" i="195" s="1"/>
  <c r="T9" i="195"/>
  <c r="U9" i="195" s="1"/>
  <c r="T8" i="195"/>
  <c r="AD7" i="195" s="1"/>
  <c r="AD8" i="195" s="1"/>
  <c r="T7" i="195"/>
  <c r="U7" i="195" s="1"/>
  <c r="T6" i="195"/>
  <c r="AD5" i="195" s="1"/>
  <c r="AD6" i="195" s="1"/>
  <c r="T5" i="195"/>
  <c r="U5" i="195" s="1"/>
  <c r="AM89" i="195" l="1"/>
  <c r="AN89" i="195" s="1"/>
  <c r="N89" i="195"/>
  <c r="AM87" i="195"/>
  <c r="AN87" i="195" s="1"/>
  <c r="N87" i="195"/>
  <c r="AM85" i="195"/>
  <c r="AN85" i="195" s="1"/>
  <c r="N85" i="195"/>
  <c r="AM83" i="195"/>
  <c r="AN83" i="195" s="1"/>
  <c r="N83" i="195"/>
  <c r="AM81" i="195"/>
  <c r="AN81" i="195" s="1"/>
  <c r="N81" i="195"/>
  <c r="N79" i="195"/>
  <c r="AM77" i="195"/>
  <c r="AN77" i="195" s="1"/>
  <c r="N77" i="195"/>
  <c r="AM75" i="195"/>
  <c r="AN75" i="195" s="1"/>
  <c r="N75" i="195"/>
  <c r="N57" i="195"/>
  <c r="AM73" i="195"/>
  <c r="AN73" i="195" s="1"/>
  <c r="N73" i="195"/>
  <c r="AM71" i="195"/>
  <c r="AN71" i="195" s="1"/>
  <c r="N71" i="195"/>
  <c r="AM69" i="195"/>
  <c r="AN69" i="195" s="1"/>
  <c r="N69" i="195"/>
  <c r="AM67" i="195"/>
  <c r="AN67" i="195" s="1"/>
  <c r="N67" i="195"/>
  <c r="N65" i="195"/>
  <c r="AM63" i="195"/>
  <c r="AN63" i="195" s="1"/>
  <c r="N63" i="195"/>
  <c r="AM61" i="195"/>
  <c r="AN61" i="195" s="1"/>
  <c r="N61" i="195"/>
  <c r="AM59" i="195"/>
  <c r="AN59" i="195" s="1"/>
  <c r="N59" i="195"/>
  <c r="AM55" i="195"/>
  <c r="AN55" i="195" s="1"/>
  <c r="N55" i="195"/>
  <c r="AM53" i="195"/>
  <c r="AN53" i="195" s="1"/>
  <c r="N53" i="195"/>
  <c r="AM51" i="195"/>
  <c r="AN51" i="195" s="1"/>
  <c r="N51" i="195"/>
  <c r="AM49" i="195"/>
  <c r="AN49" i="195" s="1"/>
  <c r="N49" i="195"/>
  <c r="AM47" i="195"/>
  <c r="AN47" i="195" s="1"/>
  <c r="N47" i="195"/>
  <c r="AM45" i="195"/>
  <c r="AN45" i="195" s="1"/>
  <c r="N45" i="195"/>
  <c r="AM43" i="195"/>
  <c r="AN43" i="195" s="1"/>
  <c r="N43" i="195"/>
  <c r="AM41" i="195"/>
  <c r="AN41" i="195" s="1"/>
  <c r="N41" i="195"/>
  <c r="AM39" i="195"/>
  <c r="AN39" i="195" s="1"/>
  <c r="N39" i="195"/>
  <c r="AM9" i="195"/>
  <c r="AN9" i="195" s="1"/>
  <c r="N9" i="195"/>
  <c r="AM27" i="195"/>
  <c r="AN27" i="195" s="1"/>
  <c r="N27" i="195"/>
  <c r="N21" i="195"/>
  <c r="N37" i="195"/>
  <c r="AM35" i="195"/>
  <c r="AN35" i="195" s="1"/>
  <c r="N35" i="195"/>
  <c r="N19" i="195"/>
  <c r="AM11" i="195"/>
  <c r="AN11" i="195" s="1"/>
  <c r="N11" i="195"/>
  <c r="N25" i="195"/>
  <c r="AM17" i="195"/>
  <c r="AN17" i="195" s="1"/>
  <c r="N17" i="195"/>
  <c r="AM13" i="195"/>
  <c r="AN13" i="195" s="1"/>
  <c r="N13" i="195"/>
  <c r="AM31" i="195"/>
  <c r="AN31" i="195" s="1"/>
  <c r="N31" i="195"/>
  <c r="AM23" i="195"/>
  <c r="AN23" i="195" s="1"/>
  <c r="N23" i="195"/>
  <c r="AM29" i="195"/>
  <c r="AN29" i="195" s="1"/>
  <c r="N29" i="195"/>
  <c r="AM33" i="195"/>
  <c r="AN33" i="195" s="1"/>
  <c r="N33" i="195"/>
  <c r="AM7" i="195"/>
  <c r="AN7" i="195" s="1"/>
  <c r="N7" i="195"/>
  <c r="AM5" i="195"/>
  <c r="AN5" i="195" s="1"/>
  <c r="N5" i="195"/>
  <c r="AM15" i="195"/>
  <c r="AN15" i="195" s="1"/>
  <c r="N15" i="195"/>
  <c r="AC2" i="195"/>
  <c r="AE2" i="195" s="1"/>
  <c r="H2" i="195"/>
  <c r="L2" i="195" s="1"/>
  <c r="AA89" i="195" l="1"/>
  <c r="AB89" i="195" s="1"/>
  <c r="AC89" i="195" s="1"/>
  <c r="AG89" i="195" s="1"/>
  <c r="AH89" i="195" s="1"/>
  <c r="AI89" i="195" s="1"/>
  <c r="AA7" i="195"/>
  <c r="AB7" i="195" s="1"/>
  <c r="AC7" i="195" s="1"/>
  <c r="AG7" i="195" s="1"/>
  <c r="AH7" i="195" s="1"/>
  <c r="AI7" i="195" s="1"/>
  <c r="AA15" i="195"/>
  <c r="AB15" i="195" s="1"/>
  <c r="AC15" i="195" s="1"/>
  <c r="AA37" i="195"/>
  <c r="AB37" i="195" s="1"/>
  <c r="AC37" i="195" s="1"/>
  <c r="AG37" i="195" s="1"/>
  <c r="AH37" i="195" s="1"/>
  <c r="AA9" i="195"/>
  <c r="AB9" i="195" s="1"/>
  <c r="AC9" i="195" s="1"/>
  <c r="AG9" i="195" s="1"/>
  <c r="AH9" i="195" s="1"/>
  <c r="AA17" i="195"/>
  <c r="AB17" i="195" s="1"/>
  <c r="AC17" i="195" s="1"/>
  <c r="AG17" i="195" s="1"/>
  <c r="AH17" i="195" s="1"/>
  <c r="AA59" i="195"/>
  <c r="AB59" i="195" s="1"/>
  <c r="AC59" i="195" s="1"/>
  <c r="AA53" i="195"/>
  <c r="AB53" i="195" s="1"/>
  <c r="AC53" i="195" s="1"/>
  <c r="AG53" i="195" s="1"/>
  <c r="AH53" i="195" s="1"/>
  <c r="AA31" i="195"/>
  <c r="AB31" i="195" s="1"/>
  <c r="AC31" i="195" s="1"/>
  <c r="AG31" i="195" s="1"/>
  <c r="AH31" i="195" s="1"/>
  <c r="AI31" i="195" s="1"/>
  <c r="AA41" i="195"/>
  <c r="AB41" i="195" s="1"/>
  <c r="AC41" i="195" s="1"/>
  <c r="AA45" i="195"/>
  <c r="AB45" i="195" s="1"/>
  <c r="AC45" i="195" s="1"/>
  <c r="AG45" i="195" s="1"/>
  <c r="AH45" i="195" s="1"/>
  <c r="AA49" i="195"/>
  <c r="AB49" i="195" s="1"/>
  <c r="AC49" i="195" s="1"/>
  <c r="AG49" i="195" s="1"/>
  <c r="AH49" i="195" s="1"/>
  <c r="AA75" i="195"/>
  <c r="AB75" i="195" s="1"/>
  <c r="AC75" i="195" s="1"/>
  <c r="AG75" i="195" s="1"/>
  <c r="AH75" i="195" s="1"/>
  <c r="AA29" i="195"/>
  <c r="AB29" i="195" s="1"/>
  <c r="AC29" i="195" s="1"/>
  <c r="AG29" i="195" s="1"/>
  <c r="AH29" i="195" s="1"/>
  <c r="AA63" i="195"/>
  <c r="AB63" i="195" s="1"/>
  <c r="AC63" i="195" s="1"/>
  <c r="AG63" i="195" s="1"/>
  <c r="AH63" i="195" s="1"/>
  <c r="AA79" i="195"/>
  <c r="AB79" i="195" s="1"/>
  <c r="AC79" i="195" s="1"/>
  <c r="AA5" i="195"/>
  <c r="AB5" i="195" s="1"/>
  <c r="AC5" i="195" s="1"/>
  <c r="AA33" i="195"/>
  <c r="AB33" i="195" s="1"/>
  <c r="AC33" i="195" s="1"/>
  <c r="AA23" i="195"/>
  <c r="AB23" i="195" s="1"/>
  <c r="AC23" i="195" s="1"/>
  <c r="AA13" i="195"/>
  <c r="AB13" i="195" s="1"/>
  <c r="AC13" i="195" s="1"/>
  <c r="AG13" i="195" s="1"/>
  <c r="AH13" i="195" s="1"/>
  <c r="AA35" i="195"/>
  <c r="AB35" i="195" s="1"/>
  <c r="AC35" i="195" s="1"/>
  <c r="AA27" i="195"/>
  <c r="AB27" i="195" s="1"/>
  <c r="AC27" i="195" s="1"/>
  <c r="AG27" i="195" s="1"/>
  <c r="AH27" i="195" s="1"/>
  <c r="AA39" i="195"/>
  <c r="AB39" i="195" s="1"/>
  <c r="AC39" i="195" s="1"/>
  <c r="AA43" i="195"/>
  <c r="AB43" i="195" s="1"/>
  <c r="AC43" i="195" s="1"/>
  <c r="AA47" i="195"/>
  <c r="AB47" i="195" s="1"/>
  <c r="AC47" i="195" s="1"/>
  <c r="AG47" i="195" s="1"/>
  <c r="AH47" i="195" s="1"/>
  <c r="AA51" i="195"/>
  <c r="AB51" i="195" s="1"/>
  <c r="AC51" i="195" s="1"/>
  <c r="AA55" i="195"/>
  <c r="AB55" i="195" s="1"/>
  <c r="AC55" i="195" s="1"/>
  <c r="AG55" i="195" s="1"/>
  <c r="AH55" i="195" s="1"/>
  <c r="AA61" i="195"/>
  <c r="AB61" i="195" s="1"/>
  <c r="AC61" i="195" s="1"/>
  <c r="AG61" i="195" s="1"/>
  <c r="AH61" i="195" s="1"/>
  <c r="AA65" i="195"/>
  <c r="AB65" i="195" s="1"/>
  <c r="AC65" i="195" s="1"/>
  <c r="AG65" i="195" s="1"/>
  <c r="AH65" i="195" s="1"/>
  <c r="AA77" i="195"/>
  <c r="AB77" i="195" s="1"/>
  <c r="AC77" i="195" s="1"/>
  <c r="AA25" i="195"/>
  <c r="AB25" i="195" s="1"/>
  <c r="AC25" i="195" s="1"/>
  <c r="AG25" i="195" s="1"/>
  <c r="AH25" i="195" s="1"/>
  <c r="AA11" i="195"/>
  <c r="AB11" i="195" s="1"/>
  <c r="AC11" i="195" s="1"/>
  <c r="AG11" i="195" s="1"/>
  <c r="AH11" i="195" s="1"/>
  <c r="AA67" i="195"/>
  <c r="AB67" i="195" s="1"/>
  <c r="AC67" i="195" s="1"/>
  <c r="AA57" i="195"/>
  <c r="AB57" i="195" s="1"/>
  <c r="AC57" i="195" s="1"/>
  <c r="AA83" i="195"/>
  <c r="AB83" i="195" s="1"/>
  <c r="AC83" i="195" s="1"/>
  <c r="AG83" i="195" s="1"/>
  <c r="AH83" i="195" s="1"/>
  <c r="AA87" i="195"/>
  <c r="AB87" i="195" s="1"/>
  <c r="AC87" i="195" s="1"/>
  <c r="AG87" i="195" s="1"/>
  <c r="AH87" i="195" s="1"/>
  <c r="AA71" i="195"/>
  <c r="AB71" i="195" s="1"/>
  <c r="AC71" i="195" s="1"/>
  <c r="AG71" i="195" s="1"/>
  <c r="AH71" i="195" s="1"/>
  <c r="AA19" i="195"/>
  <c r="AB19" i="195" s="1"/>
  <c r="AC19" i="195" s="1"/>
  <c r="AG19" i="195" s="1"/>
  <c r="AH19" i="195" s="1"/>
  <c r="AA21" i="195"/>
  <c r="AB21" i="195" s="1"/>
  <c r="AC21" i="195" s="1"/>
  <c r="AG21" i="195" s="1"/>
  <c r="AH21" i="195" s="1"/>
  <c r="AA69" i="195"/>
  <c r="AB69" i="195" s="1"/>
  <c r="AC69" i="195" s="1"/>
  <c r="AA73" i="195"/>
  <c r="AB73" i="195" s="1"/>
  <c r="AC73" i="195" s="1"/>
  <c r="AG73" i="195" s="1"/>
  <c r="AH73" i="195" s="1"/>
  <c r="AA81" i="195"/>
  <c r="AB81" i="195" s="1"/>
  <c r="AC81" i="195" s="1"/>
  <c r="AA85" i="195"/>
  <c r="AB85" i="195" s="1"/>
  <c r="AC85" i="195" s="1"/>
  <c r="AG85" i="195" s="1"/>
  <c r="AH85" i="195" s="1"/>
  <c r="AI45" i="195" l="1"/>
  <c r="AG43" i="195"/>
  <c r="AH43" i="195" s="1"/>
  <c r="AI43" i="195" s="1"/>
  <c r="AG57" i="195"/>
  <c r="AH57" i="195" s="1"/>
  <c r="AI57" i="195" s="1"/>
  <c r="AI47" i="195"/>
  <c r="AG51" i="195"/>
  <c r="AH51" i="195" s="1"/>
  <c r="AI51" i="195" s="1"/>
  <c r="AI27" i="195"/>
  <c r="AI73" i="195"/>
  <c r="AI21" i="195"/>
  <c r="AI19" i="195"/>
  <c r="AI65" i="195"/>
  <c r="AI53" i="195"/>
  <c r="AG79" i="195"/>
  <c r="AH79" i="195" s="1"/>
  <c r="AI79" i="195" s="1"/>
  <c r="AG77" i="195"/>
  <c r="AH77" i="195" s="1"/>
  <c r="AI77" i="195" s="1"/>
  <c r="AG67" i="195"/>
  <c r="AH67" i="195" s="1"/>
  <c r="AI67" i="195" s="1"/>
  <c r="AI9" i="195"/>
  <c r="AI37" i="195"/>
  <c r="AI25" i="195"/>
  <c r="AI71" i="195"/>
  <c r="AI87" i="195"/>
  <c r="AI61" i="195"/>
  <c r="AI13" i="195"/>
  <c r="AI63" i="195"/>
  <c r="AG59" i="195"/>
  <c r="AH59" i="195" s="1"/>
  <c r="AI59" i="195" s="1"/>
  <c r="AG81" i="195"/>
  <c r="AH81" i="195" s="1"/>
  <c r="AI81" i="195" s="1"/>
  <c r="AG35" i="195"/>
  <c r="AH35" i="195" s="1"/>
  <c r="AI35" i="195" s="1"/>
  <c r="AG5" i="195"/>
  <c r="AH5" i="195" s="1"/>
  <c r="AI5" i="195" s="1"/>
  <c r="AI75" i="195"/>
  <c r="AI49" i="195"/>
  <c r="AI11" i="195"/>
  <c r="AI85" i="195"/>
  <c r="AI83" i="195"/>
  <c r="AI55" i="195"/>
  <c r="AI29" i="195"/>
  <c r="AI17" i="195"/>
  <c r="AG69" i="195"/>
  <c r="AH69" i="195" s="1"/>
  <c r="AI69" i="195" s="1"/>
  <c r="AG23" i="195"/>
  <c r="AH23" i="195" s="1"/>
  <c r="AI23" i="195" s="1"/>
  <c r="AG41" i="195"/>
  <c r="AH41" i="195" s="1"/>
  <c r="AI41" i="195" s="1"/>
  <c r="AG33" i="195"/>
  <c r="AH33" i="195" s="1"/>
  <c r="AI33" i="195" s="1"/>
  <c r="AG39" i="195"/>
  <c r="AH39" i="195" s="1"/>
  <c r="AI39" i="195" s="1"/>
  <c r="AG15" i="195"/>
  <c r="AH15" i="195" s="1"/>
  <c r="AI15" i="195" s="1"/>
  <c r="U90" i="193" l="1"/>
  <c r="AE89" i="193" s="1"/>
  <c r="AM89" i="193"/>
  <c r="AN89" i="193" s="1"/>
  <c r="U89" i="193"/>
  <c r="V89" i="193" s="1"/>
  <c r="N89" i="193"/>
  <c r="U88" i="193"/>
  <c r="AE87" i="193" s="1"/>
  <c r="AM87" i="193"/>
  <c r="AN87" i="193" s="1"/>
  <c r="U87" i="193"/>
  <c r="V87" i="193" s="1"/>
  <c r="N87" i="193"/>
  <c r="U86" i="193"/>
  <c r="AE85" i="193" s="1"/>
  <c r="AM85" i="193"/>
  <c r="AN85" i="193" s="1"/>
  <c r="U85" i="193"/>
  <c r="V85" i="193" s="1"/>
  <c r="N85" i="193"/>
  <c r="U84" i="193"/>
  <c r="AE83" i="193" s="1"/>
  <c r="AM83" i="193"/>
  <c r="AN83" i="193" s="1"/>
  <c r="U83" i="193"/>
  <c r="V83" i="193" s="1"/>
  <c r="N83" i="193"/>
  <c r="U82" i="193"/>
  <c r="AE81" i="193" s="1"/>
  <c r="AM81" i="193"/>
  <c r="AN81" i="193" s="1"/>
  <c r="U81" i="193"/>
  <c r="V81" i="193" s="1"/>
  <c r="N81" i="193"/>
  <c r="U80" i="193"/>
  <c r="AE79" i="193" s="1"/>
  <c r="U79" i="193"/>
  <c r="V79" i="193" s="1"/>
  <c r="N79" i="193"/>
  <c r="U78" i="193"/>
  <c r="AE77" i="193" s="1"/>
  <c r="AM77" i="193"/>
  <c r="AN77" i="193" s="1"/>
  <c r="U77" i="193"/>
  <c r="V77" i="193" s="1"/>
  <c r="N77" i="193"/>
  <c r="U76" i="193"/>
  <c r="AE75" i="193" s="1"/>
  <c r="AM75" i="193"/>
  <c r="AN75" i="193" s="1"/>
  <c r="U75" i="193"/>
  <c r="V75" i="193" s="1"/>
  <c r="N75" i="193"/>
  <c r="U74" i="193"/>
  <c r="AE73" i="193" s="1"/>
  <c r="U73" i="193"/>
  <c r="V73" i="193" s="1"/>
  <c r="N73" i="193"/>
  <c r="U72" i="193"/>
  <c r="AM71" i="193"/>
  <c r="AN71" i="193" s="1"/>
  <c r="AE71" i="193"/>
  <c r="U71" i="193"/>
  <c r="V71" i="193" s="1"/>
  <c r="N71" i="193"/>
  <c r="U70" i="193"/>
  <c r="AE69" i="193" s="1"/>
  <c r="AM69" i="193"/>
  <c r="AN69" i="193" s="1"/>
  <c r="U69" i="193"/>
  <c r="V69" i="193" s="1"/>
  <c r="N69" i="193"/>
  <c r="U68" i="193"/>
  <c r="AE67" i="193" s="1"/>
  <c r="AM67" i="193"/>
  <c r="AN67" i="193" s="1"/>
  <c r="U67" i="193"/>
  <c r="V67" i="193" s="1"/>
  <c r="N67" i="193"/>
  <c r="U34" i="193"/>
  <c r="AE33" i="193" s="1"/>
  <c r="U33" i="193"/>
  <c r="V33" i="193" s="1"/>
  <c r="N33" i="193"/>
  <c r="U66" i="193"/>
  <c r="AE65" i="193" s="1"/>
  <c r="AM65" i="193"/>
  <c r="AN65" i="193" s="1"/>
  <c r="U65" i="193"/>
  <c r="V65" i="193" s="1"/>
  <c r="N65" i="193"/>
  <c r="U64" i="193"/>
  <c r="AE63" i="193" s="1"/>
  <c r="U63" i="193"/>
  <c r="V63" i="193" s="1"/>
  <c r="N63" i="193"/>
  <c r="U62" i="193"/>
  <c r="AE61" i="193" s="1"/>
  <c r="AM61" i="193"/>
  <c r="AN61" i="193" s="1"/>
  <c r="U61" i="193"/>
  <c r="V61" i="193" s="1"/>
  <c r="N61" i="193"/>
  <c r="U60" i="193"/>
  <c r="AE59" i="193" s="1"/>
  <c r="AM59" i="193"/>
  <c r="AN59" i="193" s="1"/>
  <c r="U59" i="193"/>
  <c r="V59" i="193" s="1"/>
  <c r="N59" i="193"/>
  <c r="U58" i="193"/>
  <c r="AE57" i="193" s="1"/>
  <c r="AM57" i="193"/>
  <c r="AN57" i="193" s="1"/>
  <c r="U57" i="193"/>
  <c r="V57" i="193" s="1"/>
  <c r="N57" i="193"/>
  <c r="U56" i="193"/>
  <c r="AE55" i="193" s="1"/>
  <c r="AM55" i="193"/>
  <c r="AN55" i="193" s="1"/>
  <c r="U55" i="193"/>
  <c r="V55" i="193" s="1"/>
  <c r="N55" i="193"/>
  <c r="U54" i="193"/>
  <c r="AE53" i="193" s="1"/>
  <c r="AM53" i="193"/>
  <c r="AN53" i="193" s="1"/>
  <c r="U53" i="193"/>
  <c r="V53" i="193" s="1"/>
  <c r="N53" i="193"/>
  <c r="U52" i="193"/>
  <c r="AE51" i="193" s="1"/>
  <c r="AM51" i="193"/>
  <c r="AN51" i="193" s="1"/>
  <c r="U51" i="193"/>
  <c r="V51" i="193" s="1"/>
  <c r="N51" i="193"/>
  <c r="U50" i="193"/>
  <c r="AE49" i="193" s="1"/>
  <c r="AM49" i="193"/>
  <c r="AN49" i="193" s="1"/>
  <c r="U49" i="193"/>
  <c r="V49" i="193" s="1"/>
  <c r="N49" i="193"/>
  <c r="U48" i="193"/>
  <c r="AE47" i="193" s="1"/>
  <c r="AM47" i="193"/>
  <c r="AN47" i="193" s="1"/>
  <c r="U47" i="193"/>
  <c r="V47" i="193" s="1"/>
  <c r="N47" i="193"/>
  <c r="U46" i="193"/>
  <c r="AE45" i="193" s="1"/>
  <c r="AM45" i="193"/>
  <c r="AN45" i="193" s="1"/>
  <c r="U45" i="193"/>
  <c r="V45" i="193" s="1"/>
  <c r="N45" i="193"/>
  <c r="U44" i="193"/>
  <c r="AE43" i="193" s="1"/>
  <c r="AM43" i="193"/>
  <c r="AN43" i="193" s="1"/>
  <c r="U43" i="193"/>
  <c r="V43" i="193" s="1"/>
  <c r="N43" i="193"/>
  <c r="U30" i="193"/>
  <c r="AE29" i="193" s="1"/>
  <c r="AM29" i="193"/>
  <c r="AN29" i="193" s="1"/>
  <c r="U29" i="193"/>
  <c r="V29" i="193" s="1"/>
  <c r="N29" i="193"/>
  <c r="U28" i="193"/>
  <c r="AE27" i="193" s="1"/>
  <c r="U27" i="193"/>
  <c r="V27" i="193" s="1"/>
  <c r="N27" i="193"/>
  <c r="U42" i="193"/>
  <c r="AE41" i="193" s="1"/>
  <c r="AM41" i="193"/>
  <c r="AN41" i="193" s="1"/>
  <c r="U41" i="193"/>
  <c r="V41" i="193" s="1"/>
  <c r="N41" i="193"/>
  <c r="U40" i="193"/>
  <c r="AE39" i="193" s="1"/>
  <c r="AM39" i="193"/>
  <c r="AN39" i="193" s="1"/>
  <c r="U39" i="193"/>
  <c r="V39" i="193" s="1"/>
  <c r="N39" i="193"/>
  <c r="U38" i="193"/>
  <c r="AE37" i="193" s="1"/>
  <c r="AM37" i="193"/>
  <c r="AN37" i="193" s="1"/>
  <c r="U37" i="193"/>
  <c r="V37" i="193" s="1"/>
  <c r="N37" i="193"/>
  <c r="U36" i="193"/>
  <c r="AE35" i="193" s="1"/>
  <c r="AM35" i="193"/>
  <c r="AN35" i="193" s="1"/>
  <c r="U35" i="193"/>
  <c r="V35" i="193" s="1"/>
  <c r="N35" i="193"/>
  <c r="U22" i="193"/>
  <c r="AE21" i="193" s="1"/>
  <c r="AM21" i="193"/>
  <c r="AN21" i="193" s="1"/>
  <c r="U21" i="193"/>
  <c r="V21" i="193" s="1"/>
  <c r="N21" i="193"/>
  <c r="U20" i="193"/>
  <c r="AE19" i="193" s="1"/>
  <c r="AM19" i="193"/>
  <c r="AN19" i="193" s="1"/>
  <c r="U19" i="193"/>
  <c r="V19" i="193" s="1"/>
  <c r="N19" i="193"/>
  <c r="U26" i="193"/>
  <c r="AE25" i="193" s="1"/>
  <c r="AM25" i="193"/>
  <c r="AN25" i="193" s="1"/>
  <c r="U25" i="193"/>
  <c r="V25" i="193" s="1"/>
  <c r="N25" i="193"/>
  <c r="U12" i="193"/>
  <c r="AE11" i="193" s="1"/>
  <c r="AM11" i="193"/>
  <c r="AN11" i="193" s="1"/>
  <c r="U11" i="193"/>
  <c r="V11" i="193" s="1"/>
  <c r="N11" i="193"/>
  <c r="U24" i="193"/>
  <c r="AE23" i="193" s="1"/>
  <c r="U23" i="193"/>
  <c r="V23" i="193" s="1"/>
  <c r="N23" i="193"/>
  <c r="U16" i="193"/>
  <c r="AE15" i="193" s="1"/>
  <c r="AM15" i="193"/>
  <c r="AN15" i="193" s="1"/>
  <c r="U15" i="193"/>
  <c r="V15" i="193" s="1"/>
  <c r="N15" i="193"/>
  <c r="U32" i="193"/>
  <c r="AE31" i="193" s="1"/>
  <c r="U31" i="193"/>
  <c r="V31" i="193" s="1"/>
  <c r="N31" i="193"/>
  <c r="U18" i="193"/>
  <c r="AE17" i="193" s="1"/>
  <c r="AM17" i="193"/>
  <c r="AN17" i="193" s="1"/>
  <c r="U17" i="193"/>
  <c r="V17" i="193" s="1"/>
  <c r="N17" i="193"/>
  <c r="U14" i="193"/>
  <c r="AE13" i="193" s="1"/>
  <c r="AM13" i="193"/>
  <c r="AN13" i="193" s="1"/>
  <c r="U13" i="193"/>
  <c r="V13" i="193" s="1"/>
  <c r="N13" i="193"/>
  <c r="U8" i="193"/>
  <c r="AE7" i="193" s="1"/>
  <c r="AM7" i="193"/>
  <c r="AN7" i="193" s="1"/>
  <c r="U7" i="193"/>
  <c r="V7" i="193" s="1"/>
  <c r="N7" i="193"/>
  <c r="U6" i="193"/>
  <c r="AE5" i="193" s="1"/>
  <c r="AM5" i="193"/>
  <c r="AN5" i="193" s="1"/>
  <c r="U5" i="193"/>
  <c r="V5" i="193" s="1"/>
  <c r="N5" i="193"/>
  <c r="U10" i="193"/>
  <c r="AE9" i="193" s="1"/>
  <c r="AM9" i="193"/>
  <c r="AN9" i="193" s="1"/>
  <c r="U9" i="193"/>
  <c r="V9" i="193" s="1"/>
  <c r="N9" i="193"/>
  <c r="AC2" i="193"/>
  <c r="AE2" i="193" s="1"/>
  <c r="H2" i="193"/>
  <c r="L2" i="193" s="1"/>
  <c r="AB89" i="193" s="1"/>
  <c r="AC89" i="193" s="1"/>
  <c r="AD89" i="193" s="1"/>
  <c r="AB13" i="193" l="1"/>
  <c r="AC13" i="193" s="1"/>
  <c r="AD13" i="193" s="1"/>
  <c r="AH13" i="193" s="1"/>
  <c r="AI13" i="193" s="1"/>
  <c r="AB35" i="193"/>
  <c r="AC35" i="193" s="1"/>
  <c r="AD35" i="193" s="1"/>
  <c r="AH35" i="193" s="1"/>
  <c r="AI35" i="193" s="1"/>
  <c r="AB75" i="193"/>
  <c r="AC75" i="193" s="1"/>
  <c r="AD75" i="193" s="1"/>
  <c r="AH75" i="193" s="1"/>
  <c r="AI75" i="193" s="1"/>
  <c r="AB39" i="193"/>
  <c r="AC39" i="193" s="1"/>
  <c r="AD39" i="193" s="1"/>
  <c r="AH39" i="193" s="1"/>
  <c r="AI39" i="193" s="1"/>
  <c r="AB9" i="193"/>
  <c r="AC9" i="193" s="1"/>
  <c r="AD9" i="193" s="1"/>
  <c r="AH9" i="193" s="1"/>
  <c r="AI9" i="193" s="1"/>
  <c r="AB21" i="193"/>
  <c r="AC21" i="193" s="1"/>
  <c r="AD21" i="193" s="1"/>
  <c r="AH21" i="193" s="1"/>
  <c r="AI21" i="193" s="1"/>
  <c r="AB31" i="193"/>
  <c r="AC31" i="193" s="1"/>
  <c r="AD31" i="193" s="1"/>
  <c r="AH31" i="193" s="1"/>
  <c r="AI31" i="193" s="1"/>
  <c r="AB27" i="193"/>
  <c r="AC27" i="193" s="1"/>
  <c r="AD27" i="193" s="1"/>
  <c r="AH27" i="193" s="1"/>
  <c r="AI27" i="193" s="1"/>
  <c r="AB33" i="193"/>
  <c r="AC33" i="193" s="1"/>
  <c r="AD33" i="193" s="1"/>
  <c r="AH33" i="193" s="1"/>
  <c r="AI33" i="193" s="1"/>
  <c r="AB17" i="193"/>
  <c r="AC17" i="193" s="1"/>
  <c r="AD17" i="193" s="1"/>
  <c r="AH17" i="193" s="1"/>
  <c r="AI17" i="193" s="1"/>
  <c r="AB19" i="193"/>
  <c r="AC19" i="193" s="1"/>
  <c r="AD19" i="193" s="1"/>
  <c r="AH19" i="193" s="1"/>
  <c r="AI19" i="193" s="1"/>
  <c r="AB41" i="193"/>
  <c r="AC41" i="193" s="1"/>
  <c r="AD41" i="193" s="1"/>
  <c r="AH41" i="193" s="1"/>
  <c r="AI41" i="193" s="1"/>
  <c r="AB77" i="193"/>
  <c r="AC77" i="193" s="1"/>
  <c r="AD77" i="193" s="1"/>
  <c r="AH77" i="193" s="1"/>
  <c r="AI77" i="193" s="1"/>
  <c r="AB5" i="193"/>
  <c r="AC5" i="193" s="1"/>
  <c r="AD5" i="193" s="1"/>
  <c r="AH5" i="193" s="1"/>
  <c r="AI5" i="193" s="1"/>
  <c r="AB25" i="193"/>
  <c r="AC25" i="193" s="1"/>
  <c r="AD25" i="193" s="1"/>
  <c r="AH25" i="193" s="1"/>
  <c r="AI25" i="193" s="1"/>
  <c r="AB65" i="193"/>
  <c r="AC65" i="193" s="1"/>
  <c r="AD65" i="193" s="1"/>
  <c r="AH65" i="193" s="1"/>
  <c r="AI65" i="193" s="1"/>
  <c r="AB79" i="193"/>
  <c r="AC79" i="193" s="1"/>
  <c r="AD79" i="193" s="1"/>
  <c r="AH79" i="193" s="1"/>
  <c r="AI79" i="193" s="1"/>
  <c r="AB7" i="193"/>
  <c r="AC7" i="193" s="1"/>
  <c r="AD7" i="193" s="1"/>
  <c r="AH7" i="193" s="1"/>
  <c r="AI7" i="193" s="1"/>
  <c r="AB11" i="193"/>
  <c r="AC11" i="193" s="1"/>
  <c r="AD11" i="193" s="1"/>
  <c r="AH11" i="193" s="1"/>
  <c r="AI11" i="193" s="1"/>
  <c r="AB37" i="193"/>
  <c r="AC37" i="193" s="1"/>
  <c r="AD37" i="193" s="1"/>
  <c r="AH37" i="193" s="1"/>
  <c r="AI37" i="193" s="1"/>
  <c r="AH89" i="193"/>
  <c r="AI89" i="193" s="1"/>
  <c r="AB15" i="193"/>
  <c r="AC15" i="193" s="1"/>
  <c r="AD15" i="193" s="1"/>
  <c r="AH15" i="193" s="1"/>
  <c r="AI15" i="193" s="1"/>
  <c r="AB29" i="193"/>
  <c r="AC29" i="193" s="1"/>
  <c r="AD29" i="193" s="1"/>
  <c r="AH29" i="193" s="1"/>
  <c r="AI29" i="193" s="1"/>
  <c r="AB45" i="193"/>
  <c r="AC45" i="193" s="1"/>
  <c r="AD45" i="193" s="1"/>
  <c r="AH45" i="193" s="1"/>
  <c r="AI45" i="193" s="1"/>
  <c r="AB49" i="193"/>
  <c r="AC49" i="193" s="1"/>
  <c r="AD49" i="193" s="1"/>
  <c r="AH49" i="193" s="1"/>
  <c r="AI49" i="193" s="1"/>
  <c r="AB53" i="193"/>
  <c r="AC53" i="193" s="1"/>
  <c r="AD53" i="193" s="1"/>
  <c r="AH53" i="193" s="1"/>
  <c r="AI53" i="193" s="1"/>
  <c r="AB57" i="193"/>
  <c r="AC57" i="193" s="1"/>
  <c r="AD57" i="193" s="1"/>
  <c r="AH57" i="193" s="1"/>
  <c r="AI57" i="193" s="1"/>
  <c r="AB61" i="193"/>
  <c r="AC61" i="193" s="1"/>
  <c r="AD61" i="193" s="1"/>
  <c r="AH61" i="193" s="1"/>
  <c r="AI61" i="193" s="1"/>
  <c r="AB69" i="193"/>
  <c r="AC69" i="193" s="1"/>
  <c r="AD69" i="193" s="1"/>
  <c r="AH69" i="193" s="1"/>
  <c r="AI69" i="193" s="1"/>
  <c r="AB73" i="193"/>
  <c r="AC73" i="193" s="1"/>
  <c r="AD73" i="193" s="1"/>
  <c r="AH73" i="193" s="1"/>
  <c r="AI73" i="193" s="1"/>
  <c r="AB83" i="193"/>
  <c r="AC83" i="193" s="1"/>
  <c r="AD83" i="193" s="1"/>
  <c r="AH83" i="193" s="1"/>
  <c r="AI83" i="193" s="1"/>
  <c r="AB87" i="193"/>
  <c r="AC87" i="193" s="1"/>
  <c r="AD87" i="193" s="1"/>
  <c r="AH87" i="193" s="1"/>
  <c r="AI87" i="193" s="1"/>
  <c r="AB23" i="193"/>
  <c r="AC23" i="193" s="1"/>
  <c r="AD23" i="193" s="1"/>
  <c r="AH23" i="193" s="1"/>
  <c r="AI23" i="193" s="1"/>
  <c r="AB43" i="193"/>
  <c r="AC43" i="193" s="1"/>
  <c r="AD43" i="193" s="1"/>
  <c r="AH43" i="193" s="1"/>
  <c r="AI43" i="193" s="1"/>
  <c r="AB47" i="193"/>
  <c r="AC47" i="193" s="1"/>
  <c r="AD47" i="193" s="1"/>
  <c r="AH47" i="193" s="1"/>
  <c r="AI47" i="193" s="1"/>
  <c r="AB51" i="193"/>
  <c r="AC51" i="193" s="1"/>
  <c r="AD51" i="193" s="1"/>
  <c r="AH51" i="193" s="1"/>
  <c r="AI51" i="193" s="1"/>
  <c r="AB55" i="193"/>
  <c r="AC55" i="193" s="1"/>
  <c r="AD55" i="193" s="1"/>
  <c r="AH55" i="193" s="1"/>
  <c r="AI55" i="193" s="1"/>
  <c r="AB59" i="193"/>
  <c r="AC59" i="193" s="1"/>
  <c r="AD59" i="193" s="1"/>
  <c r="AH59" i="193" s="1"/>
  <c r="AI59" i="193" s="1"/>
  <c r="AB63" i="193"/>
  <c r="AC63" i="193" s="1"/>
  <c r="AD63" i="193" s="1"/>
  <c r="AH63" i="193" s="1"/>
  <c r="AI63" i="193" s="1"/>
  <c r="AB67" i="193"/>
  <c r="AC67" i="193" s="1"/>
  <c r="AD67" i="193" s="1"/>
  <c r="AH67" i="193" s="1"/>
  <c r="AI67" i="193" s="1"/>
  <c r="AB71" i="193"/>
  <c r="AC71" i="193" s="1"/>
  <c r="AD71" i="193" s="1"/>
  <c r="AH71" i="193" s="1"/>
  <c r="AI71" i="193" s="1"/>
  <c r="AB81" i="193"/>
  <c r="AC81" i="193" s="1"/>
  <c r="AD81" i="193" s="1"/>
  <c r="AH81" i="193" s="1"/>
  <c r="AI81" i="193" s="1"/>
  <c r="AB85" i="193"/>
  <c r="AC85" i="193" s="1"/>
  <c r="AD85" i="193" s="1"/>
  <c r="AH85" i="193" s="1"/>
  <c r="AI85" i="193" s="1"/>
  <c r="U90" i="192"/>
  <c r="AE89" i="192" s="1"/>
  <c r="AM89" i="192"/>
  <c r="AN89" i="192" s="1"/>
  <c r="U89" i="192"/>
  <c r="V89" i="192" s="1"/>
  <c r="N89" i="192"/>
  <c r="U88" i="192"/>
  <c r="AE87" i="192" s="1"/>
  <c r="AM87" i="192"/>
  <c r="AN87" i="192" s="1"/>
  <c r="U87" i="192"/>
  <c r="V87" i="192" s="1"/>
  <c r="N87" i="192"/>
  <c r="U86" i="192"/>
  <c r="AE85" i="192" s="1"/>
  <c r="AM85" i="192"/>
  <c r="AN85" i="192" s="1"/>
  <c r="U85" i="192"/>
  <c r="V85" i="192" s="1"/>
  <c r="N85" i="192"/>
  <c r="U84" i="192"/>
  <c r="AE83" i="192" s="1"/>
  <c r="AM83" i="192"/>
  <c r="AN83" i="192" s="1"/>
  <c r="U83" i="192"/>
  <c r="V83" i="192" s="1"/>
  <c r="N83" i="192"/>
  <c r="U82" i="192"/>
  <c r="AE81" i="192" s="1"/>
  <c r="AM81" i="192"/>
  <c r="AN81" i="192" s="1"/>
  <c r="U81" i="192"/>
  <c r="V81" i="192" s="1"/>
  <c r="N81" i="192"/>
  <c r="U80" i="192"/>
  <c r="AE79" i="192" s="1"/>
  <c r="U79" i="192"/>
  <c r="V79" i="192" s="1"/>
  <c r="N79" i="192"/>
  <c r="U78" i="192"/>
  <c r="AE77" i="192" s="1"/>
  <c r="AM77" i="192"/>
  <c r="AN77" i="192" s="1"/>
  <c r="U77" i="192"/>
  <c r="V77" i="192" s="1"/>
  <c r="N77" i="192"/>
  <c r="U76" i="192"/>
  <c r="AE75" i="192" s="1"/>
  <c r="AM75" i="192"/>
  <c r="AN75" i="192" s="1"/>
  <c r="U75" i="192"/>
  <c r="V75" i="192" s="1"/>
  <c r="N75" i="192"/>
  <c r="U74" i="192"/>
  <c r="AE73" i="192" s="1"/>
  <c r="U73" i="192"/>
  <c r="V73" i="192" s="1"/>
  <c r="N73" i="192"/>
  <c r="U72" i="192"/>
  <c r="AE71" i="192" s="1"/>
  <c r="AM71" i="192"/>
  <c r="AN71" i="192" s="1"/>
  <c r="U71" i="192"/>
  <c r="V71" i="192" s="1"/>
  <c r="N71" i="192"/>
  <c r="U70" i="192"/>
  <c r="AE69" i="192" s="1"/>
  <c r="AM69" i="192"/>
  <c r="AN69" i="192" s="1"/>
  <c r="U69" i="192"/>
  <c r="V69" i="192" s="1"/>
  <c r="N69" i="192"/>
  <c r="U68" i="192"/>
  <c r="AE67" i="192" s="1"/>
  <c r="AM67" i="192"/>
  <c r="AN67" i="192" s="1"/>
  <c r="U67" i="192"/>
  <c r="V67" i="192" s="1"/>
  <c r="N67" i="192"/>
  <c r="U66" i="192"/>
  <c r="AE65" i="192" s="1"/>
  <c r="U65" i="192"/>
  <c r="V65" i="192" s="1"/>
  <c r="N65" i="192"/>
  <c r="U46" i="192"/>
  <c r="AE45" i="192" s="1"/>
  <c r="AM45" i="192"/>
  <c r="AN45" i="192" s="1"/>
  <c r="U45" i="192"/>
  <c r="V45" i="192" s="1"/>
  <c r="N45" i="192"/>
  <c r="U20" i="192"/>
  <c r="AE19" i="192" s="1"/>
  <c r="U19" i="192"/>
  <c r="V19" i="192" s="1"/>
  <c r="N19" i="192"/>
  <c r="U18" i="192"/>
  <c r="AE17" i="192" s="1"/>
  <c r="AM17" i="192"/>
  <c r="AN17" i="192" s="1"/>
  <c r="U17" i="192"/>
  <c r="V17" i="192" s="1"/>
  <c r="N17" i="192"/>
  <c r="U42" i="192"/>
  <c r="AE41" i="192" s="1"/>
  <c r="AM41" i="192"/>
  <c r="AN41" i="192" s="1"/>
  <c r="U41" i="192"/>
  <c r="V41" i="192" s="1"/>
  <c r="N41" i="192"/>
  <c r="U44" i="192"/>
  <c r="AE43" i="192" s="1"/>
  <c r="AM43" i="192"/>
  <c r="AN43" i="192" s="1"/>
  <c r="U43" i="192"/>
  <c r="V43" i="192" s="1"/>
  <c r="N43" i="192"/>
  <c r="U64" i="192"/>
  <c r="AE63" i="192" s="1"/>
  <c r="AM63" i="192"/>
  <c r="AN63" i="192" s="1"/>
  <c r="U63" i="192"/>
  <c r="V63" i="192" s="1"/>
  <c r="N63" i="192"/>
  <c r="U62" i="192"/>
  <c r="AE61" i="192" s="1"/>
  <c r="U61" i="192"/>
  <c r="V61" i="192" s="1"/>
  <c r="N61" i="192"/>
  <c r="U58" i="192"/>
  <c r="AE57" i="192" s="1"/>
  <c r="AM57" i="192"/>
  <c r="AN57" i="192" s="1"/>
  <c r="U57" i="192"/>
  <c r="V57" i="192" s="1"/>
  <c r="N57" i="192"/>
  <c r="U60" i="192"/>
  <c r="AE59" i="192" s="1"/>
  <c r="AM59" i="192"/>
  <c r="AN59" i="192" s="1"/>
  <c r="U59" i="192"/>
  <c r="V59" i="192" s="1"/>
  <c r="N59" i="192"/>
  <c r="U56" i="192"/>
  <c r="AE55" i="192" s="1"/>
  <c r="AM55" i="192"/>
  <c r="AN55" i="192" s="1"/>
  <c r="U55" i="192"/>
  <c r="V55" i="192" s="1"/>
  <c r="N55" i="192"/>
  <c r="U40" i="192"/>
  <c r="AE39" i="192" s="1"/>
  <c r="AM39" i="192"/>
  <c r="AN39" i="192" s="1"/>
  <c r="U39" i="192"/>
  <c r="V39" i="192" s="1"/>
  <c r="N39" i="192"/>
  <c r="U34" i="192"/>
  <c r="AE33" i="192" s="1"/>
  <c r="AM33" i="192"/>
  <c r="AN33" i="192" s="1"/>
  <c r="U33" i="192"/>
  <c r="V33" i="192" s="1"/>
  <c r="N33" i="192"/>
  <c r="U54" i="192"/>
  <c r="AE53" i="192" s="1"/>
  <c r="AM53" i="192"/>
  <c r="AN53" i="192" s="1"/>
  <c r="U53" i="192"/>
  <c r="V53" i="192" s="1"/>
  <c r="N53" i="192"/>
  <c r="U48" i="192"/>
  <c r="AE47" i="192" s="1"/>
  <c r="AM47" i="192"/>
  <c r="AN47" i="192" s="1"/>
  <c r="U47" i="192"/>
  <c r="V47" i="192" s="1"/>
  <c r="N47" i="192"/>
  <c r="U52" i="192"/>
  <c r="AE51" i="192" s="1"/>
  <c r="AM51" i="192"/>
  <c r="AN51" i="192" s="1"/>
  <c r="U51" i="192"/>
  <c r="V51" i="192" s="1"/>
  <c r="N51" i="192"/>
  <c r="U38" i="192"/>
  <c r="AE37" i="192" s="1"/>
  <c r="U37" i="192"/>
  <c r="V37" i="192" s="1"/>
  <c r="N37" i="192"/>
  <c r="U24" i="192"/>
  <c r="AE23" i="192" s="1"/>
  <c r="AM23" i="192"/>
  <c r="AN23" i="192" s="1"/>
  <c r="U23" i="192"/>
  <c r="V23" i="192" s="1"/>
  <c r="N23" i="192"/>
  <c r="U50" i="192"/>
  <c r="AE49" i="192" s="1"/>
  <c r="AM49" i="192"/>
  <c r="AN49" i="192" s="1"/>
  <c r="U49" i="192"/>
  <c r="V49" i="192" s="1"/>
  <c r="N49" i="192"/>
  <c r="U26" i="192"/>
  <c r="AE25" i="192" s="1"/>
  <c r="AM25" i="192"/>
  <c r="AN25" i="192" s="1"/>
  <c r="U25" i="192"/>
  <c r="V25" i="192" s="1"/>
  <c r="N25" i="192"/>
  <c r="U14" i="192"/>
  <c r="AE13" i="192" s="1"/>
  <c r="AM13" i="192"/>
  <c r="AN13" i="192" s="1"/>
  <c r="U13" i="192"/>
  <c r="V13" i="192" s="1"/>
  <c r="N13" i="192"/>
  <c r="U22" i="192"/>
  <c r="AE21" i="192" s="1"/>
  <c r="AM21" i="192"/>
  <c r="AN21" i="192" s="1"/>
  <c r="U21" i="192"/>
  <c r="V21" i="192" s="1"/>
  <c r="N21" i="192"/>
  <c r="U32" i="192"/>
  <c r="AE31" i="192" s="1"/>
  <c r="AM31" i="192"/>
  <c r="AN31" i="192" s="1"/>
  <c r="U31" i="192"/>
  <c r="V31" i="192" s="1"/>
  <c r="N31" i="192"/>
  <c r="U36" i="192"/>
  <c r="AE35" i="192" s="1"/>
  <c r="AM35" i="192"/>
  <c r="AN35" i="192" s="1"/>
  <c r="U35" i="192"/>
  <c r="V35" i="192" s="1"/>
  <c r="N35" i="192"/>
  <c r="U30" i="192"/>
  <c r="AE29" i="192" s="1"/>
  <c r="AM29" i="192"/>
  <c r="AN29" i="192" s="1"/>
  <c r="U29" i="192"/>
  <c r="V29" i="192" s="1"/>
  <c r="N29" i="192"/>
  <c r="U28" i="192"/>
  <c r="AE27" i="192" s="1"/>
  <c r="AM27" i="192"/>
  <c r="AN27" i="192" s="1"/>
  <c r="U27" i="192"/>
  <c r="V27" i="192" s="1"/>
  <c r="N27" i="192"/>
  <c r="U16" i="192"/>
  <c r="AE15" i="192" s="1"/>
  <c r="U15" i="192"/>
  <c r="V15" i="192" s="1"/>
  <c r="N15" i="192"/>
  <c r="U12" i="192"/>
  <c r="AE11" i="192" s="1"/>
  <c r="AM11" i="192"/>
  <c r="AN11" i="192" s="1"/>
  <c r="U11" i="192"/>
  <c r="V11" i="192" s="1"/>
  <c r="N11" i="192"/>
  <c r="U10" i="192"/>
  <c r="AE9" i="192" s="1"/>
  <c r="AM9" i="192"/>
  <c r="AN9" i="192" s="1"/>
  <c r="U9" i="192"/>
  <c r="V9" i="192" s="1"/>
  <c r="N9" i="192"/>
  <c r="U8" i="192"/>
  <c r="AE7" i="192" s="1"/>
  <c r="AM7" i="192"/>
  <c r="AN7" i="192" s="1"/>
  <c r="U7" i="192"/>
  <c r="V7" i="192" s="1"/>
  <c r="N7" i="192"/>
  <c r="U6" i="192"/>
  <c r="AE5" i="192" s="1"/>
  <c r="AM5" i="192"/>
  <c r="AN5" i="192" s="1"/>
  <c r="U5" i="192"/>
  <c r="V5" i="192" s="1"/>
  <c r="N5" i="192"/>
  <c r="AC2" i="192"/>
  <c r="AE2" i="192" s="1"/>
  <c r="H2" i="192"/>
  <c r="L2" i="192" s="1"/>
  <c r="AB13" i="192" s="1"/>
  <c r="AC13" i="192" s="1"/>
  <c r="AD13" i="192" s="1"/>
  <c r="AB29" i="192" l="1"/>
  <c r="AC29" i="192" s="1"/>
  <c r="AD29" i="192" s="1"/>
  <c r="AH29" i="192" s="1"/>
  <c r="AI29" i="192" s="1"/>
  <c r="AH13" i="192"/>
  <c r="AI13" i="192" s="1"/>
  <c r="AB89" i="192"/>
  <c r="AC89" i="192" s="1"/>
  <c r="AD89" i="192" s="1"/>
  <c r="AH89" i="192" s="1"/>
  <c r="AI89" i="192" s="1"/>
  <c r="AB85" i="192"/>
  <c r="AC85" i="192" s="1"/>
  <c r="AD85" i="192" s="1"/>
  <c r="AH85" i="192" s="1"/>
  <c r="AI85" i="192" s="1"/>
  <c r="AB81" i="192"/>
  <c r="AC81" i="192" s="1"/>
  <c r="AD81" i="192" s="1"/>
  <c r="AH81" i="192" s="1"/>
  <c r="AI81" i="192" s="1"/>
  <c r="AB71" i="192"/>
  <c r="AC71" i="192" s="1"/>
  <c r="AD71" i="192" s="1"/>
  <c r="AH71" i="192" s="1"/>
  <c r="AI71" i="192" s="1"/>
  <c r="AB67" i="192"/>
  <c r="AC67" i="192" s="1"/>
  <c r="AD67" i="192" s="1"/>
  <c r="AH67" i="192" s="1"/>
  <c r="AI67" i="192" s="1"/>
  <c r="AB19" i="192"/>
  <c r="AC19" i="192" s="1"/>
  <c r="AD19" i="192" s="1"/>
  <c r="AH19" i="192" s="1"/>
  <c r="AI19" i="192" s="1"/>
  <c r="AB41" i="192"/>
  <c r="AC41" i="192" s="1"/>
  <c r="AD41" i="192" s="1"/>
  <c r="AH41" i="192" s="1"/>
  <c r="AI41" i="192" s="1"/>
  <c r="AB63" i="192"/>
  <c r="AC63" i="192" s="1"/>
  <c r="AD63" i="192" s="1"/>
  <c r="AH63" i="192" s="1"/>
  <c r="AI63" i="192" s="1"/>
  <c r="AB23" i="192"/>
  <c r="AC23" i="192" s="1"/>
  <c r="AD23" i="192" s="1"/>
  <c r="AH23" i="192" s="1"/>
  <c r="AI23" i="192" s="1"/>
  <c r="AB21" i="192"/>
  <c r="AC21" i="192" s="1"/>
  <c r="AD21" i="192" s="1"/>
  <c r="AH21" i="192" s="1"/>
  <c r="AI21" i="192" s="1"/>
  <c r="AB75" i="192"/>
  <c r="AC75" i="192" s="1"/>
  <c r="AD75" i="192" s="1"/>
  <c r="AH75" i="192" s="1"/>
  <c r="AI75" i="192" s="1"/>
  <c r="AB61" i="192"/>
  <c r="AC61" i="192" s="1"/>
  <c r="AD61" i="192" s="1"/>
  <c r="AH61" i="192" s="1"/>
  <c r="AI61" i="192" s="1"/>
  <c r="AB51" i="192"/>
  <c r="AC51" i="192" s="1"/>
  <c r="AD51" i="192" s="1"/>
  <c r="AH51" i="192" s="1"/>
  <c r="AI51" i="192" s="1"/>
  <c r="AB9" i="192"/>
  <c r="AC9" i="192" s="1"/>
  <c r="AD9" i="192" s="1"/>
  <c r="AH9" i="192" s="1"/>
  <c r="AI9" i="192" s="1"/>
  <c r="AB79" i="192"/>
  <c r="AC79" i="192" s="1"/>
  <c r="AD79" i="192" s="1"/>
  <c r="AH79" i="192" s="1"/>
  <c r="AI79" i="192" s="1"/>
  <c r="AB65" i="192"/>
  <c r="AC65" i="192" s="1"/>
  <c r="AD65" i="192" s="1"/>
  <c r="AH65" i="192" s="1"/>
  <c r="AI65" i="192" s="1"/>
  <c r="AB53" i="192"/>
  <c r="AC53" i="192" s="1"/>
  <c r="AD53" i="192" s="1"/>
  <c r="AH53" i="192" s="1"/>
  <c r="AI53" i="192" s="1"/>
  <c r="AB5" i="192"/>
  <c r="AC5" i="192" s="1"/>
  <c r="AD5" i="192" s="1"/>
  <c r="AH5" i="192" s="1"/>
  <c r="AI5" i="192" s="1"/>
  <c r="AB73" i="192"/>
  <c r="AC73" i="192" s="1"/>
  <c r="AD73" i="192" s="1"/>
  <c r="AH73" i="192" s="1"/>
  <c r="AI73" i="192" s="1"/>
  <c r="AB69" i="192"/>
  <c r="AC69" i="192" s="1"/>
  <c r="AD69" i="192" s="1"/>
  <c r="AH69" i="192" s="1"/>
  <c r="AI69" i="192" s="1"/>
  <c r="AB37" i="192"/>
  <c r="AC37" i="192" s="1"/>
  <c r="AD37" i="192" s="1"/>
  <c r="AH37" i="192" s="1"/>
  <c r="AI37" i="192" s="1"/>
  <c r="AB87" i="192"/>
  <c r="AC87" i="192" s="1"/>
  <c r="AD87" i="192" s="1"/>
  <c r="AH87" i="192" s="1"/>
  <c r="AI87" i="192" s="1"/>
  <c r="AB83" i="192"/>
  <c r="AC83" i="192" s="1"/>
  <c r="AD83" i="192" s="1"/>
  <c r="AH83" i="192" s="1"/>
  <c r="AI83" i="192" s="1"/>
  <c r="AB17" i="192"/>
  <c r="AC17" i="192" s="1"/>
  <c r="AD17" i="192" s="1"/>
  <c r="AH17" i="192" s="1"/>
  <c r="AI17" i="192" s="1"/>
  <c r="AB43" i="192"/>
  <c r="AC43" i="192" s="1"/>
  <c r="AD43" i="192" s="1"/>
  <c r="AH43" i="192" s="1"/>
  <c r="AI43" i="192" s="1"/>
  <c r="AB59" i="192"/>
  <c r="AC59" i="192" s="1"/>
  <c r="AD59" i="192" s="1"/>
  <c r="AH59" i="192" s="1"/>
  <c r="AI59" i="192" s="1"/>
  <c r="AB77" i="192"/>
  <c r="AC77" i="192" s="1"/>
  <c r="AD77" i="192" s="1"/>
  <c r="AH77" i="192" s="1"/>
  <c r="AI77" i="192" s="1"/>
  <c r="AB45" i="192"/>
  <c r="AC45" i="192" s="1"/>
  <c r="AD45" i="192" s="1"/>
  <c r="AH45" i="192" s="1"/>
  <c r="AI45" i="192" s="1"/>
  <c r="AB57" i="192"/>
  <c r="AC57" i="192" s="1"/>
  <c r="AD57" i="192" s="1"/>
  <c r="AH57" i="192" s="1"/>
  <c r="AI57" i="192" s="1"/>
  <c r="AB55" i="192"/>
  <c r="AC55" i="192" s="1"/>
  <c r="AD55" i="192" s="1"/>
  <c r="AH55" i="192" s="1"/>
  <c r="AI55" i="192" s="1"/>
  <c r="AB33" i="192"/>
  <c r="AC33" i="192" s="1"/>
  <c r="AD33" i="192" s="1"/>
  <c r="AH33" i="192" s="1"/>
  <c r="AI33" i="192" s="1"/>
  <c r="AB47" i="192"/>
  <c r="AC47" i="192" s="1"/>
  <c r="AD47" i="192" s="1"/>
  <c r="AH47" i="192" s="1"/>
  <c r="AI47" i="192" s="1"/>
  <c r="AB11" i="192"/>
  <c r="AC11" i="192" s="1"/>
  <c r="AD11" i="192" s="1"/>
  <c r="AH11" i="192" s="1"/>
  <c r="AI11" i="192" s="1"/>
  <c r="AB7" i="192"/>
  <c r="AC7" i="192" s="1"/>
  <c r="AD7" i="192" s="1"/>
  <c r="AH7" i="192" s="1"/>
  <c r="AI7" i="192" s="1"/>
  <c r="AB15" i="192"/>
  <c r="AC15" i="192" s="1"/>
  <c r="AD15" i="192" s="1"/>
  <c r="AH15" i="192" s="1"/>
  <c r="AI15" i="192" s="1"/>
  <c r="AB49" i="192"/>
  <c r="AC49" i="192" s="1"/>
  <c r="AD49" i="192" s="1"/>
  <c r="AH49" i="192" s="1"/>
  <c r="AI49" i="192" s="1"/>
  <c r="AB25" i="192"/>
  <c r="AC25" i="192" s="1"/>
  <c r="AD25" i="192" s="1"/>
  <c r="AH25" i="192" s="1"/>
  <c r="AI25" i="192" s="1"/>
  <c r="AB35" i="192"/>
  <c r="AC35" i="192" s="1"/>
  <c r="AD35" i="192" s="1"/>
  <c r="AH35" i="192" s="1"/>
  <c r="AI35" i="192" s="1"/>
  <c r="AB27" i="192"/>
  <c r="AC27" i="192" s="1"/>
  <c r="AD27" i="192" s="1"/>
  <c r="AH27" i="192" s="1"/>
  <c r="AI27" i="192" s="1"/>
  <c r="AB39" i="192"/>
  <c r="AC39" i="192" s="1"/>
  <c r="AD39" i="192" s="1"/>
  <c r="AH39" i="192" s="1"/>
  <c r="AI39" i="192" s="1"/>
  <c r="AB31" i="192"/>
  <c r="AC31" i="192" s="1"/>
  <c r="AD31" i="192" s="1"/>
  <c r="AH31" i="192" s="1"/>
  <c r="AI31" i="192" s="1"/>
  <c r="U82" i="191"/>
  <c r="AM81" i="191"/>
  <c r="AN81" i="191" s="1"/>
  <c r="AE81" i="191"/>
  <c r="U81" i="191"/>
  <c r="V81" i="191" s="1"/>
  <c r="N81" i="191"/>
  <c r="U80" i="191"/>
  <c r="AM79" i="191"/>
  <c r="AN79" i="191" s="1"/>
  <c r="AE79" i="191"/>
  <c r="U79" i="191"/>
  <c r="V79" i="191" s="1"/>
  <c r="N79" i="191"/>
  <c r="U86" i="191" l="1"/>
  <c r="AE85" i="191" s="1"/>
  <c r="AM85" i="191"/>
  <c r="AN85" i="191" s="1"/>
  <c r="U85" i="191"/>
  <c r="V85" i="191" s="1"/>
  <c r="N85" i="191"/>
  <c r="U96" i="191" l="1"/>
  <c r="AE95" i="191" s="1"/>
  <c r="AM95" i="191"/>
  <c r="AN95" i="191" s="1"/>
  <c r="U95" i="191"/>
  <c r="V95" i="191" s="1"/>
  <c r="N95" i="191"/>
  <c r="U76" i="191"/>
  <c r="AE75" i="191" s="1"/>
  <c r="AM75" i="191"/>
  <c r="AN75" i="191" s="1"/>
  <c r="U75" i="191"/>
  <c r="V75" i="191" s="1"/>
  <c r="N75" i="191"/>
  <c r="U94" i="191"/>
  <c r="AE93" i="191" s="1"/>
  <c r="U93" i="191"/>
  <c r="V93" i="191" s="1"/>
  <c r="N93" i="191"/>
  <c r="U28" i="191"/>
  <c r="AE27" i="191" s="1"/>
  <c r="AM27" i="191"/>
  <c r="AN27" i="191" s="1"/>
  <c r="U27" i="191"/>
  <c r="V27" i="191" s="1"/>
  <c r="N27" i="191"/>
  <c r="U54" i="191"/>
  <c r="AE53" i="191" s="1"/>
  <c r="AM53" i="191"/>
  <c r="AN53" i="191" s="1"/>
  <c r="U53" i="191"/>
  <c r="V53" i="191" s="1"/>
  <c r="N53" i="191"/>
  <c r="U84" i="191"/>
  <c r="AE83" i="191" s="1"/>
  <c r="AM83" i="191"/>
  <c r="AN83" i="191" s="1"/>
  <c r="U83" i="191"/>
  <c r="V83" i="191" s="1"/>
  <c r="N83" i="191"/>
  <c r="U52" i="191"/>
  <c r="AE51" i="191" s="1"/>
  <c r="AM51" i="191"/>
  <c r="AN51" i="191" s="1"/>
  <c r="U51" i="191"/>
  <c r="V51" i="191" s="1"/>
  <c r="N51" i="191"/>
  <c r="U78" i="191"/>
  <c r="AE77" i="191" s="1"/>
  <c r="AM77" i="191"/>
  <c r="AN77" i="191" s="1"/>
  <c r="U77" i="191"/>
  <c r="V77" i="191" s="1"/>
  <c r="N77" i="191"/>
  <c r="U50" i="191"/>
  <c r="AE49" i="191" s="1"/>
  <c r="AM49" i="191"/>
  <c r="AN49" i="191" s="1"/>
  <c r="U49" i="191"/>
  <c r="V49" i="191" s="1"/>
  <c r="N49" i="191"/>
  <c r="U48" i="191"/>
  <c r="AE47" i="191" s="1"/>
  <c r="U47" i="191"/>
  <c r="V47" i="191" s="1"/>
  <c r="N47" i="191"/>
  <c r="U46" i="191"/>
  <c r="AE45" i="191" s="1"/>
  <c r="AM45" i="191"/>
  <c r="AN45" i="191" s="1"/>
  <c r="U45" i="191"/>
  <c r="V45" i="191" s="1"/>
  <c r="N45" i="191"/>
  <c r="U92" i="191"/>
  <c r="AE91" i="191" s="1"/>
  <c r="AM91" i="191"/>
  <c r="AN91" i="191" s="1"/>
  <c r="U91" i="191"/>
  <c r="V91" i="191" s="1"/>
  <c r="N91" i="191"/>
  <c r="U74" i="191"/>
  <c r="AE73" i="191" s="1"/>
  <c r="AM73" i="191"/>
  <c r="AN73" i="191" s="1"/>
  <c r="U73" i="191"/>
  <c r="V73" i="191" s="1"/>
  <c r="N73" i="191"/>
  <c r="U90" i="191"/>
  <c r="AE89" i="191" s="1"/>
  <c r="AM89" i="191"/>
  <c r="AN89" i="191" s="1"/>
  <c r="U89" i="191"/>
  <c r="V89" i="191" s="1"/>
  <c r="N89" i="191"/>
  <c r="U88" i="191"/>
  <c r="AE87" i="191" s="1"/>
  <c r="AM87" i="191"/>
  <c r="AN87" i="191" s="1"/>
  <c r="U87" i="191"/>
  <c r="V87" i="191" s="1"/>
  <c r="N87" i="191"/>
  <c r="U42" i="191"/>
  <c r="AE41" i="191" s="1"/>
  <c r="AM41" i="191"/>
  <c r="AN41" i="191" s="1"/>
  <c r="U41" i="191"/>
  <c r="V41" i="191" s="1"/>
  <c r="N41" i="191"/>
  <c r="U24" i="191"/>
  <c r="AE23" i="191" s="1"/>
  <c r="AM23" i="191"/>
  <c r="AN23" i="191" s="1"/>
  <c r="U23" i="191"/>
  <c r="V23" i="191" s="1"/>
  <c r="N23" i="191"/>
  <c r="U18" i="191"/>
  <c r="AE17" i="191" s="1"/>
  <c r="AM17" i="191"/>
  <c r="AN17" i="191" s="1"/>
  <c r="U17" i="191"/>
  <c r="V17" i="191" s="1"/>
  <c r="N17" i="191"/>
  <c r="U64" i="191"/>
  <c r="AE63" i="191" s="1"/>
  <c r="U63" i="191"/>
  <c r="V63" i="191" s="1"/>
  <c r="N63" i="191"/>
  <c r="U72" i="191"/>
  <c r="AE71" i="191" s="1"/>
  <c r="AM71" i="191"/>
  <c r="AN71" i="191" s="1"/>
  <c r="U71" i="191"/>
  <c r="V71" i="191" s="1"/>
  <c r="N71" i="191"/>
  <c r="U66" i="191"/>
  <c r="AE65" i="191" s="1"/>
  <c r="AM65" i="191"/>
  <c r="AN65" i="191" s="1"/>
  <c r="U65" i="191"/>
  <c r="V65" i="191" s="1"/>
  <c r="N65" i="191"/>
  <c r="U44" i="191"/>
  <c r="AE43" i="191" s="1"/>
  <c r="AM43" i="191"/>
  <c r="AN43" i="191" s="1"/>
  <c r="U43" i="191"/>
  <c r="V43" i="191" s="1"/>
  <c r="N43" i="191"/>
  <c r="U68" i="191"/>
  <c r="AE67" i="191" s="1"/>
  <c r="AM67" i="191"/>
  <c r="AN67" i="191" s="1"/>
  <c r="U67" i="191"/>
  <c r="V67" i="191" s="1"/>
  <c r="N67" i="191"/>
  <c r="U58" i="191"/>
  <c r="AE57" i="191" s="1"/>
  <c r="AM57" i="191"/>
  <c r="AN57" i="191" s="1"/>
  <c r="U57" i="191"/>
  <c r="V57" i="191" s="1"/>
  <c r="N57" i="191"/>
  <c r="U62" i="191"/>
  <c r="AE61" i="191" s="1"/>
  <c r="AM61" i="191"/>
  <c r="AN61" i="191" s="1"/>
  <c r="U61" i="191"/>
  <c r="V61" i="191" s="1"/>
  <c r="N61" i="191"/>
  <c r="U60" i="191"/>
  <c r="AE59" i="191" s="1"/>
  <c r="AM59" i="191"/>
  <c r="AN59" i="191" s="1"/>
  <c r="U59" i="191"/>
  <c r="V59" i="191" s="1"/>
  <c r="N59" i="191"/>
  <c r="U56" i="191"/>
  <c r="AE55" i="191" s="1"/>
  <c r="U55" i="191"/>
  <c r="V55" i="191" s="1"/>
  <c r="N55" i="191"/>
  <c r="U40" i="191"/>
  <c r="AE39" i="191" s="1"/>
  <c r="AM39" i="191"/>
  <c r="AN39" i="191" s="1"/>
  <c r="U39" i="191"/>
  <c r="V39" i="191" s="1"/>
  <c r="N39" i="191"/>
  <c r="U38" i="191"/>
  <c r="AE37" i="191" s="1"/>
  <c r="AM37" i="191"/>
  <c r="AN37" i="191" s="1"/>
  <c r="U37" i="191"/>
  <c r="V37" i="191" s="1"/>
  <c r="N37" i="191"/>
  <c r="U36" i="191"/>
  <c r="AE35" i="191" s="1"/>
  <c r="AM35" i="191"/>
  <c r="AN35" i="191" s="1"/>
  <c r="U35" i="191"/>
  <c r="V35" i="191" s="1"/>
  <c r="N35" i="191"/>
  <c r="U32" i="191"/>
  <c r="AE31" i="191" s="1"/>
  <c r="AM31" i="191"/>
  <c r="AN31" i="191" s="1"/>
  <c r="U31" i="191"/>
  <c r="V31" i="191" s="1"/>
  <c r="N31" i="191"/>
  <c r="U30" i="191"/>
  <c r="AE29" i="191" s="1"/>
  <c r="AM29" i="191"/>
  <c r="AN29" i="191" s="1"/>
  <c r="U29" i="191"/>
  <c r="V29" i="191" s="1"/>
  <c r="N29" i="191"/>
  <c r="U34" i="191"/>
  <c r="AE33" i="191" s="1"/>
  <c r="AM33" i="191"/>
  <c r="AN33" i="191" s="1"/>
  <c r="U33" i="191"/>
  <c r="V33" i="191" s="1"/>
  <c r="N33" i="191"/>
  <c r="U20" i="191"/>
  <c r="AE19" i="191" s="1"/>
  <c r="AM19" i="191"/>
  <c r="AN19" i="191" s="1"/>
  <c r="U19" i="191"/>
  <c r="V19" i="191" s="1"/>
  <c r="N19" i="191"/>
  <c r="U22" i="191"/>
  <c r="AE21" i="191" s="1"/>
  <c r="AM21" i="191"/>
  <c r="AN21" i="191" s="1"/>
  <c r="U21" i="191"/>
  <c r="V21" i="191" s="1"/>
  <c r="N21" i="191"/>
  <c r="U70" i="191"/>
  <c r="AE69" i="191" s="1"/>
  <c r="AM69" i="191"/>
  <c r="AN69" i="191" s="1"/>
  <c r="U69" i="191"/>
  <c r="V69" i="191" s="1"/>
  <c r="N69" i="191"/>
  <c r="U26" i="191"/>
  <c r="AE25" i="191" s="1"/>
  <c r="AM25" i="191"/>
  <c r="AN25" i="191" s="1"/>
  <c r="U25" i="191"/>
  <c r="V25" i="191" s="1"/>
  <c r="N25" i="191"/>
  <c r="U16" i="191"/>
  <c r="AE15" i="191" s="1"/>
  <c r="AM15" i="191"/>
  <c r="AN15" i="191" s="1"/>
  <c r="U15" i="191"/>
  <c r="V15" i="191" s="1"/>
  <c r="N15" i="191"/>
  <c r="U14" i="191"/>
  <c r="AE13" i="191" s="1"/>
  <c r="AM13" i="191"/>
  <c r="AN13" i="191" s="1"/>
  <c r="U13" i="191"/>
  <c r="V13" i="191" s="1"/>
  <c r="N13" i="191"/>
  <c r="U12" i="191"/>
  <c r="AE11" i="191" s="1"/>
  <c r="U11" i="191"/>
  <c r="V11" i="191" s="1"/>
  <c r="N11" i="191"/>
  <c r="U10" i="191"/>
  <c r="AE9" i="191" s="1"/>
  <c r="U9" i="191"/>
  <c r="V9" i="191" s="1"/>
  <c r="N9" i="191"/>
  <c r="U8" i="191"/>
  <c r="AE7" i="191" s="1"/>
  <c r="U7" i="191"/>
  <c r="V7" i="191" s="1"/>
  <c r="N7" i="191"/>
  <c r="U6" i="191"/>
  <c r="AE5" i="191" s="1"/>
  <c r="AM5" i="191"/>
  <c r="AN5" i="191" s="1"/>
  <c r="U5" i="191"/>
  <c r="V5" i="191" s="1"/>
  <c r="N5" i="191"/>
  <c r="AC2" i="191"/>
  <c r="AE2" i="191" s="1"/>
  <c r="H2" i="191"/>
  <c r="L2" i="191" s="1"/>
  <c r="U90" i="190"/>
  <c r="AE89" i="190" s="1"/>
  <c r="AM89" i="190"/>
  <c r="AN89" i="190" s="1"/>
  <c r="U89" i="190"/>
  <c r="V89" i="190" s="1"/>
  <c r="N89" i="190"/>
  <c r="U88" i="190"/>
  <c r="AE87" i="190" s="1"/>
  <c r="AM87" i="190"/>
  <c r="AN87" i="190" s="1"/>
  <c r="U87" i="190"/>
  <c r="V87" i="190" s="1"/>
  <c r="N87" i="190"/>
  <c r="U86" i="190"/>
  <c r="AE85" i="190" s="1"/>
  <c r="U85" i="190"/>
  <c r="V85" i="190" s="1"/>
  <c r="N85" i="190"/>
  <c r="U84" i="190"/>
  <c r="AE83" i="190" s="1"/>
  <c r="AM83" i="190"/>
  <c r="AN83" i="190" s="1"/>
  <c r="U83" i="190"/>
  <c r="V83" i="190" s="1"/>
  <c r="N83" i="190"/>
  <c r="U82" i="190"/>
  <c r="AE81" i="190" s="1"/>
  <c r="AM81" i="190"/>
  <c r="AN81" i="190" s="1"/>
  <c r="U81" i="190"/>
  <c r="V81" i="190" s="1"/>
  <c r="N81" i="190"/>
  <c r="U80" i="190"/>
  <c r="AE79" i="190" s="1"/>
  <c r="AM79" i="190"/>
  <c r="AN79" i="190" s="1"/>
  <c r="U79" i="190"/>
  <c r="V79" i="190" s="1"/>
  <c r="N79" i="190"/>
  <c r="U78" i="190"/>
  <c r="AE77" i="190" s="1"/>
  <c r="AM77" i="190"/>
  <c r="AN77" i="190" s="1"/>
  <c r="U77" i="190"/>
  <c r="V77" i="190" s="1"/>
  <c r="N77" i="190"/>
  <c r="U76" i="190"/>
  <c r="AE75" i="190" s="1"/>
  <c r="AM75" i="190"/>
  <c r="AN75" i="190" s="1"/>
  <c r="U75" i="190"/>
  <c r="V75" i="190" s="1"/>
  <c r="N75" i="190"/>
  <c r="U74" i="190"/>
  <c r="AE73" i="190" s="1"/>
  <c r="AM73" i="190"/>
  <c r="AN73" i="190" s="1"/>
  <c r="U73" i="190"/>
  <c r="V73" i="190" s="1"/>
  <c r="N73" i="190"/>
  <c r="U72" i="190"/>
  <c r="AE71" i="190" s="1"/>
  <c r="U71" i="190"/>
  <c r="V71" i="190" s="1"/>
  <c r="N71" i="190"/>
  <c r="U70" i="190"/>
  <c r="AE69" i="190" s="1"/>
  <c r="AM69" i="190"/>
  <c r="AN69" i="190" s="1"/>
  <c r="U69" i="190"/>
  <c r="V69" i="190" s="1"/>
  <c r="N69" i="190"/>
  <c r="U68" i="190"/>
  <c r="AE67" i="190" s="1"/>
  <c r="AM67" i="190"/>
  <c r="AN67" i="190" s="1"/>
  <c r="U67" i="190"/>
  <c r="V67" i="190" s="1"/>
  <c r="N67" i="190"/>
  <c r="U66" i="190"/>
  <c r="AE65" i="190" s="1"/>
  <c r="U65" i="190"/>
  <c r="V65" i="190" s="1"/>
  <c r="N65" i="190"/>
  <c r="U64" i="190"/>
  <c r="AE63" i="190" s="1"/>
  <c r="AM63" i="190"/>
  <c r="AN63" i="190" s="1"/>
  <c r="U63" i="190"/>
  <c r="V63" i="190" s="1"/>
  <c r="N63" i="190"/>
  <c r="U62" i="190"/>
  <c r="AE61" i="190" s="1"/>
  <c r="AM61" i="190"/>
  <c r="AN61" i="190" s="1"/>
  <c r="U61" i="190"/>
  <c r="V61" i="190" s="1"/>
  <c r="N61" i="190"/>
  <c r="U60" i="190"/>
  <c r="AE59" i="190" s="1"/>
  <c r="AM59" i="190"/>
  <c r="AN59" i="190" s="1"/>
  <c r="U59" i="190"/>
  <c r="V59" i="190" s="1"/>
  <c r="N59" i="190"/>
  <c r="U58" i="190"/>
  <c r="AE57" i="190" s="1"/>
  <c r="AM57" i="190"/>
  <c r="AN57" i="190" s="1"/>
  <c r="U57" i="190"/>
  <c r="V57" i="190" s="1"/>
  <c r="N57" i="190"/>
  <c r="U56" i="190"/>
  <c r="AE55" i="190" s="1"/>
  <c r="AM55" i="190"/>
  <c r="AN55" i="190" s="1"/>
  <c r="U55" i="190"/>
  <c r="V55" i="190" s="1"/>
  <c r="N55" i="190"/>
  <c r="U54" i="190"/>
  <c r="AE53" i="190" s="1"/>
  <c r="AM53" i="190"/>
  <c r="AN53" i="190" s="1"/>
  <c r="U53" i="190"/>
  <c r="V53" i="190" s="1"/>
  <c r="N53" i="190"/>
  <c r="U52" i="190"/>
  <c r="AE51" i="190" s="1"/>
  <c r="AM51" i="190"/>
  <c r="AN51" i="190" s="1"/>
  <c r="U51" i="190"/>
  <c r="V51" i="190" s="1"/>
  <c r="N51" i="190"/>
  <c r="U50" i="190"/>
  <c r="AE49" i="190" s="1"/>
  <c r="AM49" i="190"/>
  <c r="AN49" i="190" s="1"/>
  <c r="U49" i="190"/>
  <c r="V49" i="190" s="1"/>
  <c r="N49" i="190"/>
  <c r="U48" i="190"/>
  <c r="AE47" i="190" s="1"/>
  <c r="U47" i="190"/>
  <c r="V47" i="190" s="1"/>
  <c r="N47" i="190"/>
  <c r="U46" i="190"/>
  <c r="AE45" i="190" s="1"/>
  <c r="AM45" i="190"/>
  <c r="AN45" i="190" s="1"/>
  <c r="U45" i="190"/>
  <c r="V45" i="190" s="1"/>
  <c r="N45" i="190"/>
  <c r="U44" i="190"/>
  <c r="AE43" i="190" s="1"/>
  <c r="AM43" i="190"/>
  <c r="AN43" i="190" s="1"/>
  <c r="U43" i="190"/>
  <c r="V43" i="190" s="1"/>
  <c r="N43" i="190"/>
  <c r="U42" i="190"/>
  <c r="AE41" i="190" s="1"/>
  <c r="AM41" i="190"/>
  <c r="AN41" i="190" s="1"/>
  <c r="U41" i="190"/>
  <c r="V41" i="190" s="1"/>
  <c r="N41" i="190"/>
  <c r="U40" i="190"/>
  <c r="AE39" i="190" s="1"/>
  <c r="AM39" i="190"/>
  <c r="AN39" i="190" s="1"/>
  <c r="U39" i="190"/>
  <c r="V39" i="190" s="1"/>
  <c r="N39" i="190"/>
  <c r="U38" i="190"/>
  <c r="AE37" i="190" s="1"/>
  <c r="AM37" i="190"/>
  <c r="AN37" i="190" s="1"/>
  <c r="U37" i="190"/>
  <c r="V37" i="190" s="1"/>
  <c r="N37" i="190"/>
  <c r="U36" i="190"/>
  <c r="AE35" i="190" s="1"/>
  <c r="AM35" i="190"/>
  <c r="AN35" i="190" s="1"/>
  <c r="U35" i="190"/>
  <c r="V35" i="190" s="1"/>
  <c r="N35" i="190"/>
  <c r="U34" i="190"/>
  <c r="AE33" i="190" s="1"/>
  <c r="AM33" i="190"/>
  <c r="AN33" i="190" s="1"/>
  <c r="U33" i="190"/>
  <c r="V33" i="190" s="1"/>
  <c r="N33" i="190"/>
  <c r="U32" i="190"/>
  <c r="AE31" i="190" s="1"/>
  <c r="AM31" i="190"/>
  <c r="AN31" i="190" s="1"/>
  <c r="U31" i="190"/>
  <c r="V31" i="190" s="1"/>
  <c r="N31" i="190"/>
  <c r="U30" i="190"/>
  <c r="AE29" i="190" s="1"/>
  <c r="AM29" i="190"/>
  <c r="AN29" i="190" s="1"/>
  <c r="U29" i="190"/>
  <c r="V29" i="190" s="1"/>
  <c r="N29" i="190"/>
  <c r="U28" i="190"/>
  <c r="AE27" i="190" s="1"/>
  <c r="AM27" i="190"/>
  <c r="AN27" i="190" s="1"/>
  <c r="U27" i="190"/>
  <c r="V27" i="190" s="1"/>
  <c r="N27" i="190"/>
  <c r="U26" i="190"/>
  <c r="AE25" i="190" s="1"/>
  <c r="AM25" i="190"/>
  <c r="AN25" i="190" s="1"/>
  <c r="U25" i="190"/>
  <c r="V25" i="190" s="1"/>
  <c r="N25" i="190"/>
  <c r="U24" i="190"/>
  <c r="AE23" i="190" s="1"/>
  <c r="AM23" i="190"/>
  <c r="AN23" i="190" s="1"/>
  <c r="U23" i="190"/>
  <c r="V23" i="190" s="1"/>
  <c r="N23" i="190"/>
  <c r="U22" i="190"/>
  <c r="AE21" i="190" s="1"/>
  <c r="AM21" i="190"/>
  <c r="AN21" i="190" s="1"/>
  <c r="U21" i="190"/>
  <c r="V21" i="190" s="1"/>
  <c r="N21" i="190"/>
  <c r="U14" i="190"/>
  <c r="AE13" i="190" s="1"/>
  <c r="U13" i="190"/>
  <c r="V13" i="190" s="1"/>
  <c r="N13" i="190"/>
  <c r="U20" i="190"/>
  <c r="AE19" i="190" s="1"/>
  <c r="AM19" i="190"/>
  <c r="AN19" i="190" s="1"/>
  <c r="U19" i="190"/>
  <c r="V19" i="190" s="1"/>
  <c r="N19" i="190"/>
  <c r="U18" i="190"/>
  <c r="AE17" i="190" s="1"/>
  <c r="AM17" i="190"/>
  <c r="AN17" i="190" s="1"/>
  <c r="U17" i="190"/>
  <c r="V17" i="190" s="1"/>
  <c r="N17" i="190"/>
  <c r="U16" i="190"/>
  <c r="AE15" i="190" s="1"/>
  <c r="AM15" i="190"/>
  <c r="AN15" i="190" s="1"/>
  <c r="U15" i="190"/>
  <c r="V15" i="190" s="1"/>
  <c r="N15" i="190"/>
  <c r="U12" i="190"/>
  <c r="AE11" i="190" s="1"/>
  <c r="AM11" i="190"/>
  <c r="AN11" i="190" s="1"/>
  <c r="U11" i="190"/>
  <c r="V11" i="190" s="1"/>
  <c r="N11" i="190"/>
  <c r="U10" i="190"/>
  <c r="AE9" i="190" s="1"/>
  <c r="AM9" i="190"/>
  <c r="AN9" i="190" s="1"/>
  <c r="U9" i="190"/>
  <c r="V9" i="190" s="1"/>
  <c r="N9" i="190"/>
  <c r="U8" i="190"/>
  <c r="AE7" i="190" s="1"/>
  <c r="U7" i="190"/>
  <c r="V7" i="190" s="1"/>
  <c r="N7" i="190"/>
  <c r="U6" i="190"/>
  <c r="AE5" i="190" s="1"/>
  <c r="U5" i="190"/>
  <c r="V5" i="190" s="1"/>
  <c r="N5" i="190"/>
  <c r="AC2" i="190"/>
  <c r="H2" i="190"/>
  <c r="L2" i="190" s="1"/>
  <c r="AB85" i="191" l="1"/>
  <c r="AC85" i="191" s="1"/>
  <c r="AD85" i="191" s="1"/>
  <c r="AH85" i="191" s="1"/>
  <c r="AI85" i="191" s="1"/>
  <c r="AB79" i="191"/>
  <c r="AC79" i="191" s="1"/>
  <c r="AD79" i="191" s="1"/>
  <c r="AH79" i="191" s="1"/>
  <c r="AI79" i="191" s="1"/>
  <c r="AB81" i="191"/>
  <c r="AC81" i="191" s="1"/>
  <c r="AD81" i="191" s="1"/>
  <c r="AH81" i="191" s="1"/>
  <c r="AI81" i="191" s="1"/>
  <c r="AE2" i="190"/>
  <c r="AB95" i="191"/>
  <c r="AC95" i="191" s="1"/>
  <c r="AD95" i="191" s="1"/>
  <c r="AB47" i="191"/>
  <c r="AC47" i="191" s="1"/>
  <c r="AD47" i="191" s="1"/>
  <c r="AH47" i="191" s="1"/>
  <c r="AI47" i="191" s="1"/>
  <c r="AB89" i="191"/>
  <c r="AC89" i="191" s="1"/>
  <c r="AD89" i="191" s="1"/>
  <c r="AH89" i="191" s="1"/>
  <c r="AI89" i="191" s="1"/>
  <c r="AB17" i="191"/>
  <c r="AC17" i="191" s="1"/>
  <c r="AD17" i="191" s="1"/>
  <c r="AH17" i="191" s="1"/>
  <c r="AI17" i="191" s="1"/>
  <c r="AB55" i="191"/>
  <c r="AC55" i="191" s="1"/>
  <c r="AD55" i="191" s="1"/>
  <c r="AH55" i="191" s="1"/>
  <c r="AI55" i="191" s="1"/>
  <c r="AB37" i="191"/>
  <c r="AC37" i="191" s="1"/>
  <c r="AD37" i="191" s="1"/>
  <c r="AH37" i="191" s="1"/>
  <c r="AI37" i="191" s="1"/>
  <c r="AB31" i="191"/>
  <c r="AC31" i="191" s="1"/>
  <c r="AD31" i="191" s="1"/>
  <c r="AH31" i="191" s="1"/>
  <c r="AI31" i="191" s="1"/>
  <c r="AB33" i="191"/>
  <c r="AC33" i="191" s="1"/>
  <c r="AD33" i="191" s="1"/>
  <c r="AH33" i="191" s="1"/>
  <c r="AI33" i="191" s="1"/>
  <c r="AB21" i="191"/>
  <c r="AC21" i="191" s="1"/>
  <c r="AD21" i="191" s="1"/>
  <c r="AH21" i="191" s="1"/>
  <c r="AI21" i="191" s="1"/>
  <c r="AB25" i="191"/>
  <c r="AC25" i="191" s="1"/>
  <c r="AD25" i="191" s="1"/>
  <c r="AH25" i="191" s="1"/>
  <c r="AI25" i="191" s="1"/>
  <c r="AB13" i="191"/>
  <c r="AC13" i="191" s="1"/>
  <c r="AD13" i="191" s="1"/>
  <c r="AH13" i="191" s="1"/>
  <c r="AI13" i="191" s="1"/>
  <c r="AB27" i="191"/>
  <c r="AC27" i="191" s="1"/>
  <c r="AD27" i="191" s="1"/>
  <c r="AH27" i="191" s="1"/>
  <c r="AI27" i="191" s="1"/>
  <c r="AB83" i="191"/>
  <c r="AC83" i="191" s="1"/>
  <c r="AD83" i="191" s="1"/>
  <c r="AH83" i="191" s="1"/>
  <c r="AI83" i="191" s="1"/>
  <c r="AB77" i="191"/>
  <c r="AC77" i="191" s="1"/>
  <c r="AD77" i="191" s="1"/>
  <c r="AH77" i="191" s="1"/>
  <c r="AI77" i="191" s="1"/>
  <c r="AB63" i="191"/>
  <c r="AC63" i="191" s="1"/>
  <c r="AD63" i="191" s="1"/>
  <c r="AH63" i="191" s="1"/>
  <c r="AI63" i="191" s="1"/>
  <c r="AB65" i="191"/>
  <c r="AC65" i="191" s="1"/>
  <c r="AD65" i="191" s="1"/>
  <c r="AH65" i="191" s="1"/>
  <c r="AI65" i="191" s="1"/>
  <c r="AB67" i="191"/>
  <c r="AC67" i="191" s="1"/>
  <c r="AD67" i="191" s="1"/>
  <c r="AH67" i="191" s="1"/>
  <c r="AI67" i="191" s="1"/>
  <c r="AB61" i="191"/>
  <c r="AC61" i="191" s="1"/>
  <c r="AD61" i="191" s="1"/>
  <c r="AH61" i="191" s="1"/>
  <c r="AI61" i="191" s="1"/>
  <c r="AB5" i="191"/>
  <c r="AC5" i="191" s="1"/>
  <c r="AD5" i="191" s="1"/>
  <c r="AH5" i="191" s="1"/>
  <c r="AI5" i="191" s="1"/>
  <c r="AB7" i="191"/>
  <c r="AC7" i="191" s="1"/>
  <c r="AD7" i="191" s="1"/>
  <c r="AH7" i="191" s="1"/>
  <c r="AI7" i="191" s="1"/>
  <c r="AB75" i="191"/>
  <c r="AC75" i="191" s="1"/>
  <c r="AD75" i="191" s="1"/>
  <c r="AH75" i="191" s="1"/>
  <c r="AI75" i="191" s="1"/>
  <c r="AB45" i="191"/>
  <c r="AC45" i="191" s="1"/>
  <c r="AD45" i="191" s="1"/>
  <c r="AH45" i="191" s="1"/>
  <c r="AI45" i="191" s="1"/>
  <c r="AB73" i="191"/>
  <c r="AC73" i="191" s="1"/>
  <c r="AD73" i="191" s="1"/>
  <c r="AH73" i="191" s="1"/>
  <c r="AI73" i="191" s="1"/>
  <c r="AB87" i="191"/>
  <c r="AC87" i="191" s="1"/>
  <c r="AD87" i="191" s="1"/>
  <c r="AH87" i="191" s="1"/>
  <c r="AI87" i="191" s="1"/>
  <c r="AB23" i="191"/>
  <c r="AC23" i="191" s="1"/>
  <c r="AD23" i="191" s="1"/>
  <c r="AH23" i="191" s="1"/>
  <c r="AI23" i="191" s="1"/>
  <c r="AB39" i="191"/>
  <c r="AC39" i="191" s="1"/>
  <c r="AD39" i="191" s="1"/>
  <c r="AH39" i="191" s="1"/>
  <c r="AI39" i="191" s="1"/>
  <c r="AB35" i="191"/>
  <c r="AC35" i="191" s="1"/>
  <c r="AD35" i="191" s="1"/>
  <c r="AH35" i="191" s="1"/>
  <c r="AI35" i="191" s="1"/>
  <c r="AB29" i="191"/>
  <c r="AC29" i="191" s="1"/>
  <c r="AD29" i="191" s="1"/>
  <c r="AH29" i="191" s="1"/>
  <c r="AI29" i="191" s="1"/>
  <c r="AB19" i="191"/>
  <c r="AC19" i="191" s="1"/>
  <c r="AD19" i="191" s="1"/>
  <c r="AH19" i="191" s="1"/>
  <c r="AI19" i="191" s="1"/>
  <c r="AB69" i="191"/>
  <c r="AC69" i="191" s="1"/>
  <c r="AD69" i="191" s="1"/>
  <c r="AH69" i="191" s="1"/>
  <c r="AI69" i="191" s="1"/>
  <c r="AB15" i="191"/>
  <c r="AC15" i="191" s="1"/>
  <c r="AD15" i="191" s="1"/>
  <c r="AH15" i="191" s="1"/>
  <c r="AI15" i="191" s="1"/>
  <c r="AB9" i="191"/>
  <c r="AC9" i="191" s="1"/>
  <c r="AD9" i="191" s="1"/>
  <c r="AH9" i="191" s="1"/>
  <c r="AI9" i="191" s="1"/>
  <c r="AB51" i="191"/>
  <c r="AC51" i="191" s="1"/>
  <c r="AD51" i="191" s="1"/>
  <c r="AH51" i="191" s="1"/>
  <c r="AI51" i="191" s="1"/>
  <c r="AB49" i="191"/>
  <c r="AC49" i="191" s="1"/>
  <c r="AD49" i="191" s="1"/>
  <c r="AH49" i="191" s="1"/>
  <c r="AI49" i="191" s="1"/>
  <c r="AB43" i="191"/>
  <c r="AC43" i="191" s="1"/>
  <c r="AD43" i="191" s="1"/>
  <c r="AH43" i="191" s="1"/>
  <c r="AI43" i="191" s="1"/>
  <c r="AB59" i="191"/>
  <c r="AC59" i="191" s="1"/>
  <c r="AD59" i="191" s="1"/>
  <c r="AH59" i="191" s="1"/>
  <c r="AI59" i="191" s="1"/>
  <c r="AB93" i="191"/>
  <c r="AC93" i="191" s="1"/>
  <c r="AD93" i="191" s="1"/>
  <c r="AH93" i="191" s="1"/>
  <c r="AI93" i="191" s="1"/>
  <c r="AB53" i="191"/>
  <c r="AC53" i="191" s="1"/>
  <c r="AD53" i="191" s="1"/>
  <c r="AH53" i="191" s="1"/>
  <c r="AI53" i="191" s="1"/>
  <c r="AB71" i="191"/>
  <c r="AC71" i="191" s="1"/>
  <c r="AD71" i="191" s="1"/>
  <c r="AH71" i="191" s="1"/>
  <c r="AI71" i="191" s="1"/>
  <c r="AB57" i="191"/>
  <c r="AC57" i="191" s="1"/>
  <c r="AD57" i="191" s="1"/>
  <c r="AH57" i="191" s="1"/>
  <c r="AI57" i="191" s="1"/>
  <c r="AB11" i="191"/>
  <c r="AC11" i="191" s="1"/>
  <c r="AD11" i="191" s="1"/>
  <c r="AH11" i="191" s="1"/>
  <c r="AI11" i="191" s="1"/>
  <c r="AB91" i="191"/>
  <c r="AC91" i="191" s="1"/>
  <c r="AD91" i="191" s="1"/>
  <c r="AH91" i="191" s="1"/>
  <c r="AI91" i="191" s="1"/>
  <c r="AB41" i="191"/>
  <c r="AC41" i="191" s="1"/>
  <c r="AD41" i="191" s="1"/>
  <c r="AH41" i="191" s="1"/>
  <c r="AI41" i="191" s="1"/>
  <c r="AH95" i="191"/>
  <c r="AI95" i="191" s="1"/>
  <c r="AB89" i="190"/>
  <c r="AC89" i="190" s="1"/>
  <c r="AD89" i="190" s="1"/>
  <c r="AH89" i="190" s="1"/>
  <c r="AI89" i="190" s="1"/>
  <c r="AB5" i="190"/>
  <c r="AC5" i="190" s="1"/>
  <c r="AD5" i="190" s="1"/>
  <c r="AH5" i="190" s="1"/>
  <c r="AI5" i="190" s="1"/>
  <c r="AB77" i="190"/>
  <c r="AC77" i="190" s="1"/>
  <c r="AD77" i="190" s="1"/>
  <c r="AH77" i="190" s="1"/>
  <c r="AI77" i="190" s="1"/>
  <c r="AB15" i="190"/>
  <c r="AC15" i="190" s="1"/>
  <c r="AD15" i="190" s="1"/>
  <c r="AH15" i="190" s="1"/>
  <c r="AI15" i="190" s="1"/>
  <c r="AB9" i="190"/>
  <c r="AC9" i="190" s="1"/>
  <c r="AD9" i="190" s="1"/>
  <c r="AH9" i="190" s="1"/>
  <c r="AI9" i="190" s="1"/>
  <c r="AB63" i="190"/>
  <c r="AC63" i="190" s="1"/>
  <c r="AD63" i="190" s="1"/>
  <c r="AH63" i="190" s="1"/>
  <c r="AI63" i="190" s="1"/>
  <c r="AB55" i="190"/>
  <c r="AC55" i="190" s="1"/>
  <c r="AD55" i="190" s="1"/>
  <c r="AH55" i="190" s="1"/>
  <c r="AI55" i="190" s="1"/>
  <c r="AB51" i="190"/>
  <c r="AC51" i="190" s="1"/>
  <c r="AD51" i="190" s="1"/>
  <c r="AH51" i="190" s="1"/>
  <c r="AI51" i="190" s="1"/>
  <c r="AB81" i="190"/>
  <c r="AC81" i="190" s="1"/>
  <c r="AD81" i="190" s="1"/>
  <c r="AH81" i="190" s="1"/>
  <c r="AI81" i="190" s="1"/>
  <c r="AB73" i="190"/>
  <c r="AC73" i="190" s="1"/>
  <c r="AD73" i="190" s="1"/>
  <c r="AH73" i="190" s="1"/>
  <c r="AI73" i="190" s="1"/>
  <c r="AB19" i="190"/>
  <c r="AC19" i="190" s="1"/>
  <c r="AD19" i="190" s="1"/>
  <c r="AH19" i="190" s="1"/>
  <c r="AI19" i="190" s="1"/>
  <c r="AB59" i="190"/>
  <c r="AC59" i="190" s="1"/>
  <c r="AD59" i="190" s="1"/>
  <c r="AH59" i="190" s="1"/>
  <c r="AI59" i="190" s="1"/>
  <c r="AB85" i="190"/>
  <c r="AC85" i="190" s="1"/>
  <c r="AD85" i="190" s="1"/>
  <c r="AH85" i="190" s="1"/>
  <c r="AI85" i="190" s="1"/>
  <c r="AB23" i="190"/>
  <c r="AC23" i="190" s="1"/>
  <c r="AD23" i="190" s="1"/>
  <c r="AH23" i="190" s="1"/>
  <c r="AI23" i="190" s="1"/>
  <c r="AB35" i="190"/>
  <c r="AC35" i="190" s="1"/>
  <c r="AD35" i="190" s="1"/>
  <c r="AH35" i="190" s="1"/>
  <c r="AI35" i="190" s="1"/>
  <c r="AB43" i="190"/>
  <c r="AC43" i="190" s="1"/>
  <c r="AD43" i="190" s="1"/>
  <c r="AH43" i="190" s="1"/>
  <c r="AI43" i="190" s="1"/>
  <c r="AB47" i="190"/>
  <c r="AC47" i="190" s="1"/>
  <c r="AD47" i="190" s="1"/>
  <c r="AH47" i="190" s="1"/>
  <c r="AI47" i="190" s="1"/>
  <c r="AB69" i="190"/>
  <c r="AC69" i="190" s="1"/>
  <c r="AD69" i="190" s="1"/>
  <c r="AH69" i="190" s="1"/>
  <c r="AI69" i="190" s="1"/>
  <c r="AB87" i="190"/>
  <c r="AC87" i="190" s="1"/>
  <c r="AD87" i="190" s="1"/>
  <c r="AH87" i="190" s="1"/>
  <c r="AI87" i="190" s="1"/>
  <c r="AB27" i="190"/>
  <c r="AC27" i="190" s="1"/>
  <c r="AD27" i="190" s="1"/>
  <c r="AH27" i="190" s="1"/>
  <c r="AI27" i="190" s="1"/>
  <c r="AB31" i="190"/>
  <c r="AC31" i="190" s="1"/>
  <c r="AD31" i="190" s="1"/>
  <c r="AH31" i="190" s="1"/>
  <c r="AI31" i="190" s="1"/>
  <c r="AB39" i="190"/>
  <c r="AC39" i="190" s="1"/>
  <c r="AD39" i="190" s="1"/>
  <c r="AH39" i="190" s="1"/>
  <c r="AI39" i="190" s="1"/>
  <c r="AB13" i="190"/>
  <c r="AC13" i="190" s="1"/>
  <c r="AD13" i="190" s="1"/>
  <c r="AH13" i="190" s="1"/>
  <c r="AI13" i="190" s="1"/>
  <c r="AB49" i="190"/>
  <c r="AC49" i="190" s="1"/>
  <c r="AD49" i="190" s="1"/>
  <c r="AH49" i="190" s="1"/>
  <c r="AI49" i="190" s="1"/>
  <c r="AB53" i="190"/>
  <c r="AC53" i="190" s="1"/>
  <c r="AD53" i="190" s="1"/>
  <c r="AH53" i="190" s="1"/>
  <c r="AI53" i="190" s="1"/>
  <c r="AB57" i="190"/>
  <c r="AC57" i="190" s="1"/>
  <c r="AD57" i="190" s="1"/>
  <c r="AH57" i="190" s="1"/>
  <c r="AI57" i="190" s="1"/>
  <c r="AB61" i="190"/>
  <c r="AC61" i="190" s="1"/>
  <c r="AD61" i="190" s="1"/>
  <c r="AH61" i="190" s="1"/>
  <c r="AI61" i="190" s="1"/>
  <c r="AB65" i="190"/>
  <c r="AC65" i="190" s="1"/>
  <c r="AD65" i="190" s="1"/>
  <c r="AH65" i="190" s="1"/>
  <c r="AI65" i="190" s="1"/>
  <c r="AB75" i="190"/>
  <c r="AC75" i="190" s="1"/>
  <c r="AD75" i="190" s="1"/>
  <c r="AH75" i="190" s="1"/>
  <c r="AI75" i="190" s="1"/>
  <c r="AB79" i="190"/>
  <c r="AC79" i="190" s="1"/>
  <c r="AD79" i="190" s="1"/>
  <c r="AH79" i="190" s="1"/>
  <c r="AI79" i="190" s="1"/>
  <c r="AB83" i="190"/>
  <c r="AC83" i="190" s="1"/>
  <c r="AD83" i="190" s="1"/>
  <c r="AH83" i="190" s="1"/>
  <c r="AI83" i="190" s="1"/>
  <c r="AB11" i="190"/>
  <c r="AC11" i="190" s="1"/>
  <c r="AD11" i="190" s="1"/>
  <c r="AH11" i="190" s="1"/>
  <c r="AI11" i="190" s="1"/>
  <c r="AB17" i="190"/>
  <c r="AC17" i="190" s="1"/>
  <c r="AD17" i="190" s="1"/>
  <c r="AH17" i="190" s="1"/>
  <c r="AI17" i="190" s="1"/>
  <c r="AB7" i="190"/>
  <c r="AC7" i="190" s="1"/>
  <c r="AD7" i="190" s="1"/>
  <c r="AH7" i="190" s="1"/>
  <c r="AI7" i="190" s="1"/>
  <c r="AB21" i="190"/>
  <c r="AC21" i="190" s="1"/>
  <c r="AD21" i="190" s="1"/>
  <c r="AH21" i="190" s="1"/>
  <c r="AI21" i="190" s="1"/>
  <c r="AB25" i="190"/>
  <c r="AC25" i="190" s="1"/>
  <c r="AD25" i="190" s="1"/>
  <c r="AH25" i="190" s="1"/>
  <c r="AI25" i="190" s="1"/>
  <c r="AB29" i="190"/>
  <c r="AC29" i="190" s="1"/>
  <c r="AD29" i="190" s="1"/>
  <c r="AH29" i="190" s="1"/>
  <c r="AI29" i="190" s="1"/>
  <c r="AB33" i="190"/>
  <c r="AC33" i="190" s="1"/>
  <c r="AD33" i="190" s="1"/>
  <c r="AH33" i="190" s="1"/>
  <c r="AI33" i="190" s="1"/>
  <c r="AB37" i="190"/>
  <c r="AC37" i="190" s="1"/>
  <c r="AD37" i="190" s="1"/>
  <c r="AH37" i="190" s="1"/>
  <c r="AI37" i="190" s="1"/>
  <c r="AB41" i="190"/>
  <c r="AC41" i="190" s="1"/>
  <c r="AD41" i="190" s="1"/>
  <c r="AH41" i="190" s="1"/>
  <c r="AI41" i="190" s="1"/>
  <c r="AB45" i="190"/>
  <c r="AC45" i="190" s="1"/>
  <c r="AD45" i="190" s="1"/>
  <c r="AH45" i="190" s="1"/>
  <c r="AI45" i="190" s="1"/>
  <c r="AB67" i="190"/>
  <c r="AC67" i="190" s="1"/>
  <c r="AD67" i="190" s="1"/>
  <c r="AH67" i="190" s="1"/>
  <c r="AI67" i="190" s="1"/>
  <c r="AB71" i="190"/>
  <c r="AC71" i="190" s="1"/>
  <c r="AD71" i="190" s="1"/>
  <c r="AH71" i="190" s="1"/>
  <c r="AI71" i="190" s="1"/>
  <c r="U90" i="189"/>
  <c r="AE89" i="189" s="1"/>
  <c r="AM89" i="189"/>
  <c r="AN89" i="189" s="1"/>
  <c r="U89" i="189"/>
  <c r="V89" i="189" s="1"/>
  <c r="N89" i="189"/>
  <c r="U88" i="189"/>
  <c r="AE87" i="189" s="1"/>
  <c r="AM87" i="189"/>
  <c r="AN87" i="189" s="1"/>
  <c r="U87" i="189"/>
  <c r="V87" i="189" s="1"/>
  <c r="N87" i="189"/>
  <c r="U86" i="189"/>
  <c r="AE85" i="189" s="1"/>
  <c r="U85" i="189"/>
  <c r="V85" i="189" s="1"/>
  <c r="N85" i="189"/>
  <c r="U84" i="189"/>
  <c r="AE83" i="189" s="1"/>
  <c r="AM83" i="189"/>
  <c r="AN83" i="189" s="1"/>
  <c r="U83" i="189"/>
  <c r="V83" i="189" s="1"/>
  <c r="N83" i="189"/>
  <c r="U82" i="189"/>
  <c r="AE81" i="189" s="1"/>
  <c r="AM81" i="189"/>
  <c r="AN81" i="189" s="1"/>
  <c r="U81" i="189"/>
  <c r="V81" i="189" s="1"/>
  <c r="N81" i="189"/>
  <c r="U80" i="189"/>
  <c r="AE79" i="189" s="1"/>
  <c r="AM79" i="189"/>
  <c r="AN79" i="189" s="1"/>
  <c r="U79" i="189"/>
  <c r="V79" i="189" s="1"/>
  <c r="N79" i="189"/>
  <c r="U78" i="189"/>
  <c r="AE77" i="189" s="1"/>
  <c r="AM77" i="189"/>
  <c r="AN77" i="189" s="1"/>
  <c r="U77" i="189"/>
  <c r="V77" i="189" s="1"/>
  <c r="N77" i="189"/>
  <c r="U76" i="189"/>
  <c r="AE75" i="189" s="1"/>
  <c r="AM75" i="189"/>
  <c r="AN75" i="189" s="1"/>
  <c r="U75" i="189"/>
  <c r="V75" i="189" s="1"/>
  <c r="N75" i="189"/>
  <c r="U74" i="189"/>
  <c r="AE73" i="189" s="1"/>
  <c r="AM73" i="189"/>
  <c r="AN73" i="189" s="1"/>
  <c r="U73" i="189"/>
  <c r="V73" i="189" s="1"/>
  <c r="N73" i="189"/>
  <c r="U72" i="189"/>
  <c r="AE71" i="189" s="1"/>
  <c r="U71" i="189"/>
  <c r="V71" i="189" s="1"/>
  <c r="N71" i="189"/>
  <c r="U70" i="189"/>
  <c r="AE69" i="189" s="1"/>
  <c r="AM69" i="189"/>
  <c r="AN69" i="189" s="1"/>
  <c r="U69" i="189"/>
  <c r="V69" i="189" s="1"/>
  <c r="N69" i="189"/>
  <c r="U66" i="189"/>
  <c r="AE65" i="189" s="1"/>
  <c r="AM65" i="189"/>
  <c r="AN65" i="189" s="1"/>
  <c r="U65" i="189"/>
  <c r="V65" i="189" s="1"/>
  <c r="N65" i="189"/>
  <c r="U10" i="189"/>
  <c r="AE9" i="189" s="1"/>
  <c r="U9" i="189"/>
  <c r="V9" i="189" s="1"/>
  <c r="N9" i="189"/>
  <c r="U68" i="189"/>
  <c r="AE67" i="189" s="1"/>
  <c r="AM67" i="189"/>
  <c r="AN67" i="189" s="1"/>
  <c r="U67" i="189"/>
  <c r="V67" i="189" s="1"/>
  <c r="N67" i="189"/>
  <c r="U64" i="189"/>
  <c r="AE63" i="189" s="1"/>
  <c r="AM63" i="189"/>
  <c r="AN63" i="189" s="1"/>
  <c r="U63" i="189"/>
  <c r="V63" i="189" s="1"/>
  <c r="N63" i="189"/>
  <c r="U62" i="189"/>
  <c r="AE61" i="189" s="1"/>
  <c r="AM61" i="189"/>
  <c r="AN61" i="189" s="1"/>
  <c r="U61" i="189"/>
  <c r="V61" i="189" s="1"/>
  <c r="N61" i="189"/>
  <c r="U60" i="189"/>
  <c r="AE59" i="189" s="1"/>
  <c r="AM59" i="189"/>
  <c r="AN59" i="189" s="1"/>
  <c r="U59" i="189"/>
  <c r="V59" i="189" s="1"/>
  <c r="N59" i="189"/>
  <c r="U58" i="189"/>
  <c r="AE57" i="189" s="1"/>
  <c r="AM57" i="189"/>
  <c r="AN57" i="189" s="1"/>
  <c r="U57" i="189"/>
  <c r="V57" i="189" s="1"/>
  <c r="N57" i="189"/>
  <c r="U50" i="189"/>
  <c r="AE49" i="189" s="1"/>
  <c r="AM49" i="189"/>
  <c r="AN49" i="189" s="1"/>
  <c r="U49" i="189"/>
  <c r="V49" i="189" s="1"/>
  <c r="N49" i="189"/>
  <c r="U52" i="189"/>
  <c r="AE51" i="189" s="1"/>
  <c r="AM51" i="189"/>
  <c r="AN51" i="189" s="1"/>
  <c r="U51" i="189"/>
  <c r="V51" i="189" s="1"/>
  <c r="N51" i="189"/>
  <c r="U48" i="189"/>
  <c r="AE47" i="189" s="1"/>
  <c r="AM47" i="189"/>
  <c r="AN47" i="189" s="1"/>
  <c r="U47" i="189"/>
  <c r="V47" i="189" s="1"/>
  <c r="N47" i="189"/>
  <c r="U38" i="189"/>
  <c r="AE37" i="189" s="1"/>
  <c r="U37" i="189"/>
  <c r="V37" i="189" s="1"/>
  <c r="N37" i="189"/>
  <c r="U24" i="189"/>
  <c r="AE23" i="189" s="1"/>
  <c r="AM23" i="189"/>
  <c r="AN23" i="189" s="1"/>
  <c r="U23" i="189"/>
  <c r="V23" i="189" s="1"/>
  <c r="N23" i="189"/>
  <c r="U32" i="189"/>
  <c r="AE31" i="189" s="1"/>
  <c r="AM31" i="189"/>
  <c r="AN31" i="189" s="1"/>
  <c r="U31" i="189"/>
  <c r="V31" i="189" s="1"/>
  <c r="N31" i="189"/>
  <c r="U46" i="189"/>
  <c r="AE45" i="189" s="1"/>
  <c r="AM45" i="189"/>
  <c r="AN45" i="189" s="1"/>
  <c r="U45" i="189"/>
  <c r="V45" i="189" s="1"/>
  <c r="N45" i="189"/>
  <c r="U20" i="189"/>
  <c r="AE19" i="189" s="1"/>
  <c r="AM19" i="189"/>
  <c r="AN19" i="189" s="1"/>
  <c r="U19" i="189"/>
  <c r="V19" i="189" s="1"/>
  <c r="N19" i="189"/>
  <c r="U56" i="189"/>
  <c r="AE55" i="189" s="1"/>
  <c r="AM55" i="189"/>
  <c r="AN55" i="189" s="1"/>
  <c r="U55" i="189"/>
  <c r="V55" i="189" s="1"/>
  <c r="N55" i="189"/>
  <c r="U22" i="189"/>
  <c r="AE21" i="189" s="1"/>
  <c r="AM21" i="189"/>
  <c r="AN21" i="189" s="1"/>
  <c r="U21" i="189"/>
  <c r="V21" i="189" s="1"/>
  <c r="N21" i="189"/>
  <c r="U44" i="189"/>
  <c r="AE43" i="189" s="1"/>
  <c r="AM43" i="189"/>
  <c r="AN43" i="189" s="1"/>
  <c r="U43" i="189"/>
  <c r="V43" i="189" s="1"/>
  <c r="N43" i="189"/>
  <c r="U42" i="189"/>
  <c r="AE41" i="189" s="1"/>
  <c r="AM41" i="189"/>
  <c r="AN41" i="189" s="1"/>
  <c r="U41" i="189"/>
  <c r="V41" i="189" s="1"/>
  <c r="N41" i="189"/>
  <c r="U40" i="189"/>
  <c r="AE39" i="189" s="1"/>
  <c r="AM39" i="189"/>
  <c r="AN39" i="189" s="1"/>
  <c r="U39" i="189"/>
  <c r="V39" i="189" s="1"/>
  <c r="N39" i="189"/>
  <c r="U36" i="189"/>
  <c r="AE35" i="189" s="1"/>
  <c r="AM35" i="189"/>
  <c r="AN35" i="189" s="1"/>
  <c r="U35" i="189"/>
  <c r="V35" i="189" s="1"/>
  <c r="N35" i="189"/>
  <c r="U34" i="189"/>
  <c r="AE33" i="189" s="1"/>
  <c r="AM33" i="189"/>
  <c r="AN33" i="189" s="1"/>
  <c r="U33" i="189"/>
  <c r="V33" i="189" s="1"/>
  <c r="N33" i="189"/>
  <c r="U30" i="189"/>
  <c r="AE29" i="189" s="1"/>
  <c r="AM29" i="189"/>
  <c r="AN29" i="189" s="1"/>
  <c r="U29" i="189"/>
  <c r="V29" i="189" s="1"/>
  <c r="N29" i="189"/>
  <c r="U28" i="189"/>
  <c r="AE27" i="189" s="1"/>
  <c r="AM27" i="189"/>
  <c r="AN27" i="189" s="1"/>
  <c r="U27" i="189"/>
  <c r="V27" i="189" s="1"/>
  <c r="N27" i="189"/>
  <c r="U54" i="189"/>
  <c r="AE53" i="189" s="1"/>
  <c r="U53" i="189"/>
  <c r="V53" i="189" s="1"/>
  <c r="N53" i="189"/>
  <c r="U18" i="189"/>
  <c r="AE17" i="189" s="1"/>
  <c r="AM17" i="189"/>
  <c r="AN17" i="189" s="1"/>
  <c r="U17" i="189"/>
  <c r="V17" i="189" s="1"/>
  <c r="N17" i="189"/>
  <c r="U16" i="189"/>
  <c r="AE15" i="189" s="1"/>
  <c r="AM15" i="189"/>
  <c r="AN15" i="189" s="1"/>
  <c r="U15" i="189"/>
  <c r="V15" i="189" s="1"/>
  <c r="N15" i="189"/>
  <c r="U14" i="189"/>
  <c r="AE13" i="189" s="1"/>
  <c r="AM13" i="189"/>
  <c r="AN13" i="189" s="1"/>
  <c r="U13" i="189"/>
  <c r="V13" i="189" s="1"/>
  <c r="N13" i="189"/>
  <c r="U6" i="189"/>
  <c r="AE5" i="189" s="1"/>
  <c r="AM5" i="189"/>
  <c r="AN5" i="189" s="1"/>
  <c r="U5" i="189"/>
  <c r="V5" i="189" s="1"/>
  <c r="N5" i="189"/>
  <c r="U12" i="189"/>
  <c r="AE11" i="189" s="1"/>
  <c r="U11" i="189"/>
  <c r="V11" i="189" s="1"/>
  <c r="N11" i="189"/>
  <c r="U26" i="189"/>
  <c r="AE25" i="189" s="1"/>
  <c r="AM25" i="189"/>
  <c r="AN25" i="189" s="1"/>
  <c r="U25" i="189"/>
  <c r="V25" i="189" s="1"/>
  <c r="N25" i="189"/>
  <c r="U8" i="189"/>
  <c r="AE7" i="189" s="1"/>
  <c r="U7" i="189"/>
  <c r="V7" i="189" s="1"/>
  <c r="N7" i="189"/>
  <c r="AC2" i="189"/>
  <c r="AE2" i="189" s="1"/>
  <c r="H2" i="189"/>
  <c r="L2" i="189" s="1"/>
  <c r="AB89" i="189" l="1"/>
  <c r="AC89" i="189" s="1"/>
  <c r="AD89" i="189" s="1"/>
  <c r="AH89" i="189" s="1"/>
  <c r="AI89" i="189" s="1"/>
  <c r="AB71" i="189"/>
  <c r="AC71" i="189" s="1"/>
  <c r="AD71" i="189" s="1"/>
  <c r="AH71" i="189" s="1"/>
  <c r="AI71" i="189" s="1"/>
  <c r="AB65" i="189"/>
  <c r="AC65" i="189" s="1"/>
  <c r="AD65" i="189" s="1"/>
  <c r="AH65" i="189" s="1"/>
  <c r="AI65" i="189" s="1"/>
  <c r="AB23" i="189"/>
  <c r="AC23" i="189" s="1"/>
  <c r="AD23" i="189" s="1"/>
  <c r="AH23" i="189" s="1"/>
  <c r="AI23" i="189" s="1"/>
  <c r="AB45" i="189"/>
  <c r="AC45" i="189" s="1"/>
  <c r="AD45" i="189" s="1"/>
  <c r="AH45" i="189" s="1"/>
  <c r="AI45" i="189" s="1"/>
  <c r="AB55" i="189"/>
  <c r="AC55" i="189" s="1"/>
  <c r="AD55" i="189" s="1"/>
  <c r="AH55" i="189" s="1"/>
  <c r="AI55" i="189" s="1"/>
  <c r="AB43" i="189"/>
  <c r="AC43" i="189" s="1"/>
  <c r="AD43" i="189" s="1"/>
  <c r="AH43" i="189" s="1"/>
  <c r="AI43" i="189" s="1"/>
  <c r="AB39" i="189"/>
  <c r="AC39" i="189" s="1"/>
  <c r="AD39" i="189" s="1"/>
  <c r="AH39" i="189" s="1"/>
  <c r="AI39" i="189" s="1"/>
  <c r="AB33" i="189"/>
  <c r="AC33" i="189" s="1"/>
  <c r="AD33" i="189" s="1"/>
  <c r="AH33" i="189" s="1"/>
  <c r="AI33" i="189" s="1"/>
  <c r="AB27" i="189"/>
  <c r="AC27" i="189" s="1"/>
  <c r="AD27" i="189" s="1"/>
  <c r="AH27" i="189" s="1"/>
  <c r="AI27" i="189" s="1"/>
  <c r="AB25" i="189"/>
  <c r="AC25" i="189" s="1"/>
  <c r="AD25" i="189" s="1"/>
  <c r="AH25" i="189" s="1"/>
  <c r="AI25" i="189" s="1"/>
  <c r="AB11" i="189"/>
  <c r="AC11" i="189" s="1"/>
  <c r="AD11" i="189" s="1"/>
  <c r="AH11" i="189" s="1"/>
  <c r="AI11" i="189" s="1"/>
  <c r="AB83" i="189"/>
  <c r="AC83" i="189" s="1"/>
  <c r="AD83" i="189" s="1"/>
  <c r="AH83" i="189" s="1"/>
  <c r="AI83" i="189" s="1"/>
  <c r="AB79" i="189"/>
  <c r="AC79" i="189" s="1"/>
  <c r="AD79" i="189" s="1"/>
  <c r="AH79" i="189" s="1"/>
  <c r="AI79" i="189" s="1"/>
  <c r="AB75" i="189"/>
  <c r="AC75" i="189" s="1"/>
  <c r="AD75" i="189" s="1"/>
  <c r="AH75" i="189" s="1"/>
  <c r="AI75" i="189" s="1"/>
  <c r="AB9" i="189"/>
  <c r="AC9" i="189" s="1"/>
  <c r="AD9" i="189" s="1"/>
  <c r="AH9" i="189" s="1"/>
  <c r="AI9" i="189" s="1"/>
  <c r="AB63" i="189"/>
  <c r="AC63" i="189" s="1"/>
  <c r="AD63" i="189" s="1"/>
  <c r="AH63" i="189" s="1"/>
  <c r="AI63" i="189" s="1"/>
  <c r="AB59" i="189"/>
  <c r="AC59" i="189" s="1"/>
  <c r="AD59" i="189" s="1"/>
  <c r="AH59" i="189" s="1"/>
  <c r="AI59" i="189" s="1"/>
  <c r="AB49" i="189"/>
  <c r="AC49" i="189" s="1"/>
  <c r="AD49" i="189" s="1"/>
  <c r="AH49" i="189" s="1"/>
  <c r="AI49" i="189" s="1"/>
  <c r="AB47" i="189"/>
  <c r="AC47" i="189" s="1"/>
  <c r="AD47" i="189" s="1"/>
  <c r="AH47" i="189" s="1"/>
  <c r="AI47" i="189" s="1"/>
  <c r="AB53" i="189"/>
  <c r="AC53" i="189" s="1"/>
  <c r="AD53" i="189" s="1"/>
  <c r="AH53" i="189" s="1"/>
  <c r="AI53" i="189" s="1"/>
  <c r="AB15" i="189"/>
  <c r="AC15" i="189" s="1"/>
  <c r="AD15" i="189" s="1"/>
  <c r="AH15" i="189" s="1"/>
  <c r="AI15" i="189" s="1"/>
  <c r="AB5" i="189"/>
  <c r="AC5" i="189" s="1"/>
  <c r="AD5" i="189" s="1"/>
  <c r="AH5" i="189" s="1"/>
  <c r="AI5" i="189" s="1"/>
  <c r="AB7" i="189"/>
  <c r="AC7" i="189" s="1"/>
  <c r="AD7" i="189" s="1"/>
  <c r="AH7" i="189" s="1"/>
  <c r="AI7" i="189" s="1"/>
  <c r="AB69" i="189"/>
  <c r="AC69" i="189" s="1"/>
  <c r="AD69" i="189" s="1"/>
  <c r="AH69" i="189" s="1"/>
  <c r="AI69" i="189" s="1"/>
  <c r="AB31" i="189"/>
  <c r="AC31" i="189" s="1"/>
  <c r="AD31" i="189" s="1"/>
  <c r="AH31" i="189" s="1"/>
  <c r="AI31" i="189" s="1"/>
  <c r="AB41" i="189"/>
  <c r="AC41" i="189" s="1"/>
  <c r="AD41" i="189" s="1"/>
  <c r="AH41" i="189" s="1"/>
  <c r="AI41" i="189" s="1"/>
  <c r="AB35" i="189"/>
  <c r="AC35" i="189" s="1"/>
  <c r="AD35" i="189" s="1"/>
  <c r="AH35" i="189" s="1"/>
  <c r="AI35" i="189" s="1"/>
  <c r="AB13" i="189"/>
  <c r="AC13" i="189" s="1"/>
  <c r="AD13" i="189" s="1"/>
  <c r="AH13" i="189" s="1"/>
  <c r="AI13" i="189" s="1"/>
  <c r="AB87" i="189"/>
  <c r="AC87" i="189" s="1"/>
  <c r="AD87" i="189" s="1"/>
  <c r="AH87" i="189" s="1"/>
  <c r="AI87" i="189" s="1"/>
  <c r="AB37" i="189"/>
  <c r="AC37" i="189" s="1"/>
  <c r="AD37" i="189" s="1"/>
  <c r="AH37" i="189" s="1"/>
  <c r="AI37" i="189" s="1"/>
  <c r="AB19" i="189"/>
  <c r="AC19" i="189" s="1"/>
  <c r="AD19" i="189" s="1"/>
  <c r="AH19" i="189" s="1"/>
  <c r="AI19" i="189" s="1"/>
  <c r="AB21" i="189"/>
  <c r="AC21" i="189" s="1"/>
  <c r="AD21" i="189" s="1"/>
  <c r="AH21" i="189" s="1"/>
  <c r="AI21" i="189" s="1"/>
  <c r="AB29" i="189"/>
  <c r="AC29" i="189" s="1"/>
  <c r="AD29" i="189" s="1"/>
  <c r="AH29" i="189" s="1"/>
  <c r="AI29" i="189" s="1"/>
  <c r="AB85" i="189"/>
  <c r="AC85" i="189" s="1"/>
  <c r="AD85" i="189" s="1"/>
  <c r="AH85" i="189" s="1"/>
  <c r="AI85" i="189" s="1"/>
  <c r="AB81" i="189"/>
  <c r="AC81" i="189" s="1"/>
  <c r="AD81" i="189" s="1"/>
  <c r="AH81" i="189" s="1"/>
  <c r="AI81" i="189" s="1"/>
  <c r="AB77" i="189"/>
  <c r="AC77" i="189" s="1"/>
  <c r="AD77" i="189" s="1"/>
  <c r="AH77" i="189" s="1"/>
  <c r="AI77" i="189" s="1"/>
  <c r="AB73" i="189"/>
  <c r="AC73" i="189" s="1"/>
  <c r="AD73" i="189" s="1"/>
  <c r="AH73" i="189" s="1"/>
  <c r="AI73" i="189" s="1"/>
  <c r="AB67" i="189"/>
  <c r="AC67" i="189" s="1"/>
  <c r="AD67" i="189" s="1"/>
  <c r="AH67" i="189" s="1"/>
  <c r="AI67" i="189" s="1"/>
  <c r="AB61" i="189"/>
  <c r="AC61" i="189" s="1"/>
  <c r="AD61" i="189" s="1"/>
  <c r="AH61" i="189" s="1"/>
  <c r="AI61" i="189" s="1"/>
  <c r="AB57" i="189"/>
  <c r="AC57" i="189" s="1"/>
  <c r="AD57" i="189" s="1"/>
  <c r="AH57" i="189" s="1"/>
  <c r="AI57" i="189" s="1"/>
  <c r="AB51" i="189"/>
  <c r="AC51" i="189" s="1"/>
  <c r="AD51" i="189" s="1"/>
  <c r="AH51" i="189" s="1"/>
  <c r="AI51" i="189" s="1"/>
  <c r="AB17" i="189"/>
  <c r="AC17" i="189" s="1"/>
  <c r="AD17" i="189" s="1"/>
  <c r="AH17" i="189" s="1"/>
  <c r="AI17" i="189" s="1"/>
  <c r="U90" i="188"/>
  <c r="AE89" i="188" s="1"/>
  <c r="AM89" i="188"/>
  <c r="AN89" i="188" s="1"/>
  <c r="U89" i="188"/>
  <c r="V89" i="188" s="1"/>
  <c r="N89" i="188"/>
  <c r="U88" i="188"/>
  <c r="AE87" i="188" s="1"/>
  <c r="AM87" i="188"/>
  <c r="AN87" i="188" s="1"/>
  <c r="U87" i="188"/>
  <c r="V87" i="188" s="1"/>
  <c r="N87" i="188"/>
  <c r="U14" i="188"/>
  <c r="AE13" i="188" s="1"/>
  <c r="U13" i="188"/>
  <c r="V13" i="188" s="1"/>
  <c r="N13" i="188"/>
  <c r="U36" i="188"/>
  <c r="AE35" i="188" s="1"/>
  <c r="AM35" i="188"/>
  <c r="AN35" i="188" s="1"/>
  <c r="U35" i="188"/>
  <c r="V35" i="188" s="1"/>
  <c r="N35" i="188"/>
  <c r="U8" i="188"/>
  <c r="AE7" i="188" s="1"/>
  <c r="AM7" i="188"/>
  <c r="AN7" i="188" s="1"/>
  <c r="U7" i="188"/>
  <c r="V7" i="188" s="1"/>
  <c r="N7" i="188"/>
  <c r="U86" i="188"/>
  <c r="AE85" i="188" s="1"/>
  <c r="AM85" i="188"/>
  <c r="AN85" i="188" s="1"/>
  <c r="U85" i="188"/>
  <c r="V85" i="188" s="1"/>
  <c r="N85" i="188"/>
  <c r="U42" i="188"/>
  <c r="AE41" i="188" s="1"/>
  <c r="AM41" i="188"/>
  <c r="AN41" i="188" s="1"/>
  <c r="U41" i="188"/>
  <c r="V41" i="188" s="1"/>
  <c r="N41" i="188"/>
  <c r="U84" i="188"/>
  <c r="AE83" i="188" s="1"/>
  <c r="AM83" i="188"/>
  <c r="AN83" i="188" s="1"/>
  <c r="U83" i="188"/>
  <c r="V83" i="188" s="1"/>
  <c r="N83" i="188"/>
  <c r="U82" i="188"/>
  <c r="AE81" i="188" s="1"/>
  <c r="AM81" i="188"/>
  <c r="AN81" i="188" s="1"/>
  <c r="U81" i="188"/>
  <c r="V81" i="188" s="1"/>
  <c r="N81" i="188"/>
  <c r="U80" i="188"/>
  <c r="AE79" i="188" s="1"/>
  <c r="U79" i="188"/>
  <c r="V79" i="188" s="1"/>
  <c r="N79" i="188"/>
  <c r="U78" i="188"/>
  <c r="AE77" i="188" s="1"/>
  <c r="AM77" i="188"/>
  <c r="AN77" i="188" s="1"/>
  <c r="U77" i="188"/>
  <c r="V77" i="188" s="1"/>
  <c r="N77" i="188"/>
  <c r="U60" i="188"/>
  <c r="AE59" i="188" s="1"/>
  <c r="AM59" i="188"/>
  <c r="AN59" i="188" s="1"/>
  <c r="U59" i="188"/>
  <c r="V59" i="188" s="1"/>
  <c r="N59" i="188"/>
  <c r="U72" i="188"/>
  <c r="AE71" i="188" s="1"/>
  <c r="AM71" i="188"/>
  <c r="AN71" i="188" s="1"/>
  <c r="U71" i="188"/>
  <c r="V71" i="188" s="1"/>
  <c r="N71" i="188"/>
  <c r="U54" i="188"/>
  <c r="AE53" i="188" s="1"/>
  <c r="AM53" i="188"/>
  <c r="AN53" i="188" s="1"/>
  <c r="U53" i="188"/>
  <c r="V53" i="188" s="1"/>
  <c r="N53" i="188"/>
  <c r="U44" i="188"/>
  <c r="AE43" i="188" s="1"/>
  <c r="AM43" i="188"/>
  <c r="AN43" i="188" s="1"/>
  <c r="U43" i="188"/>
  <c r="V43" i="188" s="1"/>
  <c r="N43" i="188"/>
  <c r="U50" i="188"/>
  <c r="AE49" i="188" s="1"/>
  <c r="AM49" i="188"/>
  <c r="AN49" i="188" s="1"/>
  <c r="U49" i="188"/>
  <c r="V49" i="188" s="1"/>
  <c r="N49" i="188"/>
  <c r="U52" i="188"/>
  <c r="AE51" i="188" s="1"/>
  <c r="U51" i="188"/>
  <c r="V51" i="188" s="1"/>
  <c r="N51" i="188"/>
  <c r="U20" i="188"/>
  <c r="AE19" i="188" s="1"/>
  <c r="AM19" i="188"/>
  <c r="AN19" i="188" s="1"/>
  <c r="U19" i="188"/>
  <c r="V19" i="188" s="1"/>
  <c r="N19" i="188"/>
  <c r="U46" i="188"/>
  <c r="AE45" i="188" s="1"/>
  <c r="AM45" i="188"/>
  <c r="AN45" i="188" s="1"/>
  <c r="U45" i="188"/>
  <c r="V45" i="188" s="1"/>
  <c r="N45" i="188"/>
  <c r="U70" i="188"/>
  <c r="AE69" i="188" s="1"/>
  <c r="AM69" i="188"/>
  <c r="AN69" i="188" s="1"/>
  <c r="U69" i="188"/>
  <c r="V69" i="188" s="1"/>
  <c r="N69" i="188"/>
  <c r="U26" i="188"/>
  <c r="AE25" i="188" s="1"/>
  <c r="AM25" i="188"/>
  <c r="AN25" i="188" s="1"/>
  <c r="U25" i="188"/>
  <c r="V25" i="188" s="1"/>
  <c r="N25" i="188"/>
  <c r="U64" i="188"/>
  <c r="AE63" i="188" s="1"/>
  <c r="AM63" i="188"/>
  <c r="AN63" i="188" s="1"/>
  <c r="U63" i="188"/>
  <c r="V63" i="188" s="1"/>
  <c r="N63" i="188"/>
  <c r="U56" i="188"/>
  <c r="AE55" i="188" s="1"/>
  <c r="AM55" i="188"/>
  <c r="AN55" i="188" s="1"/>
  <c r="U55" i="188"/>
  <c r="V55" i="188" s="1"/>
  <c r="N55" i="188"/>
  <c r="U58" i="188"/>
  <c r="AE57" i="188" s="1"/>
  <c r="AM57" i="188"/>
  <c r="AN57" i="188" s="1"/>
  <c r="U57" i="188"/>
  <c r="V57" i="188" s="1"/>
  <c r="N57" i="188"/>
  <c r="U38" i="188"/>
  <c r="AE37" i="188" s="1"/>
  <c r="AM37" i="188"/>
  <c r="AN37" i="188" s="1"/>
  <c r="U37" i="188"/>
  <c r="V37" i="188" s="1"/>
  <c r="N37" i="188"/>
  <c r="U48" i="188"/>
  <c r="AE47" i="188" s="1"/>
  <c r="AM47" i="188"/>
  <c r="AN47" i="188" s="1"/>
  <c r="U47" i="188"/>
  <c r="V47" i="188" s="1"/>
  <c r="N47" i="188"/>
  <c r="U16" i="188"/>
  <c r="AE15" i="188" s="1"/>
  <c r="AM15" i="188"/>
  <c r="AN15" i="188" s="1"/>
  <c r="U15" i="188"/>
  <c r="V15" i="188" s="1"/>
  <c r="N15" i="188"/>
  <c r="U76" i="188"/>
  <c r="AE75" i="188" s="1"/>
  <c r="AM75" i="188"/>
  <c r="AN75" i="188" s="1"/>
  <c r="U75" i="188"/>
  <c r="V75" i="188" s="1"/>
  <c r="N75" i="188"/>
  <c r="U12" i="188"/>
  <c r="AE11" i="188" s="1"/>
  <c r="AM11" i="188"/>
  <c r="AN11" i="188" s="1"/>
  <c r="U11" i="188"/>
  <c r="V11" i="188" s="1"/>
  <c r="N11" i="188"/>
  <c r="U74" i="188"/>
  <c r="AE73" i="188" s="1"/>
  <c r="U73" i="188"/>
  <c r="V73" i="188" s="1"/>
  <c r="N73" i="188"/>
  <c r="U18" i="188"/>
  <c r="AE17" i="188" s="1"/>
  <c r="AM17" i="188"/>
  <c r="AN17" i="188" s="1"/>
  <c r="U17" i="188"/>
  <c r="V17" i="188" s="1"/>
  <c r="N17" i="188"/>
  <c r="U68" i="188"/>
  <c r="AE67" i="188" s="1"/>
  <c r="AM67" i="188"/>
  <c r="AN67" i="188" s="1"/>
  <c r="U67" i="188"/>
  <c r="V67" i="188" s="1"/>
  <c r="N67" i="188"/>
  <c r="U66" i="188"/>
  <c r="AE65" i="188" s="1"/>
  <c r="U65" i="188"/>
  <c r="V65" i="188" s="1"/>
  <c r="N65" i="188"/>
  <c r="U34" i="188"/>
  <c r="AE33" i="188" s="1"/>
  <c r="U33" i="188"/>
  <c r="V33" i="188" s="1"/>
  <c r="N33" i="188"/>
  <c r="U62" i="188"/>
  <c r="AE61" i="188" s="1"/>
  <c r="U61" i="188"/>
  <c r="V61" i="188" s="1"/>
  <c r="N61" i="188"/>
  <c r="U30" i="188"/>
  <c r="AE29" i="188" s="1"/>
  <c r="AM29" i="188"/>
  <c r="AN29" i="188" s="1"/>
  <c r="U29" i="188"/>
  <c r="V29" i="188" s="1"/>
  <c r="N29" i="188"/>
  <c r="U32" i="188"/>
  <c r="AE31" i="188" s="1"/>
  <c r="AM31" i="188"/>
  <c r="AN31" i="188" s="1"/>
  <c r="U31" i="188"/>
  <c r="V31" i="188" s="1"/>
  <c r="N31" i="188"/>
  <c r="U40" i="188"/>
  <c r="AE39" i="188" s="1"/>
  <c r="AM39" i="188"/>
  <c r="AN39" i="188" s="1"/>
  <c r="U39" i="188"/>
  <c r="V39" i="188" s="1"/>
  <c r="N39" i="188"/>
  <c r="U24" i="188"/>
  <c r="AE23" i="188" s="1"/>
  <c r="AM23" i="188"/>
  <c r="AN23" i="188" s="1"/>
  <c r="U23" i="188"/>
  <c r="V23" i="188" s="1"/>
  <c r="N23" i="188"/>
  <c r="U28" i="188"/>
  <c r="AE27" i="188" s="1"/>
  <c r="AM27" i="188"/>
  <c r="AN27" i="188" s="1"/>
  <c r="U27" i="188"/>
  <c r="V27" i="188" s="1"/>
  <c r="N27" i="188"/>
  <c r="U22" i="188"/>
  <c r="AE21" i="188" s="1"/>
  <c r="AM21" i="188"/>
  <c r="AN21" i="188" s="1"/>
  <c r="U21" i="188"/>
  <c r="V21" i="188" s="1"/>
  <c r="N21" i="188"/>
  <c r="U6" i="188"/>
  <c r="AE5" i="188" s="1"/>
  <c r="AM5" i="188"/>
  <c r="AN5" i="188" s="1"/>
  <c r="U5" i="188"/>
  <c r="V5" i="188" s="1"/>
  <c r="N5" i="188"/>
  <c r="U10" i="188"/>
  <c r="AE9" i="188" s="1"/>
  <c r="AM9" i="188"/>
  <c r="AN9" i="188" s="1"/>
  <c r="U9" i="188"/>
  <c r="V9" i="188" s="1"/>
  <c r="N9" i="188"/>
  <c r="AC2" i="188"/>
  <c r="AE2" i="188" s="1"/>
  <c r="H2" i="188"/>
  <c r="L2" i="188" s="1"/>
  <c r="AB89" i="188" l="1"/>
  <c r="AC89" i="188" s="1"/>
  <c r="AD89" i="188" s="1"/>
  <c r="AH89" i="188" s="1"/>
  <c r="AI89" i="188" s="1"/>
  <c r="AB23" i="188"/>
  <c r="AC23" i="188" s="1"/>
  <c r="AD23" i="188" s="1"/>
  <c r="AH23" i="188" s="1"/>
  <c r="AI23" i="188" s="1"/>
  <c r="AB27" i="188"/>
  <c r="AC27" i="188" s="1"/>
  <c r="AD27" i="188" s="1"/>
  <c r="AH27" i="188" s="1"/>
  <c r="AI27" i="188" s="1"/>
  <c r="AB41" i="188"/>
  <c r="AC41" i="188" s="1"/>
  <c r="AD41" i="188" s="1"/>
  <c r="AH41" i="188" s="1"/>
  <c r="AI41" i="188" s="1"/>
  <c r="AB39" i="188"/>
  <c r="AC39" i="188" s="1"/>
  <c r="AD39" i="188" s="1"/>
  <c r="AH39" i="188" s="1"/>
  <c r="AI39" i="188" s="1"/>
  <c r="AB5" i="188"/>
  <c r="AC5" i="188" s="1"/>
  <c r="AD5" i="188" s="1"/>
  <c r="AH5" i="188" s="1"/>
  <c r="AI5" i="188" s="1"/>
  <c r="AB69" i="188"/>
  <c r="AC69" i="188" s="1"/>
  <c r="AD69" i="188" s="1"/>
  <c r="AH69" i="188" s="1"/>
  <c r="AI69" i="188" s="1"/>
  <c r="AB57" i="188"/>
  <c r="AC57" i="188" s="1"/>
  <c r="AD57" i="188" s="1"/>
  <c r="AH57" i="188" s="1"/>
  <c r="AI57" i="188" s="1"/>
  <c r="AB75" i="188"/>
  <c r="AC75" i="188" s="1"/>
  <c r="AD75" i="188" s="1"/>
  <c r="AH75" i="188" s="1"/>
  <c r="AI75" i="188" s="1"/>
  <c r="AB9" i="188"/>
  <c r="AC9" i="188" s="1"/>
  <c r="AD9" i="188" s="1"/>
  <c r="AH9" i="188" s="1"/>
  <c r="AI9" i="188" s="1"/>
  <c r="AB65" i="188"/>
  <c r="AC65" i="188" s="1"/>
  <c r="AD65" i="188" s="1"/>
  <c r="AH65" i="188" s="1"/>
  <c r="AI65" i="188" s="1"/>
  <c r="AB63" i="188"/>
  <c r="AC63" i="188" s="1"/>
  <c r="AD63" i="188" s="1"/>
  <c r="AH63" i="188" s="1"/>
  <c r="AI63" i="188" s="1"/>
  <c r="AB7" i="188"/>
  <c r="AC7" i="188" s="1"/>
  <c r="AD7" i="188" s="1"/>
  <c r="AH7" i="188" s="1"/>
  <c r="AI7" i="188" s="1"/>
  <c r="AB81" i="188"/>
  <c r="AC81" i="188" s="1"/>
  <c r="AD81" i="188" s="1"/>
  <c r="AH81" i="188" s="1"/>
  <c r="AI81" i="188" s="1"/>
  <c r="AB29" i="188"/>
  <c r="AC29" i="188" s="1"/>
  <c r="AD29" i="188" s="1"/>
  <c r="AH29" i="188" s="1"/>
  <c r="AI29" i="188" s="1"/>
  <c r="AB21" i="188"/>
  <c r="AC21" i="188" s="1"/>
  <c r="AD21" i="188" s="1"/>
  <c r="AH21" i="188" s="1"/>
  <c r="AI21" i="188" s="1"/>
  <c r="AB19" i="188"/>
  <c r="AC19" i="188" s="1"/>
  <c r="AD19" i="188" s="1"/>
  <c r="AH19" i="188" s="1"/>
  <c r="AI19" i="188" s="1"/>
  <c r="AB47" i="188"/>
  <c r="AC47" i="188" s="1"/>
  <c r="AD47" i="188" s="1"/>
  <c r="AH47" i="188" s="1"/>
  <c r="AI47" i="188" s="1"/>
  <c r="AB13" i="188"/>
  <c r="AC13" i="188" s="1"/>
  <c r="AD13" i="188" s="1"/>
  <c r="AH13" i="188" s="1"/>
  <c r="AI13" i="188" s="1"/>
  <c r="AB43" i="188"/>
  <c r="AC43" i="188" s="1"/>
  <c r="AD43" i="188" s="1"/>
  <c r="AH43" i="188" s="1"/>
  <c r="AI43" i="188" s="1"/>
  <c r="AB71" i="188"/>
  <c r="AC71" i="188" s="1"/>
  <c r="AD71" i="188" s="1"/>
  <c r="AH71" i="188" s="1"/>
  <c r="AI71" i="188" s="1"/>
  <c r="AB77" i="188"/>
  <c r="AC77" i="188" s="1"/>
  <c r="AD77" i="188" s="1"/>
  <c r="AH77" i="188" s="1"/>
  <c r="AI77" i="188" s="1"/>
  <c r="AB87" i="188"/>
  <c r="AC87" i="188" s="1"/>
  <c r="AD87" i="188" s="1"/>
  <c r="AH87" i="188" s="1"/>
  <c r="AI87" i="188" s="1"/>
  <c r="AB67" i="188"/>
  <c r="AC67" i="188" s="1"/>
  <c r="AD67" i="188" s="1"/>
  <c r="AH67" i="188" s="1"/>
  <c r="AI67" i="188" s="1"/>
  <c r="AB73" i="188"/>
  <c r="AC73" i="188" s="1"/>
  <c r="AD73" i="188" s="1"/>
  <c r="AH73" i="188" s="1"/>
  <c r="AI73" i="188" s="1"/>
  <c r="AB15" i="188"/>
  <c r="AC15" i="188" s="1"/>
  <c r="AD15" i="188" s="1"/>
  <c r="AH15" i="188" s="1"/>
  <c r="AI15" i="188" s="1"/>
  <c r="AB37" i="188"/>
  <c r="AC37" i="188" s="1"/>
  <c r="AD37" i="188" s="1"/>
  <c r="AH37" i="188" s="1"/>
  <c r="AI37" i="188" s="1"/>
  <c r="AB55" i="188"/>
  <c r="AC55" i="188" s="1"/>
  <c r="AD55" i="188" s="1"/>
  <c r="AH55" i="188" s="1"/>
  <c r="AI55" i="188" s="1"/>
  <c r="AB25" i="188"/>
  <c r="AC25" i="188" s="1"/>
  <c r="AD25" i="188" s="1"/>
  <c r="AH25" i="188" s="1"/>
  <c r="AI25" i="188" s="1"/>
  <c r="AB45" i="188"/>
  <c r="AC45" i="188" s="1"/>
  <c r="AD45" i="188" s="1"/>
  <c r="AH45" i="188" s="1"/>
  <c r="AI45" i="188" s="1"/>
  <c r="AB51" i="188"/>
  <c r="AC51" i="188" s="1"/>
  <c r="AD51" i="188" s="1"/>
  <c r="AH51" i="188" s="1"/>
  <c r="AI51" i="188" s="1"/>
  <c r="AB83" i="188"/>
  <c r="AC83" i="188" s="1"/>
  <c r="AD83" i="188" s="1"/>
  <c r="AH83" i="188" s="1"/>
  <c r="AI83" i="188" s="1"/>
  <c r="AB85" i="188"/>
  <c r="AC85" i="188" s="1"/>
  <c r="AD85" i="188" s="1"/>
  <c r="AH85" i="188" s="1"/>
  <c r="AI85" i="188" s="1"/>
  <c r="AB35" i="188"/>
  <c r="AC35" i="188" s="1"/>
  <c r="AD35" i="188" s="1"/>
  <c r="AH35" i="188" s="1"/>
  <c r="AI35" i="188" s="1"/>
  <c r="AB31" i="188"/>
  <c r="AC31" i="188" s="1"/>
  <c r="AD31" i="188" s="1"/>
  <c r="AH31" i="188" s="1"/>
  <c r="AI31" i="188" s="1"/>
  <c r="AB61" i="188"/>
  <c r="AC61" i="188" s="1"/>
  <c r="AD61" i="188" s="1"/>
  <c r="AH61" i="188" s="1"/>
  <c r="AI61" i="188" s="1"/>
  <c r="AB11" i="188"/>
  <c r="AC11" i="188" s="1"/>
  <c r="AD11" i="188" s="1"/>
  <c r="AH11" i="188" s="1"/>
  <c r="AI11" i="188" s="1"/>
  <c r="AB33" i="188"/>
  <c r="AC33" i="188" s="1"/>
  <c r="AD33" i="188" s="1"/>
  <c r="AH33" i="188" s="1"/>
  <c r="AI33" i="188" s="1"/>
  <c r="AB17" i="188"/>
  <c r="AC17" i="188" s="1"/>
  <c r="AD17" i="188" s="1"/>
  <c r="AH17" i="188" s="1"/>
  <c r="AI17" i="188" s="1"/>
  <c r="AB49" i="188"/>
  <c r="AC49" i="188" s="1"/>
  <c r="AD49" i="188" s="1"/>
  <c r="AH49" i="188" s="1"/>
  <c r="AI49" i="188" s="1"/>
  <c r="AB53" i="188"/>
  <c r="AC53" i="188" s="1"/>
  <c r="AD53" i="188" s="1"/>
  <c r="AH53" i="188" s="1"/>
  <c r="AI53" i="188" s="1"/>
  <c r="AB59" i="188"/>
  <c r="AC59" i="188" s="1"/>
  <c r="AD59" i="188" s="1"/>
  <c r="AH59" i="188" s="1"/>
  <c r="AI59" i="188" s="1"/>
  <c r="AB79" i="188"/>
  <c r="AC79" i="188" s="1"/>
  <c r="AD79" i="188" s="1"/>
  <c r="AH79" i="188" s="1"/>
  <c r="AI79" i="188" s="1"/>
  <c r="U12" i="185"/>
  <c r="AE11" i="185" s="1"/>
  <c r="AM11" i="185"/>
  <c r="AN11" i="185" s="1"/>
  <c r="U11" i="185"/>
  <c r="V11" i="185" s="1"/>
  <c r="N11" i="185"/>
  <c r="U8" i="185"/>
  <c r="AE7" i="185" s="1"/>
  <c r="U7" i="185"/>
  <c r="V7" i="185" s="1"/>
  <c r="N7" i="185"/>
  <c r="H2" i="187" l="1"/>
  <c r="L2" i="187" s="1"/>
  <c r="U90" i="187"/>
  <c r="AE89" i="187" s="1"/>
  <c r="AM89" i="187"/>
  <c r="AN89" i="187" s="1"/>
  <c r="U89" i="187"/>
  <c r="V89" i="187" s="1"/>
  <c r="N89" i="187"/>
  <c r="U88" i="187"/>
  <c r="AE87" i="187" s="1"/>
  <c r="AM87" i="187"/>
  <c r="AN87" i="187" s="1"/>
  <c r="U87" i="187"/>
  <c r="V87" i="187" s="1"/>
  <c r="N87" i="187"/>
  <c r="U86" i="187"/>
  <c r="AE85" i="187" s="1"/>
  <c r="U85" i="187"/>
  <c r="V85" i="187" s="1"/>
  <c r="N85" i="187"/>
  <c r="U84" i="187"/>
  <c r="AE83" i="187" s="1"/>
  <c r="AM83" i="187"/>
  <c r="AN83" i="187" s="1"/>
  <c r="U83" i="187"/>
  <c r="V83" i="187" s="1"/>
  <c r="N83" i="187"/>
  <c r="U82" i="187"/>
  <c r="AE81" i="187" s="1"/>
  <c r="AM81" i="187"/>
  <c r="AN81" i="187" s="1"/>
  <c r="U81" i="187"/>
  <c r="V81" i="187" s="1"/>
  <c r="N81" i="187"/>
  <c r="U80" i="187"/>
  <c r="AE79" i="187" s="1"/>
  <c r="AM79" i="187"/>
  <c r="AN79" i="187" s="1"/>
  <c r="U79" i="187"/>
  <c r="V79" i="187" s="1"/>
  <c r="N79" i="187"/>
  <c r="U78" i="187"/>
  <c r="AE77" i="187" s="1"/>
  <c r="AM77" i="187"/>
  <c r="AN77" i="187" s="1"/>
  <c r="U77" i="187"/>
  <c r="V77" i="187" s="1"/>
  <c r="N77" i="187"/>
  <c r="U76" i="187"/>
  <c r="AE75" i="187" s="1"/>
  <c r="AM75" i="187"/>
  <c r="AN75" i="187" s="1"/>
  <c r="U75" i="187"/>
  <c r="V75" i="187" s="1"/>
  <c r="N75" i="187"/>
  <c r="U74" i="187"/>
  <c r="AE73" i="187" s="1"/>
  <c r="AM73" i="187"/>
  <c r="AN73" i="187" s="1"/>
  <c r="U73" i="187"/>
  <c r="V73" i="187" s="1"/>
  <c r="N73" i="187"/>
  <c r="U72" i="187"/>
  <c r="AE71" i="187" s="1"/>
  <c r="U71" i="187"/>
  <c r="V71" i="187" s="1"/>
  <c r="N71" i="187"/>
  <c r="U70" i="187"/>
  <c r="AE69" i="187" s="1"/>
  <c r="AM69" i="187"/>
  <c r="AN69" i="187" s="1"/>
  <c r="U69" i="187"/>
  <c r="V69" i="187" s="1"/>
  <c r="N69" i="187"/>
  <c r="U68" i="187"/>
  <c r="AE67" i="187" s="1"/>
  <c r="AM67" i="187"/>
  <c r="AN67" i="187" s="1"/>
  <c r="U67" i="187"/>
  <c r="V67" i="187" s="1"/>
  <c r="N67" i="187"/>
  <c r="U66" i="187"/>
  <c r="AE65" i="187" s="1"/>
  <c r="U65" i="187"/>
  <c r="V65" i="187" s="1"/>
  <c r="N65" i="187"/>
  <c r="U64" i="187"/>
  <c r="AE63" i="187" s="1"/>
  <c r="AM63" i="187"/>
  <c r="AN63" i="187" s="1"/>
  <c r="U63" i="187"/>
  <c r="V63" i="187" s="1"/>
  <c r="N63" i="187"/>
  <c r="U62" i="187"/>
  <c r="AE61" i="187" s="1"/>
  <c r="AM61" i="187"/>
  <c r="AN61" i="187" s="1"/>
  <c r="U61" i="187"/>
  <c r="V61" i="187" s="1"/>
  <c r="N61" i="187"/>
  <c r="U60" i="187"/>
  <c r="AE59" i="187" s="1"/>
  <c r="AM59" i="187"/>
  <c r="AN59" i="187" s="1"/>
  <c r="U59" i="187"/>
  <c r="V59" i="187" s="1"/>
  <c r="N59" i="187"/>
  <c r="U58" i="187"/>
  <c r="AE57" i="187" s="1"/>
  <c r="AM57" i="187"/>
  <c r="AN57" i="187" s="1"/>
  <c r="U57" i="187"/>
  <c r="V57" i="187" s="1"/>
  <c r="N57" i="187"/>
  <c r="U56" i="187"/>
  <c r="AE55" i="187" s="1"/>
  <c r="AM55" i="187"/>
  <c r="AN55" i="187" s="1"/>
  <c r="U55" i="187"/>
  <c r="V55" i="187" s="1"/>
  <c r="N55" i="187"/>
  <c r="U54" i="187"/>
  <c r="AE53" i="187" s="1"/>
  <c r="AM53" i="187"/>
  <c r="AN53" i="187" s="1"/>
  <c r="U53" i="187"/>
  <c r="V53" i="187" s="1"/>
  <c r="N53" i="187"/>
  <c r="U52" i="187"/>
  <c r="AE51" i="187" s="1"/>
  <c r="AM51" i="187"/>
  <c r="AN51" i="187" s="1"/>
  <c r="U51" i="187"/>
  <c r="V51" i="187" s="1"/>
  <c r="N51" i="187"/>
  <c r="U50" i="187"/>
  <c r="AE49" i="187" s="1"/>
  <c r="AM49" i="187"/>
  <c r="AN49" i="187" s="1"/>
  <c r="U49" i="187"/>
  <c r="V49" i="187" s="1"/>
  <c r="N49" i="187"/>
  <c r="U48" i="187"/>
  <c r="AE47" i="187" s="1"/>
  <c r="U47" i="187"/>
  <c r="V47" i="187" s="1"/>
  <c r="N47" i="187"/>
  <c r="U46" i="187"/>
  <c r="AE45" i="187" s="1"/>
  <c r="AM45" i="187"/>
  <c r="AN45" i="187" s="1"/>
  <c r="U45" i="187"/>
  <c r="V45" i="187" s="1"/>
  <c r="N45" i="187"/>
  <c r="U44" i="187"/>
  <c r="AE43" i="187" s="1"/>
  <c r="AM43" i="187"/>
  <c r="AN43" i="187" s="1"/>
  <c r="U43" i="187"/>
  <c r="V43" i="187" s="1"/>
  <c r="N43" i="187"/>
  <c r="U42" i="187"/>
  <c r="AE41" i="187" s="1"/>
  <c r="AM41" i="187"/>
  <c r="AN41" i="187" s="1"/>
  <c r="U41" i="187"/>
  <c r="V41" i="187" s="1"/>
  <c r="N41" i="187"/>
  <c r="U40" i="187"/>
  <c r="AE39" i="187" s="1"/>
  <c r="AM39" i="187"/>
  <c r="AN39" i="187" s="1"/>
  <c r="U39" i="187"/>
  <c r="V39" i="187" s="1"/>
  <c r="N39" i="187"/>
  <c r="U38" i="187"/>
  <c r="AE37" i="187" s="1"/>
  <c r="AM37" i="187"/>
  <c r="AN37" i="187" s="1"/>
  <c r="U37" i="187"/>
  <c r="V37" i="187" s="1"/>
  <c r="N37" i="187"/>
  <c r="U36" i="187"/>
  <c r="AE35" i="187" s="1"/>
  <c r="AM35" i="187"/>
  <c r="AN35" i="187" s="1"/>
  <c r="U35" i="187"/>
  <c r="V35" i="187" s="1"/>
  <c r="N35" i="187"/>
  <c r="U34" i="187"/>
  <c r="AE33" i="187" s="1"/>
  <c r="AM33" i="187"/>
  <c r="AN33" i="187" s="1"/>
  <c r="U33" i="187"/>
  <c r="V33" i="187" s="1"/>
  <c r="N33" i="187"/>
  <c r="U32" i="187"/>
  <c r="AE31" i="187" s="1"/>
  <c r="AM31" i="187"/>
  <c r="AN31" i="187" s="1"/>
  <c r="U31" i="187"/>
  <c r="V31" i="187" s="1"/>
  <c r="N31" i="187"/>
  <c r="U30" i="187"/>
  <c r="AE29" i="187" s="1"/>
  <c r="AM29" i="187"/>
  <c r="AN29" i="187" s="1"/>
  <c r="U29" i="187"/>
  <c r="V29" i="187" s="1"/>
  <c r="N29" i="187"/>
  <c r="U28" i="187"/>
  <c r="AE27" i="187" s="1"/>
  <c r="AM27" i="187"/>
  <c r="AN27" i="187" s="1"/>
  <c r="U27" i="187"/>
  <c r="V27" i="187" s="1"/>
  <c r="N27" i="187"/>
  <c r="U16" i="187"/>
  <c r="AE15" i="187" s="1"/>
  <c r="AM15" i="187"/>
  <c r="AN15" i="187" s="1"/>
  <c r="U15" i="187"/>
  <c r="V15" i="187" s="1"/>
  <c r="N15" i="187"/>
  <c r="U14" i="187"/>
  <c r="AE13" i="187" s="1"/>
  <c r="AM13" i="187"/>
  <c r="AN13" i="187" s="1"/>
  <c r="U13" i="187"/>
  <c r="V13" i="187" s="1"/>
  <c r="N13" i="187"/>
  <c r="U24" i="187"/>
  <c r="AE23" i="187" s="1"/>
  <c r="AM23" i="187"/>
  <c r="AN23" i="187" s="1"/>
  <c r="U23" i="187"/>
  <c r="V23" i="187" s="1"/>
  <c r="N23" i="187"/>
  <c r="U22" i="187"/>
  <c r="AE21" i="187" s="1"/>
  <c r="U21" i="187"/>
  <c r="V21" i="187" s="1"/>
  <c r="N21" i="187"/>
  <c r="U18" i="187"/>
  <c r="AE17" i="187" s="1"/>
  <c r="AM17" i="187"/>
  <c r="AN17" i="187" s="1"/>
  <c r="U17" i="187"/>
  <c r="V17" i="187" s="1"/>
  <c r="N17" i="187"/>
  <c r="U20" i="187"/>
  <c r="AE19" i="187" s="1"/>
  <c r="AM19" i="187"/>
  <c r="AN19" i="187" s="1"/>
  <c r="U19" i="187"/>
  <c r="V19" i="187" s="1"/>
  <c r="N19" i="187"/>
  <c r="U26" i="187"/>
  <c r="AE25" i="187" s="1"/>
  <c r="AM25" i="187"/>
  <c r="AN25" i="187" s="1"/>
  <c r="U25" i="187"/>
  <c r="V25" i="187" s="1"/>
  <c r="N25" i="187"/>
  <c r="U12" i="187"/>
  <c r="AE11" i="187" s="1"/>
  <c r="AM11" i="187"/>
  <c r="AN11" i="187" s="1"/>
  <c r="U11" i="187"/>
  <c r="V11" i="187" s="1"/>
  <c r="N11" i="187"/>
  <c r="U10" i="187"/>
  <c r="AE9" i="187" s="1"/>
  <c r="AM9" i="187"/>
  <c r="AN9" i="187" s="1"/>
  <c r="U9" i="187"/>
  <c r="V9" i="187" s="1"/>
  <c r="N9" i="187"/>
  <c r="U8" i="187"/>
  <c r="AE7" i="187" s="1"/>
  <c r="U7" i="187"/>
  <c r="V7" i="187" s="1"/>
  <c r="N7" i="187"/>
  <c r="U6" i="187"/>
  <c r="AE5" i="187" s="1"/>
  <c r="U5" i="187"/>
  <c r="V5" i="187" s="1"/>
  <c r="N5" i="187"/>
  <c r="AC2" i="187"/>
  <c r="AE2" i="187" s="1"/>
  <c r="AB81" i="187" l="1"/>
  <c r="AC81" i="187" s="1"/>
  <c r="AD81" i="187" s="1"/>
  <c r="AB73" i="187"/>
  <c r="AC73" i="187" s="1"/>
  <c r="AD73" i="187" s="1"/>
  <c r="AH73" i="187" s="1"/>
  <c r="AI73" i="187" s="1"/>
  <c r="AB63" i="187"/>
  <c r="AC63" i="187" s="1"/>
  <c r="AD63" i="187" s="1"/>
  <c r="AH63" i="187" s="1"/>
  <c r="AI63" i="187" s="1"/>
  <c r="AB55" i="187"/>
  <c r="AC55" i="187" s="1"/>
  <c r="AD55" i="187" s="1"/>
  <c r="AB89" i="187"/>
  <c r="AC89" i="187" s="1"/>
  <c r="AD89" i="187" s="1"/>
  <c r="AH89" i="187" s="1"/>
  <c r="AI89" i="187" s="1"/>
  <c r="AB9" i="187"/>
  <c r="AC9" i="187" s="1"/>
  <c r="AD9" i="187" s="1"/>
  <c r="AH9" i="187" s="1"/>
  <c r="AI9" i="187" s="1"/>
  <c r="AB17" i="187"/>
  <c r="AC17" i="187" s="1"/>
  <c r="AD17" i="187" s="1"/>
  <c r="AH17" i="187" s="1"/>
  <c r="AI17" i="187" s="1"/>
  <c r="AB85" i="187"/>
  <c r="AC85" i="187" s="1"/>
  <c r="AD85" i="187" s="1"/>
  <c r="AH85" i="187" s="1"/>
  <c r="AI85" i="187" s="1"/>
  <c r="AB77" i="187"/>
  <c r="AC77" i="187" s="1"/>
  <c r="AD77" i="187" s="1"/>
  <c r="AB59" i="187"/>
  <c r="AC59" i="187" s="1"/>
  <c r="AD59" i="187" s="1"/>
  <c r="AH59" i="187" s="1"/>
  <c r="AI59" i="187" s="1"/>
  <c r="AB51" i="187"/>
  <c r="AC51" i="187" s="1"/>
  <c r="AD51" i="187" s="1"/>
  <c r="AH51" i="187" s="1"/>
  <c r="AI51" i="187" s="1"/>
  <c r="AB25" i="187"/>
  <c r="AC25" i="187" s="1"/>
  <c r="AD25" i="187" s="1"/>
  <c r="AH25" i="187" s="1"/>
  <c r="AI25" i="187" s="1"/>
  <c r="AH55" i="187"/>
  <c r="AI55" i="187" s="1"/>
  <c r="AH81" i="187"/>
  <c r="AI81" i="187" s="1"/>
  <c r="AH77" i="187"/>
  <c r="AI77" i="187" s="1"/>
  <c r="AB13" i="187"/>
  <c r="AC13" i="187" s="1"/>
  <c r="AD13" i="187" s="1"/>
  <c r="AH13" i="187" s="1"/>
  <c r="AI13" i="187" s="1"/>
  <c r="AB27" i="187"/>
  <c r="AC27" i="187" s="1"/>
  <c r="AD27" i="187" s="1"/>
  <c r="AH27" i="187" s="1"/>
  <c r="AI27" i="187" s="1"/>
  <c r="AB31" i="187"/>
  <c r="AC31" i="187" s="1"/>
  <c r="AD31" i="187" s="1"/>
  <c r="AH31" i="187" s="1"/>
  <c r="AI31" i="187" s="1"/>
  <c r="AB35" i="187"/>
  <c r="AC35" i="187" s="1"/>
  <c r="AD35" i="187" s="1"/>
  <c r="AH35" i="187" s="1"/>
  <c r="AI35" i="187" s="1"/>
  <c r="AB39" i="187"/>
  <c r="AC39" i="187" s="1"/>
  <c r="AD39" i="187" s="1"/>
  <c r="AH39" i="187" s="1"/>
  <c r="AI39" i="187" s="1"/>
  <c r="AB43" i="187"/>
  <c r="AC43" i="187" s="1"/>
  <c r="AD43" i="187" s="1"/>
  <c r="AH43" i="187" s="1"/>
  <c r="AI43" i="187" s="1"/>
  <c r="AB47" i="187"/>
  <c r="AC47" i="187" s="1"/>
  <c r="AD47" i="187" s="1"/>
  <c r="AH47" i="187" s="1"/>
  <c r="AI47" i="187" s="1"/>
  <c r="AB69" i="187"/>
  <c r="AC69" i="187" s="1"/>
  <c r="AD69" i="187" s="1"/>
  <c r="AH69" i="187" s="1"/>
  <c r="AI69" i="187" s="1"/>
  <c r="AB87" i="187"/>
  <c r="AC87" i="187" s="1"/>
  <c r="AD87" i="187" s="1"/>
  <c r="AH87" i="187" s="1"/>
  <c r="AI87" i="187" s="1"/>
  <c r="AB5" i="187"/>
  <c r="AC5" i="187" s="1"/>
  <c r="AD5" i="187" s="1"/>
  <c r="AH5" i="187" s="1"/>
  <c r="AI5" i="187" s="1"/>
  <c r="AB21" i="187"/>
  <c r="AC21" i="187" s="1"/>
  <c r="AD21" i="187" s="1"/>
  <c r="AH21" i="187" s="1"/>
  <c r="AI21" i="187" s="1"/>
  <c r="AB49" i="187"/>
  <c r="AC49" i="187" s="1"/>
  <c r="AD49" i="187" s="1"/>
  <c r="AH49" i="187" s="1"/>
  <c r="AI49" i="187" s="1"/>
  <c r="AB53" i="187"/>
  <c r="AC53" i="187" s="1"/>
  <c r="AD53" i="187" s="1"/>
  <c r="AH53" i="187" s="1"/>
  <c r="AI53" i="187" s="1"/>
  <c r="AB57" i="187"/>
  <c r="AC57" i="187" s="1"/>
  <c r="AD57" i="187" s="1"/>
  <c r="AH57" i="187" s="1"/>
  <c r="AI57" i="187" s="1"/>
  <c r="AB61" i="187"/>
  <c r="AC61" i="187" s="1"/>
  <c r="AD61" i="187" s="1"/>
  <c r="AH61" i="187" s="1"/>
  <c r="AI61" i="187" s="1"/>
  <c r="AB65" i="187"/>
  <c r="AC65" i="187" s="1"/>
  <c r="AD65" i="187" s="1"/>
  <c r="AH65" i="187" s="1"/>
  <c r="AI65" i="187" s="1"/>
  <c r="AB75" i="187"/>
  <c r="AC75" i="187" s="1"/>
  <c r="AD75" i="187" s="1"/>
  <c r="AH75" i="187" s="1"/>
  <c r="AI75" i="187" s="1"/>
  <c r="AB79" i="187"/>
  <c r="AC79" i="187" s="1"/>
  <c r="AD79" i="187" s="1"/>
  <c r="AH79" i="187" s="1"/>
  <c r="AI79" i="187" s="1"/>
  <c r="AB83" i="187"/>
  <c r="AC83" i="187" s="1"/>
  <c r="AD83" i="187" s="1"/>
  <c r="AH83" i="187" s="1"/>
  <c r="AI83" i="187" s="1"/>
  <c r="AB11" i="187"/>
  <c r="AC11" i="187" s="1"/>
  <c r="AD11" i="187" s="1"/>
  <c r="AH11" i="187" s="1"/>
  <c r="AI11" i="187" s="1"/>
  <c r="AB19" i="187"/>
  <c r="AC19" i="187" s="1"/>
  <c r="AD19" i="187" s="1"/>
  <c r="AH19" i="187" s="1"/>
  <c r="AI19" i="187" s="1"/>
  <c r="AB7" i="187"/>
  <c r="AC7" i="187" s="1"/>
  <c r="AD7" i="187" s="1"/>
  <c r="AH7" i="187" s="1"/>
  <c r="AI7" i="187" s="1"/>
  <c r="AB23" i="187"/>
  <c r="AC23" i="187" s="1"/>
  <c r="AD23" i="187" s="1"/>
  <c r="AH23" i="187" s="1"/>
  <c r="AI23" i="187" s="1"/>
  <c r="AB15" i="187"/>
  <c r="AC15" i="187" s="1"/>
  <c r="AD15" i="187" s="1"/>
  <c r="AH15" i="187" s="1"/>
  <c r="AI15" i="187" s="1"/>
  <c r="AB29" i="187"/>
  <c r="AC29" i="187" s="1"/>
  <c r="AD29" i="187" s="1"/>
  <c r="AH29" i="187" s="1"/>
  <c r="AI29" i="187" s="1"/>
  <c r="AB33" i="187"/>
  <c r="AC33" i="187" s="1"/>
  <c r="AD33" i="187" s="1"/>
  <c r="AH33" i="187" s="1"/>
  <c r="AI33" i="187" s="1"/>
  <c r="AB37" i="187"/>
  <c r="AC37" i="187" s="1"/>
  <c r="AD37" i="187" s="1"/>
  <c r="AH37" i="187" s="1"/>
  <c r="AI37" i="187" s="1"/>
  <c r="AB41" i="187"/>
  <c r="AC41" i="187" s="1"/>
  <c r="AD41" i="187" s="1"/>
  <c r="AH41" i="187" s="1"/>
  <c r="AI41" i="187" s="1"/>
  <c r="AB45" i="187"/>
  <c r="AC45" i="187" s="1"/>
  <c r="AD45" i="187" s="1"/>
  <c r="AH45" i="187" s="1"/>
  <c r="AI45" i="187" s="1"/>
  <c r="AB67" i="187"/>
  <c r="AC67" i="187" s="1"/>
  <c r="AD67" i="187" s="1"/>
  <c r="AH67" i="187" s="1"/>
  <c r="AI67" i="187" s="1"/>
  <c r="AB71" i="187"/>
  <c r="AC71" i="187" s="1"/>
  <c r="AD71" i="187" s="1"/>
  <c r="AH71" i="187" s="1"/>
  <c r="AI71" i="187" s="1"/>
  <c r="U42" i="185" l="1"/>
  <c r="AE41" i="185" s="1"/>
  <c r="AM41" i="185"/>
  <c r="AN41" i="185" s="1"/>
  <c r="U41" i="185"/>
  <c r="V41" i="185" s="1"/>
  <c r="N41" i="185"/>
  <c r="U74" i="185"/>
  <c r="AE73" i="185" s="1"/>
  <c r="AM73" i="185"/>
  <c r="AN73" i="185" s="1"/>
  <c r="U73" i="185"/>
  <c r="V73" i="185" s="1"/>
  <c r="N73" i="185"/>
  <c r="U104" i="185"/>
  <c r="AE103" i="185" s="1"/>
  <c r="AM103" i="185"/>
  <c r="AN103" i="185" s="1"/>
  <c r="U103" i="185"/>
  <c r="V103" i="185" s="1"/>
  <c r="N103" i="185"/>
  <c r="U70" i="185"/>
  <c r="AE69" i="185" s="1"/>
  <c r="AM69" i="185"/>
  <c r="AN69" i="185" s="1"/>
  <c r="U69" i="185"/>
  <c r="V69" i="185" s="1"/>
  <c r="N69" i="185"/>
  <c r="U62" i="185"/>
  <c r="AE61" i="185" s="1"/>
  <c r="AM61" i="185"/>
  <c r="AN61" i="185" s="1"/>
  <c r="U61" i="185"/>
  <c r="V61" i="185" s="1"/>
  <c r="N61" i="185"/>
  <c r="U98" i="185" l="1"/>
  <c r="AE97" i="185" s="1"/>
  <c r="AM97" i="185"/>
  <c r="AN97" i="185" s="1"/>
  <c r="U97" i="185"/>
  <c r="V97" i="185" s="1"/>
  <c r="N97" i="185"/>
  <c r="U96" i="185"/>
  <c r="AE95" i="185" s="1"/>
  <c r="AM95" i="185"/>
  <c r="AN95" i="185" s="1"/>
  <c r="U95" i="185"/>
  <c r="V95" i="185" s="1"/>
  <c r="N95" i="185"/>
  <c r="U94" i="185"/>
  <c r="AE93" i="185" s="1"/>
  <c r="U93" i="185"/>
  <c r="V93" i="185" s="1"/>
  <c r="N93" i="185"/>
  <c r="U92" i="185"/>
  <c r="AE91" i="185" s="1"/>
  <c r="AM91" i="185"/>
  <c r="AN91" i="185" s="1"/>
  <c r="U91" i="185"/>
  <c r="V91" i="185" s="1"/>
  <c r="N91" i="185"/>
  <c r="U90" i="185"/>
  <c r="AE89" i="185" s="1"/>
  <c r="AM89" i="185"/>
  <c r="AN89" i="185" s="1"/>
  <c r="U89" i="185"/>
  <c r="V89" i="185" s="1"/>
  <c r="N89" i="185"/>
  <c r="U88" i="185"/>
  <c r="AE87" i="185" s="1"/>
  <c r="AM87" i="185"/>
  <c r="AN87" i="185" s="1"/>
  <c r="U87" i="185"/>
  <c r="V87" i="185" s="1"/>
  <c r="N87" i="185"/>
  <c r="U86" i="185"/>
  <c r="AE85" i="185" s="1"/>
  <c r="AM85" i="185"/>
  <c r="AN85" i="185" s="1"/>
  <c r="U85" i="185"/>
  <c r="V85" i="185" s="1"/>
  <c r="N85" i="185"/>
  <c r="U84" i="185"/>
  <c r="AE83" i="185" s="1"/>
  <c r="AM83" i="185"/>
  <c r="AN83" i="185" s="1"/>
  <c r="U83" i="185"/>
  <c r="V83" i="185" s="1"/>
  <c r="N83" i="185"/>
  <c r="U82" i="185"/>
  <c r="AE81" i="185" s="1"/>
  <c r="AM81" i="185"/>
  <c r="AN81" i="185" s="1"/>
  <c r="U81" i="185"/>
  <c r="V81" i="185" s="1"/>
  <c r="N81" i="185"/>
  <c r="U80" i="185"/>
  <c r="AE79" i="185" s="1"/>
  <c r="U79" i="185"/>
  <c r="V79" i="185" s="1"/>
  <c r="N79" i="185"/>
  <c r="U78" i="185"/>
  <c r="AE77" i="185" s="1"/>
  <c r="AM77" i="185"/>
  <c r="AN77" i="185" s="1"/>
  <c r="U77" i="185"/>
  <c r="V77" i="185" s="1"/>
  <c r="N77" i="185"/>
  <c r="U76" i="185"/>
  <c r="AE75" i="185" s="1"/>
  <c r="AM75" i="185"/>
  <c r="AN75" i="185" s="1"/>
  <c r="U75" i="185"/>
  <c r="V75" i="185" s="1"/>
  <c r="N75" i="185"/>
  <c r="U58" i="185"/>
  <c r="AE57" i="185" s="1"/>
  <c r="U57" i="185"/>
  <c r="V57" i="185" s="1"/>
  <c r="N57" i="185"/>
  <c r="U56" i="185"/>
  <c r="AE55" i="185" s="1"/>
  <c r="AM55" i="185"/>
  <c r="AN55" i="185" s="1"/>
  <c r="U55" i="185"/>
  <c r="V55" i="185" s="1"/>
  <c r="N55" i="185"/>
  <c r="U102" i="185"/>
  <c r="AE101" i="185" s="1"/>
  <c r="AM101" i="185"/>
  <c r="AN101" i="185" s="1"/>
  <c r="U101" i="185"/>
  <c r="V101" i="185" s="1"/>
  <c r="N101" i="185"/>
  <c r="U100" i="185"/>
  <c r="AE99" i="185" s="1"/>
  <c r="AM99" i="185"/>
  <c r="AN99" i="185" s="1"/>
  <c r="U99" i="185"/>
  <c r="V99" i="185" s="1"/>
  <c r="N99" i="185"/>
  <c r="U46" i="185"/>
  <c r="AE45" i="185" s="1"/>
  <c r="AM45" i="185"/>
  <c r="AN45" i="185" s="1"/>
  <c r="U45" i="185"/>
  <c r="V45" i="185" s="1"/>
  <c r="N45" i="185"/>
  <c r="U18" i="185"/>
  <c r="AE17" i="185" s="1"/>
  <c r="AM17" i="185"/>
  <c r="AN17" i="185" s="1"/>
  <c r="U17" i="185"/>
  <c r="V17" i="185" s="1"/>
  <c r="N17" i="185"/>
  <c r="U54" i="185"/>
  <c r="AE53" i="185" s="1"/>
  <c r="AM53" i="185"/>
  <c r="AN53" i="185" s="1"/>
  <c r="U53" i="185"/>
  <c r="V53" i="185" s="1"/>
  <c r="N53" i="185"/>
  <c r="U52" i="185"/>
  <c r="AE51" i="185" s="1"/>
  <c r="AM51" i="185"/>
  <c r="AN51" i="185" s="1"/>
  <c r="U51" i="185"/>
  <c r="V51" i="185" s="1"/>
  <c r="N51" i="185"/>
  <c r="U72" i="185"/>
  <c r="AE71" i="185" s="1"/>
  <c r="AM71" i="185"/>
  <c r="AN71" i="185" s="1"/>
  <c r="U71" i="185"/>
  <c r="V71" i="185" s="1"/>
  <c r="N71" i="185"/>
  <c r="U50" i="185"/>
  <c r="AE49" i="185" s="1"/>
  <c r="U49" i="185"/>
  <c r="V49" i="185" s="1"/>
  <c r="N49" i="185"/>
  <c r="U48" i="185"/>
  <c r="AE47" i="185" s="1"/>
  <c r="AM47" i="185"/>
  <c r="AN47" i="185" s="1"/>
  <c r="U47" i="185"/>
  <c r="V47" i="185" s="1"/>
  <c r="N47" i="185"/>
  <c r="U40" i="185"/>
  <c r="AE39" i="185" s="1"/>
  <c r="AM39" i="185"/>
  <c r="AN39" i="185" s="1"/>
  <c r="U39" i="185"/>
  <c r="V39" i="185" s="1"/>
  <c r="N39" i="185"/>
  <c r="U38" i="185"/>
  <c r="AE37" i="185" s="1"/>
  <c r="AM37" i="185"/>
  <c r="AN37" i="185" s="1"/>
  <c r="U37" i="185"/>
  <c r="V37" i="185" s="1"/>
  <c r="N37" i="185"/>
  <c r="U60" i="185"/>
  <c r="AE59" i="185" s="1"/>
  <c r="AM59" i="185"/>
  <c r="AN59" i="185" s="1"/>
  <c r="U59" i="185"/>
  <c r="V59" i="185" s="1"/>
  <c r="N59" i="185"/>
  <c r="U32" i="185"/>
  <c r="AE31" i="185" s="1"/>
  <c r="AM31" i="185"/>
  <c r="AN31" i="185" s="1"/>
  <c r="U31" i="185"/>
  <c r="V31" i="185" s="1"/>
  <c r="N31" i="185"/>
  <c r="U30" i="185"/>
  <c r="AE29" i="185" s="1"/>
  <c r="AM29" i="185"/>
  <c r="AN29" i="185" s="1"/>
  <c r="U29" i="185"/>
  <c r="V29" i="185" s="1"/>
  <c r="N29" i="185"/>
  <c r="U64" i="185"/>
  <c r="AE63" i="185" s="1"/>
  <c r="AM63" i="185"/>
  <c r="AN63" i="185" s="1"/>
  <c r="U63" i="185"/>
  <c r="V63" i="185" s="1"/>
  <c r="N63" i="185"/>
  <c r="U68" i="185"/>
  <c r="AE67" i="185" s="1"/>
  <c r="AM67" i="185"/>
  <c r="AN67" i="185" s="1"/>
  <c r="U67" i="185"/>
  <c r="V67" i="185" s="1"/>
  <c r="N67" i="185"/>
  <c r="U66" i="185"/>
  <c r="AE65" i="185" s="1"/>
  <c r="AM65" i="185"/>
  <c r="AN65" i="185" s="1"/>
  <c r="U65" i="185"/>
  <c r="V65" i="185" s="1"/>
  <c r="N65" i="185"/>
  <c r="U44" i="185"/>
  <c r="AE43" i="185" s="1"/>
  <c r="AM43" i="185"/>
  <c r="AN43" i="185" s="1"/>
  <c r="U43" i="185"/>
  <c r="V43" i="185" s="1"/>
  <c r="N43" i="185"/>
  <c r="U26" i="185"/>
  <c r="AE25" i="185" s="1"/>
  <c r="AM25" i="185"/>
  <c r="AN25" i="185" s="1"/>
  <c r="U25" i="185"/>
  <c r="V25" i="185" s="1"/>
  <c r="N25" i="185"/>
  <c r="U24" i="185"/>
  <c r="AE23" i="185" s="1"/>
  <c r="AM23" i="185"/>
  <c r="AN23" i="185" s="1"/>
  <c r="U23" i="185"/>
  <c r="V23" i="185" s="1"/>
  <c r="N23" i="185"/>
  <c r="U22" i="185"/>
  <c r="AE21" i="185" s="1"/>
  <c r="AM21" i="185"/>
  <c r="AN21" i="185" s="1"/>
  <c r="U21" i="185"/>
  <c r="V21" i="185" s="1"/>
  <c r="N21" i="185"/>
  <c r="U34" i="185"/>
  <c r="AE33" i="185" s="1"/>
  <c r="U33" i="185"/>
  <c r="V33" i="185" s="1"/>
  <c r="N33" i="185"/>
  <c r="U28" i="185"/>
  <c r="AE27" i="185" s="1"/>
  <c r="AM27" i="185"/>
  <c r="AN27" i="185" s="1"/>
  <c r="U27" i="185"/>
  <c r="V27" i="185" s="1"/>
  <c r="N27" i="185"/>
  <c r="U20" i="185"/>
  <c r="AE19" i="185" s="1"/>
  <c r="AM19" i="185"/>
  <c r="AN19" i="185" s="1"/>
  <c r="U19" i="185"/>
  <c r="V19" i="185" s="1"/>
  <c r="N19" i="185"/>
  <c r="U36" i="185"/>
  <c r="AE35" i="185" s="1"/>
  <c r="AM35" i="185"/>
  <c r="AN35" i="185" s="1"/>
  <c r="U35" i="185"/>
  <c r="V35" i="185" s="1"/>
  <c r="N35" i="185"/>
  <c r="U10" i="185"/>
  <c r="AE9" i="185" s="1"/>
  <c r="AM9" i="185"/>
  <c r="AN9" i="185" s="1"/>
  <c r="U9" i="185"/>
  <c r="V9" i="185" s="1"/>
  <c r="N9" i="185"/>
  <c r="U16" i="185"/>
  <c r="AE15" i="185" s="1"/>
  <c r="U15" i="185"/>
  <c r="V15" i="185" s="1"/>
  <c r="N15" i="185"/>
  <c r="U14" i="185"/>
  <c r="AE13" i="185" s="1"/>
  <c r="AM13" i="185"/>
  <c r="AN13" i="185" s="1"/>
  <c r="U13" i="185"/>
  <c r="V13" i="185" s="1"/>
  <c r="N13" i="185"/>
  <c r="U6" i="185"/>
  <c r="AE5" i="185" s="1"/>
  <c r="U5" i="185"/>
  <c r="V5" i="185" s="1"/>
  <c r="N5" i="185"/>
  <c r="AC2" i="185"/>
  <c r="AE2" i="185" s="1"/>
  <c r="H2" i="185"/>
  <c r="L2" i="185" s="1"/>
  <c r="AB7" i="185" l="1"/>
  <c r="AC7" i="185" s="1"/>
  <c r="AD7" i="185" s="1"/>
  <c r="AH7" i="185" s="1"/>
  <c r="AI7" i="185" s="1"/>
  <c r="AB11" i="185"/>
  <c r="AC11" i="185" s="1"/>
  <c r="AD11" i="185" s="1"/>
  <c r="AH11" i="185" s="1"/>
  <c r="AI11" i="185" s="1"/>
  <c r="AB73" i="185"/>
  <c r="AC73" i="185" s="1"/>
  <c r="AD73" i="185" s="1"/>
  <c r="AH73" i="185" s="1"/>
  <c r="AI73" i="185" s="1"/>
  <c r="AB69" i="185"/>
  <c r="AC69" i="185" s="1"/>
  <c r="AD69" i="185" s="1"/>
  <c r="AH69" i="185" s="1"/>
  <c r="AI69" i="185" s="1"/>
  <c r="AB41" i="185"/>
  <c r="AC41" i="185" s="1"/>
  <c r="AD41" i="185" s="1"/>
  <c r="AH41" i="185" s="1"/>
  <c r="AI41" i="185" s="1"/>
  <c r="AB61" i="185"/>
  <c r="AC61" i="185" s="1"/>
  <c r="AD61" i="185" s="1"/>
  <c r="AH61" i="185" s="1"/>
  <c r="AI61" i="185" s="1"/>
  <c r="AB103" i="185"/>
  <c r="AC103" i="185" s="1"/>
  <c r="AD103" i="185" s="1"/>
  <c r="AH103" i="185" s="1"/>
  <c r="AI103" i="185" s="1"/>
  <c r="AB97" i="185"/>
  <c r="AC97" i="185" s="1"/>
  <c r="AD97" i="185" s="1"/>
  <c r="AH97" i="185" s="1"/>
  <c r="AI97" i="185" s="1"/>
  <c r="AB79" i="185"/>
  <c r="AC79" i="185" s="1"/>
  <c r="AD79" i="185" s="1"/>
  <c r="AH79" i="185" s="1"/>
  <c r="AI79" i="185" s="1"/>
  <c r="AB75" i="185"/>
  <c r="AC75" i="185" s="1"/>
  <c r="AD75" i="185" s="1"/>
  <c r="AH75" i="185" s="1"/>
  <c r="AI75" i="185" s="1"/>
  <c r="AB47" i="185"/>
  <c r="AC47" i="185" s="1"/>
  <c r="AD47" i="185" s="1"/>
  <c r="AH47" i="185" s="1"/>
  <c r="AI47" i="185" s="1"/>
  <c r="AB37" i="185"/>
  <c r="AC37" i="185" s="1"/>
  <c r="AD37" i="185" s="1"/>
  <c r="AH37" i="185" s="1"/>
  <c r="AI37" i="185" s="1"/>
  <c r="AB31" i="185"/>
  <c r="AC31" i="185" s="1"/>
  <c r="AD31" i="185" s="1"/>
  <c r="AH31" i="185" s="1"/>
  <c r="AI31" i="185" s="1"/>
  <c r="AB63" i="185"/>
  <c r="AC63" i="185" s="1"/>
  <c r="AD63" i="185" s="1"/>
  <c r="AH63" i="185" s="1"/>
  <c r="AI63" i="185" s="1"/>
  <c r="AB65" i="185"/>
  <c r="AC65" i="185" s="1"/>
  <c r="AD65" i="185" s="1"/>
  <c r="AH65" i="185" s="1"/>
  <c r="AI65" i="185" s="1"/>
  <c r="AB25" i="185"/>
  <c r="AC25" i="185" s="1"/>
  <c r="AD25" i="185" s="1"/>
  <c r="AH25" i="185" s="1"/>
  <c r="AI25" i="185" s="1"/>
  <c r="AB21" i="185"/>
  <c r="AC21" i="185" s="1"/>
  <c r="AD21" i="185" s="1"/>
  <c r="AH21" i="185" s="1"/>
  <c r="AI21" i="185" s="1"/>
  <c r="AB13" i="185"/>
  <c r="AC13" i="185" s="1"/>
  <c r="AD13" i="185" s="1"/>
  <c r="AH13" i="185" s="1"/>
  <c r="AI13" i="185" s="1"/>
  <c r="AB91" i="185"/>
  <c r="AC91" i="185" s="1"/>
  <c r="AD91" i="185" s="1"/>
  <c r="AH91" i="185" s="1"/>
  <c r="AI91" i="185" s="1"/>
  <c r="AB87" i="185"/>
  <c r="AC87" i="185" s="1"/>
  <c r="AD87" i="185" s="1"/>
  <c r="AH87" i="185" s="1"/>
  <c r="AI87" i="185" s="1"/>
  <c r="AB83" i="185"/>
  <c r="AC83" i="185" s="1"/>
  <c r="AD83" i="185" s="1"/>
  <c r="AH83" i="185" s="1"/>
  <c r="AI83" i="185" s="1"/>
  <c r="AB57" i="185"/>
  <c r="AC57" i="185" s="1"/>
  <c r="AD57" i="185" s="1"/>
  <c r="AH57" i="185" s="1"/>
  <c r="AI57" i="185" s="1"/>
  <c r="AB101" i="185"/>
  <c r="AC101" i="185" s="1"/>
  <c r="AD101" i="185" s="1"/>
  <c r="AH101" i="185" s="1"/>
  <c r="AI101" i="185" s="1"/>
  <c r="AB45" i="185"/>
  <c r="AC45" i="185" s="1"/>
  <c r="AD45" i="185" s="1"/>
  <c r="AH45" i="185" s="1"/>
  <c r="AI45" i="185" s="1"/>
  <c r="AB53" i="185"/>
  <c r="AC53" i="185" s="1"/>
  <c r="AD53" i="185" s="1"/>
  <c r="AH53" i="185" s="1"/>
  <c r="AI53" i="185" s="1"/>
  <c r="AB71" i="185"/>
  <c r="AC71" i="185" s="1"/>
  <c r="AD71" i="185" s="1"/>
  <c r="AH71" i="185" s="1"/>
  <c r="AI71" i="185" s="1"/>
  <c r="AB33" i="185"/>
  <c r="AC33" i="185" s="1"/>
  <c r="AD33" i="185" s="1"/>
  <c r="AH33" i="185" s="1"/>
  <c r="AI33" i="185" s="1"/>
  <c r="AB19" i="185"/>
  <c r="AC19" i="185" s="1"/>
  <c r="AD19" i="185" s="1"/>
  <c r="AH19" i="185" s="1"/>
  <c r="AI19" i="185" s="1"/>
  <c r="AB9" i="185"/>
  <c r="AC9" i="185" s="1"/>
  <c r="AD9" i="185" s="1"/>
  <c r="AH9" i="185" s="1"/>
  <c r="AI9" i="185" s="1"/>
  <c r="AB5" i="185"/>
  <c r="AC5" i="185" s="1"/>
  <c r="AD5" i="185" s="1"/>
  <c r="AH5" i="185" s="1"/>
  <c r="AI5" i="185" s="1"/>
  <c r="AB95" i="185"/>
  <c r="AC95" i="185" s="1"/>
  <c r="AD95" i="185" s="1"/>
  <c r="AH95" i="185" s="1"/>
  <c r="AI95" i="185" s="1"/>
  <c r="AB77" i="185"/>
  <c r="AC77" i="185" s="1"/>
  <c r="AD77" i="185" s="1"/>
  <c r="AH77" i="185" s="1"/>
  <c r="AI77" i="185" s="1"/>
  <c r="AB49" i="185"/>
  <c r="AC49" i="185" s="1"/>
  <c r="AD49" i="185" s="1"/>
  <c r="AH49" i="185" s="1"/>
  <c r="AI49" i="185" s="1"/>
  <c r="AB39" i="185"/>
  <c r="AC39" i="185" s="1"/>
  <c r="AD39" i="185" s="1"/>
  <c r="AH39" i="185" s="1"/>
  <c r="AI39" i="185" s="1"/>
  <c r="AB59" i="185"/>
  <c r="AC59" i="185" s="1"/>
  <c r="AD59" i="185" s="1"/>
  <c r="AH59" i="185" s="1"/>
  <c r="AI59" i="185" s="1"/>
  <c r="AB29" i="185"/>
  <c r="AC29" i="185" s="1"/>
  <c r="AD29" i="185" s="1"/>
  <c r="AH29" i="185" s="1"/>
  <c r="AI29" i="185" s="1"/>
  <c r="AB67" i="185"/>
  <c r="AC67" i="185" s="1"/>
  <c r="AD67" i="185" s="1"/>
  <c r="AH67" i="185" s="1"/>
  <c r="AI67" i="185" s="1"/>
  <c r="AB43" i="185"/>
  <c r="AC43" i="185" s="1"/>
  <c r="AD43" i="185" s="1"/>
  <c r="AH43" i="185" s="1"/>
  <c r="AI43" i="185" s="1"/>
  <c r="AB23" i="185"/>
  <c r="AC23" i="185" s="1"/>
  <c r="AD23" i="185" s="1"/>
  <c r="AH23" i="185" s="1"/>
  <c r="AI23" i="185" s="1"/>
  <c r="AB15" i="185"/>
  <c r="AC15" i="185" s="1"/>
  <c r="AD15" i="185" s="1"/>
  <c r="AH15" i="185" s="1"/>
  <c r="AI15" i="185" s="1"/>
  <c r="AB93" i="185"/>
  <c r="AC93" i="185" s="1"/>
  <c r="AD93" i="185" s="1"/>
  <c r="AH93" i="185" s="1"/>
  <c r="AI93" i="185" s="1"/>
  <c r="AB89" i="185"/>
  <c r="AC89" i="185" s="1"/>
  <c r="AD89" i="185" s="1"/>
  <c r="AH89" i="185" s="1"/>
  <c r="AI89" i="185" s="1"/>
  <c r="AB85" i="185"/>
  <c r="AC85" i="185" s="1"/>
  <c r="AD85" i="185" s="1"/>
  <c r="AH85" i="185" s="1"/>
  <c r="AI85" i="185" s="1"/>
  <c r="AB81" i="185"/>
  <c r="AC81" i="185" s="1"/>
  <c r="AD81" i="185" s="1"/>
  <c r="AH81" i="185" s="1"/>
  <c r="AI81" i="185" s="1"/>
  <c r="AB55" i="185"/>
  <c r="AC55" i="185" s="1"/>
  <c r="AD55" i="185" s="1"/>
  <c r="AH55" i="185" s="1"/>
  <c r="AI55" i="185" s="1"/>
  <c r="AB99" i="185"/>
  <c r="AC99" i="185" s="1"/>
  <c r="AD99" i="185" s="1"/>
  <c r="AH99" i="185" s="1"/>
  <c r="AI99" i="185" s="1"/>
  <c r="AB17" i="185"/>
  <c r="AC17" i="185" s="1"/>
  <c r="AD17" i="185" s="1"/>
  <c r="AH17" i="185" s="1"/>
  <c r="AI17" i="185" s="1"/>
  <c r="AB51" i="185"/>
  <c r="AC51" i="185" s="1"/>
  <c r="AD51" i="185" s="1"/>
  <c r="AH51" i="185" s="1"/>
  <c r="AI51" i="185" s="1"/>
  <c r="AB27" i="185"/>
  <c r="AC27" i="185" s="1"/>
  <c r="AD27" i="185" s="1"/>
  <c r="AH27" i="185" s="1"/>
  <c r="AI27" i="185" s="1"/>
  <c r="AB35" i="185"/>
  <c r="AC35" i="185" s="1"/>
  <c r="AD35" i="185" s="1"/>
  <c r="AH35" i="185" s="1"/>
  <c r="AI35" i="185" s="1"/>
  <c r="U90" i="183"/>
  <c r="AE89" i="183" s="1"/>
  <c r="AM89" i="183"/>
  <c r="AN89" i="183" s="1"/>
  <c r="U89" i="183"/>
  <c r="V89" i="183" s="1"/>
  <c r="N89" i="183"/>
  <c r="U88" i="183"/>
  <c r="AE87" i="183" s="1"/>
  <c r="AM87" i="183"/>
  <c r="AN87" i="183" s="1"/>
  <c r="U87" i="183"/>
  <c r="V87" i="183" s="1"/>
  <c r="N87" i="183"/>
  <c r="U86" i="183"/>
  <c r="AE85" i="183" s="1"/>
  <c r="U85" i="183"/>
  <c r="V85" i="183" s="1"/>
  <c r="N85" i="183"/>
  <c r="U84" i="183"/>
  <c r="AE83" i="183" s="1"/>
  <c r="AM83" i="183"/>
  <c r="AN83" i="183" s="1"/>
  <c r="U83" i="183"/>
  <c r="V83" i="183" s="1"/>
  <c r="N83" i="183"/>
  <c r="U82" i="183"/>
  <c r="AE81" i="183" s="1"/>
  <c r="AM81" i="183"/>
  <c r="AN81" i="183" s="1"/>
  <c r="U81" i="183"/>
  <c r="V81" i="183" s="1"/>
  <c r="N81" i="183"/>
  <c r="U80" i="183"/>
  <c r="AE79" i="183" s="1"/>
  <c r="AM79" i="183"/>
  <c r="AN79" i="183" s="1"/>
  <c r="U79" i="183"/>
  <c r="V79" i="183" s="1"/>
  <c r="N79" i="183"/>
  <c r="U78" i="183"/>
  <c r="AE77" i="183" s="1"/>
  <c r="AM77" i="183"/>
  <c r="AN77" i="183" s="1"/>
  <c r="U77" i="183"/>
  <c r="V77" i="183" s="1"/>
  <c r="N77" i="183"/>
  <c r="U76" i="183"/>
  <c r="AE75" i="183" s="1"/>
  <c r="AM75" i="183"/>
  <c r="AN75" i="183" s="1"/>
  <c r="U75" i="183"/>
  <c r="V75" i="183" s="1"/>
  <c r="N75" i="183"/>
  <c r="U74" i="183"/>
  <c r="AE73" i="183" s="1"/>
  <c r="AM73" i="183"/>
  <c r="AN73" i="183" s="1"/>
  <c r="U73" i="183"/>
  <c r="V73" i="183" s="1"/>
  <c r="N73" i="183"/>
  <c r="U72" i="183"/>
  <c r="AE71" i="183" s="1"/>
  <c r="U71" i="183"/>
  <c r="V71" i="183" s="1"/>
  <c r="N71" i="183"/>
  <c r="U70" i="183"/>
  <c r="AE69" i="183" s="1"/>
  <c r="AM69" i="183"/>
  <c r="AN69" i="183" s="1"/>
  <c r="U69" i="183"/>
  <c r="V69" i="183" s="1"/>
  <c r="N69" i="183"/>
  <c r="U68" i="183"/>
  <c r="AE67" i="183" s="1"/>
  <c r="AM67" i="183"/>
  <c r="AN67" i="183" s="1"/>
  <c r="U67" i="183"/>
  <c r="V67" i="183" s="1"/>
  <c r="N67" i="183"/>
  <c r="U66" i="183"/>
  <c r="AE65" i="183" s="1"/>
  <c r="U65" i="183"/>
  <c r="V65" i="183" s="1"/>
  <c r="N65" i="183"/>
  <c r="U64" i="183"/>
  <c r="AE63" i="183" s="1"/>
  <c r="AM63" i="183"/>
  <c r="AN63" i="183" s="1"/>
  <c r="U63" i="183"/>
  <c r="V63" i="183" s="1"/>
  <c r="N63" i="183"/>
  <c r="U62" i="183"/>
  <c r="AE61" i="183" s="1"/>
  <c r="AM61" i="183"/>
  <c r="AN61" i="183" s="1"/>
  <c r="U61" i="183"/>
  <c r="V61" i="183" s="1"/>
  <c r="N61" i="183"/>
  <c r="U60" i="183"/>
  <c r="AE59" i="183" s="1"/>
  <c r="AM59" i="183"/>
  <c r="AN59" i="183" s="1"/>
  <c r="U59" i="183"/>
  <c r="V59" i="183" s="1"/>
  <c r="N59" i="183"/>
  <c r="U58" i="183"/>
  <c r="AE57" i="183" s="1"/>
  <c r="AM57" i="183"/>
  <c r="AN57" i="183" s="1"/>
  <c r="U57" i="183"/>
  <c r="V57" i="183" s="1"/>
  <c r="N57" i="183"/>
  <c r="U56" i="183"/>
  <c r="AE55" i="183" s="1"/>
  <c r="AM55" i="183"/>
  <c r="AN55" i="183" s="1"/>
  <c r="U55" i="183"/>
  <c r="V55" i="183" s="1"/>
  <c r="N55" i="183"/>
  <c r="U54" i="183"/>
  <c r="AE53" i="183" s="1"/>
  <c r="AM53" i="183"/>
  <c r="AN53" i="183" s="1"/>
  <c r="U53" i="183"/>
  <c r="V53" i="183" s="1"/>
  <c r="N53" i="183"/>
  <c r="U52" i="183"/>
  <c r="AE51" i="183" s="1"/>
  <c r="AM51" i="183"/>
  <c r="AN51" i="183" s="1"/>
  <c r="U51" i="183"/>
  <c r="V51" i="183" s="1"/>
  <c r="N51" i="183"/>
  <c r="U50" i="183"/>
  <c r="AE49" i="183" s="1"/>
  <c r="AM49" i="183"/>
  <c r="AN49" i="183" s="1"/>
  <c r="U49" i="183"/>
  <c r="V49" i="183" s="1"/>
  <c r="N49" i="183"/>
  <c r="U48" i="183"/>
  <c r="AE47" i="183" s="1"/>
  <c r="U47" i="183"/>
  <c r="V47" i="183" s="1"/>
  <c r="N47" i="183"/>
  <c r="U46" i="183"/>
  <c r="AE45" i="183" s="1"/>
  <c r="AM45" i="183"/>
  <c r="AN45" i="183" s="1"/>
  <c r="U45" i="183"/>
  <c r="V45" i="183" s="1"/>
  <c r="N45" i="183"/>
  <c r="U44" i="183"/>
  <c r="AE43" i="183" s="1"/>
  <c r="AM43" i="183"/>
  <c r="AN43" i="183" s="1"/>
  <c r="U43" i="183"/>
  <c r="V43" i="183" s="1"/>
  <c r="N43" i="183"/>
  <c r="U42" i="183"/>
  <c r="AE41" i="183" s="1"/>
  <c r="AM41" i="183"/>
  <c r="AN41" i="183" s="1"/>
  <c r="U41" i="183"/>
  <c r="V41" i="183" s="1"/>
  <c r="N41" i="183"/>
  <c r="U40" i="183"/>
  <c r="AE39" i="183" s="1"/>
  <c r="AM39" i="183"/>
  <c r="AN39" i="183" s="1"/>
  <c r="U39" i="183"/>
  <c r="V39" i="183" s="1"/>
  <c r="N39" i="183"/>
  <c r="U38" i="183"/>
  <c r="AE37" i="183" s="1"/>
  <c r="AM37" i="183"/>
  <c r="AN37" i="183" s="1"/>
  <c r="U37" i="183"/>
  <c r="V37" i="183" s="1"/>
  <c r="N37" i="183"/>
  <c r="U36" i="183"/>
  <c r="AE35" i="183" s="1"/>
  <c r="AM35" i="183"/>
  <c r="AN35" i="183" s="1"/>
  <c r="U35" i="183"/>
  <c r="V35" i="183" s="1"/>
  <c r="N35" i="183"/>
  <c r="U34" i="183"/>
  <c r="AE33" i="183" s="1"/>
  <c r="AM33" i="183"/>
  <c r="AN33" i="183" s="1"/>
  <c r="U33" i="183"/>
  <c r="V33" i="183" s="1"/>
  <c r="N33" i="183"/>
  <c r="U32" i="183"/>
  <c r="AE31" i="183" s="1"/>
  <c r="AM31" i="183"/>
  <c r="AN31" i="183" s="1"/>
  <c r="U31" i="183"/>
  <c r="V31" i="183" s="1"/>
  <c r="N31" i="183"/>
  <c r="U30" i="183"/>
  <c r="AE29" i="183" s="1"/>
  <c r="AM29" i="183"/>
  <c r="AN29" i="183" s="1"/>
  <c r="U29" i="183"/>
  <c r="V29" i="183" s="1"/>
  <c r="N29" i="183"/>
  <c r="U28" i="183"/>
  <c r="AE27" i="183" s="1"/>
  <c r="AM27" i="183"/>
  <c r="AN27" i="183" s="1"/>
  <c r="U27" i="183"/>
  <c r="V27" i="183" s="1"/>
  <c r="N27" i="183"/>
  <c r="U26" i="183"/>
  <c r="AE25" i="183" s="1"/>
  <c r="AM25" i="183"/>
  <c r="AN25" i="183" s="1"/>
  <c r="U25" i="183"/>
  <c r="V25" i="183" s="1"/>
  <c r="N25" i="183"/>
  <c r="U24" i="183"/>
  <c r="AE23" i="183" s="1"/>
  <c r="AM23" i="183"/>
  <c r="AN23" i="183" s="1"/>
  <c r="U23" i="183"/>
  <c r="V23" i="183" s="1"/>
  <c r="N23" i="183"/>
  <c r="U22" i="183"/>
  <c r="AE21" i="183" s="1"/>
  <c r="AM21" i="183"/>
  <c r="AN21" i="183" s="1"/>
  <c r="U21" i="183"/>
  <c r="V21" i="183" s="1"/>
  <c r="N21" i="183"/>
  <c r="U20" i="183"/>
  <c r="AE19" i="183" s="1"/>
  <c r="U19" i="183"/>
  <c r="V19" i="183" s="1"/>
  <c r="N19" i="183"/>
  <c r="U18" i="183"/>
  <c r="AE17" i="183" s="1"/>
  <c r="AM17" i="183"/>
  <c r="AN17" i="183" s="1"/>
  <c r="U17" i="183"/>
  <c r="V17" i="183" s="1"/>
  <c r="N17" i="183"/>
  <c r="U14" i="183"/>
  <c r="AE13" i="183" s="1"/>
  <c r="AM13" i="183"/>
  <c r="AN13" i="183" s="1"/>
  <c r="U13" i="183"/>
  <c r="V13" i="183" s="1"/>
  <c r="N13" i="183"/>
  <c r="U10" i="183"/>
  <c r="AE9" i="183" s="1"/>
  <c r="AM9" i="183"/>
  <c r="AN9" i="183" s="1"/>
  <c r="U9" i="183"/>
  <c r="V9" i="183" s="1"/>
  <c r="N9" i="183"/>
  <c r="U16" i="183"/>
  <c r="AE15" i="183" s="1"/>
  <c r="AM15" i="183"/>
  <c r="AN15" i="183" s="1"/>
  <c r="U15" i="183"/>
  <c r="V15" i="183" s="1"/>
  <c r="N15" i="183"/>
  <c r="U8" i="183"/>
  <c r="AE7" i="183" s="1"/>
  <c r="U7" i="183"/>
  <c r="V7" i="183" s="1"/>
  <c r="N7" i="183"/>
  <c r="U12" i="183"/>
  <c r="AE11" i="183" s="1"/>
  <c r="AM11" i="183"/>
  <c r="AN11" i="183" s="1"/>
  <c r="U11" i="183"/>
  <c r="V11" i="183" s="1"/>
  <c r="N11" i="183"/>
  <c r="U6" i="183"/>
  <c r="AE5" i="183" s="1"/>
  <c r="U5" i="183"/>
  <c r="V5" i="183" s="1"/>
  <c r="N5" i="183"/>
  <c r="AC2" i="183"/>
  <c r="AE2" i="183" s="1"/>
  <c r="H2" i="183"/>
  <c r="L2" i="183" s="1"/>
  <c r="AB25" i="183" l="1"/>
  <c r="AC25" i="183" s="1"/>
  <c r="AD25" i="183" s="1"/>
  <c r="AH25" i="183" s="1"/>
  <c r="AI25" i="183" s="1"/>
  <c r="AB11" i="183"/>
  <c r="AC11" i="183" s="1"/>
  <c r="AD11" i="183" s="1"/>
  <c r="AH11" i="183" s="1"/>
  <c r="AI11" i="183" s="1"/>
  <c r="AB37" i="183"/>
  <c r="AC37" i="183" s="1"/>
  <c r="AD37" i="183" s="1"/>
  <c r="AH37" i="183" s="1"/>
  <c r="AI37" i="183" s="1"/>
  <c r="AB33" i="183"/>
  <c r="AC33" i="183" s="1"/>
  <c r="AD33" i="183" s="1"/>
  <c r="AH33" i="183" s="1"/>
  <c r="AI33" i="183" s="1"/>
  <c r="AB29" i="183"/>
  <c r="AC29" i="183" s="1"/>
  <c r="AD29" i="183" s="1"/>
  <c r="AH29" i="183" s="1"/>
  <c r="AI29" i="183" s="1"/>
  <c r="AB89" i="183"/>
  <c r="AC89" i="183" s="1"/>
  <c r="AD89" i="183" s="1"/>
  <c r="AH89" i="183" s="1"/>
  <c r="AI89" i="183" s="1"/>
  <c r="AB71" i="183"/>
  <c r="AC71" i="183" s="1"/>
  <c r="AD71" i="183" s="1"/>
  <c r="AH71" i="183" s="1"/>
  <c r="AI71" i="183" s="1"/>
  <c r="AB67" i="183"/>
  <c r="AC67" i="183" s="1"/>
  <c r="AD67" i="183" s="1"/>
  <c r="AH67" i="183" s="1"/>
  <c r="AI67" i="183" s="1"/>
  <c r="AB45" i="183"/>
  <c r="AC45" i="183" s="1"/>
  <c r="AD45" i="183" s="1"/>
  <c r="AH45" i="183" s="1"/>
  <c r="AI45" i="183" s="1"/>
  <c r="AB41" i="183"/>
  <c r="AC41" i="183" s="1"/>
  <c r="AD41" i="183" s="1"/>
  <c r="AH41" i="183" s="1"/>
  <c r="AI41" i="183" s="1"/>
  <c r="AB17" i="183"/>
  <c r="AC17" i="183" s="1"/>
  <c r="AD17" i="183" s="1"/>
  <c r="AH17" i="183" s="1"/>
  <c r="AI17" i="183" s="1"/>
  <c r="AB83" i="183"/>
  <c r="AC83" i="183" s="1"/>
  <c r="AD83" i="183" s="1"/>
  <c r="AH83" i="183" s="1"/>
  <c r="AI83" i="183" s="1"/>
  <c r="AB79" i="183"/>
  <c r="AC79" i="183" s="1"/>
  <c r="AD79" i="183" s="1"/>
  <c r="AH79" i="183" s="1"/>
  <c r="AI79" i="183" s="1"/>
  <c r="AB75" i="183"/>
  <c r="AC75" i="183" s="1"/>
  <c r="AD75" i="183" s="1"/>
  <c r="AH75" i="183" s="1"/>
  <c r="AI75" i="183" s="1"/>
  <c r="AB65" i="183"/>
  <c r="AC65" i="183" s="1"/>
  <c r="AD65" i="183" s="1"/>
  <c r="AH65" i="183" s="1"/>
  <c r="AI65" i="183" s="1"/>
  <c r="AB61" i="183"/>
  <c r="AC61" i="183" s="1"/>
  <c r="AD61" i="183" s="1"/>
  <c r="AH61" i="183" s="1"/>
  <c r="AI61" i="183" s="1"/>
  <c r="AB57" i="183"/>
  <c r="AC57" i="183" s="1"/>
  <c r="AD57" i="183" s="1"/>
  <c r="AH57" i="183" s="1"/>
  <c r="AI57" i="183" s="1"/>
  <c r="AB53" i="183"/>
  <c r="AC53" i="183" s="1"/>
  <c r="AD53" i="183" s="1"/>
  <c r="AH53" i="183" s="1"/>
  <c r="AI53" i="183" s="1"/>
  <c r="AB49" i="183"/>
  <c r="AC49" i="183" s="1"/>
  <c r="AD49" i="183" s="1"/>
  <c r="AH49" i="183" s="1"/>
  <c r="AI49" i="183" s="1"/>
  <c r="AB19" i="183"/>
  <c r="AC19" i="183" s="1"/>
  <c r="AD19" i="183" s="1"/>
  <c r="AH19" i="183" s="1"/>
  <c r="AI19" i="183" s="1"/>
  <c r="AB13" i="183"/>
  <c r="AC13" i="183" s="1"/>
  <c r="AD13" i="183" s="1"/>
  <c r="AH13" i="183" s="1"/>
  <c r="AI13" i="183" s="1"/>
  <c r="AB15" i="183"/>
  <c r="AC15" i="183" s="1"/>
  <c r="AD15" i="183" s="1"/>
  <c r="AH15" i="183" s="1"/>
  <c r="AI15" i="183" s="1"/>
  <c r="AB5" i="183"/>
  <c r="AC5" i="183" s="1"/>
  <c r="AD5" i="183" s="1"/>
  <c r="AH5" i="183" s="1"/>
  <c r="AI5" i="183" s="1"/>
  <c r="AB85" i="183"/>
  <c r="AC85" i="183" s="1"/>
  <c r="AD85" i="183" s="1"/>
  <c r="AH85" i="183" s="1"/>
  <c r="AI85" i="183" s="1"/>
  <c r="AB81" i="183"/>
  <c r="AC81" i="183" s="1"/>
  <c r="AD81" i="183" s="1"/>
  <c r="AH81" i="183" s="1"/>
  <c r="AI81" i="183" s="1"/>
  <c r="AB77" i="183"/>
  <c r="AC77" i="183" s="1"/>
  <c r="AD77" i="183" s="1"/>
  <c r="AH77" i="183" s="1"/>
  <c r="AI77" i="183" s="1"/>
  <c r="AB59" i="183"/>
  <c r="AC59" i="183" s="1"/>
  <c r="AD59" i="183" s="1"/>
  <c r="AH59" i="183" s="1"/>
  <c r="AI59" i="183" s="1"/>
  <c r="AB55" i="183"/>
  <c r="AC55" i="183" s="1"/>
  <c r="AD55" i="183" s="1"/>
  <c r="AH55" i="183" s="1"/>
  <c r="AI55" i="183" s="1"/>
  <c r="AB73" i="183"/>
  <c r="AC73" i="183" s="1"/>
  <c r="AD73" i="183" s="1"/>
  <c r="AH73" i="183" s="1"/>
  <c r="AI73" i="183" s="1"/>
  <c r="AB63" i="183"/>
  <c r="AC63" i="183" s="1"/>
  <c r="AD63" i="183" s="1"/>
  <c r="AH63" i="183" s="1"/>
  <c r="AI63" i="183" s="1"/>
  <c r="AB9" i="183"/>
  <c r="AC9" i="183" s="1"/>
  <c r="AD9" i="183" s="1"/>
  <c r="AH9" i="183" s="1"/>
  <c r="AI9" i="183" s="1"/>
  <c r="AB87" i="183"/>
  <c r="AC87" i="183" s="1"/>
  <c r="AD87" i="183" s="1"/>
  <c r="AH87" i="183" s="1"/>
  <c r="AI87" i="183" s="1"/>
  <c r="AB69" i="183"/>
  <c r="AC69" i="183" s="1"/>
  <c r="AD69" i="183" s="1"/>
  <c r="AH69" i="183" s="1"/>
  <c r="AI69" i="183" s="1"/>
  <c r="AB47" i="183"/>
  <c r="AC47" i="183" s="1"/>
  <c r="AD47" i="183" s="1"/>
  <c r="AH47" i="183" s="1"/>
  <c r="AI47" i="183" s="1"/>
  <c r="AB43" i="183"/>
  <c r="AC43" i="183" s="1"/>
  <c r="AD43" i="183" s="1"/>
  <c r="AH43" i="183" s="1"/>
  <c r="AI43" i="183" s="1"/>
  <c r="AB39" i="183"/>
  <c r="AC39" i="183" s="1"/>
  <c r="AD39" i="183" s="1"/>
  <c r="AH39" i="183" s="1"/>
  <c r="AI39" i="183" s="1"/>
  <c r="AB35" i="183"/>
  <c r="AC35" i="183" s="1"/>
  <c r="AD35" i="183" s="1"/>
  <c r="AH35" i="183" s="1"/>
  <c r="AI35" i="183" s="1"/>
  <c r="AB31" i="183"/>
  <c r="AC31" i="183" s="1"/>
  <c r="AD31" i="183" s="1"/>
  <c r="AH31" i="183" s="1"/>
  <c r="AI31" i="183" s="1"/>
  <c r="AB27" i="183"/>
  <c r="AC27" i="183" s="1"/>
  <c r="AD27" i="183" s="1"/>
  <c r="AH27" i="183" s="1"/>
  <c r="AI27" i="183" s="1"/>
  <c r="AB23" i="183"/>
  <c r="AC23" i="183" s="1"/>
  <c r="AD23" i="183" s="1"/>
  <c r="AH23" i="183" s="1"/>
  <c r="AI23" i="183" s="1"/>
  <c r="AB7" i="183"/>
  <c r="AC7" i="183" s="1"/>
  <c r="AD7" i="183" s="1"/>
  <c r="AH7" i="183" s="1"/>
  <c r="AI7" i="183" s="1"/>
  <c r="AB51" i="183"/>
  <c r="AC51" i="183" s="1"/>
  <c r="AD51" i="183" s="1"/>
  <c r="AH51" i="183" s="1"/>
  <c r="AI51" i="183" s="1"/>
  <c r="AB21" i="183"/>
  <c r="AC21" i="183" s="1"/>
  <c r="AD21" i="183" s="1"/>
  <c r="AH21" i="183" s="1"/>
  <c r="AI21" i="183" s="1"/>
  <c r="U90" i="182" l="1"/>
  <c r="AE89" i="182" s="1"/>
  <c r="AM89" i="182"/>
  <c r="AN89" i="182" s="1"/>
  <c r="U89" i="182"/>
  <c r="V89" i="182" s="1"/>
  <c r="N89" i="182"/>
  <c r="U88" i="182"/>
  <c r="AE87" i="182" s="1"/>
  <c r="AM87" i="182"/>
  <c r="AN87" i="182" s="1"/>
  <c r="U87" i="182"/>
  <c r="V87" i="182" s="1"/>
  <c r="N87" i="182"/>
  <c r="U86" i="182"/>
  <c r="AE85" i="182" s="1"/>
  <c r="U85" i="182"/>
  <c r="V85" i="182" s="1"/>
  <c r="N85" i="182"/>
  <c r="U84" i="182"/>
  <c r="AE83" i="182" s="1"/>
  <c r="AM83" i="182"/>
  <c r="AN83" i="182" s="1"/>
  <c r="U83" i="182"/>
  <c r="V83" i="182" s="1"/>
  <c r="N83" i="182"/>
  <c r="U82" i="182"/>
  <c r="AE81" i="182" s="1"/>
  <c r="AM81" i="182"/>
  <c r="AN81" i="182" s="1"/>
  <c r="U81" i="182"/>
  <c r="V81" i="182" s="1"/>
  <c r="N81" i="182"/>
  <c r="U80" i="182"/>
  <c r="AE79" i="182" s="1"/>
  <c r="AM79" i="182"/>
  <c r="AN79" i="182" s="1"/>
  <c r="U79" i="182"/>
  <c r="V79" i="182" s="1"/>
  <c r="N79" i="182"/>
  <c r="U78" i="182"/>
  <c r="AE77" i="182" s="1"/>
  <c r="AM77" i="182"/>
  <c r="AN77" i="182" s="1"/>
  <c r="U77" i="182"/>
  <c r="V77" i="182" s="1"/>
  <c r="N77" i="182"/>
  <c r="U76" i="182"/>
  <c r="AE75" i="182" s="1"/>
  <c r="AM75" i="182"/>
  <c r="AN75" i="182" s="1"/>
  <c r="U75" i="182"/>
  <c r="V75" i="182" s="1"/>
  <c r="N75" i="182"/>
  <c r="U74" i="182"/>
  <c r="AE73" i="182" s="1"/>
  <c r="AM73" i="182"/>
  <c r="AN73" i="182" s="1"/>
  <c r="U73" i="182"/>
  <c r="V73" i="182" s="1"/>
  <c r="N73" i="182"/>
  <c r="U72" i="182"/>
  <c r="AE71" i="182" s="1"/>
  <c r="U71" i="182"/>
  <c r="V71" i="182" s="1"/>
  <c r="N71" i="182"/>
  <c r="U70" i="182"/>
  <c r="AE69" i="182" s="1"/>
  <c r="AM69" i="182"/>
  <c r="AN69" i="182" s="1"/>
  <c r="U69" i="182"/>
  <c r="V69" i="182" s="1"/>
  <c r="N69" i="182"/>
  <c r="U68" i="182"/>
  <c r="AE67" i="182" s="1"/>
  <c r="AM67" i="182"/>
  <c r="AN67" i="182" s="1"/>
  <c r="U67" i="182"/>
  <c r="V67" i="182" s="1"/>
  <c r="N67" i="182"/>
  <c r="U24" i="182"/>
  <c r="AE23" i="182" s="1"/>
  <c r="U23" i="182"/>
  <c r="V23" i="182" s="1"/>
  <c r="N23" i="182"/>
  <c r="U28" i="182"/>
  <c r="AE27" i="182" s="1"/>
  <c r="AM27" i="182"/>
  <c r="AN27" i="182" s="1"/>
  <c r="U27" i="182"/>
  <c r="V27" i="182" s="1"/>
  <c r="N27" i="182"/>
  <c r="U8" i="182"/>
  <c r="AE7" i="182" s="1"/>
  <c r="AM7" i="182"/>
  <c r="AN7" i="182" s="1"/>
  <c r="U7" i="182"/>
  <c r="V7" i="182" s="1"/>
  <c r="N7" i="182"/>
  <c r="U10" i="182"/>
  <c r="AE9" i="182" s="1"/>
  <c r="AM9" i="182"/>
  <c r="AN9" i="182" s="1"/>
  <c r="U9" i="182"/>
  <c r="V9" i="182" s="1"/>
  <c r="N9" i="182"/>
  <c r="U14" i="182"/>
  <c r="AE13" i="182" s="1"/>
  <c r="AM13" i="182"/>
  <c r="AN13" i="182" s="1"/>
  <c r="U13" i="182"/>
  <c r="V13" i="182" s="1"/>
  <c r="N13" i="182"/>
  <c r="U66" i="182"/>
  <c r="AE65" i="182" s="1"/>
  <c r="AM65" i="182"/>
  <c r="AN65" i="182" s="1"/>
  <c r="U65" i="182"/>
  <c r="V65" i="182" s="1"/>
  <c r="N65" i="182"/>
  <c r="U64" i="182"/>
  <c r="AE63" i="182" s="1"/>
  <c r="AM63" i="182"/>
  <c r="AN63" i="182" s="1"/>
  <c r="U63" i="182"/>
  <c r="V63" i="182" s="1"/>
  <c r="N63" i="182"/>
  <c r="U62" i="182"/>
  <c r="AE61" i="182" s="1"/>
  <c r="AM61" i="182"/>
  <c r="AN61" i="182" s="1"/>
  <c r="U61" i="182"/>
  <c r="V61" i="182" s="1"/>
  <c r="N61" i="182"/>
  <c r="U60" i="182"/>
  <c r="AE59" i="182" s="1"/>
  <c r="AM59" i="182"/>
  <c r="AN59" i="182" s="1"/>
  <c r="U59" i="182"/>
  <c r="V59" i="182" s="1"/>
  <c r="N59" i="182"/>
  <c r="U58" i="182"/>
  <c r="AE57" i="182" s="1"/>
  <c r="U57" i="182"/>
  <c r="V57" i="182" s="1"/>
  <c r="N57" i="182"/>
  <c r="U56" i="182"/>
  <c r="AE55" i="182" s="1"/>
  <c r="AM55" i="182"/>
  <c r="AN55" i="182" s="1"/>
  <c r="U55" i="182"/>
  <c r="V55" i="182" s="1"/>
  <c r="N55" i="182"/>
  <c r="U16" i="182"/>
  <c r="AE15" i="182" s="1"/>
  <c r="AM15" i="182"/>
  <c r="AN15" i="182" s="1"/>
  <c r="U15" i="182"/>
  <c r="V15" i="182" s="1"/>
  <c r="N15" i="182"/>
  <c r="U18" i="182"/>
  <c r="AE17" i="182" s="1"/>
  <c r="AM17" i="182"/>
  <c r="AN17" i="182" s="1"/>
  <c r="U17" i="182"/>
  <c r="V17" i="182" s="1"/>
  <c r="N17" i="182"/>
  <c r="U54" i="182"/>
  <c r="AE53" i="182" s="1"/>
  <c r="AM53" i="182"/>
  <c r="AN53" i="182" s="1"/>
  <c r="U53" i="182"/>
  <c r="V53" i="182" s="1"/>
  <c r="N53" i="182"/>
  <c r="U52" i="182"/>
  <c r="AE51" i="182" s="1"/>
  <c r="AM51" i="182"/>
  <c r="AN51" i="182" s="1"/>
  <c r="U51" i="182"/>
  <c r="V51" i="182" s="1"/>
  <c r="N51" i="182"/>
  <c r="U50" i="182"/>
  <c r="AE49" i="182" s="1"/>
  <c r="AM49" i="182"/>
  <c r="AN49" i="182" s="1"/>
  <c r="U49" i="182"/>
  <c r="V49" i="182" s="1"/>
  <c r="N49" i="182"/>
  <c r="U48" i="182"/>
  <c r="AE47" i="182" s="1"/>
  <c r="AM47" i="182"/>
  <c r="AN47" i="182" s="1"/>
  <c r="U47" i="182"/>
  <c r="V47" i="182" s="1"/>
  <c r="N47" i="182"/>
  <c r="U46" i="182"/>
  <c r="AE45" i="182" s="1"/>
  <c r="AM45" i="182"/>
  <c r="AN45" i="182" s="1"/>
  <c r="U45" i="182"/>
  <c r="V45" i="182" s="1"/>
  <c r="N45" i="182"/>
  <c r="U44" i="182"/>
  <c r="AE43" i="182" s="1"/>
  <c r="AM43" i="182"/>
  <c r="AN43" i="182" s="1"/>
  <c r="U43" i="182"/>
  <c r="V43" i="182" s="1"/>
  <c r="N43" i="182"/>
  <c r="U42" i="182"/>
  <c r="AE41" i="182" s="1"/>
  <c r="AM41" i="182"/>
  <c r="AN41" i="182" s="1"/>
  <c r="U41" i="182"/>
  <c r="V41" i="182" s="1"/>
  <c r="N41" i="182"/>
  <c r="U20" i="182"/>
  <c r="AE19" i="182" s="1"/>
  <c r="AM19" i="182"/>
  <c r="AN19" i="182" s="1"/>
  <c r="U19" i="182"/>
  <c r="V19" i="182" s="1"/>
  <c r="N19" i="182"/>
  <c r="U12" i="182"/>
  <c r="AE11" i="182" s="1"/>
  <c r="AM11" i="182"/>
  <c r="AN11" i="182" s="1"/>
  <c r="U11" i="182"/>
  <c r="V11" i="182" s="1"/>
  <c r="N11" i="182"/>
  <c r="U6" i="182"/>
  <c r="AE5" i="182" s="1"/>
  <c r="AM5" i="182"/>
  <c r="AN5" i="182" s="1"/>
  <c r="U5" i="182"/>
  <c r="V5" i="182" s="1"/>
  <c r="N5" i="182"/>
  <c r="U22" i="182"/>
  <c r="AE21" i="182" s="1"/>
  <c r="U21" i="182"/>
  <c r="V21" i="182" s="1"/>
  <c r="N21" i="182"/>
  <c r="U40" i="182"/>
  <c r="AE39" i="182" s="1"/>
  <c r="AM39" i="182"/>
  <c r="AN39" i="182" s="1"/>
  <c r="U39" i="182"/>
  <c r="V39" i="182" s="1"/>
  <c r="N39" i="182"/>
  <c r="U38" i="182"/>
  <c r="AE37" i="182" s="1"/>
  <c r="AM37" i="182"/>
  <c r="AN37" i="182" s="1"/>
  <c r="U37" i="182"/>
  <c r="V37" i="182" s="1"/>
  <c r="N37" i="182"/>
  <c r="U36" i="182"/>
  <c r="AE35" i="182" s="1"/>
  <c r="AM35" i="182"/>
  <c r="AN35" i="182" s="1"/>
  <c r="U35" i="182"/>
  <c r="V35" i="182" s="1"/>
  <c r="N35" i="182"/>
  <c r="U34" i="182"/>
  <c r="AE33" i="182" s="1"/>
  <c r="AM33" i="182"/>
  <c r="AN33" i="182" s="1"/>
  <c r="U33" i="182"/>
  <c r="V33" i="182" s="1"/>
  <c r="N33" i="182"/>
  <c r="U32" i="182"/>
  <c r="AE31" i="182" s="1"/>
  <c r="U31" i="182"/>
  <c r="V31" i="182" s="1"/>
  <c r="N31" i="182"/>
  <c r="U30" i="182"/>
  <c r="AE29" i="182" s="1"/>
  <c r="AM29" i="182"/>
  <c r="AN29" i="182" s="1"/>
  <c r="U29" i="182"/>
  <c r="V29" i="182" s="1"/>
  <c r="N29" i="182"/>
  <c r="U26" i="182"/>
  <c r="AE25" i="182" s="1"/>
  <c r="U25" i="182"/>
  <c r="V25" i="182" s="1"/>
  <c r="N25" i="182"/>
  <c r="AC2" i="182"/>
  <c r="AE2" i="182" s="1"/>
  <c r="H2" i="182"/>
  <c r="L2" i="182" s="1"/>
  <c r="AB89" i="182" l="1"/>
  <c r="AC89" i="182" s="1"/>
  <c r="AD89" i="182" s="1"/>
  <c r="AH89" i="182" s="1"/>
  <c r="AI89" i="182" s="1"/>
  <c r="AB65" i="182"/>
  <c r="AC65" i="182" s="1"/>
  <c r="AD65" i="182" s="1"/>
  <c r="AB27" i="182"/>
  <c r="AC27" i="182" s="1"/>
  <c r="AD27" i="182" s="1"/>
  <c r="AH27" i="182" s="1"/>
  <c r="AI27" i="182" s="1"/>
  <c r="AB73" i="182"/>
  <c r="AC73" i="182" s="1"/>
  <c r="AD73" i="182" s="1"/>
  <c r="AH73" i="182" s="1"/>
  <c r="AI73" i="182" s="1"/>
  <c r="AB39" i="182"/>
  <c r="AC39" i="182" s="1"/>
  <c r="AD39" i="182" s="1"/>
  <c r="AH39" i="182" s="1"/>
  <c r="AI39" i="182" s="1"/>
  <c r="AB9" i="182"/>
  <c r="AC9" i="182" s="1"/>
  <c r="AD9" i="182" s="1"/>
  <c r="AH9" i="182" s="1"/>
  <c r="AI9" i="182" s="1"/>
  <c r="AB61" i="182"/>
  <c r="AC61" i="182" s="1"/>
  <c r="AD61" i="182" s="1"/>
  <c r="AH61" i="182" s="1"/>
  <c r="AI61" i="182" s="1"/>
  <c r="AB35" i="182"/>
  <c r="AC35" i="182" s="1"/>
  <c r="AD35" i="182" s="1"/>
  <c r="AH35" i="182" s="1"/>
  <c r="AI35" i="182" s="1"/>
  <c r="AH65" i="182"/>
  <c r="AI65" i="182" s="1"/>
  <c r="AB77" i="182"/>
  <c r="AC77" i="182" s="1"/>
  <c r="AD77" i="182" s="1"/>
  <c r="AH77" i="182" s="1"/>
  <c r="AI77" i="182" s="1"/>
  <c r="AB81" i="182"/>
  <c r="AC81" i="182" s="1"/>
  <c r="AD81" i="182" s="1"/>
  <c r="AH81" i="182" s="1"/>
  <c r="AI81" i="182" s="1"/>
  <c r="AB85" i="182"/>
  <c r="AC85" i="182" s="1"/>
  <c r="AD85" i="182" s="1"/>
  <c r="AH85" i="182" s="1"/>
  <c r="AI85" i="182" s="1"/>
  <c r="AB31" i="182"/>
  <c r="AC31" i="182" s="1"/>
  <c r="AD31" i="182" s="1"/>
  <c r="AH31" i="182" s="1"/>
  <c r="AI31" i="182" s="1"/>
  <c r="AB45" i="182"/>
  <c r="AC45" i="182" s="1"/>
  <c r="AD45" i="182" s="1"/>
  <c r="AH45" i="182" s="1"/>
  <c r="AI45" i="182" s="1"/>
  <c r="AB49" i="182"/>
  <c r="AC49" i="182" s="1"/>
  <c r="AD49" i="182" s="1"/>
  <c r="AH49" i="182" s="1"/>
  <c r="AI49" i="182" s="1"/>
  <c r="AB53" i="182"/>
  <c r="AC53" i="182" s="1"/>
  <c r="AD53" i="182" s="1"/>
  <c r="AH53" i="182" s="1"/>
  <c r="AI53" i="182" s="1"/>
  <c r="AB15" i="182"/>
  <c r="AC15" i="182" s="1"/>
  <c r="AD15" i="182" s="1"/>
  <c r="AH15" i="182" s="1"/>
  <c r="AI15" i="182" s="1"/>
  <c r="AB57" i="182"/>
  <c r="AC57" i="182" s="1"/>
  <c r="AD57" i="182" s="1"/>
  <c r="AH57" i="182" s="1"/>
  <c r="AI57" i="182" s="1"/>
  <c r="AB69" i="182"/>
  <c r="AC69" i="182" s="1"/>
  <c r="AD69" i="182" s="1"/>
  <c r="AH69" i="182" s="1"/>
  <c r="AI69" i="182" s="1"/>
  <c r="AB87" i="182"/>
  <c r="AC87" i="182" s="1"/>
  <c r="AD87" i="182" s="1"/>
  <c r="AH87" i="182" s="1"/>
  <c r="AI87" i="182" s="1"/>
  <c r="AB11" i="182"/>
  <c r="AC11" i="182" s="1"/>
  <c r="AD11" i="182" s="1"/>
  <c r="AH11" i="182" s="1"/>
  <c r="AI11" i="182" s="1"/>
  <c r="AB41" i="182"/>
  <c r="AC41" i="182" s="1"/>
  <c r="AD41" i="182" s="1"/>
  <c r="AH41" i="182" s="1"/>
  <c r="AI41" i="182" s="1"/>
  <c r="AB25" i="182"/>
  <c r="AC25" i="182" s="1"/>
  <c r="AD25" i="182" s="1"/>
  <c r="AH25" i="182" s="1"/>
  <c r="AI25" i="182" s="1"/>
  <c r="AB33" i="182"/>
  <c r="AC33" i="182" s="1"/>
  <c r="AD33" i="182" s="1"/>
  <c r="AH33" i="182" s="1"/>
  <c r="AI33" i="182" s="1"/>
  <c r="AB37" i="182"/>
  <c r="AC37" i="182" s="1"/>
  <c r="AD37" i="182" s="1"/>
  <c r="AH37" i="182" s="1"/>
  <c r="AI37" i="182" s="1"/>
  <c r="AB59" i="182"/>
  <c r="AC59" i="182" s="1"/>
  <c r="AD59" i="182" s="1"/>
  <c r="AH59" i="182" s="1"/>
  <c r="AI59" i="182" s="1"/>
  <c r="AB63" i="182"/>
  <c r="AC63" i="182" s="1"/>
  <c r="AD63" i="182" s="1"/>
  <c r="AH63" i="182" s="1"/>
  <c r="AI63" i="182" s="1"/>
  <c r="AB13" i="182"/>
  <c r="AC13" i="182" s="1"/>
  <c r="AD13" i="182" s="1"/>
  <c r="AH13" i="182" s="1"/>
  <c r="AI13" i="182" s="1"/>
  <c r="AB7" i="182"/>
  <c r="AC7" i="182" s="1"/>
  <c r="AD7" i="182" s="1"/>
  <c r="AB23" i="182"/>
  <c r="AC23" i="182" s="1"/>
  <c r="AD23" i="182" s="1"/>
  <c r="AH23" i="182" s="1"/>
  <c r="AI23" i="182" s="1"/>
  <c r="AB75" i="182"/>
  <c r="AC75" i="182" s="1"/>
  <c r="AD75" i="182" s="1"/>
  <c r="AH75" i="182" s="1"/>
  <c r="AI75" i="182" s="1"/>
  <c r="AB79" i="182"/>
  <c r="AC79" i="182" s="1"/>
  <c r="AD79" i="182" s="1"/>
  <c r="AH79" i="182" s="1"/>
  <c r="AI79" i="182" s="1"/>
  <c r="AB83" i="182"/>
  <c r="AC83" i="182" s="1"/>
  <c r="AD83" i="182" s="1"/>
  <c r="AH83" i="182" s="1"/>
  <c r="AI83" i="182" s="1"/>
  <c r="AB21" i="182"/>
  <c r="AC21" i="182" s="1"/>
  <c r="AD21" i="182" s="1"/>
  <c r="AH21" i="182" s="1"/>
  <c r="AI21" i="182" s="1"/>
  <c r="AB29" i="182"/>
  <c r="AC29" i="182" s="1"/>
  <c r="AD29" i="182" s="1"/>
  <c r="AH29" i="182" s="1"/>
  <c r="AI29" i="182" s="1"/>
  <c r="AB5" i="182"/>
  <c r="AC5" i="182" s="1"/>
  <c r="AD5" i="182" s="1"/>
  <c r="AH5" i="182" s="1"/>
  <c r="AI5" i="182" s="1"/>
  <c r="AB19" i="182"/>
  <c r="AC19" i="182" s="1"/>
  <c r="AD19" i="182" s="1"/>
  <c r="AH19" i="182" s="1"/>
  <c r="AI19" i="182" s="1"/>
  <c r="AB43" i="182"/>
  <c r="AC43" i="182" s="1"/>
  <c r="AD43" i="182" s="1"/>
  <c r="AH43" i="182" s="1"/>
  <c r="AI43" i="182" s="1"/>
  <c r="AB47" i="182"/>
  <c r="AC47" i="182" s="1"/>
  <c r="AD47" i="182" s="1"/>
  <c r="AH47" i="182" s="1"/>
  <c r="AI47" i="182" s="1"/>
  <c r="AB51" i="182"/>
  <c r="AC51" i="182" s="1"/>
  <c r="AD51" i="182" s="1"/>
  <c r="AH51" i="182" s="1"/>
  <c r="AI51" i="182" s="1"/>
  <c r="AB17" i="182"/>
  <c r="AC17" i="182" s="1"/>
  <c r="AD17" i="182" s="1"/>
  <c r="AH17" i="182" s="1"/>
  <c r="AI17" i="182" s="1"/>
  <c r="AB55" i="182"/>
  <c r="AC55" i="182" s="1"/>
  <c r="AD55" i="182" s="1"/>
  <c r="AH55" i="182" s="1"/>
  <c r="AI55" i="182" s="1"/>
  <c r="AB67" i="182"/>
  <c r="AC67" i="182" s="1"/>
  <c r="AD67" i="182" s="1"/>
  <c r="AH67" i="182" s="1"/>
  <c r="AI67" i="182" s="1"/>
  <c r="AB71" i="182"/>
  <c r="AC71" i="182" s="1"/>
  <c r="AD71" i="182" s="1"/>
  <c r="AH71" i="182" s="1"/>
  <c r="AI71" i="182" s="1"/>
  <c r="U44" i="174"/>
  <c r="U78" i="174"/>
  <c r="AM77" i="174"/>
  <c r="AN77" i="174" s="1"/>
  <c r="U77" i="174"/>
  <c r="V77" i="174" s="1"/>
  <c r="N77" i="174"/>
  <c r="U76" i="174"/>
  <c r="AM75" i="174"/>
  <c r="AN75" i="174" s="1"/>
  <c r="U75" i="174"/>
  <c r="V75" i="174" s="1"/>
  <c r="N75" i="174"/>
  <c r="AH7" i="182" l="1"/>
  <c r="AI7" i="182" s="1"/>
  <c r="U54" i="180"/>
  <c r="AE53" i="180" s="1"/>
  <c r="AM53" i="180"/>
  <c r="AN53" i="180" s="1"/>
  <c r="U53" i="180"/>
  <c r="V53" i="180" s="1"/>
  <c r="N53" i="180"/>
  <c r="U34" i="180" l="1"/>
  <c r="AE33" i="180" s="1"/>
  <c r="AM33" i="180"/>
  <c r="AN33" i="180" s="1"/>
  <c r="U33" i="180"/>
  <c r="V33" i="180" s="1"/>
  <c r="N33" i="180"/>
  <c r="U90" i="180"/>
  <c r="AE89" i="180" s="1"/>
  <c r="AM89" i="180"/>
  <c r="AN89" i="180" s="1"/>
  <c r="U89" i="180"/>
  <c r="V89" i="180" s="1"/>
  <c r="N89" i="180"/>
  <c r="U62" i="180"/>
  <c r="AE61" i="180" s="1"/>
  <c r="AM61" i="180"/>
  <c r="AN61" i="180" s="1"/>
  <c r="U61" i="180"/>
  <c r="V61" i="180" s="1"/>
  <c r="N61" i="180"/>
  <c r="U52" i="180"/>
  <c r="AE51" i="180" s="1"/>
  <c r="AM51" i="180"/>
  <c r="AN51" i="180" s="1"/>
  <c r="U51" i="180"/>
  <c r="V51" i="180" s="1"/>
  <c r="N51" i="180"/>
  <c r="U86" i="180"/>
  <c r="AE85" i="180" s="1"/>
  <c r="U85" i="180"/>
  <c r="V85" i="180" s="1"/>
  <c r="N85" i="180"/>
  <c r="U84" i="180"/>
  <c r="AE83" i="180" s="1"/>
  <c r="AM83" i="180"/>
  <c r="AN83" i="180" s="1"/>
  <c r="U83" i="180"/>
  <c r="V83" i="180" s="1"/>
  <c r="N83" i="180"/>
  <c r="U58" i="180"/>
  <c r="AE57" i="180" s="1"/>
  <c r="AM57" i="180"/>
  <c r="AN57" i="180" s="1"/>
  <c r="U57" i="180"/>
  <c r="V57" i="180" s="1"/>
  <c r="N57" i="180"/>
  <c r="U82" i="180"/>
  <c r="AE81" i="180" s="1"/>
  <c r="AM81" i="180"/>
  <c r="AN81" i="180" s="1"/>
  <c r="U81" i="180"/>
  <c r="V81" i="180" s="1"/>
  <c r="N81" i="180"/>
  <c r="U78" i="180"/>
  <c r="AE77" i="180" s="1"/>
  <c r="AM77" i="180"/>
  <c r="AN77" i="180" s="1"/>
  <c r="U77" i="180"/>
  <c r="V77" i="180" s="1"/>
  <c r="N77" i="180"/>
  <c r="U76" i="180"/>
  <c r="AE75" i="180" s="1"/>
  <c r="AM75" i="180"/>
  <c r="AN75" i="180" s="1"/>
  <c r="U75" i="180"/>
  <c r="V75" i="180" s="1"/>
  <c r="N75" i="180"/>
  <c r="U64" i="180"/>
  <c r="AE63" i="180" s="1"/>
  <c r="AM63" i="180"/>
  <c r="AN63" i="180" s="1"/>
  <c r="U63" i="180"/>
  <c r="V63" i="180" s="1"/>
  <c r="N63" i="180"/>
  <c r="U74" i="180"/>
  <c r="AE73" i="180" s="1"/>
  <c r="AM73" i="180"/>
  <c r="AN73" i="180" s="1"/>
  <c r="U73" i="180"/>
  <c r="V73" i="180" s="1"/>
  <c r="N73" i="180"/>
  <c r="U72" i="180"/>
  <c r="AE71" i="180" s="1"/>
  <c r="U71" i="180"/>
  <c r="V71" i="180" s="1"/>
  <c r="N71" i="180"/>
  <c r="U70" i="180"/>
  <c r="AE69" i="180" s="1"/>
  <c r="AM69" i="180"/>
  <c r="AN69" i="180" s="1"/>
  <c r="U69" i="180"/>
  <c r="V69" i="180" s="1"/>
  <c r="N69" i="180"/>
  <c r="U56" i="180"/>
  <c r="AE55" i="180" s="1"/>
  <c r="AM55" i="180"/>
  <c r="AN55" i="180" s="1"/>
  <c r="U55" i="180"/>
  <c r="V55" i="180" s="1"/>
  <c r="N55" i="180"/>
  <c r="U36" i="180"/>
  <c r="AE35" i="180" s="1"/>
  <c r="AM35" i="180"/>
  <c r="AN35" i="180" s="1"/>
  <c r="U35" i="180"/>
  <c r="V35" i="180" s="1"/>
  <c r="N35" i="180"/>
  <c r="U50" i="180"/>
  <c r="AE49" i="180" s="1"/>
  <c r="AM49" i="180"/>
  <c r="AN49" i="180" s="1"/>
  <c r="U49" i="180"/>
  <c r="V49" i="180" s="1"/>
  <c r="N49" i="180"/>
  <c r="U32" i="180"/>
  <c r="AE31" i="180" s="1"/>
  <c r="AM31" i="180"/>
  <c r="AN31" i="180" s="1"/>
  <c r="U31" i="180"/>
  <c r="V31" i="180" s="1"/>
  <c r="N31" i="180"/>
  <c r="U30" i="180"/>
  <c r="AE29" i="180" s="1"/>
  <c r="AM29" i="180"/>
  <c r="AN29" i="180" s="1"/>
  <c r="U29" i="180"/>
  <c r="V29" i="180" s="1"/>
  <c r="N29" i="180"/>
  <c r="U68" i="180"/>
  <c r="AE67" i="180" s="1"/>
  <c r="AM67" i="180"/>
  <c r="AN67" i="180" s="1"/>
  <c r="U67" i="180"/>
  <c r="V67" i="180" s="1"/>
  <c r="N67" i="180"/>
  <c r="U46" i="180"/>
  <c r="AE45" i="180" s="1"/>
  <c r="AM45" i="180"/>
  <c r="AN45" i="180" s="1"/>
  <c r="U45" i="180"/>
  <c r="V45" i="180" s="1"/>
  <c r="N45" i="180"/>
  <c r="U44" i="180"/>
  <c r="AE43" i="180" s="1"/>
  <c r="AM43" i="180"/>
  <c r="AN43" i="180" s="1"/>
  <c r="U43" i="180"/>
  <c r="V43" i="180" s="1"/>
  <c r="N43" i="180"/>
  <c r="U42" i="180"/>
  <c r="AE41" i="180" s="1"/>
  <c r="AM41" i="180"/>
  <c r="AN41" i="180" s="1"/>
  <c r="U41" i="180"/>
  <c r="V41" i="180" s="1"/>
  <c r="N41" i="180"/>
  <c r="U66" i="180"/>
  <c r="AE65" i="180" s="1"/>
  <c r="U65" i="180"/>
  <c r="V65" i="180" s="1"/>
  <c r="N65" i="180"/>
  <c r="U88" i="180"/>
  <c r="AE87" i="180" s="1"/>
  <c r="AM87" i="180"/>
  <c r="AN87" i="180" s="1"/>
  <c r="U87" i="180"/>
  <c r="V87" i="180" s="1"/>
  <c r="N87" i="180"/>
  <c r="U40" i="180"/>
  <c r="AE39" i="180" s="1"/>
  <c r="AM39" i="180"/>
  <c r="AN39" i="180" s="1"/>
  <c r="U39" i="180"/>
  <c r="V39" i="180" s="1"/>
  <c r="N39" i="180"/>
  <c r="U80" i="180"/>
  <c r="AE79" i="180" s="1"/>
  <c r="AM79" i="180"/>
  <c r="AN79" i="180" s="1"/>
  <c r="U79" i="180"/>
  <c r="V79" i="180" s="1"/>
  <c r="N79" i="180"/>
  <c r="U38" i="180"/>
  <c r="AE37" i="180" s="1"/>
  <c r="AM37" i="180"/>
  <c r="AN37" i="180" s="1"/>
  <c r="U37" i="180"/>
  <c r="V37" i="180" s="1"/>
  <c r="N37" i="180"/>
  <c r="U28" i="180"/>
  <c r="AE27" i="180" s="1"/>
  <c r="AM27" i="180"/>
  <c r="AN27" i="180" s="1"/>
  <c r="U27" i="180"/>
  <c r="V27" i="180" s="1"/>
  <c r="N27" i="180"/>
  <c r="U24" i="180"/>
  <c r="AE23" i="180" s="1"/>
  <c r="AM23" i="180"/>
  <c r="AN23" i="180" s="1"/>
  <c r="U23" i="180"/>
  <c r="V23" i="180" s="1"/>
  <c r="N23" i="180"/>
  <c r="U22" i="180"/>
  <c r="AE21" i="180" s="1"/>
  <c r="AM21" i="180"/>
  <c r="AN21" i="180" s="1"/>
  <c r="U21" i="180"/>
  <c r="V21" i="180" s="1"/>
  <c r="N21" i="180"/>
  <c r="U18" i="180"/>
  <c r="AE17" i="180" s="1"/>
  <c r="AM17" i="180"/>
  <c r="AN17" i="180" s="1"/>
  <c r="U17" i="180"/>
  <c r="V17" i="180" s="1"/>
  <c r="N17" i="180"/>
  <c r="U60" i="180"/>
  <c r="AE59" i="180" s="1"/>
  <c r="AM59" i="180"/>
  <c r="AN59" i="180" s="1"/>
  <c r="U59" i="180"/>
  <c r="V59" i="180" s="1"/>
  <c r="N59" i="180"/>
  <c r="U48" i="180"/>
  <c r="AE47" i="180" s="1"/>
  <c r="U47" i="180"/>
  <c r="V47" i="180" s="1"/>
  <c r="N47" i="180"/>
  <c r="U10" i="180"/>
  <c r="AE9" i="180" s="1"/>
  <c r="U9" i="180"/>
  <c r="V9" i="180" s="1"/>
  <c r="N9" i="180"/>
  <c r="U20" i="180"/>
  <c r="AE19" i="180" s="1"/>
  <c r="U19" i="180"/>
  <c r="V19" i="180" s="1"/>
  <c r="N19" i="180"/>
  <c r="U26" i="180"/>
  <c r="AE25" i="180" s="1"/>
  <c r="AM25" i="180"/>
  <c r="AN25" i="180" s="1"/>
  <c r="U25" i="180"/>
  <c r="V25" i="180" s="1"/>
  <c r="N25" i="180"/>
  <c r="U14" i="180"/>
  <c r="AE13" i="180" s="1"/>
  <c r="AM13" i="180"/>
  <c r="AN13" i="180" s="1"/>
  <c r="U13" i="180"/>
  <c r="V13" i="180" s="1"/>
  <c r="N13" i="180"/>
  <c r="U12" i="180"/>
  <c r="AE11" i="180" s="1"/>
  <c r="AM11" i="180"/>
  <c r="AN11" i="180" s="1"/>
  <c r="U11" i="180"/>
  <c r="V11" i="180" s="1"/>
  <c r="N11" i="180"/>
  <c r="U16" i="180"/>
  <c r="AE15" i="180" s="1"/>
  <c r="AM15" i="180"/>
  <c r="AN15" i="180" s="1"/>
  <c r="U15" i="180"/>
  <c r="V15" i="180" s="1"/>
  <c r="N15" i="180"/>
  <c r="U8" i="180"/>
  <c r="AE7" i="180" s="1"/>
  <c r="AM7" i="180"/>
  <c r="AN7" i="180" s="1"/>
  <c r="U7" i="180"/>
  <c r="V7" i="180" s="1"/>
  <c r="N7" i="180"/>
  <c r="U6" i="180"/>
  <c r="AE5" i="180" s="1"/>
  <c r="U5" i="180"/>
  <c r="V5" i="180" s="1"/>
  <c r="N5" i="180"/>
  <c r="AC2" i="180"/>
  <c r="AE2" i="180" s="1"/>
  <c r="H2" i="180"/>
  <c r="L2" i="180" s="1"/>
  <c r="AB25" i="180" l="1"/>
  <c r="AC25" i="180" s="1"/>
  <c r="AD25" i="180" s="1"/>
  <c r="AH25" i="180" s="1"/>
  <c r="AI25" i="180" s="1"/>
  <c r="AB53" i="180"/>
  <c r="AC53" i="180" s="1"/>
  <c r="AD53" i="180" s="1"/>
  <c r="AH53" i="180" s="1"/>
  <c r="AI53" i="180" s="1"/>
  <c r="AB47" i="180"/>
  <c r="AC47" i="180" s="1"/>
  <c r="AD47" i="180" s="1"/>
  <c r="AH47" i="180" s="1"/>
  <c r="AI47" i="180" s="1"/>
  <c r="AB45" i="180"/>
  <c r="AC45" i="180" s="1"/>
  <c r="AD45" i="180" s="1"/>
  <c r="AH45" i="180" s="1"/>
  <c r="AI45" i="180" s="1"/>
  <c r="AB29" i="180"/>
  <c r="AC29" i="180" s="1"/>
  <c r="AD29" i="180" s="1"/>
  <c r="AH29" i="180" s="1"/>
  <c r="AI29" i="180" s="1"/>
  <c r="AB7" i="180"/>
  <c r="AC7" i="180" s="1"/>
  <c r="AD7" i="180" s="1"/>
  <c r="AH7" i="180" s="1"/>
  <c r="AI7" i="180" s="1"/>
  <c r="AB33" i="180"/>
  <c r="AC33" i="180" s="1"/>
  <c r="AD33" i="180" s="1"/>
  <c r="AH33" i="180" s="1"/>
  <c r="AI33" i="180" s="1"/>
  <c r="AB61" i="180"/>
  <c r="AC61" i="180" s="1"/>
  <c r="AD61" i="180" s="1"/>
  <c r="AH61" i="180" s="1"/>
  <c r="AI61" i="180" s="1"/>
  <c r="AB19" i="180"/>
  <c r="AC19" i="180" s="1"/>
  <c r="AD19" i="180" s="1"/>
  <c r="AH19" i="180" s="1"/>
  <c r="AI19" i="180" s="1"/>
  <c r="AB75" i="180"/>
  <c r="AC75" i="180" s="1"/>
  <c r="AD75" i="180" s="1"/>
  <c r="AH75" i="180" s="1"/>
  <c r="AI75" i="180" s="1"/>
  <c r="AB73" i="180"/>
  <c r="AC73" i="180" s="1"/>
  <c r="AD73" i="180" s="1"/>
  <c r="AH73" i="180" s="1"/>
  <c r="AI73" i="180" s="1"/>
  <c r="AB83" i="180"/>
  <c r="AC83" i="180" s="1"/>
  <c r="AD83" i="180" s="1"/>
  <c r="AH83" i="180" s="1"/>
  <c r="AI83" i="180" s="1"/>
  <c r="AB81" i="180"/>
  <c r="AC81" i="180" s="1"/>
  <c r="AD81" i="180" s="1"/>
  <c r="AH81" i="180" s="1"/>
  <c r="AI81" i="180" s="1"/>
  <c r="AB71" i="180"/>
  <c r="AC71" i="180" s="1"/>
  <c r="AD71" i="180" s="1"/>
  <c r="AH71" i="180" s="1"/>
  <c r="AI71" i="180" s="1"/>
  <c r="AB55" i="180"/>
  <c r="AC55" i="180" s="1"/>
  <c r="AD55" i="180" s="1"/>
  <c r="AH55" i="180" s="1"/>
  <c r="AI55" i="180" s="1"/>
  <c r="AB49" i="180"/>
  <c r="AC49" i="180" s="1"/>
  <c r="AD49" i="180" s="1"/>
  <c r="AH49" i="180" s="1"/>
  <c r="AI49" i="180" s="1"/>
  <c r="AB89" i="180"/>
  <c r="AC89" i="180" s="1"/>
  <c r="AD89" i="180" s="1"/>
  <c r="AH89" i="180" s="1"/>
  <c r="AI89" i="180" s="1"/>
  <c r="AB51" i="180"/>
  <c r="AC51" i="180" s="1"/>
  <c r="AD51" i="180" s="1"/>
  <c r="AH51" i="180" s="1"/>
  <c r="AI51" i="180" s="1"/>
  <c r="AB57" i="180"/>
  <c r="AC57" i="180" s="1"/>
  <c r="AD57" i="180" s="1"/>
  <c r="AH57" i="180" s="1"/>
  <c r="AI57" i="180" s="1"/>
  <c r="AB63" i="180"/>
  <c r="AC63" i="180" s="1"/>
  <c r="AD63" i="180" s="1"/>
  <c r="AH63" i="180" s="1"/>
  <c r="AI63" i="180" s="1"/>
  <c r="AB39" i="180"/>
  <c r="AC39" i="180" s="1"/>
  <c r="AD39" i="180" s="1"/>
  <c r="AH39" i="180" s="1"/>
  <c r="AI39" i="180" s="1"/>
  <c r="AB23" i="180"/>
  <c r="AC23" i="180" s="1"/>
  <c r="AD23" i="180" s="1"/>
  <c r="AH23" i="180" s="1"/>
  <c r="AI23" i="180" s="1"/>
  <c r="AB17" i="180"/>
  <c r="AC17" i="180" s="1"/>
  <c r="AD17" i="180" s="1"/>
  <c r="AH17" i="180" s="1"/>
  <c r="AI17" i="180" s="1"/>
  <c r="AB9" i="180"/>
  <c r="AC9" i="180" s="1"/>
  <c r="AD9" i="180" s="1"/>
  <c r="AH9" i="180" s="1"/>
  <c r="AI9" i="180" s="1"/>
  <c r="AB69" i="180"/>
  <c r="AC69" i="180" s="1"/>
  <c r="AD69" i="180" s="1"/>
  <c r="AH69" i="180" s="1"/>
  <c r="AI69" i="180" s="1"/>
  <c r="AB31" i="180"/>
  <c r="AC31" i="180" s="1"/>
  <c r="AD31" i="180" s="1"/>
  <c r="AH31" i="180" s="1"/>
  <c r="AI31" i="180" s="1"/>
  <c r="AB67" i="180"/>
  <c r="AC67" i="180" s="1"/>
  <c r="AD67" i="180" s="1"/>
  <c r="AH67" i="180" s="1"/>
  <c r="AI67" i="180" s="1"/>
  <c r="AB21" i="180"/>
  <c r="AC21" i="180" s="1"/>
  <c r="AD21" i="180" s="1"/>
  <c r="AH21" i="180" s="1"/>
  <c r="AI21" i="180" s="1"/>
  <c r="AB85" i="180"/>
  <c r="AC85" i="180" s="1"/>
  <c r="AD85" i="180" s="1"/>
  <c r="AH85" i="180" s="1"/>
  <c r="AI85" i="180" s="1"/>
  <c r="AB77" i="180"/>
  <c r="AC77" i="180" s="1"/>
  <c r="AD77" i="180" s="1"/>
  <c r="AH77" i="180" s="1"/>
  <c r="AI77" i="180" s="1"/>
  <c r="AB65" i="180"/>
  <c r="AC65" i="180" s="1"/>
  <c r="AD65" i="180" s="1"/>
  <c r="AH65" i="180" s="1"/>
  <c r="AI65" i="180" s="1"/>
  <c r="AB37" i="180"/>
  <c r="AC37" i="180" s="1"/>
  <c r="AD37" i="180" s="1"/>
  <c r="AH37" i="180" s="1"/>
  <c r="AI37" i="180" s="1"/>
  <c r="AB5" i="180"/>
  <c r="AC5" i="180" s="1"/>
  <c r="AD5" i="180" s="1"/>
  <c r="AH5" i="180" s="1"/>
  <c r="AI5" i="180" s="1"/>
  <c r="AB35" i="180"/>
  <c r="AC35" i="180" s="1"/>
  <c r="AD35" i="180" s="1"/>
  <c r="AH35" i="180" s="1"/>
  <c r="AI35" i="180" s="1"/>
  <c r="AB43" i="180"/>
  <c r="AC43" i="180" s="1"/>
  <c r="AD43" i="180" s="1"/>
  <c r="AH43" i="180" s="1"/>
  <c r="AI43" i="180" s="1"/>
  <c r="AB13" i="180"/>
  <c r="AC13" i="180" s="1"/>
  <c r="AD13" i="180" s="1"/>
  <c r="AH13" i="180" s="1"/>
  <c r="AI13" i="180" s="1"/>
  <c r="AB15" i="180"/>
  <c r="AC15" i="180" s="1"/>
  <c r="AD15" i="180" s="1"/>
  <c r="AH15" i="180" s="1"/>
  <c r="AI15" i="180" s="1"/>
  <c r="AB87" i="180"/>
  <c r="AC87" i="180" s="1"/>
  <c r="AD87" i="180" s="1"/>
  <c r="AH87" i="180" s="1"/>
  <c r="AI87" i="180" s="1"/>
  <c r="AB79" i="180"/>
  <c r="AC79" i="180" s="1"/>
  <c r="AD79" i="180" s="1"/>
  <c r="AH79" i="180" s="1"/>
  <c r="AI79" i="180" s="1"/>
  <c r="AB27" i="180"/>
  <c r="AC27" i="180" s="1"/>
  <c r="AD27" i="180" s="1"/>
  <c r="AH27" i="180" s="1"/>
  <c r="AI27" i="180" s="1"/>
  <c r="AB59" i="180"/>
  <c r="AC59" i="180" s="1"/>
  <c r="AD59" i="180" s="1"/>
  <c r="AH59" i="180" s="1"/>
  <c r="AI59" i="180" s="1"/>
  <c r="AB11" i="180"/>
  <c r="AC11" i="180" s="1"/>
  <c r="AD11" i="180" s="1"/>
  <c r="AH11" i="180" s="1"/>
  <c r="AI11" i="180" s="1"/>
  <c r="AB41" i="180"/>
  <c r="AC41" i="180" s="1"/>
  <c r="AD41" i="180" s="1"/>
  <c r="AH41" i="180" s="1"/>
  <c r="AI41" i="180" s="1"/>
  <c r="U84" i="179" l="1"/>
  <c r="AE83" i="179" s="1"/>
  <c r="AM83" i="179"/>
  <c r="AN83" i="179" s="1"/>
  <c r="U83" i="179"/>
  <c r="V83" i="179" s="1"/>
  <c r="N83" i="179"/>
  <c r="U82" i="179"/>
  <c r="AE81" i="179" s="1"/>
  <c r="AM81" i="179"/>
  <c r="AN81" i="179" s="1"/>
  <c r="U81" i="179"/>
  <c r="V81" i="179" s="1"/>
  <c r="N81" i="179"/>
  <c r="U80" i="179"/>
  <c r="AE79" i="179" s="1"/>
  <c r="AM79" i="179"/>
  <c r="AN79" i="179" s="1"/>
  <c r="U79" i="179"/>
  <c r="V79" i="179" s="1"/>
  <c r="N79" i="179"/>
  <c r="U78" i="179"/>
  <c r="AE77" i="179" s="1"/>
  <c r="AM77" i="179"/>
  <c r="AN77" i="179" s="1"/>
  <c r="U77" i="179"/>
  <c r="V77" i="179" s="1"/>
  <c r="N77" i="179"/>
  <c r="U76" i="179"/>
  <c r="AE75" i="179" s="1"/>
  <c r="U75" i="179"/>
  <c r="V75" i="179" s="1"/>
  <c r="N75" i="179"/>
  <c r="U74" i="179"/>
  <c r="AE73" i="179" s="1"/>
  <c r="AM73" i="179"/>
  <c r="AN73" i="179" s="1"/>
  <c r="U73" i="179"/>
  <c r="V73" i="179" s="1"/>
  <c r="N73" i="179"/>
  <c r="U72" i="179"/>
  <c r="AE71" i="179" s="1"/>
  <c r="AM71" i="179"/>
  <c r="AN71" i="179" s="1"/>
  <c r="U71" i="179"/>
  <c r="V71" i="179" s="1"/>
  <c r="N71" i="179"/>
  <c r="U70" i="179"/>
  <c r="AE69" i="179" s="1"/>
  <c r="AM69" i="179"/>
  <c r="AN69" i="179" s="1"/>
  <c r="U69" i="179"/>
  <c r="V69" i="179" s="1"/>
  <c r="N69" i="179"/>
  <c r="U68" i="179"/>
  <c r="AE67" i="179" s="1"/>
  <c r="AM67" i="179"/>
  <c r="AN67" i="179" s="1"/>
  <c r="U67" i="179"/>
  <c r="V67" i="179" s="1"/>
  <c r="N67" i="179"/>
  <c r="U66" i="179"/>
  <c r="AE65" i="179" s="1"/>
  <c r="AM65" i="179"/>
  <c r="AN65" i="179" s="1"/>
  <c r="U65" i="179"/>
  <c r="V65" i="179" s="1"/>
  <c r="N65" i="179"/>
  <c r="U64" i="179"/>
  <c r="AE63" i="179" s="1"/>
  <c r="AM63" i="179"/>
  <c r="AN63" i="179" s="1"/>
  <c r="U63" i="179"/>
  <c r="V63" i="179" s="1"/>
  <c r="N63" i="179"/>
  <c r="U62" i="179"/>
  <c r="AE61" i="179" s="1"/>
  <c r="AM61" i="179"/>
  <c r="AN61" i="179" s="1"/>
  <c r="U61" i="179"/>
  <c r="V61" i="179" s="1"/>
  <c r="N61" i="179"/>
  <c r="U60" i="179"/>
  <c r="AE59" i="179" s="1"/>
  <c r="U59" i="179"/>
  <c r="V59" i="179" s="1"/>
  <c r="N59" i="179"/>
  <c r="U58" i="179"/>
  <c r="AE57" i="179" s="1"/>
  <c r="AM57" i="179"/>
  <c r="AN57" i="179" s="1"/>
  <c r="U57" i="179"/>
  <c r="V57" i="179" s="1"/>
  <c r="N57" i="179"/>
  <c r="U56" i="179"/>
  <c r="AE55" i="179" s="1"/>
  <c r="AM55" i="179"/>
  <c r="AN55" i="179" s="1"/>
  <c r="U55" i="179"/>
  <c r="V55" i="179" s="1"/>
  <c r="N55" i="179"/>
  <c r="U54" i="179"/>
  <c r="AE53" i="179" s="1"/>
  <c r="AM53" i="179"/>
  <c r="AN53" i="179" s="1"/>
  <c r="U53" i="179"/>
  <c r="V53" i="179" s="1"/>
  <c r="N53" i="179"/>
  <c r="U52" i="179"/>
  <c r="AE51" i="179" s="1"/>
  <c r="AM51" i="179"/>
  <c r="AN51" i="179" s="1"/>
  <c r="U51" i="179"/>
  <c r="V51" i="179" s="1"/>
  <c r="N51" i="179"/>
  <c r="U50" i="179"/>
  <c r="AE49" i="179" s="1"/>
  <c r="AM49" i="179"/>
  <c r="AN49" i="179" s="1"/>
  <c r="U49" i="179"/>
  <c r="V49" i="179" s="1"/>
  <c r="N49" i="179"/>
  <c r="U48" i="179"/>
  <c r="AE47" i="179" s="1"/>
  <c r="AM47" i="179"/>
  <c r="AN47" i="179" s="1"/>
  <c r="U47" i="179"/>
  <c r="V47" i="179" s="1"/>
  <c r="N47" i="179"/>
  <c r="U46" i="179"/>
  <c r="AE45" i="179" s="1"/>
  <c r="AM45" i="179"/>
  <c r="AN45" i="179" s="1"/>
  <c r="U45" i="179"/>
  <c r="V45" i="179" s="1"/>
  <c r="N45" i="179"/>
  <c r="U44" i="179"/>
  <c r="AE43" i="179" s="1"/>
  <c r="AM43" i="179"/>
  <c r="AN43" i="179" s="1"/>
  <c r="U43" i="179"/>
  <c r="V43" i="179" s="1"/>
  <c r="N43" i="179"/>
  <c r="U42" i="179"/>
  <c r="AE41" i="179" s="1"/>
  <c r="AM41" i="179"/>
  <c r="AN41" i="179" s="1"/>
  <c r="U41" i="179"/>
  <c r="V41" i="179" s="1"/>
  <c r="N41" i="179"/>
  <c r="U40" i="179"/>
  <c r="AE39" i="179" s="1"/>
  <c r="AM39" i="179"/>
  <c r="AN39" i="179" s="1"/>
  <c r="U39" i="179"/>
  <c r="V39" i="179" s="1"/>
  <c r="N39" i="179"/>
  <c r="U38" i="179"/>
  <c r="AE37" i="179" s="1"/>
  <c r="U37" i="179"/>
  <c r="V37" i="179" s="1"/>
  <c r="N37" i="179"/>
  <c r="U36" i="179"/>
  <c r="AE35" i="179" s="1"/>
  <c r="AM35" i="179"/>
  <c r="AN35" i="179" s="1"/>
  <c r="U35" i="179"/>
  <c r="V35" i="179" s="1"/>
  <c r="N35" i="179"/>
  <c r="U34" i="179"/>
  <c r="AE33" i="179" s="1"/>
  <c r="AM33" i="179"/>
  <c r="AN33" i="179" s="1"/>
  <c r="U33" i="179"/>
  <c r="V33" i="179" s="1"/>
  <c r="N33" i="179"/>
  <c r="U32" i="179"/>
  <c r="AE31" i="179" s="1"/>
  <c r="AM31" i="179"/>
  <c r="AN31" i="179" s="1"/>
  <c r="U31" i="179"/>
  <c r="V31" i="179" s="1"/>
  <c r="N31" i="179"/>
  <c r="U30" i="179"/>
  <c r="AE29" i="179" s="1"/>
  <c r="AM29" i="179"/>
  <c r="AN29" i="179" s="1"/>
  <c r="U29" i="179"/>
  <c r="V29" i="179" s="1"/>
  <c r="N29" i="179"/>
  <c r="U28" i="179"/>
  <c r="AE27" i="179" s="1"/>
  <c r="AM27" i="179"/>
  <c r="AN27" i="179" s="1"/>
  <c r="U27" i="179"/>
  <c r="V27" i="179" s="1"/>
  <c r="N27" i="179"/>
  <c r="U26" i="179"/>
  <c r="AE25" i="179" s="1"/>
  <c r="AM25" i="179"/>
  <c r="AN25" i="179" s="1"/>
  <c r="U25" i="179"/>
  <c r="V25" i="179" s="1"/>
  <c r="N25" i="179"/>
  <c r="U24" i="179"/>
  <c r="AE23" i="179" s="1"/>
  <c r="AM23" i="179"/>
  <c r="AN23" i="179" s="1"/>
  <c r="U23" i="179"/>
  <c r="V23" i="179" s="1"/>
  <c r="N23" i="179"/>
  <c r="U22" i="179"/>
  <c r="AE21" i="179" s="1"/>
  <c r="AM21" i="179"/>
  <c r="AN21" i="179" s="1"/>
  <c r="U21" i="179"/>
  <c r="V21" i="179" s="1"/>
  <c r="N21" i="179"/>
  <c r="U20" i="179"/>
  <c r="AE19" i="179" s="1"/>
  <c r="AM19" i="179"/>
  <c r="AN19" i="179" s="1"/>
  <c r="U19" i="179"/>
  <c r="V19" i="179" s="1"/>
  <c r="N19" i="179"/>
  <c r="U18" i="179"/>
  <c r="AE17" i="179" s="1"/>
  <c r="U17" i="179"/>
  <c r="V17" i="179" s="1"/>
  <c r="N17" i="179"/>
  <c r="U16" i="179"/>
  <c r="AE15" i="179" s="1"/>
  <c r="U15" i="179"/>
  <c r="V15" i="179" s="1"/>
  <c r="N15" i="179"/>
  <c r="U14" i="179"/>
  <c r="AE13" i="179" s="1"/>
  <c r="AM13" i="179"/>
  <c r="AN13" i="179" s="1"/>
  <c r="U13" i="179"/>
  <c r="V13" i="179" s="1"/>
  <c r="N13" i="179"/>
  <c r="U12" i="179"/>
  <c r="AE11" i="179" s="1"/>
  <c r="AM11" i="179"/>
  <c r="AN11" i="179" s="1"/>
  <c r="U11" i="179"/>
  <c r="V11" i="179" s="1"/>
  <c r="N11" i="179"/>
  <c r="U10" i="179"/>
  <c r="AE9" i="179" s="1"/>
  <c r="AM9" i="179"/>
  <c r="AN9" i="179" s="1"/>
  <c r="U9" i="179"/>
  <c r="V9" i="179" s="1"/>
  <c r="N9" i="179"/>
  <c r="U8" i="179"/>
  <c r="AE7" i="179" s="1"/>
  <c r="AM7" i="179"/>
  <c r="AN7" i="179" s="1"/>
  <c r="U7" i="179"/>
  <c r="V7" i="179" s="1"/>
  <c r="N7" i="179"/>
  <c r="U6" i="179"/>
  <c r="AE5" i="179" s="1"/>
  <c r="U5" i="179"/>
  <c r="V5" i="179" s="1"/>
  <c r="N5" i="179"/>
  <c r="AC2" i="179"/>
  <c r="AE2" i="179" s="1"/>
  <c r="H2" i="179"/>
  <c r="L2" i="179" s="1"/>
  <c r="AB81" i="179" l="1"/>
  <c r="AC81" i="179" s="1"/>
  <c r="AD81" i="179" s="1"/>
  <c r="AH81" i="179" s="1"/>
  <c r="AI81" i="179" s="1"/>
  <c r="AB57" i="179"/>
  <c r="AC57" i="179" s="1"/>
  <c r="AD57" i="179" s="1"/>
  <c r="AH57" i="179" s="1"/>
  <c r="AI57" i="179" s="1"/>
  <c r="AB47" i="179"/>
  <c r="AC47" i="179" s="1"/>
  <c r="AD47" i="179" s="1"/>
  <c r="AH47" i="179" s="1"/>
  <c r="AI47" i="179" s="1"/>
  <c r="AB79" i="179"/>
  <c r="AC79" i="179" s="1"/>
  <c r="AD79" i="179" s="1"/>
  <c r="AH79" i="179" s="1"/>
  <c r="AI79" i="179" s="1"/>
  <c r="AB45" i="179"/>
  <c r="AC45" i="179" s="1"/>
  <c r="AD45" i="179" s="1"/>
  <c r="AH45" i="179" s="1"/>
  <c r="AI45" i="179" s="1"/>
  <c r="AB13" i="179"/>
  <c r="AC13" i="179" s="1"/>
  <c r="AD13" i="179" s="1"/>
  <c r="AH13" i="179" s="1"/>
  <c r="AI13" i="179" s="1"/>
  <c r="AB83" i="179"/>
  <c r="AC83" i="179" s="1"/>
  <c r="AD83" i="179" s="1"/>
  <c r="AH83" i="179" s="1"/>
  <c r="AI83" i="179" s="1"/>
  <c r="AB49" i="179"/>
  <c r="AC49" i="179" s="1"/>
  <c r="AD49" i="179" s="1"/>
  <c r="AH49" i="179" s="1"/>
  <c r="AI49" i="179" s="1"/>
  <c r="AB7" i="179"/>
  <c r="AC7" i="179" s="1"/>
  <c r="AD7" i="179" s="1"/>
  <c r="AH7" i="179" s="1"/>
  <c r="AI7" i="179" s="1"/>
  <c r="AB41" i="179"/>
  <c r="AC41" i="179" s="1"/>
  <c r="AD41" i="179" s="1"/>
  <c r="AH41" i="179" s="1"/>
  <c r="AI41" i="179" s="1"/>
  <c r="AB71" i="179"/>
  <c r="AC71" i="179" s="1"/>
  <c r="AD71" i="179" s="1"/>
  <c r="AH71" i="179" s="1"/>
  <c r="AI71" i="179" s="1"/>
  <c r="AB37" i="179"/>
  <c r="AC37" i="179" s="1"/>
  <c r="AD37" i="179" s="1"/>
  <c r="AH37" i="179" s="1"/>
  <c r="AI37" i="179" s="1"/>
  <c r="AB67" i="179"/>
  <c r="AC67" i="179" s="1"/>
  <c r="AD67" i="179" s="1"/>
  <c r="AH67" i="179" s="1"/>
  <c r="AI67" i="179" s="1"/>
  <c r="AB33" i="179"/>
  <c r="AC33" i="179" s="1"/>
  <c r="AD33" i="179" s="1"/>
  <c r="AH33" i="179" s="1"/>
  <c r="AI33" i="179" s="1"/>
  <c r="AB23" i="179"/>
  <c r="AC23" i="179" s="1"/>
  <c r="AD23" i="179" s="1"/>
  <c r="AH23" i="179" s="1"/>
  <c r="AI23" i="179" s="1"/>
  <c r="AB9" i="179"/>
  <c r="AC9" i="179" s="1"/>
  <c r="AD9" i="179" s="1"/>
  <c r="AH9" i="179" s="1"/>
  <c r="AI9" i="179" s="1"/>
  <c r="AB65" i="179"/>
  <c r="AC65" i="179" s="1"/>
  <c r="AD65" i="179" s="1"/>
  <c r="AH65" i="179" s="1"/>
  <c r="AI65" i="179" s="1"/>
  <c r="AB31" i="179"/>
  <c r="AC31" i="179" s="1"/>
  <c r="AD31" i="179" s="1"/>
  <c r="AH31" i="179" s="1"/>
  <c r="AI31" i="179" s="1"/>
  <c r="AB17" i="179"/>
  <c r="AC17" i="179" s="1"/>
  <c r="AD17" i="179" s="1"/>
  <c r="AH17" i="179" s="1"/>
  <c r="AI17" i="179" s="1"/>
  <c r="AB27" i="179"/>
  <c r="AC27" i="179" s="1"/>
  <c r="AD27" i="179" s="1"/>
  <c r="AH27" i="179" s="1"/>
  <c r="AI27" i="179" s="1"/>
  <c r="AB77" i="179"/>
  <c r="AC77" i="179" s="1"/>
  <c r="AD77" i="179" s="1"/>
  <c r="AH77" i="179" s="1"/>
  <c r="AI77" i="179" s="1"/>
  <c r="AB53" i="179"/>
  <c r="AC53" i="179" s="1"/>
  <c r="AD53" i="179" s="1"/>
  <c r="AH53" i="179" s="1"/>
  <c r="AI53" i="179" s="1"/>
  <c r="AB43" i="179"/>
  <c r="AC43" i="179" s="1"/>
  <c r="AD43" i="179" s="1"/>
  <c r="AH43" i="179" s="1"/>
  <c r="AI43" i="179" s="1"/>
  <c r="AB5" i="179"/>
  <c r="AC5" i="179" s="1"/>
  <c r="AD5" i="179" s="1"/>
  <c r="AH5" i="179" s="1"/>
  <c r="AI5" i="179" s="1"/>
  <c r="AB73" i="179"/>
  <c r="AC73" i="179" s="1"/>
  <c r="AD73" i="179" s="1"/>
  <c r="AH73" i="179" s="1"/>
  <c r="AI73" i="179" s="1"/>
  <c r="AB19" i="179"/>
  <c r="AC19" i="179" s="1"/>
  <c r="AD19" i="179" s="1"/>
  <c r="AH19" i="179" s="1"/>
  <c r="AI19" i="179" s="1"/>
  <c r="AB15" i="179"/>
  <c r="AC15" i="179" s="1"/>
  <c r="AD15" i="179" s="1"/>
  <c r="AH15" i="179" s="1"/>
  <c r="AI15" i="179" s="1"/>
  <c r="AB69" i="179"/>
  <c r="AC69" i="179" s="1"/>
  <c r="AD69" i="179" s="1"/>
  <c r="AH69" i="179" s="1"/>
  <c r="AI69" i="179" s="1"/>
  <c r="AB59" i="179"/>
  <c r="AC59" i="179" s="1"/>
  <c r="AD59" i="179" s="1"/>
  <c r="AH59" i="179" s="1"/>
  <c r="AI59" i="179" s="1"/>
  <c r="AB25" i="179"/>
  <c r="AC25" i="179" s="1"/>
  <c r="AD25" i="179" s="1"/>
  <c r="AH25" i="179" s="1"/>
  <c r="AI25" i="179" s="1"/>
  <c r="AB75" i="179"/>
  <c r="AC75" i="179" s="1"/>
  <c r="AD75" i="179" s="1"/>
  <c r="AH75" i="179" s="1"/>
  <c r="AI75" i="179" s="1"/>
  <c r="AB63" i="179"/>
  <c r="AC63" i="179" s="1"/>
  <c r="AD63" i="179" s="1"/>
  <c r="AH63" i="179" s="1"/>
  <c r="AI63" i="179" s="1"/>
  <c r="AB29" i="179"/>
  <c r="AC29" i="179" s="1"/>
  <c r="AD29" i="179" s="1"/>
  <c r="AH29" i="179" s="1"/>
  <c r="AI29" i="179" s="1"/>
  <c r="AB39" i="179"/>
  <c r="AC39" i="179" s="1"/>
  <c r="AD39" i="179" s="1"/>
  <c r="AH39" i="179" s="1"/>
  <c r="AI39" i="179" s="1"/>
  <c r="AB35" i="179"/>
  <c r="AC35" i="179" s="1"/>
  <c r="AD35" i="179" s="1"/>
  <c r="AH35" i="179" s="1"/>
  <c r="AI35" i="179" s="1"/>
  <c r="AB11" i="179"/>
  <c r="AC11" i="179" s="1"/>
  <c r="AD11" i="179" s="1"/>
  <c r="AH11" i="179" s="1"/>
  <c r="AI11" i="179" s="1"/>
  <c r="AB55" i="179"/>
  <c r="AC55" i="179" s="1"/>
  <c r="AD55" i="179" s="1"/>
  <c r="AH55" i="179" s="1"/>
  <c r="AI55" i="179" s="1"/>
  <c r="AB21" i="179"/>
  <c r="AC21" i="179" s="1"/>
  <c r="AD21" i="179" s="1"/>
  <c r="AH21" i="179" s="1"/>
  <c r="AI21" i="179" s="1"/>
  <c r="AB61" i="179"/>
  <c r="AC61" i="179" s="1"/>
  <c r="AD61" i="179" s="1"/>
  <c r="AH61" i="179" s="1"/>
  <c r="AI61" i="179" s="1"/>
  <c r="AB51" i="179"/>
  <c r="AC51" i="179" s="1"/>
  <c r="AD51" i="179" s="1"/>
  <c r="AH51" i="179" s="1"/>
  <c r="AI51" i="179" s="1"/>
  <c r="U12" i="177"/>
  <c r="AE11" i="177" s="1"/>
  <c r="AM11" i="177"/>
  <c r="AN11" i="177" s="1"/>
  <c r="U11" i="177"/>
  <c r="V11" i="177" s="1"/>
  <c r="N11" i="177"/>
  <c r="N21" i="177" l="1"/>
  <c r="U21" i="177"/>
  <c r="V21" i="177" s="1"/>
  <c r="AM21" i="177"/>
  <c r="AN21" i="177" s="1"/>
  <c r="U84" i="177" l="1"/>
  <c r="AE83" i="177" s="1"/>
  <c r="AM83" i="177"/>
  <c r="AN83" i="177" s="1"/>
  <c r="U83" i="177"/>
  <c r="V83" i="177" s="1"/>
  <c r="N83" i="177"/>
  <c r="U82" i="177"/>
  <c r="AE81" i="177" s="1"/>
  <c r="AM81" i="177"/>
  <c r="AN81" i="177" s="1"/>
  <c r="U81" i="177"/>
  <c r="V81" i="177" s="1"/>
  <c r="N81" i="177"/>
  <c r="U80" i="177"/>
  <c r="AE79" i="177" s="1"/>
  <c r="AM79" i="177"/>
  <c r="AN79" i="177" s="1"/>
  <c r="U79" i="177"/>
  <c r="V79" i="177" s="1"/>
  <c r="N79" i="177"/>
  <c r="U78" i="177"/>
  <c r="AE77" i="177" s="1"/>
  <c r="AM77" i="177"/>
  <c r="AN77" i="177" s="1"/>
  <c r="U77" i="177"/>
  <c r="V77" i="177" s="1"/>
  <c r="N77" i="177"/>
  <c r="U76" i="177"/>
  <c r="AE75" i="177" s="1"/>
  <c r="U75" i="177"/>
  <c r="V75" i="177" s="1"/>
  <c r="N75" i="177"/>
  <c r="U74" i="177"/>
  <c r="AE73" i="177" s="1"/>
  <c r="AM73" i="177"/>
  <c r="AN73" i="177" s="1"/>
  <c r="U73" i="177"/>
  <c r="V73" i="177" s="1"/>
  <c r="N73" i="177"/>
  <c r="U72" i="177"/>
  <c r="AE71" i="177" s="1"/>
  <c r="AM71" i="177"/>
  <c r="AN71" i="177" s="1"/>
  <c r="U71" i="177"/>
  <c r="V71" i="177" s="1"/>
  <c r="N71" i="177"/>
  <c r="U70" i="177"/>
  <c r="AE69" i="177" s="1"/>
  <c r="AM69" i="177"/>
  <c r="AN69" i="177" s="1"/>
  <c r="U69" i="177"/>
  <c r="V69" i="177" s="1"/>
  <c r="N69" i="177"/>
  <c r="U68" i="177"/>
  <c r="AE67" i="177" s="1"/>
  <c r="AM67" i="177"/>
  <c r="AN67" i="177" s="1"/>
  <c r="U67" i="177"/>
  <c r="V67" i="177" s="1"/>
  <c r="N67" i="177"/>
  <c r="U66" i="177"/>
  <c r="AE65" i="177" s="1"/>
  <c r="AM65" i="177"/>
  <c r="AN65" i="177" s="1"/>
  <c r="U65" i="177"/>
  <c r="V65" i="177" s="1"/>
  <c r="N65" i="177"/>
  <c r="U64" i="177"/>
  <c r="AE63" i="177" s="1"/>
  <c r="AM63" i="177"/>
  <c r="AN63" i="177" s="1"/>
  <c r="U63" i="177"/>
  <c r="V63" i="177" s="1"/>
  <c r="N63" i="177"/>
  <c r="U62" i="177"/>
  <c r="AE61" i="177" s="1"/>
  <c r="AM61" i="177"/>
  <c r="AN61" i="177" s="1"/>
  <c r="U61" i="177"/>
  <c r="V61" i="177" s="1"/>
  <c r="N61" i="177"/>
  <c r="U60" i="177"/>
  <c r="AE59" i="177" s="1"/>
  <c r="U59" i="177"/>
  <c r="V59" i="177" s="1"/>
  <c r="N59" i="177"/>
  <c r="U58" i="177"/>
  <c r="AE57" i="177" s="1"/>
  <c r="AM57" i="177"/>
  <c r="AN57" i="177" s="1"/>
  <c r="U57" i="177"/>
  <c r="V57" i="177" s="1"/>
  <c r="N57" i="177"/>
  <c r="U56" i="177"/>
  <c r="AE55" i="177" s="1"/>
  <c r="AM55" i="177"/>
  <c r="AN55" i="177" s="1"/>
  <c r="U55" i="177"/>
  <c r="V55" i="177" s="1"/>
  <c r="N55" i="177"/>
  <c r="U54" i="177"/>
  <c r="AE53" i="177" s="1"/>
  <c r="AM53" i="177"/>
  <c r="AN53" i="177" s="1"/>
  <c r="U53" i="177"/>
  <c r="V53" i="177" s="1"/>
  <c r="N53" i="177"/>
  <c r="U52" i="177"/>
  <c r="AE51" i="177" s="1"/>
  <c r="AM51" i="177"/>
  <c r="AN51" i="177" s="1"/>
  <c r="U51" i="177"/>
  <c r="V51" i="177" s="1"/>
  <c r="N51" i="177"/>
  <c r="U50" i="177"/>
  <c r="AE49" i="177" s="1"/>
  <c r="AM49" i="177"/>
  <c r="AN49" i="177" s="1"/>
  <c r="U49" i="177"/>
  <c r="V49" i="177" s="1"/>
  <c r="N49" i="177"/>
  <c r="U48" i="177"/>
  <c r="AE47" i="177" s="1"/>
  <c r="AM47" i="177"/>
  <c r="AN47" i="177" s="1"/>
  <c r="U47" i="177"/>
  <c r="V47" i="177" s="1"/>
  <c r="N47" i="177"/>
  <c r="U46" i="177"/>
  <c r="AE45" i="177" s="1"/>
  <c r="AM45" i="177"/>
  <c r="AN45" i="177" s="1"/>
  <c r="U45" i="177"/>
  <c r="V45" i="177" s="1"/>
  <c r="N45" i="177"/>
  <c r="U28" i="177"/>
  <c r="AE27" i="177" s="1"/>
  <c r="AM27" i="177"/>
  <c r="AN27" i="177" s="1"/>
  <c r="U27" i="177"/>
  <c r="V27" i="177" s="1"/>
  <c r="N27" i="177"/>
  <c r="U44" i="177"/>
  <c r="AE43" i="177" s="1"/>
  <c r="AM43" i="177"/>
  <c r="AN43" i="177" s="1"/>
  <c r="U43" i="177"/>
  <c r="V43" i="177" s="1"/>
  <c r="N43" i="177"/>
  <c r="U42" i="177"/>
  <c r="AE41" i="177" s="1"/>
  <c r="U41" i="177"/>
  <c r="V41" i="177" s="1"/>
  <c r="N41" i="177"/>
  <c r="U40" i="177"/>
  <c r="AE39" i="177" s="1"/>
  <c r="AM39" i="177"/>
  <c r="AN39" i="177" s="1"/>
  <c r="U39" i="177"/>
  <c r="V39" i="177" s="1"/>
  <c r="N39" i="177"/>
  <c r="U38" i="177"/>
  <c r="AE37" i="177" s="1"/>
  <c r="AM37" i="177"/>
  <c r="AN37" i="177" s="1"/>
  <c r="U37" i="177"/>
  <c r="V37" i="177" s="1"/>
  <c r="N37" i="177"/>
  <c r="U36" i="177"/>
  <c r="AE35" i="177" s="1"/>
  <c r="AM35" i="177"/>
  <c r="AN35" i="177" s="1"/>
  <c r="U35" i="177"/>
  <c r="V35" i="177" s="1"/>
  <c r="N35" i="177"/>
  <c r="U34" i="177"/>
  <c r="AE33" i="177" s="1"/>
  <c r="AM33" i="177"/>
  <c r="AN33" i="177" s="1"/>
  <c r="U33" i="177"/>
  <c r="V33" i="177" s="1"/>
  <c r="N33" i="177"/>
  <c r="U30" i="177"/>
  <c r="AE29" i="177" s="1"/>
  <c r="AM29" i="177"/>
  <c r="AN29" i="177" s="1"/>
  <c r="U29" i="177"/>
  <c r="V29" i="177" s="1"/>
  <c r="N29" i="177"/>
  <c r="U26" i="177"/>
  <c r="AE25" i="177" s="1"/>
  <c r="AM25" i="177"/>
  <c r="AN25" i="177" s="1"/>
  <c r="U25" i="177"/>
  <c r="V25" i="177" s="1"/>
  <c r="N25" i="177"/>
  <c r="U24" i="177"/>
  <c r="AE23" i="177" s="1"/>
  <c r="AM23" i="177"/>
  <c r="AN23" i="177" s="1"/>
  <c r="U23" i="177"/>
  <c r="V23" i="177" s="1"/>
  <c r="N23" i="177"/>
  <c r="U22" i="177"/>
  <c r="AE21" i="177" s="1"/>
  <c r="U20" i="177"/>
  <c r="AE19" i="177" s="1"/>
  <c r="AM19" i="177"/>
  <c r="AN19" i="177" s="1"/>
  <c r="U19" i="177"/>
  <c r="V19" i="177" s="1"/>
  <c r="N19" i="177"/>
  <c r="U18" i="177"/>
  <c r="AE17" i="177" s="1"/>
  <c r="U17" i="177"/>
  <c r="V17" i="177" s="1"/>
  <c r="N17" i="177"/>
  <c r="U16" i="177"/>
  <c r="AE15" i="177" s="1"/>
  <c r="U15" i="177"/>
  <c r="V15" i="177" s="1"/>
  <c r="N15" i="177"/>
  <c r="U14" i="177"/>
  <c r="AE13" i="177" s="1"/>
  <c r="AM13" i="177"/>
  <c r="AN13" i="177" s="1"/>
  <c r="U13" i="177"/>
  <c r="V13" i="177" s="1"/>
  <c r="N13" i="177"/>
  <c r="U10" i="177"/>
  <c r="AE9" i="177" s="1"/>
  <c r="AM9" i="177"/>
  <c r="AN9" i="177" s="1"/>
  <c r="U9" i="177"/>
  <c r="V9" i="177" s="1"/>
  <c r="N9" i="177"/>
  <c r="U8" i="177"/>
  <c r="AE7" i="177" s="1"/>
  <c r="AM7" i="177"/>
  <c r="AN7" i="177" s="1"/>
  <c r="U7" i="177"/>
  <c r="V7" i="177" s="1"/>
  <c r="N7" i="177"/>
  <c r="U6" i="177"/>
  <c r="AE5" i="177" s="1"/>
  <c r="U5" i="177"/>
  <c r="V5" i="177" s="1"/>
  <c r="N5" i="177"/>
  <c r="AC2" i="177"/>
  <c r="H2" i="177"/>
  <c r="L2" i="177" s="1"/>
  <c r="AB11" i="177" s="1"/>
  <c r="AC11" i="177" s="1"/>
  <c r="AD11" i="177" s="1"/>
  <c r="AH11" i="177" s="1"/>
  <c r="AI11" i="177" s="1"/>
  <c r="AE2" i="177" l="1"/>
  <c r="AB21" i="177"/>
  <c r="AC21" i="177" s="1"/>
  <c r="AD21" i="177" s="1"/>
  <c r="AH21" i="177" s="1"/>
  <c r="AI21" i="177" s="1"/>
  <c r="AB69" i="177"/>
  <c r="AC69" i="177" s="1"/>
  <c r="AD69" i="177" s="1"/>
  <c r="AH69" i="177" s="1"/>
  <c r="AI69" i="177" s="1"/>
  <c r="AB51" i="177"/>
  <c r="AC51" i="177" s="1"/>
  <c r="AD51" i="177" s="1"/>
  <c r="AH51" i="177" s="1"/>
  <c r="AI51" i="177" s="1"/>
  <c r="AB41" i="177"/>
  <c r="AC41" i="177" s="1"/>
  <c r="AD41" i="177" s="1"/>
  <c r="AH41" i="177" s="1"/>
  <c r="AI41" i="177" s="1"/>
  <c r="AB15" i="177"/>
  <c r="AC15" i="177" s="1"/>
  <c r="AD15" i="177" s="1"/>
  <c r="AH15" i="177" s="1"/>
  <c r="AI15" i="177" s="1"/>
  <c r="AB43" i="177"/>
  <c r="AC43" i="177" s="1"/>
  <c r="AD43" i="177" s="1"/>
  <c r="AH43" i="177" s="1"/>
  <c r="AI43" i="177" s="1"/>
  <c r="AB25" i="177"/>
  <c r="AC25" i="177" s="1"/>
  <c r="AD25" i="177" s="1"/>
  <c r="AH25" i="177" s="1"/>
  <c r="AI25" i="177" s="1"/>
  <c r="AB71" i="177"/>
  <c r="AC71" i="177" s="1"/>
  <c r="AD71" i="177" s="1"/>
  <c r="AH71" i="177" s="1"/>
  <c r="AI71" i="177" s="1"/>
  <c r="AB17" i="177"/>
  <c r="AC17" i="177" s="1"/>
  <c r="AD17" i="177" s="1"/>
  <c r="AH17" i="177" s="1"/>
  <c r="AI17" i="177" s="1"/>
  <c r="AB5" i="177"/>
  <c r="AC5" i="177" s="1"/>
  <c r="AD5" i="177" s="1"/>
  <c r="AH5" i="177" s="1"/>
  <c r="AI5" i="177" s="1"/>
  <c r="AB49" i="177"/>
  <c r="AC49" i="177" s="1"/>
  <c r="AD49" i="177" s="1"/>
  <c r="AH49" i="177" s="1"/>
  <c r="AI49" i="177" s="1"/>
  <c r="AB27" i="177"/>
  <c r="AC27" i="177" s="1"/>
  <c r="AD27" i="177" s="1"/>
  <c r="AH27" i="177" s="1"/>
  <c r="AI27" i="177" s="1"/>
  <c r="AB13" i="177"/>
  <c r="AC13" i="177" s="1"/>
  <c r="AD13" i="177" s="1"/>
  <c r="AH13" i="177" s="1"/>
  <c r="AI13" i="177" s="1"/>
  <c r="AB29" i="177"/>
  <c r="AC29" i="177" s="1"/>
  <c r="AD29" i="177" s="1"/>
  <c r="AH29" i="177" s="1"/>
  <c r="AI29" i="177" s="1"/>
  <c r="AB39" i="177"/>
  <c r="AC39" i="177" s="1"/>
  <c r="AD39" i="177" s="1"/>
  <c r="AH39" i="177" s="1"/>
  <c r="AI39" i="177" s="1"/>
  <c r="AB83" i="177"/>
  <c r="AC83" i="177" s="1"/>
  <c r="AD83" i="177" s="1"/>
  <c r="AH83" i="177" s="1"/>
  <c r="AI83" i="177" s="1"/>
  <c r="AB7" i="177"/>
  <c r="AC7" i="177" s="1"/>
  <c r="AD7" i="177" s="1"/>
  <c r="AH7" i="177" s="1"/>
  <c r="AI7" i="177" s="1"/>
  <c r="AB59" i="177"/>
  <c r="AC59" i="177" s="1"/>
  <c r="AD59" i="177" s="1"/>
  <c r="AH59" i="177" s="1"/>
  <c r="AI59" i="177" s="1"/>
  <c r="AB81" i="177"/>
  <c r="AC81" i="177" s="1"/>
  <c r="AD81" i="177" s="1"/>
  <c r="AH81" i="177" s="1"/>
  <c r="AI81" i="177" s="1"/>
  <c r="AB57" i="177"/>
  <c r="AC57" i="177" s="1"/>
  <c r="AD57" i="177" s="1"/>
  <c r="AH57" i="177" s="1"/>
  <c r="AI57" i="177" s="1"/>
  <c r="AB47" i="177"/>
  <c r="AC47" i="177" s="1"/>
  <c r="AD47" i="177" s="1"/>
  <c r="AH47" i="177" s="1"/>
  <c r="AI47" i="177" s="1"/>
  <c r="AB37" i="177"/>
  <c r="AC37" i="177" s="1"/>
  <c r="AD37" i="177" s="1"/>
  <c r="AH37" i="177" s="1"/>
  <c r="AI37" i="177" s="1"/>
  <c r="AB23" i="177"/>
  <c r="AC23" i="177" s="1"/>
  <c r="AD23" i="177" s="1"/>
  <c r="AH23" i="177" s="1"/>
  <c r="AI23" i="177" s="1"/>
  <c r="AB77" i="177"/>
  <c r="AC77" i="177" s="1"/>
  <c r="AD77" i="177" s="1"/>
  <c r="AH77" i="177" s="1"/>
  <c r="AI77" i="177" s="1"/>
  <c r="AB53" i="177"/>
  <c r="AC53" i="177" s="1"/>
  <c r="AD53" i="177" s="1"/>
  <c r="AH53" i="177" s="1"/>
  <c r="AI53" i="177" s="1"/>
  <c r="AB9" i="177"/>
  <c r="AC9" i="177" s="1"/>
  <c r="AD9" i="177" s="1"/>
  <c r="AH9" i="177" s="1"/>
  <c r="AI9" i="177" s="1"/>
  <c r="AB63" i="177"/>
  <c r="AC63" i="177" s="1"/>
  <c r="AD63" i="177" s="1"/>
  <c r="AH63" i="177" s="1"/>
  <c r="AI63" i="177" s="1"/>
  <c r="AB33" i="177"/>
  <c r="AC33" i="177" s="1"/>
  <c r="AD33" i="177" s="1"/>
  <c r="AH33" i="177" s="1"/>
  <c r="AI33" i="177" s="1"/>
  <c r="AB19" i="177"/>
  <c r="AC19" i="177" s="1"/>
  <c r="AD19" i="177" s="1"/>
  <c r="AH19" i="177" s="1"/>
  <c r="AI19" i="177" s="1"/>
  <c r="AB67" i="177"/>
  <c r="AC67" i="177" s="1"/>
  <c r="AD67" i="177" s="1"/>
  <c r="AH67" i="177" s="1"/>
  <c r="AI67" i="177" s="1"/>
  <c r="AB73" i="177"/>
  <c r="AC73" i="177" s="1"/>
  <c r="AD73" i="177" s="1"/>
  <c r="AH73" i="177" s="1"/>
  <c r="AI73" i="177" s="1"/>
  <c r="AB79" i="177"/>
  <c r="AC79" i="177" s="1"/>
  <c r="AD79" i="177" s="1"/>
  <c r="AH79" i="177" s="1"/>
  <c r="AI79" i="177" s="1"/>
  <c r="AB55" i="177"/>
  <c r="AC55" i="177" s="1"/>
  <c r="AD55" i="177" s="1"/>
  <c r="AH55" i="177" s="1"/>
  <c r="AI55" i="177" s="1"/>
  <c r="AB45" i="177"/>
  <c r="AC45" i="177" s="1"/>
  <c r="AD45" i="177" s="1"/>
  <c r="AH45" i="177" s="1"/>
  <c r="AI45" i="177" s="1"/>
  <c r="AB75" i="177"/>
  <c r="AC75" i="177" s="1"/>
  <c r="AD75" i="177" s="1"/>
  <c r="AH75" i="177" s="1"/>
  <c r="AI75" i="177" s="1"/>
  <c r="AB65" i="177"/>
  <c r="AC65" i="177" s="1"/>
  <c r="AD65" i="177" s="1"/>
  <c r="AH65" i="177" s="1"/>
  <c r="AI65" i="177" s="1"/>
  <c r="AB35" i="177"/>
  <c r="AC35" i="177" s="1"/>
  <c r="AD35" i="177" s="1"/>
  <c r="AH35" i="177" s="1"/>
  <c r="AI35" i="177" s="1"/>
  <c r="AB61" i="177"/>
  <c r="AC61" i="177" s="1"/>
  <c r="AD61" i="177" s="1"/>
  <c r="AH61" i="177" s="1"/>
  <c r="AI61" i="177" s="1"/>
  <c r="U34" i="176"/>
  <c r="AT545" i="176" l="1"/>
  <c r="AS545" i="176"/>
  <c r="U90" i="176"/>
  <c r="AM89" i="176"/>
  <c r="AN89" i="176" s="1"/>
  <c r="U89" i="176"/>
  <c r="V89" i="176" s="1"/>
  <c r="N89" i="176"/>
  <c r="AM88" i="176"/>
  <c r="AN88" i="176" s="1"/>
  <c r="U88" i="176"/>
  <c r="V88" i="176" s="1"/>
  <c r="N88" i="176"/>
  <c r="U87" i="176"/>
  <c r="AM86" i="176"/>
  <c r="AN86" i="176" s="1"/>
  <c r="U86" i="176"/>
  <c r="V86" i="176" s="1"/>
  <c r="N86" i="176"/>
  <c r="U85" i="176"/>
  <c r="AM84" i="176"/>
  <c r="AN84" i="176" s="1"/>
  <c r="U84" i="176"/>
  <c r="V84" i="176" s="1"/>
  <c r="N84" i="176"/>
  <c r="U83" i="176"/>
  <c r="AM82" i="176"/>
  <c r="AN82" i="176" s="1"/>
  <c r="U82" i="176"/>
  <c r="V82" i="176" s="1"/>
  <c r="N82" i="176"/>
  <c r="U81" i="176"/>
  <c r="U80" i="176"/>
  <c r="V80" i="176" s="1"/>
  <c r="N80" i="176"/>
  <c r="U79" i="176"/>
  <c r="AM78" i="176"/>
  <c r="AN78" i="176" s="1"/>
  <c r="U78" i="176"/>
  <c r="V78" i="176" s="1"/>
  <c r="N78" i="176"/>
  <c r="U77" i="176"/>
  <c r="AM76" i="176"/>
  <c r="AN76" i="176" s="1"/>
  <c r="U76" i="176"/>
  <c r="V76" i="176" s="1"/>
  <c r="N76" i="176"/>
  <c r="U74" i="176"/>
  <c r="AM73" i="176"/>
  <c r="AN73" i="176" s="1"/>
  <c r="U73" i="176"/>
  <c r="V73" i="176" s="1"/>
  <c r="N73" i="176"/>
  <c r="U72" i="176"/>
  <c r="AM71" i="176"/>
  <c r="AN71" i="176" s="1"/>
  <c r="U71" i="176"/>
  <c r="V71" i="176" s="1"/>
  <c r="N71" i="176"/>
  <c r="U70" i="176"/>
  <c r="AM69" i="176"/>
  <c r="AN69" i="176" s="1"/>
  <c r="U69" i="176"/>
  <c r="V69" i="176" s="1"/>
  <c r="N69" i="176"/>
  <c r="U68" i="176"/>
  <c r="AM67" i="176"/>
  <c r="AN67" i="176" s="1"/>
  <c r="U67" i="176"/>
  <c r="V67" i="176" s="1"/>
  <c r="N67" i="176"/>
  <c r="U66" i="176"/>
  <c r="AM65" i="176"/>
  <c r="AN65" i="176" s="1"/>
  <c r="U65" i="176"/>
  <c r="V65" i="176" s="1"/>
  <c r="N65" i="176"/>
  <c r="U64" i="176"/>
  <c r="U63" i="176"/>
  <c r="V63" i="176" s="1"/>
  <c r="N63" i="176"/>
  <c r="U62" i="176"/>
  <c r="AM61" i="176"/>
  <c r="AN61" i="176" s="1"/>
  <c r="U61" i="176"/>
  <c r="V61" i="176" s="1"/>
  <c r="N61" i="176"/>
  <c r="U60" i="176"/>
  <c r="AM59" i="176"/>
  <c r="AN59" i="176" s="1"/>
  <c r="U59" i="176"/>
  <c r="V59" i="176" s="1"/>
  <c r="N59" i="176"/>
  <c r="U58" i="176"/>
  <c r="AM57" i="176"/>
  <c r="AN57" i="176" s="1"/>
  <c r="U57" i="176"/>
  <c r="V57" i="176" s="1"/>
  <c r="N57" i="176"/>
  <c r="U56" i="176"/>
  <c r="AM55" i="176"/>
  <c r="AN55" i="176" s="1"/>
  <c r="U55" i="176"/>
  <c r="V55" i="176" s="1"/>
  <c r="N55" i="176"/>
  <c r="U54" i="176"/>
  <c r="AM53" i="176"/>
  <c r="AN53" i="176" s="1"/>
  <c r="U53" i="176"/>
  <c r="V53" i="176" s="1"/>
  <c r="N53" i="176"/>
  <c r="U52" i="176"/>
  <c r="AM51" i="176"/>
  <c r="AN51" i="176" s="1"/>
  <c r="U51" i="176"/>
  <c r="V51" i="176" s="1"/>
  <c r="N51" i="176"/>
  <c r="U46" i="176"/>
  <c r="AM45" i="176"/>
  <c r="AN45" i="176" s="1"/>
  <c r="U45" i="176"/>
  <c r="V45" i="176" s="1"/>
  <c r="N45" i="176"/>
  <c r="U36" i="176"/>
  <c r="AM35" i="176"/>
  <c r="AN35" i="176" s="1"/>
  <c r="U35" i="176"/>
  <c r="V35" i="176" s="1"/>
  <c r="N35" i="176"/>
  <c r="U24" i="176"/>
  <c r="AM23" i="176"/>
  <c r="AN23" i="176" s="1"/>
  <c r="U23" i="176"/>
  <c r="V23" i="176" s="1"/>
  <c r="N23" i="176"/>
  <c r="U12" i="176"/>
  <c r="AM11" i="176"/>
  <c r="AN11" i="176" s="1"/>
  <c r="U11" i="176"/>
  <c r="V11" i="176" s="1"/>
  <c r="N11" i="176"/>
  <c r="U48" i="176"/>
  <c r="U47" i="176"/>
  <c r="V47" i="176" s="1"/>
  <c r="N47" i="176"/>
  <c r="U42" i="176"/>
  <c r="AM41" i="176"/>
  <c r="AN41" i="176" s="1"/>
  <c r="U41" i="176"/>
  <c r="V41" i="176" s="1"/>
  <c r="N41" i="176"/>
  <c r="U44" i="176"/>
  <c r="AM43" i="176"/>
  <c r="AN43" i="176" s="1"/>
  <c r="U43" i="176"/>
  <c r="V43" i="176" s="1"/>
  <c r="N43" i="176"/>
  <c r="U40" i="176"/>
  <c r="AM39" i="176"/>
  <c r="AN39" i="176" s="1"/>
  <c r="U39" i="176"/>
  <c r="V39" i="176" s="1"/>
  <c r="N39" i="176"/>
  <c r="U20" i="176"/>
  <c r="AM19" i="176"/>
  <c r="AN19" i="176" s="1"/>
  <c r="U19" i="176"/>
  <c r="V19" i="176" s="1"/>
  <c r="N19" i="176"/>
  <c r="U26" i="176"/>
  <c r="AM25" i="176"/>
  <c r="AN25" i="176" s="1"/>
  <c r="U25" i="176"/>
  <c r="V25" i="176" s="1"/>
  <c r="N25" i="176"/>
  <c r="AM33" i="176"/>
  <c r="AN33" i="176" s="1"/>
  <c r="U33" i="176"/>
  <c r="V33" i="176" s="1"/>
  <c r="N33" i="176"/>
  <c r="U38" i="176"/>
  <c r="AM37" i="176"/>
  <c r="AN37" i="176" s="1"/>
  <c r="U37" i="176"/>
  <c r="V37" i="176" s="1"/>
  <c r="N37" i="176"/>
  <c r="U50" i="176"/>
  <c r="AM49" i="176"/>
  <c r="AN49" i="176" s="1"/>
  <c r="U49" i="176"/>
  <c r="V49" i="176" s="1"/>
  <c r="N49" i="176"/>
  <c r="U28" i="176"/>
  <c r="AM27" i="176"/>
  <c r="AN27" i="176" s="1"/>
  <c r="U27" i="176"/>
  <c r="V27" i="176" s="1"/>
  <c r="N27" i="176"/>
  <c r="U8" i="176"/>
  <c r="U7" i="176"/>
  <c r="V7" i="176" s="1"/>
  <c r="N7" i="176"/>
  <c r="U30" i="176"/>
  <c r="U29" i="176"/>
  <c r="V29" i="176" s="1"/>
  <c r="N29" i="176"/>
  <c r="U32" i="176"/>
  <c r="U31" i="176"/>
  <c r="V31" i="176" s="1"/>
  <c r="N31" i="176"/>
  <c r="U10" i="176"/>
  <c r="AM9" i="176"/>
  <c r="AN9" i="176" s="1"/>
  <c r="U9" i="176"/>
  <c r="V9" i="176" s="1"/>
  <c r="N9" i="176"/>
  <c r="U18" i="176"/>
  <c r="AM17" i="176"/>
  <c r="AN17" i="176" s="1"/>
  <c r="U17" i="176"/>
  <c r="V17" i="176" s="1"/>
  <c r="N17" i="176"/>
  <c r="U14" i="176"/>
  <c r="AM13" i="176"/>
  <c r="AN13" i="176" s="1"/>
  <c r="U13" i="176"/>
  <c r="V13" i="176" s="1"/>
  <c r="N13" i="176"/>
  <c r="U16" i="176"/>
  <c r="AM15" i="176"/>
  <c r="AN15" i="176" s="1"/>
  <c r="U15" i="176"/>
  <c r="V15" i="176" s="1"/>
  <c r="N15" i="176"/>
  <c r="U22" i="176"/>
  <c r="AM21" i="176"/>
  <c r="AN21" i="176" s="1"/>
  <c r="U21" i="176"/>
  <c r="V21" i="176" s="1"/>
  <c r="N21" i="176"/>
  <c r="U6" i="176"/>
  <c r="U5" i="176"/>
  <c r="V5" i="176" s="1"/>
  <c r="N5" i="176"/>
  <c r="AC2" i="176"/>
  <c r="AE2" i="176" s="1"/>
  <c r="H2" i="176"/>
  <c r="L2" i="176" s="1"/>
  <c r="AU545" i="176" l="1"/>
  <c r="AB69" i="176"/>
  <c r="AC69" i="176" s="1"/>
  <c r="AD69" i="176" s="1"/>
  <c r="AH69" i="176" s="1"/>
  <c r="AI69" i="176" s="1"/>
  <c r="AB9" i="176"/>
  <c r="AC9" i="176" s="1"/>
  <c r="AD9" i="176" s="1"/>
  <c r="AH9" i="176" s="1"/>
  <c r="AI9" i="176" s="1"/>
  <c r="AB80" i="176"/>
  <c r="AC80" i="176" s="1"/>
  <c r="AD80" i="176" s="1"/>
  <c r="AH80" i="176" s="1"/>
  <c r="AI80" i="176" s="1"/>
  <c r="AB53" i="176"/>
  <c r="AC53" i="176" s="1"/>
  <c r="AD53" i="176" s="1"/>
  <c r="AH53" i="176" s="1"/>
  <c r="AI53" i="176" s="1"/>
  <c r="AB47" i="176"/>
  <c r="AC47" i="176" s="1"/>
  <c r="AD47" i="176" s="1"/>
  <c r="AH47" i="176" s="1"/>
  <c r="AI47" i="176" s="1"/>
  <c r="AB39" i="176"/>
  <c r="AC39" i="176" s="1"/>
  <c r="AD39" i="176" s="1"/>
  <c r="AH39" i="176" s="1"/>
  <c r="AI39" i="176" s="1"/>
  <c r="AB59" i="176"/>
  <c r="AC59" i="176" s="1"/>
  <c r="AD59" i="176" s="1"/>
  <c r="AH59" i="176" s="1"/>
  <c r="AI59" i="176" s="1"/>
  <c r="AB35" i="176"/>
  <c r="AC35" i="176" s="1"/>
  <c r="AD35" i="176" s="1"/>
  <c r="AH35" i="176" s="1"/>
  <c r="AI35" i="176" s="1"/>
  <c r="AB49" i="176"/>
  <c r="AC49" i="176" s="1"/>
  <c r="AD49" i="176" s="1"/>
  <c r="AH49" i="176" s="1"/>
  <c r="AI49" i="176" s="1"/>
  <c r="AB13" i="176"/>
  <c r="AC13" i="176" s="1"/>
  <c r="AD13" i="176" s="1"/>
  <c r="AH13" i="176" s="1"/>
  <c r="AI13" i="176" s="1"/>
  <c r="AB65" i="176"/>
  <c r="AC65" i="176" s="1"/>
  <c r="AD65" i="176" s="1"/>
  <c r="AH65" i="176" s="1"/>
  <c r="AI65" i="176" s="1"/>
  <c r="AB11" i="176"/>
  <c r="AC11" i="176" s="1"/>
  <c r="AD11" i="176" s="1"/>
  <c r="AH11" i="176" s="1"/>
  <c r="AI11" i="176" s="1"/>
  <c r="AB25" i="176"/>
  <c r="AC25" i="176" s="1"/>
  <c r="AD25" i="176" s="1"/>
  <c r="AH25" i="176" s="1"/>
  <c r="AI25" i="176" s="1"/>
  <c r="AB71" i="176"/>
  <c r="AC71" i="176" s="1"/>
  <c r="AD71" i="176" s="1"/>
  <c r="AH71" i="176" s="1"/>
  <c r="AI71" i="176" s="1"/>
  <c r="AB63" i="176"/>
  <c r="AC63" i="176" s="1"/>
  <c r="AD63" i="176" s="1"/>
  <c r="AH63" i="176" s="1"/>
  <c r="AI63" i="176" s="1"/>
  <c r="AB86" i="176"/>
  <c r="AC86" i="176" s="1"/>
  <c r="AD86" i="176" s="1"/>
  <c r="AH86" i="176" s="1"/>
  <c r="AI86" i="176" s="1"/>
  <c r="AB82" i="176"/>
  <c r="AC82" i="176" s="1"/>
  <c r="AD82" i="176" s="1"/>
  <c r="AH82" i="176" s="1"/>
  <c r="AI82" i="176" s="1"/>
  <c r="AB5" i="176"/>
  <c r="AC5" i="176" s="1"/>
  <c r="AD5" i="176" s="1"/>
  <c r="AH5" i="176" s="1"/>
  <c r="AI5" i="176" s="1"/>
  <c r="AB31" i="176"/>
  <c r="AC31" i="176" s="1"/>
  <c r="AD31" i="176" s="1"/>
  <c r="AH31" i="176" s="1"/>
  <c r="AI31" i="176" s="1"/>
  <c r="AB43" i="176"/>
  <c r="AC43" i="176" s="1"/>
  <c r="AD43" i="176" s="1"/>
  <c r="AH43" i="176" s="1"/>
  <c r="AI43" i="176" s="1"/>
  <c r="AB45" i="176"/>
  <c r="AC45" i="176" s="1"/>
  <c r="AD45" i="176" s="1"/>
  <c r="AH45" i="176" s="1"/>
  <c r="AI45" i="176" s="1"/>
  <c r="AB76" i="176"/>
  <c r="AC76" i="176" s="1"/>
  <c r="AD76" i="176" s="1"/>
  <c r="AH76" i="176" s="1"/>
  <c r="AI76" i="176" s="1"/>
  <c r="AB88" i="176"/>
  <c r="AC88" i="176" s="1"/>
  <c r="AD88" i="176" s="1"/>
  <c r="AH88" i="176" s="1"/>
  <c r="AI88" i="176" s="1"/>
  <c r="AB21" i="176"/>
  <c r="AC21" i="176" s="1"/>
  <c r="AD21" i="176" s="1"/>
  <c r="AH21" i="176" s="1"/>
  <c r="AI21" i="176" s="1"/>
  <c r="AB29" i="176"/>
  <c r="AC29" i="176" s="1"/>
  <c r="AD29" i="176" s="1"/>
  <c r="AH29" i="176" s="1"/>
  <c r="AI29" i="176" s="1"/>
  <c r="AB37" i="176"/>
  <c r="AC37" i="176" s="1"/>
  <c r="AD37" i="176" s="1"/>
  <c r="AH37" i="176" s="1"/>
  <c r="AI37" i="176" s="1"/>
  <c r="AB55" i="176"/>
  <c r="AC55" i="176" s="1"/>
  <c r="AD55" i="176" s="1"/>
  <c r="AH55" i="176" s="1"/>
  <c r="AI55" i="176" s="1"/>
  <c r="AB67" i="176"/>
  <c r="AC67" i="176" s="1"/>
  <c r="AD67" i="176" s="1"/>
  <c r="AH67" i="176" s="1"/>
  <c r="AI67" i="176" s="1"/>
  <c r="AB17" i="176"/>
  <c r="AC17" i="176" s="1"/>
  <c r="AD17" i="176" s="1"/>
  <c r="AH17" i="176" s="1"/>
  <c r="AI17" i="176" s="1"/>
  <c r="AB7" i="176"/>
  <c r="AC7" i="176" s="1"/>
  <c r="AD7" i="176" s="1"/>
  <c r="AH7" i="176" s="1"/>
  <c r="AI7" i="176" s="1"/>
  <c r="AB19" i="176"/>
  <c r="AC19" i="176" s="1"/>
  <c r="AD19" i="176" s="1"/>
  <c r="AH19" i="176" s="1"/>
  <c r="AI19" i="176" s="1"/>
  <c r="AB23" i="176"/>
  <c r="AC23" i="176" s="1"/>
  <c r="AD23" i="176" s="1"/>
  <c r="AH23" i="176" s="1"/>
  <c r="AI23" i="176" s="1"/>
  <c r="AB61" i="176"/>
  <c r="AC61" i="176" s="1"/>
  <c r="AD61" i="176" s="1"/>
  <c r="AH61" i="176" s="1"/>
  <c r="AI61" i="176" s="1"/>
  <c r="AB73" i="176"/>
  <c r="AC73" i="176" s="1"/>
  <c r="AD73" i="176" s="1"/>
  <c r="AH73" i="176" s="1"/>
  <c r="AI73" i="176" s="1"/>
  <c r="AB75" i="176"/>
  <c r="AC75" i="176" s="1"/>
  <c r="AD75" i="176" s="1"/>
  <c r="AB84" i="176"/>
  <c r="AC84" i="176" s="1"/>
  <c r="AD84" i="176" s="1"/>
  <c r="AH84" i="176" s="1"/>
  <c r="AI84" i="176" s="1"/>
  <c r="AB89" i="176"/>
  <c r="AC89" i="176" s="1"/>
  <c r="AD89" i="176" s="1"/>
  <c r="AH89" i="176" s="1"/>
  <c r="AI89" i="176" s="1"/>
  <c r="AB27" i="176"/>
  <c r="AC27" i="176" s="1"/>
  <c r="AD27" i="176" s="1"/>
  <c r="AH27" i="176" s="1"/>
  <c r="AI27" i="176" s="1"/>
  <c r="AB41" i="176"/>
  <c r="AC41" i="176" s="1"/>
  <c r="AD41" i="176" s="1"/>
  <c r="AH41" i="176" s="1"/>
  <c r="AI41" i="176" s="1"/>
  <c r="AB51" i="176"/>
  <c r="AC51" i="176" s="1"/>
  <c r="AD51" i="176" s="1"/>
  <c r="AH51" i="176" s="1"/>
  <c r="AI51" i="176" s="1"/>
  <c r="AB78" i="176"/>
  <c r="AC78" i="176" s="1"/>
  <c r="AD78" i="176" s="1"/>
  <c r="AH78" i="176" s="1"/>
  <c r="AI78" i="176" s="1"/>
  <c r="AB15" i="176"/>
  <c r="AC15" i="176" s="1"/>
  <c r="AD15" i="176" s="1"/>
  <c r="AH15" i="176" s="1"/>
  <c r="AI15" i="176" s="1"/>
  <c r="AB33" i="176"/>
  <c r="AC33" i="176" s="1"/>
  <c r="AD33" i="176" s="1"/>
  <c r="AH33" i="176" s="1"/>
  <c r="AI33" i="176" s="1"/>
  <c r="AB57" i="176"/>
  <c r="AC57" i="176" s="1"/>
  <c r="AD57" i="176" s="1"/>
  <c r="AH57" i="176" s="1"/>
  <c r="AI57" i="176" s="1"/>
  <c r="U84" i="175"/>
  <c r="AM83" i="175"/>
  <c r="AN83" i="175" s="1"/>
  <c r="U83" i="175"/>
  <c r="V83" i="175" s="1"/>
  <c r="N83" i="175"/>
  <c r="U80" i="175" l="1"/>
  <c r="AM79" i="175"/>
  <c r="AN79" i="175" s="1"/>
  <c r="U79" i="175"/>
  <c r="V79" i="175" s="1"/>
  <c r="N79" i="175"/>
  <c r="U72" i="175" l="1"/>
  <c r="AM71" i="175"/>
  <c r="AN71" i="175" s="1"/>
  <c r="U71" i="175"/>
  <c r="V71" i="175" s="1"/>
  <c r="N71" i="175"/>
  <c r="AT551" i="175" l="1"/>
  <c r="AS551" i="175"/>
  <c r="U96" i="175"/>
  <c r="AM95" i="175"/>
  <c r="AN95" i="175" s="1"/>
  <c r="U95" i="175"/>
  <c r="V95" i="175" s="1"/>
  <c r="N95" i="175"/>
  <c r="AM94" i="175"/>
  <c r="AN94" i="175" s="1"/>
  <c r="U94" i="175"/>
  <c r="V94" i="175" s="1"/>
  <c r="N94" i="175"/>
  <c r="U93" i="175"/>
  <c r="AM92" i="175"/>
  <c r="AN92" i="175" s="1"/>
  <c r="U92" i="175"/>
  <c r="V92" i="175" s="1"/>
  <c r="N92" i="175"/>
  <c r="U91" i="175"/>
  <c r="AM90" i="175"/>
  <c r="AN90" i="175" s="1"/>
  <c r="U90" i="175"/>
  <c r="V90" i="175" s="1"/>
  <c r="N90" i="175"/>
  <c r="U76" i="175"/>
  <c r="AM75" i="175"/>
  <c r="AN75" i="175" s="1"/>
  <c r="U75" i="175"/>
  <c r="V75" i="175" s="1"/>
  <c r="N75" i="175"/>
  <c r="U89" i="175"/>
  <c r="U88" i="175"/>
  <c r="V88" i="175" s="1"/>
  <c r="N88" i="175"/>
  <c r="U87" i="175"/>
  <c r="AM86" i="175"/>
  <c r="AN86" i="175" s="1"/>
  <c r="U86" i="175"/>
  <c r="V86" i="175" s="1"/>
  <c r="N86" i="175"/>
  <c r="U78" i="175"/>
  <c r="AM77" i="175"/>
  <c r="AN77" i="175" s="1"/>
  <c r="U77" i="175"/>
  <c r="V77" i="175" s="1"/>
  <c r="N77" i="175"/>
  <c r="U74" i="175"/>
  <c r="AM73" i="175"/>
  <c r="AN73" i="175" s="1"/>
  <c r="U73" i="175"/>
  <c r="V73" i="175" s="1"/>
  <c r="N73" i="175"/>
  <c r="U70" i="175"/>
  <c r="AM69" i="175"/>
  <c r="AN69" i="175" s="1"/>
  <c r="U69" i="175"/>
  <c r="V69" i="175" s="1"/>
  <c r="N69" i="175"/>
  <c r="U68" i="175"/>
  <c r="AM67" i="175"/>
  <c r="AN67" i="175" s="1"/>
  <c r="U67" i="175"/>
  <c r="V67" i="175" s="1"/>
  <c r="N67" i="175"/>
  <c r="U66" i="175"/>
  <c r="AM65" i="175"/>
  <c r="AN65" i="175" s="1"/>
  <c r="U65" i="175"/>
  <c r="V65" i="175" s="1"/>
  <c r="N65" i="175"/>
  <c r="U64" i="175"/>
  <c r="AM63" i="175"/>
  <c r="AN63" i="175" s="1"/>
  <c r="U63" i="175"/>
  <c r="V63" i="175" s="1"/>
  <c r="N63" i="175"/>
  <c r="U82" i="175"/>
  <c r="U81" i="175"/>
  <c r="V81" i="175" s="1"/>
  <c r="N81" i="175"/>
  <c r="U62" i="175"/>
  <c r="AM61" i="175"/>
  <c r="AN61" i="175" s="1"/>
  <c r="U61" i="175"/>
  <c r="V61" i="175" s="1"/>
  <c r="N61" i="175"/>
  <c r="U60" i="175"/>
  <c r="AM59" i="175"/>
  <c r="AN59" i="175" s="1"/>
  <c r="U59" i="175"/>
  <c r="V59" i="175" s="1"/>
  <c r="N59" i="175"/>
  <c r="U58" i="175"/>
  <c r="AM57" i="175"/>
  <c r="AN57" i="175" s="1"/>
  <c r="U57" i="175"/>
  <c r="V57" i="175" s="1"/>
  <c r="N57" i="175"/>
  <c r="U56" i="175"/>
  <c r="AM55" i="175"/>
  <c r="AN55" i="175" s="1"/>
  <c r="U55" i="175"/>
  <c r="V55" i="175" s="1"/>
  <c r="N55" i="175"/>
  <c r="U54" i="175"/>
  <c r="AM53" i="175"/>
  <c r="AN53" i="175" s="1"/>
  <c r="U53" i="175"/>
  <c r="V53" i="175" s="1"/>
  <c r="N53" i="175"/>
  <c r="U52" i="175"/>
  <c r="AM51" i="175"/>
  <c r="AN51" i="175" s="1"/>
  <c r="U51" i="175"/>
  <c r="V51" i="175" s="1"/>
  <c r="N51" i="175"/>
  <c r="U50" i="175"/>
  <c r="AM49" i="175"/>
  <c r="AN49" i="175" s="1"/>
  <c r="U49" i="175"/>
  <c r="V49" i="175" s="1"/>
  <c r="N49" i="175"/>
  <c r="U48" i="175"/>
  <c r="AM47" i="175"/>
  <c r="AN47" i="175" s="1"/>
  <c r="U47" i="175"/>
  <c r="V47" i="175" s="1"/>
  <c r="N47" i="175"/>
  <c r="U46" i="175"/>
  <c r="AM45" i="175"/>
  <c r="AN45" i="175" s="1"/>
  <c r="U45" i="175"/>
  <c r="V45" i="175" s="1"/>
  <c r="N45" i="175"/>
  <c r="U44" i="175"/>
  <c r="AM43" i="175"/>
  <c r="AN43" i="175" s="1"/>
  <c r="U43" i="175"/>
  <c r="V43" i="175" s="1"/>
  <c r="N43" i="175"/>
  <c r="U42" i="175"/>
  <c r="U41" i="175"/>
  <c r="V41" i="175" s="1"/>
  <c r="N41" i="175"/>
  <c r="U40" i="175"/>
  <c r="AM39" i="175"/>
  <c r="AN39" i="175" s="1"/>
  <c r="U39" i="175"/>
  <c r="V39" i="175" s="1"/>
  <c r="N39" i="175"/>
  <c r="U38" i="175"/>
  <c r="AM37" i="175"/>
  <c r="AN37" i="175" s="1"/>
  <c r="U37" i="175"/>
  <c r="V37" i="175" s="1"/>
  <c r="N37" i="175"/>
  <c r="U36" i="175"/>
  <c r="AM35" i="175"/>
  <c r="AN35" i="175" s="1"/>
  <c r="U35" i="175"/>
  <c r="V35" i="175" s="1"/>
  <c r="N35" i="175"/>
  <c r="U34" i="175"/>
  <c r="AM33" i="175"/>
  <c r="AN33" i="175" s="1"/>
  <c r="U33" i="175"/>
  <c r="V33" i="175" s="1"/>
  <c r="N33" i="175"/>
  <c r="U32" i="175"/>
  <c r="AM31" i="175"/>
  <c r="AN31" i="175" s="1"/>
  <c r="U31" i="175"/>
  <c r="V31" i="175" s="1"/>
  <c r="N31" i="175"/>
  <c r="U30" i="175"/>
  <c r="AM29" i="175"/>
  <c r="AN29" i="175" s="1"/>
  <c r="U29" i="175"/>
  <c r="V29" i="175" s="1"/>
  <c r="N29" i="175"/>
  <c r="U28" i="175"/>
  <c r="AM27" i="175"/>
  <c r="AN27" i="175" s="1"/>
  <c r="U27" i="175"/>
  <c r="V27" i="175" s="1"/>
  <c r="N27" i="175"/>
  <c r="U26" i="175"/>
  <c r="AM25" i="175"/>
  <c r="AN25" i="175" s="1"/>
  <c r="U25" i="175"/>
  <c r="V25" i="175" s="1"/>
  <c r="N25" i="175"/>
  <c r="U24" i="175"/>
  <c r="AM23" i="175"/>
  <c r="AN23" i="175" s="1"/>
  <c r="U23" i="175"/>
  <c r="V23" i="175" s="1"/>
  <c r="N23" i="175"/>
  <c r="U22" i="175"/>
  <c r="U21" i="175"/>
  <c r="V21" i="175" s="1"/>
  <c r="N21" i="175"/>
  <c r="U20" i="175"/>
  <c r="U19" i="175"/>
  <c r="V19" i="175" s="1"/>
  <c r="N19" i="175"/>
  <c r="U18" i="175"/>
  <c r="U17" i="175"/>
  <c r="V17" i="175" s="1"/>
  <c r="N17" i="175"/>
  <c r="U16" i="175"/>
  <c r="AM15" i="175"/>
  <c r="AN15" i="175" s="1"/>
  <c r="U15" i="175"/>
  <c r="V15" i="175" s="1"/>
  <c r="N15" i="175"/>
  <c r="U14" i="175"/>
  <c r="AM13" i="175"/>
  <c r="AN13" i="175" s="1"/>
  <c r="U13" i="175"/>
  <c r="V13" i="175" s="1"/>
  <c r="N13" i="175"/>
  <c r="U12" i="175"/>
  <c r="AM11" i="175"/>
  <c r="AN11" i="175" s="1"/>
  <c r="U11" i="175"/>
  <c r="V11" i="175" s="1"/>
  <c r="N11" i="175"/>
  <c r="U10" i="175"/>
  <c r="AM9" i="175"/>
  <c r="AN9" i="175" s="1"/>
  <c r="U9" i="175"/>
  <c r="V9" i="175" s="1"/>
  <c r="N9" i="175"/>
  <c r="U8" i="175"/>
  <c r="AM7" i="175"/>
  <c r="AN7" i="175" s="1"/>
  <c r="U7" i="175"/>
  <c r="V7" i="175" s="1"/>
  <c r="N7" i="175"/>
  <c r="U6" i="175"/>
  <c r="U5" i="175"/>
  <c r="V5" i="175" s="1"/>
  <c r="N5" i="175"/>
  <c r="AC2" i="175"/>
  <c r="AE2" i="175" s="1"/>
  <c r="H2" i="175"/>
  <c r="L2" i="175" s="1"/>
  <c r="AU551" i="175" l="1"/>
  <c r="AB83" i="175"/>
  <c r="AC83" i="175" s="1"/>
  <c r="AD83" i="175" s="1"/>
  <c r="AH83" i="175" s="1"/>
  <c r="AI83" i="175" s="1"/>
  <c r="AB79" i="175"/>
  <c r="AC79" i="175" s="1"/>
  <c r="AD79" i="175" s="1"/>
  <c r="AH79" i="175" s="1"/>
  <c r="AI79" i="175" s="1"/>
  <c r="AB25" i="175"/>
  <c r="AC25" i="175" s="1"/>
  <c r="AD25" i="175" s="1"/>
  <c r="AH25" i="175" s="1"/>
  <c r="AI25" i="175" s="1"/>
  <c r="AB35" i="175"/>
  <c r="AC35" i="175" s="1"/>
  <c r="AD35" i="175" s="1"/>
  <c r="AH35" i="175" s="1"/>
  <c r="AI35" i="175" s="1"/>
  <c r="AB15" i="175"/>
  <c r="AC15" i="175" s="1"/>
  <c r="AD15" i="175" s="1"/>
  <c r="AH15" i="175" s="1"/>
  <c r="AI15" i="175" s="1"/>
  <c r="AB63" i="175"/>
  <c r="AC63" i="175" s="1"/>
  <c r="AD63" i="175" s="1"/>
  <c r="AH63" i="175" s="1"/>
  <c r="AI63" i="175" s="1"/>
  <c r="AB53" i="175"/>
  <c r="AC53" i="175" s="1"/>
  <c r="AD53" i="175" s="1"/>
  <c r="AH53" i="175" s="1"/>
  <c r="AI53" i="175" s="1"/>
  <c r="AB47" i="175"/>
  <c r="AC47" i="175" s="1"/>
  <c r="AD47" i="175" s="1"/>
  <c r="AH47" i="175" s="1"/>
  <c r="AI47" i="175" s="1"/>
  <c r="AB67" i="175"/>
  <c r="AC67" i="175" s="1"/>
  <c r="AD67" i="175" s="1"/>
  <c r="AH67" i="175" s="1"/>
  <c r="AI67" i="175" s="1"/>
  <c r="AB71" i="175"/>
  <c r="AB41" i="175"/>
  <c r="AC41" i="175" s="1"/>
  <c r="AD41" i="175" s="1"/>
  <c r="AH41" i="175" s="1"/>
  <c r="AI41" i="175" s="1"/>
  <c r="AB81" i="175"/>
  <c r="AC81" i="175" s="1"/>
  <c r="AD81" i="175" s="1"/>
  <c r="AH81" i="175" s="1"/>
  <c r="AI81" i="175" s="1"/>
  <c r="AB92" i="175"/>
  <c r="AC92" i="175" s="1"/>
  <c r="AD92" i="175" s="1"/>
  <c r="AH92" i="175" s="1"/>
  <c r="AI92" i="175" s="1"/>
  <c r="AB88" i="175"/>
  <c r="AC88" i="175" s="1"/>
  <c r="AD88" i="175" s="1"/>
  <c r="AH88" i="175" s="1"/>
  <c r="AI88" i="175" s="1"/>
  <c r="AB11" i="175"/>
  <c r="AC11" i="175" s="1"/>
  <c r="AD11" i="175" s="1"/>
  <c r="AH11" i="175" s="1"/>
  <c r="AI11" i="175" s="1"/>
  <c r="AB31" i="175"/>
  <c r="AC31" i="175" s="1"/>
  <c r="AD31" i="175" s="1"/>
  <c r="AH31" i="175" s="1"/>
  <c r="AI31" i="175" s="1"/>
  <c r="AB43" i="175"/>
  <c r="AC43" i="175" s="1"/>
  <c r="AD43" i="175" s="1"/>
  <c r="AH43" i="175" s="1"/>
  <c r="AI43" i="175" s="1"/>
  <c r="AB59" i="175"/>
  <c r="AC59" i="175" s="1"/>
  <c r="AD59" i="175" s="1"/>
  <c r="AH59" i="175" s="1"/>
  <c r="AI59" i="175" s="1"/>
  <c r="AB69" i="175"/>
  <c r="AB75" i="175"/>
  <c r="AC75" i="175" s="1"/>
  <c r="AD75" i="175" s="1"/>
  <c r="AH75" i="175" s="1"/>
  <c r="AI75" i="175" s="1"/>
  <c r="AB5" i="175"/>
  <c r="AC5" i="175" s="1"/>
  <c r="AD5" i="175" s="1"/>
  <c r="AH5" i="175" s="1"/>
  <c r="AI5" i="175" s="1"/>
  <c r="AB17" i="175"/>
  <c r="AC17" i="175" s="1"/>
  <c r="AD17" i="175" s="1"/>
  <c r="AH17" i="175" s="1"/>
  <c r="AI17" i="175" s="1"/>
  <c r="AB37" i="175"/>
  <c r="AC37" i="175" s="1"/>
  <c r="AD37" i="175" s="1"/>
  <c r="AH37" i="175" s="1"/>
  <c r="AI37" i="175" s="1"/>
  <c r="AB49" i="175"/>
  <c r="AC49" i="175" s="1"/>
  <c r="AD49" i="175" s="1"/>
  <c r="AH49" i="175" s="1"/>
  <c r="AI49" i="175" s="1"/>
  <c r="AB77" i="175"/>
  <c r="AC77" i="175" s="1"/>
  <c r="AD77" i="175" s="1"/>
  <c r="AH77" i="175" s="1"/>
  <c r="AI77" i="175" s="1"/>
  <c r="AB94" i="175"/>
  <c r="AC94" i="175" s="1"/>
  <c r="AD94" i="175" s="1"/>
  <c r="AH94" i="175" s="1"/>
  <c r="AI94" i="175" s="1"/>
  <c r="AB7" i="175"/>
  <c r="AC7" i="175" s="1"/>
  <c r="AD7" i="175" s="1"/>
  <c r="AH7" i="175" s="1"/>
  <c r="AI7" i="175" s="1"/>
  <c r="AB19" i="175"/>
  <c r="AC19" i="175" s="1"/>
  <c r="AD19" i="175" s="1"/>
  <c r="AH19" i="175" s="1"/>
  <c r="AI19" i="175" s="1"/>
  <c r="AB27" i="175"/>
  <c r="AC27" i="175" s="1"/>
  <c r="AD27" i="175" s="1"/>
  <c r="AH27" i="175" s="1"/>
  <c r="AI27" i="175" s="1"/>
  <c r="AB55" i="175"/>
  <c r="AC55" i="175" s="1"/>
  <c r="AD55" i="175" s="1"/>
  <c r="AH55" i="175" s="1"/>
  <c r="AI55" i="175" s="1"/>
  <c r="AB65" i="175"/>
  <c r="AC65" i="175" s="1"/>
  <c r="AD65" i="175" s="1"/>
  <c r="AH65" i="175" s="1"/>
  <c r="AI65" i="175" s="1"/>
  <c r="AB13" i="175"/>
  <c r="AC13" i="175" s="1"/>
  <c r="AD13" i="175" s="1"/>
  <c r="AH13" i="175" s="1"/>
  <c r="AI13" i="175" s="1"/>
  <c r="AB21" i="175"/>
  <c r="AC21" i="175" s="1"/>
  <c r="AD21" i="175" s="1"/>
  <c r="AH21" i="175" s="1"/>
  <c r="AI21" i="175" s="1"/>
  <c r="AB33" i="175"/>
  <c r="AC33" i="175" s="1"/>
  <c r="AD33" i="175" s="1"/>
  <c r="AH33" i="175" s="1"/>
  <c r="AI33" i="175" s="1"/>
  <c r="AB45" i="175"/>
  <c r="AC45" i="175" s="1"/>
  <c r="AD45" i="175" s="1"/>
  <c r="AH45" i="175" s="1"/>
  <c r="AI45" i="175" s="1"/>
  <c r="AB61" i="175"/>
  <c r="AC61" i="175" s="1"/>
  <c r="AD61" i="175" s="1"/>
  <c r="AH61" i="175" s="1"/>
  <c r="AI61" i="175" s="1"/>
  <c r="AB73" i="175"/>
  <c r="AB85" i="175"/>
  <c r="AC85" i="175" s="1"/>
  <c r="AD85" i="175" s="1"/>
  <c r="AB90" i="175"/>
  <c r="AC90" i="175" s="1"/>
  <c r="AD90" i="175" s="1"/>
  <c r="AH90" i="175" s="1"/>
  <c r="AI90" i="175" s="1"/>
  <c r="AB95" i="175"/>
  <c r="AC95" i="175" s="1"/>
  <c r="AD95" i="175" s="1"/>
  <c r="AH95" i="175" s="1"/>
  <c r="AI95" i="175" s="1"/>
  <c r="AB23" i="175"/>
  <c r="AC23" i="175" s="1"/>
  <c r="AD23" i="175" s="1"/>
  <c r="AH23" i="175" s="1"/>
  <c r="AI23" i="175" s="1"/>
  <c r="AB39" i="175"/>
  <c r="AC39" i="175" s="1"/>
  <c r="AD39" i="175" s="1"/>
  <c r="AH39" i="175" s="1"/>
  <c r="AI39" i="175" s="1"/>
  <c r="AB51" i="175"/>
  <c r="AC51" i="175" s="1"/>
  <c r="AD51" i="175" s="1"/>
  <c r="AH51" i="175" s="1"/>
  <c r="AI51" i="175" s="1"/>
  <c r="AB86" i="175"/>
  <c r="AC86" i="175" s="1"/>
  <c r="AD86" i="175" s="1"/>
  <c r="AH86" i="175" s="1"/>
  <c r="AI86" i="175" s="1"/>
  <c r="AB9" i="175"/>
  <c r="AC9" i="175" s="1"/>
  <c r="AD9" i="175" s="1"/>
  <c r="AH9" i="175" s="1"/>
  <c r="AI9" i="175" s="1"/>
  <c r="AB29" i="175"/>
  <c r="AC29" i="175" s="1"/>
  <c r="AD29" i="175" s="1"/>
  <c r="AH29" i="175" s="1"/>
  <c r="AI29" i="175" s="1"/>
  <c r="AB57" i="175"/>
  <c r="AC57" i="175" s="1"/>
  <c r="AD57" i="175" s="1"/>
  <c r="AH57" i="175" s="1"/>
  <c r="AI57" i="175" s="1"/>
  <c r="AC69" i="175" l="1"/>
  <c r="AD69" i="175" s="1"/>
  <c r="AH69" i="175" s="1"/>
  <c r="AI69" i="175" s="1"/>
  <c r="AC73" i="175"/>
  <c r="AD73" i="175" s="1"/>
  <c r="AH73" i="175" s="1"/>
  <c r="AI73" i="175" s="1"/>
  <c r="AC71" i="175"/>
  <c r="AD71" i="175" s="1"/>
  <c r="AH71" i="175" s="1"/>
  <c r="AI71" i="175" s="1"/>
  <c r="U46" i="173"/>
  <c r="U45" i="173" l="1"/>
  <c r="V45" i="173" s="1"/>
  <c r="N45" i="173"/>
  <c r="AT549" i="174" l="1"/>
  <c r="AS549" i="174"/>
  <c r="AU549" i="174" s="1"/>
  <c r="U94" i="174"/>
  <c r="AM93" i="174"/>
  <c r="AN93" i="174" s="1"/>
  <c r="U93" i="174"/>
  <c r="V93" i="174" s="1"/>
  <c r="N93" i="174"/>
  <c r="AM92" i="174"/>
  <c r="AN92" i="174" s="1"/>
  <c r="U92" i="174"/>
  <c r="V92" i="174" s="1"/>
  <c r="N92" i="174"/>
  <c r="U74" i="174"/>
  <c r="AM73" i="174"/>
  <c r="AN73" i="174" s="1"/>
  <c r="U73" i="174"/>
  <c r="V73" i="174" s="1"/>
  <c r="N73" i="174"/>
  <c r="U38" i="174"/>
  <c r="AM37" i="174"/>
  <c r="AN37" i="174" s="1"/>
  <c r="U37" i="174"/>
  <c r="V37" i="174" s="1"/>
  <c r="N37" i="174"/>
  <c r="U91" i="174"/>
  <c r="AM90" i="174"/>
  <c r="AN90" i="174" s="1"/>
  <c r="U90" i="174"/>
  <c r="V90" i="174" s="1"/>
  <c r="N90" i="174"/>
  <c r="U89" i="174"/>
  <c r="AM88" i="174"/>
  <c r="AN88" i="174" s="1"/>
  <c r="U88" i="174"/>
  <c r="V88" i="174" s="1"/>
  <c r="N88" i="174"/>
  <c r="U87" i="174"/>
  <c r="AM86" i="174"/>
  <c r="AN86" i="174" s="1"/>
  <c r="U86" i="174"/>
  <c r="V86" i="174" s="1"/>
  <c r="N86" i="174"/>
  <c r="U85" i="174"/>
  <c r="U84" i="174"/>
  <c r="V84" i="174" s="1"/>
  <c r="N84" i="174"/>
  <c r="U83" i="174"/>
  <c r="AM82" i="174"/>
  <c r="AN82" i="174" s="1"/>
  <c r="U82" i="174"/>
  <c r="V82" i="174" s="1"/>
  <c r="N82" i="174"/>
  <c r="U81" i="174"/>
  <c r="AM80" i="174"/>
  <c r="AN80" i="174" s="1"/>
  <c r="U80" i="174"/>
  <c r="V80" i="174" s="1"/>
  <c r="N80" i="174"/>
  <c r="U72" i="174"/>
  <c r="AM71" i="174"/>
  <c r="AN71" i="174" s="1"/>
  <c r="U71" i="174"/>
  <c r="V71" i="174" s="1"/>
  <c r="N71" i="174"/>
  <c r="U70" i="174"/>
  <c r="AM69" i="174"/>
  <c r="AN69" i="174" s="1"/>
  <c r="U69" i="174"/>
  <c r="V69" i="174" s="1"/>
  <c r="N69" i="174"/>
  <c r="U68" i="174"/>
  <c r="AM67" i="174"/>
  <c r="AN67" i="174" s="1"/>
  <c r="U67" i="174"/>
  <c r="V67" i="174" s="1"/>
  <c r="N67" i="174"/>
  <c r="U66" i="174"/>
  <c r="AM65" i="174"/>
  <c r="AN65" i="174" s="1"/>
  <c r="U65" i="174"/>
  <c r="V65" i="174" s="1"/>
  <c r="N65" i="174"/>
  <c r="U64" i="174"/>
  <c r="U63" i="174"/>
  <c r="V63" i="174" s="1"/>
  <c r="N63" i="174"/>
  <c r="U62" i="174"/>
  <c r="AM61" i="174"/>
  <c r="AN61" i="174" s="1"/>
  <c r="U61" i="174"/>
  <c r="V61" i="174" s="1"/>
  <c r="N61" i="174"/>
  <c r="U60" i="174"/>
  <c r="AM59" i="174"/>
  <c r="AN59" i="174" s="1"/>
  <c r="U59" i="174"/>
  <c r="V59" i="174" s="1"/>
  <c r="N59" i="174"/>
  <c r="U58" i="174"/>
  <c r="AM57" i="174"/>
  <c r="AN57" i="174" s="1"/>
  <c r="U57" i="174"/>
  <c r="V57" i="174" s="1"/>
  <c r="N57" i="174"/>
  <c r="U56" i="174"/>
  <c r="AM55" i="174"/>
  <c r="AN55" i="174" s="1"/>
  <c r="U55" i="174"/>
  <c r="V55" i="174" s="1"/>
  <c r="N55" i="174"/>
  <c r="U54" i="174"/>
  <c r="AM53" i="174"/>
  <c r="AN53" i="174" s="1"/>
  <c r="U53" i="174"/>
  <c r="V53" i="174" s="1"/>
  <c r="N53" i="174"/>
  <c r="U52" i="174"/>
  <c r="AM51" i="174"/>
  <c r="AN51" i="174" s="1"/>
  <c r="U51" i="174"/>
  <c r="V51" i="174" s="1"/>
  <c r="N51" i="174"/>
  <c r="U50" i="174"/>
  <c r="AM49" i="174"/>
  <c r="AN49" i="174" s="1"/>
  <c r="U49" i="174"/>
  <c r="V49" i="174" s="1"/>
  <c r="N49" i="174"/>
  <c r="U48" i="174"/>
  <c r="AM47" i="174"/>
  <c r="AN47" i="174" s="1"/>
  <c r="U47" i="174"/>
  <c r="V47" i="174" s="1"/>
  <c r="N47" i="174"/>
  <c r="U46" i="174"/>
  <c r="AM45" i="174"/>
  <c r="AN45" i="174" s="1"/>
  <c r="U45" i="174"/>
  <c r="V45" i="174" s="1"/>
  <c r="N45" i="174"/>
  <c r="AM43" i="174"/>
  <c r="AN43" i="174" s="1"/>
  <c r="U43" i="174"/>
  <c r="V43" i="174" s="1"/>
  <c r="N43" i="174"/>
  <c r="U42" i="174"/>
  <c r="U41" i="174"/>
  <c r="V41" i="174" s="1"/>
  <c r="N41" i="174"/>
  <c r="U40" i="174"/>
  <c r="AM39" i="174"/>
  <c r="AN39" i="174" s="1"/>
  <c r="U39" i="174"/>
  <c r="V39" i="174" s="1"/>
  <c r="N39" i="174"/>
  <c r="U36" i="174"/>
  <c r="AM35" i="174"/>
  <c r="AN35" i="174" s="1"/>
  <c r="U35" i="174"/>
  <c r="V35" i="174" s="1"/>
  <c r="N35" i="174"/>
  <c r="U34" i="174"/>
  <c r="AM33" i="174"/>
  <c r="AN33" i="174" s="1"/>
  <c r="U33" i="174"/>
  <c r="V33" i="174" s="1"/>
  <c r="N33" i="174"/>
  <c r="U32" i="174"/>
  <c r="AM31" i="174"/>
  <c r="AN31" i="174" s="1"/>
  <c r="U31" i="174"/>
  <c r="V31" i="174" s="1"/>
  <c r="N31" i="174"/>
  <c r="U30" i="174"/>
  <c r="AM29" i="174"/>
  <c r="AN29" i="174" s="1"/>
  <c r="U29" i="174"/>
  <c r="V29" i="174" s="1"/>
  <c r="N29" i="174"/>
  <c r="U28" i="174"/>
  <c r="AM27" i="174"/>
  <c r="AN27" i="174" s="1"/>
  <c r="U27" i="174"/>
  <c r="V27" i="174" s="1"/>
  <c r="N27" i="174"/>
  <c r="U26" i="174"/>
  <c r="AM25" i="174"/>
  <c r="AN25" i="174" s="1"/>
  <c r="U25" i="174"/>
  <c r="V25" i="174" s="1"/>
  <c r="N25" i="174"/>
  <c r="U24" i="174"/>
  <c r="AM23" i="174"/>
  <c r="AN23" i="174" s="1"/>
  <c r="U23" i="174"/>
  <c r="V23" i="174" s="1"/>
  <c r="N23" i="174"/>
  <c r="U22" i="174"/>
  <c r="U21" i="174"/>
  <c r="V21" i="174" s="1"/>
  <c r="N21" i="174"/>
  <c r="U20" i="174"/>
  <c r="U19" i="174"/>
  <c r="V19" i="174" s="1"/>
  <c r="N19" i="174"/>
  <c r="U18" i="174"/>
  <c r="U17" i="174"/>
  <c r="V17" i="174" s="1"/>
  <c r="N17" i="174"/>
  <c r="U16" i="174"/>
  <c r="AM15" i="174"/>
  <c r="AN15" i="174" s="1"/>
  <c r="U15" i="174"/>
  <c r="V15" i="174" s="1"/>
  <c r="N15" i="174"/>
  <c r="U14" i="174"/>
  <c r="AM13" i="174"/>
  <c r="AN13" i="174" s="1"/>
  <c r="U13" i="174"/>
  <c r="V13" i="174" s="1"/>
  <c r="N13" i="174"/>
  <c r="U12" i="174"/>
  <c r="AM11" i="174"/>
  <c r="AN11" i="174" s="1"/>
  <c r="U11" i="174"/>
  <c r="V11" i="174" s="1"/>
  <c r="N11" i="174"/>
  <c r="U10" i="174"/>
  <c r="AM9" i="174"/>
  <c r="AN9" i="174" s="1"/>
  <c r="U9" i="174"/>
  <c r="V9" i="174" s="1"/>
  <c r="N9" i="174"/>
  <c r="U8" i="174"/>
  <c r="AM7" i="174"/>
  <c r="AN7" i="174" s="1"/>
  <c r="U7" i="174"/>
  <c r="V7" i="174" s="1"/>
  <c r="N7" i="174"/>
  <c r="U6" i="174"/>
  <c r="U5" i="174"/>
  <c r="V5" i="174" s="1"/>
  <c r="N5" i="174"/>
  <c r="AC2" i="174"/>
  <c r="AE2" i="174" s="1"/>
  <c r="H2" i="174"/>
  <c r="L2" i="174" s="1"/>
  <c r="AB77" i="174" l="1"/>
  <c r="AC77" i="174" s="1"/>
  <c r="AD77" i="174" s="1"/>
  <c r="AH77" i="174" s="1"/>
  <c r="AI77" i="174" s="1"/>
  <c r="AB75" i="174"/>
  <c r="AC75" i="174" s="1"/>
  <c r="AD75" i="174" s="1"/>
  <c r="AH75" i="174" s="1"/>
  <c r="AI75" i="174" s="1"/>
  <c r="AB88" i="174"/>
  <c r="AC88" i="174" s="1"/>
  <c r="AD88" i="174" s="1"/>
  <c r="AH88" i="174" s="1"/>
  <c r="AI88" i="174" s="1"/>
  <c r="AB79" i="174"/>
  <c r="AC79" i="174" s="1"/>
  <c r="AD79" i="174" s="1"/>
  <c r="AB71" i="174"/>
  <c r="AC71" i="174" s="1"/>
  <c r="AD71" i="174" s="1"/>
  <c r="AH71" i="174" s="1"/>
  <c r="AI71" i="174" s="1"/>
  <c r="AB59" i="174"/>
  <c r="AC59" i="174" s="1"/>
  <c r="AD59" i="174" s="1"/>
  <c r="AH59" i="174" s="1"/>
  <c r="AI59" i="174" s="1"/>
  <c r="AB43" i="174"/>
  <c r="AC43" i="174" s="1"/>
  <c r="AD43" i="174" s="1"/>
  <c r="AH43" i="174" s="1"/>
  <c r="AI43" i="174" s="1"/>
  <c r="AB29" i="174"/>
  <c r="AC29" i="174" s="1"/>
  <c r="AD29" i="174" s="1"/>
  <c r="AH29" i="174" s="1"/>
  <c r="AI29" i="174" s="1"/>
  <c r="AB9" i="174"/>
  <c r="AC9" i="174" s="1"/>
  <c r="AD9" i="174" s="1"/>
  <c r="AH9" i="174" s="1"/>
  <c r="AI9" i="174" s="1"/>
  <c r="AB84" i="174"/>
  <c r="AC84" i="174" s="1"/>
  <c r="AD84" i="174" s="1"/>
  <c r="AH84" i="174" s="1"/>
  <c r="AI84" i="174" s="1"/>
  <c r="AB39" i="174"/>
  <c r="AC39" i="174" s="1"/>
  <c r="AD39" i="174" s="1"/>
  <c r="AH39" i="174" s="1"/>
  <c r="AI39" i="174" s="1"/>
  <c r="AB65" i="174"/>
  <c r="AC65" i="174" s="1"/>
  <c r="AD65" i="174" s="1"/>
  <c r="AH65" i="174" s="1"/>
  <c r="AI65" i="174" s="1"/>
  <c r="AB53" i="174"/>
  <c r="AC53" i="174" s="1"/>
  <c r="AD53" i="174" s="1"/>
  <c r="AH53" i="174" s="1"/>
  <c r="AI53" i="174" s="1"/>
  <c r="AB41" i="174"/>
  <c r="AC41" i="174" s="1"/>
  <c r="AD41" i="174" s="1"/>
  <c r="AH41" i="174" s="1"/>
  <c r="AI41" i="174" s="1"/>
  <c r="AB23" i="174"/>
  <c r="AC23" i="174" s="1"/>
  <c r="AD23" i="174" s="1"/>
  <c r="AH23" i="174" s="1"/>
  <c r="AI23" i="174" s="1"/>
  <c r="AB93" i="174"/>
  <c r="AC93" i="174" s="1"/>
  <c r="AD93" i="174" s="1"/>
  <c r="AH93" i="174" s="1"/>
  <c r="AI93" i="174" s="1"/>
  <c r="AB37" i="174"/>
  <c r="AC37" i="174" s="1"/>
  <c r="AD37" i="174" s="1"/>
  <c r="AH37" i="174" s="1"/>
  <c r="AI37" i="174" s="1"/>
  <c r="AB80" i="174"/>
  <c r="AC80" i="174" s="1"/>
  <c r="AD80" i="174" s="1"/>
  <c r="AH80" i="174" s="1"/>
  <c r="AI80" i="174" s="1"/>
  <c r="AB63" i="174"/>
  <c r="AC63" i="174" s="1"/>
  <c r="AD63" i="174" s="1"/>
  <c r="AH63" i="174" s="1"/>
  <c r="AI63" i="174" s="1"/>
  <c r="AB47" i="174"/>
  <c r="AC47" i="174" s="1"/>
  <c r="AD47" i="174" s="1"/>
  <c r="AH47" i="174" s="1"/>
  <c r="AI47" i="174" s="1"/>
  <c r="AB33" i="174"/>
  <c r="AC33" i="174" s="1"/>
  <c r="AD33" i="174" s="1"/>
  <c r="AH33" i="174" s="1"/>
  <c r="AI33" i="174" s="1"/>
  <c r="AB21" i="174"/>
  <c r="AC21" i="174" s="1"/>
  <c r="AD21" i="174" s="1"/>
  <c r="AB13" i="174"/>
  <c r="AC13" i="174" s="1"/>
  <c r="AD13" i="174" s="1"/>
  <c r="AH13" i="174" s="1"/>
  <c r="AI13" i="174" s="1"/>
  <c r="AB92" i="174"/>
  <c r="AC92" i="174" s="1"/>
  <c r="AD92" i="174" s="1"/>
  <c r="AH92" i="174" s="1"/>
  <c r="AI92" i="174" s="1"/>
  <c r="AB82" i="174"/>
  <c r="AC82" i="174" s="1"/>
  <c r="AD82" i="174" s="1"/>
  <c r="AH82" i="174" s="1"/>
  <c r="AI82" i="174" s="1"/>
  <c r="AB35" i="174"/>
  <c r="AC35" i="174" s="1"/>
  <c r="AD35" i="174" s="1"/>
  <c r="AH35" i="174" s="1"/>
  <c r="AI35" i="174" s="1"/>
  <c r="AB86" i="174"/>
  <c r="AC86" i="174" s="1"/>
  <c r="AD86" i="174" s="1"/>
  <c r="AH86" i="174" s="1"/>
  <c r="AI86" i="174" s="1"/>
  <c r="AB69" i="174"/>
  <c r="AC69" i="174" s="1"/>
  <c r="AD69" i="174" s="1"/>
  <c r="AH69" i="174" s="1"/>
  <c r="AI69" i="174" s="1"/>
  <c r="AB57" i="174"/>
  <c r="AC57" i="174" s="1"/>
  <c r="AD57" i="174" s="1"/>
  <c r="AH57" i="174" s="1"/>
  <c r="AI57" i="174" s="1"/>
  <c r="AB27" i="174"/>
  <c r="AC27" i="174" s="1"/>
  <c r="AD27" i="174" s="1"/>
  <c r="AH27" i="174" s="1"/>
  <c r="AI27" i="174" s="1"/>
  <c r="AB19" i="174"/>
  <c r="AC19" i="174" s="1"/>
  <c r="AD19" i="174" s="1"/>
  <c r="AH19" i="174" s="1"/>
  <c r="AI19" i="174" s="1"/>
  <c r="AB7" i="174"/>
  <c r="AC7" i="174" s="1"/>
  <c r="AD7" i="174" s="1"/>
  <c r="AH7" i="174" s="1"/>
  <c r="AI7" i="174" s="1"/>
  <c r="AB51" i="174"/>
  <c r="AC51" i="174" s="1"/>
  <c r="AD51" i="174" s="1"/>
  <c r="AH51" i="174" s="1"/>
  <c r="AI51" i="174" s="1"/>
  <c r="AB17" i="174"/>
  <c r="AC17" i="174" s="1"/>
  <c r="AD17" i="174" s="1"/>
  <c r="AH17" i="174" s="1"/>
  <c r="AI17" i="174" s="1"/>
  <c r="AB5" i="174"/>
  <c r="AC5" i="174" s="1"/>
  <c r="AD5" i="174" s="1"/>
  <c r="AH5" i="174" s="1"/>
  <c r="AI5" i="174" s="1"/>
  <c r="AB25" i="174"/>
  <c r="AC25" i="174" s="1"/>
  <c r="AD25" i="174" s="1"/>
  <c r="AH25" i="174" s="1"/>
  <c r="AI25" i="174" s="1"/>
  <c r="AB49" i="174"/>
  <c r="AC49" i="174" s="1"/>
  <c r="AD49" i="174" s="1"/>
  <c r="AH49" i="174" s="1"/>
  <c r="AI49" i="174" s="1"/>
  <c r="AB15" i="174"/>
  <c r="AC15" i="174" s="1"/>
  <c r="AD15" i="174" s="1"/>
  <c r="AH15" i="174" s="1"/>
  <c r="AI15" i="174" s="1"/>
  <c r="AB90" i="174"/>
  <c r="AC90" i="174" s="1"/>
  <c r="AD90" i="174" s="1"/>
  <c r="AH90" i="174" s="1"/>
  <c r="AI90" i="174" s="1"/>
  <c r="AB61" i="174"/>
  <c r="AC61" i="174" s="1"/>
  <c r="AD61" i="174" s="1"/>
  <c r="AH61" i="174" s="1"/>
  <c r="AI61" i="174" s="1"/>
  <c r="AB45" i="174"/>
  <c r="AC45" i="174" s="1"/>
  <c r="AD45" i="174" s="1"/>
  <c r="AH45" i="174" s="1"/>
  <c r="AI45" i="174" s="1"/>
  <c r="AB31" i="174"/>
  <c r="AC31" i="174" s="1"/>
  <c r="AD31" i="174" s="1"/>
  <c r="AH31" i="174" s="1"/>
  <c r="AI31" i="174" s="1"/>
  <c r="AB11" i="174"/>
  <c r="AC11" i="174" s="1"/>
  <c r="AD11" i="174" s="1"/>
  <c r="AH11" i="174" s="1"/>
  <c r="AI11" i="174" s="1"/>
  <c r="AB67" i="174"/>
  <c r="AC67" i="174" s="1"/>
  <c r="AD67" i="174" s="1"/>
  <c r="AH67" i="174" s="1"/>
  <c r="AI67" i="174" s="1"/>
  <c r="AB55" i="174"/>
  <c r="AC55" i="174" s="1"/>
  <c r="AD55" i="174" s="1"/>
  <c r="AH55" i="174" s="1"/>
  <c r="AI55" i="174" s="1"/>
  <c r="AB73" i="174"/>
  <c r="AH21" i="174"/>
  <c r="AI21" i="174" s="1"/>
  <c r="AT547" i="173"/>
  <c r="AS547" i="173"/>
  <c r="U90" i="173"/>
  <c r="AM89" i="173"/>
  <c r="AN89" i="173" s="1"/>
  <c r="U89" i="173"/>
  <c r="V89" i="173" s="1"/>
  <c r="N89" i="173"/>
  <c r="AM88" i="173"/>
  <c r="AN88" i="173" s="1"/>
  <c r="U88" i="173"/>
  <c r="V88" i="173" s="1"/>
  <c r="N88" i="173"/>
  <c r="U87" i="173"/>
  <c r="AM86" i="173"/>
  <c r="AN86" i="173" s="1"/>
  <c r="U86" i="173"/>
  <c r="V86" i="173" s="1"/>
  <c r="N86" i="173"/>
  <c r="U60" i="173"/>
  <c r="AM59" i="173"/>
  <c r="AN59" i="173" s="1"/>
  <c r="U59" i="173"/>
  <c r="V59" i="173" s="1"/>
  <c r="N59" i="173"/>
  <c r="U85" i="173"/>
  <c r="AM84" i="173"/>
  <c r="AN84" i="173" s="1"/>
  <c r="U84" i="173"/>
  <c r="V84" i="173" s="1"/>
  <c r="N84" i="173"/>
  <c r="U83" i="173"/>
  <c r="AM82" i="173"/>
  <c r="AN82" i="173" s="1"/>
  <c r="U82" i="173"/>
  <c r="V82" i="173" s="1"/>
  <c r="N82" i="173"/>
  <c r="U81" i="173"/>
  <c r="AM80" i="173"/>
  <c r="AN80" i="173" s="1"/>
  <c r="U80" i="173"/>
  <c r="V80" i="173" s="1"/>
  <c r="N80" i="173"/>
  <c r="U79" i="173"/>
  <c r="U78" i="173"/>
  <c r="V78" i="173" s="1"/>
  <c r="N78" i="173"/>
  <c r="U77" i="173"/>
  <c r="AM76" i="173"/>
  <c r="AN76" i="173" s="1"/>
  <c r="U76" i="173"/>
  <c r="V76" i="173" s="1"/>
  <c r="N76" i="173"/>
  <c r="U75" i="173"/>
  <c r="AM74" i="173"/>
  <c r="AN74" i="173" s="1"/>
  <c r="U74" i="173"/>
  <c r="V74" i="173" s="1"/>
  <c r="N74" i="173"/>
  <c r="U72" i="173"/>
  <c r="AM71" i="173"/>
  <c r="AN71" i="173" s="1"/>
  <c r="U71" i="173"/>
  <c r="V71" i="173" s="1"/>
  <c r="N71" i="173"/>
  <c r="U93" i="173"/>
  <c r="AM92" i="173"/>
  <c r="AN92" i="173" s="1"/>
  <c r="U92" i="173"/>
  <c r="V92" i="173" s="1"/>
  <c r="N92" i="173"/>
  <c r="U70" i="173"/>
  <c r="AM69" i="173"/>
  <c r="AN69" i="173" s="1"/>
  <c r="U69" i="173"/>
  <c r="V69" i="173" s="1"/>
  <c r="N69" i="173"/>
  <c r="U66" i="173"/>
  <c r="AM65" i="173"/>
  <c r="AN65" i="173" s="1"/>
  <c r="U65" i="173"/>
  <c r="V65" i="173" s="1"/>
  <c r="N65" i="173"/>
  <c r="U64" i="173"/>
  <c r="U63" i="173"/>
  <c r="V63" i="173" s="1"/>
  <c r="N63" i="173"/>
  <c r="U68" i="173"/>
  <c r="AM67" i="173"/>
  <c r="AN67" i="173" s="1"/>
  <c r="U67" i="173"/>
  <c r="V67" i="173" s="1"/>
  <c r="N67" i="173"/>
  <c r="U42" i="173"/>
  <c r="AM41" i="173"/>
  <c r="AN41" i="173" s="1"/>
  <c r="U41" i="173"/>
  <c r="V41" i="173" s="1"/>
  <c r="N41" i="173"/>
  <c r="U44" i="173"/>
  <c r="AM43" i="173"/>
  <c r="AN43" i="173" s="1"/>
  <c r="U43" i="173"/>
  <c r="V43" i="173" s="1"/>
  <c r="N43" i="173"/>
  <c r="U40" i="173"/>
  <c r="AM39" i="173"/>
  <c r="AN39" i="173" s="1"/>
  <c r="U39" i="173"/>
  <c r="V39" i="173" s="1"/>
  <c r="N39" i="173"/>
  <c r="U38" i="173"/>
  <c r="AM37" i="173"/>
  <c r="AN37" i="173" s="1"/>
  <c r="U37" i="173"/>
  <c r="V37" i="173" s="1"/>
  <c r="N37" i="173"/>
  <c r="U36" i="173"/>
  <c r="AM35" i="173"/>
  <c r="AN35" i="173" s="1"/>
  <c r="U35" i="173"/>
  <c r="V35" i="173" s="1"/>
  <c r="N35" i="173"/>
  <c r="U22" i="173"/>
  <c r="AM21" i="173"/>
  <c r="AN21" i="173" s="1"/>
  <c r="U21" i="173"/>
  <c r="V21" i="173" s="1"/>
  <c r="N21" i="173"/>
  <c r="U62" i="173"/>
  <c r="AM61" i="173"/>
  <c r="AN61" i="173" s="1"/>
  <c r="U61" i="173"/>
  <c r="V61" i="173" s="1"/>
  <c r="N61" i="173"/>
  <c r="U56" i="173"/>
  <c r="AM55" i="173"/>
  <c r="AN55" i="173" s="1"/>
  <c r="U55" i="173"/>
  <c r="V55" i="173" s="1"/>
  <c r="N55" i="173"/>
  <c r="U54" i="173"/>
  <c r="AM53" i="173"/>
  <c r="AN53" i="173" s="1"/>
  <c r="U53" i="173"/>
  <c r="V53" i="173" s="1"/>
  <c r="N53" i="173"/>
  <c r="U52" i="173"/>
  <c r="U51" i="173"/>
  <c r="V51" i="173" s="1"/>
  <c r="N51" i="173"/>
  <c r="U50" i="173"/>
  <c r="AM49" i="173"/>
  <c r="AN49" i="173" s="1"/>
  <c r="U49" i="173"/>
  <c r="V49" i="173" s="1"/>
  <c r="N49" i="173"/>
  <c r="U48" i="173"/>
  <c r="AM47" i="173"/>
  <c r="AN47" i="173" s="1"/>
  <c r="U47" i="173"/>
  <c r="V47" i="173" s="1"/>
  <c r="N47" i="173"/>
  <c r="U34" i="173"/>
  <c r="AM33" i="173"/>
  <c r="AN33" i="173" s="1"/>
  <c r="U33" i="173"/>
  <c r="V33" i="173" s="1"/>
  <c r="N33" i="173"/>
  <c r="U32" i="173"/>
  <c r="AM31" i="173"/>
  <c r="AN31" i="173" s="1"/>
  <c r="U31" i="173"/>
  <c r="V31" i="173" s="1"/>
  <c r="N31" i="173"/>
  <c r="U30" i="173"/>
  <c r="AM29" i="173"/>
  <c r="AN29" i="173" s="1"/>
  <c r="U29" i="173"/>
  <c r="V29" i="173" s="1"/>
  <c r="N29" i="173"/>
  <c r="U28" i="173"/>
  <c r="AM27" i="173"/>
  <c r="AN27" i="173" s="1"/>
  <c r="U27" i="173"/>
  <c r="V27" i="173" s="1"/>
  <c r="N27" i="173"/>
  <c r="U58" i="173"/>
  <c r="AM57" i="173"/>
  <c r="AN57" i="173" s="1"/>
  <c r="U57" i="173"/>
  <c r="V57" i="173" s="1"/>
  <c r="N57" i="173"/>
  <c r="U26" i="173"/>
  <c r="AM25" i="173"/>
  <c r="AN25" i="173" s="1"/>
  <c r="U25" i="173"/>
  <c r="V25" i="173" s="1"/>
  <c r="N25" i="173"/>
  <c r="U16" i="173"/>
  <c r="U15" i="173"/>
  <c r="V15" i="173" s="1"/>
  <c r="N15" i="173"/>
  <c r="U20" i="173"/>
  <c r="U19" i="173"/>
  <c r="V19" i="173" s="1"/>
  <c r="N19" i="173"/>
  <c r="U18" i="173"/>
  <c r="U17" i="173"/>
  <c r="V17" i="173" s="1"/>
  <c r="N17" i="173"/>
  <c r="U14" i="173"/>
  <c r="AM13" i="173"/>
  <c r="AN13" i="173" s="1"/>
  <c r="U13" i="173"/>
  <c r="V13" i="173" s="1"/>
  <c r="N13" i="173"/>
  <c r="U12" i="173"/>
  <c r="AM11" i="173"/>
  <c r="AN11" i="173" s="1"/>
  <c r="U11" i="173"/>
  <c r="V11" i="173" s="1"/>
  <c r="N11" i="173"/>
  <c r="U10" i="173"/>
  <c r="AM9" i="173"/>
  <c r="AN9" i="173" s="1"/>
  <c r="U9" i="173"/>
  <c r="V9" i="173" s="1"/>
  <c r="N9" i="173"/>
  <c r="U24" i="173"/>
  <c r="AM23" i="173"/>
  <c r="AN23" i="173" s="1"/>
  <c r="U23" i="173"/>
  <c r="V23" i="173" s="1"/>
  <c r="N23" i="173"/>
  <c r="U8" i="173"/>
  <c r="AM7" i="173"/>
  <c r="AN7" i="173" s="1"/>
  <c r="U7" i="173"/>
  <c r="V7" i="173" s="1"/>
  <c r="N7" i="173"/>
  <c r="U6" i="173"/>
  <c r="U5" i="173"/>
  <c r="V5" i="173" s="1"/>
  <c r="N5" i="173"/>
  <c r="AC2" i="173"/>
  <c r="AE2" i="173" s="1"/>
  <c r="H2" i="173"/>
  <c r="L2" i="173" s="1"/>
  <c r="AB45" i="173" s="1"/>
  <c r="AC45" i="173" s="1"/>
  <c r="AD45" i="173" s="1"/>
  <c r="AH45" i="173" s="1"/>
  <c r="AI45" i="173" s="1"/>
  <c r="AU547" i="173" l="1"/>
  <c r="AC73" i="174"/>
  <c r="AD73" i="174" s="1"/>
  <c r="AH73" i="174" s="1"/>
  <c r="AI73" i="174" s="1"/>
  <c r="AB82" i="173"/>
  <c r="AC82" i="173" s="1"/>
  <c r="AD82" i="173" s="1"/>
  <c r="AH82" i="173" s="1"/>
  <c r="AI82" i="173" s="1"/>
  <c r="AB67" i="173"/>
  <c r="AC67" i="173" s="1"/>
  <c r="AD67" i="173" s="1"/>
  <c r="AH67" i="173" s="1"/>
  <c r="AI67" i="173" s="1"/>
  <c r="AB69" i="173"/>
  <c r="AC69" i="173" s="1"/>
  <c r="AD69" i="173" s="1"/>
  <c r="AH69" i="173" s="1"/>
  <c r="AI69" i="173" s="1"/>
  <c r="AB9" i="173"/>
  <c r="AC9" i="173" s="1"/>
  <c r="AD9" i="173" s="1"/>
  <c r="AH9" i="173" s="1"/>
  <c r="AI9" i="173" s="1"/>
  <c r="AB13" i="173"/>
  <c r="AC13" i="173" s="1"/>
  <c r="AD13" i="173" s="1"/>
  <c r="AH13" i="173" s="1"/>
  <c r="AI13" i="173" s="1"/>
  <c r="AB47" i="173"/>
  <c r="AC47" i="173" s="1"/>
  <c r="AD47" i="173" s="1"/>
  <c r="AH47" i="173" s="1"/>
  <c r="AI47" i="173" s="1"/>
  <c r="AB57" i="173"/>
  <c r="AC57" i="173" s="1"/>
  <c r="AD57" i="173" s="1"/>
  <c r="AH57" i="173" s="1"/>
  <c r="AI57" i="173" s="1"/>
  <c r="AB17" i="173"/>
  <c r="AC17" i="173" s="1"/>
  <c r="AD17" i="173" s="1"/>
  <c r="AH17" i="173" s="1"/>
  <c r="AI17" i="173" s="1"/>
  <c r="AB39" i="173"/>
  <c r="AC39" i="173" s="1"/>
  <c r="AD39" i="173" s="1"/>
  <c r="AH39" i="173" s="1"/>
  <c r="AI39" i="173" s="1"/>
  <c r="AB76" i="173"/>
  <c r="AC76" i="173" s="1"/>
  <c r="AD76" i="173" s="1"/>
  <c r="AH76" i="173" s="1"/>
  <c r="AI76" i="173" s="1"/>
  <c r="AB5" i="173"/>
  <c r="AC5" i="173" s="1"/>
  <c r="AD5" i="173" s="1"/>
  <c r="AH5" i="173" s="1"/>
  <c r="AI5" i="173" s="1"/>
  <c r="AB86" i="173"/>
  <c r="AC86" i="173" s="1"/>
  <c r="AD86" i="173" s="1"/>
  <c r="AH86" i="173" s="1"/>
  <c r="AI86" i="173" s="1"/>
  <c r="AB31" i="173"/>
  <c r="AC31" i="173" s="1"/>
  <c r="AD31" i="173" s="1"/>
  <c r="AH31" i="173" s="1"/>
  <c r="AI31" i="173" s="1"/>
  <c r="AB84" i="173"/>
  <c r="AC84" i="173" s="1"/>
  <c r="AD84" i="173" s="1"/>
  <c r="AH84" i="173" s="1"/>
  <c r="AI84" i="173" s="1"/>
  <c r="AB55" i="173"/>
  <c r="AC55" i="173" s="1"/>
  <c r="AD55" i="173" s="1"/>
  <c r="AH55" i="173" s="1"/>
  <c r="AI55" i="173" s="1"/>
  <c r="AB21" i="173"/>
  <c r="AC21" i="173" s="1"/>
  <c r="AD21" i="173" s="1"/>
  <c r="AH21" i="173" s="1"/>
  <c r="AI21" i="173" s="1"/>
  <c r="AB49" i="173"/>
  <c r="AC49" i="173" s="1"/>
  <c r="AD49" i="173" s="1"/>
  <c r="AH49" i="173" s="1"/>
  <c r="AI49" i="173" s="1"/>
  <c r="AB35" i="173"/>
  <c r="AC35" i="173" s="1"/>
  <c r="AD35" i="173" s="1"/>
  <c r="AH35" i="173" s="1"/>
  <c r="AI35" i="173" s="1"/>
  <c r="AB78" i="173"/>
  <c r="AC78" i="173" s="1"/>
  <c r="AD78" i="173" s="1"/>
  <c r="AH78" i="173" s="1"/>
  <c r="AI78" i="173" s="1"/>
  <c r="AB88" i="173"/>
  <c r="AC88" i="173" s="1"/>
  <c r="AD88" i="173" s="1"/>
  <c r="AH88" i="173" s="1"/>
  <c r="AI88" i="173" s="1"/>
  <c r="AB7" i="173"/>
  <c r="AC7" i="173" s="1"/>
  <c r="AD7" i="173" s="1"/>
  <c r="AH7" i="173" s="1"/>
  <c r="AI7" i="173" s="1"/>
  <c r="AB19" i="173"/>
  <c r="AC19" i="173" s="1"/>
  <c r="AD19" i="173" s="1"/>
  <c r="AH19" i="173" s="1"/>
  <c r="AI19" i="173" s="1"/>
  <c r="AB27" i="173"/>
  <c r="AC27" i="173" s="1"/>
  <c r="AD27" i="173" s="1"/>
  <c r="AH27" i="173" s="1"/>
  <c r="AI27" i="173" s="1"/>
  <c r="AB43" i="173"/>
  <c r="AC43" i="173" s="1"/>
  <c r="AD43" i="173" s="1"/>
  <c r="AH43" i="173" s="1"/>
  <c r="AI43" i="173" s="1"/>
  <c r="AB92" i="173"/>
  <c r="AC92" i="173" s="1"/>
  <c r="AD92" i="173" s="1"/>
  <c r="AH92" i="173" s="1"/>
  <c r="AI92" i="173" s="1"/>
  <c r="AB80" i="173"/>
  <c r="AC80" i="173" s="1"/>
  <c r="AD80" i="173" s="1"/>
  <c r="AH80" i="173" s="1"/>
  <c r="AI80" i="173" s="1"/>
  <c r="AB89" i="173"/>
  <c r="AC89" i="173" s="1"/>
  <c r="AD89" i="173" s="1"/>
  <c r="AH89" i="173" s="1"/>
  <c r="AI89" i="173" s="1"/>
  <c r="AB15" i="173"/>
  <c r="AC15" i="173" s="1"/>
  <c r="AD15" i="173" s="1"/>
  <c r="AH15" i="173" s="1"/>
  <c r="AI15" i="173" s="1"/>
  <c r="AB33" i="173"/>
  <c r="AC33" i="173" s="1"/>
  <c r="AD33" i="173" s="1"/>
  <c r="AH33" i="173" s="1"/>
  <c r="AI33" i="173" s="1"/>
  <c r="AB59" i="173"/>
  <c r="AC59" i="173" s="1"/>
  <c r="AD59" i="173" s="1"/>
  <c r="AH59" i="173" s="1"/>
  <c r="AI59" i="173" s="1"/>
  <c r="AB25" i="173"/>
  <c r="AC25" i="173" s="1"/>
  <c r="AD25" i="173" s="1"/>
  <c r="AH25" i="173" s="1"/>
  <c r="AI25" i="173" s="1"/>
  <c r="AB51" i="173"/>
  <c r="AC51" i="173" s="1"/>
  <c r="AD51" i="173" s="1"/>
  <c r="AH51" i="173" s="1"/>
  <c r="AI51" i="173" s="1"/>
  <c r="AB37" i="173"/>
  <c r="AC37" i="173" s="1"/>
  <c r="AD37" i="173" s="1"/>
  <c r="AH37" i="173" s="1"/>
  <c r="AI37" i="173" s="1"/>
  <c r="AB65" i="173"/>
  <c r="AC65" i="173" s="1"/>
  <c r="AD65" i="173" s="1"/>
  <c r="AH65" i="173" s="1"/>
  <c r="AI65" i="173" s="1"/>
  <c r="AB11" i="173"/>
  <c r="AC11" i="173" s="1"/>
  <c r="AD11" i="173" s="1"/>
  <c r="AH11" i="173" s="1"/>
  <c r="AI11" i="173" s="1"/>
  <c r="AB61" i="173"/>
  <c r="AC61" i="173" s="1"/>
  <c r="AD61" i="173" s="1"/>
  <c r="AH61" i="173" s="1"/>
  <c r="AI61" i="173" s="1"/>
  <c r="AB63" i="173"/>
  <c r="AC63" i="173" s="1"/>
  <c r="AD63" i="173" s="1"/>
  <c r="AH63" i="173" s="1"/>
  <c r="AI63" i="173" s="1"/>
  <c r="AB74" i="173"/>
  <c r="AC74" i="173" s="1"/>
  <c r="AD74" i="173" s="1"/>
  <c r="AH74" i="173" s="1"/>
  <c r="AI74" i="173" s="1"/>
  <c r="AB23" i="173"/>
  <c r="AC23" i="173" s="1"/>
  <c r="AD23" i="173" s="1"/>
  <c r="AH23" i="173" s="1"/>
  <c r="AI23" i="173" s="1"/>
  <c r="AB29" i="173"/>
  <c r="AC29" i="173" s="1"/>
  <c r="AD29" i="173" s="1"/>
  <c r="AH29" i="173" s="1"/>
  <c r="AI29" i="173" s="1"/>
  <c r="AB53" i="173"/>
  <c r="AC53" i="173" s="1"/>
  <c r="AD53" i="173" s="1"/>
  <c r="AH53" i="173" s="1"/>
  <c r="AI53" i="173" s="1"/>
  <c r="AB41" i="173"/>
  <c r="AC41" i="173" s="1"/>
  <c r="AD41" i="173" s="1"/>
  <c r="AH41" i="173" s="1"/>
  <c r="AI41" i="173" s="1"/>
  <c r="AB71" i="173"/>
  <c r="AC71" i="173" s="1"/>
  <c r="AD71" i="173" s="1"/>
  <c r="AH71" i="173" s="1"/>
  <c r="AI71" i="173" s="1"/>
  <c r="AB73" i="173"/>
  <c r="AC73" i="173" s="1"/>
  <c r="AD73" i="173" s="1"/>
  <c r="U22" i="172" l="1"/>
  <c r="U21" i="172"/>
  <c r="V21" i="172" s="1"/>
  <c r="N21" i="172"/>
  <c r="U20" i="172" l="1"/>
  <c r="U19" i="172"/>
  <c r="V19" i="172" s="1"/>
  <c r="N19" i="172"/>
  <c r="U18" i="172"/>
  <c r="U17" i="172"/>
  <c r="V17" i="172" s="1"/>
  <c r="N17" i="172"/>
  <c r="AT545" i="172" l="1"/>
  <c r="AS545" i="172"/>
  <c r="U90" i="172"/>
  <c r="AM89" i="172"/>
  <c r="AN89" i="172" s="1"/>
  <c r="U89" i="172"/>
  <c r="V89" i="172" s="1"/>
  <c r="N89" i="172"/>
  <c r="AM88" i="172"/>
  <c r="AN88" i="172" s="1"/>
  <c r="U88" i="172"/>
  <c r="V88" i="172" s="1"/>
  <c r="N88" i="172"/>
  <c r="U87" i="172"/>
  <c r="AM86" i="172"/>
  <c r="AN86" i="172" s="1"/>
  <c r="U86" i="172"/>
  <c r="V86" i="172" s="1"/>
  <c r="N86" i="172"/>
  <c r="U85" i="172"/>
  <c r="AM84" i="172"/>
  <c r="AN84" i="172" s="1"/>
  <c r="U84" i="172"/>
  <c r="V84" i="172" s="1"/>
  <c r="N84" i="172"/>
  <c r="U83" i="172"/>
  <c r="AM82" i="172"/>
  <c r="AN82" i="172" s="1"/>
  <c r="U82" i="172"/>
  <c r="V82" i="172" s="1"/>
  <c r="N82" i="172"/>
  <c r="U81" i="172"/>
  <c r="AM80" i="172"/>
  <c r="AN80" i="172" s="1"/>
  <c r="U80" i="172"/>
  <c r="V80" i="172" s="1"/>
  <c r="N80" i="172"/>
  <c r="U79" i="172"/>
  <c r="AM78" i="172"/>
  <c r="AN78" i="172" s="1"/>
  <c r="U78" i="172"/>
  <c r="V78" i="172" s="1"/>
  <c r="N78" i="172"/>
  <c r="U77" i="172"/>
  <c r="U76" i="172"/>
  <c r="V76" i="172" s="1"/>
  <c r="N76" i="172"/>
  <c r="U75" i="172"/>
  <c r="AM74" i="172"/>
  <c r="AN74" i="172" s="1"/>
  <c r="U74" i="172"/>
  <c r="V74" i="172" s="1"/>
  <c r="N74" i="172"/>
  <c r="U73" i="172"/>
  <c r="AM72" i="172"/>
  <c r="AN72" i="172" s="1"/>
  <c r="U72" i="172"/>
  <c r="V72" i="172" s="1"/>
  <c r="N72" i="172"/>
  <c r="U70" i="172"/>
  <c r="AM69" i="172"/>
  <c r="AN69" i="172" s="1"/>
  <c r="U69" i="172"/>
  <c r="V69" i="172" s="1"/>
  <c r="N69" i="172"/>
  <c r="U68" i="172"/>
  <c r="AM67" i="172"/>
  <c r="AN67" i="172" s="1"/>
  <c r="U67" i="172"/>
  <c r="V67" i="172" s="1"/>
  <c r="N67" i="172"/>
  <c r="U66" i="172"/>
  <c r="AM65" i="172"/>
  <c r="AN65" i="172" s="1"/>
  <c r="U65" i="172"/>
  <c r="V65" i="172" s="1"/>
  <c r="N65" i="172"/>
  <c r="U64" i="172"/>
  <c r="AM63" i="172"/>
  <c r="AN63" i="172" s="1"/>
  <c r="U63" i="172"/>
  <c r="V63" i="172" s="1"/>
  <c r="N63" i="172"/>
  <c r="U62" i="172"/>
  <c r="U61" i="172"/>
  <c r="V61" i="172" s="1"/>
  <c r="N61" i="172"/>
  <c r="U60" i="172"/>
  <c r="AM59" i="172"/>
  <c r="AN59" i="172" s="1"/>
  <c r="U59" i="172"/>
  <c r="V59" i="172" s="1"/>
  <c r="N59" i="172"/>
  <c r="U58" i="172"/>
  <c r="AM57" i="172"/>
  <c r="AN57" i="172" s="1"/>
  <c r="U57" i="172"/>
  <c r="V57" i="172" s="1"/>
  <c r="N57" i="172"/>
  <c r="U56" i="172"/>
  <c r="AM55" i="172"/>
  <c r="AN55" i="172" s="1"/>
  <c r="U55" i="172"/>
  <c r="V55" i="172" s="1"/>
  <c r="N55" i="172"/>
  <c r="U54" i="172"/>
  <c r="AM53" i="172"/>
  <c r="AN53" i="172" s="1"/>
  <c r="U53" i="172"/>
  <c r="V53" i="172" s="1"/>
  <c r="N53" i="172"/>
  <c r="U52" i="172"/>
  <c r="AM51" i="172"/>
  <c r="AN51" i="172" s="1"/>
  <c r="U51" i="172"/>
  <c r="V51" i="172" s="1"/>
  <c r="N51" i="172"/>
  <c r="U50" i="172"/>
  <c r="AM49" i="172"/>
  <c r="AN49" i="172" s="1"/>
  <c r="U49" i="172"/>
  <c r="V49" i="172" s="1"/>
  <c r="N49" i="172"/>
  <c r="U48" i="172"/>
  <c r="AM47" i="172"/>
  <c r="AN47" i="172" s="1"/>
  <c r="U47" i="172"/>
  <c r="V47" i="172" s="1"/>
  <c r="N47" i="172"/>
  <c r="U46" i="172"/>
  <c r="AM45" i="172"/>
  <c r="AN45" i="172" s="1"/>
  <c r="U45" i="172"/>
  <c r="V45" i="172" s="1"/>
  <c r="N45" i="172"/>
  <c r="U44" i="172"/>
  <c r="AM43" i="172"/>
  <c r="AN43" i="172" s="1"/>
  <c r="U43" i="172"/>
  <c r="V43" i="172" s="1"/>
  <c r="N43" i="172"/>
  <c r="U42" i="172"/>
  <c r="AM41" i="172"/>
  <c r="AN41" i="172" s="1"/>
  <c r="U41" i="172"/>
  <c r="V41" i="172" s="1"/>
  <c r="N41" i="172"/>
  <c r="U40" i="172"/>
  <c r="U39" i="172"/>
  <c r="V39" i="172" s="1"/>
  <c r="N39" i="172"/>
  <c r="U38" i="172"/>
  <c r="AM37" i="172"/>
  <c r="AN37" i="172" s="1"/>
  <c r="U37" i="172"/>
  <c r="V37" i="172" s="1"/>
  <c r="N37" i="172"/>
  <c r="U36" i="172"/>
  <c r="AM35" i="172"/>
  <c r="AN35" i="172" s="1"/>
  <c r="U35" i="172"/>
  <c r="V35" i="172" s="1"/>
  <c r="N35" i="172"/>
  <c r="U34" i="172"/>
  <c r="AM33" i="172"/>
  <c r="AN33" i="172" s="1"/>
  <c r="U33" i="172"/>
  <c r="V33" i="172" s="1"/>
  <c r="N33" i="172"/>
  <c r="U32" i="172"/>
  <c r="AM31" i="172"/>
  <c r="AN31" i="172" s="1"/>
  <c r="U31" i="172"/>
  <c r="V31" i="172" s="1"/>
  <c r="N31" i="172"/>
  <c r="U30" i="172"/>
  <c r="AM29" i="172"/>
  <c r="AN29" i="172" s="1"/>
  <c r="U29" i="172"/>
  <c r="V29" i="172" s="1"/>
  <c r="N29" i="172"/>
  <c r="U28" i="172"/>
  <c r="AM27" i="172"/>
  <c r="AN27" i="172" s="1"/>
  <c r="U27" i="172"/>
  <c r="V27" i="172" s="1"/>
  <c r="N27" i="172"/>
  <c r="U26" i="172"/>
  <c r="AM25" i="172"/>
  <c r="AN25" i="172" s="1"/>
  <c r="U25" i="172"/>
  <c r="V25" i="172" s="1"/>
  <c r="N25" i="172"/>
  <c r="U24" i="172"/>
  <c r="AM23" i="172"/>
  <c r="AN23" i="172" s="1"/>
  <c r="U23" i="172"/>
  <c r="V23" i="172" s="1"/>
  <c r="N23" i="172"/>
  <c r="U16" i="172"/>
  <c r="AM15" i="172"/>
  <c r="AN15" i="172" s="1"/>
  <c r="U15" i="172"/>
  <c r="V15" i="172" s="1"/>
  <c r="N15" i="172"/>
  <c r="U14" i="172"/>
  <c r="AM13" i="172"/>
  <c r="AN13" i="172" s="1"/>
  <c r="U13" i="172"/>
  <c r="V13" i="172" s="1"/>
  <c r="N13" i="172"/>
  <c r="U12" i="172"/>
  <c r="AM11" i="172"/>
  <c r="AN11" i="172" s="1"/>
  <c r="U11" i="172"/>
  <c r="V11" i="172" s="1"/>
  <c r="N11" i="172"/>
  <c r="U10" i="172"/>
  <c r="AM9" i="172"/>
  <c r="AN9" i="172" s="1"/>
  <c r="U9" i="172"/>
  <c r="V9" i="172" s="1"/>
  <c r="N9" i="172"/>
  <c r="U8" i="172"/>
  <c r="AM7" i="172"/>
  <c r="AN7" i="172" s="1"/>
  <c r="U7" i="172"/>
  <c r="V7" i="172" s="1"/>
  <c r="N7" i="172"/>
  <c r="U6" i="172"/>
  <c r="U5" i="172"/>
  <c r="V5" i="172" s="1"/>
  <c r="N5" i="172"/>
  <c r="AC2" i="172"/>
  <c r="AE2" i="172" s="1"/>
  <c r="H2" i="172"/>
  <c r="L2" i="172" s="1"/>
  <c r="AB21" i="172" s="1"/>
  <c r="AC21" i="172" s="1"/>
  <c r="AD21" i="172" s="1"/>
  <c r="AH21" i="172" s="1"/>
  <c r="AI21" i="172" s="1"/>
  <c r="AU545" i="172" l="1"/>
  <c r="AB17" i="172"/>
  <c r="AC17" i="172" s="1"/>
  <c r="AD17" i="172" s="1"/>
  <c r="AH17" i="172" s="1"/>
  <c r="AI17" i="172" s="1"/>
  <c r="AB19" i="172"/>
  <c r="AC19" i="172" s="1"/>
  <c r="AD19" i="172" s="1"/>
  <c r="AH19" i="172" s="1"/>
  <c r="AI19" i="172" s="1"/>
  <c r="AB80" i="172"/>
  <c r="AC80" i="172" s="1"/>
  <c r="AD80" i="172" s="1"/>
  <c r="AH80" i="172" s="1"/>
  <c r="AI80" i="172" s="1"/>
  <c r="AB71" i="172"/>
  <c r="AC71" i="172" s="1"/>
  <c r="AD71" i="172" s="1"/>
  <c r="AB69" i="172"/>
  <c r="AB57" i="172"/>
  <c r="AC57" i="172" s="1"/>
  <c r="AD57" i="172" s="1"/>
  <c r="AH57" i="172" s="1"/>
  <c r="AI57" i="172" s="1"/>
  <c r="AB41" i="172"/>
  <c r="AC41" i="172" s="1"/>
  <c r="AD41" i="172" s="1"/>
  <c r="AH41" i="172" s="1"/>
  <c r="AI41" i="172" s="1"/>
  <c r="AB29" i="172"/>
  <c r="AC29" i="172" s="1"/>
  <c r="AD29" i="172" s="1"/>
  <c r="AH29" i="172" s="1"/>
  <c r="AI29" i="172" s="1"/>
  <c r="AB78" i="172"/>
  <c r="AC78" i="172" s="1"/>
  <c r="AD78" i="172" s="1"/>
  <c r="AH78" i="172" s="1"/>
  <c r="AI78" i="172" s="1"/>
  <c r="AB63" i="172"/>
  <c r="AC63" i="172" s="1"/>
  <c r="AD63" i="172" s="1"/>
  <c r="AH63" i="172" s="1"/>
  <c r="AI63" i="172" s="1"/>
  <c r="AB51" i="172"/>
  <c r="AC51" i="172" s="1"/>
  <c r="AD51" i="172" s="1"/>
  <c r="AB39" i="172"/>
  <c r="AC39" i="172" s="1"/>
  <c r="AD39" i="172" s="1"/>
  <c r="AH39" i="172" s="1"/>
  <c r="AI39" i="172" s="1"/>
  <c r="AB25" i="172"/>
  <c r="AC25" i="172" s="1"/>
  <c r="AD25" i="172" s="1"/>
  <c r="AH25" i="172" s="1"/>
  <c r="AI25" i="172" s="1"/>
  <c r="AB15" i="172"/>
  <c r="AC15" i="172" s="1"/>
  <c r="AD15" i="172" s="1"/>
  <c r="AH15" i="172" s="1"/>
  <c r="AI15" i="172" s="1"/>
  <c r="AB89" i="172"/>
  <c r="AC89" i="172" s="1"/>
  <c r="AD89" i="172" s="1"/>
  <c r="AH89" i="172" s="1"/>
  <c r="AI89" i="172" s="1"/>
  <c r="AB84" i="172"/>
  <c r="AC84" i="172" s="1"/>
  <c r="AD84" i="172" s="1"/>
  <c r="AH84" i="172" s="1"/>
  <c r="AI84" i="172" s="1"/>
  <c r="AB72" i="172"/>
  <c r="AC72" i="172" s="1"/>
  <c r="AD72" i="172" s="1"/>
  <c r="AH72" i="172" s="1"/>
  <c r="AI72" i="172" s="1"/>
  <c r="AB61" i="172"/>
  <c r="AC61" i="172" s="1"/>
  <c r="AD61" i="172" s="1"/>
  <c r="AH61" i="172" s="1"/>
  <c r="AI61" i="172" s="1"/>
  <c r="AB45" i="172"/>
  <c r="AC45" i="172" s="1"/>
  <c r="AD45" i="172" s="1"/>
  <c r="AH45" i="172" s="1"/>
  <c r="AI45" i="172" s="1"/>
  <c r="AB33" i="172"/>
  <c r="AC33" i="172" s="1"/>
  <c r="AD33" i="172" s="1"/>
  <c r="AH33" i="172" s="1"/>
  <c r="AI33" i="172" s="1"/>
  <c r="AB9" i="172"/>
  <c r="AC9" i="172" s="1"/>
  <c r="AD9" i="172" s="1"/>
  <c r="AH9" i="172" s="1"/>
  <c r="AI9" i="172" s="1"/>
  <c r="AB27" i="172"/>
  <c r="AC27" i="172" s="1"/>
  <c r="AD27" i="172" s="1"/>
  <c r="AH27" i="172" s="1"/>
  <c r="AI27" i="172" s="1"/>
  <c r="AB88" i="172"/>
  <c r="AC88" i="172" s="1"/>
  <c r="AD88" i="172" s="1"/>
  <c r="AH88" i="172" s="1"/>
  <c r="AI88" i="172" s="1"/>
  <c r="AB76" i="172"/>
  <c r="AC76" i="172" s="1"/>
  <c r="AD76" i="172" s="1"/>
  <c r="AH76" i="172" s="1"/>
  <c r="AI76" i="172" s="1"/>
  <c r="AB37" i="172"/>
  <c r="AC37" i="172" s="1"/>
  <c r="AD37" i="172" s="1"/>
  <c r="AH37" i="172" s="1"/>
  <c r="AI37" i="172" s="1"/>
  <c r="AB82" i="172"/>
  <c r="AC82" i="172" s="1"/>
  <c r="AD82" i="172" s="1"/>
  <c r="AH82" i="172" s="1"/>
  <c r="AI82" i="172" s="1"/>
  <c r="AB59" i="172"/>
  <c r="AC59" i="172" s="1"/>
  <c r="AD59" i="172" s="1"/>
  <c r="AH59" i="172" s="1"/>
  <c r="AI59" i="172" s="1"/>
  <c r="AB43" i="172"/>
  <c r="AC43" i="172" s="1"/>
  <c r="AD43" i="172" s="1"/>
  <c r="AH43" i="172" s="1"/>
  <c r="AI43" i="172" s="1"/>
  <c r="AB31" i="172"/>
  <c r="AC31" i="172" s="1"/>
  <c r="AD31" i="172" s="1"/>
  <c r="AH31" i="172" s="1"/>
  <c r="AI31" i="172" s="1"/>
  <c r="AB7" i="172"/>
  <c r="AC7" i="172" s="1"/>
  <c r="AD7" i="172" s="1"/>
  <c r="AH7" i="172" s="1"/>
  <c r="AI7" i="172" s="1"/>
  <c r="AB65" i="172"/>
  <c r="AC65" i="172" s="1"/>
  <c r="AD65" i="172" s="1"/>
  <c r="AH65" i="172" s="1"/>
  <c r="AI65" i="172" s="1"/>
  <c r="AB53" i="172"/>
  <c r="AC53" i="172" s="1"/>
  <c r="AD53" i="172" s="1"/>
  <c r="AH53" i="172" s="1"/>
  <c r="AI53" i="172" s="1"/>
  <c r="AB5" i="172"/>
  <c r="AC5" i="172" s="1"/>
  <c r="AD5" i="172" s="1"/>
  <c r="AH5" i="172" s="1"/>
  <c r="AI5" i="172" s="1"/>
  <c r="AB86" i="172"/>
  <c r="AC86" i="172" s="1"/>
  <c r="AD86" i="172" s="1"/>
  <c r="AH86" i="172" s="1"/>
  <c r="AI86" i="172" s="1"/>
  <c r="AB74" i="172"/>
  <c r="AC74" i="172" s="1"/>
  <c r="AD74" i="172" s="1"/>
  <c r="AH74" i="172" s="1"/>
  <c r="AI74" i="172" s="1"/>
  <c r="AB47" i="172"/>
  <c r="AC47" i="172" s="1"/>
  <c r="AD47" i="172" s="1"/>
  <c r="AH47" i="172" s="1"/>
  <c r="AI47" i="172" s="1"/>
  <c r="AB35" i="172"/>
  <c r="AC35" i="172" s="1"/>
  <c r="AD35" i="172" s="1"/>
  <c r="AH35" i="172" s="1"/>
  <c r="AI35" i="172" s="1"/>
  <c r="AB11" i="172"/>
  <c r="AC11" i="172" s="1"/>
  <c r="AD11" i="172" s="1"/>
  <c r="AH11" i="172" s="1"/>
  <c r="AI11" i="172" s="1"/>
  <c r="AB67" i="172"/>
  <c r="AC67" i="172" s="1"/>
  <c r="AD67" i="172" s="1"/>
  <c r="AH67" i="172" s="1"/>
  <c r="AI67" i="172" s="1"/>
  <c r="AB55" i="172"/>
  <c r="AC55" i="172" s="1"/>
  <c r="AD55" i="172" s="1"/>
  <c r="AH55" i="172" s="1"/>
  <c r="AI55" i="172" s="1"/>
  <c r="AB49" i="172"/>
  <c r="AC49" i="172" s="1"/>
  <c r="AD49" i="172" s="1"/>
  <c r="AH49" i="172" s="1"/>
  <c r="AI49" i="172" s="1"/>
  <c r="AB23" i="172"/>
  <c r="AC23" i="172" s="1"/>
  <c r="AD23" i="172" s="1"/>
  <c r="AH23" i="172" s="1"/>
  <c r="AI23" i="172" s="1"/>
  <c r="AB13" i="172"/>
  <c r="AC13" i="172" s="1"/>
  <c r="AD13" i="172" s="1"/>
  <c r="AH13" i="172" s="1"/>
  <c r="AI13" i="172" s="1"/>
  <c r="AH51" i="172"/>
  <c r="AI51" i="172" s="1"/>
  <c r="U20" i="171"/>
  <c r="U19" i="171"/>
  <c r="V19" i="171" s="1"/>
  <c r="N19" i="171"/>
  <c r="AC69" i="172" l="1"/>
  <c r="AD69" i="172" s="1"/>
  <c r="AH69" i="172" s="1"/>
  <c r="AI69" i="172" s="1"/>
  <c r="AT545" i="171"/>
  <c r="AS545" i="171"/>
  <c r="AU545" i="171" s="1"/>
  <c r="U90" i="171"/>
  <c r="AM89" i="171"/>
  <c r="AN89" i="171" s="1"/>
  <c r="U89" i="171"/>
  <c r="V89" i="171" s="1"/>
  <c r="N89" i="171"/>
  <c r="AM88" i="171"/>
  <c r="AN88" i="171" s="1"/>
  <c r="U88" i="171"/>
  <c r="V88" i="171" s="1"/>
  <c r="N88" i="171"/>
  <c r="U87" i="171"/>
  <c r="AM86" i="171"/>
  <c r="AN86" i="171" s="1"/>
  <c r="U86" i="171"/>
  <c r="V86" i="171" s="1"/>
  <c r="N86" i="171"/>
  <c r="U70" i="171"/>
  <c r="AM69" i="171"/>
  <c r="AN69" i="171" s="1"/>
  <c r="U69" i="171"/>
  <c r="V69" i="171" s="1"/>
  <c r="N69" i="171"/>
  <c r="U85" i="171"/>
  <c r="AM84" i="171"/>
  <c r="AN84" i="171" s="1"/>
  <c r="U84" i="171"/>
  <c r="V84" i="171" s="1"/>
  <c r="N84" i="171"/>
  <c r="U68" i="171"/>
  <c r="AM67" i="171"/>
  <c r="AN67" i="171" s="1"/>
  <c r="U67" i="171"/>
  <c r="V67" i="171" s="1"/>
  <c r="N67" i="171"/>
  <c r="U66" i="171"/>
  <c r="AM65" i="171"/>
  <c r="AN65" i="171" s="1"/>
  <c r="U65" i="171"/>
  <c r="V65" i="171" s="1"/>
  <c r="N65" i="171"/>
  <c r="U83" i="171"/>
  <c r="AM82" i="171"/>
  <c r="AN82" i="171" s="1"/>
  <c r="U82" i="171"/>
  <c r="V82" i="171" s="1"/>
  <c r="N82" i="171"/>
  <c r="U81" i="171"/>
  <c r="AM80" i="171"/>
  <c r="AN80" i="171" s="1"/>
  <c r="U80" i="171"/>
  <c r="V80" i="171" s="1"/>
  <c r="N80" i="171"/>
  <c r="U79" i="171"/>
  <c r="AM78" i="171"/>
  <c r="AN78" i="171" s="1"/>
  <c r="U78" i="171"/>
  <c r="V78" i="171" s="1"/>
  <c r="N78" i="171"/>
  <c r="U77" i="171"/>
  <c r="U76" i="171"/>
  <c r="V76" i="171" s="1"/>
  <c r="N76" i="171"/>
  <c r="U75" i="171"/>
  <c r="AM74" i="171"/>
  <c r="AN74" i="171" s="1"/>
  <c r="U74" i="171"/>
  <c r="V74" i="171" s="1"/>
  <c r="N74" i="171"/>
  <c r="U73" i="171"/>
  <c r="AM72" i="171"/>
  <c r="AN72" i="171" s="1"/>
  <c r="U72" i="171"/>
  <c r="V72" i="171" s="1"/>
  <c r="N72" i="171"/>
  <c r="U64" i="171"/>
  <c r="AM63" i="171"/>
  <c r="AN63" i="171" s="1"/>
  <c r="U63" i="171"/>
  <c r="V63" i="171" s="1"/>
  <c r="N63" i="171"/>
  <c r="U62" i="171"/>
  <c r="U61" i="171"/>
  <c r="V61" i="171" s="1"/>
  <c r="N61" i="171"/>
  <c r="U58" i="171"/>
  <c r="AM57" i="171"/>
  <c r="AN57" i="171" s="1"/>
  <c r="U57" i="171"/>
  <c r="V57" i="171" s="1"/>
  <c r="N57" i="171"/>
  <c r="U56" i="171"/>
  <c r="AM55" i="171"/>
  <c r="AN55" i="171" s="1"/>
  <c r="U55" i="171"/>
  <c r="V55" i="171" s="1"/>
  <c r="N55" i="171"/>
  <c r="U54" i="171"/>
  <c r="AM53" i="171"/>
  <c r="AN53" i="171" s="1"/>
  <c r="U53" i="171"/>
  <c r="V53" i="171" s="1"/>
  <c r="N53" i="171"/>
  <c r="U34" i="171"/>
  <c r="AM33" i="171"/>
  <c r="AN33" i="171" s="1"/>
  <c r="U33" i="171"/>
  <c r="V33" i="171" s="1"/>
  <c r="N33" i="171"/>
  <c r="U52" i="171"/>
  <c r="AM51" i="171"/>
  <c r="AN51" i="171" s="1"/>
  <c r="U51" i="171"/>
  <c r="V51" i="171" s="1"/>
  <c r="N51" i="171"/>
  <c r="U50" i="171"/>
  <c r="AM49" i="171"/>
  <c r="AN49" i="171" s="1"/>
  <c r="U49" i="171"/>
  <c r="V49" i="171" s="1"/>
  <c r="N49" i="171"/>
  <c r="U48" i="171"/>
  <c r="AM47" i="171"/>
  <c r="AN47" i="171" s="1"/>
  <c r="U47" i="171"/>
  <c r="V47" i="171" s="1"/>
  <c r="N47" i="171"/>
  <c r="U40" i="171"/>
  <c r="U39" i="171"/>
  <c r="V39" i="171" s="1"/>
  <c r="N39" i="171"/>
  <c r="U60" i="171"/>
  <c r="AM59" i="171"/>
  <c r="AN59" i="171" s="1"/>
  <c r="U59" i="171"/>
  <c r="V59" i="171" s="1"/>
  <c r="N59" i="171"/>
  <c r="U24" i="171"/>
  <c r="AM23" i="171"/>
  <c r="AN23" i="171" s="1"/>
  <c r="U23" i="171"/>
  <c r="V23" i="171" s="1"/>
  <c r="N23" i="171"/>
  <c r="U46" i="171"/>
  <c r="AM45" i="171"/>
  <c r="AN45" i="171" s="1"/>
  <c r="U45" i="171"/>
  <c r="V45" i="171" s="1"/>
  <c r="N45" i="171"/>
  <c r="U44" i="171"/>
  <c r="AM43" i="171"/>
  <c r="AN43" i="171" s="1"/>
  <c r="U43" i="171"/>
  <c r="V43" i="171" s="1"/>
  <c r="N43" i="171"/>
  <c r="U26" i="171"/>
  <c r="AM25" i="171"/>
  <c r="AN25" i="171" s="1"/>
  <c r="U25" i="171"/>
  <c r="V25" i="171" s="1"/>
  <c r="N25" i="171"/>
  <c r="U38" i="171"/>
  <c r="AM37" i="171"/>
  <c r="AN37" i="171" s="1"/>
  <c r="U37" i="171"/>
  <c r="V37" i="171" s="1"/>
  <c r="N37" i="171"/>
  <c r="U32" i="171"/>
  <c r="AM31" i="171"/>
  <c r="AN31" i="171" s="1"/>
  <c r="U31" i="171"/>
  <c r="V31" i="171" s="1"/>
  <c r="N31" i="171"/>
  <c r="U14" i="171"/>
  <c r="AM13" i="171"/>
  <c r="AN13" i="171" s="1"/>
  <c r="U13" i="171"/>
  <c r="V13" i="171" s="1"/>
  <c r="N13" i="171"/>
  <c r="U12" i="171"/>
  <c r="AM11" i="171"/>
  <c r="AN11" i="171" s="1"/>
  <c r="U11" i="171"/>
  <c r="V11" i="171" s="1"/>
  <c r="N11" i="171"/>
  <c r="U42" i="171"/>
  <c r="AM41" i="171"/>
  <c r="AN41" i="171" s="1"/>
  <c r="U41" i="171"/>
  <c r="V41" i="171" s="1"/>
  <c r="N41" i="171"/>
  <c r="U16" i="171"/>
  <c r="AM15" i="171"/>
  <c r="AN15" i="171" s="1"/>
  <c r="U15" i="171"/>
  <c r="V15" i="171" s="1"/>
  <c r="N15" i="171"/>
  <c r="U18" i="171"/>
  <c r="U17" i="171"/>
  <c r="V17" i="171" s="1"/>
  <c r="N17" i="171"/>
  <c r="U30" i="171"/>
  <c r="AM29" i="171"/>
  <c r="AN29" i="171" s="1"/>
  <c r="U29" i="171"/>
  <c r="V29" i="171" s="1"/>
  <c r="N29" i="171"/>
  <c r="U28" i="171"/>
  <c r="AM27" i="171"/>
  <c r="AN27" i="171" s="1"/>
  <c r="U27" i="171"/>
  <c r="V27" i="171" s="1"/>
  <c r="N27" i="171"/>
  <c r="U10" i="171"/>
  <c r="AM9" i="171"/>
  <c r="AN9" i="171" s="1"/>
  <c r="U9" i="171"/>
  <c r="V9" i="171" s="1"/>
  <c r="N9" i="171"/>
  <c r="U22" i="171"/>
  <c r="AM21" i="171"/>
  <c r="AN21" i="171" s="1"/>
  <c r="U21" i="171"/>
  <c r="V21" i="171" s="1"/>
  <c r="N21" i="171"/>
  <c r="U36" i="171"/>
  <c r="AM35" i="171"/>
  <c r="AN35" i="171" s="1"/>
  <c r="U35" i="171"/>
  <c r="V35" i="171" s="1"/>
  <c r="N35" i="171"/>
  <c r="U8" i="171"/>
  <c r="AM7" i="171"/>
  <c r="AN7" i="171" s="1"/>
  <c r="U7" i="171"/>
  <c r="V7" i="171" s="1"/>
  <c r="N7" i="171"/>
  <c r="U6" i="171"/>
  <c r="U5" i="171"/>
  <c r="V5" i="171" s="1"/>
  <c r="N5" i="171"/>
  <c r="AC2" i="171"/>
  <c r="AE2" i="171" s="1"/>
  <c r="H2" i="171"/>
  <c r="L2" i="171" s="1"/>
  <c r="AB19" i="171" s="1"/>
  <c r="AC19" i="171" s="1"/>
  <c r="AD19" i="171" s="1"/>
  <c r="AH19" i="171" s="1"/>
  <c r="AI19" i="171" s="1"/>
  <c r="AB67" i="171" l="1"/>
  <c r="AC67" i="171" s="1"/>
  <c r="AD67" i="171" s="1"/>
  <c r="AH67" i="171" s="1"/>
  <c r="AI67" i="171" s="1"/>
  <c r="AB27" i="171"/>
  <c r="AC27" i="171" s="1"/>
  <c r="AD27" i="171" s="1"/>
  <c r="AH27" i="171" s="1"/>
  <c r="AI27" i="171" s="1"/>
  <c r="AB13" i="171"/>
  <c r="AC13" i="171" s="1"/>
  <c r="AD13" i="171" s="1"/>
  <c r="AH13" i="171" s="1"/>
  <c r="AI13" i="171" s="1"/>
  <c r="AB39" i="171"/>
  <c r="AC39" i="171" s="1"/>
  <c r="AD39" i="171" s="1"/>
  <c r="AH39" i="171" s="1"/>
  <c r="AI39" i="171" s="1"/>
  <c r="AB55" i="171"/>
  <c r="AC55" i="171" s="1"/>
  <c r="AD55" i="171" s="1"/>
  <c r="AH55" i="171" s="1"/>
  <c r="AI55" i="171" s="1"/>
  <c r="AB74" i="171"/>
  <c r="AC74" i="171" s="1"/>
  <c r="AD74" i="171" s="1"/>
  <c r="AH74" i="171" s="1"/>
  <c r="AI74" i="171" s="1"/>
  <c r="AB25" i="171"/>
  <c r="AC25" i="171" s="1"/>
  <c r="AD25" i="171" s="1"/>
  <c r="AH25" i="171" s="1"/>
  <c r="AI25" i="171" s="1"/>
  <c r="AB47" i="171"/>
  <c r="AC47" i="171" s="1"/>
  <c r="AD47" i="171" s="1"/>
  <c r="AH47" i="171" s="1"/>
  <c r="AI47" i="171" s="1"/>
  <c r="AB86" i="171"/>
  <c r="AC86" i="171" s="1"/>
  <c r="AD86" i="171" s="1"/>
  <c r="AH86" i="171" s="1"/>
  <c r="AI86" i="171" s="1"/>
  <c r="AB21" i="171"/>
  <c r="AC21" i="171" s="1"/>
  <c r="AD21" i="171" s="1"/>
  <c r="AH21" i="171" s="1"/>
  <c r="AI21" i="171" s="1"/>
  <c r="AB41" i="171"/>
  <c r="AC41" i="171" s="1"/>
  <c r="AD41" i="171" s="1"/>
  <c r="AH41" i="171" s="1"/>
  <c r="AI41" i="171" s="1"/>
  <c r="AB23" i="171"/>
  <c r="AC23" i="171" s="1"/>
  <c r="AD23" i="171" s="1"/>
  <c r="AH23" i="171" s="1"/>
  <c r="AI23" i="171" s="1"/>
  <c r="AB33" i="171"/>
  <c r="AC33" i="171" s="1"/>
  <c r="AD33" i="171" s="1"/>
  <c r="AH33" i="171" s="1"/>
  <c r="AI33" i="171" s="1"/>
  <c r="AB5" i="171"/>
  <c r="AC5" i="171" s="1"/>
  <c r="AD5" i="171" s="1"/>
  <c r="AH5" i="171" s="1"/>
  <c r="AI5" i="171" s="1"/>
  <c r="AB29" i="171"/>
  <c r="AC29" i="171" s="1"/>
  <c r="AD29" i="171" s="1"/>
  <c r="AH29" i="171" s="1"/>
  <c r="AI29" i="171" s="1"/>
  <c r="AB31" i="171"/>
  <c r="AC31" i="171" s="1"/>
  <c r="AD31" i="171" s="1"/>
  <c r="AH31" i="171" s="1"/>
  <c r="AI31" i="171" s="1"/>
  <c r="AB57" i="171"/>
  <c r="AC57" i="171" s="1"/>
  <c r="AD57" i="171" s="1"/>
  <c r="AH57" i="171" s="1"/>
  <c r="AI57" i="171" s="1"/>
  <c r="AB76" i="171"/>
  <c r="AC76" i="171" s="1"/>
  <c r="AD76" i="171" s="1"/>
  <c r="AH76" i="171" s="1"/>
  <c r="AI76" i="171" s="1"/>
  <c r="AB84" i="171"/>
  <c r="AC84" i="171" s="1"/>
  <c r="AD84" i="171" s="1"/>
  <c r="AH84" i="171" s="1"/>
  <c r="AI84" i="171" s="1"/>
  <c r="AB82" i="171"/>
  <c r="AC82" i="171" s="1"/>
  <c r="AD82" i="171" s="1"/>
  <c r="AH82" i="171" s="1"/>
  <c r="AI82" i="171" s="1"/>
  <c r="AB7" i="171"/>
  <c r="AC7" i="171" s="1"/>
  <c r="AD7" i="171" s="1"/>
  <c r="AH7" i="171" s="1"/>
  <c r="AI7" i="171" s="1"/>
  <c r="AB43" i="171"/>
  <c r="AC43" i="171" s="1"/>
  <c r="AD43" i="171" s="1"/>
  <c r="AH43" i="171" s="1"/>
  <c r="AI43" i="171" s="1"/>
  <c r="AB49" i="171"/>
  <c r="AC49" i="171" s="1"/>
  <c r="AD49" i="171" s="1"/>
  <c r="AH49" i="171" s="1"/>
  <c r="AI49" i="171" s="1"/>
  <c r="AB78" i="171"/>
  <c r="AC78" i="171" s="1"/>
  <c r="AD78" i="171" s="1"/>
  <c r="AH78" i="171" s="1"/>
  <c r="AI78" i="171" s="1"/>
  <c r="AB88" i="171"/>
  <c r="AC88" i="171" s="1"/>
  <c r="AD88" i="171" s="1"/>
  <c r="AH88" i="171" s="1"/>
  <c r="AI88" i="171" s="1"/>
  <c r="AB65" i="171"/>
  <c r="AC65" i="171" s="1"/>
  <c r="AD65" i="171" s="1"/>
  <c r="AH65" i="171" s="1"/>
  <c r="AI65" i="171" s="1"/>
  <c r="AB11" i="171"/>
  <c r="AC11" i="171" s="1"/>
  <c r="AD11" i="171" s="1"/>
  <c r="AH11" i="171" s="1"/>
  <c r="AI11" i="171" s="1"/>
  <c r="AB17" i="171"/>
  <c r="AC17" i="171" s="1"/>
  <c r="AD17" i="171" s="1"/>
  <c r="AH17" i="171" s="1"/>
  <c r="AI17" i="171" s="1"/>
  <c r="AB37" i="171"/>
  <c r="AC37" i="171" s="1"/>
  <c r="AD37" i="171" s="1"/>
  <c r="AH37" i="171" s="1"/>
  <c r="AI37" i="171" s="1"/>
  <c r="AB61" i="171"/>
  <c r="AC61" i="171" s="1"/>
  <c r="AD61" i="171" s="1"/>
  <c r="AH61" i="171" s="1"/>
  <c r="AI61" i="171" s="1"/>
  <c r="AB69" i="171"/>
  <c r="AC69" i="171" s="1"/>
  <c r="AD69" i="171" s="1"/>
  <c r="AH69" i="171" s="1"/>
  <c r="AI69" i="171" s="1"/>
  <c r="AB89" i="171"/>
  <c r="AC89" i="171" s="1"/>
  <c r="AD89" i="171" s="1"/>
  <c r="AH89" i="171" s="1"/>
  <c r="AI89" i="171" s="1"/>
  <c r="AB9" i="171"/>
  <c r="AC9" i="171" s="1"/>
  <c r="AD9" i="171" s="1"/>
  <c r="AH9" i="171" s="1"/>
  <c r="AI9" i="171" s="1"/>
  <c r="AB59" i="171"/>
  <c r="AC59" i="171" s="1"/>
  <c r="AD59" i="171" s="1"/>
  <c r="AH59" i="171" s="1"/>
  <c r="AI59" i="171" s="1"/>
  <c r="AB53" i="171"/>
  <c r="AC53" i="171" s="1"/>
  <c r="AD53" i="171" s="1"/>
  <c r="AH53" i="171" s="1"/>
  <c r="AI53" i="171" s="1"/>
  <c r="AB72" i="171"/>
  <c r="AC72" i="171" s="1"/>
  <c r="AD72" i="171" s="1"/>
  <c r="AH72" i="171" s="1"/>
  <c r="AI72" i="171" s="1"/>
  <c r="AB35" i="171"/>
  <c r="AC35" i="171" s="1"/>
  <c r="AD35" i="171" s="1"/>
  <c r="AH35" i="171" s="1"/>
  <c r="AI35" i="171" s="1"/>
  <c r="AB15" i="171"/>
  <c r="AC15" i="171" s="1"/>
  <c r="AD15" i="171" s="1"/>
  <c r="AH15" i="171" s="1"/>
  <c r="AI15" i="171" s="1"/>
  <c r="AB45" i="171"/>
  <c r="AC45" i="171" s="1"/>
  <c r="AD45" i="171" s="1"/>
  <c r="AH45" i="171" s="1"/>
  <c r="AI45" i="171" s="1"/>
  <c r="AB51" i="171"/>
  <c r="AC51" i="171" s="1"/>
  <c r="AD51" i="171" s="1"/>
  <c r="AH51" i="171" s="1"/>
  <c r="AI51" i="171" s="1"/>
  <c r="AB63" i="171"/>
  <c r="AC63" i="171" s="1"/>
  <c r="AD63" i="171" s="1"/>
  <c r="AH63" i="171" s="1"/>
  <c r="AI63" i="171" s="1"/>
  <c r="AB71" i="171"/>
  <c r="AC71" i="171" s="1"/>
  <c r="AD71" i="171" s="1"/>
  <c r="AB80" i="171"/>
  <c r="AC80" i="171" s="1"/>
  <c r="AD80" i="171" s="1"/>
  <c r="AH80" i="171" s="1"/>
  <c r="AI80" i="171" s="1"/>
  <c r="AT547" i="170"/>
  <c r="AS547" i="170"/>
  <c r="AU547" i="170" s="1"/>
  <c r="U92" i="170"/>
  <c r="AM91" i="170"/>
  <c r="AN91" i="170" s="1"/>
  <c r="U91" i="170"/>
  <c r="V91" i="170" s="1"/>
  <c r="N91" i="170"/>
  <c r="AM90" i="170"/>
  <c r="AN90" i="170" s="1"/>
  <c r="U90" i="170"/>
  <c r="V90" i="170" s="1"/>
  <c r="N90" i="170"/>
  <c r="U89" i="170"/>
  <c r="AM88" i="170"/>
  <c r="AN88" i="170" s="1"/>
  <c r="U88" i="170"/>
  <c r="V88" i="170" s="1"/>
  <c r="N88" i="170"/>
  <c r="U87" i="170"/>
  <c r="AM86" i="170"/>
  <c r="AN86" i="170" s="1"/>
  <c r="U86" i="170"/>
  <c r="V86" i="170" s="1"/>
  <c r="N86" i="170"/>
  <c r="U85" i="170"/>
  <c r="AM84" i="170"/>
  <c r="AN84" i="170" s="1"/>
  <c r="U84" i="170"/>
  <c r="V84" i="170" s="1"/>
  <c r="N84" i="170"/>
  <c r="U83" i="170"/>
  <c r="AM82" i="170"/>
  <c r="AN82" i="170" s="1"/>
  <c r="U82" i="170"/>
  <c r="V82" i="170" s="1"/>
  <c r="N82" i="170"/>
  <c r="U81" i="170"/>
  <c r="AM80" i="170"/>
  <c r="AN80" i="170" s="1"/>
  <c r="U80" i="170"/>
  <c r="V80" i="170" s="1"/>
  <c r="N80" i="170"/>
  <c r="U79" i="170"/>
  <c r="AM78" i="170"/>
  <c r="AN78" i="170" s="1"/>
  <c r="U78" i="170"/>
  <c r="V78" i="170" s="1"/>
  <c r="N78" i="170"/>
  <c r="U77" i="170"/>
  <c r="AM76" i="170"/>
  <c r="AN76" i="170" s="1"/>
  <c r="U76" i="170"/>
  <c r="V76" i="170" s="1"/>
  <c r="N76" i="170"/>
  <c r="U75" i="170"/>
  <c r="U74" i="170"/>
  <c r="V74" i="170" s="1"/>
  <c r="N74" i="170"/>
  <c r="U73" i="170"/>
  <c r="AM72" i="170"/>
  <c r="AN72" i="170" s="1"/>
  <c r="U72" i="170"/>
  <c r="V72" i="170" s="1"/>
  <c r="N72" i="170"/>
  <c r="U71" i="170"/>
  <c r="AM70" i="170"/>
  <c r="AN70" i="170" s="1"/>
  <c r="U70" i="170"/>
  <c r="V70" i="170" s="1"/>
  <c r="N70" i="170"/>
  <c r="U69" i="170"/>
  <c r="AM68" i="170"/>
  <c r="AN68" i="170" s="1"/>
  <c r="U68" i="170"/>
  <c r="V68" i="170" s="1"/>
  <c r="N68" i="170"/>
  <c r="U66" i="170"/>
  <c r="AM65" i="170"/>
  <c r="AN65" i="170" s="1"/>
  <c r="U65" i="170"/>
  <c r="V65" i="170" s="1"/>
  <c r="N65" i="170"/>
  <c r="U64" i="170"/>
  <c r="AM63" i="170"/>
  <c r="AN63" i="170" s="1"/>
  <c r="U63" i="170"/>
  <c r="V63" i="170" s="1"/>
  <c r="N63" i="170"/>
  <c r="U62" i="170"/>
  <c r="AM61" i="170"/>
  <c r="AN61" i="170" s="1"/>
  <c r="U61" i="170"/>
  <c r="V61" i="170" s="1"/>
  <c r="N61" i="170"/>
  <c r="U60" i="170"/>
  <c r="U59" i="170"/>
  <c r="V59" i="170" s="1"/>
  <c r="N59" i="170"/>
  <c r="U58" i="170"/>
  <c r="AM57" i="170"/>
  <c r="AN57" i="170" s="1"/>
  <c r="U57" i="170"/>
  <c r="V57" i="170" s="1"/>
  <c r="N57" i="170"/>
  <c r="U44" i="170"/>
  <c r="AM43" i="170"/>
  <c r="AN43" i="170" s="1"/>
  <c r="U43" i="170"/>
  <c r="V43" i="170" s="1"/>
  <c r="N43" i="170"/>
  <c r="U48" i="170"/>
  <c r="U47" i="170"/>
  <c r="V47" i="170" s="1"/>
  <c r="N47" i="170"/>
  <c r="U50" i="170"/>
  <c r="AM49" i="170"/>
  <c r="AN49" i="170" s="1"/>
  <c r="U49" i="170"/>
  <c r="V49" i="170" s="1"/>
  <c r="N49" i="170"/>
  <c r="U56" i="170"/>
  <c r="AM55" i="170"/>
  <c r="AN55" i="170" s="1"/>
  <c r="U55" i="170"/>
  <c r="V55" i="170" s="1"/>
  <c r="N55" i="170"/>
  <c r="U54" i="170"/>
  <c r="AM53" i="170"/>
  <c r="AN53" i="170" s="1"/>
  <c r="U53" i="170"/>
  <c r="V53" i="170" s="1"/>
  <c r="N53" i="170"/>
  <c r="U46" i="170"/>
  <c r="AM45" i="170"/>
  <c r="AN45" i="170" s="1"/>
  <c r="U45" i="170"/>
  <c r="V45" i="170" s="1"/>
  <c r="N45" i="170"/>
  <c r="U40" i="170"/>
  <c r="AM39" i="170"/>
  <c r="AN39" i="170" s="1"/>
  <c r="U39" i="170"/>
  <c r="V39" i="170" s="1"/>
  <c r="N39" i="170"/>
  <c r="U52" i="170"/>
  <c r="AM51" i="170"/>
  <c r="AN51" i="170" s="1"/>
  <c r="U51" i="170"/>
  <c r="V51" i="170" s="1"/>
  <c r="N51" i="170"/>
  <c r="U42" i="170"/>
  <c r="AM41" i="170"/>
  <c r="AN41" i="170" s="1"/>
  <c r="U41" i="170"/>
  <c r="V41" i="170" s="1"/>
  <c r="N41" i="170"/>
  <c r="U38" i="170"/>
  <c r="AM37" i="170"/>
  <c r="AN37" i="170" s="1"/>
  <c r="U37" i="170"/>
  <c r="V37" i="170" s="1"/>
  <c r="N37" i="170"/>
  <c r="U36" i="170"/>
  <c r="AM35" i="170"/>
  <c r="AN35" i="170" s="1"/>
  <c r="U35" i="170"/>
  <c r="V35" i="170" s="1"/>
  <c r="N35" i="170"/>
  <c r="U34" i="170"/>
  <c r="AM33" i="170"/>
  <c r="AN33" i="170" s="1"/>
  <c r="U33" i="170"/>
  <c r="V33" i="170" s="1"/>
  <c r="N33" i="170"/>
  <c r="U32" i="170"/>
  <c r="AM31" i="170"/>
  <c r="AN31" i="170" s="1"/>
  <c r="U31" i="170"/>
  <c r="V31" i="170" s="1"/>
  <c r="N31" i="170"/>
  <c r="U30" i="170"/>
  <c r="AM29" i="170"/>
  <c r="AN29" i="170" s="1"/>
  <c r="U29" i="170"/>
  <c r="V29" i="170" s="1"/>
  <c r="N29" i="170"/>
  <c r="U28" i="170"/>
  <c r="AM27" i="170"/>
  <c r="AN27" i="170" s="1"/>
  <c r="U27" i="170"/>
  <c r="V27" i="170" s="1"/>
  <c r="N27" i="170"/>
  <c r="U26" i="170"/>
  <c r="U25" i="170"/>
  <c r="V25" i="170" s="1"/>
  <c r="N25" i="170"/>
  <c r="U24" i="170"/>
  <c r="AM23" i="170"/>
  <c r="AN23" i="170" s="1"/>
  <c r="U23" i="170"/>
  <c r="V23" i="170" s="1"/>
  <c r="N23" i="170"/>
  <c r="U22" i="170"/>
  <c r="AM21" i="170"/>
  <c r="AN21" i="170" s="1"/>
  <c r="U21" i="170"/>
  <c r="V21" i="170" s="1"/>
  <c r="N21" i="170"/>
  <c r="U20" i="170"/>
  <c r="AM19" i="170"/>
  <c r="AN19" i="170" s="1"/>
  <c r="U19" i="170"/>
  <c r="V19" i="170" s="1"/>
  <c r="N19" i="170"/>
  <c r="U18" i="170"/>
  <c r="AM17" i="170"/>
  <c r="AN17" i="170" s="1"/>
  <c r="U17" i="170"/>
  <c r="V17" i="170" s="1"/>
  <c r="N17" i="170"/>
  <c r="U16" i="170"/>
  <c r="AM15" i="170"/>
  <c r="AN15" i="170" s="1"/>
  <c r="U15" i="170"/>
  <c r="V15" i="170" s="1"/>
  <c r="N15" i="170"/>
  <c r="U14" i="170"/>
  <c r="AM13" i="170"/>
  <c r="AN13" i="170" s="1"/>
  <c r="U13" i="170"/>
  <c r="V13" i="170" s="1"/>
  <c r="N13" i="170"/>
  <c r="U12" i="170"/>
  <c r="AM11" i="170"/>
  <c r="AN11" i="170" s="1"/>
  <c r="U11" i="170"/>
  <c r="V11" i="170" s="1"/>
  <c r="N11" i="170"/>
  <c r="U10" i="170"/>
  <c r="AM9" i="170"/>
  <c r="AN9" i="170" s="1"/>
  <c r="U9" i="170"/>
  <c r="V9" i="170" s="1"/>
  <c r="N9" i="170"/>
  <c r="U8" i="170"/>
  <c r="AM7" i="170"/>
  <c r="AN7" i="170" s="1"/>
  <c r="U7" i="170"/>
  <c r="V7" i="170" s="1"/>
  <c r="N7" i="170"/>
  <c r="U6" i="170"/>
  <c r="U5" i="170"/>
  <c r="V5" i="170" s="1"/>
  <c r="N5" i="170"/>
  <c r="AC2" i="170"/>
  <c r="AE2" i="170" s="1"/>
  <c r="H2" i="170"/>
  <c r="L2" i="170" s="1"/>
  <c r="AB82" i="170" l="1"/>
  <c r="AC82" i="170" s="1"/>
  <c r="AD82" i="170" s="1"/>
  <c r="AB70" i="170"/>
  <c r="AC70" i="170" s="1"/>
  <c r="AD70" i="170" s="1"/>
  <c r="AH70" i="170" s="1"/>
  <c r="AI70" i="170" s="1"/>
  <c r="AB53" i="170"/>
  <c r="AC53" i="170" s="1"/>
  <c r="AD53" i="170" s="1"/>
  <c r="AH53" i="170" s="1"/>
  <c r="AI53" i="170" s="1"/>
  <c r="AB31" i="170"/>
  <c r="AC31" i="170" s="1"/>
  <c r="AD31" i="170" s="1"/>
  <c r="AB51" i="170"/>
  <c r="AC51" i="170" s="1"/>
  <c r="AD51" i="170" s="1"/>
  <c r="AH51" i="170" s="1"/>
  <c r="AI51" i="170" s="1"/>
  <c r="AB76" i="170"/>
  <c r="AC76" i="170" s="1"/>
  <c r="AD76" i="170" s="1"/>
  <c r="AH76" i="170" s="1"/>
  <c r="AI76" i="170" s="1"/>
  <c r="AB67" i="170"/>
  <c r="AC67" i="170" s="1"/>
  <c r="AD67" i="170" s="1"/>
  <c r="AB65" i="170"/>
  <c r="AC65" i="170" s="1"/>
  <c r="AD65" i="170" s="1"/>
  <c r="AH65" i="170" s="1"/>
  <c r="AI65" i="170" s="1"/>
  <c r="AB91" i="170"/>
  <c r="AC91" i="170" s="1"/>
  <c r="AD91" i="170" s="1"/>
  <c r="AB86" i="170"/>
  <c r="AC86" i="170" s="1"/>
  <c r="AD86" i="170" s="1"/>
  <c r="AH86" i="170" s="1"/>
  <c r="AI86" i="170" s="1"/>
  <c r="AB74" i="170"/>
  <c r="AC74" i="170" s="1"/>
  <c r="AD74" i="170" s="1"/>
  <c r="AH74" i="170" s="1"/>
  <c r="AI74" i="170" s="1"/>
  <c r="AB49" i="170"/>
  <c r="AC49" i="170" s="1"/>
  <c r="AD49" i="170" s="1"/>
  <c r="AH49" i="170" s="1"/>
  <c r="AI49" i="170" s="1"/>
  <c r="AB35" i="170"/>
  <c r="AC35" i="170" s="1"/>
  <c r="AD35" i="170" s="1"/>
  <c r="AH35" i="170" s="1"/>
  <c r="AI35" i="170" s="1"/>
  <c r="AB23" i="170"/>
  <c r="AC23" i="170" s="1"/>
  <c r="AD23" i="170" s="1"/>
  <c r="AH23" i="170" s="1"/>
  <c r="AI23" i="170" s="1"/>
  <c r="AB7" i="170"/>
  <c r="AC7" i="170" s="1"/>
  <c r="AD7" i="170" s="1"/>
  <c r="AH7" i="170" s="1"/>
  <c r="AI7" i="170" s="1"/>
  <c r="AB80" i="170"/>
  <c r="AC80" i="170" s="1"/>
  <c r="AD80" i="170" s="1"/>
  <c r="AH80" i="170" s="1"/>
  <c r="AI80" i="170" s="1"/>
  <c r="AB68" i="170"/>
  <c r="AC68" i="170" s="1"/>
  <c r="AD68" i="170" s="1"/>
  <c r="AB57" i="170"/>
  <c r="AC57" i="170" s="1"/>
  <c r="AD57" i="170" s="1"/>
  <c r="AH57" i="170" s="1"/>
  <c r="AI57" i="170" s="1"/>
  <c r="AB45" i="170"/>
  <c r="AC45" i="170" s="1"/>
  <c r="AD45" i="170" s="1"/>
  <c r="AH45" i="170" s="1"/>
  <c r="AI45" i="170" s="1"/>
  <c r="AB29" i="170"/>
  <c r="AC29" i="170" s="1"/>
  <c r="AD29" i="170" s="1"/>
  <c r="AH29" i="170" s="1"/>
  <c r="AI29" i="170" s="1"/>
  <c r="AB17" i="170"/>
  <c r="AC17" i="170" s="1"/>
  <c r="AD17" i="170" s="1"/>
  <c r="AH17" i="170" s="1"/>
  <c r="AI17" i="170" s="1"/>
  <c r="AB11" i="170"/>
  <c r="AC11" i="170" s="1"/>
  <c r="AD11" i="170" s="1"/>
  <c r="AH11" i="170" s="1"/>
  <c r="AI11" i="170" s="1"/>
  <c r="AB84" i="170"/>
  <c r="AC84" i="170" s="1"/>
  <c r="AD84" i="170" s="1"/>
  <c r="AH84" i="170" s="1"/>
  <c r="AI84" i="170" s="1"/>
  <c r="AB72" i="170"/>
  <c r="AC72" i="170" s="1"/>
  <c r="AD72" i="170" s="1"/>
  <c r="AH72" i="170" s="1"/>
  <c r="AI72" i="170" s="1"/>
  <c r="AB55" i="170"/>
  <c r="AC55" i="170" s="1"/>
  <c r="AD55" i="170" s="1"/>
  <c r="AH55" i="170" s="1"/>
  <c r="AI55" i="170" s="1"/>
  <c r="AB33" i="170"/>
  <c r="AC33" i="170" s="1"/>
  <c r="AD33" i="170" s="1"/>
  <c r="AH33" i="170" s="1"/>
  <c r="AI33" i="170" s="1"/>
  <c r="AB21" i="170"/>
  <c r="AC21" i="170" s="1"/>
  <c r="AD21" i="170" s="1"/>
  <c r="AH21" i="170" s="1"/>
  <c r="AI21" i="170" s="1"/>
  <c r="AB78" i="170"/>
  <c r="AC78" i="170" s="1"/>
  <c r="AD78" i="170" s="1"/>
  <c r="AH78" i="170" s="1"/>
  <c r="AI78" i="170" s="1"/>
  <c r="AB43" i="170"/>
  <c r="AC43" i="170" s="1"/>
  <c r="AD43" i="170" s="1"/>
  <c r="AH43" i="170" s="1"/>
  <c r="AI43" i="170" s="1"/>
  <c r="AB90" i="170"/>
  <c r="AC90" i="170" s="1"/>
  <c r="AD90" i="170" s="1"/>
  <c r="AH90" i="170" s="1"/>
  <c r="AI90" i="170" s="1"/>
  <c r="AB41" i="170"/>
  <c r="AC41" i="170" s="1"/>
  <c r="AD41" i="170" s="1"/>
  <c r="AH41" i="170" s="1"/>
  <c r="AI41" i="170" s="1"/>
  <c r="AB39" i="170"/>
  <c r="AC39" i="170" s="1"/>
  <c r="AD39" i="170" s="1"/>
  <c r="AH39" i="170" s="1"/>
  <c r="AI39" i="170" s="1"/>
  <c r="AB27" i="170"/>
  <c r="AC27" i="170" s="1"/>
  <c r="AD27" i="170" s="1"/>
  <c r="AH27" i="170" s="1"/>
  <c r="AI27" i="170" s="1"/>
  <c r="AB15" i="170"/>
  <c r="AC15" i="170" s="1"/>
  <c r="AD15" i="170" s="1"/>
  <c r="AH15" i="170" s="1"/>
  <c r="AI15" i="170" s="1"/>
  <c r="AB13" i="170"/>
  <c r="AC13" i="170" s="1"/>
  <c r="AD13" i="170" s="1"/>
  <c r="AH13" i="170" s="1"/>
  <c r="AI13" i="170" s="1"/>
  <c r="AB63" i="170"/>
  <c r="AC63" i="170" s="1"/>
  <c r="AD63" i="170" s="1"/>
  <c r="AB88" i="170"/>
  <c r="AC88" i="170" s="1"/>
  <c r="AD88" i="170" s="1"/>
  <c r="AH88" i="170" s="1"/>
  <c r="AI88" i="170" s="1"/>
  <c r="AB61" i="170"/>
  <c r="AC61" i="170" s="1"/>
  <c r="AD61" i="170" s="1"/>
  <c r="AH61" i="170" s="1"/>
  <c r="AI61" i="170" s="1"/>
  <c r="AB47" i="170"/>
  <c r="AC47" i="170" s="1"/>
  <c r="AD47" i="170" s="1"/>
  <c r="AH47" i="170" s="1"/>
  <c r="AI47" i="170" s="1"/>
  <c r="AB37" i="170"/>
  <c r="AC37" i="170" s="1"/>
  <c r="AD37" i="170" s="1"/>
  <c r="AH37" i="170" s="1"/>
  <c r="AI37" i="170" s="1"/>
  <c r="AB25" i="170"/>
  <c r="AC25" i="170" s="1"/>
  <c r="AD25" i="170" s="1"/>
  <c r="AB9" i="170"/>
  <c r="AC9" i="170" s="1"/>
  <c r="AD9" i="170" s="1"/>
  <c r="AH9" i="170" s="1"/>
  <c r="AI9" i="170" s="1"/>
  <c r="AB59" i="170"/>
  <c r="AC59" i="170" s="1"/>
  <c r="AD59" i="170" s="1"/>
  <c r="AH59" i="170" s="1"/>
  <c r="AI59" i="170" s="1"/>
  <c r="AB19" i="170"/>
  <c r="AC19" i="170" s="1"/>
  <c r="AD19" i="170" s="1"/>
  <c r="AH19" i="170" s="1"/>
  <c r="AI19" i="170" s="1"/>
  <c r="AB5" i="170"/>
  <c r="AC5" i="170" s="1"/>
  <c r="AD5" i="170" s="1"/>
  <c r="AH5" i="170" s="1"/>
  <c r="AI5" i="170" s="1"/>
  <c r="AH63" i="170"/>
  <c r="AI63" i="170" s="1"/>
  <c r="AH91" i="170"/>
  <c r="AI91" i="170" s="1"/>
  <c r="AH82" i="170"/>
  <c r="AI82" i="170" s="1"/>
  <c r="AH25" i="170"/>
  <c r="AI25" i="170" s="1"/>
  <c r="AH68" i="170"/>
  <c r="AI68" i="170" s="1"/>
  <c r="AH31" i="170"/>
  <c r="AI31" i="170" s="1"/>
  <c r="AT543" i="168" l="1"/>
  <c r="AS543" i="168"/>
  <c r="U88" i="168"/>
  <c r="AM87" i="168"/>
  <c r="AN87" i="168" s="1"/>
  <c r="U87" i="168"/>
  <c r="V87" i="168" s="1"/>
  <c r="N87" i="168"/>
  <c r="AM86" i="168"/>
  <c r="AN86" i="168" s="1"/>
  <c r="U86" i="168"/>
  <c r="V86" i="168" s="1"/>
  <c r="N86" i="168"/>
  <c r="U85" i="168"/>
  <c r="AM84" i="168"/>
  <c r="AN84" i="168" s="1"/>
  <c r="U84" i="168"/>
  <c r="V84" i="168" s="1"/>
  <c r="N84" i="168"/>
  <c r="U83" i="168"/>
  <c r="AM82" i="168"/>
  <c r="AN82" i="168" s="1"/>
  <c r="U82" i="168"/>
  <c r="V82" i="168" s="1"/>
  <c r="N82" i="168"/>
  <c r="U81" i="168"/>
  <c r="AM80" i="168"/>
  <c r="AN80" i="168" s="1"/>
  <c r="U80" i="168"/>
  <c r="V80" i="168" s="1"/>
  <c r="N80" i="168"/>
  <c r="U64" i="168"/>
  <c r="AM63" i="168"/>
  <c r="AN63" i="168" s="1"/>
  <c r="U63" i="168"/>
  <c r="V63" i="168" s="1"/>
  <c r="N63" i="168"/>
  <c r="U66" i="168"/>
  <c r="AM65" i="168"/>
  <c r="AN65" i="168" s="1"/>
  <c r="U65" i="168"/>
  <c r="V65" i="168" s="1"/>
  <c r="N65" i="168"/>
  <c r="U79" i="168"/>
  <c r="AM78" i="168"/>
  <c r="AN78" i="168" s="1"/>
  <c r="U78" i="168"/>
  <c r="V78" i="168" s="1"/>
  <c r="N78" i="168"/>
  <c r="U77" i="168"/>
  <c r="AM76" i="168"/>
  <c r="AN76" i="168" s="1"/>
  <c r="U76" i="168"/>
  <c r="V76" i="168" s="1"/>
  <c r="N76" i="168"/>
  <c r="U75" i="168"/>
  <c r="AM74" i="168"/>
  <c r="AN74" i="168" s="1"/>
  <c r="U74" i="168"/>
  <c r="V74" i="168" s="1"/>
  <c r="N74" i="168"/>
  <c r="U73" i="168"/>
  <c r="U72" i="168"/>
  <c r="V72" i="168" s="1"/>
  <c r="N72" i="168"/>
  <c r="U71" i="168"/>
  <c r="AM70" i="168"/>
  <c r="AN70" i="168" s="1"/>
  <c r="U70" i="168"/>
  <c r="V70" i="168" s="1"/>
  <c r="N70" i="168"/>
  <c r="U69" i="168"/>
  <c r="AM68" i="168"/>
  <c r="AN68" i="168" s="1"/>
  <c r="U68" i="168"/>
  <c r="V68" i="168" s="1"/>
  <c r="N68" i="168"/>
  <c r="U58" i="168"/>
  <c r="AM57" i="168"/>
  <c r="AN57" i="168" s="1"/>
  <c r="U57" i="168"/>
  <c r="V57" i="168" s="1"/>
  <c r="N57" i="168"/>
  <c r="U60" i="168"/>
  <c r="U59" i="168"/>
  <c r="V59" i="168" s="1"/>
  <c r="N59" i="168"/>
  <c r="U62" i="168"/>
  <c r="AM61" i="168"/>
  <c r="AN61" i="168" s="1"/>
  <c r="U61" i="168"/>
  <c r="V61" i="168" s="1"/>
  <c r="N61" i="168"/>
  <c r="U56" i="168"/>
  <c r="AM55" i="168"/>
  <c r="AN55" i="168" s="1"/>
  <c r="U55" i="168"/>
  <c r="V55" i="168" s="1"/>
  <c r="N55" i="168"/>
  <c r="U54" i="168"/>
  <c r="AM53" i="168"/>
  <c r="AN53" i="168" s="1"/>
  <c r="U53" i="168"/>
  <c r="V53" i="168" s="1"/>
  <c r="N53" i="168"/>
  <c r="U52" i="168"/>
  <c r="AM51" i="168"/>
  <c r="AN51" i="168" s="1"/>
  <c r="U51" i="168"/>
  <c r="V51" i="168" s="1"/>
  <c r="N51" i="168"/>
  <c r="U50" i="168"/>
  <c r="AM49" i="168"/>
  <c r="AN49" i="168" s="1"/>
  <c r="U49" i="168"/>
  <c r="V49" i="168" s="1"/>
  <c r="N49" i="168"/>
  <c r="U48" i="168"/>
  <c r="AM47" i="168"/>
  <c r="AN47" i="168" s="1"/>
  <c r="U47" i="168"/>
  <c r="V47" i="168" s="1"/>
  <c r="N47" i="168"/>
  <c r="U46" i="168"/>
  <c r="AM45" i="168"/>
  <c r="AN45" i="168" s="1"/>
  <c r="U45" i="168"/>
  <c r="V45" i="168" s="1"/>
  <c r="N45" i="168"/>
  <c r="U44" i="168"/>
  <c r="U43" i="168"/>
  <c r="V43" i="168" s="1"/>
  <c r="N43" i="168"/>
  <c r="U42" i="168"/>
  <c r="AM41" i="168"/>
  <c r="AN41" i="168" s="1"/>
  <c r="U41" i="168"/>
  <c r="V41" i="168" s="1"/>
  <c r="N41" i="168"/>
  <c r="U40" i="168"/>
  <c r="AM39" i="168"/>
  <c r="AN39" i="168" s="1"/>
  <c r="U39" i="168"/>
  <c r="V39" i="168" s="1"/>
  <c r="N39" i="168"/>
  <c r="U38" i="168"/>
  <c r="AM37" i="168"/>
  <c r="AN37" i="168" s="1"/>
  <c r="U37" i="168"/>
  <c r="V37" i="168" s="1"/>
  <c r="N37" i="168"/>
  <c r="U36" i="168"/>
  <c r="AM35" i="168"/>
  <c r="AN35" i="168" s="1"/>
  <c r="U35" i="168"/>
  <c r="V35" i="168" s="1"/>
  <c r="N35" i="168"/>
  <c r="U34" i="168"/>
  <c r="AM33" i="168"/>
  <c r="AN33" i="168" s="1"/>
  <c r="U33" i="168"/>
  <c r="V33" i="168" s="1"/>
  <c r="N33" i="168"/>
  <c r="U32" i="168"/>
  <c r="AM31" i="168"/>
  <c r="AN31" i="168" s="1"/>
  <c r="U31" i="168"/>
  <c r="V31" i="168" s="1"/>
  <c r="N31" i="168"/>
  <c r="U30" i="168"/>
  <c r="AM29" i="168"/>
  <c r="AN29" i="168" s="1"/>
  <c r="U29" i="168"/>
  <c r="V29" i="168" s="1"/>
  <c r="N29" i="168"/>
  <c r="U28" i="168"/>
  <c r="AM27" i="168"/>
  <c r="AN27" i="168" s="1"/>
  <c r="U27" i="168"/>
  <c r="V27" i="168" s="1"/>
  <c r="N27" i="168"/>
  <c r="U26" i="168"/>
  <c r="AM25" i="168"/>
  <c r="AN25" i="168" s="1"/>
  <c r="U25" i="168"/>
  <c r="V25" i="168" s="1"/>
  <c r="N25" i="168"/>
  <c r="U24" i="168"/>
  <c r="AM23" i="168"/>
  <c r="AN23" i="168" s="1"/>
  <c r="U23" i="168"/>
  <c r="V23" i="168" s="1"/>
  <c r="N23" i="168"/>
  <c r="U22" i="168"/>
  <c r="AM21" i="168"/>
  <c r="AN21" i="168" s="1"/>
  <c r="U21" i="168"/>
  <c r="V21" i="168" s="1"/>
  <c r="N21" i="168"/>
  <c r="U20" i="168"/>
  <c r="U19" i="168"/>
  <c r="V19" i="168" s="1"/>
  <c r="N19" i="168"/>
  <c r="U18" i="168"/>
  <c r="AM17" i="168"/>
  <c r="AN17" i="168" s="1"/>
  <c r="U17" i="168"/>
  <c r="V17" i="168" s="1"/>
  <c r="N17" i="168"/>
  <c r="U16" i="168"/>
  <c r="AM15" i="168"/>
  <c r="AN15" i="168" s="1"/>
  <c r="U15" i="168"/>
  <c r="V15" i="168" s="1"/>
  <c r="N15" i="168"/>
  <c r="U14" i="168"/>
  <c r="AM13" i="168"/>
  <c r="AN13" i="168" s="1"/>
  <c r="U13" i="168"/>
  <c r="V13" i="168" s="1"/>
  <c r="N13" i="168"/>
  <c r="U12" i="168"/>
  <c r="AM11" i="168"/>
  <c r="AN11" i="168" s="1"/>
  <c r="U11" i="168"/>
  <c r="V11" i="168" s="1"/>
  <c r="N11" i="168"/>
  <c r="U10" i="168"/>
  <c r="AM9" i="168"/>
  <c r="AN9" i="168" s="1"/>
  <c r="U9" i="168"/>
  <c r="V9" i="168" s="1"/>
  <c r="N9" i="168"/>
  <c r="U8" i="168"/>
  <c r="AM7" i="168"/>
  <c r="AN7" i="168" s="1"/>
  <c r="U7" i="168"/>
  <c r="V7" i="168" s="1"/>
  <c r="N7" i="168"/>
  <c r="U6" i="168"/>
  <c r="U5" i="168"/>
  <c r="V5" i="168" s="1"/>
  <c r="N5" i="168"/>
  <c r="AC2" i="168"/>
  <c r="AE2" i="168" s="1"/>
  <c r="H2" i="168"/>
  <c r="L2" i="168" s="1"/>
  <c r="AU543" i="168" l="1"/>
  <c r="AB63" i="168"/>
  <c r="AC63" i="168" s="1"/>
  <c r="AD63" i="168" s="1"/>
  <c r="AH63" i="168" s="1"/>
  <c r="AI63" i="168" s="1"/>
  <c r="AB70" i="168"/>
  <c r="AC70" i="168" s="1"/>
  <c r="AD70" i="168" s="1"/>
  <c r="AH70" i="168" s="1"/>
  <c r="AI70" i="168" s="1"/>
  <c r="AB55" i="168"/>
  <c r="AC55" i="168" s="1"/>
  <c r="AD55" i="168" s="1"/>
  <c r="AH55" i="168" s="1"/>
  <c r="AI55" i="168" s="1"/>
  <c r="AB43" i="168"/>
  <c r="AC43" i="168" s="1"/>
  <c r="AD43" i="168" s="1"/>
  <c r="AH43" i="168" s="1"/>
  <c r="AI43" i="168" s="1"/>
  <c r="AB27" i="168"/>
  <c r="AC27" i="168" s="1"/>
  <c r="AD27" i="168" s="1"/>
  <c r="AH27" i="168" s="1"/>
  <c r="AI27" i="168" s="1"/>
  <c r="AB15" i="168"/>
  <c r="AC15" i="168" s="1"/>
  <c r="AD15" i="168" s="1"/>
  <c r="AH15" i="168" s="1"/>
  <c r="AI15" i="168" s="1"/>
  <c r="AB9" i="168"/>
  <c r="AC9" i="168" s="1"/>
  <c r="AD9" i="168" s="1"/>
  <c r="AH9" i="168" s="1"/>
  <c r="AI9" i="168" s="1"/>
  <c r="AB13" i="168"/>
  <c r="AC13" i="168" s="1"/>
  <c r="AD13" i="168" s="1"/>
  <c r="AH13" i="168" s="1"/>
  <c r="AI13" i="168" s="1"/>
  <c r="AB78" i="168"/>
  <c r="AC78" i="168" s="1"/>
  <c r="AD78" i="168" s="1"/>
  <c r="AH78" i="168" s="1"/>
  <c r="AI78" i="168" s="1"/>
  <c r="AB51" i="168"/>
  <c r="AC51" i="168" s="1"/>
  <c r="AD51" i="168" s="1"/>
  <c r="AH51" i="168" s="1"/>
  <c r="AI51" i="168" s="1"/>
  <c r="AB84" i="168"/>
  <c r="AC84" i="168" s="1"/>
  <c r="AD84" i="168" s="1"/>
  <c r="AH84" i="168" s="1"/>
  <c r="AI84" i="168" s="1"/>
  <c r="AB76" i="168"/>
  <c r="AC76" i="168" s="1"/>
  <c r="AD76" i="168" s="1"/>
  <c r="AH76" i="168" s="1"/>
  <c r="AI76" i="168" s="1"/>
  <c r="AB67" i="168"/>
  <c r="AC67" i="168" s="1"/>
  <c r="AD67" i="168" s="1"/>
  <c r="AB57" i="168"/>
  <c r="AC57" i="168" s="1"/>
  <c r="AD57" i="168" s="1"/>
  <c r="AH57" i="168" s="1"/>
  <c r="AI57" i="168" s="1"/>
  <c r="AB49" i="168"/>
  <c r="AC49" i="168" s="1"/>
  <c r="AD49" i="168" s="1"/>
  <c r="AH49" i="168" s="1"/>
  <c r="AI49" i="168" s="1"/>
  <c r="AB37" i="168"/>
  <c r="AC37" i="168" s="1"/>
  <c r="AD37" i="168" s="1"/>
  <c r="AH37" i="168" s="1"/>
  <c r="AI37" i="168" s="1"/>
  <c r="AB21" i="168"/>
  <c r="AC21" i="168" s="1"/>
  <c r="AD21" i="168" s="1"/>
  <c r="AH21" i="168" s="1"/>
  <c r="AI21" i="168" s="1"/>
  <c r="AB53" i="168"/>
  <c r="AC53" i="168" s="1"/>
  <c r="AD53" i="168" s="1"/>
  <c r="AH53" i="168" s="1"/>
  <c r="AI53" i="168" s="1"/>
  <c r="AB33" i="168"/>
  <c r="AC33" i="168" s="1"/>
  <c r="AD33" i="168" s="1"/>
  <c r="AH33" i="168" s="1"/>
  <c r="AI33" i="168" s="1"/>
  <c r="AB87" i="168"/>
  <c r="AC87" i="168" s="1"/>
  <c r="AD87" i="168" s="1"/>
  <c r="AH87" i="168" s="1"/>
  <c r="AI87" i="168" s="1"/>
  <c r="AB82" i="168"/>
  <c r="AC82" i="168" s="1"/>
  <c r="AD82" i="168" s="1"/>
  <c r="AH82" i="168" s="1"/>
  <c r="AI82" i="168" s="1"/>
  <c r="AB59" i="168"/>
  <c r="AC59" i="168" s="1"/>
  <c r="AD59" i="168" s="1"/>
  <c r="AH59" i="168" s="1"/>
  <c r="AI59" i="168" s="1"/>
  <c r="AB31" i="168"/>
  <c r="AC31" i="168" s="1"/>
  <c r="AD31" i="168" s="1"/>
  <c r="AH31" i="168" s="1"/>
  <c r="AI31" i="168" s="1"/>
  <c r="AB19" i="168"/>
  <c r="AC19" i="168" s="1"/>
  <c r="AD19" i="168" s="1"/>
  <c r="AH19" i="168" s="1"/>
  <c r="AI19" i="168" s="1"/>
  <c r="AB41" i="168"/>
  <c r="AC41" i="168" s="1"/>
  <c r="AD41" i="168" s="1"/>
  <c r="AH41" i="168" s="1"/>
  <c r="AI41" i="168" s="1"/>
  <c r="AB47" i="168"/>
  <c r="AC47" i="168" s="1"/>
  <c r="AD47" i="168" s="1"/>
  <c r="AH47" i="168" s="1"/>
  <c r="AI47" i="168" s="1"/>
  <c r="AB35" i="168"/>
  <c r="AC35" i="168" s="1"/>
  <c r="AD35" i="168" s="1"/>
  <c r="AH35" i="168" s="1"/>
  <c r="AI35" i="168" s="1"/>
  <c r="AB39" i="168"/>
  <c r="AC39" i="168" s="1"/>
  <c r="AD39" i="168" s="1"/>
  <c r="AH39" i="168" s="1"/>
  <c r="AI39" i="168" s="1"/>
  <c r="AB11" i="168"/>
  <c r="AC11" i="168" s="1"/>
  <c r="AD11" i="168" s="1"/>
  <c r="AH11" i="168" s="1"/>
  <c r="AI11" i="168" s="1"/>
  <c r="AB65" i="168"/>
  <c r="AC65" i="168" s="1"/>
  <c r="AD65" i="168" s="1"/>
  <c r="AH65" i="168" s="1"/>
  <c r="AI65" i="168" s="1"/>
  <c r="AB68" i="168"/>
  <c r="AC68" i="168" s="1"/>
  <c r="AD68" i="168" s="1"/>
  <c r="AH68" i="168" s="1"/>
  <c r="AI68" i="168" s="1"/>
  <c r="AB25" i="168"/>
  <c r="AC25" i="168" s="1"/>
  <c r="AD25" i="168" s="1"/>
  <c r="AH25" i="168" s="1"/>
  <c r="AI25" i="168" s="1"/>
  <c r="AB23" i="168"/>
  <c r="AC23" i="168" s="1"/>
  <c r="AD23" i="168" s="1"/>
  <c r="AH23" i="168" s="1"/>
  <c r="AI23" i="168" s="1"/>
  <c r="AB45" i="168"/>
  <c r="AC45" i="168" s="1"/>
  <c r="AD45" i="168" s="1"/>
  <c r="AH45" i="168" s="1"/>
  <c r="AI45" i="168" s="1"/>
  <c r="AB86" i="168"/>
  <c r="AC86" i="168" s="1"/>
  <c r="AD86" i="168" s="1"/>
  <c r="AH86" i="168" s="1"/>
  <c r="AI86" i="168" s="1"/>
  <c r="AB74" i="168"/>
  <c r="AC74" i="168" s="1"/>
  <c r="AD74" i="168" s="1"/>
  <c r="AH74" i="168" s="1"/>
  <c r="AI74" i="168" s="1"/>
  <c r="AB7" i="168"/>
  <c r="AC7" i="168" s="1"/>
  <c r="AD7" i="168" s="1"/>
  <c r="AH7" i="168" s="1"/>
  <c r="AI7" i="168" s="1"/>
  <c r="AB80" i="168"/>
  <c r="AC80" i="168" s="1"/>
  <c r="AD80" i="168" s="1"/>
  <c r="AH80" i="168" s="1"/>
  <c r="AI80" i="168" s="1"/>
  <c r="AB72" i="168"/>
  <c r="AC72" i="168" s="1"/>
  <c r="AD72" i="168" s="1"/>
  <c r="AH72" i="168" s="1"/>
  <c r="AI72" i="168" s="1"/>
  <c r="AB61" i="168"/>
  <c r="AC61" i="168" s="1"/>
  <c r="AD61" i="168" s="1"/>
  <c r="AH61" i="168" s="1"/>
  <c r="AI61" i="168" s="1"/>
  <c r="AB29" i="168"/>
  <c r="AC29" i="168" s="1"/>
  <c r="AD29" i="168" s="1"/>
  <c r="AH29" i="168" s="1"/>
  <c r="AI29" i="168" s="1"/>
  <c r="AB17" i="168"/>
  <c r="AC17" i="168" s="1"/>
  <c r="AD17" i="168" s="1"/>
  <c r="AH17" i="168" s="1"/>
  <c r="AI17" i="168" s="1"/>
  <c r="AB5" i="168"/>
  <c r="AC5" i="168" s="1"/>
  <c r="AD5" i="168" s="1"/>
  <c r="AH5" i="168" s="1"/>
  <c r="AI5" i="168" s="1"/>
  <c r="AT545" i="166"/>
  <c r="AS545" i="166"/>
  <c r="U90" i="166"/>
  <c r="AM89" i="166"/>
  <c r="AN89" i="166" s="1"/>
  <c r="U89" i="166"/>
  <c r="V89" i="166" s="1"/>
  <c r="N89" i="166"/>
  <c r="AM88" i="166"/>
  <c r="AN88" i="166" s="1"/>
  <c r="U88" i="166"/>
  <c r="V88" i="166" s="1"/>
  <c r="N88" i="166"/>
  <c r="U87" i="166"/>
  <c r="AM86" i="166"/>
  <c r="AN86" i="166" s="1"/>
  <c r="U86" i="166"/>
  <c r="V86" i="166" s="1"/>
  <c r="N86" i="166"/>
  <c r="U85" i="166"/>
  <c r="AM84" i="166"/>
  <c r="AN84" i="166" s="1"/>
  <c r="U84" i="166"/>
  <c r="V84" i="166" s="1"/>
  <c r="N84" i="166"/>
  <c r="U83" i="166"/>
  <c r="AM82" i="166"/>
  <c r="AN82" i="166" s="1"/>
  <c r="U82" i="166"/>
  <c r="V82" i="166" s="1"/>
  <c r="N82" i="166"/>
  <c r="U81" i="166"/>
  <c r="AM80" i="166"/>
  <c r="AN80" i="166" s="1"/>
  <c r="U80" i="166"/>
  <c r="V80" i="166" s="1"/>
  <c r="N80" i="166"/>
  <c r="U79" i="166"/>
  <c r="AM78" i="166"/>
  <c r="AN78" i="166" s="1"/>
  <c r="U78" i="166"/>
  <c r="V78" i="166" s="1"/>
  <c r="N78" i="166"/>
  <c r="U77" i="166"/>
  <c r="AM76" i="166"/>
  <c r="AN76" i="166" s="1"/>
  <c r="U76" i="166"/>
  <c r="V76" i="166" s="1"/>
  <c r="N76" i="166"/>
  <c r="U75" i="166"/>
  <c r="AM74" i="166"/>
  <c r="AN74" i="166" s="1"/>
  <c r="U74" i="166"/>
  <c r="V74" i="166" s="1"/>
  <c r="N74" i="166"/>
  <c r="U73" i="166"/>
  <c r="AM72" i="166"/>
  <c r="AN72" i="166" s="1"/>
  <c r="U72" i="166"/>
  <c r="V72" i="166" s="1"/>
  <c r="N72" i="166"/>
  <c r="U71" i="166"/>
  <c r="U70" i="166"/>
  <c r="V70" i="166" s="1"/>
  <c r="N70" i="166"/>
  <c r="U69" i="166"/>
  <c r="AM68" i="166"/>
  <c r="AN68" i="166" s="1"/>
  <c r="U68" i="166"/>
  <c r="V68" i="166" s="1"/>
  <c r="N68" i="166"/>
  <c r="U67" i="166"/>
  <c r="AM66" i="166"/>
  <c r="AN66" i="166" s="1"/>
  <c r="U66" i="166"/>
  <c r="V66" i="166" s="1"/>
  <c r="N66" i="166"/>
  <c r="U64" i="166"/>
  <c r="AM63" i="166"/>
  <c r="AN63" i="166" s="1"/>
  <c r="U63" i="166"/>
  <c r="V63" i="166" s="1"/>
  <c r="N63" i="166"/>
  <c r="U62" i="166"/>
  <c r="AM61" i="166"/>
  <c r="AN61" i="166" s="1"/>
  <c r="U61" i="166"/>
  <c r="V61" i="166" s="1"/>
  <c r="N61" i="166"/>
  <c r="U60" i="166"/>
  <c r="AM59" i="166"/>
  <c r="AN59" i="166" s="1"/>
  <c r="U59" i="166"/>
  <c r="V59" i="166" s="1"/>
  <c r="N59" i="166"/>
  <c r="U58" i="166"/>
  <c r="U57" i="166"/>
  <c r="V57" i="166" s="1"/>
  <c r="N57" i="166"/>
  <c r="U56" i="166"/>
  <c r="AM55" i="166"/>
  <c r="AN55" i="166" s="1"/>
  <c r="U55" i="166"/>
  <c r="V55" i="166" s="1"/>
  <c r="N55" i="166"/>
  <c r="U54" i="166"/>
  <c r="AM53" i="166"/>
  <c r="AN53" i="166" s="1"/>
  <c r="U53" i="166"/>
  <c r="V53" i="166" s="1"/>
  <c r="N53" i="166"/>
  <c r="U52" i="166"/>
  <c r="AM51" i="166"/>
  <c r="AN51" i="166" s="1"/>
  <c r="U51" i="166"/>
  <c r="V51" i="166" s="1"/>
  <c r="N51" i="166"/>
  <c r="U50" i="166"/>
  <c r="AM49" i="166"/>
  <c r="AN49" i="166" s="1"/>
  <c r="U49" i="166"/>
  <c r="V49" i="166" s="1"/>
  <c r="N49" i="166"/>
  <c r="U48" i="166"/>
  <c r="AM47" i="166"/>
  <c r="AN47" i="166" s="1"/>
  <c r="U47" i="166"/>
  <c r="V47" i="166" s="1"/>
  <c r="N47" i="166"/>
  <c r="U46" i="166"/>
  <c r="U45" i="166"/>
  <c r="V45" i="166" s="1"/>
  <c r="N45" i="166"/>
  <c r="U44" i="166"/>
  <c r="AM43" i="166"/>
  <c r="AN43" i="166" s="1"/>
  <c r="U43" i="166"/>
  <c r="V43" i="166" s="1"/>
  <c r="N43" i="166"/>
  <c r="U42" i="166"/>
  <c r="AM41" i="166"/>
  <c r="AN41" i="166" s="1"/>
  <c r="U41" i="166"/>
  <c r="V41" i="166" s="1"/>
  <c r="N41" i="166"/>
  <c r="U40" i="166"/>
  <c r="AM39" i="166"/>
  <c r="AN39" i="166" s="1"/>
  <c r="U39" i="166"/>
  <c r="V39" i="166" s="1"/>
  <c r="N39" i="166"/>
  <c r="U38" i="166"/>
  <c r="AM37" i="166"/>
  <c r="AN37" i="166" s="1"/>
  <c r="U37" i="166"/>
  <c r="V37" i="166" s="1"/>
  <c r="N37" i="166"/>
  <c r="U36" i="166"/>
  <c r="AM35" i="166"/>
  <c r="AN35" i="166" s="1"/>
  <c r="U35" i="166"/>
  <c r="V35" i="166" s="1"/>
  <c r="N35" i="166"/>
  <c r="U34" i="166"/>
  <c r="AM33" i="166"/>
  <c r="AN33" i="166" s="1"/>
  <c r="U33" i="166"/>
  <c r="V33" i="166" s="1"/>
  <c r="N33" i="166"/>
  <c r="U32" i="166"/>
  <c r="AM31" i="166"/>
  <c r="AN31" i="166" s="1"/>
  <c r="U31" i="166"/>
  <c r="V31" i="166" s="1"/>
  <c r="N31" i="166"/>
  <c r="U30" i="166"/>
  <c r="AM29" i="166"/>
  <c r="AN29" i="166" s="1"/>
  <c r="U29" i="166"/>
  <c r="V29" i="166" s="1"/>
  <c r="N29" i="166"/>
  <c r="U28" i="166"/>
  <c r="AM27" i="166"/>
  <c r="AN27" i="166" s="1"/>
  <c r="U27" i="166"/>
  <c r="V27" i="166" s="1"/>
  <c r="N27" i="166"/>
  <c r="U26" i="166"/>
  <c r="AM25" i="166"/>
  <c r="AN25" i="166" s="1"/>
  <c r="U25" i="166"/>
  <c r="V25" i="166" s="1"/>
  <c r="N25" i="166"/>
  <c r="U24" i="166"/>
  <c r="AM23" i="166"/>
  <c r="AN23" i="166" s="1"/>
  <c r="U23" i="166"/>
  <c r="V23" i="166" s="1"/>
  <c r="N23" i="166"/>
  <c r="U22" i="166"/>
  <c r="AM21" i="166"/>
  <c r="AN21" i="166" s="1"/>
  <c r="U21" i="166"/>
  <c r="V21" i="166" s="1"/>
  <c r="N21" i="166"/>
  <c r="U20" i="166"/>
  <c r="U19" i="166"/>
  <c r="V19" i="166" s="1"/>
  <c r="N19" i="166"/>
  <c r="U18" i="166"/>
  <c r="AM17" i="166"/>
  <c r="AN17" i="166" s="1"/>
  <c r="U17" i="166"/>
  <c r="V17" i="166" s="1"/>
  <c r="N17" i="166"/>
  <c r="U16" i="166"/>
  <c r="AM15" i="166"/>
  <c r="AN15" i="166" s="1"/>
  <c r="U15" i="166"/>
  <c r="V15" i="166" s="1"/>
  <c r="N15" i="166"/>
  <c r="U14" i="166"/>
  <c r="AM13" i="166"/>
  <c r="AN13" i="166" s="1"/>
  <c r="U13" i="166"/>
  <c r="V13" i="166" s="1"/>
  <c r="N13" i="166"/>
  <c r="U12" i="166"/>
  <c r="AM11" i="166"/>
  <c r="AN11" i="166" s="1"/>
  <c r="U11" i="166"/>
  <c r="V11" i="166" s="1"/>
  <c r="N11" i="166"/>
  <c r="U10" i="166"/>
  <c r="AM9" i="166"/>
  <c r="AN9" i="166" s="1"/>
  <c r="U9" i="166"/>
  <c r="V9" i="166" s="1"/>
  <c r="N9" i="166"/>
  <c r="U8" i="166"/>
  <c r="AM7" i="166"/>
  <c r="AN7" i="166" s="1"/>
  <c r="U7" i="166"/>
  <c r="V7" i="166" s="1"/>
  <c r="N7" i="166"/>
  <c r="U6" i="166"/>
  <c r="U5" i="166"/>
  <c r="V5" i="166" s="1"/>
  <c r="N5" i="166"/>
  <c r="AC2" i="166"/>
  <c r="AE2" i="166" s="1"/>
  <c r="H2" i="166"/>
  <c r="L2" i="166" s="1"/>
  <c r="AU545" i="166" l="1"/>
  <c r="AB80" i="166"/>
  <c r="AC80" i="166" s="1"/>
  <c r="AD80" i="166" s="1"/>
  <c r="AH80" i="166" s="1"/>
  <c r="AI80" i="166" s="1"/>
  <c r="AB68" i="166"/>
  <c r="AC68" i="166" s="1"/>
  <c r="AD68" i="166" s="1"/>
  <c r="AH68" i="166" s="1"/>
  <c r="AI68" i="166" s="1"/>
  <c r="AB57" i="166"/>
  <c r="AC57" i="166" s="1"/>
  <c r="AD57" i="166" s="1"/>
  <c r="AH57" i="166" s="1"/>
  <c r="AI57" i="166" s="1"/>
  <c r="AB45" i="166"/>
  <c r="AC45" i="166" s="1"/>
  <c r="AD45" i="166" s="1"/>
  <c r="AH45" i="166" s="1"/>
  <c r="AI45" i="166" s="1"/>
  <c r="AB29" i="166"/>
  <c r="AC29" i="166" s="1"/>
  <c r="AD29" i="166" s="1"/>
  <c r="AH29" i="166" s="1"/>
  <c r="AI29" i="166" s="1"/>
  <c r="AB21" i="166"/>
  <c r="AC21" i="166" s="1"/>
  <c r="AD21" i="166" s="1"/>
  <c r="AH21" i="166" s="1"/>
  <c r="AI21" i="166" s="1"/>
  <c r="AB11" i="166"/>
  <c r="AC11" i="166" s="1"/>
  <c r="AD11" i="166" s="1"/>
  <c r="AH11" i="166" s="1"/>
  <c r="AI11" i="166" s="1"/>
  <c r="AB41" i="166"/>
  <c r="AC41" i="166" s="1"/>
  <c r="AD41" i="166" s="1"/>
  <c r="AH41" i="166" s="1"/>
  <c r="AI41" i="166" s="1"/>
  <c r="AB86" i="166"/>
  <c r="AC86" i="166" s="1"/>
  <c r="AD86" i="166" s="1"/>
  <c r="AH86" i="166" s="1"/>
  <c r="AI86" i="166" s="1"/>
  <c r="AB59" i="166"/>
  <c r="AC59" i="166" s="1"/>
  <c r="AD59" i="166" s="1"/>
  <c r="AB74" i="166"/>
  <c r="AC74" i="166" s="1"/>
  <c r="AD74" i="166" s="1"/>
  <c r="AH74" i="166" s="1"/>
  <c r="AI74" i="166" s="1"/>
  <c r="AB65" i="166"/>
  <c r="AC65" i="166" s="1"/>
  <c r="AD65" i="166" s="1"/>
  <c r="AB63" i="166"/>
  <c r="AC63" i="166" s="1"/>
  <c r="AD63" i="166" s="1"/>
  <c r="AH63" i="166" s="1"/>
  <c r="AI63" i="166" s="1"/>
  <c r="AB51" i="166"/>
  <c r="AC51" i="166" s="1"/>
  <c r="AD51" i="166" s="1"/>
  <c r="AH51" i="166" s="1"/>
  <c r="AI51" i="166" s="1"/>
  <c r="AB39" i="166"/>
  <c r="AC39" i="166" s="1"/>
  <c r="AD39" i="166" s="1"/>
  <c r="AH39" i="166" s="1"/>
  <c r="AI39" i="166" s="1"/>
  <c r="AB25" i="166"/>
  <c r="AC25" i="166" s="1"/>
  <c r="AD25" i="166" s="1"/>
  <c r="AH25" i="166" s="1"/>
  <c r="AI25" i="166" s="1"/>
  <c r="AB19" i="166"/>
  <c r="AC19" i="166" s="1"/>
  <c r="AD19" i="166" s="1"/>
  <c r="AB76" i="166"/>
  <c r="AC76" i="166" s="1"/>
  <c r="AD76" i="166" s="1"/>
  <c r="AH76" i="166" s="1"/>
  <c r="AI76" i="166" s="1"/>
  <c r="AB89" i="166"/>
  <c r="AC89" i="166" s="1"/>
  <c r="AD89" i="166" s="1"/>
  <c r="AH89" i="166" s="1"/>
  <c r="AI89" i="166" s="1"/>
  <c r="AB84" i="166"/>
  <c r="AC84" i="166" s="1"/>
  <c r="AD84" i="166" s="1"/>
  <c r="AH84" i="166" s="1"/>
  <c r="AI84" i="166" s="1"/>
  <c r="AB33" i="166"/>
  <c r="AC33" i="166" s="1"/>
  <c r="AD33" i="166" s="1"/>
  <c r="AH33" i="166" s="1"/>
  <c r="AI33" i="166" s="1"/>
  <c r="AB23" i="166"/>
  <c r="AC23" i="166" s="1"/>
  <c r="AD23" i="166" s="1"/>
  <c r="AH23" i="166" s="1"/>
  <c r="AI23" i="166" s="1"/>
  <c r="AB35" i="166"/>
  <c r="AC35" i="166" s="1"/>
  <c r="AD35" i="166" s="1"/>
  <c r="AH35" i="166" s="1"/>
  <c r="AI35" i="166" s="1"/>
  <c r="AB5" i="166"/>
  <c r="AC5" i="166" s="1"/>
  <c r="AD5" i="166" s="1"/>
  <c r="AH5" i="166" s="1"/>
  <c r="AI5" i="166" s="1"/>
  <c r="AB78" i="166"/>
  <c r="AC78" i="166" s="1"/>
  <c r="AD78" i="166" s="1"/>
  <c r="AH78" i="166" s="1"/>
  <c r="AI78" i="166" s="1"/>
  <c r="AB66" i="166"/>
  <c r="AC66" i="166" s="1"/>
  <c r="AD66" i="166" s="1"/>
  <c r="AH66" i="166" s="1"/>
  <c r="AI66" i="166" s="1"/>
  <c r="AB55" i="166"/>
  <c r="AC55" i="166" s="1"/>
  <c r="AD55" i="166" s="1"/>
  <c r="AH55" i="166" s="1"/>
  <c r="AI55" i="166" s="1"/>
  <c r="AB43" i="166"/>
  <c r="AC43" i="166" s="1"/>
  <c r="AD43" i="166" s="1"/>
  <c r="AH43" i="166" s="1"/>
  <c r="AI43" i="166" s="1"/>
  <c r="AB27" i="166"/>
  <c r="AC27" i="166" s="1"/>
  <c r="AD27" i="166" s="1"/>
  <c r="AH27" i="166" s="1"/>
  <c r="AI27" i="166" s="1"/>
  <c r="AB9" i="166"/>
  <c r="AC9" i="166" s="1"/>
  <c r="AD9" i="166" s="1"/>
  <c r="AH9" i="166" s="1"/>
  <c r="AI9" i="166" s="1"/>
  <c r="AB53" i="166"/>
  <c r="AC53" i="166" s="1"/>
  <c r="AD53" i="166" s="1"/>
  <c r="AH53" i="166" s="1"/>
  <c r="AI53" i="166" s="1"/>
  <c r="AB88" i="166"/>
  <c r="AC88" i="166" s="1"/>
  <c r="AD88" i="166" s="1"/>
  <c r="AH88" i="166" s="1"/>
  <c r="AI88" i="166" s="1"/>
  <c r="AB72" i="166"/>
  <c r="AC72" i="166" s="1"/>
  <c r="AD72" i="166" s="1"/>
  <c r="AH72" i="166" s="1"/>
  <c r="AI72" i="166" s="1"/>
  <c r="AB61" i="166"/>
  <c r="AC61" i="166" s="1"/>
  <c r="AD61" i="166" s="1"/>
  <c r="AH61" i="166" s="1"/>
  <c r="AI61" i="166" s="1"/>
  <c r="AB49" i="166"/>
  <c r="AC49" i="166" s="1"/>
  <c r="AD49" i="166" s="1"/>
  <c r="AH49" i="166" s="1"/>
  <c r="AI49" i="166" s="1"/>
  <c r="AB37" i="166"/>
  <c r="AC37" i="166" s="1"/>
  <c r="AD37" i="166" s="1"/>
  <c r="AH37" i="166" s="1"/>
  <c r="AI37" i="166" s="1"/>
  <c r="AB17" i="166"/>
  <c r="AC17" i="166" s="1"/>
  <c r="AD17" i="166" s="1"/>
  <c r="AH17" i="166" s="1"/>
  <c r="AI17" i="166" s="1"/>
  <c r="AB7" i="166"/>
  <c r="AC7" i="166" s="1"/>
  <c r="AD7" i="166" s="1"/>
  <c r="AH7" i="166" s="1"/>
  <c r="AI7" i="166" s="1"/>
  <c r="AB15" i="166"/>
  <c r="AC15" i="166" s="1"/>
  <c r="AD15" i="166" s="1"/>
  <c r="AH15" i="166" s="1"/>
  <c r="AI15" i="166" s="1"/>
  <c r="AB82" i="166"/>
  <c r="AC82" i="166" s="1"/>
  <c r="AD82" i="166" s="1"/>
  <c r="AH82" i="166" s="1"/>
  <c r="AI82" i="166" s="1"/>
  <c r="AB70" i="166"/>
  <c r="AC70" i="166" s="1"/>
  <c r="AD70" i="166" s="1"/>
  <c r="AH70" i="166" s="1"/>
  <c r="AI70" i="166" s="1"/>
  <c r="AB31" i="166"/>
  <c r="AC31" i="166" s="1"/>
  <c r="AD31" i="166" s="1"/>
  <c r="AH31" i="166" s="1"/>
  <c r="AI31" i="166" s="1"/>
  <c r="AB13" i="166"/>
  <c r="AC13" i="166" s="1"/>
  <c r="AD13" i="166" s="1"/>
  <c r="AH13" i="166" s="1"/>
  <c r="AI13" i="166" s="1"/>
  <c r="AB47" i="166"/>
  <c r="AC47" i="166" s="1"/>
  <c r="AD47" i="166" s="1"/>
  <c r="AH47" i="166" s="1"/>
  <c r="AI47" i="166" s="1"/>
  <c r="AH19" i="166"/>
  <c r="AI19" i="166" s="1"/>
  <c r="AH59" i="166"/>
  <c r="AI59" i="166" s="1"/>
  <c r="U70" i="164" l="1"/>
  <c r="V70" i="164" s="1"/>
  <c r="N70" i="164"/>
  <c r="AT543" i="164" l="1"/>
  <c r="AS543" i="164"/>
  <c r="U88" i="164"/>
  <c r="AM87" i="164"/>
  <c r="AN87" i="164" s="1"/>
  <c r="U87" i="164"/>
  <c r="V87" i="164" s="1"/>
  <c r="N87" i="164"/>
  <c r="AM86" i="164"/>
  <c r="AN86" i="164" s="1"/>
  <c r="U86" i="164"/>
  <c r="V86" i="164" s="1"/>
  <c r="N86" i="164"/>
  <c r="U85" i="164"/>
  <c r="AM84" i="164"/>
  <c r="AN84" i="164" s="1"/>
  <c r="U84" i="164"/>
  <c r="V84" i="164" s="1"/>
  <c r="N84" i="164"/>
  <c r="U83" i="164"/>
  <c r="AM82" i="164"/>
  <c r="AN82" i="164" s="1"/>
  <c r="U82" i="164"/>
  <c r="V82" i="164" s="1"/>
  <c r="N82" i="164"/>
  <c r="U81" i="164"/>
  <c r="AM80" i="164"/>
  <c r="AN80" i="164" s="1"/>
  <c r="U80" i="164"/>
  <c r="V80" i="164" s="1"/>
  <c r="N80" i="164"/>
  <c r="U79" i="164"/>
  <c r="AM78" i="164"/>
  <c r="AN78" i="164" s="1"/>
  <c r="U78" i="164"/>
  <c r="V78" i="164" s="1"/>
  <c r="N78" i="164"/>
  <c r="U77" i="164"/>
  <c r="AM76" i="164"/>
  <c r="AN76" i="164" s="1"/>
  <c r="U76" i="164"/>
  <c r="V76" i="164" s="1"/>
  <c r="N76" i="164"/>
  <c r="U75" i="164"/>
  <c r="AM74" i="164"/>
  <c r="AN74" i="164" s="1"/>
  <c r="U74" i="164"/>
  <c r="V74" i="164" s="1"/>
  <c r="N74" i="164"/>
  <c r="U73" i="164"/>
  <c r="AM72" i="164"/>
  <c r="AN72" i="164" s="1"/>
  <c r="U72" i="164"/>
  <c r="V72" i="164" s="1"/>
  <c r="N72" i="164"/>
  <c r="U69" i="164"/>
  <c r="U68" i="164"/>
  <c r="V68" i="164" s="1"/>
  <c r="N68" i="164"/>
  <c r="U67" i="164"/>
  <c r="AM66" i="164"/>
  <c r="AN66" i="164" s="1"/>
  <c r="U66" i="164"/>
  <c r="V66" i="164" s="1"/>
  <c r="N66" i="164"/>
  <c r="U65" i="164"/>
  <c r="AM64" i="164"/>
  <c r="AN64" i="164" s="1"/>
  <c r="U64" i="164"/>
  <c r="V64" i="164" s="1"/>
  <c r="N64" i="164"/>
  <c r="U62" i="164"/>
  <c r="AM61" i="164"/>
  <c r="AN61" i="164" s="1"/>
  <c r="U61" i="164"/>
  <c r="V61" i="164" s="1"/>
  <c r="N61" i="164"/>
  <c r="U60" i="164"/>
  <c r="U59" i="164"/>
  <c r="V59" i="164" s="1"/>
  <c r="N59" i="164"/>
  <c r="U58" i="164"/>
  <c r="AM57" i="164"/>
  <c r="AN57" i="164" s="1"/>
  <c r="U57" i="164"/>
  <c r="V57" i="164" s="1"/>
  <c r="N57" i="164"/>
  <c r="U56" i="164"/>
  <c r="AM55" i="164"/>
  <c r="AN55" i="164" s="1"/>
  <c r="U55" i="164"/>
  <c r="V55" i="164" s="1"/>
  <c r="N55" i="164"/>
  <c r="U54" i="164"/>
  <c r="AM53" i="164"/>
  <c r="AN53" i="164" s="1"/>
  <c r="U53" i="164"/>
  <c r="V53" i="164" s="1"/>
  <c r="N53" i="164"/>
  <c r="U52" i="164"/>
  <c r="AM51" i="164"/>
  <c r="AN51" i="164" s="1"/>
  <c r="U51" i="164"/>
  <c r="V51" i="164" s="1"/>
  <c r="N51" i="164"/>
  <c r="U50" i="164"/>
  <c r="AM49" i="164"/>
  <c r="AN49" i="164" s="1"/>
  <c r="U49" i="164"/>
  <c r="V49" i="164" s="1"/>
  <c r="N49" i="164"/>
  <c r="U48" i="164"/>
  <c r="AM47" i="164"/>
  <c r="AN47" i="164" s="1"/>
  <c r="U47" i="164"/>
  <c r="V47" i="164" s="1"/>
  <c r="N47" i="164"/>
  <c r="U46" i="164"/>
  <c r="AM45" i="164"/>
  <c r="AN45" i="164" s="1"/>
  <c r="U45" i="164"/>
  <c r="V45" i="164" s="1"/>
  <c r="N45" i="164"/>
  <c r="U44" i="164"/>
  <c r="U43" i="164"/>
  <c r="V43" i="164" s="1"/>
  <c r="N43" i="164"/>
  <c r="U71" i="164"/>
  <c r="AM70" i="164"/>
  <c r="AN70" i="164" s="1"/>
  <c r="U42" i="164"/>
  <c r="AM41" i="164"/>
  <c r="AN41" i="164" s="1"/>
  <c r="U41" i="164"/>
  <c r="V41" i="164" s="1"/>
  <c r="N41" i="164"/>
  <c r="U40" i="164"/>
  <c r="AM39" i="164"/>
  <c r="AN39" i="164" s="1"/>
  <c r="U39" i="164"/>
  <c r="V39" i="164" s="1"/>
  <c r="N39" i="164"/>
  <c r="U38" i="164"/>
  <c r="AM37" i="164"/>
  <c r="AN37" i="164" s="1"/>
  <c r="U37" i="164"/>
  <c r="V37" i="164" s="1"/>
  <c r="N37" i="164"/>
  <c r="U36" i="164"/>
  <c r="AM35" i="164"/>
  <c r="AN35" i="164" s="1"/>
  <c r="U35" i="164"/>
  <c r="V35" i="164" s="1"/>
  <c r="N35" i="164"/>
  <c r="U34" i="164"/>
  <c r="AM33" i="164"/>
  <c r="AN33" i="164" s="1"/>
  <c r="U33" i="164"/>
  <c r="V33" i="164" s="1"/>
  <c r="N33" i="164"/>
  <c r="U32" i="164"/>
  <c r="AM31" i="164"/>
  <c r="AN31" i="164" s="1"/>
  <c r="U31" i="164"/>
  <c r="V31" i="164" s="1"/>
  <c r="N31" i="164"/>
  <c r="U30" i="164"/>
  <c r="AM29" i="164"/>
  <c r="AN29" i="164" s="1"/>
  <c r="U29" i="164"/>
  <c r="V29" i="164" s="1"/>
  <c r="N29" i="164"/>
  <c r="U28" i="164"/>
  <c r="AM27" i="164"/>
  <c r="AN27" i="164" s="1"/>
  <c r="U27" i="164"/>
  <c r="V27" i="164" s="1"/>
  <c r="N27" i="164"/>
  <c r="U26" i="164"/>
  <c r="AM25" i="164"/>
  <c r="AN25" i="164" s="1"/>
  <c r="U25" i="164"/>
  <c r="V25" i="164" s="1"/>
  <c r="N25" i="164"/>
  <c r="U24" i="164"/>
  <c r="AM23" i="164"/>
  <c r="AN23" i="164" s="1"/>
  <c r="U23" i="164"/>
  <c r="V23" i="164" s="1"/>
  <c r="N23" i="164"/>
  <c r="U22" i="164"/>
  <c r="AM21" i="164"/>
  <c r="AN21" i="164" s="1"/>
  <c r="U21" i="164"/>
  <c r="V21" i="164" s="1"/>
  <c r="N21" i="164"/>
  <c r="U20" i="164"/>
  <c r="U19" i="164"/>
  <c r="V19" i="164" s="1"/>
  <c r="N19" i="164"/>
  <c r="U18" i="164"/>
  <c r="AM17" i="164"/>
  <c r="AN17" i="164" s="1"/>
  <c r="U17" i="164"/>
  <c r="V17" i="164" s="1"/>
  <c r="N17" i="164"/>
  <c r="U16" i="164"/>
  <c r="AM15" i="164"/>
  <c r="AN15" i="164" s="1"/>
  <c r="U15" i="164"/>
  <c r="V15" i="164" s="1"/>
  <c r="N15" i="164"/>
  <c r="U14" i="164"/>
  <c r="AM13" i="164"/>
  <c r="AN13" i="164" s="1"/>
  <c r="U13" i="164"/>
  <c r="V13" i="164" s="1"/>
  <c r="N13" i="164"/>
  <c r="U12" i="164"/>
  <c r="AM11" i="164"/>
  <c r="AN11" i="164" s="1"/>
  <c r="U11" i="164"/>
  <c r="V11" i="164" s="1"/>
  <c r="N11" i="164"/>
  <c r="U10" i="164"/>
  <c r="AM9" i="164"/>
  <c r="AN9" i="164" s="1"/>
  <c r="U9" i="164"/>
  <c r="V9" i="164" s="1"/>
  <c r="N9" i="164"/>
  <c r="U8" i="164"/>
  <c r="AM7" i="164"/>
  <c r="AN7" i="164" s="1"/>
  <c r="U7" i="164"/>
  <c r="V7" i="164" s="1"/>
  <c r="N7" i="164"/>
  <c r="U6" i="164"/>
  <c r="U5" i="164"/>
  <c r="V5" i="164" s="1"/>
  <c r="N5" i="164"/>
  <c r="AC2" i="164"/>
  <c r="AE2" i="164" s="1"/>
  <c r="H2" i="164"/>
  <c r="L2" i="164" s="1"/>
  <c r="AU543" i="164" l="1"/>
  <c r="AB78" i="164"/>
  <c r="AC78" i="164" s="1"/>
  <c r="AD78" i="164" s="1"/>
  <c r="AH78" i="164" s="1"/>
  <c r="AI78" i="164" s="1"/>
  <c r="AB64" i="164"/>
  <c r="AC64" i="164" s="1"/>
  <c r="AD64" i="164" s="1"/>
  <c r="AH64" i="164" s="1"/>
  <c r="AI64" i="164" s="1"/>
  <c r="AB53" i="164"/>
  <c r="AC53" i="164" s="1"/>
  <c r="AD53" i="164" s="1"/>
  <c r="AH53" i="164" s="1"/>
  <c r="AI53" i="164" s="1"/>
  <c r="AB70" i="164"/>
  <c r="AC70" i="164" s="1"/>
  <c r="AD70" i="164" s="1"/>
  <c r="AH70" i="164" s="1"/>
  <c r="AI70" i="164" s="1"/>
  <c r="AB27" i="164"/>
  <c r="AC27" i="164" s="1"/>
  <c r="AD27" i="164" s="1"/>
  <c r="AH27" i="164" s="1"/>
  <c r="AI27" i="164" s="1"/>
  <c r="AB15" i="164"/>
  <c r="AC15" i="164" s="1"/>
  <c r="AD15" i="164" s="1"/>
  <c r="AH15" i="164" s="1"/>
  <c r="AI15" i="164" s="1"/>
  <c r="AB61" i="164"/>
  <c r="AC61" i="164" s="1"/>
  <c r="AD61" i="164" s="1"/>
  <c r="AH61" i="164" s="1"/>
  <c r="AI61" i="164" s="1"/>
  <c r="AB72" i="164"/>
  <c r="AC72" i="164" s="1"/>
  <c r="AD72" i="164" s="1"/>
  <c r="AH72" i="164" s="1"/>
  <c r="AI72" i="164" s="1"/>
  <c r="AB47" i="164"/>
  <c r="AC47" i="164" s="1"/>
  <c r="AD47" i="164" s="1"/>
  <c r="AB37" i="164"/>
  <c r="AC37" i="164" s="1"/>
  <c r="AD37" i="164" s="1"/>
  <c r="AH37" i="164" s="1"/>
  <c r="AI37" i="164" s="1"/>
  <c r="AB21" i="164"/>
  <c r="AC21" i="164" s="1"/>
  <c r="AD21" i="164" s="1"/>
  <c r="AH21" i="164" s="1"/>
  <c r="AI21" i="164" s="1"/>
  <c r="AB9" i="164"/>
  <c r="AC9" i="164" s="1"/>
  <c r="AD9" i="164" s="1"/>
  <c r="AH9" i="164" s="1"/>
  <c r="AI9" i="164" s="1"/>
  <c r="AB5" i="164"/>
  <c r="AC5" i="164" s="1"/>
  <c r="AD5" i="164" s="1"/>
  <c r="AH5" i="164" s="1"/>
  <c r="AI5" i="164" s="1"/>
  <c r="AB23" i="164"/>
  <c r="AC23" i="164" s="1"/>
  <c r="AD23" i="164" s="1"/>
  <c r="AH23" i="164" s="1"/>
  <c r="AI23" i="164" s="1"/>
  <c r="AB87" i="164"/>
  <c r="AC87" i="164" s="1"/>
  <c r="AD87" i="164" s="1"/>
  <c r="AH87" i="164" s="1"/>
  <c r="AI87" i="164" s="1"/>
  <c r="AB82" i="164"/>
  <c r="AC82" i="164" s="1"/>
  <c r="AD82" i="164" s="1"/>
  <c r="AH82" i="164" s="1"/>
  <c r="AI82" i="164" s="1"/>
  <c r="AB68" i="164"/>
  <c r="AC68" i="164" s="1"/>
  <c r="AD68" i="164" s="1"/>
  <c r="AH68" i="164" s="1"/>
  <c r="AI68" i="164" s="1"/>
  <c r="AB57" i="164"/>
  <c r="AC57" i="164" s="1"/>
  <c r="AD57" i="164" s="1"/>
  <c r="AH57" i="164" s="1"/>
  <c r="AI57" i="164" s="1"/>
  <c r="AB31" i="164"/>
  <c r="AC31" i="164" s="1"/>
  <c r="AD31" i="164" s="1"/>
  <c r="AH31" i="164" s="1"/>
  <c r="AI31" i="164" s="1"/>
  <c r="AB19" i="164"/>
  <c r="AC19" i="164" s="1"/>
  <c r="AD19" i="164" s="1"/>
  <c r="AH19" i="164" s="1"/>
  <c r="AI19" i="164" s="1"/>
  <c r="AB45" i="164"/>
  <c r="AC45" i="164" s="1"/>
  <c r="AD45" i="164" s="1"/>
  <c r="AH45" i="164" s="1"/>
  <c r="AI45" i="164" s="1"/>
  <c r="AB74" i="164"/>
  <c r="AC74" i="164" s="1"/>
  <c r="AD74" i="164" s="1"/>
  <c r="AH74" i="164" s="1"/>
  <c r="AI74" i="164" s="1"/>
  <c r="AB49" i="164"/>
  <c r="AC49" i="164" s="1"/>
  <c r="AD49" i="164" s="1"/>
  <c r="AH49" i="164" s="1"/>
  <c r="AI49" i="164" s="1"/>
  <c r="AB39" i="164"/>
  <c r="AC39" i="164" s="1"/>
  <c r="AD39" i="164" s="1"/>
  <c r="AB76" i="164"/>
  <c r="AC76" i="164" s="1"/>
  <c r="AD76" i="164" s="1"/>
  <c r="AH76" i="164" s="1"/>
  <c r="AI76" i="164" s="1"/>
  <c r="AB51" i="164"/>
  <c r="AC51" i="164" s="1"/>
  <c r="AD51" i="164" s="1"/>
  <c r="AH51" i="164" s="1"/>
  <c r="AI51" i="164" s="1"/>
  <c r="AB41" i="164"/>
  <c r="AC41" i="164" s="1"/>
  <c r="AD41" i="164" s="1"/>
  <c r="AH41" i="164" s="1"/>
  <c r="AI41" i="164" s="1"/>
  <c r="AB25" i="164"/>
  <c r="AC25" i="164" s="1"/>
  <c r="AD25" i="164" s="1"/>
  <c r="AH25" i="164" s="1"/>
  <c r="AI25" i="164" s="1"/>
  <c r="AB13" i="164"/>
  <c r="AC13" i="164" s="1"/>
  <c r="AD13" i="164" s="1"/>
  <c r="AH13" i="164" s="1"/>
  <c r="AI13" i="164" s="1"/>
  <c r="AB35" i="164"/>
  <c r="AC35" i="164" s="1"/>
  <c r="AD35" i="164" s="1"/>
  <c r="AH35" i="164" s="1"/>
  <c r="AI35" i="164" s="1"/>
  <c r="AB7" i="164"/>
  <c r="AC7" i="164" s="1"/>
  <c r="AD7" i="164" s="1"/>
  <c r="AH7" i="164" s="1"/>
  <c r="AI7" i="164" s="1"/>
  <c r="AB86" i="164"/>
  <c r="AC86" i="164" s="1"/>
  <c r="AD86" i="164" s="1"/>
  <c r="AH86" i="164" s="1"/>
  <c r="AI86" i="164" s="1"/>
  <c r="AB80" i="164"/>
  <c r="AC80" i="164" s="1"/>
  <c r="AD80" i="164" s="1"/>
  <c r="AB66" i="164"/>
  <c r="AC66" i="164" s="1"/>
  <c r="AD66" i="164" s="1"/>
  <c r="AH66" i="164" s="1"/>
  <c r="AI66" i="164" s="1"/>
  <c r="AB55" i="164"/>
  <c r="AC55" i="164" s="1"/>
  <c r="AD55" i="164" s="1"/>
  <c r="AH55" i="164" s="1"/>
  <c r="AI55" i="164" s="1"/>
  <c r="AB43" i="164"/>
  <c r="AC43" i="164" s="1"/>
  <c r="AD43" i="164" s="1"/>
  <c r="AH43" i="164" s="1"/>
  <c r="AI43" i="164" s="1"/>
  <c r="AB29" i="164"/>
  <c r="AC29" i="164" s="1"/>
  <c r="AD29" i="164" s="1"/>
  <c r="AH29" i="164" s="1"/>
  <c r="AI29" i="164" s="1"/>
  <c r="AB17" i="164"/>
  <c r="AC17" i="164" s="1"/>
  <c r="AD17" i="164" s="1"/>
  <c r="AH17" i="164" s="1"/>
  <c r="AI17" i="164" s="1"/>
  <c r="AB63" i="164"/>
  <c r="AC63" i="164" s="1"/>
  <c r="AD63" i="164" s="1"/>
  <c r="AB11" i="164"/>
  <c r="AC11" i="164" s="1"/>
  <c r="AD11" i="164" s="1"/>
  <c r="AH11" i="164" s="1"/>
  <c r="AI11" i="164" s="1"/>
  <c r="AB84" i="164"/>
  <c r="AC84" i="164" s="1"/>
  <c r="AD84" i="164" s="1"/>
  <c r="AH84" i="164" s="1"/>
  <c r="AI84" i="164" s="1"/>
  <c r="AB59" i="164"/>
  <c r="AC59" i="164" s="1"/>
  <c r="AD59" i="164" s="1"/>
  <c r="AH59" i="164" s="1"/>
  <c r="AI59" i="164" s="1"/>
  <c r="AB33" i="164"/>
  <c r="AC33" i="164" s="1"/>
  <c r="AD33" i="164" s="1"/>
  <c r="AH33" i="164" s="1"/>
  <c r="AI33" i="164" s="1"/>
  <c r="AH80" i="164"/>
  <c r="AI80" i="164" s="1"/>
  <c r="AH47" i="164"/>
  <c r="AI47" i="164" s="1"/>
  <c r="AH39" i="164"/>
  <c r="AI39" i="164" s="1"/>
  <c r="H2" i="162" l="1"/>
  <c r="L2" i="162" s="1"/>
  <c r="AB43" i="162" s="1"/>
  <c r="AC43" i="162" s="1"/>
  <c r="AD43" i="162" s="1"/>
  <c r="AC2" i="162"/>
  <c r="AE2" i="162" s="1"/>
  <c r="N5" i="162"/>
  <c r="U5" i="162"/>
  <c r="V5" i="162" s="1"/>
  <c r="U6" i="162"/>
  <c r="N7" i="162"/>
  <c r="U7" i="162"/>
  <c r="V7" i="162" s="1"/>
  <c r="AM7" i="162"/>
  <c r="AN7" i="162" s="1"/>
  <c r="U8" i="162"/>
  <c r="N9" i="162"/>
  <c r="U9" i="162"/>
  <c r="V9" i="162" s="1"/>
  <c r="AM9" i="162"/>
  <c r="AN9" i="162" s="1"/>
  <c r="U10" i="162"/>
  <c r="N11" i="162"/>
  <c r="U11" i="162"/>
  <c r="V11" i="162" s="1"/>
  <c r="AM11" i="162"/>
  <c r="AN11" i="162" s="1"/>
  <c r="U12" i="162"/>
  <c r="N34" i="162"/>
  <c r="U34" i="162"/>
  <c r="V34" i="162" s="1"/>
  <c r="AM34" i="162"/>
  <c r="AN34" i="162" s="1"/>
  <c r="U35" i="162"/>
  <c r="N13" i="162"/>
  <c r="U13" i="162"/>
  <c r="V13" i="162" s="1"/>
  <c r="AM13" i="162"/>
  <c r="AN13" i="162" s="1"/>
  <c r="U14" i="162"/>
  <c r="N15" i="162"/>
  <c r="U15" i="162"/>
  <c r="V15" i="162" s="1"/>
  <c r="AM15" i="162"/>
  <c r="AN15" i="162" s="1"/>
  <c r="U16" i="162"/>
  <c r="N17" i="162"/>
  <c r="U17" i="162"/>
  <c r="V17" i="162" s="1"/>
  <c r="AM17" i="162"/>
  <c r="AN17" i="162" s="1"/>
  <c r="U18" i="162"/>
  <c r="N19" i="162"/>
  <c r="U19" i="162"/>
  <c r="V19" i="162" s="1"/>
  <c r="AM19" i="162"/>
  <c r="AN19" i="162" s="1"/>
  <c r="U20" i="162"/>
  <c r="N21" i="162"/>
  <c r="U21" i="162"/>
  <c r="V21" i="162" s="1"/>
  <c r="AM21" i="162"/>
  <c r="AN21" i="162" s="1"/>
  <c r="U22" i="162"/>
  <c r="N23" i="162"/>
  <c r="U23" i="162"/>
  <c r="V23" i="162" s="1"/>
  <c r="U24" i="162"/>
  <c r="N25" i="162"/>
  <c r="U25" i="162"/>
  <c r="V25" i="162" s="1"/>
  <c r="AM25" i="162"/>
  <c r="AN25" i="162" s="1"/>
  <c r="U26" i="162"/>
  <c r="N27" i="162"/>
  <c r="U27" i="162"/>
  <c r="V27" i="162" s="1"/>
  <c r="AM27" i="162"/>
  <c r="AN27" i="162" s="1"/>
  <c r="U28" i="162"/>
  <c r="N29" i="162"/>
  <c r="U29" i="162"/>
  <c r="V29" i="162" s="1"/>
  <c r="AM29" i="162"/>
  <c r="AN29" i="162" s="1"/>
  <c r="U30" i="162"/>
  <c r="N31" i="162"/>
  <c r="U31" i="162"/>
  <c r="V31" i="162" s="1"/>
  <c r="AM31" i="162"/>
  <c r="AN31" i="162" s="1"/>
  <c r="U32" i="162"/>
  <c r="N33" i="162"/>
  <c r="U33" i="162"/>
  <c r="V33" i="162" s="1"/>
  <c r="U36" i="162"/>
  <c r="N39" i="162"/>
  <c r="U39" i="162"/>
  <c r="V39" i="162" s="1"/>
  <c r="AM39" i="162"/>
  <c r="AN39" i="162" s="1"/>
  <c r="U40" i="162"/>
  <c r="N41" i="162"/>
  <c r="U41" i="162"/>
  <c r="V41" i="162" s="1"/>
  <c r="AM41" i="162"/>
  <c r="AN41" i="162" s="1"/>
  <c r="U42" i="162"/>
  <c r="N43" i="162"/>
  <c r="U43" i="162"/>
  <c r="V43" i="162" s="1"/>
  <c r="AM43" i="162"/>
  <c r="AN43" i="162" s="1"/>
  <c r="U44" i="162"/>
  <c r="N45" i="162"/>
  <c r="U45" i="162"/>
  <c r="V45" i="162" s="1"/>
  <c r="AM45" i="162"/>
  <c r="AN45" i="162" s="1"/>
  <c r="U46" i="162"/>
  <c r="N47" i="162"/>
  <c r="U47" i="162"/>
  <c r="V47" i="162" s="1"/>
  <c r="U48" i="162"/>
  <c r="N49" i="162"/>
  <c r="U49" i="162"/>
  <c r="V49" i="162" s="1"/>
  <c r="AM49" i="162"/>
  <c r="AN49" i="162" s="1"/>
  <c r="U50" i="162"/>
  <c r="N51" i="162"/>
  <c r="U51" i="162"/>
  <c r="V51" i="162" s="1"/>
  <c r="AM51" i="162"/>
  <c r="AN51" i="162" s="1"/>
  <c r="U52" i="162"/>
  <c r="N54" i="162"/>
  <c r="U54" i="162"/>
  <c r="V54" i="162" s="1"/>
  <c r="AM54" i="162"/>
  <c r="AN54" i="162" s="1"/>
  <c r="U55" i="162"/>
  <c r="N56" i="162"/>
  <c r="U56" i="162"/>
  <c r="V56" i="162" s="1"/>
  <c r="AM56" i="162"/>
  <c r="AN56" i="162" s="1"/>
  <c r="U57" i="162"/>
  <c r="N58" i="162"/>
  <c r="U58" i="162"/>
  <c r="V58" i="162" s="1"/>
  <c r="AM58" i="162"/>
  <c r="AN58" i="162" s="1"/>
  <c r="U59" i="162"/>
  <c r="N60" i="162"/>
  <c r="U60" i="162"/>
  <c r="V60" i="162" s="1"/>
  <c r="U61" i="162"/>
  <c r="N62" i="162"/>
  <c r="U62" i="162"/>
  <c r="V62" i="162" s="1"/>
  <c r="AM62" i="162"/>
  <c r="AN62" i="162" s="1"/>
  <c r="U63" i="162"/>
  <c r="N64" i="162"/>
  <c r="U64" i="162"/>
  <c r="V64" i="162" s="1"/>
  <c r="AM64" i="162"/>
  <c r="AN64" i="162" s="1"/>
  <c r="U65" i="162"/>
  <c r="N66" i="162"/>
  <c r="U66" i="162"/>
  <c r="V66" i="162" s="1"/>
  <c r="AM66" i="162"/>
  <c r="AN66" i="162" s="1"/>
  <c r="U67" i="162"/>
  <c r="N68" i="162"/>
  <c r="U68" i="162"/>
  <c r="V68" i="162" s="1"/>
  <c r="AM68" i="162"/>
  <c r="AN68" i="162" s="1"/>
  <c r="U69" i="162"/>
  <c r="N70" i="162"/>
  <c r="U70" i="162"/>
  <c r="V70" i="162" s="1"/>
  <c r="AM70" i="162"/>
  <c r="AN70" i="162" s="1"/>
  <c r="U71" i="162"/>
  <c r="N72" i="162"/>
  <c r="U72" i="162"/>
  <c r="V72" i="162" s="1"/>
  <c r="AM72" i="162"/>
  <c r="AN72" i="162" s="1"/>
  <c r="U73" i="162"/>
  <c r="N74" i="162"/>
  <c r="U74" i="162"/>
  <c r="V74" i="162" s="1"/>
  <c r="AM74" i="162"/>
  <c r="AN74" i="162" s="1"/>
  <c r="U75" i="162"/>
  <c r="N76" i="162"/>
  <c r="U76" i="162"/>
  <c r="V76" i="162" s="1"/>
  <c r="AM76" i="162"/>
  <c r="AN76" i="162" s="1"/>
  <c r="N77" i="162"/>
  <c r="U77" i="162"/>
  <c r="V77" i="162" s="1"/>
  <c r="AM77" i="162"/>
  <c r="AN77" i="162" s="1"/>
  <c r="U78" i="162"/>
  <c r="AS533" i="162"/>
  <c r="AT533" i="162"/>
  <c r="AB66" i="162" l="1"/>
  <c r="AC66" i="162" s="1"/>
  <c r="AD66" i="162" s="1"/>
  <c r="AH66" i="162" s="1"/>
  <c r="AI66" i="162" s="1"/>
  <c r="AB13" i="162"/>
  <c r="AC13" i="162" s="1"/>
  <c r="AD13" i="162" s="1"/>
  <c r="AH13" i="162" s="1"/>
  <c r="AI13" i="162" s="1"/>
  <c r="AU533" i="162"/>
  <c r="AH43" i="162"/>
  <c r="AI43" i="162" s="1"/>
  <c r="AB47" i="162"/>
  <c r="AC47" i="162" s="1"/>
  <c r="AD47" i="162" s="1"/>
  <c r="AH47" i="162" s="1"/>
  <c r="AI47" i="162" s="1"/>
  <c r="AB51" i="162"/>
  <c r="AC51" i="162" s="1"/>
  <c r="AD51" i="162" s="1"/>
  <c r="AH51" i="162" s="1"/>
  <c r="AI51" i="162" s="1"/>
  <c r="AB70" i="162"/>
  <c r="AC70" i="162" s="1"/>
  <c r="AD70" i="162" s="1"/>
  <c r="AH70" i="162" s="1"/>
  <c r="AI70" i="162" s="1"/>
  <c r="AB17" i="162"/>
  <c r="AC17" i="162" s="1"/>
  <c r="AD17" i="162" s="1"/>
  <c r="AH17" i="162" s="1"/>
  <c r="AI17" i="162" s="1"/>
  <c r="AB74" i="162"/>
  <c r="AC74" i="162" s="1"/>
  <c r="AD74" i="162" s="1"/>
  <c r="AH74" i="162" s="1"/>
  <c r="AI74" i="162" s="1"/>
  <c r="AB21" i="162"/>
  <c r="AC21" i="162" s="1"/>
  <c r="AD21" i="162" s="1"/>
  <c r="AH21" i="162" s="1"/>
  <c r="AI21" i="162" s="1"/>
  <c r="AB25" i="162"/>
  <c r="AC25" i="162" s="1"/>
  <c r="AD25" i="162" s="1"/>
  <c r="AH25" i="162" s="1"/>
  <c r="AI25" i="162" s="1"/>
  <c r="AB77" i="162"/>
  <c r="AC77" i="162" s="1"/>
  <c r="AD77" i="162" s="1"/>
  <c r="AH77" i="162" s="1"/>
  <c r="AI77" i="162" s="1"/>
  <c r="AB33" i="162"/>
  <c r="AC33" i="162" s="1"/>
  <c r="AD33" i="162" s="1"/>
  <c r="AH33" i="162" s="1"/>
  <c r="AI33" i="162" s="1"/>
  <c r="AB64" i="162"/>
  <c r="AC64" i="162" s="1"/>
  <c r="AD64" i="162" s="1"/>
  <c r="AH64" i="162" s="1"/>
  <c r="AI64" i="162" s="1"/>
  <c r="AB34" i="162"/>
  <c r="AC34" i="162" s="1"/>
  <c r="AD34" i="162" s="1"/>
  <c r="AH34" i="162" s="1"/>
  <c r="AI34" i="162" s="1"/>
  <c r="AB72" i="162"/>
  <c r="AC72" i="162" s="1"/>
  <c r="AD72" i="162" s="1"/>
  <c r="AH72" i="162" s="1"/>
  <c r="AI72" i="162" s="1"/>
  <c r="AB27" i="162"/>
  <c r="AC27" i="162" s="1"/>
  <c r="AD27" i="162" s="1"/>
  <c r="AH27" i="162" s="1"/>
  <c r="AI27" i="162" s="1"/>
  <c r="AB54" i="162"/>
  <c r="AC54" i="162" s="1"/>
  <c r="AD54" i="162" s="1"/>
  <c r="AH54" i="162" s="1"/>
  <c r="AI54" i="162" s="1"/>
  <c r="AB39" i="162"/>
  <c r="AC39" i="162" s="1"/>
  <c r="AD39" i="162" s="1"/>
  <c r="AH39" i="162" s="1"/>
  <c r="AI39" i="162" s="1"/>
  <c r="AB62" i="162"/>
  <c r="AC62" i="162" s="1"/>
  <c r="AD62" i="162" s="1"/>
  <c r="AH62" i="162" s="1"/>
  <c r="AI62" i="162" s="1"/>
  <c r="AB29" i="162"/>
  <c r="AC29" i="162" s="1"/>
  <c r="AD29" i="162" s="1"/>
  <c r="AH29" i="162" s="1"/>
  <c r="AI29" i="162" s="1"/>
  <c r="AB56" i="162"/>
  <c r="AC56" i="162" s="1"/>
  <c r="AD56" i="162" s="1"/>
  <c r="AH56" i="162" s="1"/>
  <c r="AI56" i="162" s="1"/>
  <c r="AB5" i="162"/>
  <c r="AC5" i="162" s="1"/>
  <c r="AD5" i="162" s="1"/>
  <c r="AH5" i="162" s="1"/>
  <c r="AI5" i="162" s="1"/>
  <c r="AB9" i="162"/>
  <c r="AC9" i="162" s="1"/>
  <c r="AD9" i="162" s="1"/>
  <c r="AH9" i="162" s="1"/>
  <c r="AI9" i="162" s="1"/>
  <c r="AB41" i="162"/>
  <c r="AC41" i="162" s="1"/>
  <c r="AD41" i="162" s="1"/>
  <c r="AH41" i="162" s="1"/>
  <c r="AI41" i="162" s="1"/>
  <c r="AB60" i="162"/>
  <c r="AC60" i="162" s="1"/>
  <c r="AD60" i="162" s="1"/>
  <c r="AH60" i="162" s="1"/>
  <c r="AI60" i="162" s="1"/>
  <c r="AB53" i="162"/>
  <c r="AC53" i="162" s="1"/>
  <c r="AD53" i="162" s="1"/>
  <c r="AB45" i="162"/>
  <c r="AC45" i="162" s="1"/>
  <c r="AD45" i="162" s="1"/>
  <c r="AH45" i="162" s="1"/>
  <c r="AI45" i="162" s="1"/>
  <c r="AB49" i="162"/>
  <c r="AC49" i="162" s="1"/>
  <c r="AD49" i="162" s="1"/>
  <c r="AH49" i="162" s="1"/>
  <c r="AI49" i="162" s="1"/>
  <c r="AB68" i="162"/>
  <c r="AC68" i="162" s="1"/>
  <c r="AD68" i="162" s="1"/>
  <c r="AH68" i="162" s="1"/>
  <c r="AI68" i="162" s="1"/>
  <c r="AB15" i="162"/>
  <c r="AC15" i="162" s="1"/>
  <c r="AD15" i="162" s="1"/>
  <c r="AH15" i="162" s="1"/>
  <c r="AI15" i="162" s="1"/>
  <c r="AB19" i="162"/>
  <c r="AC19" i="162" s="1"/>
  <c r="AD19" i="162" s="1"/>
  <c r="AH19" i="162" s="1"/>
  <c r="AI19" i="162" s="1"/>
  <c r="AB76" i="162"/>
  <c r="AC76" i="162" s="1"/>
  <c r="AD76" i="162" s="1"/>
  <c r="AH76" i="162" s="1"/>
  <c r="AI76" i="162" s="1"/>
  <c r="AB23" i="162"/>
  <c r="AC23" i="162" s="1"/>
  <c r="AD23" i="162" s="1"/>
  <c r="AH23" i="162" s="1"/>
  <c r="AI23" i="162" s="1"/>
  <c r="AB7" i="162"/>
  <c r="AC7" i="162" s="1"/>
  <c r="AD7" i="162" s="1"/>
  <c r="AH7" i="162" s="1"/>
  <c r="AI7" i="162" s="1"/>
  <c r="AB31" i="162"/>
  <c r="AC31" i="162" s="1"/>
  <c r="AD31" i="162" s="1"/>
  <c r="AH31" i="162" s="1"/>
  <c r="AI31" i="162" s="1"/>
  <c r="AB58" i="162"/>
  <c r="AC58" i="162" s="1"/>
  <c r="AD58" i="162" s="1"/>
  <c r="AH58" i="162" s="1"/>
  <c r="AI58" i="162" s="1"/>
  <c r="AB11" i="162"/>
  <c r="AC11" i="162" s="1"/>
  <c r="AD11" i="162" s="1"/>
  <c r="AH11" i="162" s="1"/>
  <c r="AI11" i="162" s="1"/>
  <c r="U10" i="159" l="1"/>
  <c r="U979" i="159" l="1"/>
  <c r="V979" i="159" s="1"/>
  <c r="N979" i="159"/>
  <c r="U978" i="159"/>
  <c r="V978" i="159" s="1"/>
  <c r="N978" i="159"/>
  <c r="U977" i="159"/>
  <c r="V977" i="159" s="1"/>
  <c r="N977" i="159"/>
  <c r="U976" i="159"/>
  <c r="V976" i="159" s="1"/>
  <c r="N976" i="159"/>
  <c r="U975" i="159"/>
  <c r="V975" i="159" s="1"/>
  <c r="N975" i="159"/>
  <c r="U974" i="159"/>
  <c r="V974" i="159" s="1"/>
  <c r="N974" i="159"/>
  <c r="U973" i="159"/>
  <c r="V973" i="159" s="1"/>
  <c r="N973" i="159"/>
  <c r="U972" i="159"/>
  <c r="V972" i="159" s="1"/>
  <c r="N972" i="159"/>
  <c r="U971" i="159"/>
  <c r="V971" i="159" s="1"/>
  <c r="N971" i="159"/>
  <c r="U968" i="159"/>
  <c r="V968" i="159" s="1"/>
  <c r="N968" i="159"/>
  <c r="U967" i="159"/>
  <c r="V967" i="159" s="1"/>
  <c r="N967" i="159"/>
  <c r="Y966" i="159"/>
  <c r="X966" i="159"/>
  <c r="W966" i="159"/>
  <c r="U965" i="159"/>
  <c r="V965" i="159" s="1"/>
  <c r="N965" i="159"/>
  <c r="U964" i="159"/>
  <c r="V964" i="159" s="1"/>
  <c r="N964" i="159"/>
  <c r="U963" i="159"/>
  <c r="V963" i="159" s="1"/>
  <c r="N963" i="159"/>
  <c r="U962" i="159"/>
  <c r="V962" i="159" s="1"/>
  <c r="N962" i="159"/>
  <c r="U961" i="159"/>
  <c r="V961" i="159" s="1"/>
  <c r="N961" i="159"/>
  <c r="U960" i="159"/>
  <c r="V960" i="159" s="1"/>
  <c r="N960" i="159"/>
  <c r="U959" i="159"/>
  <c r="V959" i="159" s="1"/>
  <c r="N959" i="159"/>
  <c r="U957" i="159"/>
  <c r="V957" i="159" s="1"/>
  <c r="N957" i="159"/>
  <c r="U956" i="159"/>
  <c r="V956" i="159" s="1"/>
  <c r="N956" i="159"/>
  <c r="U955" i="159"/>
  <c r="V955" i="159" s="1"/>
  <c r="N955" i="159"/>
  <c r="U954" i="159"/>
  <c r="V954" i="159" s="1"/>
  <c r="N954" i="159"/>
  <c r="U953" i="159"/>
  <c r="V953" i="159" s="1"/>
  <c r="N953" i="159"/>
  <c r="U952" i="159"/>
  <c r="V952" i="159" s="1"/>
  <c r="N952" i="159"/>
  <c r="U951" i="159"/>
  <c r="V951" i="159" s="1"/>
  <c r="N951" i="159"/>
  <c r="U950" i="159"/>
  <c r="V950" i="159" s="1"/>
  <c r="N950" i="159"/>
  <c r="U949" i="159"/>
  <c r="V949" i="159" s="1"/>
  <c r="N949" i="159"/>
  <c r="U948" i="159"/>
  <c r="V948" i="159" s="1"/>
  <c r="N948" i="159"/>
  <c r="U947" i="159"/>
  <c r="V947" i="159" s="1"/>
  <c r="N947" i="159"/>
  <c r="U946" i="159"/>
  <c r="V946" i="159" s="1"/>
  <c r="N946" i="159"/>
  <c r="U945" i="159"/>
  <c r="V945" i="159" s="1"/>
  <c r="N945" i="159"/>
  <c r="U944" i="159"/>
  <c r="V944" i="159" s="1"/>
  <c r="N944" i="159"/>
  <c r="U943" i="159"/>
  <c r="V943" i="159" s="1"/>
  <c r="N943" i="159"/>
  <c r="U942" i="159"/>
  <c r="V942" i="159" s="1"/>
  <c r="N942" i="159"/>
  <c r="U941" i="159"/>
  <c r="V941" i="159" s="1"/>
  <c r="N941" i="159"/>
  <c r="U940" i="159"/>
  <c r="V940" i="159" s="1"/>
  <c r="N940" i="159"/>
  <c r="U939" i="159"/>
  <c r="V939" i="159" s="1"/>
  <c r="N939" i="159"/>
  <c r="N937" i="159"/>
  <c r="U936" i="159"/>
  <c r="V936" i="159" s="1"/>
  <c r="N936" i="159"/>
  <c r="U935" i="159"/>
  <c r="V935" i="159" s="1"/>
  <c r="N935" i="159"/>
  <c r="U934" i="159"/>
  <c r="V934" i="159" s="1"/>
  <c r="N934" i="159"/>
  <c r="U933" i="159"/>
  <c r="V933" i="159" s="1"/>
  <c r="N933" i="159"/>
  <c r="U932" i="159"/>
  <c r="V932" i="159" s="1"/>
  <c r="N932" i="159"/>
  <c r="U931" i="159"/>
  <c r="V931" i="159" s="1"/>
  <c r="N931" i="159"/>
  <c r="U928" i="159"/>
  <c r="V928" i="159" s="1"/>
  <c r="N928" i="159"/>
  <c r="U927" i="159"/>
  <c r="V927" i="159" s="1"/>
  <c r="N927" i="159"/>
  <c r="U926" i="159"/>
  <c r="V926" i="159" s="1"/>
  <c r="N926" i="159"/>
  <c r="U925" i="159"/>
  <c r="V925" i="159" s="1"/>
  <c r="N925" i="159"/>
  <c r="U924" i="159"/>
  <c r="V924" i="159" s="1"/>
  <c r="N924" i="159"/>
  <c r="U923" i="159"/>
  <c r="V923" i="159" s="1"/>
  <c r="N923" i="159"/>
  <c r="U922" i="159"/>
  <c r="V922" i="159" s="1"/>
  <c r="N922" i="159"/>
  <c r="U921" i="159"/>
  <c r="V921" i="159" s="1"/>
  <c r="N921" i="159"/>
  <c r="U920" i="159"/>
  <c r="V920" i="159" s="1"/>
  <c r="N920" i="159"/>
  <c r="U919" i="159"/>
  <c r="V919" i="159" s="1"/>
  <c r="N919" i="159"/>
  <c r="U918" i="159"/>
  <c r="V918" i="159" s="1"/>
  <c r="N918" i="159"/>
  <c r="U916" i="159"/>
  <c r="V916" i="159" s="1"/>
  <c r="N916" i="159"/>
  <c r="U914" i="159"/>
  <c r="V914" i="159" s="1"/>
  <c r="N914" i="159"/>
  <c r="U913" i="159"/>
  <c r="V913" i="159" s="1"/>
  <c r="N913" i="159"/>
  <c r="U912" i="159"/>
  <c r="V912" i="159" s="1"/>
  <c r="N912" i="159"/>
  <c r="U911" i="159"/>
  <c r="V911" i="159" s="1"/>
  <c r="N911" i="159"/>
  <c r="U910" i="159"/>
  <c r="V910" i="159" s="1"/>
  <c r="N910" i="159"/>
  <c r="U908" i="159"/>
  <c r="V908" i="159" s="1"/>
  <c r="N908" i="159"/>
  <c r="U907" i="159"/>
  <c r="V907" i="159" s="1"/>
  <c r="N907" i="159"/>
  <c r="U906" i="159"/>
  <c r="V906" i="159" s="1"/>
  <c r="N906" i="159"/>
  <c r="U905" i="159"/>
  <c r="V905" i="159" s="1"/>
  <c r="N905" i="159"/>
  <c r="U904" i="159"/>
  <c r="V904" i="159" s="1"/>
  <c r="N904" i="159"/>
  <c r="U903" i="159"/>
  <c r="V903" i="159" s="1"/>
  <c r="N903" i="159"/>
  <c r="U902" i="159"/>
  <c r="V902" i="159" s="1"/>
  <c r="N902" i="159"/>
  <c r="U901" i="159"/>
  <c r="V901" i="159" s="1"/>
  <c r="N901" i="159"/>
  <c r="U899" i="159"/>
  <c r="V899" i="159" s="1"/>
  <c r="N899" i="159"/>
  <c r="U896" i="159"/>
  <c r="V896" i="159" s="1"/>
  <c r="N896" i="159"/>
  <c r="U895" i="159"/>
  <c r="V895" i="159" s="1"/>
  <c r="N895" i="159"/>
  <c r="U894" i="159"/>
  <c r="V894" i="159" s="1"/>
  <c r="N894" i="159"/>
  <c r="U893" i="159"/>
  <c r="V893" i="159" s="1"/>
  <c r="N893" i="159"/>
  <c r="U892" i="159"/>
  <c r="V892" i="159" s="1"/>
  <c r="N892" i="159"/>
  <c r="U891" i="159"/>
  <c r="V891" i="159" s="1"/>
  <c r="N891" i="159"/>
  <c r="U890" i="159"/>
  <c r="V890" i="159" s="1"/>
  <c r="N890" i="159"/>
  <c r="U887" i="159"/>
  <c r="V887" i="159" s="1"/>
  <c r="N887" i="159"/>
  <c r="U886" i="159"/>
  <c r="V886" i="159" s="1"/>
  <c r="N886" i="159"/>
  <c r="U883" i="159"/>
  <c r="V883" i="159" s="1"/>
  <c r="N883" i="159"/>
  <c r="U881" i="159"/>
  <c r="V881" i="159" s="1"/>
  <c r="N881" i="159"/>
  <c r="U880" i="159"/>
  <c r="V880" i="159" s="1"/>
  <c r="N880" i="159"/>
  <c r="U878" i="159"/>
  <c r="V878" i="159" s="1"/>
  <c r="N878" i="159"/>
  <c r="U877" i="159"/>
  <c r="V877" i="159" s="1"/>
  <c r="N877" i="159"/>
  <c r="U875" i="159"/>
  <c r="V875" i="159" s="1"/>
  <c r="N875" i="159"/>
  <c r="U874" i="159"/>
  <c r="V874" i="159" s="1"/>
  <c r="N874" i="159"/>
  <c r="U871" i="159"/>
  <c r="V871" i="159" s="1"/>
  <c r="N871" i="159"/>
  <c r="U870" i="159"/>
  <c r="V870" i="159" s="1"/>
  <c r="N870" i="159"/>
  <c r="U869" i="159"/>
  <c r="V869" i="159" s="1"/>
  <c r="N869" i="159"/>
  <c r="U868" i="159"/>
  <c r="V868" i="159" s="1"/>
  <c r="N868" i="159"/>
  <c r="U866" i="159"/>
  <c r="V866" i="159" s="1"/>
  <c r="N866" i="159"/>
  <c r="U865" i="159"/>
  <c r="V865" i="159" s="1"/>
  <c r="N865" i="159"/>
  <c r="U864" i="159"/>
  <c r="V864" i="159" s="1"/>
  <c r="N864" i="159"/>
  <c r="U863" i="159"/>
  <c r="V863" i="159" s="1"/>
  <c r="N863" i="159"/>
  <c r="U862" i="159"/>
  <c r="V862" i="159" s="1"/>
  <c r="N862" i="159"/>
  <c r="N861" i="159"/>
  <c r="U860" i="159"/>
  <c r="V860" i="159" s="1"/>
  <c r="N860" i="159"/>
  <c r="U859" i="159"/>
  <c r="V859" i="159" s="1"/>
  <c r="N859" i="159"/>
  <c r="U858" i="159"/>
  <c r="V858" i="159" s="1"/>
  <c r="N858" i="159"/>
  <c r="U857" i="159"/>
  <c r="V857" i="159" s="1"/>
  <c r="N857" i="159"/>
  <c r="U856" i="159"/>
  <c r="V856" i="159" s="1"/>
  <c r="N856" i="159"/>
  <c r="U855" i="159"/>
  <c r="V855" i="159" s="1"/>
  <c r="N855" i="159"/>
  <c r="U853" i="159"/>
  <c r="V853" i="159" s="1"/>
  <c r="N853" i="159"/>
  <c r="U852" i="159"/>
  <c r="V852" i="159" s="1"/>
  <c r="N852" i="159"/>
  <c r="U851" i="159"/>
  <c r="V851" i="159" s="1"/>
  <c r="N851" i="159"/>
  <c r="U850" i="159"/>
  <c r="V850" i="159" s="1"/>
  <c r="N850" i="159"/>
  <c r="U849" i="159"/>
  <c r="V849" i="159" s="1"/>
  <c r="N849" i="159"/>
  <c r="U848" i="159"/>
  <c r="V848" i="159" s="1"/>
  <c r="N848" i="159"/>
  <c r="U846" i="159"/>
  <c r="V846" i="159" s="1"/>
  <c r="N846" i="159"/>
  <c r="U845" i="159"/>
  <c r="V845" i="159" s="1"/>
  <c r="N845" i="159"/>
  <c r="U844" i="159"/>
  <c r="V844" i="159" s="1"/>
  <c r="N844" i="159"/>
  <c r="U841" i="159"/>
  <c r="V841" i="159" s="1"/>
  <c r="N841" i="159"/>
  <c r="U838" i="159"/>
  <c r="V838" i="159" s="1"/>
  <c r="N838" i="159"/>
  <c r="U836" i="159"/>
  <c r="V836" i="159" s="1"/>
  <c r="N836" i="159"/>
  <c r="U835" i="159"/>
  <c r="V835" i="159" s="1"/>
  <c r="N835" i="159"/>
  <c r="U834" i="159"/>
  <c r="V834" i="159" s="1"/>
  <c r="N834" i="159"/>
  <c r="U833" i="159"/>
  <c r="V833" i="159" s="1"/>
  <c r="N833" i="159"/>
  <c r="U832" i="159"/>
  <c r="V832" i="159" s="1"/>
  <c r="N832" i="159"/>
  <c r="U831" i="159"/>
  <c r="V831" i="159" s="1"/>
  <c r="N831" i="159"/>
  <c r="U830" i="159"/>
  <c r="V830" i="159" s="1"/>
  <c r="N830" i="159"/>
  <c r="U829" i="159"/>
  <c r="V829" i="159" s="1"/>
  <c r="N829" i="159"/>
  <c r="U828" i="159"/>
  <c r="V828" i="159" s="1"/>
  <c r="N828" i="159"/>
  <c r="U825" i="159"/>
  <c r="V825" i="159" s="1"/>
  <c r="N825" i="159"/>
  <c r="U824" i="159"/>
  <c r="V824" i="159" s="1"/>
  <c r="N824" i="159"/>
  <c r="U823" i="159"/>
  <c r="V823" i="159" s="1"/>
  <c r="N823" i="159"/>
  <c r="U820" i="159"/>
  <c r="V820" i="159" s="1"/>
  <c r="N820" i="159"/>
  <c r="U818" i="159"/>
  <c r="V818" i="159" s="1"/>
  <c r="N818" i="159"/>
  <c r="U816" i="159"/>
  <c r="V816" i="159" s="1"/>
  <c r="N816" i="159"/>
  <c r="U815" i="159"/>
  <c r="V815" i="159" s="1"/>
  <c r="N815" i="159"/>
  <c r="U812" i="159"/>
  <c r="V812" i="159" s="1"/>
  <c r="N812" i="159"/>
  <c r="U811" i="159"/>
  <c r="V811" i="159" s="1"/>
  <c r="N811" i="159"/>
  <c r="U810" i="159"/>
  <c r="V810" i="159" s="1"/>
  <c r="N810" i="159"/>
  <c r="U809" i="159"/>
  <c r="V809" i="159" s="1"/>
  <c r="N809" i="159"/>
  <c r="U808" i="159"/>
  <c r="V808" i="159" s="1"/>
  <c r="N808" i="159"/>
  <c r="U807" i="159"/>
  <c r="V807" i="159" s="1"/>
  <c r="N807" i="159"/>
  <c r="U806" i="159"/>
  <c r="V806" i="159" s="1"/>
  <c r="N806" i="159"/>
  <c r="U805" i="159"/>
  <c r="V805" i="159" s="1"/>
  <c r="N805" i="159"/>
  <c r="U804" i="159"/>
  <c r="V804" i="159" s="1"/>
  <c r="N804" i="159"/>
  <c r="U803" i="159"/>
  <c r="V803" i="159" s="1"/>
  <c r="N803" i="159"/>
  <c r="U801" i="159"/>
  <c r="V801" i="159" s="1"/>
  <c r="N801" i="159"/>
  <c r="U800" i="159"/>
  <c r="V800" i="159" s="1"/>
  <c r="N800" i="159"/>
  <c r="U799" i="159"/>
  <c r="V799" i="159" s="1"/>
  <c r="N799" i="159"/>
  <c r="U798" i="159"/>
  <c r="V798" i="159" s="1"/>
  <c r="N798" i="159"/>
  <c r="U797" i="159"/>
  <c r="V797" i="159" s="1"/>
  <c r="N797" i="159"/>
  <c r="U796" i="159"/>
  <c r="V796" i="159" s="1"/>
  <c r="N796" i="159"/>
  <c r="U795" i="159"/>
  <c r="V795" i="159" s="1"/>
  <c r="N795" i="159"/>
  <c r="U794" i="159"/>
  <c r="V794" i="159" s="1"/>
  <c r="N794" i="159"/>
  <c r="U793" i="159"/>
  <c r="V793" i="159" s="1"/>
  <c r="N793" i="159"/>
  <c r="U792" i="159"/>
  <c r="V792" i="159" s="1"/>
  <c r="N792" i="159"/>
  <c r="U791" i="159"/>
  <c r="V791" i="159" s="1"/>
  <c r="N791" i="159"/>
  <c r="U790" i="159"/>
  <c r="V790" i="159" s="1"/>
  <c r="N790" i="159"/>
  <c r="U789" i="159"/>
  <c r="V789" i="159" s="1"/>
  <c r="N789" i="159"/>
  <c r="U788" i="159"/>
  <c r="V788" i="159" s="1"/>
  <c r="N788" i="159"/>
  <c r="U787" i="159"/>
  <c r="V787" i="159" s="1"/>
  <c r="N787" i="159"/>
  <c r="U786" i="159"/>
  <c r="V786" i="159" s="1"/>
  <c r="N786" i="159"/>
  <c r="U785" i="159"/>
  <c r="V785" i="159" s="1"/>
  <c r="N785" i="159"/>
  <c r="U784" i="159"/>
  <c r="V784" i="159" s="1"/>
  <c r="N784" i="159"/>
  <c r="U783" i="159"/>
  <c r="V783" i="159" s="1"/>
  <c r="N783" i="159"/>
  <c r="U781" i="159"/>
  <c r="V781" i="159" s="1"/>
  <c r="N781" i="159"/>
  <c r="U780" i="159"/>
  <c r="V780" i="159" s="1"/>
  <c r="N780" i="159"/>
  <c r="U779" i="159"/>
  <c r="V779" i="159" s="1"/>
  <c r="N779" i="159"/>
  <c r="U778" i="159"/>
  <c r="V778" i="159" s="1"/>
  <c r="N778" i="159"/>
  <c r="U777" i="159"/>
  <c r="V777" i="159" s="1"/>
  <c r="N777" i="159"/>
  <c r="U776" i="159"/>
  <c r="V776" i="159" s="1"/>
  <c r="N776" i="159"/>
  <c r="U775" i="159"/>
  <c r="V775" i="159" s="1"/>
  <c r="N775" i="159"/>
  <c r="U771" i="159"/>
  <c r="V771" i="159" s="1"/>
  <c r="N771" i="159"/>
  <c r="U769" i="159"/>
  <c r="V769" i="159" s="1"/>
  <c r="N769" i="159"/>
  <c r="U768" i="159"/>
  <c r="V768" i="159" s="1"/>
  <c r="N768" i="159"/>
  <c r="U767" i="159"/>
  <c r="V767" i="159" s="1"/>
  <c r="N767" i="159"/>
  <c r="U766" i="159"/>
  <c r="V766" i="159" s="1"/>
  <c r="N766" i="159"/>
  <c r="U765" i="159"/>
  <c r="V765" i="159" s="1"/>
  <c r="N765" i="159"/>
  <c r="U764" i="159"/>
  <c r="V764" i="159" s="1"/>
  <c r="N764" i="159"/>
  <c r="U763" i="159"/>
  <c r="V763" i="159" s="1"/>
  <c r="N763" i="159"/>
  <c r="U762" i="159"/>
  <c r="V762" i="159" s="1"/>
  <c r="N762" i="159"/>
  <c r="U761" i="159"/>
  <c r="V761" i="159" s="1"/>
  <c r="N761" i="159"/>
  <c r="U760" i="159"/>
  <c r="V760" i="159" s="1"/>
  <c r="N760" i="159"/>
  <c r="U759" i="159"/>
  <c r="V759" i="159" s="1"/>
  <c r="N759" i="159"/>
  <c r="U758" i="159"/>
  <c r="V758" i="159" s="1"/>
  <c r="N758" i="159"/>
  <c r="U756" i="159"/>
  <c r="V756" i="159" s="1"/>
  <c r="N756" i="159"/>
  <c r="U755" i="159"/>
  <c r="V755" i="159" s="1"/>
  <c r="N755" i="159"/>
  <c r="U754" i="159"/>
  <c r="V754" i="159" s="1"/>
  <c r="N754" i="159"/>
  <c r="U752" i="159"/>
  <c r="V752" i="159" s="1"/>
  <c r="N752" i="159"/>
  <c r="U751" i="159"/>
  <c r="V751" i="159" s="1"/>
  <c r="N751" i="159"/>
  <c r="U750" i="159"/>
  <c r="V750" i="159" s="1"/>
  <c r="N750" i="159"/>
  <c r="U749" i="159"/>
  <c r="V749" i="159" s="1"/>
  <c r="N749" i="159"/>
  <c r="U748" i="159"/>
  <c r="V748" i="159" s="1"/>
  <c r="N748" i="159"/>
  <c r="U747" i="159"/>
  <c r="V747" i="159" s="1"/>
  <c r="N747" i="159"/>
  <c r="U746" i="159"/>
  <c r="V746" i="159" s="1"/>
  <c r="N746" i="159"/>
  <c r="U745" i="159"/>
  <c r="V745" i="159" s="1"/>
  <c r="N745" i="159"/>
  <c r="U744" i="159"/>
  <c r="V744" i="159" s="1"/>
  <c r="N744" i="159"/>
  <c r="U743" i="159"/>
  <c r="V743" i="159" s="1"/>
  <c r="N743" i="159"/>
  <c r="U742" i="159"/>
  <c r="V742" i="159" s="1"/>
  <c r="N742" i="159"/>
  <c r="U741" i="159"/>
  <c r="V741" i="159" s="1"/>
  <c r="N741" i="159"/>
  <c r="U740" i="159"/>
  <c r="V740" i="159" s="1"/>
  <c r="N740" i="159"/>
  <c r="U736" i="159"/>
  <c r="V736" i="159" s="1"/>
  <c r="N736" i="159"/>
  <c r="U734" i="159"/>
  <c r="V734" i="159" s="1"/>
  <c r="U733" i="159"/>
  <c r="V733" i="159" s="1"/>
  <c r="N733" i="159"/>
  <c r="U732" i="159"/>
  <c r="V732" i="159" s="1"/>
  <c r="U731" i="159"/>
  <c r="V731" i="159" s="1"/>
  <c r="N731" i="159"/>
  <c r="U730" i="159"/>
  <c r="V730" i="159" s="1"/>
  <c r="N730" i="159"/>
  <c r="U729" i="159"/>
  <c r="V729" i="159" s="1"/>
  <c r="N729" i="159"/>
  <c r="U728" i="159"/>
  <c r="V728" i="159" s="1"/>
  <c r="N728" i="159"/>
  <c r="U727" i="159"/>
  <c r="V727" i="159" s="1"/>
  <c r="N727" i="159"/>
  <c r="U726" i="159"/>
  <c r="V726" i="159" s="1"/>
  <c r="N726" i="159"/>
  <c r="U725" i="159"/>
  <c r="V725" i="159" s="1"/>
  <c r="N725" i="159"/>
  <c r="U724" i="159"/>
  <c r="V724" i="159" s="1"/>
  <c r="N724" i="159"/>
  <c r="U721" i="159"/>
  <c r="V721" i="159" s="1"/>
  <c r="N721" i="159"/>
  <c r="U719" i="159"/>
  <c r="V719" i="159" s="1"/>
  <c r="N719" i="159"/>
  <c r="U718" i="159"/>
  <c r="V718" i="159" s="1"/>
  <c r="N718" i="159"/>
  <c r="U717" i="159"/>
  <c r="V717" i="159" s="1"/>
  <c r="N717" i="159"/>
  <c r="U716" i="159"/>
  <c r="V716" i="159" s="1"/>
  <c r="N716" i="159"/>
  <c r="U715" i="159"/>
  <c r="V715" i="159" s="1"/>
  <c r="N715" i="159"/>
  <c r="U714" i="159"/>
  <c r="V714" i="159" s="1"/>
  <c r="N714" i="159"/>
  <c r="U712" i="159"/>
  <c r="V712" i="159" s="1"/>
  <c r="N712" i="159"/>
  <c r="U710" i="159"/>
  <c r="V710" i="159" s="1"/>
  <c r="N710" i="159"/>
  <c r="U709" i="159"/>
  <c r="V709" i="159" s="1"/>
  <c r="N709" i="159"/>
  <c r="U708" i="159"/>
  <c r="V708" i="159" s="1"/>
  <c r="N708" i="159"/>
  <c r="U707" i="159"/>
  <c r="V707" i="159" s="1"/>
  <c r="N707" i="159"/>
  <c r="U706" i="159"/>
  <c r="V706" i="159" s="1"/>
  <c r="N706" i="159"/>
  <c r="U705" i="159"/>
  <c r="V705" i="159" s="1"/>
  <c r="N705" i="159"/>
  <c r="U704" i="159"/>
  <c r="V704" i="159" s="1"/>
  <c r="N704" i="159"/>
  <c r="U703" i="159"/>
  <c r="V703" i="159" s="1"/>
  <c r="N703" i="159"/>
  <c r="U702" i="159"/>
  <c r="V702" i="159" s="1"/>
  <c r="N702" i="159"/>
  <c r="U701" i="159"/>
  <c r="V701" i="159" s="1"/>
  <c r="N701" i="159"/>
  <c r="AD700" i="159"/>
  <c r="AD699" i="159"/>
  <c r="AD698" i="159"/>
  <c r="AD697" i="159"/>
  <c r="AD696" i="159"/>
  <c r="U695" i="159"/>
  <c r="V695" i="159" s="1"/>
  <c r="N695" i="159"/>
  <c r="U694" i="159"/>
  <c r="V694" i="159" s="1"/>
  <c r="N694" i="159"/>
  <c r="U693" i="159"/>
  <c r="V693" i="159" s="1"/>
  <c r="N693" i="159"/>
  <c r="AD692" i="159"/>
  <c r="K691" i="159"/>
  <c r="J691" i="159"/>
  <c r="I691" i="159"/>
  <c r="U690" i="159"/>
  <c r="V690" i="159" s="1"/>
  <c r="N690" i="159"/>
  <c r="AD689" i="159"/>
  <c r="AD688" i="159"/>
  <c r="AD687" i="159"/>
  <c r="AD686" i="159"/>
  <c r="AD685" i="159"/>
  <c r="N685" i="159"/>
  <c r="U684" i="159"/>
  <c r="V684" i="159" s="1"/>
  <c r="N684" i="159"/>
  <c r="U683" i="159"/>
  <c r="V683" i="159" s="1"/>
  <c r="N683" i="159"/>
  <c r="U682" i="159"/>
  <c r="V682" i="159" s="1"/>
  <c r="N682" i="159"/>
  <c r="U681" i="159"/>
  <c r="V681" i="159" s="1"/>
  <c r="N681" i="159"/>
  <c r="U680" i="159"/>
  <c r="V680" i="159" s="1"/>
  <c r="N680" i="159"/>
  <c r="U679" i="159"/>
  <c r="V679" i="159" s="1"/>
  <c r="N679" i="159"/>
  <c r="U678" i="159"/>
  <c r="V678" i="159" s="1"/>
  <c r="N678" i="159"/>
  <c r="U677" i="159"/>
  <c r="V677" i="159" s="1"/>
  <c r="N677" i="159"/>
  <c r="U676" i="159"/>
  <c r="V676" i="159" s="1"/>
  <c r="N676" i="159"/>
  <c r="U675" i="159"/>
  <c r="V675" i="159" s="1"/>
  <c r="N675" i="159"/>
  <c r="U674" i="159"/>
  <c r="V674" i="159" s="1"/>
  <c r="N674" i="159"/>
  <c r="U673" i="159"/>
  <c r="V673" i="159" s="1"/>
  <c r="N673" i="159"/>
  <c r="U672" i="159"/>
  <c r="V672" i="159" s="1"/>
  <c r="N672" i="159"/>
  <c r="U671" i="159"/>
  <c r="V671" i="159" s="1"/>
  <c r="N671" i="159"/>
  <c r="U670" i="159"/>
  <c r="V670" i="159" s="1"/>
  <c r="N670" i="159"/>
  <c r="U669" i="159"/>
  <c r="V669" i="159" s="1"/>
  <c r="N669" i="159"/>
  <c r="AD668" i="159"/>
  <c r="U667" i="159"/>
  <c r="V667" i="159" s="1"/>
  <c r="N667" i="159"/>
  <c r="U666" i="159"/>
  <c r="V666" i="159" s="1"/>
  <c r="N666" i="159"/>
  <c r="U665" i="159"/>
  <c r="V665" i="159" s="1"/>
  <c r="N665" i="159"/>
  <c r="U664" i="159"/>
  <c r="V664" i="159" s="1"/>
  <c r="N664" i="159"/>
  <c r="U663" i="159"/>
  <c r="V663" i="159" s="1"/>
  <c r="N663" i="159"/>
  <c r="U662" i="159"/>
  <c r="V662" i="159" s="1"/>
  <c r="N662" i="159"/>
  <c r="AD661" i="159"/>
  <c r="AD660" i="159"/>
  <c r="U659" i="159"/>
  <c r="V659" i="159" s="1"/>
  <c r="N659" i="159"/>
  <c r="U658" i="159"/>
  <c r="V658" i="159" s="1"/>
  <c r="N658" i="159"/>
  <c r="U657" i="159"/>
  <c r="V657" i="159" s="1"/>
  <c r="N657" i="159"/>
  <c r="U656" i="159"/>
  <c r="V656" i="159" s="1"/>
  <c r="N656" i="159"/>
  <c r="U655" i="159"/>
  <c r="V655" i="159" s="1"/>
  <c r="N655" i="159"/>
  <c r="U654" i="159"/>
  <c r="V654" i="159" s="1"/>
  <c r="N654" i="159"/>
  <c r="U653" i="159"/>
  <c r="V653" i="159" s="1"/>
  <c r="N653" i="159"/>
  <c r="U652" i="159"/>
  <c r="V652" i="159" s="1"/>
  <c r="N652" i="159"/>
  <c r="U651" i="159"/>
  <c r="V651" i="159" s="1"/>
  <c r="N651" i="159"/>
  <c r="U650" i="159"/>
  <c r="V650" i="159" s="1"/>
  <c r="N650" i="159"/>
  <c r="U649" i="159"/>
  <c r="V649" i="159" s="1"/>
  <c r="N649" i="159"/>
  <c r="U648" i="159"/>
  <c r="V648" i="159" s="1"/>
  <c r="N648" i="159"/>
  <c r="U647" i="159"/>
  <c r="V647" i="159" s="1"/>
  <c r="N647" i="159"/>
  <c r="AD646" i="159"/>
  <c r="AD645" i="159"/>
  <c r="U644" i="159"/>
  <c r="V644" i="159" s="1"/>
  <c r="N644" i="159"/>
  <c r="U643" i="159"/>
  <c r="V643" i="159" s="1"/>
  <c r="N643" i="159"/>
  <c r="AD642" i="159"/>
  <c r="U641" i="159"/>
  <c r="V641" i="159" s="1"/>
  <c r="N641" i="159"/>
  <c r="U640" i="159"/>
  <c r="V640" i="159" s="1"/>
  <c r="N640" i="159"/>
  <c r="U639" i="159"/>
  <c r="V639" i="159" s="1"/>
  <c r="N639" i="159"/>
  <c r="U638" i="159"/>
  <c r="V638" i="159" s="1"/>
  <c r="N638" i="159"/>
  <c r="U637" i="159"/>
  <c r="V637" i="159" s="1"/>
  <c r="N637" i="159"/>
  <c r="U636" i="159"/>
  <c r="V636" i="159" s="1"/>
  <c r="N636" i="159"/>
  <c r="AD635" i="159"/>
  <c r="AD634" i="159"/>
  <c r="AD633" i="159"/>
  <c r="AD632" i="159"/>
  <c r="U631" i="159"/>
  <c r="V631" i="159" s="1"/>
  <c r="N631" i="159"/>
  <c r="AD630" i="159"/>
  <c r="X630" i="159"/>
  <c r="W630" i="159"/>
  <c r="U629" i="159"/>
  <c r="V629" i="159" s="1"/>
  <c r="N629" i="159"/>
  <c r="AD628" i="159"/>
  <c r="U627" i="159"/>
  <c r="V627" i="159" s="1"/>
  <c r="N627" i="159"/>
  <c r="U626" i="159"/>
  <c r="V626" i="159" s="1"/>
  <c r="N626" i="159"/>
  <c r="U625" i="159"/>
  <c r="V625" i="159" s="1"/>
  <c r="N625" i="159"/>
  <c r="U624" i="159"/>
  <c r="V624" i="159" s="1"/>
  <c r="N624" i="159"/>
  <c r="U623" i="159"/>
  <c r="V623" i="159" s="1"/>
  <c r="N623" i="159"/>
  <c r="U622" i="159"/>
  <c r="V622" i="159" s="1"/>
  <c r="N622" i="159"/>
  <c r="U621" i="159"/>
  <c r="V621" i="159" s="1"/>
  <c r="N621" i="159"/>
  <c r="U620" i="159"/>
  <c r="V620" i="159" s="1"/>
  <c r="N620" i="159"/>
  <c r="U619" i="159"/>
  <c r="V619" i="159" s="1"/>
  <c r="N619" i="159"/>
  <c r="U618" i="159"/>
  <c r="V618" i="159" s="1"/>
  <c r="N618" i="159"/>
  <c r="U617" i="159"/>
  <c r="V617" i="159" s="1"/>
  <c r="N617" i="159"/>
  <c r="U616" i="159"/>
  <c r="V616" i="159" s="1"/>
  <c r="N616" i="159"/>
  <c r="AD615" i="159"/>
  <c r="AD614" i="159"/>
  <c r="AD613" i="159"/>
  <c r="AD612" i="159"/>
  <c r="U611" i="159"/>
  <c r="V611" i="159" s="1"/>
  <c r="N611" i="159"/>
  <c r="U610" i="159"/>
  <c r="V610" i="159" s="1"/>
  <c r="N610" i="159"/>
  <c r="U609" i="159"/>
  <c r="V609" i="159" s="1"/>
  <c r="N609" i="159"/>
  <c r="U608" i="159"/>
  <c r="V608" i="159" s="1"/>
  <c r="N608" i="159"/>
  <c r="U607" i="159"/>
  <c r="V607" i="159" s="1"/>
  <c r="N607" i="159"/>
  <c r="U606" i="159"/>
  <c r="V606" i="159" s="1"/>
  <c r="N606" i="159"/>
  <c r="U605" i="159"/>
  <c r="V605" i="159" s="1"/>
  <c r="N605" i="159"/>
  <c r="U604" i="159"/>
  <c r="V604" i="159" s="1"/>
  <c r="N604" i="159"/>
  <c r="U603" i="159"/>
  <c r="V603" i="159" s="1"/>
  <c r="N603" i="159"/>
  <c r="U600" i="159"/>
  <c r="V600" i="159" s="1"/>
  <c r="N600" i="159"/>
  <c r="U599" i="159"/>
  <c r="V599" i="159" s="1"/>
  <c r="N599" i="159"/>
  <c r="U596" i="159"/>
  <c r="V596" i="159" s="1"/>
  <c r="N596" i="159"/>
  <c r="U595" i="159"/>
  <c r="V595" i="159" s="1"/>
  <c r="N595" i="159"/>
  <c r="U594" i="159"/>
  <c r="V594" i="159" s="1"/>
  <c r="N594" i="159"/>
  <c r="U593" i="159"/>
  <c r="V593" i="159" s="1"/>
  <c r="N593" i="159"/>
  <c r="U592" i="159"/>
  <c r="V592" i="159" s="1"/>
  <c r="N592" i="159"/>
  <c r="U591" i="159"/>
  <c r="V591" i="159" s="1"/>
  <c r="N591" i="159"/>
  <c r="U587" i="159"/>
  <c r="V587" i="159" s="1"/>
  <c r="N587" i="159"/>
  <c r="U585" i="159"/>
  <c r="V585" i="159" s="1"/>
  <c r="N585" i="159"/>
  <c r="U584" i="159"/>
  <c r="V584" i="159" s="1"/>
  <c r="N584" i="159"/>
  <c r="U583" i="159"/>
  <c r="V583" i="159" s="1"/>
  <c r="N583" i="159"/>
  <c r="U582" i="159"/>
  <c r="V582" i="159" s="1"/>
  <c r="N582" i="159"/>
  <c r="U581" i="159"/>
  <c r="V581" i="159" s="1"/>
  <c r="N581" i="159"/>
  <c r="U580" i="159"/>
  <c r="V580" i="159" s="1"/>
  <c r="N580" i="159"/>
  <c r="U579" i="159"/>
  <c r="V579" i="159" s="1"/>
  <c r="N579" i="159"/>
  <c r="U578" i="159"/>
  <c r="V578" i="159" s="1"/>
  <c r="N578" i="159"/>
  <c r="U577" i="159"/>
  <c r="V577" i="159" s="1"/>
  <c r="N577" i="159"/>
  <c r="U576" i="159"/>
  <c r="V576" i="159" s="1"/>
  <c r="N576" i="159"/>
  <c r="U575" i="159"/>
  <c r="V575" i="159" s="1"/>
  <c r="N575" i="159"/>
  <c r="U574" i="159"/>
  <c r="V574" i="159" s="1"/>
  <c r="N574" i="159"/>
  <c r="U573" i="159"/>
  <c r="V573" i="159" s="1"/>
  <c r="N573" i="159"/>
  <c r="U572" i="159"/>
  <c r="V572" i="159" s="1"/>
  <c r="N572" i="159"/>
  <c r="U571" i="159"/>
  <c r="V571" i="159" s="1"/>
  <c r="N571" i="159"/>
  <c r="U570" i="159"/>
  <c r="V570" i="159" s="1"/>
  <c r="N570" i="159"/>
  <c r="U567" i="159"/>
  <c r="V567" i="159" s="1"/>
  <c r="N567" i="159"/>
  <c r="U566" i="159"/>
  <c r="V566" i="159" s="1"/>
  <c r="N566" i="159"/>
  <c r="U565" i="159"/>
  <c r="V565" i="159" s="1"/>
  <c r="N565" i="159"/>
  <c r="U564" i="159"/>
  <c r="V564" i="159" s="1"/>
  <c r="N564" i="159"/>
  <c r="U562" i="159"/>
  <c r="V562" i="159" s="1"/>
  <c r="N562" i="159"/>
  <c r="U561" i="159"/>
  <c r="V561" i="159" s="1"/>
  <c r="N561" i="159"/>
  <c r="U559" i="159"/>
  <c r="V559" i="159" s="1"/>
  <c r="N559" i="159"/>
  <c r="U558" i="159"/>
  <c r="V558" i="159" s="1"/>
  <c r="N558" i="159"/>
  <c r="U557" i="159"/>
  <c r="V557" i="159" s="1"/>
  <c r="N557" i="159"/>
  <c r="U555" i="159"/>
  <c r="V555" i="159" s="1"/>
  <c r="N555" i="159"/>
  <c r="U554" i="159"/>
  <c r="V554" i="159" s="1"/>
  <c r="N554" i="159"/>
  <c r="U553" i="159"/>
  <c r="V553" i="159" s="1"/>
  <c r="N553" i="159"/>
  <c r="U552" i="159"/>
  <c r="V552" i="159" s="1"/>
  <c r="N552" i="159"/>
  <c r="U551" i="159"/>
  <c r="V551" i="159" s="1"/>
  <c r="N551" i="159"/>
  <c r="U550" i="159"/>
  <c r="V550" i="159" s="1"/>
  <c r="N550" i="159"/>
  <c r="U549" i="159"/>
  <c r="V549" i="159" s="1"/>
  <c r="N549" i="159"/>
  <c r="U548" i="159"/>
  <c r="V548" i="159" s="1"/>
  <c r="N548" i="159"/>
  <c r="U547" i="159"/>
  <c r="V547" i="159" s="1"/>
  <c r="N547" i="159"/>
  <c r="U546" i="159"/>
  <c r="V546" i="159" s="1"/>
  <c r="N546" i="159"/>
  <c r="U545" i="159"/>
  <c r="V545" i="159" s="1"/>
  <c r="N545" i="159"/>
  <c r="U544" i="159"/>
  <c r="V544" i="159" s="1"/>
  <c r="N544" i="159"/>
  <c r="U543" i="159"/>
  <c r="V543" i="159" s="1"/>
  <c r="N543" i="159"/>
  <c r="U542" i="159"/>
  <c r="V542" i="159" s="1"/>
  <c r="N542" i="159"/>
  <c r="X541" i="159"/>
  <c r="U541" i="159"/>
  <c r="V541" i="159" s="1"/>
  <c r="N541" i="159"/>
  <c r="U540" i="159"/>
  <c r="V540" i="159" s="1"/>
  <c r="N540" i="159"/>
  <c r="AE538" i="159"/>
  <c r="U538" i="159"/>
  <c r="V538" i="159" s="1"/>
  <c r="N538" i="159"/>
  <c r="U537" i="159"/>
  <c r="V537" i="159" s="1"/>
  <c r="N537" i="159"/>
  <c r="AE536" i="159"/>
  <c r="U536" i="159"/>
  <c r="V536" i="159" s="1"/>
  <c r="N536" i="159"/>
  <c r="AE534" i="159"/>
  <c r="U534" i="159"/>
  <c r="V534" i="159" s="1"/>
  <c r="N534" i="159"/>
  <c r="AE532" i="159"/>
  <c r="U532" i="159"/>
  <c r="V532" i="159" s="1"/>
  <c r="N532" i="159"/>
  <c r="AE531" i="159"/>
  <c r="U531" i="159"/>
  <c r="V531" i="159" s="1"/>
  <c r="N531" i="159"/>
  <c r="X527" i="159"/>
  <c r="U527" i="159"/>
  <c r="V527" i="159" s="1"/>
  <c r="N527" i="159"/>
  <c r="F526" i="159"/>
  <c r="E526" i="159"/>
  <c r="D526" i="159"/>
  <c r="C526" i="159"/>
  <c r="AE522" i="159"/>
  <c r="U522" i="159"/>
  <c r="V522" i="159" s="1"/>
  <c r="N522" i="159"/>
  <c r="AT520" i="159"/>
  <c r="AS520" i="159"/>
  <c r="AE519" i="159"/>
  <c r="U519" i="159"/>
  <c r="V519" i="159" s="1"/>
  <c r="N519" i="159"/>
  <c r="AE518" i="159"/>
  <c r="U518" i="159"/>
  <c r="V518" i="159" s="1"/>
  <c r="N518" i="159"/>
  <c r="AE517" i="159"/>
  <c r="U517" i="159"/>
  <c r="V517" i="159" s="1"/>
  <c r="N517" i="159"/>
  <c r="AE516" i="159"/>
  <c r="U516" i="159"/>
  <c r="V516" i="159" s="1"/>
  <c r="N516" i="159"/>
  <c r="AE515" i="159"/>
  <c r="U515" i="159"/>
  <c r="V515" i="159" s="1"/>
  <c r="N515" i="159"/>
  <c r="AE514" i="159"/>
  <c r="U514" i="159"/>
  <c r="V514" i="159" s="1"/>
  <c r="N514" i="159"/>
  <c r="AE512" i="159"/>
  <c r="U512" i="159"/>
  <c r="V512" i="159" s="1"/>
  <c r="N512" i="159"/>
  <c r="AE509" i="159"/>
  <c r="U509" i="159"/>
  <c r="V509" i="159" s="1"/>
  <c r="N509" i="159"/>
  <c r="AE508" i="159"/>
  <c r="U508" i="159"/>
  <c r="V508" i="159" s="1"/>
  <c r="N508" i="159"/>
  <c r="AE507" i="159"/>
  <c r="U507" i="159"/>
  <c r="V507" i="159" s="1"/>
  <c r="N507" i="159"/>
  <c r="AE506" i="159"/>
  <c r="U506" i="159"/>
  <c r="V506" i="159" s="1"/>
  <c r="N506" i="159"/>
  <c r="AE505" i="159"/>
  <c r="U505" i="159"/>
  <c r="V505" i="159" s="1"/>
  <c r="N505" i="159"/>
  <c r="AE504" i="159"/>
  <c r="U504" i="159"/>
  <c r="V504" i="159" s="1"/>
  <c r="N504" i="159"/>
  <c r="AE503" i="159"/>
  <c r="U503" i="159"/>
  <c r="V503" i="159" s="1"/>
  <c r="N503" i="159"/>
  <c r="AE502" i="159"/>
  <c r="U502" i="159"/>
  <c r="V502" i="159" s="1"/>
  <c r="N502" i="159"/>
  <c r="AE501" i="159"/>
  <c r="U501" i="159"/>
  <c r="V501" i="159" s="1"/>
  <c r="N501" i="159"/>
  <c r="AE500" i="159"/>
  <c r="U500" i="159"/>
  <c r="V500" i="159" s="1"/>
  <c r="N500" i="159"/>
  <c r="AE499" i="159"/>
  <c r="U499" i="159"/>
  <c r="V499" i="159" s="1"/>
  <c r="N499" i="159"/>
  <c r="AE498" i="159"/>
  <c r="U498" i="159"/>
  <c r="V498" i="159" s="1"/>
  <c r="N498" i="159"/>
  <c r="AE497" i="159"/>
  <c r="U497" i="159"/>
  <c r="V497" i="159" s="1"/>
  <c r="N497" i="159"/>
  <c r="AE496" i="159"/>
  <c r="U496" i="159"/>
  <c r="V496" i="159" s="1"/>
  <c r="N496" i="159"/>
  <c r="AE495" i="159"/>
  <c r="U495" i="159"/>
  <c r="V495" i="159" s="1"/>
  <c r="N495" i="159"/>
  <c r="AE494" i="159"/>
  <c r="U494" i="159"/>
  <c r="V494" i="159" s="1"/>
  <c r="N494" i="159"/>
  <c r="AE493" i="159"/>
  <c r="U493" i="159"/>
  <c r="V493" i="159" s="1"/>
  <c r="N493" i="159"/>
  <c r="AE492" i="159"/>
  <c r="U492" i="159"/>
  <c r="V492" i="159" s="1"/>
  <c r="N492" i="159"/>
  <c r="AE491" i="159"/>
  <c r="U491" i="159"/>
  <c r="V491" i="159" s="1"/>
  <c r="N491" i="159"/>
  <c r="AE490" i="159"/>
  <c r="U490" i="159"/>
  <c r="V490" i="159" s="1"/>
  <c r="N490" i="159"/>
  <c r="AE489" i="159"/>
  <c r="U489" i="159"/>
  <c r="V489" i="159" s="1"/>
  <c r="N489" i="159"/>
  <c r="AE488" i="159"/>
  <c r="U488" i="159"/>
  <c r="V488" i="159" s="1"/>
  <c r="N488" i="159"/>
  <c r="AE487" i="159"/>
  <c r="U487" i="159"/>
  <c r="V487" i="159" s="1"/>
  <c r="N487" i="159"/>
  <c r="AE486" i="159"/>
  <c r="U486" i="159"/>
  <c r="V486" i="159" s="1"/>
  <c r="N486" i="159"/>
  <c r="AE485" i="159"/>
  <c r="U485" i="159"/>
  <c r="V485" i="159" s="1"/>
  <c r="N485" i="159"/>
  <c r="AE484" i="159"/>
  <c r="U484" i="159"/>
  <c r="V484" i="159" s="1"/>
  <c r="N484" i="159"/>
  <c r="AE483" i="159"/>
  <c r="U483" i="159"/>
  <c r="V483" i="159" s="1"/>
  <c r="N483" i="159"/>
  <c r="AE482" i="159"/>
  <c r="U482" i="159"/>
  <c r="V482" i="159" s="1"/>
  <c r="N482" i="159"/>
  <c r="AE481" i="159"/>
  <c r="U481" i="159"/>
  <c r="V481" i="159" s="1"/>
  <c r="N481" i="159"/>
  <c r="AE480" i="159"/>
  <c r="U480" i="159"/>
  <c r="V480" i="159" s="1"/>
  <c r="N480" i="159"/>
  <c r="AE479" i="159"/>
  <c r="U479" i="159"/>
  <c r="V479" i="159" s="1"/>
  <c r="N479" i="159"/>
  <c r="AE478" i="159"/>
  <c r="U478" i="159"/>
  <c r="V478" i="159" s="1"/>
  <c r="N478" i="159"/>
  <c r="AE477" i="159"/>
  <c r="U477" i="159"/>
  <c r="V477" i="159" s="1"/>
  <c r="N477" i="159"/>
  <c r="AE476" i="159"/>
  <c r="U476" i="159"/>
  <c r="V476" i="159" s="1"/>
  <c r="N476" i="159"/>
  <c r="AE475" i="159"/>
  <c r="U475" i="159"/>
  <c r="V475" i="159" s="1"/>
  <c r="N475" i="159"/>
  <c r="AE474" i="159"/>
  <c r="U474" i="159"/>
  <c r="V474" i="159" s="1"/>
  <c r="N474" i="159"/>
  <c r="AE473" i="159"/>
  <c r="U473" i="159"/>
  <c r="V473" i="159" s="1"/>
  <c r="N473" i="159"/>
  <c r="AE472" i="159"/>
  <c r="U472" i="159"/>
  <c r="V472" i="159" s="1"/>
  <c r="N472" i="159"/>
  <c r="AE471" i="159"/>
  <c r="U471" i="159"/>
  <c r="V471" i="159" s="1"/>
  <c r="N471" i="159"/>
  <c r="AE461" i="159"/>
  <c r="U461" i="159"/>
  <c r="V461" i="159" s="1"/>
  <c r="N461" i="159"/>
  <c r="AE460" i="159"/>
  <c r="U460" i="159"/>
  <c r="V460" i="159" s="1"/>
  <c r="N460" i="159"/>
  <c r="AE459" i="159"/>
  <c r="U459" i="159"/>
  <c r="V459" i="159" s="1"/>
  <c r="N459" i="159"/>
  <c r="AE458" i="159"/>
  <c r="U458" i="159"/>
  <c r="V458" i="159" s="1"/>
  <c r="N458" i="159"/>
  <c r="AE457" i="159"/>
  <c r="U457" i="159"/>
  <c r="V457" i="159" s="1"/>
  <c r="N457" i="159"/>
  <c r="AE456" i="159"/>
  <c r="U456" i="159"/>
  <c r="V456" i="159" s="1"/>
  <c r="N456" i="159"/>
  <c r="AE455" i="159"/>
  <c r="U455" i="159"/>
  <c r="V455" i="159" s="1"/>
  <c r="N455" i="159"/>
  <c r="AE454" i="159"/>
  <c r="U454" i="159"/>
  <c r="V454" i="159" s="1"/>
  <c r="N454" i="159"/>
  <c r="AE453" i="159"/>
  <c r="U453" i="159"/>
  <c r="V453" i="159" s="1"/>
  <c r="N453" i="159"/>
  <c r="AE452" i="159"/>
  <c r="U452" i="159"/>
  <c r="V452" i="159" s="1"/>
  <c r="N452" i="159"/>
  <c r="U451" i="159"/>
  <c r="V451" i="159" s="1"/>
  <c r="N451" i="159"/>
  <c r="U450" i="159"/>
  <c r="V450" i="159" s="1"/>
  <c r="N450" i="159"/>
  <c r="U449" i="159"/>
  <c r="V449" i="159" s="1"/>
  <c r="N449" i="159"/>
  <c r="U448" i="159"/>
  <c r="V448" i="159" s="1"/>
  <c r="N448" i="159"/>
  <c r="U447" i="159"/>
  <c r="V447" i="159" s="1"/>
  <c r="N447" i="159"/>
  <c r="U446" i="159"/>
  <c r="V446" i="159" s="1"/>
  <c r="N446" i="159"/>
  <c r="U445" i="159"/>
  <c r="V445" i="159" s="1"/>
  <c r="N445" i="159"/>
  <c r="U444" i="159"/>
  <c r="V444" i="159" s="1"/>
  <c r="N444" i="159"/>
  <c r="U443" i="159"/>
  <c r="V443" i="159" s="1"/>
  <c r="N443" i="159"/>
  <c r="U442" i="159"/>
  <c r="V442" i="159" s="1"/>
  <c r="N442" i="159"/>
  <c r="U441" i="159"/>
  <c r="V441" i="159" s="1"/>
  <c r="N441" i="159"/>
  <c r="U440" i="159"/>
  <c r="V440" i="159" s="1"/>
  <c r="N440" i="159"/>
  <c r="U439" i="159"/>
  <c r="V439" i="159" s="1"/>
  <c r="N439" i="159"/>
  <c r="U438" i="159"/>
  <c r="V438" i="159" s="1"/>
  <c r="N438" i="159"/>
  <c r="U437" i="159"/>
  <c r="V437" i="159" s="1"/>
  <c r="N437" i="159"/>
  <c r="U436" i="159"/>
  <c r="V436" i="159" s="1"/>
  <c r="N436" i="159"/>
  <c r="U431" i="159"/>
  <c r="V431" i="159" s="1"/>
  <c r="N431" i="159"/>
  <c r="U430" i="159"/>
  <c r="V430" i="159" s="1"/>
  <c r="N430" i="159"/>
  <c r="U429" i="159"/>
  <c r="V429" i="159" s="1"/>
  <c r="U428" i="159"/>
  <c r="V428" i="159" s="1"/>
  <c r="AM427" i="159"/>
  <c r="AN427" i="159" s="1"/>
  <c r="U427" i="159"/>
  <c r="V427" i="159" s="1"/>
  <c r="N427" i="159"/>
  <c r="AM426" i="159"/>
  <c r="AN426" i="159" s="1"/>
  <c r="U426" i="159"/>
  <c r="V426" i="159" s="1"/>
  <c r="N426" i="159"/>
  <c r="AM425" i="159"/>
  <c r="AN425" i="159" s="1"/>
  <c r="U425" i="159"/>
  <c r="V425" i="159" s="1"/>
  <c r="N425" i="159"/>
  <c r="AM424" i="159"/>
  <c r="AN424" i="159" s="1"/>
  <c r="U424" i="159"/>
  <c r="V424" i="159" s="1"/>
  <c r="N424" i="159"/>
  <c r="AM423" i="159"/>
  <c r="AN423" i="159" s="1"/>
  <c r="U423" i="159"/>
  <c r="V423" i="159" s="1"/>
  <c r="N423" i="159"/>
  <c r="AM422" i="159"/>
  <c r="AN422" i="159" s="1"/>
  <c r="U422" i="159"/>
  <c r="V422" i="159" s="1"/>
  <c r="N422" i="159"/>
  <c r="AM421" i="159"/>
  <c r="AN421" i="159" s="1"/>
  <c r="U421" i="159"/>
  <c r="V421" i="159" s="1"/>
  <c r="N421" i="159"/>
  <c r="AM420" i="159"/>
  <c r="AN420" i="159" s="1"/>
  <c r="U420" i="159"/>
  <c r="V420" i="159" s="1"/>
  <c r="N420" i="159"/>
  <c r="AM419" i="159"/>
  <c r="AN419" i="159" s="1"/>
  <c r="U419" i="159"/>
  <c r="V419" i="159" s="1"/>
  <c r="N419" i="159"/>
  <c r="AM418" i="159"/>
  <c r="AN418" i="159" s="1"/>
  <c r="U418" i="159"/>
  <c r="V418" i="159" s="1"/>
  <c r="N418" i="159"/>
  <c r="AM417" i="159"/>
  <c r="AN417" i="159" s="1"/>
  <c r="U417" i="159"/>
  <c r="V417" i="159" s="1"/>
  <c r="N417" i="159"/>
  <c r="AM416" i="159"/>
  <c r="AN416" i="159" s="1"/>
  <c r="U416" i="159"/>
  <c r="V416" i="159" s="1"/>
  <c r="N416" i="159"/>
  <c r="AM415" i="159"/>
  <c r="AN415" i="159" s="1"/>
  <c r="U415" i="159"/>
  <c r="V415" i="159" s="1"/>
  <c r="N415" i="159"/>
  <c r="AM414" i="159"/>
  <c r="AN414" i="159" s="1"/>
  <c r="U414" i="159"/>
  <c r="V414" i="159" s="1"/>
  <c r="N414" i="159"/>
  <c r="AM413" i="159"/>
  <c r="AN413" i="159" s="1"/>
  <c r="U413" i="159"/>
  <c r="V413" i="159" s="1"/>
  <c r="N413" i="159"/>
  <c r="AM412" i="159"/>
  <c r="AN412" i="159" s="1"/>
  <c r="U412" i="159"/>
  <c r="V412" i="159" s="1"/>
  <c r="N412" i="159"/>
  <c r="AM411" i="159"/>
  <c r="AN411" i="159" s="1"/>
  <c r="U411" i="159"/>
  <c r="V411" i="159" s="1"/>
  <c r="N411" i="159"/>
  <c r="AM410" i="159"/>
  <c r="AN410" i="159" s="1"/>
  <c r="U410" i="159"/>
  <c r="V410" i="159" s="1"/>
  <c r="N410" i="159"/>
  <c r="AM409" i="159"/>
  <c r="AN409" i="159" s="1"/>
  <c r="U409" i="159"/>
  <c r="V409" i="159" s="1"/>
  <c r="N409" i="159"/>
  <c r="U408" i="159"/>
  <c r="V408" i="159" s="1"/>
  <c r="AH407" i="159"/>
  <c r="AM406" i="159"/>
  <c r="AN406" i="159" s="1"/>
  <c r="U406" i="159"/>
  <c r="V406" i="159" s="1"/>
  <c r="N406" i="159"/>
  <c r="AM405" i="159"/>
  <c r="AN405" i="159" s="1"/>
  <c r="U405" i="159"/>
  <c r="V405" i="159" s="1"/>
  <c r="N405" i="159"/>
  <c r="AM403" i="159"/>
  <c r="AN403" i="159" s="1"/>
  <c r="U403" i="159"/>
  <c r="V403" i="159" s="1"/>
  <c r="N403" i="159"/>
  <c r="AM402" i="159"/>
  <c r="AN402" i="159" s="1"/>
  <c r="U402" i="159"/>
  <c r="V402" i="159" s="1"/>
  <c r="N402" i="159"/>
  <c r="U401" i="159"/>
  <c r="V401" i="159" s="1"/>
  <c r="N401" i="159"/>
  <c r="U400" i="159"/>
  <c r="V400" i="159" s="1"/>
  <c r="N400" i="159"/>
  <c r="U399" i="159"/>
  <c r="V399" i="159" s="1"/>
  <c r="N399" i="159"/>
  <c r="U398" i="159"/>
  <c r="V398" i="159" s="1"/>
  <c r="N398" i="159"/>
  <c r="AH397" i="159"/>
  <c r="U396" i="159"/>
  <c r="V396" i="159" s="1"/>
  <c r="N396" i="159"/>
  <c r="AM395" i="159"/>
  <c r="AN395" i="159" s="1"/>
  <c r="U395" i="159"/>
  <c r="V395" i="159" s="1"/>
  <c r="N395" i="159"/>
  <c r="AM394" i="159"/>
  <c r="AN394" i="159" s="1"/>
  <c r="U394" i="159"/>
  <c r="V394" i="159" s="1"/>
  <c r="N394" i="159"/>
  <c r="AM393" i="159"/>
  <c r="AN393" i="159" s="1"/>
  <c r="U393" i="159"/>
  <c r="V393" i="159" s="1"/>
  <c r="N393" i="159"/>
  <c r="AM392" i="159"/>
  <c r="AN392" i="159" s="1"/>
  <c r="U392" i="159"/>
  <c r="V392" i="159" s="1"/>
  <c r="N392" i="159"/>
  <c r="AM391" i="159"/>
  <c r="AN391" i="159" s="1"/>
  <c r="U391" i="159"/>
  <c r="V391" i="159" s="1"/>
  <c r="N391" i="159"/>
  <c r="AM390" i="159"/>
  <c r="AN390" i="159" s="1"/>
  <c r="U390" i="159"/>
  <c r="V390" i="159" s="1"/>
  <c r="N390" i="159"/>
  <c r="AM389" i="159"/>
  <c r="AN389" i="159" s="1"/>
  <c r="U389" i="159"/>
  <c r="V389" i="159" s="1"/>
  <c r="N389" i="159"/>
  <c r="AM388" i="159"/>
  <c r="AN388" i="159" s="1"/>
  <c r="U388" i="159"/>
  <c r="V388" i="159" s="1"/>
  <c r="N388" i="159"/>
  <c r="AH387" i="159"/>
  <c r="AM386" i="159"/>
  <c r="AN386" i="159" s="1"/>
  <c r="U386" i="159"/>
  <c r="V386" i="159" s="1"/>
  <c r="N386" i="159"/>
  <c r="AM385" i="159"/>
  <c r="AN385" i="159" s="1"/>
  <c r="U385" i="159"/>
  <c r="V385" i="159" s="1"/>
  <c r="N385" i="159"/>
  <c r="AM384" i="159"/>
  <c r="AN384" i="159" s="1"/>
  <c r="U384" i="159"/>
  <c r="V384" i="159" s="1"/>
  <c r="N384" i="159"/>
  <c r="U383" i="159"/>
  <c r="V383" i="159" s="1"/>
  <c r="N383" i="159"/>
  <c r="U382" i="159"/>
  <c r="V382" i="159" s="1"/>
  <c r="N382" i="159"/>
  <c r="AM381" i="159"/>
  <c r="AN381" i="159" s="1"/>
  <c r="U381" i="159"/>
  <c r="V381" i="159" s="1"/>
  <c r="N381" i="159"/>
  <c r="AH380" i="159"/>
  <c r="AH379" i="159"/>
  <c r="U378" i="159"/>
  <c r="V378" i="159" s="1"/>
  <c r="N378" i="159"/>
  <c r="U377" i="159"/>
  <c r="V377" i="159" s="1"/>
  <c r="N377" i="159"/>
  <c r="AH376" i="159"/>
  <c r="AM375" i="159"/>
  <c r="AN375" i="159" s="1"/>
  <c r="U375" i="159"/>
  <c r="V375" i="159" s="1"/>
  <c r="N375" i="159"/>
  <c r="AM374" i="159"/>
  <c r="AN374" i="159" s="1"/>
  <c r="U374" i="159"/>
  <c r="V374" i="159" s="1"/>
  <c r="N374" i="159"/>
  <c r="AM373" i="159"/>
  <c r="AN373" i="159" s="1"/>
  <c r="U373" i="159"/>
  <c r="V373" i="159" s="1"/>
  <c r="N373" i="159"/>
  <c r="AH372" i="159"/>
  <c r="AM371" i="159"/>
  <c r="AN371" i="159" s="1"/>
  <c r="U371" i="159"/>
  <c r="V371" i="159" s="1"/>
  <c r="N371" i="159"/>
  <c r="AM370" i="159"/>
  <c r="AN370" i="159" s="1"/>
  <c r="U370" i="159"/>
  <c r="V370" i="159" s="1"/>
  <c r="N370" i="159"/>
  <c r="AH369" i="159"/>
  <c r="AM368" i="159"/>
  <c r="AN368" i="159" s="1"/>
  <c r="U368" i="159"/>
  <c r="V368" i="159" s="1"/>
  <c r="N368" i="159"/>
  <c r="AM367" i="159"/>
  <c r="AN367" i="159" s="1"/>
  <c r="U367" i="159"/>
  <c r="V367" i="159" s="1"/>
  <c r="N367" i="159"/>
  <c r="AM366" i="159"/>
  <c r="AN366" i="159" s="1"/>
  <c r="U366" i="159"/>
  <c r="V366" i="159" s="1"/>
  <c r="N366" i="159"/>
  <c r="U365" i="159"/>
  <c r="V365" i="159" s="1"/>
  <c r="N365" i="159"/>
  <c r="U364" i="159"/>
  <c r="V364" i="159" s="1"/>
  <c r="N364" i="159"/>
  <c r="U363" i="159"/>
  <c r="V363" i="159" s="1"/>
  <c r="N363" i="159"/>
  <c r="AM362" i="159"/>
  <c r="AN362" i="159" s="1"/>
  <c r="U362" i="159"/>
  <c r="V362" i="159" s="1"/>
  <c r="N362" i="159"/>
  <c r="AM361" i="159"/>
  <c r="AN361" i="159" s="1"/>
  <c r="U361" i="159"/>
  <c r="V361" i="159" s="1"/>
  <c r="N361" i="159"/>
  <c r="U360" i="159"/>
  <c r="V360" i="159" s="1"/>
  <c r="N360" i="159"/>
  <c r="AM359" i="159"/>
  <c r="AN359" i="159" s="1"/>
  <c r="U359" i="159"/>
  <c r="V359" i="159" s="1"/>
  <c r="N359" i="159"/>
  <c r="AM358" i="159"/>
  <c r="AN358" i="159" s="1"/>
  <c r="U358" i="159"/>
  <c r="V358" i="159" s="1"/>
  <c r="N358" i="159"/>
  <c r="AH357" i="159"/>
  <c r="AM356" i="159"/>
  <c r="AN356" i="159" s="1"/>
  <c r="U356" i="159"/>
  <c r="V356" i="159" s="1"/>
  <c r="N356" i="159"/>
  <c r="AM355" i="159"/>
  <c r="AN355" i="159" s="1"/>
  <c r="U355" i="159"/>
  <c r="V355" i="159" s="1"/>
  <c r="N355" i="159"/>
  <c r="AM354" i="159"/>
  <c r="AN354" i="159" s="1"/>
  <c r="U354" i="159"/>
  <c r="V354" i="159" s="1"/>
  <c r="N354" i="159"/>
  <c r="AM353" i="159"/>
  <c r="AN353" i="159" s="1"/>
  <c r="U353" i="159"/>
  <c r="V353" i="159" s="1"/>
  <c r="N353" i="159"/>
  <c r="AM352" i="159"/>
  <c r="AN352" i="159" s="1"/>
  <c r="U352" i="159"/>
  <c r="V352" i="159" s="1"/>
  <c r="N352" i="159"/>
  <c r="AM351" i="159"/>
  <c r="AN351" i="159" s="1"/>
  <c r="U351" i="159"/>
  <c r="V351" i="159" s="1"/>
  <c r="N351" i="159"/>
  <c r="AM350" i="159"/>
  <c r="AN350" i="159" s="1"/>
  <c r="U350" i="159"/>
  <c r="V350" i="159" s="1"/>
  <c r="N350" i="159"/>
  <c r="AM349" i="159"/>
  <c r="AN349" i="159" s="1"/>
  <c r="U349" i="159"/>
  <c r="V349" i="159" s="1"/>
  <c r="N349" i="159"/>
  <c r="AM348" i="159"/>
  <c r="AN348" i="159" s="1"/>
  <c r="U348" i="159"/>
  <c r="V348" i="159" s="1"/>
  <c r="N348" i="159"/>
  <c r="AM347" i="159"/>
  <c r="AN347" i="159" s="1"/>
  <c r="U347" i="159"/>
  <c r="V347" i="159" s="1"/>
  <c r="N347" i="159"/>
  <c r="U346" i="159"/>
  <c r="V346" i="159" s="1"/>
  <c r="N346" i="159"/>
  <c r="U345" i="159"/>
  <c r="V345" i="159" s="1"/>
  <c r="N345" i="159"/>
  <c r="AM344" i="159"/>
  <c r="AN344" i="159" s="1"/>
  <c r="U344" i="159"/>
  <c r="V344" i="159" s="1"/>
  <c r="N344" i="159"/>
  <c r="AM343" i="159"/>
  <c r="AN343" i="159" s="1"/>
  <c r="U343" i="159"/>
  <c r="V343" i="159" s="1"/>
  <c r="N343" i="159"/>
  <c r="AH342" i="159"/>
  <c r="AH341" i="159"/>
  <c r="AH340" i="159"/>
  <c r="AH339" i="159"/>
  <c r="AH338" i="159"/>
  <c r="AH337" i="159"/>
  <c r="AH336" i="159"/>
  <c r="AM335" i="159"/>
  <c r="AN335" i="159" s="1"/>
  <c r="U335" i="159"/>
  <c r="V335" i="159" s="1"/>
  <c r="N335" i="159"/>
  <c r="U334" i="159"/>
  <c r="V334" i="159" s="1"/>
  <c r="N334" i="159"/>
  <c r="AH333" i="159"/>
  <c r="X333" i="159"/>
  <c r="W333" i="159"/>
  <c r="AH332" i="159"/>
  <c r="L332" i="159"/>
  <c r="K332" i="159"/>
  <c r="J332" i="159"/>
  <c r="I332" i="159"/>
  <c r="AH331" i="159"/>
  <c r="AM330" i="159"/>
  <c r="AN330" i="159" s="1"/>
  <c r="U330" i="159"/>
  <c r="V330" i="159" s="1"/>
  <c r="N330" i="159"/>
  <c r="U329" i="159"/>
  <c r="V329" i="159" s="1"/>
  <c r="N329" i="159"/>
  <c r="N326" i="159"/>
  <c r="AM325" i="159"/>
  <c r="AN325" i="159" s="1"/>
  <c r="U325" i="159"/>
  <c r="V325" i="159" s="1"/>
  <c r="N325" i="159"/>
  <c r="U324" i="159"/>
  <c r="V324" i="159" s="1"/>
  <c r="N324" i="159"/>
  <c r="AM323" i="159"/>
  <c r="AN323" i="159" s="1"/>
  <c r="U323" i="159"/>
  <c r="V323" i="159" s="1"/>
  <c r="N323" i="159"/>
  <c r="AM322" i="159"/>
  <c r="AN322" i="159" s="1"/>
  <c r="U322" i="159"/>
  <c r="V322" i="159" s="1"/>
  <c r="N322" i="159"/>
  <c r="U321" i="159"/>
  <c r="V321" i="159" s="1"/>
  <c r="N321" i="159"/>
  <c r="E319" i="159"/>
  <c r="E320" i="159" s="1"/>
  <c r="D319" i="159"/>
  <c r="D320" i="159" s="1"/>
  <c r="C319" i="159"/>
  <c r="C320" i="159" s="1"/>
  <c r="AM317" i="159"/>
  <c r="AN317" i="159" s="1"/>
  <c r="U317" i="159"/>
  <c r="V317" i="159" s="1"/>
  <c r="N317" i="159"/>
  <c r="AH316" i="159"/>
  <c r="AM315" i="159"/>
  <c r="AN315" i="159" s="1"/>
  <c r="U315" i="159"/>
  <c r="V315" i="159" s="1"/>
  <c r="N315" i="159"/>
  <c r="AM314" i="159"/>
  <c r="AN314" i="159" s="1"/>
  <c r="U314" i="159"/>
  <c r="V314" i="159" s="1"/>
  <c r="N314" i="159"/>
  <c r="AM313" i="159"/>
  <c r="AN313" i="159" s="1"/>
  <c r="U313" i="159"/>
  <c r="V313" i="159" s="1"/>
  <c r="N313" i="159"/>
  <c r="AM312" i="159"/>
  <c r="AN312" i="159" s="1"/>
  <c r="U312" i="159"/>
  <c r="V312" i="159" s="1"/>
  <c r="N312" i="159"/>
  <c r="AM311" i="159"/>
  <c r="AN311" i="159" s="1"/>
  <c r="U311" i="159"/>
  <c r="V311" i="159" s="1"/>
  <c r="N311" i="159"/>
  <c r="AM310" i="159"/>
  <c r="AN310" i="159" s="1"/>
  <c r="U310" i="159"/>
  <c r="V310" i="159" s="1"/>
  <c r="N310" i="159"/>
  <c r="AM309" i="159"/>
  <c r="AN309" i="159" s="1"/>
  <c r="U309" i="159"/>
  <c r="V309" i="159" s="1"/>
  <c r="N309" i="159"/>
  <c r="AM308" i="159"/>
  <c r="AN308" i="159" s="1"/>
  <c r="U308" i="159"/>
  <c r="V308" i="159" s="1"/>
  <c r="N308" i="159"/>
  <c r="U307" i="159"/>
  <c r="V307" i="159" s="1"/>
  <c r="N307" i="159"/>
  <c r="U306" i="159"/>
  <c r="V306" i="159" s="1"/>
  <c r="N306" i="159"/>
  <c r="U305" i="159"/>
  <c r="V305" i="159" s="1"/>
  <c r="N305" i="159"/>
  <c r="AM304" i="159"/>
  <c r="AN304" i="159" s="1"/>
  <c r="U304" i="159"/>
  <c r="V304" i="159" s="1"/>
  <c r="N304" i="159"/>
  <c r="AM303" i="159"/>
  <c r="AN303" i="159" s="1"/>
  <c r="U303" i="159"/>
  <c r="V303" i="159" s="1"/>
  <c r="N303" i="159"/>
  <c r="U302" i="159"/>
  <c r="V302" i="159" s="1"/>
  <c r="N302" i="159"/>
  <c r="U301" i="159"/>
  <c r="V301" i="159" s="1"/>
  <c r="N301" i="159"/>
  <c r="U300" i="159"/>
  <c r="V300" i="159" s="1"/>
  <c r="N300" i="159"/>
  <c r="F300" i="159"/>
  <c r="E300" i="159"/>
  <c r="U298" i="159"/>
  <c r="V298" i="159" s="1"/>
  <c r="N298" i="159"/>
  <c r="U297" i="159"/>
  <c r="V297" i="159" s="1"/>
  <c r="N297" i="159"/>
  <c r="U296" i="159"/>
  <c r="V296" i="159" s="1"/>
  <c r="N296" i="159"/>
  <c r="U290" i="159"/>
  <c r="V290" i="159" s="1"/>
  <c r="N290" i="159"/>
  <c r="AM289" i="159"/>
  <c r="AN289" i="159" s="1"/>
  <c r="U289" i="159"/>
  <c r="V289" i="159" s="1"/>
  <c r="N289" i="159"/>
  <c r="U287" i="159"/>
  <c r="V287" i="159" s="1"/>
  <c r="N287" i="159"/>
  <c r="AM286" i="159"/>
  <c r="AN286" i="159" s="1"/>
  <c r="U286" i="159"/>
  <c r="V286" i="159" s="1"/>
  <c r="N286" i="159"/>
  <c r="AM285" i="159"/>
  <c r="AN285" i="159" s="1"/>
  <c r="U285" i="159"/>
  <c r="V285" i="159" s="1"/>
  <c r="N285" i="159"/>
  <c r="AM284" i="159"/>
  <c r="AN284" i="159" s="1"/>
  <c r="U284" i="159"/>
  <c r="V284" i="159" s="1"/>
  <c r="N284" i="159"/>
  <c r="AM283" i="159"/>
  <c r="AN283" i="159" s="1"/>
  <c r="U283" i="159"/>
  <c r="V283" i="159" s="1"/>
  <c r="N283" i="159"/>
  <c r="U282" i="159"/>
  <c r="V282" i="159" s="1"/>
  <c r="N282" i="159"/>
  <c r="U281" i="159"/>
  <c r="V281" i="159" s="1"/>
  <c r="N281" i="159"/>
  <c r="AM280" i="159"/>
  <c r="AN280" i="159" s="1"/>
  <c r="U280" i="159"/>
  <c r="V280" i="159" s="1"/>
  <c r="N280" i="159"/>
  <c r="AM279" i="159"/>
  <c r="AN279" i="159" s="1"/>
  <c r="U279" i="159"/>
  <c r="V279" i="159" s="1"/>
  <c r="N279" i="159"/>
  <c r="AM278" i="159"/>
  <c r="AN278" i="159" s="1"/>
  <c r="U278" i="159"/>
  <c r="V278" i="159" s="1"/>
  <c r="N278" i="159"/>
  <c r="U277" i="159"/>
  <c r="V277" i="159" s="1"/>
  <c r="N277" i="159"/>
  <c r="U276" i="159"/>
  <c r="V276" i="159" s="1"/>
  <c r="N276" i="159"/>
  <c r="AM275" i="159"/>
  <c r="AN275" i="159" s="1"/>
  <c r="U275" i="159"/>
  <c r="V275" i="159" s="1"/>
  <c r="N275" i="159"/>
  <c r="U274" i="159"/>
  <c r="V274" i="159" s="1"/>
  <c r="N274" i="159"/>
  <c r="AM273" i="159"/>
  <c r="AN273" i="159" s="1"/>
  <c r="U273" i="159"/>
  <c r="V273" i="159" s="1"/>
  <c r="N273" i="159"/>
  <c r="U272" i="159"/>
  <c r="V272" i="159" s="1"/>
  <c r="N272" i="159"/>
  <c r="U271" i="159"/>
  <c r="V271" i="159" s="1"/>
  <c r="N271" i="159"/>
  <c r="V268" i="159"/>
  <c r="AM267" i="159"/>
  <c r="AN267" i="159" s="1"/>
  <c r="V267" i="159"/>
  <c r="AM265" i="159"/>
  <c r="AN265" i="159" s="1"/>
  <c r="U265" i="159"/>
  <c r="V265" i="159" s="1"/>
  <c r="N265" i="159"/>
  <c r="U264" i="159"/>
  <c r="V264" i="159" s="1"/>
  <c r="N264" i="159"/>
  <c r="U263" i="159"/>
  <c r="V263" i="159" s="1"/>
  <c r="N263" i="159"/>
  <c r="AM262" i="159"/>
  <c r="AN262" i="159" s="1"/>
  <c r="U262" i="159"/>
  <c r="V262" i="159" s="1"/>
  <c r="N262" i="159"/>
  <c r="AM261" i="159"/>
  <c r="AN261" i="159" s="1"/>
  <c r="U261" i="159"/>
  <c r="V261" i="159" s="1"/>
  <c r="N261" i="159"/>
  <c r="AM260" i="159"/>
  <c r="AN260" i="159" s="1"/>
  <c r="U260" i="159"/>
  <c r="V260" i="159" s="1"/>
  <c r="N260" i="159"/>
  <c r="AM259" i="159"/>
  <c r="AN259" i="159" s="1"/>
  <c r="U259" i="159"/>
  <c r="V259" i="159" s="1"/>
  <c r="N259" i="159"/>
  <c r="U257" i="159"/>
  <c r="V257" i="159" s="1"/>
  <c r="AM256" i="159"/>
  <c r="AN256" i="159" s="1"/>
  <c r="U256" i="159"/>
  <c r="V256" i="159" s="1"/>
  <c r="N256" i="159"/>
  <c r="U255" i="159"/>
  <c r="V255" i="159" s="1"/>
  <c r="AM254" i="159"/>
  <c r="AN254" i="159" s="1"/>
  <c r="U254" i="159"/>
  <c r="V254" i="159" s="1"/>
  <c r="N254" i="159"/>
  <c r="U253" i="159"/>
  <c r="V253" i="159" s="1"/>
  <c r="AM252" i="159"/>
  <c r="AN252" i="159" s="1"/>
  <c r="U252" i="159"/>
  <c r="V252" i="159" s="1"/>
  <c r="N252" i="159"/>
  <c r="AM251" i="159"/>
  <c r="AN251" i="159" s="1"/>
  <c r="U251" i="159"/>
  <c r="V251" i="159" s="1"/>
  <c r="N251" i="159"/>
  <c r="AM250" i="159"/>
  <c r="AN250" i="159" s="1"/>
  <c r="U250" i="159"/>
  <c r="V250" i="159" s="1"/>
  <c r="N250" i="159"/>
  <c r="AM248" i="159"/>
  <c r="AN248" i="159" s="1"/>
  <c r="U248" i="159"/>
  <c r="V248" i="159" s="1"/>
  <c r="N248" i="159"/>
  <c r="AM247" i="159"/>
  <c r="AN247" i="159" s="1"/>
  <c r="U247" i="159"/>
  <c r="V247" i="159" s="1"/>
  <c r="N247" i="159"/>
  <c r="AM244" i="159"/>
  <c r="AN244" i="159" s="1"/>
  <c r="U244" i="159"/>
  <c r="V244" i="159" s="1"/>
  <c r="N244" i="159"/>
  <c r="U243" i="159"/>
  <c r="V243" i="159" s="1"/>
  <c r="AM242" i="159"/>
  <c r="AN242" i="159" s="1"/>
  <c r="U242" i="159"/>
  <c r="V242" i="159" s="1"/>
  <c r="N242" i="159"/>
  <c r="U241" i="159"/>
  <c r="V241" i="159" s="1"/>
  <c r="AM240" i="159"/>
  <c r="AN240" i="159" s="1"/>
  <c r="U240" i="159"/>
  <c r="V240" i="159" s="1"/>
  <c r="N240" i="159"/>
  <c r="U239" i="159"/>
  <c r="V239" i="159" s="1"/>
  <c r="AM238" i="159"/>
  <c r="AN238" i="159" s="1"/>
  <c r="U238" i="159"/>
  <c r="V238" i="159" s="1"/>
  <c r="N238" i="159"/>
  <c r="U237" i="159"/>
  <c r="AM236" i="159"/>
  <c r="AN236" i="159" s="1"/>
  <c r="U236" i="159"/>
  <c r="V236" i="159" s="1"/>
  <c r="N236" i="159"/>
  <c r="U235" i="159"/>
  <c r="AM234" i="159"/>
  <c r="AN234" i="159" s="1"/>
  <c r="U234" i="159"/>
  <c r="V234" i="159" s="1"/>
  <c r="N234" i="159"/>
  <c r="U232" i="159"/>
  <c r="V232" i="159" s="1"/>
  <c r="AM231" i="159"/>
  <c r="AN231" i="159" s="1"/>
  <c r="U231" i="159"/>
  <c r="V231" i="159" s="1"/>
  <c r="N231" i="159"/>
  <c r="U230" i="159"/>
  <c r="V230" i="159" s="1"/>
  <c r="AM229" i="159"/>
  <c r="AN229" i="159" s="1"/>
  <c r="U229" i="159"/>
  <c r="V229" i="159" s="1"/>
  <c r="N229" i="159"/>
  <c r="AM228" i="159"/>
  <c r="AN228" i="159" s="1"/>
  <c r="U228" i="159"/>
  <c r="V228" i="159" s="1"/>
  <c r="N228" i="159"/>
  <c r="AM227" i="159"/>
  <c r="AN227" i="159" s="1"/>
  <c r="U227" i="159"/>
  <c r="V227" i="159" s="1"/>
  <c r="N227" i="159"/>
  <c r="AM226" i="159"/>
  <c r="AN226" i="159" s="1"/>
  <c r="U226" i="159"/>
  <c r="V226" i="159" s="1"/>
  <c r="N226" i="159"/>
  <c r="AM225" i="159"/>
  <c r="AN225" i="159" s="1"/>
  <c r="U225" i="159"/>
  <c r="V225" i="159" s="1"/>
  <c r="N225" i="159"/>
  <c r="U224" i="159"/>
  <c r="V224" i="159" s="1"/>
  <c r="N224" i="159"/>
  <c r="AM223" i="159"/>
  <c r="AN223" i="159" s="1"/>
  <c r="U223" i="159"/>
  <c r="V223" i="159" s="1"/>
  <c r="N223" i="159"/>
  <c r="AM222" i="159"/>
  <c r="AN222" i="159" s="1"/>
  <c r="U222" i="159"/>
  <c r="V222" i="159" s="1"/>
  <c r="N222" i="159"/>
  <c r="U221" i="159"/>
  <c r="V221" i="159" s="1"/>
  <c r="N221" i="159"/>
  <c r="AM220" i="159"/>
  <c r="AN220" i="159" s="1"/>
  <c r="U220" i="159"/>
  <c r="V220" i="159" s="1"/>
  <c r="N220" i="159"/>
  <c r="AM219" i="159"/>
  <c r="AN219" i="159" s="1"/>
  <c r="U219" i="159"/>
  <c r="V219" i="159" s="1"/>
  <c r="N219" i="159"/>
  <c r="AM218" i="159"/>
  <c r="AN218" i="159" s="1"/>
  <c r="U218" i="159"/>
  <c r="V218" i="159" s="1"/>
  <c r="N218" i="159"/>
  <c r="AM217" i="159"/>
  <c r="AN217" i="159" s="1"/>
  <c r="U217" i="159"/>
  <c r="V217" i="159" s="1"/>
  <c r="N217" i="159"/>
  <c r="AM215" i="159"/>
  <c r="AN215" i="159" s="1"/>
  <c r="U215" i="159"/>
  <c r="V215" i="159" s="1"/>
  <c r="N215" i="159"/>
  <c r="U214" i="159"/>
  <c r="V214" i="159" s="1"/>
  <c r="N214" i="159"/>
  <c r="AM213" i="159"/>
  <c r="AN213" i="159" s="1"/>
  <c r="U213" i="159"/>
  <c r="V213" i="159" s="1"/>
  <c r="N213" i="159"/>
  <c r="U212" i="159"/>
  <c r="V212" i="159" s="1"/>
  <c r="N212" i="159"/>
  <c r="U211" i="159"/>
  <c r="V211" i="159" s="1"/>
  <c r="N211" i="159"/>
  <c r="U210" i="159"/>
  <c r="V210" i="159" s="1"/>
  <c r="N210" i="159"/>
  <c r="U209" i="159"/>
  <c r="V209" i="159" s="1"/>
  <c r="AM208" i="159"/>
  <c r="AN208" i="159" s="1"/>
  <c r="U208" i="159"/>
  <c r="V208" i="159" s="1"/>
  <c r="N208" i="159"/>
  <c r="AM196" i="159"/>
  <c r="AN196" i="159" s="1"/>
  <c r="U196" i="159"/>
  <c r="V196" i="159" s="1"/>
  <c r="N196" i="159"/>
  <c r="AM195" i="159"/>
  <c r="AN195" i="159" s="1"/>
  <c r="U195" i="159"/>
  <c r="V195" i="159" s="1"/>
  <c r="N195" i="159"/>
  <c r="AM194" i="159"/>
  <c r="AN194" i="159" s="1"/>
  <c r="U194" i="159"/>
  <c r="V194" i="159" s="1"/>
  <c r="N194" i="159"/>
  <c r="AM193" i="159"/>
  <c r="AN193" i="159" s="1"/>
  <c r="U193" i="159"/>
  <c r="V193" i="159" s="1"/>
  <c r="N193" i="159"/>
  <c r="AM192" i="159"/>
  <c r="AN192" i="159" s="1"/>
  <c r="U192" i="159"/>
  <c r="V192" i="159" s="1"/>
  <c r="N192" i="159"/>
  <c r="AM191" i="159"/>
  <c r="AN191" i="159" s="1"/>
  <c r="U191" i="159"/>
  <c r="V191" i="159" s="1"/>
  <c r="N191" i="159"/>
  <c r="AM190" i="159"/>
  <c r="AN190" i="159" s="1"/>
  <c r="U190" i="159"/>
  <c r="V190" i="159" s="1"/>
  <c r="N190" i="159"/>
  <c r="AM188" i="159"/>
  <c r="AN188" i="159" s="1"/>
  <c r="U188" i="159"/>
  <c r="V188" i="159" s="1"/>
  <c r="N188" i="159"/>
  <c r="AM187" i="159"/>
  <c r="AN187" i="159" s="1"/>
  <c r="U187" i="159"/>
  <c r="V187" i="159" s="1"/>
  <c r="N187" i="159"/>
  <c r="U186" i="159"/>
  <c r="V186" i="159" s="1"/>
  <c r="N186" i="159"/>
  <c r="AM185" i="159"/>
  <c r="AN185" i="159" s="1"/>
  <c r="U185" i="159"/>
  <c r="V185" i="159" s="1"/>
  <c r="N185" i="159"/>
  <c r="AM184" i="159"/>
  <c r="AN184" i="159" s="1"/>
  <c r="U184" i="159"/>
  <c r="V184" i="159" s="1"/>
  <c r="N184" i="159"/>
  <c r="U183" i="159"/>
  <c r="V183" i="159" s="1"/>
  <c r="N183" i="159"/>
  <c r="AM182" i="159"/>
  <c r="AN182" i="159" s="1"/>
  <c r="U182" i="159"/>
  <c r="V182" i="159" s="1"/>
  <c r="N182" i="159"/>
  <c r="AM180" i="159"/>
  <c r="AN180" i="159" s="1"/>
  <c r="U180" i="159"/>
  <c r="V180" i="159" s="1"/>
  <c r="N180" i="159"/>
  <c r="U179" i="159"/>
  <c r="V179" i="159" s="1"/>
  <c r="N179" i="159"/>
  <c r="U177" i="159"/>
  <c r="V177" i="159" s="1"/>
  <c r="AM176" i="159"/>
  <c r="AN176" i="159" s="1"/>
  <c r="U176" i="159"/>
  <c r="V176" i="159" s="1"/>
  <c r="N176" i="159"/>
  <c r="AM175" i="159"/>
  <c r="AN175" i="159" s="1"/>
  <c r="U175" i="159"/>
  <c r="V175" i="159" s="1"/>
  <c r="N175" i="159"/>
  <c r="AM174" i="159"/>
  <c r="AN174" i="159" s="1"/>
  <c r="U174" i="159"/>
  <c r="V174" i="159" s="1"/>
  <c r="N174" i="159"/>
  <c r="AM173" i="159"/>
  <c r="AN173" i="159" s="1"/>
  <c r="U173" i="159"/>
  <c r="V173" i="159" s="1"/>
  <c r="N173" i="159"/>
  <c r="AM172" i="159"/>
  <c r="AN172" i="159" s="1"/>
  <c r="U172" i="159"/>
  <c r="V172" i="159" s="1"/>
  <c r="N172" i="159"/>
  <c r="U171" i="159"/>
  <c r="V171" i="159" s="1"/>
  <c r="N171" i="159"/>
  <c r="AM170" i="159"/>
  <c r="AN170" i="159" s="1"/>
  <c r="U170" i="159"/>
  <c r="V170" i="159" s="1"/>
  <c r="N170" i="159"/>
  <c r="AM169" i="159"/>
  <c r="AN169" i="159" s="1"/>
  <c r="U169" i="159"/>
  <c r="V169" i="159" s="1"/>
  <c r="N169" i="159"/>
  <c r="U168" i="159"/>
  <c r="V168" i="159" s="1"/>
  <c r="AM167" i="159"/>
  <c r="AN167" i="159" s="1"/>
  <c r="U167" i="159"/>
  <c r="V167" i="159" s="1"/>
  <c r="N167" i="159"/>
  <c r="U166" i="159"/>
  <c r="AM165" i="159"/>
  <c r="AN165" i="159" s="1"/>
  <c r="U165" i="159"/>
  <c r="V165" i="159" s="1"/>
  <c r="N165" i="159"/>
  <c r="AM164" i="159"/>
  <c r="AN164" i="159" s="1"/>
  <c r="U164" i="159"/>
  <c r="V164" i="159" s="1"/>
  <c r="N164" i="159"/>
  <c r="AM163" i="159"/>
  <c r="AN163" i="159" s="1"/>
  <c r="U163" i="159"/>
  <c r="V163" i="159" s="1"/>
  <c r="N163" i="159"/>
  <c r="AM162" i="159"/>
  <c r="AN162" i="159" s="1"/>
  <c r="U162" i="159"/>
  <c r="V162" i="159" s="1"/>
  <c r="N162" i="159"/>
  <c r="AM161" i="159"/>
  <c r="AN161" i="159" s="1"/>
  <c r="U161" i="159"/>
  <c r="V161" i="159" s="1"/>
  <c r="N161" i="159"/>
  <c r="U160" i="159"/>
  <c r="V160" i="159" s="1"/>
  <c r="N160" i="159"/>
  <c r="AM159" i="159"/>
  <c r="AN159" i="159" s="1"/>
  <c r="U159" i="159"/>
  <c r="V159" i="159" s="1"/>
  <c r="N159" i="159"/>
  <c r="AM158" i="159"/>
  <c r="AN158" i="159" s="1"/>
  <c r="U158" i="159"/>
  <c r="V158" i="159" s="1"/>
  <c r="N158" i="159"/>
  <c r="U157" i="159"/>
  <c r="V157" i="159" s="1"/>
  <c r="N157" i="159"/>
  <c r="AM156" i="159"/>
  <c r="AN156" i="159" s="1"/>
  <c r="U156" i="159"/>
  <c r="V156" i="159" s="1"/>
  <c r="N156" i="159"/>
  <c r="AM155" i="159"/>
  <c r="AN155" i="159" s="1"/>
  <c r="U155" i="159"/>
  <c r="V155" i="159" s="1"/>
  <c r="N155" i="159"/>
  <c r="AM154" i="159"/>
  <c r="AN154" i="159" s="1"/>
  <c r="U154" i="159"/>
  <c r="V154" i="159" s="1"/>
  <c r="N154" i="159"/>
  <c r="AM153" i="159"/>
  <c r="AN153" i="159" s="1"/>
  <c r="U153" i="159"/>
  <c r="V153" i="159" s="1"/>
  <c r="N153" i="159"/>
  <c r="AM152" i="159"/>
  <c r="AN152" i="159" s="1"/>
  <c r="U152" i="159"/>
  <c r="V152" i="159" s="1"/>
  <c r="N152" i="159"/>
  <c r="AM151" i="159"/>
  <c r="AN151" i="159" s="1"/>
  <c r="U151" i="159"/>
  <c r="V151" i="159" s="1"/>
  <c r="N151" i="159"/>
  <c r="AM150" i="159"/>
  <c r="AN150" i="159" s="1"/>
  <c r="U150" i="159"/>
  <c r="V150" i="159" s="1"/>
  <c r="N150" i="159"/>
  <c r="AM149" i="159"/>
  <c r="AN149" i="159" s="1"/>
  <c r="U149" i="159"/>
  <c r="V149" i="159" s="1"/>
  <c r="N149" i="159"/>
  <c r="AM148" i="159"/>
  <c r="AN148" i="159" s="1"/>
  <c r="U148" i="159"/>
  <c r="V148" i="159" s="1"/>
  <c r="N148" i="159"/>
  <c r="U147" i="159"/>
  <c r="V147" i="159" s="1"/>
  <c r="N147" i="159"/>
  <c r="AM146" i="159"/>
  <c r="AN146" i="159" s="1"/>
  <c r="U146" i="159"/>
  <c r="V146" i="159" s="1"/>
  <c r="N146" i="159"/>
  <c r="U145" i="159"/>
  <c r="V145" i="159" s="1"/>
  <c r="N145" i="159"/>
  <c r="AM144" i="159"/>
  <c r="AN144" i="159" s="1"/>
  <c r="U144" i="159"/>
  <c r="V144" i="159" s="1"/>
  <c r="N144" i="159"/>
  <c r="AM143" i="159"/>
  <c r="AN143" i="159" s="1"/>
  <c r="U143" i="159"/>
  <c r="V143" i="159" s="1"/>
  <c r="N143" i="159"/>
  <c r="U142" i="159"/>
  <c r="V142" i="159" s="1"/>
  <c r="N142" i="159"/>
  <c r="AM141" i="159"/>
  <c r="AN141" i="159" s="1"/>
  <c r="U141" i="159"/>
  <c r="V141" i="159" s="1"/>
  <c r="N141" i="159"/>
  <c r="AM140" i="159"/>
  <c r="AN140" i="159" s="1"/>
  <c r="U140" i="159"/>
  <c r="V140" i="159" s="1"/>
  <c r="N140" i="159"/>
  <c r="U139" i="159"/>
  <c r="V139" i="159" s="1"/>
  <c r="N139" i="159"/>
  <c r="AM138" i="159"/>
  <c r="AN138" i="159" s="1"/>
  <c r="U138" i="159"/>
  <c r="V138" i="159" s="1"/>
  <c r="N138" i="159"/>
  <c r="AM135" i="159"/>
  <c r="AN135" i="159" s="1"/>
  <c r="U135" i="159"/>
  <c r="V135" i="159" s="1"/>
  <c r="N135" i="159"/>
  <c r="U134" i="159"/>
  <c r="V134" i="159" s="1"/>
  <c r="N134" i="159"/>
  <c r="AM133" i="159"/>
  <c r="AN133" i="159" s="1"/>
  <c r="U133" i="159"/>
  <c r="V133" i="159" s="1"/>
  <c r="N133" i="159"/>
  <c r="AM132" i="159"/>
  <c r="AN132" i="159" s="1"/>
  <c r="U132" i="159"/>
  <c r="V132" i="159" s="1"/>
  <c r="N132" i="159"/>
  <c r="U131" i="159"/>
  <c r="V131" i="159" s="1"/>
  <c r="N131" i="159"/>
  <c r="AM130" i="159"/>
  <c r="AN130" i="159" s="1"/>
  <c r="U130" i="159"/>
  <c r="V130" i="159" s="1"/>
  <c r="N130" i="159"/>
  <c r="AM128" i="159"/>
  <c r="AN128" i="159" s="1"/>
  <c r="U128" i="159"/>
  <c r="V128" i="159" s="1"/>
  <c r="N128" i="159"/>
  <c r="AM127" i="159"/>
  <c r="AN127" i="159" s="1"/>
  <c r="U127" i="159"/>
  <c r="V127" i="159" s="1"/>
  <c r="N127" i="159"/>
  <c r="AM126" i="159"/>
  <c r="AN126" i="159" s="1"/>
  <c r="U126" i="159"/>
  <c r="V126" i="159" s="1"/>
  <c r="N126" i="159"/>
  <c r="AM124" i="159"/>
  <c r="AN124" i="159" s="1"/>
  <c r="U124" i="159"/>
  <c r="V124" i="159" s="1"/>
  <c r="N124" i="159"/>
  <c r="U123" i="159"/>
  <c r="V123" i="159" s="1"/>
  <c r="U122" i="159"/>
  <c r="V122" i="159" s="1"/>
  <c r="N122" i="159"/>
  <c r="AM121" i="159"/>
  <c r="AN121" i="159" s="1"/>
  <c r="U121" i="159"/>
  <c r="V121" i="159" s="1"/>
  <c r="N121" i="159"/>
  <c r="AM120" i="159"/>
  <c r="AN120" i="159" s="1"/>
  <c r="U120" i="159"/>
  <c r="V120" i="159" s="1"/>
  <c r="N120" i="159"/>
  <c r="U119" i="159"/>
  <c r="V119" i="159" s="1"/>
  <c r="N119" i="159"/>
  <c r="U118" i="159"/>
  <c r="U117" i="159"/>
  <c r="V117" i="159" s="1"/>
  <c r="N117" i="159"/>
  <c r="AM116" i="159"/>
  <c r="AN116" i="159" s="1"/>
  <c r="U116" i="159"/>
  <c r="V116" i="159" s="1"/>
  <c r="N116" i="159"/>
  <c r="AM115" i="159"/>
  <c r="AN115" i="159" s="1"/>
  <c r="U115" i="159"/>
  <c r="V115" i="159" s="1"/>
  <c r="N115" i="159"/>
  <c r="AM114" i="159"/>
  <c r="AN114" i="159" s="1"/>
  <c r="U114" i="159"/>
  <c r="V114" i="159" s="1"/>
  <c r="N114" i="159"/>
  <c r="AM113" i="159"/>
  <c r="AN113" i="159" s="1"/>
  <c r="U113" i="159"/>
  <c r="V113" i="159" s="1"/>
  <c r="N113" i="159"/>
  <c r="AM112" i="159"/>
  <c r="AN112" i="159" s="1"/>
  <c r="U112" i="159"/>
  <c r="V112" i="159" s="1"/>
  <c r="N112" i="159"/>
  <c r="U111" i="159"/>
  <c r="AM110" i="159"/>
  <c r="AN110" i="159" s="1"/>
  <c r="U110" i="159"/>
  <c r="V110" i="159" s="1"/>
  <c r="N110" i="159"/>
  <c r="AM109" i="159"/>
  <c r="AN109" i="159" s="1"/>
  <c r="U109" i="159"/>
  <c r="V109" i="159" s="1"/>
  <c r="N109" i="159"/>
  <c r="AM108" i="159"/>
  <c r="AN108" i="159" s="1"/>
  <c r="U108" i="159"/>
  <c r="V108" i="159" s="1"/>
  <c r="N108" i="159"/>
  <c r="U107" i="159"/>
  <c r="V107" i="159" s="1"/>
  <c r="N107" i="159"/>
  <c r="AM106" i="159"/>
  <c r="AN106" i="159" s="1"/>
  <c r="U106" i="159"/>
  <c r="V106" i="159" s="1"/>
  <c r="N106" i="159"/>
  <c r="AM105" i="159"/>
  <c r="AN105" i="159" s="1"/>
  <c r="U105" i="159"/>
  <c r="V105" i="159" s="1"/>
  <c r="N105" i="159"/>
  <c r="AM104" i="159"/>
  <c r="AN104" i="159" s="1"/>
  <c r="U104" i="159"/>
  <c r="V104" i="159" s="1"/>
  <c r="N104" i="159"/>
  <c r="AM103" i="159"/>
  <c r="AN103" i="159" s="1"/>
  <c r="U103" i="159"/>
  <c r="V103" i="159" s="1"/>
  <c r="N103" i="159"/>
  <c r="AM102" i="159"/>
  <c r="AN102" i="159" s="1"/>
  <c r="U102" i="159"/>
  <c r="V102" i="159" s="1"/>
  <c r="N102" i="159"/>
  <c r="AM101" i="159"/>
  <c r="AN101" i="159" s="1"/>
  <c r="U101" i="159"/>
  <c r="V101" i="159" s="1"/>
  <c r="N101" i="159"/>
  <c r="AM100" i="159"/>
  <c r="AN100" i="159" s="1"/>
  <c r="U100" i="159"/>
  <c r="V100" i="159" s="1"/>
  <c r="N100" i="159"/>
  <c r="U99" i="159"/>
  <c r="V99" i="159" s="1"/>
  <c r="N99" i="159"/>
  <c r="U98" i="159"/>
  <c r="V98" i="159" s="1"/>
  <c r="AM97" i="159"/>
  <c r="AN97" i="159" s="1"/>
  <c r="U97" i="159"/>
  <c r="V97" i="159" s="1"/>
  <c r="N97" i="159"/>
  <c r="AM96" i="159"/>
  <c r="AN96" i="159" s="1"/>
  <c r="U96" i="159"/>
  <c r="V96" i="159" s="1"/>
  <c r="N96" i="159"/>
  <c r="U95" i="159"/>
  <c r="V95" i="159" s="1"/>
  <c r="N95" i="159"/>
  <c r="U94" i="159"/>
  <c r="V94" i="159" s="1"/>
  <c r="AM93" i="159"/>
  <c r="AN93" i="159" s="1"/>
  <c r="U93" i="159"/>
  <c r="V93" i="159" s="1"/>
  <c r="N93" i="159"/>
  <c r="AM92" i="159"/>
  <c r="AN92" i="159" s="1"/>
  <c r="U92" i="159"/>
  <c r="V92" i="159" s="1"/>
  <c r="N92" i="159"/>
  <c r="AM88" i="159"/>
  <c r="AN88" i="159" s="1"/>
  <c r="U88" i="159"/>
  <c r="V88" i="159" s="1"/>
  <c r="N88" i="159"/>
  <c r="U87" i="159"/>
  <c r="V87" i="159" s="1"/>
  <c r="AM86" i="159"/>
  <c r="AN86" i="159" s="1"/>
  <c r="U86" i="159"/>
  <c r="V86" i="159" s="1"/>
  <c r="N86" i="159"/>
  <c r="AM85" i="159"/>
  <c r="AN85" i="159" s="1"/>
  <c r="U85" i="159"/>
  <c r="V85" i="159" s="1"/>
  <c r="N85" i="159"/>
  <c r="AM84" i="159"/>
  <c r="AN84" i="159" s="1"/>
  <c r="U84" i="159"/>
  <c r="V84" i="159" s="1"/>
  <c r="N84" i="159"/>
  <c r="AM82" i="159"/>
  <c r="AN82" i="159" s="1"/>
  <c r="U82" i="159"/>
  <c r="V82" i="159" s="1"/>
  <c r="N82" i="159"/>
  <c r="U81" i="159"/>
  <c r="V81" i="159" s="1"/>
  <c r="N81" i="159"/>
  <c r="U80" i="159"/>
  <c r="V80" i="159" s="1"/>
  <c r="N80" i="159"/>
  <c r="AM79" i="159"/>
  <c r="AN79" i="159" s="1"/>
  <c r="U79" i="159"/>
  <c r="V79" i="159" s="1"/>
  <c r="N79" i="159"/>
  <c r="AM78" i="159"/>
  <c r="AN78" i="159" s="1"/>
  <c r="U78" i="159"/>
  <c r="V78" i="159" s="1"/>
  <c r="N78" i="159"/>
  <c r="AM77" i="159"/>
  <c r="AN77" i="159" s="1"/>
  <c r="U77" i="159"/>
  <c r="V77" i="159" s="1"/>
  <c r="N77" i="159"/>
  <c r="AM76" i="159"/>
  <c r="AN76" i="159" s="1"/>
  <c r="U76" i="159"/>
  <c r="V76" i="159" s="1"/>
  <c r="N76" i="159"/>
  <c r="U75" i="159"/>
  <c r="V75" i="159" s="1"/>
  <c r="N75" i="159"/>
  <c r="AM74" i="159"/>
  <c r="AN74" i="159" s="1"/>
  <c r="U74" i="159"/>
  <c r="V74" i="159" s="1"/>
  <c r="N74" i="159"/>
  <c r="AM73" i="159"/>
  <c r="AN73" i="159" s="1"/>
  <c r="U73" i="159"/>
  <c r="V73" i="159" s="1"/>
  <c r="N73" i="159"/>
  <c r="AM70" i="159"/>
  <c r="AN70" i="159" s="1"/>
  <c r="U70" i="159"/>
  <c r="V70" i="159" s="1"/>
  <c r="N70" i="159"/>
  <c r="U69" i="159"/>
  <c r="V69" i="159" s="1"/>
  <c r="N69" i="159"/>
  <c r="U68" i="159"/>
  <c r="U67" i="159"/>
  <c r="V67" i="159" s="1"/>
  <c r="N67" i="159"/>
  <c r="U66" i="159"/>
  <c r="V66" i="159" s="1"/>
  <c r="N66" i="159"/>
  <c r="U65" i="159"/>
  <c r="V65" i="159" s="1"/>
  <c r="N65" i="159"/>
  <c r="AM63" i="159"/>
  <c r="AN63" i="159" s="1"/>
  <c r="AM62" i="159"/>
  <c r="AN62" i="159" s="1"/>
  <c r="AM61" i="159"/>
  <c r="AN61" i="159" s="1"/>
  <c r="AM60" i="159"/>
  <c r="AN60" i="159" s="1"/>
  <c r="AM59" i="159"/>
  <c r="AN59" i="159" s="1"/>
  <c r="AM58" i="159"/>
  <c r="AN58" i="159" s="1"/>
  <c r="U54" i="159"/>
  <c r="U53" i="159"/>
  <c r="V53" i="159" s="1"/>
  <c r="N53" i="159"/>
  <c r="U52" i="159"/>
  <c r="U51" i="159"/>
  <c r="V51" i="159" s="1"/>
  <c r="N51" i="159"/>
  <c r="U50" i="159"/>
  <c r="U49" i="159"/>
  <c r="V49" i="159" s="1"/>
  <c r="N49" i="159"/>
  <c r="U48" i="159"/>
  <c r="AM47" i="159"/>
  <c r="AN47" i="159" s="1"/>
  <c r="U47" i="159"/>
  <c r="V47" i="159" s="1"/>
  <c r="N47" i="159"/>
  <c r="U46" i="159"/>
  <c r="AM45" i="159"/>
  <c r="AN45" i="159" s="1"/>
  <c r="U45" i="159"/>
  <c r="V45" i="159" s="1"/>
  <c r="N45" i="159"/>
  <c r="U44" i="159"/>
  <c r="U43" i="159"/>
  <c r="V43" i="159" s="1"/>
  <c r="N43" i="159"/>
  <c r="U42" i="159"/>
  <c r="U41" i="159"/>
  <c r="V41" i="159" s="1"/>
  <c r="N41" i="159"/>
  <c r="AM40" i="159"/>
  <c r="AN40" i="159" s="1"/>
  <c r="U40" i="159"/>
  <c r="AM39" i="159"/>
  <c r="AN39" i="159" s="1"/>
  <c r="U39" i="159"/>
  <c r="V39" i="159" s="1"/>
  <c r="N39" i="159"/>
  <c r="AM38" i="159"/>
  <c r="AN38" i="159" s="1"/>
  <c r="U38" i="159"/>
  <c r="AM37" i="159"/>
  <c r="AN37" i="159" s="1"/>
  <c r="U37" i="159"/>
  <c r="V37" i="159" s="1"/>
  <c r="N37" i="159"/>
  <c r="AM36" i="159"/>
  <c r="AN36" i="159" s="1"/>
  <c r="U36" i="159"/>
  <c r="U35" i="159"/>
  <c r="V35" i="159" s="1"/>
  <c r="N35" i="159"/>
  <c r="AM34" i="159"/>
  <c r="AN34" i="159" s="1"/>
  <c r="U34" i="159"/>
  <c r="U33" i="159"/>
  <c r="V33" i="159" s="1"/>
  <c r="N33" i="159"/>
  <c r="U32" i="159"/>
  <c r="U31" i="159"/>
  <c r="V31" i="159" s="1"/>
  <c r="N31" i="159"/>
  <c r="U30" i="159"/>
  <c r="AM29" i="159"/>
  <c r="AN29" i="159" s="1"/>
  <c r="U29" i="159"/>
  <c r="V29" i="159" s="1"/>
  <c r="N29" i="159"/>
  <c r="AM28" i="159"/>
  <c r="AN28" i="159" s="1"/>
  <c r="U28" i="159"/>
  <c r="U27" i="159"/>
  <c r="V27" i="159" s="1"/>
  <c r="N27" i="159"/>
  <c r="U26" i="159"/>
  <c r="AM25" i="159"/>
  <c r="AN25" i="159" s="1"/>
  <c r="U25" i="159"/>
  <c r="V25" i="159" s="1"/>
  <c r="N25" i="159"/>
  <c r="AM24" i="159"/>
  <c r="AN24" i="159" s="1"/>
  <c r="U24" i="159"/>
  <c r="AM23" i="159"/>
  <c r="AN23" i="159" s="1"/>
  <c r="U23" i="159"/>
  <c r="V23" i="159" s="1"/>
  <c r="N23" i="159"/>
  <c r="U22" i="159"/>
  <c r="AM21" i="159"/>
  <c r="AN21" i="159" s="1"/>
  <c r="U21" i="159"/>
  <c r="V21" i="159" s="1"/>
  <c r="N21" i="159"/>
  <c r="U20" i="159"/>
  <c r="AM19" i="159"/>
  <c r="AN19" i="159" s="1"/>
  <c r="U19" i="159"/>
  <c r="V19" i="159" s="1"/>
  <c r="N19" i="159"/>
  <c r="U18" i="159"/>
  <c r="AM17" i="159"/>
  <c r="AN17" i="159" s="1"/>
  <c r="U17" i="159"/>
  <c r="V17" i="159" s="1"/>
  <c r="N17" i="159"/>
  <c r="U16" i="159"/>
  <c r="AM15" i="159"/>
  <c r="AN15" i="159" s="1"/>
  <c r="U15" i="159"/>
  <c r="V15" i="159" s="1"/>
  <c r="N15" i="159"/>
  <c r="AM14" i="159"/>
  <c r="AN14" i="159" s="1"/>
  <c r="U14" i="159"/>
  <c r="U13" i="159"/>
  <c r="V13" i="159" s="1"/>
  <c r="N13" i="159"/>
  <c r="AM12" i="159"/>
  <c r="AN12" i="159" s="1"/>
  <c r="U12" i="159"/>
  <c r="AM11" i="159"/>
  <c r="AN11" i="159" s="1"/>
  <c r="U11" i="159"/>
  <c r="V11" i="159" s="1"/>
  <c r="N11" i="159"/>
  <c r="AM9" i="159"/>
  <c r="AN9" i="159" s="1"/>
  <c r="U9" i="159"/>
  <c r="V9" i="159" s="1"/>
  <c r="N9" i="159"/>
  <c r="U8" i="159"/>
  <c r="U7" i="159"/>
  <c r="V7" i="159" s="1"/>
  <c r="N7" i="159"/>
  <c r="U6" i="159"/>
  <c r="U5" i="159"/>
  <c r="V5" i="159" s="1"/>
  <c r="N5" i="159"/>
  <c r="AC2" i="159"/>
  <c r="AE2" i="159" s="1"/>
  <c r="H2" i="159"/>
  <c r="L2" i="159" s="1"/>
  <c r="AB108" i="159" s="1"/>
  <c r="AC108" i="159" s="1"/>
  <c r="AD108" i="159" s="1"/>
  <c r="Y333" i="159" l="1"/>
  <c r="G526" i="159"/>
  <c r="F320" i="159"/>
  <c r="U691" i="159"/>
  <c r="V691" i="159" s="1"/>
  <c r="AB74" i="159"/>
  <c r="AC74" i="159" s="1"/>
  <c r="AD74" i="159" s="1"/>
  <c r="AH74" i="159" s="1"/>
  <c r="AI74" i="159" s="1"/>
  <c r="G300" i="159"/>
  <c r="AB219" i="159"/>
  <c r="AC219" i="159" s="1"/>
  <c r="AD219" i="159" s="1"/>
  <c r="AH219" i="159" s="1"/>
  <c r="AI219" i="159" s="1"/>
  <c r="AU520" i="159"/>
  <c r="AB169" i="159"/>
  <c r="AC169" i="159" s="1"/>
  <c r="AD169" i="159" s="1"/>
  <c r="AH169" i="159" s="1"/>
  <c r="AI169" i="159" s="1"/>
  <c r="AB43" i="159"/>
  <c r="AC43" i="159" s="1"/>
  <c r="AD43" i="159" s="1"/>
  <c r="AH43" i="159" s="1"/>
  <c r="AI43" i="159" s="1"/>
  <c r="AB370" i="159"/>
  <c r="AC370" i="159" s="1"/>
  <c r="AD370" i="159" s="1"/>
  <c r="AH370" i="159" s="1"/>
  <c r="AI370" i="159" s="1"/>
  <c r="AB872" i="159"/>
  <c r="AB885" i="159"/>
  <c r="AB704" i="159"/>
  <c r="AC704" i="159" s="1"/>
  <c r="AD704" i="159" s="1"/>
  <c r="AB833" i="159"/>
  <c r="AC833" i="159" s="1"/>
  <c r="AD833" i="159" s="1"/>
  <c r="AB365" i="159"/>
  <c r="AC365" i="159" s="1"/>
  <c r="AD365" i="159" s="1"/>
  <c r="AH365" i="159" s="1"/>
  <c r="AI365" i="159" s="1"/>
  <c r="AB79" i="159"/>
  <c r="AC79" i="159" s="1"/>
  <c r="AD79" i="159" s="1"/>
  <c r="AH79" i="159" s="1"/>
  <c r="AI79" i="159" s="1"/>
  <c r="AB684" i="159"/>
  <c r="AC684" i="159" s="1"/>
  <c r="AD684" i="159" s="1"/>
  <c r="AB593" i="159"/>
  <c r="AC593" i="159" s="1"/>
  <c r="AD593" i="159" s="1"/>
  <c r="AB86" i="159"/>
  <c r="AC86" i="159" s="1"/>
  <c r="AD86" i="159" s="1"/>
  <c r="AH86" i="159" s="1"/>
  <c r="AI86" i="159" s="1"/>
  <c r="AB29" i="159"/>
  <c r="AC29" i="159" s="1"/>
  <c r="AD29" i="159" s="1"/>
  <c r="AH29" i="159" s="1"/>
  <c r="AI29" i="159" s="1"/>
  <c r="AB360" i="159"/>
  <c r="AC360" i="159" s="1"/>
  <c r="AD360" i="159" s="1"/>
  <c r="AH360" i="159" s="1"/>
  <c r="AI360" i="159" s="1"/>
  <c r="AB229" i="159"/>
  <c r="AC229" i="159" s="1"/>
  <c r="AD229" i="159" s="1"/>
  <c r="AH229" i="159" s="1"/>
  <c r="AI229" i="159" s="1"/>
  <c r="AB465" i="159"/>
  <c r="AC465" i="159" s="1"/>
  <c r="AD465" i="159" s="1"/>
  <c r="AH465" i="159" s="1"/>
  <c r="AB414" i="159"/>
  <c r="AC414" i="159" s="1"/>
  <c r="AD414" i="159" s="1"/>
  <c r="AH414" i="159" s="1"/>
  <c r="AI414" i="159" s="1"/>
  <c r="AB21" i="159"/>
  <c r="AC21" i="159" s="1"/>
  <c r="AD21" i="159" s="1"/>
  <c r="AB114" i="159"/>
  <c r="AC114" i="159" s="1"/>
  <c r="AD114" i="159" s="1"/>
  <c r="AH114" i="159" s="1"/>
  <c r="AI114" i="159" s="1"/>
  <c r="AB122" i="159"/>
  <c r="AC122" i="159" s="1"/>
  <c r="AD122" i="159" s="1"/>
  <c r="AH122" i="159" s="1"/>
  <c r="AI122" i="159" s="1"/>
  <c r="AB424" i="159"/>
  <c r="AC424" i="159" s="1"/>
  <c r="AD424" i="159" s="1"/>
  <c r="AH424" i="159" s="1"/>
  <c r="AI424" i="159" s="1"/>
  <c r="AB504" i="159"/>
  <c r="AC504" i="159" s="1"/>
  <c r="AD504" i="159" s="1"/>
  <c r="AH504" i="159" s="1"/>
  <c r="AB652" i="159"/>
  <c r="AC652" i="159" s="1"/>
  <c r="AD652" i="159" s="1"/>
  <c r="AB547" i="159"/>
  <c r="AC547" i="159" s="1"/>
  <c r="AD547" i="159" s="1"/>
  <c r="AH547" i="159" s="1"/>
  <c r="AB25" i="159"/>
  <c r="AC25" i="159" s="1"/>
  <c r="AD25" i="159" s="1"/>
  <c r="AH25" i="159" s="1"/>
  <c r="AI25" i="159" s="1"/>
  <c r="AB340" i="159"/>
  <c r="AC340" i="159" s="1"/>
  <c r="AB381" i="159"/>
  <c r="AC381" i="159" s="1"/>
  <c r="AD381" i="159" s="1"/>
  <c r="AH381" i="159" s="1"/>
  <c r="AI381" i="159" s="1"/>
  <c r="AB147" i="159"/>
  <c r="AC147" i="159" s="1"/>
  <c r="AD147" i="159" s="1"/>
  <c r="AH147" i="159" s="1"/>
  <c r="AI147" i="159" s="1"/>
  <c r="AB156" i="159"/>
  <c r="AC156" i="159" s="1"/>
  <c r="AD156" i="159" s="1"/>
  <c r="AH156" i="159" s="1"/>
  <c r="AI156" i="159" s="1"/>
  <c r="AB276" i="159"/>
  <c r="AC276" i="159" s="1"/>
  <c r="AD276" i="159" s="1"/>
  <c r="AH276" i="159" s="1"/>
  <c r="AI276" i="159" s="1"/>
  <c r="AB812" i="159"/>
  <c r="AC812" i="159" s="1"/>
  <c r="AD812" i="159" s="1"/>
  <c r="AB165" i="159"/>
  <c r="AC165" i="159" s="1"/>
  <c r="AD165" i="159" s="1"/>
  <c r="AH165" i="159" s="1"/>
  <c r="AI165" i="159" s="1"/>
  <c r="AB188" i="159"/>
  <c r="AC188" i="159" s="1"/>
  <c r="AD188" i="159" s="1"/>
  <c r="AH188" i="159" s="1"/>
  <c r="AI188" i="159" s="1"/>
  <c r="AB421" i="159"/>
  <c r="AC421" i="159" s="1"/>
  <c r="AD421" i="159" s="1"/>
  <c r="AH421" i="159" s="1"/>
  <c r="AI421" i="159" s="1"/>
  <c r="AB976" i="159"/>
  <c r="AC976" i="159" s="1"/>
  <c r="AD976" i="159" s="1"/>
  <c r="AB965" i="159"/>
  <c r="AC965" i="159" s="1"/>
  <c r="AD965" i="159" s="1"/>
  <c r="AB933" i="159"/>
  <c r="AC933" i="159" s="1"/>
  <c r="AD933" i="159" s="1"/>
  <c r="AB928" i="159"/>
  <c r="AC928" i="159" s="1"/>
  <c r="AD928" i="159" s="1"/>
  <c r="AB924" i="159"/>
  <c r="AC924" i="159" s="1"/>
  <c r="AD924" i="159" s="1"/>
  <c r="AB917" i="159"/>
  <c r="AB951" i="159"/>
  <c r="AC951" i="159" s="1"/>
  <c r="AD951" i="159" s="1"/>
  <c r="AB979" i="159"/>
  <c r="AC979" i="159" s="1"/>
  <c r="AD979" i="159" s="1"/>
  <c r="AB968" i="159"/>
  <c r="AC968" i="159" s="1"/>
  <c r="AD968" i="159" s="1"/>
  <c r="AB958" i="159"/>
  <c r="AC958" i="159" s="1"/>
  <c r="AD958" i="159" s="1"/>
  <c r="AB936" i="159"/>
  <c r="AC936" i="159" s="1"/>
  <c r="AD936" i="159" s="1"/>
  <c r="AB912" i="159"/>
  <c r="AC912" i="159" s="1"/>
  <c r="AD912" i="159" s="1"/>
  <c r="AB892" i="159"/>
  <c r="AC892" i="159" s="1"/>
  <c r="AD892" i="159" s="1"/>
  <c r="AB887" i="159"/>
  <c r="AC887" i="159" s="1"/>
  <c r="AD887" i="159" s="1"/>
  <c r="AB877" i="159"/>
  <c r="AC877" i="159" s="1"/>
  <c r="AD877" i="159" s="1"/>
  <c r="AB838" i="159"/>
  <c r="AC838" i="159" s="1"/>
  <c r="AD838" i="159" s="1"/>
  <c r="AB826" i="159"/>
  <c r="AB821" i="159"/>
  <c r="AB793" i="159"/>
  <c r="AC793" i="159" s="1"/>
  <c r="AD793" i="159" s="1"/>
  <c r="AB783" i="159"/>
  <c r="AC783" i="159" s="1"/>
  <c r="AD783" i="159" s="1"/>
  <c r="AB954" i="159"/>
  <c r="AC954" i="159" s="1"/>
  <c r="AD954" i="159" s="1"/>
  <c r="AB944" i="159"/>
  <c r="AC944" i="159" s="1"/>
  <c r="AD944" i="159" s="1"/>
  <c r="AB916" i="159"/>
  <c r="AC916" i="159" s="1"/>
  <c r="AD916" i="159" s="1"/>
  <c r="AB901" i="159"/>
  <c r="AC901" i="159" s="1"/>
  <c r="AD901" i="159" s="1"/>
  <c r="AB881" i="159"/>
  <c r="AC881" i="159" s="1"/>
  <c r="AD881" i="159" s="1"/>
  <c r="AB871" i="159"/>
  <c r="AC871" i="159" s="1"/>
  <c r="AD871" i="159" s="1"/>
  <c r="AB852" i="159"/>
  <c r="AC852" i="159" s="1"/>
  <c r="AD852" i="159" s="1"/>
  <c r="AB807" i="159"/>
  <c r="AC807" i="159" s="1"/>
  <c r="AD807" i="159" s="1"/>
  <c r="AB762" i="159"/>
  <c r="AC762" i="159" s="1"/>
  <c r="AD762" i="159" s="1"/>
  <c r="AB747" i="159"/>
  <c r="AC747" i="159" s="1"/>
  <c r="AD747" i="159" s="1"/>
  <c r="AB730" i="159"/>
  <c r="AC730" i="159" s="1"/>
  <c r="AD730" i="159" s="1"/>
  <c r="AB723" i="159"/>
  <c r="AB697" i="159"/>
  <c r="AB635" i="159"/>
  <c r="AB615" i="159"/>
  <c r="AB568" i="159"/>
  <c r="AC568" i="159" s="1"/>
  <c r="AD568" i="159" s="1"/>
  <c r="AB537" i="159"/>
  <c r="AC537" i="159" s="1"/>
  <c r="AD537" i="159" s="1"/>
  <c r="AH537" i="159" s="1"/>
  <c r="AB534" i="159"/>
  <c r="AC534" i="159" s="1"/>
  <c r="AD534" i="159" s="1"/>
  <c r="AH534" i="159" s="1"/>
  <c r="AB972" i="159"/>
  <c r="AC972" i="159" s="1"/>
  <c r="AD972" i="159" s="1"/>
  <c r="AB961" i="159"/>
  <c r="AC961" i="159" s="1"/>
  <c r="AD961" i="159" s="1"/>
  <c r="AB927" i="159"/>
  <c r="AB920" i="159"/>
  <c r="AC920" i="159" s="1"/>
  <c r="AD920" i="159" s="1"/>
  <c r="AB895" i="159"/>
  <c r="AC895" i="159" s="1"/>
  <c r="AD895" i="159" s="1"/>
  <c r="AB856" i="159"/>
  <c r="AC856" i="159" s="1"/>
  <c r="AD856" i="159" s="1"/>
  <c r="AB796" i="159"/>
  <c r="AC796" i="159" s="1"/>
  <c r="AD796" i="159" s="1"/>
  <c r="AB786" i="159"/>
  <c r="AC786" i="159" s="1"/>
  <c r="AD786" i="159" s="1"/>
  <c r="AB722" i="159"/>
  <c r="AB714" i="159"/>
  <c r="AC714" i="159" s="1"/>
  <c r="AD714" i="159" s="1"/>
  <c r="AB709" i="159"/>
  <c r="AC709" i="159" s="1"/>
  <c r="AD709" i="159" s="1"/>
  <c r="AB688" i="159"/>
  <c r="AB679" i="159"/>
  <c r="AC679" i="159" s="1"/>
  <c r="AD679" i="159" s="1"/>
  <c r="AB669" i="159"/>
  <c r="AC669" i="159" s="1"/>
  <c r="AD669" i="159" s="1"/>
  <c r="AB665" i="159"/>
  <c r="AC665" i="159" s="1"/>
  <c r="AD665" i="159" s="1"/>
  <c r="AB957" i="159"/>
  <c r="AC957" i="159" s="1"/>
  <c r="AD957" i="159" s="1"/>
  <c r="AB952" i="159"/>
  <c r="AC952" i="159" s="1"/>
  <c r="AD952" i="159" s="1"/>
  <c r="AB942" i="159"/>
  <c r="AC942" i="159" s="1"/>
  <c r="AD942" i="159" s="1"/>
  <c r="AB897" i="159"/>
  <c r="AB874" i="159"/>
  <c r="AC874" i="159" s="1"/>
  <c r="AD874" i="159" s="1"/>
  <c r="AB869" i="159"/>
  <c r="AC869" i="159" s="1"/>
  <c r="AD869" i="159" s="1"/>
  <c r="AB850" i="159"/>
  <c r="AC850" i="159" s="1"/>
  <c r="AD850" i="159" s="1"/>
  <c r="AB835" i="159"/>
  <c r="AC835" i="159" s="1"/>
  <c r="AD835" i="159" s="1"/>
  <c r="AB805" i="159"/>
  <c r="AC805" i="159" s="1"/>
  <c r="AD805" i="159" s="1"/>
  <c r="AB780" i="159"/>
  <c r="AC780" i="159" s="1"/>
  <c r="AD780" i="159" s="1"/>
  <c r="AB970" i="159"/>
  <c r="AC970" i="159" s="1"/>
  <c r="AD970" i="159" s="1"/>
  <c r="AB959" i="159"/>
  <c r="AC959" i="159" s="1"/>
  <c r="AD959" i="159" s="1"/>
  <c r="AB930" i="159"/>
  <c r="AB918" i="159"/>
  <c r="AC918" i="159" s="1"/>
  <c r="AD918" i="159" s="1"/>
  <c r="AB913" i="159"/>
  <c r="AC913" i="159" s="1"/>
  <c r="AD913" i="159" s="1"/>
  <c r="AB893" i="159"/>
  <c r="AC893" i="159" s="1"/>
  <c r="AD893" i="159" s="1"/>
  <c r="AB955" i="159"/>
  <c r="AC955" i="159" s="1"/>
  <c r="AD955" i="159" s="1"/>
  <c r="AB945" i="159"/>
  <c r="AC945" i="159" s="1"/>
  <c r="AD945" i="159" s="1"/>
  <c r="AB938" i="159"/>
  <c r="AB929" i="159"/>
  <c r="AB902" i="159"/>
  <c r="AC902" i="159" s="1"/>
  <c r="AD902" i="159" s="1"/>
  <c r="AB853" i="159"/>
  <c r="AC853" i="159" s="1"/>
  <c r="AD853" i="159" s="1"/>
  <c r="AB973" i="159"/>
  <c r="AC973" i="159" s="1"/>
  <c r="AD973" i="159" s="1"/>
  <c r="AB962" i="159"/>
  <c r="AC962" i="159" s="1"/>
  <c r="AD962" i="159" s="1"/>
  <c r="AB937" i="159"/>
  <c r="AB921" i="159"/>
  <c r="AC921" i="159" s="1"/>
  <c r="AD921" i="159" s="1"/>
  <c r="AB909" i="159"/>
  <c r="AB896" i="159"/>
  <c r="AC896" i="159" s="1"/>
  <c r="AD896" i="159" s="1"/>
  <c r="AB889" i="159"/>
  <c r="AB857" i="159"/>
  <c r="AC857" i="159" s="1"/>
  <c r="AD857" i="159" s="1"/>
  <c r="AB840" i="159"/>
  <c r="AB797" i="159"/>
  <c r="AC797" i="159" s="1"/>
  <c r="AD797" i="159" s="1"/>
  <c r="AB787" i="159"/>
  <c r="AC787" i="159" s="1"/>
  <c r="AD787" i="159" s="1"/>
  <c r="AB770" i="159"/>
  <c r="AB735" i="159"/>
  <c r="AB715" i="159"/>
  <c r="AC715" i="159" s="1"/>
  <c r="AD715" i="159" s="1"/>
  <c r="AB710" i="159"/>
  <c r="AC710" i="159" s="1"/>
  <c r="AD710" i="159" s="1"/>
  <c r="AB680" i="159"/>
  <c r="AC680" i="159" s="1"/>
  <c r="AD680" i="159" s="1"/>
  <c r="AB670" i="159"/>
  <c r="AC670" i="159" s="1"/>
  <c r="AD670" i="159" s="1"/>
  <c r="AB666" i="159"/>
  <c r="AC666" i="159" s="1"/>
  <c r="AD666" i="159" s="1"/>
  <c r="AB658" i="159"/>
  <c r="AC658" i="159" s="1"/>
  <c r="AD658" i="159" s="1"/>
  <c r="AB648" i="159"/>
  <c r="AC648" i="159" s="1"/>
  <c r="AD648" i="159" s="1"/>
  <c r="AB636" i="159"/>
  <c r="AC636" i="159" s="1"/>
  <c r="AD636" i="159" s="1"/>
  <c r="Z630" i="159"/>
  <c r="AB626" i="159"/>
  <c r="AC626" i="159" s="1"/>
  <c r="AD626" i="159" s="1"/>
  <c r="AB616" i="159"/>
  <c r="AC616" i="159" s="1"/>
  <c r="AD616" i="159" s="1"/>
  <c r="AB610" i="159"/>
  <c r="AC610" i="159" s="1"/>
  <c r="AD610" i="159" s="1"/>
  <c r="AB599" i="159"/>
  <c r="AC599" i="159" s="1"/>
  <c r="AD599" i="159" s="1"/>
  <c r="AB576" i="159"/>
  <c r="AC576" i="159" s="1"/>
  <c r="AD576" i="159" s="1"/>
  <c r="AB565" i="159"/>
  <c r="AC565" i="159" s="1"/>
  <c r="AD565" i="159" s="1"/>
  <c r="AB555" i="159"/>
  <c r="AC555" i="159" s="1"/>
  <c r="AD555" i="159" s="1"/>
  <c r="AH555" i="159" s="1"/>
  <c r="AB535" i="159"/>
  <c r="AC535" i="159" s="1"/>
  <c r="AD535" i="159" s="1"/>
  <c r="AH535" i="159" s="1"/>
  <c r="AB528" i="159"/>
  <c r="AC528" i="159" s="1"/>
  <c r="AD528" i="159" s="1"/>
  <c r="AH528" i="159" s="1"/>
  <c r="AB969" i="159"/>
  <c r="AC969" i="159" s="1"/>
  <c r="AD969" i="159" s="1"/>
  <c r="AB948" i="159"/>
  <c r="AC948" i="159" s="1"/>
  <c r="AD948" i="159" s="1"/>
  <c r="AB963" i="159"/>
  <c r="AC963" i="159" s="1"/>
  <c r="AD963" i="159" s="1"/>
  <c r="AB925" i="159"/>
  <c r="AC925" i="159" s="1"/>
  <c r="AD925" i="159" s="1"/>
  <c r="AB904" i="159"/>
  <c r="AC904" i="159" s="1"/>
  <c r="AD904" i="159" s="1"/>
  <c r="AB798" i="159"/>
  <c r="AC798" i="159" s="1"/>
  <c r="AD798" i="159" s="1"/>
  <c r="AB967" i="159"/>
  <c r="AC967" i="159" s="1"/>
  <c r="AD967" i="159" s="1"/>
  <c r="AB886" i="159"/>
  <c r="AC886" i="159" s="1"/>
  <c r="AD886" i="159" s="1"/>
  <c r="AB855" i="159"/>
  <c r="AC855" i="159" s="1"/>
  <c r="AD855" i="159" s="1"/>
  <c r="AB816" i="159"/>
  <c r="AC816" i="159" s="1"/>
  <c r="AD816" i="159" s="1"/>
  <c r="AB806" i="159"/>
  <c r="AC806" i="159" s="1"/>
  <c r="AD806" i="159" s="1"/>
  <c r="AB771" i="159"/>
  <c r="AC771" i="159" s="1"/>
  <c r="AD771" i="159" s="1"/>
  <c r="AB754" i="159"/>
  <c r="AC754" i="159" s="1"/>
  <c r="AD754" i="159" s="1"/>
  <c r="AB731" i="159"/>
  <c r="AC731" i="159" s="1"/>
  <c r="AD731" i="159" s="1"/>
  <c r="AB713" i="159"/>
  <c r="AB672" i="159"/>
  <c r="AC672" i="159" s="1"/>
  <c r="AD672" i="159" s="1"/>
  <c r="AB668" i="159"/>
  <c r="AB643" i="159"/>
  <c r="AC643" i="159" s="1"/>
  <c r="AD643" i="159" s="1"/>
  <c r="AB621" i="159"/>
  <c r="AC621" i="159" s="1"/>
  <c r="AD621" i="159" s="1"/>
  <c r="AB604" i="159"/>
  <c r="AC604" i="159" s="1"/>
  <c r="AD604" i="159" s="1"/>
  <c r="AB575" i="159"/>
  <c r="AC575" i="159" s="1"/>
  <c r="AD575" i="159" s="1"/>
  <c r="AB531" i="159"/>
  <c r="AC531" i="159" s="1"/>
  <c r="AD531" i="159" s="1"/>
  <c r="AH531" i="159" s="1"/>
  <c r="AB520" i="159"/>
  <c r="AC520" i="159" s="1"/>
  <c r="AD520" i="159" s="1"/>
  <c r="AH520" i="159" s="1"/>
  <c r="AB517" i="159"/>
  <c r="AC517" i="159" s="1"/>
  <c r="AD517" i="159" s="1"/>
  <c r="AH517" i="159" s="1"/>
  <c r="AB508" i="159"/>
  <c r="AC508" i="159" s="1"/>
  <c r="AD508" i="159" s="1"/>
  <c r="AH508" i="159" s="1"/>
  <c r="AB503" i="159"/>
  <c r="AC503" i="159" s="1"/>
  <c r="AD503" i="159" s="1"/>
  <c r="AH503" i="159" s="1"/>
  <c r="AB498" i="159"/>
  <c r="AC498" i="159" s="1"/>
  <c r="AD498" i="159" s="1"/>
  <c r="AH498" i="159" s="1"/>
  <c r="AB493" i="159"/>
  <c r="AC493" i="159" s="1"/>
  <c r="AD493" i="159" s="1"/>
  <c r="AH493" i="159" s="1"/>
  <c r="AB488" i="159"/>
  <c r="AC488" i="159" s="1"/>
  <c r="AD488" i="159" s="1"/>
  <c r="AH488" i="159" s="1"/>
  <c r="AB483" i="159"/>
  <c r="AC483" i="159" s="1"/>
  <c r="AD483" i="159" s="1"/>
  <c r="AH483" i="159" s="1"/>
  <c r="AB478" i="159"/>
  <c r="AC478" i="159" s="1"/>
  <c r="AD478" i="159" s="1"/>
  <c r="AH478" i="159" s="1"/>
  <c r="AB473" i="159"/>
  <c r="AC473" i="159" s="1"/>
  <c r="AD473" i="159" s="1"/>
  <c r="AH473" i="159" s="1"/>
  <c r="AB461" i="159"/>
  <c r="AC461" i="159" s="1"/>
  <c r="AD461" i="159" s="1"/>
  <c r="AH461" i="159" s="1"/>
  <c r="AB456" i="159"/>
  <c r="AC456" i="159" s="1"/>
  <c r="AD456" i="159" s="1"/>
  <c r="AH456" i="159" s="1"/>
  <c r="AB448" i="159"/>
  <c r="AC448" i="159" s="1"/>
  <c r="AD448" i="159" s="1"/>
  <c r="AH448" i="159" s="1"/>
  <c r="AB956" i="159"/>
  <c r="AC956" i="159" s="1"/>
  <c r="AD956" i="159" s="1"/>
  <c r="AB882" i="159"/>
  <c r="AB860" i="159"/>
  <c r="AC860" i="159" s="1"/>
  <c r="AD860" i="159" s="1"/>
  <c r="AB800" i="159"/>
  <c r="AC800" i="159" s="1"/>
  <c r="AD800" i="159" s="1"/>
  <c r="AB717" i="159"/>
  <c r="AC717" i="159" s="1"/>
  <c r="AD717" i="159" s="1"/>
  <c r="AB678" i="159"/>
  <c r="AC678" i="159" s="1"/>
  <c r="AD678" i="159" s="1"/>
  <c r="AB645" i="159"/>
  <c r="AB622" i="159"/>
  <c r="AC622" i="159" s="1"/>
  <c r="AD622" i="159" s="1"/>
  <c r="AB613" i="159"/>
  <c r="AB608" i="159"/>
  <c r="AC608" i="159" s="1"/>
  <c r="AD608" i="159" s="1"/>
  <c r="AB890" i="159"/>
  <c r="AC890" i="159" s="1"/>
  <c r="AD890" i="159" s="1"/>
  <c r="AB809" i="159"/>
  <c r="AC809" i="159" s="1"/>
  <c r="AD809" i="159" s="1"/>
  <c r="AB755" i="159"/>
  <c r="AC755" i="159" s="1"/>
  <c r="AD755" i="159" s="1"/>
  <c r="AB750" i="159"/>
  <c r="AC750" i="159" s="1"/>
  <c r="AD750" i="159" s="1"/>
  <c r="AB746" i="159"/>
  <c r="AC746" i="159" s="1"/>
  <c r="AD746" i="159" s="1"/>
  <c r="AB727" i="159"/>
  <c r="AC727" i="159" s="1"/>
  <c r="AD727" i="159" s="1"/>
  <c r="AB712" i="159"/>
  <c r="AC712" i="159" s="1"/>
  <c r="AD712" i="159" s="1"/>
  <c r="AB699" i="159"/>
  <c r="AB662" i="159"/>
  <c r="AC662" i="159" s="1"/>
  <c r="AD662" i="159" s="1"/>
  <c r="AB653" i="159"/>
  <c r="AC653" i="159" s="1"/>
  <c r="AD653" i="159" s="1"/>
  <c r="AB640" i="159"/>
  <c r="AC640" i="159" s="1"/>
  <c r="AD640" i="159" s="1"/>
  <c r="AB618" i="159"/>
  <c r="AC618" i="159" s="1"/>
  <c r="AD618" i="159" s="1"/>
  <c r="AB595" i="159"/>
  <c r="AC595" i="159" s="1"/>
  <c r="AD595" i="159" s="1"/>
  <c r="AB582" i="159"/>
  <c r="AC582" i="159" s="1"/>
  <c r="AD582" i="159" s="1"/>
  <c r="AB571" i="159"/>
  <c r="AC571" i="159" s="1"/>
  <c r="AD571" i="159" s="1"/>
  <c r="AB529" i="159"/>
  <c r="AC529" i="159" s="1"/>
  <c r="AD529" i="159" s="1"/>
  <c r="AH529" i="159" s="1"/>
  <c r="AB521" i="159"/>
  <c r="AC521" i="159" s="1"/>
  <c r="AD521" i="159" s="1"/>
  <c r="AH521" i="159" s="1"/>
  <c r="AB512" i="159"/>
  <c r="AC512" i="159" s="1"/>
  <c r="AD512" i="159" s="1"/>
  <c r="AH512" i="159" s="1"/>
  <c r="AB482" i="159"/>
  <c r="AC482" i="159" s="1"/>
  <c r="AD482" i="159" s="1"/>
  <c r="AH482" i="159" s="1"/>
  <c r="AB445" i="159"/>
  <c r="AC445" i="159" s="1"/>
  <c r="AD445" i="159" s="1"/>
  <c r="AH445" i="159" s="1"/>
  <c r="AB429" i="159"/>
  <c r="AC429" i="159" s="1"/>
  <c r="AD429" i="159" s="1"/>
  <c r="AH429" i="159" s="1"/>
  <c r="AB971" i="159"/>
  <c r="AC971" i="159" s="1"/>
  <c r="AD971" i="159" s="1"/>
  <c r="AB964" i="159"/>
  <c r="AC964" i="159" s="1"/>
  <c r="AD964" i="159" s="1"/>
  <c r="AB947" i="159"/>
  <c r="AC947" i="159" s="1"/>
  <c r="AD947" i="159" s="1"/>
  <c r="AB919" i="159"/>
  <c r="AC919" i="159" s="1"/>
  <c r="AD919" i="159" s="1"/>
  <c r="AB907" i="159"/>
  <c r="AC907" i="159" s="1"/>
  <c r="AD907" i="159" s="1"/>
  <c r="AB875" i="159"/>
  <c r="AC875" i="159" s="1"/>
  <c r="AD875" i="159" s="1"/>
  <c r="AB836" i="159"/>
  <c r="AC836" i="159" s="1"/>
  <c r="AD836" i="159" s="1"/>
  <c r="AB822" i="159"/>
  <c r="AB814" i="159"/>
  <c r="AB736" i="159"/>
  <c r="AC736" i="159" s="1"/>
  <c r="AD736" i="159" s="1"/>
  <c r="AB707" i="159"/>
  <c r="AC707" i="159" s="1"/>
  <c r="AD707" i="159" s="1"/>
  <c r="AB687" i="159"/>
  <c r="AB935" i="159"/>
  <c r="AC935" i="159" s="1"/>
  <c r="AD935" i="159" s="1"/>
  <c r="AB911" i="159"/>
  <c r="AC911" i="159" s="1"/>
  <c r="AD911" i="159" s="1"/>
  <c r="AB899" i="159"/>
  <c r="AC899" i="159" s="1"/>
  <c r="AD899" i="159" s="1"/>
  <c r="AB864" i="159"/>
  <c r="AC864" i="159" s="1"/>
  <c r="AD864" i="159" s="1"/>
  <c r="AB859" i="159"/>
  <c r="AC859" i="159" s="1"/>
  <c r="AD859" i="159" s="1"/>
  <c r="AB711" i="159"/>
  <c r="AB706" i="159"/>
  <c r="AC706" i="159" s="1"/>
  <c r="AD706" i="159" s="1"/>
  <c r="AB600" i="159"/>
  <c r="AC600" i="159" s="1"/>
  <c r="AD600" i="159" s="1"/>
  <c r="AB578" i="159"/>
  <c r="AC578" i="159" s="1"/>
  <c r="AD578" i="159" s="1"/>
  <c r="AB522" i="159"/>
  <c r="AC522" i="159" s="1"/>
  <c r="AD522" i="159" s="1"/>
  <c r="AH522" i="159" s="1"/>
  <c r="AB487" i="159"/>
  <c r="AC487" i="159" s="1"/>
  <c r="AD487" i="159" s="1"/>
  <c r="AH487" i="159" s="1"/>
  <c r="AB479" i="159"/>
  <c r="AC479" i="159" s="1"/>
  <c r="AD479" i="159" s="1"/>
  <c r="AH479" i="159" s="1"/>
  <c r="AB466" i="159"/>
  <c r="AC466" i="159" s="1"/>
  <c r="AD466" i="159" s="1"/>
  <c r="AH466" i="159" s="1"/>
  <c r="AB458" i="159"/>
  <c r="AC458" i="159" s="1"/>
  <c r="AD458" i="159" s="1"/>
  <c r="AH458" i="159" s="1"/>
  <c r="AB403" i="159"/>
  <c r="AC403" i="159" s="1"/>
  <c r="AD403" i="159" s="1"/>
  <c r="AH403" i="159" s="1"/>
  <c r="AI403" i="159" s="1"/>
  <c r="AB398" i="159"/>
  <c r="AC398" i="159" s="1"/>
  <c r="AD398" i="159" s="1"/>
  <c r="AH398" i="159" s="1"/>
  <c r="AI398" i="159" s="1"/>
  <c r="AB395" i="159"/>
  <c r="AC395" i="159" s="1"/>
  <c r="AD395" i="159" s="1"/>
  <c r="AH395" i="159" s="1"/>
  <c r="AI395" i="159" s="1"/>
  <c r="AB386" i="159"/>
  <c r="AC386" i="159" s="1"/>
  <c r="AD386" i="159" s="1"/>
  <c r="AH386" i="159" s="1"/>
  <c r="AI386" i="159" s="1"/>
  <c r="AB384" i="159"/>
  <c r="AC384" i="159" s="1"/>
  <c r="AD384" i="159" s="1"/>
  <c r="AH384" i="159" s="1"/>
  <c r="AI384" i="159" s="1"/>
  <c r="AB375" i="159"/>
  <c r="AC375" i="159" s="1"/>
  <c r="AD375" i="159" s="1"/>
  <c r="AH375" i="159" s="1"/>
  <c r="AI375" i="159" s="1"/>
  <c r="AB373" i="159"/>
  <c r="AC373" i="159" s="1"/>
  <c r="AD373" i="159" s="1"/>
  <c r="AH373" i="159" s="1"/>
  <c r="AI373" i="159" s="1"/>
  <c r="AB363" i="159"/>
  <c r="AC363" i="159" s="1"/>
  <c r="AD363" i="159" s="1"/>
  <c r="AH363" i="159" s="1"/>
  <c r="AI363" i="159" s="1"/>
  <c r="AB361" i="159"/>
  <c r="AC361" i="159" s="1"/>
  <c r="AD361" i="159" s="1"/>
  <c r="AH361" i="159" s="1"/>
  <c r="AI361" i="159" s="1"/>
  <c r="AB320" i="159"/>
  <c r="AC320" i="159" s="1"/>
  <c r="AB941" i="159"/>
  <c r="AC941" i="159" s="1"/>
  <c r="AD941" i="159" s="1"/>
  <c r="AB905" i="159"/>
  <c r="AC905" i="159" s="1"/>
  <c r="AD905" i="159" s="1"/>
  <c r="AB883" i="159"/>
  <c r="AC883" i="159" s="1"/>
  <c r="AD883" i="159" s="1"/>
  <c r="AB774" i="159"/>
  <c r="AB767" i="159"/>
  <c r="AC767" i="159" s="1"/>
  <c r="AD767" i="159" s="1"/>
  <c r="AB763" i="159"/>
  <c r="AC763" i="159" s="1"/>
  <c r="AD763" i="159" s="1"/>
  <c r="AB744" i="159"/>
  <c r="AC744" i="159" s="1"/>
  <c r="AD744" i="159" s="1"/>
  <c r="AB740" i="159"/>
  <c r="AC740" i="159" s="1"/>
  <c r="AD740" i="159" s="1"/>
  <c r="AB657" i="159"/>
  <c r="AC657" i="159" s="1"/>
  <c r="AD657" i="159" s="1"/>
  <c r="AB633" i="159"/>
  <c r="AB627" i="159"/>
  <c r="AC627" i="159" s="1"/>
  <c r="AD627" i="159" s="1"/>
  <c r="AB586" i="159"/>
  <c r="AC586" i="159" s="1"/>
  <c r="AD586" i="159" s="1"/>
  <c r="AB574" i="159"/>
  <c r="AC574" i="159" s="1"/>
  <c r="AD574" i="159" s="1"/>
  <c r="AB526" i="159"/>
  <c r="AC526" i="159" s="1"/>
  <c r="AD526" i="159" s="1"/>
  <c r="AH526" i="159" s="1"/>
  <c r="AB506" i="159"/>
  <c r="AC506" i="159" s="1"/>
  <c r="AD506" i="159" s="1"/>
  <c r="AH506" i="159" s="1"/>
  <c r="AB443" i="159"/>
  <c r="AC443" i="159" s="1"/>
  <c r="AD443" i="159" s="1"/>
  <c r="AH443" i="159" s="1"/>
  <c r="AB440" i="159"/>
  <c r="AC440" i="159" s="1"/>
  <c r="AD440" i="159" s="1"/>
  <c r="AH440" i="159" s="1"/>
  <c r="AB437" i="159"/>
  <c r="AC437" i="159" s="1"/>
  <c r="AD437" i="159" s="1"/>
  <c r="AH437" i="159" s="1"/>
  <c r="AB356" i="159"/>
  <c r="AC356" i="159" s="1"/>
  <c r="AD356" i="159" s="1"/>
  <c r="AB354" i="159"/>
  <c r="AC354" i="159" s="1"/>
  <c r="AD354" i="159" s="1"/>
  <c r="AH354" i="159" s="1"/>
  <c r="AI354" i="159" s="1"/>
  <c r="AB352" i="159"/>
  <c r="AC352" i="159" s="1"/>
  <c r="AD352" i="159" s="1"/>
  <c r="AH352" i="159" s="1"/>
  <c r="AI352" i="159" s="1"/>
  <c r="AB350" i="159"/>
  <c r="AC350" i="159" s="1"/>
  <c r="AD350" i="159" s="1"/>
  <c r="AH350" i="159" s="1"/>
  <c r="AI350" i="159" s="1"/>
  <c r="AB348" i="159"/>
  <c r="AC348" i="159" s="1"/>
  <c r="AD348" i="159" s="1"/>
  <c r="AH348" i="159" s="1"/>
  <c r="AI348" i="159" s="1"/>
  <c r="AB891" i="159"/>
  <c r="AC891" i="159" s="1"/>
  <c r="AD891" i="159" s="1"/>
  <c r="AB876" i="159"/>
  <c r="AB843" i="159"/>
  <c r="AB773" i="159"/>
  <c r="AB753" i="159"/>
  <c r="AB732" i="159"/>
  <c r="AC732" i="159" s="1"/>
  <c r="AD732" i="159" s="1"/>
  <c r="AB649" i="159"/>
  <c r="AC649" i="159" s="1"/>
  <c r="AD649" i="159" s="1"/>
  <c r="AB623" i="159"/>
  <c r="AC623" i="159" s="1"/>
  <c r="AD623" i="159" s="1"/>
  <c r="AB619" i="159"/>
  <c r="AC619" i="159" s="1"/>
  <c r="AD619" i="159" s="1"/>
  <c r="AB591" i="159"/>
  <c r="AC591" i="159" s="1"/>
  <c r="AD591" i="159" s="1"/>
  <c r="AB544" i="159"/>
  <c r="AC544" i="159" s="1"/>
  <c r="AD544" i="159" s="1"/>
  <c r="AH544" i="159" s="1"/>
  <c r="AB495" i="159"/>
  <c r="AC495" i="159" s="1"/>
  <c r="AD495" i="159" s="1"/>
  <c r="AH495" i="159" s="1"/>
  <c r="AB898" i="159"/>
  <c r="AB868" i="159"/>
  <c r="AC868" i="159" s="1"/>
  <c r="AD868" i="159" s="1"/>
  <c r="AB863" i="159"/>
  <c r="AC863" i="159" s="1"/>
  <c r="AD863" i="159" s="1"/>
  <c r="AB834" i="159"/>
  <c r="AC834" i="159" s="1"/>
  <c r="AD834" i="159" s="1"/>
  <c r="AB824" i="159"/>
  <c r="AC824" i="159" s="1"/>
  <c r="AD824" i="159" s="1"/>
  <c r="AB782" i="159"/>
  <c r="AB758" i="159"/>
  <c r="AC758" i="159" s="1"/>
  <c r="AD758" i="159" s="1"/>
  <c r="AB977" i="159"/>
  <c r="AC977" i="159" s="1"/>
  <c r="AD977" i="159" s="1"/>
  <c r="AB950" i="159"/>
  <c r="AC950" i="159" s="1"/>
  <c r="AD950" i="159" s="1"/>
  <c r="AB926" i="159"/>
  <c r="AB847" i="159"/>
  <c r="AB815" i="159"/>
  <c r="AC815" i="159" s="1"/>
  <c r="AD815" i="159" s="1"/>
  <c r="AB799" i="159"/>
  <c r="AC799" i="159" s="1"/>
  <c r="AD799" i="159" s="1"/>
  <c r="AB790" i="159"/>
  <c r="AC790" i="159" s="1"/>
  <c r="AD790" i="159" s="1"/>
  <c r="AB781" i="159"/>
  <c r="AC781" i="159" s="1"/>
  <c r="AD781" i="159" s="1"/>
  <c r="AB743" i="159"/>
  <c r="AC743" i="159" s="1"/>
  <c r="AD743" i="159" s="1"/>
  <c r="AB737" i="159"/>
  <c r="AB914" i="159"/>
  <c r="AC914" i="159" s="1"/>
  <c r="AD914" i="159" s="1"/>
  <c r="AB903" i="159"/>
  <c r="AC903" i="159" s="1"/>
  <c r="AD903" i="159" s="1"/>
  <c r="AB867" i="159"/>
  <c r="AB851" i="159"/>
  <c r="AC851" i="159" s="1"/>
  <c r="AD851" i="159" s="1"/>
  <c r="AB794" i="159"/>
  <c r="AC794" i="159" s="1"/>
  <c r="AD794" i="159" s="1"/>
  <c r="AB777" i="159"/>
  <c r="AC777" i="159" s="1"/>
  <c r="AD777" i="159" s="1"/>
  <c r="AB761" i="159"/>
  <c r="AC761" i="159" s="1"/>
  <c r="AD761" i="159" s="1"/>
  <c r="AB757" i="159"/>
  <c r="AB726" i="159"/>
  <c r="AC726" i="159" s="1"/>
  <c r="AD726" i="159" s="1"/>
  <c r="AB931" i="159"/>
  <c r="AC931" i="159" s="1"/>
  <c r="AD931" i="159" s="1"/>
  <c r="AB808" i="159"/>
  <c r="AC808" i="159" s="1"/>
  <c r="AD808" i="159" s="1"/>
  <c r="AB768" i="159"/>
  <c r="AC768" i="159" s="1"/>
  <c r="AD768" i="159" s="1"/>
  <c r="AB567" i="159"/>
  <c r="AC567" i="159" s="1"/>
  <c r="AD567" i="159" s="1"/>
  <c r="AB558" i="159"/>
  <c r="AC558" i="159" s="1"/>
  <c r="AD558" i="159" s="1"/>
  <c r="AH558" i="159" s="1"/>
  <c r="AB554" i="159"/>
  <c r="AC554" i="159" s="1"/>
  <c r="AD554" i="159" s="1"/>
  <c r="AH554" i="159" s="1"/>
  <c r="AB476" i="159"/>
  <c r="AC476" i="159" s="1"/>
  <c r="AD476" i="159" s="1"/>
  <c r="AH476" i="159" s="1"/>
  <c r="AB470" i="159"/>
  <c r="AC470" i="159" s="1"/>
  <c r="AD470" i="159" s="1"/>
  <c r="AH470" i="159" s="1"/>
  <c r="AB428" i="159"/>
  <c r="AC428" i="159" s="1"/>
  <c r="AD428" i="159" s="1"/>
  <c r="AH428" i="159" s="1"/>
  <c r="AB407" i="159"/>
  <c r="AC407" i="159" s="1"/>
  <c r="AB369" i="159"/>
  <c r="AC369" i="159" s="1"/>
  <c r="AB364" i="159"/>
  <c r="AC364" i="159" s="1"/>
  <c r="AD364" i="159" s="1"/>
  <c r="AH364" i="159" s="1"/>
  <c r="AI364" i="159" s="1"/>
  <c r="AB908" i="159"/>
  <c r="AC908" i="159" s="1"/>
  <c r="AD908" i="159" s="1"/>
  <c r="AB776" i="159"/>
  <c r="AC776" i="159" s="1"/>
  <c r="AD776" i="159" s="1"/>
  <c r="AB698" i="159"/>
  <c r="AB978" i="159"/>
  <c r="AC978" i="159" s="1"/>
  <c r="AD978" i="159" s="1"/>
  <c r="AB915" i="159"/>
  <c r="AB830" i="159"/>
  <c r="AC830" i="159" s="1"/>
  <c r="AD830" i="159" s="1"/>
  <c r="AB813" i="159"/>
  <c r="AB791" i="159"/>
  <c r="AC791" i="159" s="1"/>
  <c r="AD791" i="159" s="1"/>
  <c r="AB751" i="159"/>
  <c r="AC751" i="159" s="1"/>
  <c r="AD751" i="159" s="1"/>
  <c r="AB708" i="159"/>
  <c r="AC708" i="159" s="1"/>
  <c r="AD708" i="159" s="1"/>
  <c r="AB620" i="159"/>
  <c r="AC620" i="159" s="1"/>
  <c r="AD620" i="159" s="1"/>
  <c r="AB572" i="159"/>
  <c r="AC572" i="159" s="1"/>
  <c r="AD572" i="159" s="1"/>
  <c r="AB550" i="159"/>
  <c r="AC550" i="159" s="1"/>
  <c r="AD550" i="159" s="1"/>
  <c r="AH550" i="159" s="1"/>
  <c r="AB518" i="159"/>
  <c r="AC518" i="159" s="1"/>
  <c r="AD518" i="159" s="1"/>
  <c r="AH518" i="159" s="1"/>
  <c r="AB450" i="159"/>
  <c r="AC450" i="159" s="1"/>
  <c r="AD450" i="159" s="1"/>
  <c r="AH450" i="159" s="1"/>
  <c r="AB399" i="159"/>
  <c r="AC399" i="159" s="1"/>
  <c r="AD399" i="159" s="1"/>
  <c r="AH399" i="159" s="1"/>
  <c r="AI399" i="159" s="1"/>
  <c r="AB391" i="159"/>
  <c r="AC391" i="159" s="1"/>
  <c r="AD391" i="159" s="1"/>
  <c r="AH391" i="159" s="1"/>
  <c r="AI391" i="159" s="1"/>
  <c r="AB359" i="159"/>
  <c r="AC359" i="159" s="1"/>
  <c r="AD359" i="159" s="1"/>
  <c r="AH359" i="159" s="1"/>
  <c r="AI359" i="159" s="1"/>
  <c r="AB326" i="159"/>
  <c r="AC326" i="159" s="1"/>
  <c r="AB949" i="159"/>
  <c r="AC949" i="159" s="1"/>
  <c r="AD949" i="159" s="1"/>
  <c r="AB884" i="159"/>
  <c r="AB745" i="159"/>
  <c r="AC745" i="159" s="1"/>
  <c r="AD745" i="159" s="1"/>
  <c r="AB696" i="159"/>
  <c r="AB671" i="159"/>
  <c r="AC671" i="159" s="1"/>
  <c r="AD671" i="159" s="1"/>
  <c r="AB641" i="159"/>
  <c r="AC641" i="159" s="1"/>
  <c r="AD641" i="159" s="1"/>
  <c r="AB624" i="159"/>
  <c r="AC624" i="159" s="1"/>
  <c r="AD624" i="159" s="1"/>
  <c r="AB584" i="159"/>
  <c r="AC584" i="159" s="1"/>
  <c r="AD584" i="159" s="1"/>
  <c r="AB580" i="159"/>
  <c r="AC580" i="159" s="1"/>
  <c r="AD580" i="159" s="1"/>
  <c r="AB566" i="159"/>
  <c r="AC566" i="159" s="1"/>
  <c r="AD566" i="159" s="1"/>
  <c r="AB546" i="159"/>
  <c r="AC546" i="159" s="1"/>
  <c r="AD546" i="159" s="1"/>
  <c r="AH546" i="159" s="1"/>
  <c r="AB499" i="159"/>
  <c r="AC499" i="159" s="1"/>
  <c r="AD499" i="159" s="1"/>
  <c r="AH499" i="159" s="1"/>
  <c r="AB469" i="159"/>
  <c r="AC469" i="159" s="1"/>
  <c r="AD469" i="159" s="1"/>
  <c r="AH469" i="159" s="1"/>
  <c r="AB459" i="159"/>
  <c r="AC459" i="159" s="1"/>
  <c r="AD459" i="159" s="1"/>
  <c r="AH459" i="159" s="1"/>
  <c r="AB446" i="159"/>
  <c r="AC446" i="159" s="1"/>
  <c r="AD446" i="159" s="1"/>
  <c r="AH446" i="159" s="1"/>
  <c r="AB404" i="159"/>
  <c r="AC404" i="159" s="1"/>
  <c r="AD404" i="159" s="1"/>
  <c r="AH404" i="159" s="1"/>
  <c r="AB393" i="159"/>
  <c r="AC393" i="159" s="1"/>
  <c r="AD393" i="159" s="1"/>
  <c r="AH393" i="159" s="1"/>
  <c r="AI393" i="159" s="1"/>
  <c r="AB377" i="159"/>
  <c r="AC377" i="159" s="1"/>
  <c r="AD377" i="159" s="1"/>
  <c r="AH377" i="159" s="1"/>
  <c r="AI377" i="159" s="1"/>
  <c r="AB336" i="159"/>
  <c r="AC336" i="159" s="1"/>
  <c r="AB849" i="159"/>
  <c r="AC849" i="159" s="1"/>
  <c r="AD849" i="159" s="1"/>
  <c r="AB842" i="159"/>
  <c r="AB695" i="159"/>
  <c r="AC695" i="159" s="1"/>
  <c r="AD695" i="159" s="1"/>
  <c r="AB675" i="159"/>
  <c r="AC675" i="159" s="1"/>
  <c r="AD675" i="159" s="1"/>
  <c r="AB661" i="159"/>
  <c r="AB785" i="159"/>
  <c r="AC785" i="159" s="1"/>
  <c r="AD785" i="159" s="1"/>
  <c r="AB766" i="159"/>
  <c r="AC766" i="159" s="1"/>
  <c r="AD766" i="159" s="1"/>
  <c r="AB702" i="159"/>
  <c r="AC702" i="159" s="1"/>
  <c r="AD702" i="159" s="1"/>
  <c r="AB683" i="159"/>
  <c r="AC683" i="159" s="1"/>
  <c r="AD683" i="159" s="1"/>
  <c r="AB651" i="159"/>
  <c r="AC651" i="159" s="1"/>
  <c r="AD651" i="159" s="1"/>
  <c r="AB589" i="159"/>
  <c r="AC589" i="159" s="1"/>
  <c r="AD589" i="159" s="1"/>
  <c r="AB549" i="159"/>
  <c r="AC549" i="159" s="1"/>
  <c r="AD549" i="159" s="1"/>
  <c r="AH549" i="159" s="1"/>
  <c r="AB538" i="159"/>
  <c r="AC538" i="159" s="1"/>
  <c r="AD538" i="159" s="1"/>
  <c r="AH538" i="159" s="1"/>
  <c r="AB507" i="159"/>
  <c r="AC507" i="159" s="1"/>
  <c r="AD507" i="159" s="1"/>
  <c r="AH507" i="159" s="1"/>
  <c r="AB472" i="159"/>
  <c r="AC472" i="159" s="1"/>
  <c r="AD472" i="159" s="1"/>
  <c r="AH472" i="159" s="1"/>
  <c r="AB468" i="159"/>
  <c r="AC468" i="159" s="1"/>
  <c r="AD468" i="159" s="1"/>
  <c r="AH468" i="159" s="1"/>
  <c r="AB953" i="159"/>
  <c r="AC953" i="159" s="1"/>
  <c r="AD953" i="159" s="1"/>
  <c r="AB934" i="159"/>
  <c r="AC934" i="159" s="1"/>
  <c r="AD934" i="159" s="1"/>
  <c r="AB975" i="159"/>
  <c r="AC975" i="159" s="1"/>
  <c r="AD975" i="159" s="1"/>
  <c r="AB960" i="159"/>
  <c r="AC960" i="159" s="1"/>
  <c r="AD960" i="159" s="1"/>
  <c r="AB865" i="159"/>
  <c r="AC865" i="159" s="1"/>
  <c r="AD865" i="159" s="1"/>
  <c r="AB756" i="159"/>
  <c r="AC756" i="159" s="1"/>
  <c r="AD756" i="159" s="1"/>
  <c r="AB689" i="159"/>
  <c r="AB650" i="159"/>
  <c r="AC650" i="159" s="1"/>
  <c r="AD650" i="159" s="1"/>
  <c r="AB614" i="159"/>
  <c r="AB597" i="159"/>
  <c r="AC597" i="159" s="1"/>
  <c r="AD597" i="159" s="1"/>
  <c r="AB515" i="159"/>
  <c r="AC515" i="159" s="1"/>
  <c r="AD515" i="159" s="1"/>
  <c r="AH515" i="159" s="1"/>
  <c r="AB436" i="159"/>
  <c r="AC436" i="159" s="1"/>
  <c r="AD436" i="159" s="1"/>
  <c r="AH436" i="159" s="1"/>
  <c r="AB418" i="159"/>
  <c r="AC418" i="159" s="1"/>
  <c r="AD418" i="159" s="1"/>
  <c r="AH418" i="159" s="1"/>
  <c r="AI418" i="159" s="1"/>
  <c r="AB409" i="159"/>
  <c r="AC409" i="159" s="1"/>
  <c r="AD409" i="159" s="1"/>
  <c r="AH409" i="159" s="1"/>
  <c r="AI409" i="159" s="1"/>
  <c r="AB339" i="159"/>
  <c r="AC339" i="159" s="1"/>
  <c r="AB327" i="159"/>
  <c r="AC327" i="159" s="1"/>
  <c r="AB321" i="159"/>
  <c r="AC321" i="159" s="1"/>
  <c r="AD321" i="159" s="1"/>
  <c r="AH321" i="159" s="1"/>
  <c r="AI321" i="159" s="1"/>
  <c r="AB310" i="159"/>
  <c r="AC310" i="159" s="1"/>
  <c r="AD310" i="159" s="1"/>
  <c r="AH310" i="159" s="1"/>
  <c r="AI310" i="159" s="1"/>
  <c r="AB298" i="159"/>
  <c r="AC298" i="159" s="1"/>
  <c r="AD298" i="159" s="1"/>
  <c r="AH298" i="159" s="1"/>
  <c r="AI298" i="159" s="1"/>
  <c r="AB281" i="159"/>
  <c r="AC281" i="159" s="1"/>
  <c r="AD281" i="159" s="1"/>
  <c r="AH281" i="159" s="1"/>
  <c r="AI281" i="159" s="1"/>
  <c r="AB279" i="159"/>
  <c r="AC279" i="159" s="1"/>
  <c r="AD279" i="159" s="1"/>
  <c r="AH279" i="159" s="1"/>
  <c r="AI279" i="159" s="1"/>
  <c r="AB262" i="159"/>
  <c r="AC262" i="159" s="1"/>
  <c r="AD262" i="159" s="1"/>
  <c r="AH262" i="159" s="1"/>
  <c r="AI262" i="159" s="1"/>
  <c r="AB260" i="159"/>
  <c r="AC260" i="159" s="1"/>
  <c r="AD260" i="159" s="1"/>
  <c r="AH260" i="159" s="1"/>
  <c r="AI260" i="159" s="1"/>
  <c r="AB240" i="159"/>
  <c r="AC240" i="159" s="1"/>
  <c r="AD240" i="159" s="1"/>
  <c r="AH240" i="159" s="1"/>
  <c r="AI240" i="159" s="1"/>
  <c r="AB939" i="159"/>
  <c r="AC939" i="159" s="1"/>
  <c r="AD939" i="159" s="1"/>
  <c r="AB922" i="159"/>
  <c r="AC922" i="159" s="1"/>
  <c r="AD922" i="159" s="1"/>
  <c r="AB829" i="159"/>
  <c r="AC829" i="159" s="1"/>
  <c r="AD829" i="159" s="1"/>
  <c r="AB820" i="159"/>
  <c r="AC820" i="159" s="1"/>
  <c r="AD820" i="159" s="1"/>
  <c r="AB749" i="159"/>
  <c r="AC749" i="159" s="1"/>
  <c r="AD749" i="159" s="1"/>
  <c r="AB676" i="159"/>
  <c r="AC676" i="159" s="1"/>
  <c r="AD676" i="159" s="1"/>
  <c r="AB592" i="159"/>
  <c r="AC592" i="159" s="1"/>
  <c r="AD592" i="159" s="1"/>
  <c r="AB510" i="159"/>
  <c r="AC510" i="159" s="1"/>
  <c r="AD510" i="159" s="1"/>
  <c r="AH510" i="159" s="1"/>
  <c r="AB480" i="159"/>
  <c r="AC480" i="159" s="1"/>
  <c r="AD480" i="159" s="1"/>
  <c r="AH480" i="159" s="1"/>
  <c r="AB477" i="159"/>
  <c r="AC477" i="159" s="1"/>
  <c r="AD477" i="159" s="1"/>
  <c r="AH477" i="159" s="1"/>
  <c r="AB462" i="159"/>
  <c r="AC462" i="159" s="1"/>
  <c r="AD462" i="159" s="1"/>
  <c r="AH462" i="159" s="1"/>
  <c r="AB455" i="159"/>
  <c r="AC455" i="159" s="1"/>
  <c r="AD455" i="159" s="1"/>
  <c r="AB430" i="159"/>
  <c r="AC430" i="159" s="1"/>
  <c r="AD430" i="159" s="1"/>
  <c r="AH430" i="159" s="1"/>
  <c r="AB351" i="159"/>
  <c r="AC351" i="159" s="1"/>
  <c r="AD351" i="159" s="1"/>
  <c r="AH351" i="159" s="1"/>
  <c r="AI351" i="159" s="1"/>
  <c r="AB346" i="159"/>
  <c r="AC346" i="159" s="1"/>
  <c r="AD346" i="159" s="1"/>
  <c r="AH346" i="159" s="1"/>
  <c r="AI346" i="159" s="1"/>
  <c r="AB331" i="159"/>
  <c r="AC331" i="159" s="1"/>
  <c r="AB317" i="159"/>
  <c r="AC317" i="159" s="1"/>
  <c r="AD317" i="159" s="1"/>
  <c r="AH317" i="159" s="1"/>
  <c r="AI317" i="159" s="1"/>
  <c r="AB312" i="159"/>
  <c r="AC312" i="159" s="1"/>
  <c r="AD312" i="159" s="1"/>
  <c r="AH312" i="159" s="1"/>
  <c r="AI312" i="159" s="1"/>
  <c r="AB295" i="159"/>
  <c r="AC295" i="159" s="1"/>
  <c r="AB906" i="159"/>
  <c r="AC906" i="159" s="1"/>
  <c r="AD906" i="159" s="1"/>
  <c r="AB879" i="159"/>
  <c r="AB858" i="159"/>
  <c r="AC858" i="159" s="1"/>
  <c r="AD858" i="159" s="1"/>
  <c r="AB734" i="159"/>
  <c r="AC734" i="159" s="1"/>
  <c r="AD734" i="159" s="1"/>
  <c r="AB721" i="159"/>
  <c r="AC721" i="159" s="1"/>
  <c r="AD721" i="159" s="1"/>
  <c r="AB681" i="159"/>
  <c r="AC681" i="159" s="1"/>
  <c r="AD681" i="159" s="1"/>
  <c r="AB659" i="159"/>
  <c r="AC659" i="159" s="1"/>
  <c r="AD659" i="159" s="1"/>
  <c r="AB637" i="159"/>
  <c r="AC637" i="159" s="1"/>
  <c r="AD637" i="159" s="1"/>
  <c r="AB607" i="159"/>
  <c r="AC607" i="159" s="1"/>
  <c r="AD607" i="159" s="1"/>
  <c r="AB420" i="159"/>
  <c r="AC420" i="159" s="1"/>
  <c r="AD420" i="159" s="1"/>
  <c r="AH420" i="159" s="1"/>
  <c r="AI420" i="159" s="1"/>
  <c r="AB411" i="159"/>
  <c r="AC411" i="159" s="1"/>
  <c r="AD411" i="159" s="1"/>
  <c r="AH411" i="159" s="1"/>
  <c r="AI411" i="159" s="1"/>
  <c r="AB334" i="159"/>
  <c r="AC334" i="159" s="1"/>
  <c r="AD334" i="159" s="1"/>
  <c r="AH334" i="159" s="1"/>
  <c r="AI334" i="159" s="1"/>
  <c r="AB314" i="159"/>
  <c r="AC314" i="159" s="1"/>
  <c r="AD314" i="159" s="1"/>
  <c r="AH314" i="159" s="1"/>
  <c r="AI314" i="159" s="1"/>
  <c r="AB272" i="159"/>
  <c r="AC272" i="159" s="1"/>
  <c r="AD272" i="159" s="1"/>
  <c r="AH272" i="159" s="1"/>
  <c r="AI272" i="159" s="1"/>
  <c r="AB264" i="159"/>
  <c r="AC264" i="159" s="1"/>
  <c r="AD264" i="159" s="1"/>
  <c r="AH264" i="159" s="1"/>
  <c r="AI264" i="159" s="1"/>
  <c r="AB256" i="159"/>
  <c r="AC256" i="159" s="1"/>
  <c r="AD256" i="159" s="1"/>
  <c r="AH256" i="159" s="1"/>
  <c r="AI256" i="159" s="1"/>
  <c r="AB888" i="159"/>
  <c r="AB878" i="159"/>
  <c r="AC878" i="159" s="1"/>
  <c r="AD878" i="159" s="1"/>
  <c r="AB844" i="159"/>
  <c r="AC844" i="159" s="1"/>
  <c r="AD844" i="159" s="1"/>
  <c r="AB811" i="159"/>
  <c r="AC811" i="159" s="1"/>
  <c r="AD811" i="159" s="1"/>
  <c r="AB728" i="159"/>
  <c r="AC728" i="159" s="1"/>
  <c r="AD728" i="159" s="1"/>
  <c r="AB701" i="159"/>
  <c r="AC701" i="159" s="1"/>
  <c r="AD701" i="159" s="1"/>
  <c r="AB693" i="159"/>
  <c r="AC693" i="159" s="1"/>
  <c r="AD693" i="159" s="1"/>
  <c r="AB612" i="159"/>
  <c r="AB596" i="159"/>
  <c r="AC596" i="159" s="1"/>
  <c r="AD596" i="159" s="1"/>
  <c r="AB545" i="159"/>
  <c r="AC545" i="159" s="1"/>
  <c r="AD545" i="159" s="1"/>
  <c r="AH545" i="159" s="1"/>
  <c r="AB532" i="159"/>
  <c r="AC532" i="159" s="1"/>
  <c r="AD532" i="159" s="1"/>
  <c r="AH532" i="159" s="1"/>
  <c r="AB496" i="159"/>
  <c r="AC496" i="159" s="1"/>
  <c r="AD496" i="159" s="1"/>
  <c r="AH496" i="159" s="1"/>
  <c r="AB486" i="159"/>
  <c r="AC486" i="159" s="1"/>
  <c r="AD486" i="159" s="1"/>
  <c r="AH486" i="159" s="1"/>
  <c r="AB439" i="159"/>
  <c r="AC439" i="159" s="1"/>
  <c r="AD439" i="159" s="1"/>
  <c r="AH439" i="159" s="1"/>
  <c r="AB338" i="159"/>
  <c r="AC338" i="159" s="1"/>
  <c r="AB841" i="159"/>
  <c r="AC841" i="159" s="1"/>
  <c r="AD841" i="159" s="1"/>
  <c r="AB810" i="159"/>
  <c r="AC810" i="159" s="1"/>
  <c r="AD810" i="159" s="1"/>
  <c r="AB742" i="159"/>
  <c r="AC742" i="159" s="1"/>
  <c r="AD742" i="159" s="1"/>
  <c r="AB719" i="159"/>
  <c r="AC719" i="159" s="1"/>
  <c r="AD719" i="159" s="1"/>
  <c r="AB705" i="159"/>
  <c r="AC705" i="159" s="1"/>
  <c r="AD705" i="159" s="1"/>
  <c r="AB674" i="159"/>
  <c r="AC674" i="159" s="1"/>
  <c r="AD674" i="159" s="1"/>
  <c r="AB601" i="159"/>
  <c r="AC601" i="159" s="1"/>
  <c r="AD601" i="159" s="1"/>
  <c r="AB573" i="159"/>
  <c r="AC573" i="159" s="1"/>
  <c r="AD573" i="159" s="1"/>
  <c r="AB557" i="159"/>
  <c r="AC557" i="159" s="1"/>
  <c r="AD557" i="159" s="1"/>
  <c r="AH557" i="159" s="1"/>
  <c r="AB536" i="159"/>
  <c r="AC536" i="159" s="1"/>
  <c r="AD536" i="159" s="1"/>
  <c r="AH536" i="159" s="1"/>
  <c r="AB316" i="159"/>
  <c r="AC316" i="159" s="1"/>
  <c r="AB307" i="159"/>
  <c r="AC307" i="159" s="1"/>
  <c r="AD307" i="159" s="1"/>
  <c r="AH307" i="159" s="1"/>
  <c r="AI307" i="159" s="1"/>
  <c r="AB300" i="159"/>
  <c r="AC300" i="159" s="1"/>
  <c r="AD300" i="159" s="1"/>
  <c r="AH300" i="159" s="1"/>
  <c r="AI300" i="159" s="1"/>
  <c r="AB894" i="159"/>
  <c r="AC894" i="159" s="1"/>
  <c r="AD894" i="159" s="1"/>
  <c r="AB818" i="159"/>
  <c r="AC818" i="159" s="1"/>
  <c r="AD818" i="159" s="1"/>
  <c r="AB792" i="159"/>
  <c r="AC792" i="159" s="1"/>
  <c r="AD792" i="159" s="1"/>
  <c r="AB765" i="159"/>
  <c r="AC765" i="159" s="1"/>
  <c r="AD765" i="159" s="1"/>
  <c r="AB760" i="159"/>
  <c r="AC760" i="159" s="1"/>
  <c r="AD760" i="159" s="1"/>
  <c r="AB700" i="159"/>
  <c r="AB692" i="159"/>
  <c r="AB628" i="159"/>
  <c r="AB606" i="159"/>
  <c r="AC606" i="159" s="1"/>
  <c r="AD606" i="159" s="1"/>
  <c r="AB590" i="159"/>
  <c r="AC590" i="159" s="1"/>
  <c r="AD590" i="159" s="1"/>
  <c r="AB583" i="159"/>
  <c r="AC583" i="159" s="1"/>
  <c r="AD583" i="159" s="1"/>
  <c r="AB540" i="159"/>
  <c r="AC540" i="159" s="1"/>
  <c r="AD540" i="159" s="1"/>
  <c r="AH540" i="159" s="1"/>
  <c r="AB442" i="159"/>
  <c r="AC442" i="159" s="1"/>
  <c r="AD442" i="159" s="1"/>
  <c r="AH442" i="159" s="1"/>
  <c r="AB426" i="159"/>
  <c r="AC426" i="159" s="1"/>
  <c r="AD426" i="159" s="1"/>
  <c r="AH426" i="159" s="1"/>
  <c r="AI426" i="159" s="1"/>
  <c r="AB417" i="159"/>
  <c r="AC417" i="159" s="1"/>
  <c r="AD417" i="159" s="1"/>
  <c r="AH417" i="159" s="1"/>
  <c r="AI417" i="159" s="1"/>
  <c r="AB392" i="159"/>
  <c r="AC392" i="159" s="1"/>
  <c r="AD392" i="159" s="1"/>
  <c r="AH392" i="159" s="1"/>
  <c r="AI392" i="159" s="1"/>
  <c r="AB380" i="159"/>
  <c r="AC380" i="159" s="1"/>
  <c r="AB355" i="159"/>
  <c r="AC355" i="159" s="1"/>
  <c r="AD355" i="159" s="1"/>
  <c r="AH355" i="159" s="1"/>
  <c r="AI355" i="159" s="1"/>
  <c r="AB345" i="159"/>
  <c r="AC345" i="159" s="1"/>
  <c r="AD345" i="159" s="1"/>
  <c r="AH345" i="159" s="1"/>
  <c r="AI345" i="159" s="1"/>
  <c r="AB325" i="159"/>
  <c r="AC325" i="159" s="1"/>
  <c r="AD325" i="159" s="1"/>
  <c r="AH325" i="159" s="1"/>
  <c r="AI325" i="159" s="1"/>
  <c r="AB297" i="159"/>
  <c r="AC297" i="159" s="1"/>
  <c r="AD297" i="159" s="1"/>
  <c r="AH297" i="159" s="1"/>
  <c r="AI297" i="159" s="1"/>
  <c r="AB839" i="159"/>
  <c r="AB832" i="159"/>
  <c r="AC832" i="159" s="1"/>
  <c r="AD832" i="159" s="1"/>
  <c r="AB825" i="159"/>
  <c r="AC825" i="159" s="1"/>
  <c r="AD825" i="159" s="1"/>
  <c r="AB663" i="159"/>
  <c r="AC663" i="159" s="1"/>
  <c r="AD663" i="159" s="1"/>
  <c r="AB617" i="159"/>
  <c r="AC617" i="159" s="1"/>
  <c r="AD617" i="159" s="1"/>
  <c r="AB552" i="159"/>
  <c r="AC552" i="159" s="1"/>
  <c r="AD552" i="159" s="1"/>
  <c r="AH552" i="159" s="1"/>
  <c r="AB548" i="159"/>
  <c r="AC548" i="159" s="1"/>
  <c r="AD548" i="159" s="1"/>
  <c r="AH548" i="159" s="1"/>
  <c r="AB485" i="159"/>
  <c r="AC485" i="159" s="1"/>
  <c r="AD485" i="159" s="1"/>
  <c r="AH485" i="159" s="1"/>
  <c r="AB438" i="159"/>
  <c r="AC438" i="159" s="1"/>
  <c r="AD438" i="159" s="1"/>
  <c r="AH438" i="159" s="1"/>
  <c r="AB940" i="159"/>
  <c r="AC940" i="159" s="1"/>
  <c r="AD940" i="159" s="1"/>
  <c r="AB932" i="159"/>
  <c r="AC932" i="159" s="1"/>
  <c r="AD932" i="159" s="1"/>
  <c r="AB846" i="159"/>
  <c r="AC846" i="159" s="1"/>
  <c r="AD846" i="159" s="1"/>
  <c r="AB795" i="159"/>
  <c r="AC795" i="159" s="1"/>
  <c r="AD795" i="159" s="1"/>
  <c r="AB739" i="159"/>
  <c r="AB703" i="159"/>
  <c r="AC703" i="159" s="1"/>
  <c r="AD703" i="159" s="1"/>
  <c r="AB690" i="159"/>
  <c r="AC690" i="159" s="1"/>
  <c r="AD690" i="159" s="1"/>
  <c r="AB682" i="159"/>
  <c r="AC682" i="159" s="1"/>
  <c r="AD682" i="159" s="1"/>
  <c r="AB677" i="159"/>
  <c r="AC677" i="159" s="1"/>
  <c r="AD677" i="159" s="1"/>
  <c r="AB646" i="159"/>
  <c r="AB581" i="159"/>
  <c r="AC581" i="159" s="1"/>
  <c r="AD581" i="159" s="1"/>
  <c r="AB551" i="159"/>
  <c r="AC551" i="159" s="1"/>
  <c r="AD551" i="159" s="1"/>
  <c r="AH551" i="159" s="1"/>
  <c r="AB524" i="159"/>
  <c r="AC524" i="159" s="1"/>
  <c r="AD524" i="159" s="1"/>
  <c r="AH524" i="159" s="1"/>
  <c r="AB431" i="159"/>
  <c r="AC431" i="159" s="1"/>
  <c r="AD431" i="159" s="1"/>
  <c r="AH431" i="159" s="1"/>
  <c r="AB425" i="159"/>
  <c r="AC425" i="159" s="1"/>
  <c r="AD425" i="159" s="1"/>
  <c r="AH425" i="159" s="1"/>
  <c r="AI425" i="159" s="1"/>
  <c r="AB873" i="159"/>
  <c r="AB801" i="159"/>
  <c r="AC801" i="159" s="1"/>
  <c r="AD801" i="159" s="1"/>
  <c r="AB778" i="159"/>
  <c r="AC778" i="159" s="1"/>
  <c r="AD778" i="159" s="1"/>
  <c r="AB738" i="159"/>
  <c r="AB729" i="159"/>
  <c r="AC729" i="159" s="1"/>
  <c r="AD729" i="159" s="1"/>
  <c r="AB724" i="159"/>
  <c r="AC724" i="159" s="1"/>
  <c r="AD724" i="159" s="1"/>
  <c r="AB638" i="159"/>
  <c r="AC638" i="159" s="1"/>
  <c r="AD638" i="159" s="1"/>
  <c r="AB631" i="159"/>
  <c r="AC631" i="159" s="1"/>
  <c r="AD631" i="159" s="1"/>
  <c r="AB625" i="159"/>
  <c r="AC625" i="159" s="1"/>
  <c r="AD625" i="159" s="1"/>
  <c r="AB598" i="159"/>
  <c r="AC598" i="159" s="1"/>
  <c r="AD598" i="159" s="1"/>
  <c r="AB559" i="159"/>
  <c r="AC559" i="159" s="1"/>
  <c r="AD559" i="159" s="1"/>
  <c r="AH559" i="159" s="1"/>
  <c r="AB542" i="159"/>
  <c r="AC542" i="159" s="1"/>
  <c r="AD542" i="159" s="1"/>
  <c r="AH542" i="159" s="1"/>
  <c r="AB519" i="159"/>
  <c r="AC519" i="159" s="1"/>
  <c r="AD519" i="159" s="1"/>
  <c r="AH519" i="159" s="1"/>
  <c r="AB497" i="159"/>
  <c r="AC497" i="159" s="1"/>
  <c r="AD497" i="159" s="1"/>
  <c r="AH497" i="159" s="1"/>
  <c r="AB900" i="159"/>
  <c r="AB845" i="159"/>
  <c r="AC845" i="159" s="1"/>
  <c r="AD845" i="159" s="1"/>
  <c r="AB789" i="159"/>
  <c r="AC789" i="159" s="1"/>
  <c r="AD789" i="159" s="1"/>
  <c r="AB784" i="159"/>
  <c r="AC784" i="159" s="1"/>
  <c r="AD784" i="159" s="1"/>
  <c r="AB716" i="159"/>
  <c r="AC716" i="159" s="1"/>
  <c r="AD716" i="159" s="1"/>
  <c r="AB694" i="159"/>
  <c r="AC694" i="159" s="1"/>
  <c r="AD694" i="159" s="1"/>
  <c r="AB660" i="159"/>
  <c r="AB655" i="159"/>
  <c r="AC655" i="159" s="1"/>
  <c r="AD655" i="159" s="1"/>
  <c r="AB803" i="159"/>
  <c r="AC803" i="159" s="1"/>
  <c r="AD803" i="159" s="1"/>
  <c r="AB611" i="159"/>
  <c r="AC611" i="159" s="1"/>
  <c r="AD611" i="159" s="1"/>
  <c r="AB516" i="159"/>
  <c r="AC516" i="159" s="1"/>
  <c r="AD516" i="159" s="1"/>
  <c r="AH516" i="159" s="1"/>
  <c r="AB511" i="159"/>
  <c r="AC511" i="159" s="1"/>
  <c r="AD511" i="159" s="1"/>
  <c r="AH511" i="159" s="1"/>
  <c r="AB490" i="159"/>
  <c r="AC490" i="159" s="1"/>
  <c r="AD490" i="159" s="1"/>
  <c r="AH490" i="159" s="1"/>
  <c r="AB290" i="159"/>
  <c r="AC290" i="159" s="1"/>
  <c r="AD290" i="159" s="1"/>
  <c r="AH290" i="159" s="1"/>
  <c r="AI290" i="159" s="1"/>
  <c r="AB267" i="159"/>
  <c r="AC267" i="159" s="1"/>
  <c r="AD267" i="159" s="1"/>
  <c r="AH267" i="159" s="1"/>
  <c r="AI267" i="159" s="1"/>
  <c r="AB259" i="159"/>
  <c r="AC259" i="159" s="1"/>
  <c r="AD259" i="159" s="1"/>
  <c r="AH259" i="159" s="1"/>
  <c r="AI259" i="159" s="1"/>
  <c r="AB248" i="159"/>
  <c r="AC248" i="159" s="1"/>
  <c r="AD248" i="159" s="1"/>
  <c r="AH248" i="159" s="1"/>
  <c r="AI248" i="159" s="1"/>
  <c r="AB236" i="159"/>
  <c r="AC236" i="159" s="1"/>
  <c r="AD236" i="159" s="1"/>
  <c r="AH236" i="159" s="1"/>
  <c r="AI236" i="159" s="1"/>
  <c r="AB220" i="159"/>
  <c r="AC220" i="159" s="1"/>
  <c r="AD220" i="159" s="1"/>
  <c r="AH220" i="159" s="1"/>
  <c r="AI220" i="159" s="1"/>
  <c r="AB218" i="159"/>
  <c r="AC218" i="159" s="1"/>
  <c r="AD218" i="159" s="1"/>
  <c r="AH218" i="159" s="1"/>
  <c r="AI218" i="159" s="1"/>
  <c r="AB215" i="159"/>
  <c r="AC215" i="159" s="1"/>
  <c r="AD215" i="159" s="1"/>
  <c r="AH215" i="159" s="1"/>
  <c r="AI215" i="159" s="1"/>
  <c r="AB183" i="159"/>
  <c r="AC183" i="159" s="1"/>
  <c r="AD183" i="159" s="1"/>
  <c r="AH183" i="159" s="1"/>
  <c r="AI183" i="159" s="1"/>
  <c r="AB180" i="159"/>
  <c r="AC180" i="159" s="1"/>
  <c r="AD180" i="159" s="1"/>
  <c r="AH180" i="159" s="1"/>
  <c r="AI180" i="159" s="1"/>
  <c r="AB176" i="159"/>
  <c r="AC176" i="159" s="1"/>
  <c r="AD176" i="159" s="1"/>
  <c r="AH176" i="159" s="1"/>
  <c r="AI176" i="159" s="1"/>
  <c r="AB174" i="159"/>
  <c r="AC174" i="159" s="1"/>
  <c r="AD174" i="159" s="1"/>
  <c r="AH174" i="159" s="1"/>
  <c r="AI174" i="159" s="1"/>
  <c r="AB172" i="159"/>
  <c r="AC172" i="159" s="1"/>
  <c r="AD172" i="159" s="1"/>
  <c r="AH172" i="159" s="1"/>
  <c r="AI172" i="159" s="1"/>
  <c r="AB167" i="159"/>
  <c r="AC167" i="159" s="1"/>
  <c r="AD167" i="159" s="1"/>
  <c r="AH167" i="159" s="1"/>
  <c r="AI167" i="159" s="1"/>
  <c r="AB55" i="159"/>
  <c r="AC55" i="159" s="1"/>
  <c r="AD55" i="159" s="1"/>
  <c r="AH55" i="159" s="1"/>
  <c r="AI55" i="159" s="1"/>
  <c r="AB910" i="159"/>
  <c r="AC910" i="159" s="1"/>
  <c r="AD910" i="159" s="1"/>
  <c r="AB819" i="159"/>
  <c r="AB788" i="159"/>
  <c r="AC788" i="159" s="1"/>
  <c r="AD788" i="159" s="1"/>
  <c r="AB632" i="159"/>
  <c r="AB570" i="159"/>
  <c r="AC570" i="159" s="1"/>
  <c r="AD570" i="159" s="1"/>
  <c r="AB562" i="159"/>
  <c r="AC562" i="159" s="1"/>
  <c r="AD562" i="159" s="1"/>
  <c r="AH562" i="159" s="1"/>
  <c r="AB474" i="159"/>
  <c r="AC474" i="159" s="1"/>
  <c r="AD474" i="159" s="1"/>
  <c r="AH474" i="159" s="1"/>
  <c r="AB451" i="159"/>
  <c r="AC451" i="159" s="1"/>
  <c r="AD451" i="159" s="1"/>
  <c r="AH451" i="159" s="1"/>
  <c r="AB441" i="159"/>
  <c r="AC441" i="159" s="1"/>
  <c r="AD441" i="159" s="1"/>
  <c r="AH441" i="159" s="1"/>
  <c r="AB412" i="159"/>
  <c r="AC412" i="159" s="1"/>
  <c r="AD412" i="159" s="1"/>
  <c r="AH412" i="159" s="1"/>
  <c r="AI412" i="159" s="1"/>
  <c r="AB401" i="159"/>
  <c r="AC401" i="159" s="1"/>
  <c r="AD401" i="159" s="1"/>
  <c r="AH401" i="159" s="1"/>
  <c r="AI401" i="159" s="1"/>
  <c r="AB368" i="159"/>
  <c r="AC368" i="159" s="1"/>
  <c r="AD368" i="159" s="1"/>
  <c r="AH368" i="159" s="1"/>
  <c r="AI368" i="159" s="1"/>
  <c r="AB358" i="159"/>
  <c r="AC358" i="159" s="1"/>
  <c r="AD358" i="159" s="1"/>
  <c r="AH358" i="159" s="1"/>
  <c r="AI358" i="159" s="1"/>
  <c r="AB319" i="159"/>
  <c r="AC319" i="159" s="1"/>
  <c r="AB315" i="159"/>
  <c r="AC315" i="159" s="1"/>
  <c r="AD315" i="159" s="1"/>
  <c r="AH315" i="159" s="1"/>
  <c r="AI315" i="159" s="1"/>
  <c r="AB304" i="159"/>
  <c r="AC304" i="159" s="1"/>
  <c r="AD304" i="159" s="1"/>
  <c r="AH304" i="159" s="1"/>
  <c r="AI304" i="159" s="1"/>
  <c r="AB284" i="159"/>
  <c r="AC284" i="159" s="1"/>
  <c r="AD284" i="159" s="1"/>
  <c r="AH284" i="159" s="1"/>
  <c r="AI284" i="159" s="1"/>
  <c r="AB261" i="159"/>
  <c r="AC261" i="159" s="1"/>
  <c r="AD261" i="159" s="1"/>
  <c r="AH261" i="159" s="1"/>
  <c r="AI261" i="159" s="1"/>
  <c r="AB164" i="159"/>
  <c r="AC164" i="159" s="1"/>
  <c r="AD164" i="159" s="1"/>
  <c r="AH164" i="159" s="1"/>
  <c r="AI164" i="159" s="1"/>
  <c r="AB162" i="159"/>
  <c r="AC162" i="159" s="1"/>
  <c r="AD162" i="159" s="1"/>
  <c r="AH162" i="159" s="1"/>
  <c r="AI162" i="159" s="1"/>
  <c r="AB141" i="159"/>
  <c r="AC141" i="159" s="1"/>
  <c r="AD141" i="159" s="1"/>
  <c r="AH141" i="159" s="1"/>
  <c r="AI141" i="159" s="1"/>
  <c r="AB107" i="159"/>
  <c r="AC107" i="159" s="1"/>
  <c r="AD107" i="159" s="1"/>
  <c r="AH107" i="159" s="1"/>
  <c r="AI107" i="159" s="1"/>
  <c r="AB105" i="159"/>
  <c r="AC105" i="159" s="1"/>
  <c r="AD105" i="159" s="1"/>
  <c r="AH105" i="159" s="1"/>
  <c r="AI105" i="159" s="1"/>
  <c r="AB103" i="159"/>
  <c r="AC103" i="159" s="1"/>
  <c r="AD103" i="159" s="1"/>
  <c r="AH103" i="159" s="1"/>
  <c r="AI103" i="159" s="1"/>
  <c r="AB101" i="159"/>
  <c r="AC101" i="159" s="1"/>
  <c r="AD101" i="159" s="1"/>
  <c r="AH101" i="159" s="1"/>
  <c r="AI101" i="159" s="1"/>
  <c r="AB96" i="159"/>
  <c r="AC96" i="159" s="1"/>
  <c r="AD96" i="159" s="1"/>
  <c r="AH96" i="159" s="1"/>
  <c r="AI96" i="159" s="1"/>
  <c r="AB93" i="159"/>
  <c r="AC93" i="159" s="1"/>
  <c r="AD93" i="159" s="1"/>
  <c r="AH93" i="159" s="1"/>
  <c r="AI93" i="159" s="1"/>
  <c r="AB88" i="159"/>
  <c r="AC88" i="159" s="1"/>
  <c r="AD88" i="159" s="1"/>
  <c r="AH88" i="159" s="1"/>
  <c r="AI88" i="159" s="1"/>
  <c r="AB861" i="159"/>
  <c r="AB854" i="159"/>
  <c r="AB772" i="159"/>
  <c r="AB605" i="159"/>
  <c r="AC605" i="159" s="1"/>
  <c r="AD605" i="159" s="1"/>
  <c r="AB467" i="159"/>
  <c r="AC467" i="159" s="1"/>
  <c r="AD467" i="159" s="1"/>
  <c r="AH467" i="159" s="1"/>
  <c r="AB405" i="159"/>
  <c r="AC405" i="159" s="1"/>
  <c r="AD405" i="159" s="1"/>
  <c r="AH405" i="159" s="1"/>
  <c r="AI405" i="159" s="1"/>
  <c r="AB387" i="159"/>
  <c r="AC387" i="159" s="1"/>
  <c r="AB301" i="159"/>
  <c r="AC301" i="159" s="1"/>
  <c r="AD301" i="159" s="1"/>
  <c r="AH301" i="159" s="1"/>
  <c r="AI301" i="159" s="1"/>
  <c r="AB274" i="159"/>
  <c r="AC274" i="159" s="1"/>
  <c r="AD274" i="159" s="1"/>
  <c r="AH274" i="159" s="1"/>
  <c r="AI274" i="159" s="1"/>
  <c r="AB263" i="159"/>
  <c r="AC263" i="159" s="1"/>
  <c r="AD263" i="159" s="1"/>
  <c r="AH263" i="159" s="1"/>
  <c r="AI263" i="159" s="1"/>
  <c r="AB254" i="159"/>
  <c r="AC254" i="159" s="1"/>
  <c r="AD254" i="159" s="1"/>
  <c r="AH254" i="159" s="1"/>
  <c r="AI254" i="159" s="1"/>
  <c r="AB251" i="159"/>
  <c r="AC251" i="159" s="1"/>
  <c r="AD251" i="159" s="1"/>
  <c r="AH251" i="159" s="1"/>
  <c r="AI251" i="159" s="1"/>
  <c r="AB231" i="159"/>
  <c r="AC231" i="159" s="1"/>
  <c r="AD231" i="159" s="1"/>
  <c r="AH231" i="159" s="1"/>
  <c r="AI231" i="159" s="1"/>
  <c r="AB224" i="159"/>
  <c r="AC224" i="159" s="1"/>
  <c r="AD224" i="159" s="1"/>
  <c r="AH224" i="159" s="1"/>
  <c r="AI224" i="159" s="1"/>
  <c r="AB222" i="159"/>
  <c r="AC222" i="159" s="1"/>
  <c r="AD222" i="159" s="1"/>
  <c r="AH222" i="159" s="1"/>
  <c r="AI222" i="159" s="1"/>
  <c r="AB210" i="159"/>
  <c r="AC210" i="159" s="1"/>
  <c r="AD210" i="159" s="1"/>
  <c r="AH210" i="159" s="1"/>
  <c r="AI210" i="159" s="1"/>
  <c r="AB185" i="159"/>
  <c r="AC185" i="159" s="1"/>
  <c r="AD185" i="159" s="1"/>
  <c r="AH185" i="159" s="1"/>
  <c r="AI185" i="159" s="1"/>
  <c r="AB943" i="159"/>
  <c r="AC943" i="159" s="1"/>
  <c r="AD943" i="159" s="1"/>
  <c r="AB667" i="159"/>
  <c r="AC667" i="159" s="1"/>
  <c r="AD667" i="159" s="1"/>
  <c r="AB556" i="159"/>
  <c r="AC556" i="159" s="1"/>
  <c r="AD556" i="159" s="1"/>
  <c r="AH556" i="159" s="1"/>
  <c r="AB533" i="159"/>
  <c r="AC533" i="159" s="1"/>
  <c r="AD533" i="159" s="1"/>
  <c r="AH533" i="159" s="1"/>
  <c r="AB505" i="159"/>
  <c r="AC505" i="159" s="1"/>
  <c r="AD505" i="159" s="1"/>
  <c r="AH505" i="159" s="1"/>
  <c r="AB501" i="159"/>
  <c r="AC501" i="159" s="1"/>
  <c r="AD501" i="159" s="1"/>
  <c r="AH501" i="159" s="1"/>
  <c r="AB390" i="159"/>
  <c r="AC390" i="159" s="1"/>
  <c r="AD390" i="159" s="1"/>
  <c r="AH390" i="159" s="1"/>
  <c r="AI390" i="159" s="1"/>
  <c r="AB379" i="159"/>
  <c r="AC379" i="159" s="1"/>
  <c r="AB371" i="159"/>
  <c r="AC371" i="159" s="1"/>
  <c r="AD371" i="159" s="1"/>
  <c r="AH371" i="159" s="1"/>
  <c r="AI371" i="159" s="1"/>
  <c r="AB335" i="159"/>
  <c r="AC335" i="159" s="1"/>
  <c r="AD335" i="159" s="1"/>
  <c r="AH335" i="159" s="1"/>
  <c r="AI335" i="159" s="1"/>
  <c r="AB145" i="159"/>
  <c r="AC145" i="159" s="1"/>
  <c r="AD145" i="159" s="1"/>
  <c r="AH145" i="159" s="1"/>
  <c r="AI145" i="159" s="1"/>
  <c r="AB143" i="159"/>
  <c r="AC143" i="159" s="1"/>
  <c r="AD143" i="159" s="1"/>
  <c r="AH143" i="159" s="1"/>
  <c r="AI143" i="159" s="1"/>
  <c r="AB119" i="159"/>
  <c r="AC119" i="159" s="1"/>
  <c r="AD119" i="159" s="1"/>
  <c r="AH119" i="159" s="1"/>
  <c r="AI119" i="159" s="1"/>
  <c r="AB109" i="159"/>
  <c r="AC109" i="159" s="1"/>
  <c r="AD109" i="159" s="1"/>
  <c r="AH109" i="159" s="1"/>
  <c r="AI109" i="159" s="1"/>
  <c r="AB85" i="159"/>
  <c r="AC85" i="159" s="1"/>
  <c r="AD85" i="159" s="1"/>
  <c r="AH85" i="159" s="1"/>
  <c r="AI85" i="159" s="1"/>
  <c r="AB82" i="159"/>
  <c r="AC82" i="159" s="1"/>
  <c r="AD82" i="159" s="1"/>
  <c r="AH82" i="159" s="1"/>
  <c r="AI82" i="159" s="1"/>
  <c r="AB828" i="159"/>
  <c r="AC828" i="159" s="1"/>
  <c r="AD828" i="159" s="1"/>
  <c r="AB802" i="159"/>
  <c r="AB764" i="159"/>
  <c r="AC764" i="159" s="1"/>
  <c r="AD764" i="159" s="1"/>
  <c r="AB654" i="159"/>
  <c r="AC654" i="159" s="1"/>
  <c r="AD654" i="159" s="1"/>
  <c r="AB639" i="159"/>
  <c r="AC639" i="159" s="1"/>
  <c r="AD639" i="159" s="1"/>
  <c r="AB569" i="159"/>
  <c r="AC569" i="159" s="1"/>
  <c r="AD569" i="159" s="1"/>
  <c r="AB561" i="159"/>
  <c r="AC561" i="159" s="1"/>
  <c r="AD561" i="159" s="1"/>
  <c r="AH561" i="159" s="1"/>
  <c r="AB539" i="159"/>
  <c r="AC539" i="159" s="1"/>
  <c r="AD539" i="159" s="1"/>
  <c r="AH539" i="159" s="1"/>
  <c r="AB481" i="159"/>
  <c r="AC481" i="159" s="1"/>
  <c r="AD481" i="159" s="1"/>
  <c r="AH481" i="159" s="1"/>
  <c r="AB435" i="159"/>
  <c r="AC435" i="159" s="1"/>
  <c r="AD435" i="159" s="1"/>
  <c r="AH435" i="159" s="1"/>
  <c r="AB422" i="159"/>
  <c r="AC422" i="159" s="1"/>
  <c r="AD422" i="159" s="1"/>
  <c r="AH422" i="159" s="1"/>
  <c r="AI422" i="159" s="1"/>
  <c r="AB396" i="159"/>
  <c r="AC396" i="159" s="1"/>
  <c r="AD396" i="159" s="1"/>
  <c r="AH396" i="159" s="1"/>
  <c r="AI396" i="159" s="1"/>
  <c r="AB286" i="159"/>
  <c r="AC286" i="159" s="1"/>
  <c r="AD286" i="159" s="1"/>
  <c r="AH286" i="159" s="1"/>
  <c r="AI286" i="159" s="1"/>
  <c r="AB228" i="159"/>
  <c r="AC228" i="159" s="1"/>
  <c r="AD228" i="159" s="1"/>
  <c r="AH228" i="159" s="1"/>
  <c r="AI228" i="159" s="1"/>
  <c r="AB226" i="159"/>
  <c r="AC226" i="159" s="1"/>
  <c r="AD226" i="159" s="1"/>
  <c r="AH226" i="159" s="1"/>
  <c r="AI226" i="159" s="1"/>
  <c r="AB196" i="159"/>
  <c r="AC196" i="159" s="1"/>
  <c r="AD196" i="159" s="1"/>
  <c r="AH196" i="159" s="1"/>
  <c r="AI196" i="159" s="1"/>
  <c r="AB194" i="159"/>
  <c r="AC194" i="159" s="1"/>
  <c r="AD194" i="159" s="1"/>
  <c r="AH194" i="159" s="1"/>
  <c r="AI194" i="159" s="1"/>
  <c r="AB192" i="159"/>
  <c r="AC192" i="159" s="1"/>
  <c r="AD192" i="159" s="1"/>
  <c r="AH192" i="159" s="1"/>
  <c r="AI192" i="159" s="1"/>
  <c r="AB190" i="159"/>
  <c r="AC190" i="159" s="1"/>
  <c r="AD190" i="159" s="1"/>
  <c r="AH190" i="159" s="1"/>
  <c r="AI190" i="159" s="1"/>
  <c r="AB187" i="159"/>
  <c r="AC187" i="159" s="1"/>
  <c r="AD187" i="159" s="1"/>
  <c r="AH187" i="159" s="1"/>
  <c r="AI187" i="159" s="1"/>
  <c r="AB827" i="159"/>
  <c r="AB779" i="159"/>
  <c r="AC779" i="159" s="1"/>
  <c r="AD779" i="159" s="1"/>
  <c r="AB525" i="159"/>
  <c r="AC525" i="159" s="1"/>
  <c r="AD525" i="159" s="1"/>
  <c r="AH525" i="159" s="1"/>
  <c r="AB454" i="159"/>
  <c r="AC454" i="159" s="1"/>
  <c r="AD454" i="159" s="1"/>
  <c r="AH454" i="159" s="1"/>
  <c r="AB433" i="159"/>
  <c r="AC433" i="159" s="1"/>
  <c r="AD433" i="159" s="1"/>
  <c r="AH433" i="159" s="1"/>
  <c r="AB427" i="159"/>
  <c r="AC427" i="159" s="1"/>
  <c r="AD427" i="159" s="1"/>
  <c r="AH427" i="159" s="1"/>
  <c r="AI427" i="159" s="1"/>
  <c r="AB408" i="159"/>
  <c r="AC408" i="159" s="1"/>
  <c r="AD408" i="159" s="1"/>
  <c r="AH408" i="159" s="1"/>
  <c r="AI408" i="159" s="1"/>
  <c r="AB400" i="159"/>
  <c r="AC400" i="159" s="1"/>
  <c r="AD400" i="159" s="1"/>
  <c r="AH400" i="159" s="1"/>
  <c r="AI400" i="159" s="1"/>
  <c r="AB357" i="159"/>
  <c r="AC357" i="159" s="1"/>
  <c r="AB341" i="159"/>
  <c r="AC341" i="159" s="1"/>
  <c r="AB330" i="159"/>
  <c r="AC330" i="159" s="1"/>
  <c r="AD330" i="159" s="1"/>
  <c r="AH330" i="159" s="1"/>
  <c r="AI330" i="159" s="1"/>
  <c r="AB306" i="159"/>
  <c r="AC306" i="159" s="1"/>
  <c r="AD306" i="159" s="1"/>
  <c r="AH306" i="159" s="1"/>
  <c r="AI306" i="159" s="1"/>
  <c r="AB923" i="159"/>
  <c r="AC923" i="159" s="1"/>
  <c r="AD923" i="159" s="1"/>
  <c r="AB741" i="159"/>
  <c r="AC741" i="159" s="1"/>
  <c r="AD741" i="159" s="1"/>
  <c r="AB720" i="159"/>
  <c r="AB686" i="159"/>
  <c r="AB609" i="159"/>
  <c r="AC609" i="159" s="1"/>
  <c r="AD609" i="159" s="1"/>
  <c r="AB603" i="159"/>
  <c r="AC603" i="159" s="1"/>
  <c r="AD603" i="159" s="1"/>
  <c r="AB587" i="159"/>
  <c r="AC587" i="159" s="1"/>
  <c r="AD587" i="159" s="1"/>
  <c r="AB464" i="159"/>
  <c r="AC464" i="159" s="1"/>
  <c r="AD464" i="159" s="1"/>
  <c r="AH464" i="159" s="1"/>
  <c r="AB378" i="159"/>
  <c r="AC378" i="159" s="1"/>
  <c r="AD378" i="159" s="1"/>
  <c r="AH378" i="159" s="1"/>
  <c r="AI378" i="159" s="1"/>
  <c r="AB322" i="159"/>
  <c r="AC322" i="159" s="1"/>
  <c r="AD322" i="159" s="1"/>
  <c r="AH322" i="159" s="1"/>
  <c r="AI322" i="159" s="1"/>
  <c r="AB303" i="159"/>
  <c r="AC303" i="159" s="1"/>
  <c r="AD303" i="159" s="1"/>
  <c r="AH303" i="159" s="1"/>
  <c r="AI303" i="159" s="1"/>
  <c r="AB283" i="159"/>
  <c r="AC283" i="159" s="1"/>
  <c r="AD283" i="159" s="1"/>
  <c r="AH283" i="159" s="1"/>
  <c r="AI283" i="159" s="1"/>
  <c r="AB265" i="159"/>
  <c r="AC265" i="159" s="1"/>
  <c r="AD265" i="159" s="1"/>
  <c r="AH265" i="159" s="1"/>
  <c r="AI265" i="159" s="1"/>
  <c r="AB247" i="159"/>
  <c r="AC247" i="159" s="1"/>
  <c r="AD247" i="159" s="1"/>
  <c r="AH247" i="159" s="1"/>
  <c r="AI247" i="159" s="1"/>
  <c r="AB242" i="159"/>
  <c r="AC242" i="159" s="1"/>
  <c r="AD242" i="159" s="1"/>
  <c r="AH242" i="159" s="1"/>
  <c r="AI242" i="159" s="1"/>
  <c r="AB214" i="159"/>
  <c r="AC214" i="159" s="1"/>
  <c r="AD214" i="159" s="1"/>
  <c r="AH214" i="159" s="1"/>
  <c r="AI214" i="159" s="1"/>
  <c r="AB870" i="159"/>
  <c r="AC870" i="159" s="1"/>
  <c r="AD870" i="159" s="1"/>
  <c r="AB837" i="159"/>
  <c r="AB823" i="159"/>
  <c r="AC823" i="159" s="1"/>
  <c r="AD823" i="159" s="1"/>
  <c r="AB804" i="159"/>
  <c r="AC804" i="159" s="1"/>
  <c r="AD804" i="159" s="1"/>
  <c r="AB752" i="159"/>
  <c r="AC752" i="159" s="1"/>
  <c r="AD752" i="159" s="1"/>
  <c r="AB656" i="159"/>
  <c r="AC656" i="159" s="1"/>
  <c r="AD656" i="159" s="1"/>
  <c r="AB564" i="159"/>
  <c r="AC564" i="159" s="1"/>
  <c r="AD564" i="159" s="1"/>
  <c r="AB513" i="159"/>
  <c r="AC513" i="159" s="1"/>
  <c r="AD513" i="159" s="1"/>
  <c r="AH513" i="159" s="1"/>
  <c r="AB491" i="159"/>
  <c r="AC491" i="159" s="1"/>
  <c r="AD491" i="159" s="1"/>
  <c r="AH491" i="159" s="1"/>
  <c r="AB313" i="159"/>
  <c r="AC313" i="159" s="1"/>
  <c r="AD313" i="159" s="1"/>
  <c r="AH313" i="159" s="1"/>
  <c r="AI313" i="159" s="1"/>
  <c r="AB299" i="159"/>
  <c r="AC299" i="159" s="1"/>
  <c r="AB759" i="159"/>
  <c r="AC759" i="159" s="1"/>
  <c r="AD759" i="159" s="1"/>
  <c r="AB725" i="159"/>
  <c r="AC725" i="159" s="1"/>
  <c r="AD725" i="159" s="1"/>
  <c r="AB563" i="159"/>
  <c r="AC563" i="159" s="1"/>
  <c r="AD563" i="159" s="1"/>
  <c r="AH563" i="159" s="1"/>
  <c r="AB494" i="159"/>
  <c r="AC494" i="159" s="1"/>
  <c r="AD494" i="159" s="1"/>
  <c r="AH494" i="159" s="1"/>
  <c r="AB848" i="159"/>
  <c r="AC848" i="159" s="1"/>
  <c r="AD848" i="159" s="1"/>
  <c r="AB644" i="159"/>
  <c r="AC644" i="159" s="1"/>
  <c r="AD644" i="159" s="1"/>
  <c r="AB432" i="159"/>
  <c r="AC432" i="159" s="1"/>
  <c r="AD432" i="159" s="1"/>
  <c r="AH432" i="159" s="1"/>
  <c r="AB343" i="159"/>
  <c r="AC343" i="159" s="1"/>
  <c r="AD343" i="159" s="1"/>
  <c r="AH343" i="159" s="1"/>
  <c r="AI343" i="159" s="1"/>
  <c r="AB287" i="159"/>
  <c r="AC287" i="159" s="1"/>
  <c r="AD287" i="159" s="1"/>
  <c r="AH287" i="159" s="1"/>
  <c r="AI287" i="159" s="1"/>
  <c r="AB275" i="159"/>
  <c r="AC275" i="159" s="1"/>
  <c r="AD275" i="159" s="1"/>
  <c r="AH275" i="159" s="1"/>
  <c r="AI275" i="159" s="1"/>
  <c r="AB157" i="159"/>
  <c r="AC157" i="159" s="1"/>
  <c r="AD157" i="159" s="1"/>
  <c r="AH157" i="159" s="1"/>
  <c r="AI157" i="159" s="1"/>
  <c r="AB140" i="159"/>
  <c r="AC140" i="159" s="1"/>
  <c r="AD140" i="159" s="1"/>
  <c r="AH140" i="159" s="1"/>
  <c r="AI140" i="159" s="1"/>
  <c r="AB131" i="159"/>
  <c r="AC131" i="159" s="1"/>
  <c r="AD131" i="159" s="1"/>
  <c r="AH131" i="159" s="1"/>
  <c r="AI131" i="159" s="1"/>
  <c r="AB113" i="159"/>
  <c r="AC113" i="159" s="1"/>
  <c r="AD113" i="159" s="1"/>
  <c r="AH113" i="159" s="1"/>
  <c r="AI113" i="159" s="1"/>
  <c r="AB69" i="159"/>
  <c r="AC69" i="159" s="1"/>
  <c r="AD69" i="159" s="1"/>
  <c r="AH69" i="159" s="1"/>
  <c r="AI69" i="159" s="1"/>
  <c r="AB11" i="159"/>
  <c r="AC11" i="159" s="1"/>
  <c r="AD11" i="159" s="1"/>
  <c r="AH11" i="159" s="1"/>
  <c r="AI11" i="159" s="1"/>
  <c r="AB244" i="159"/>
  <c r="AC244" i="159" s="1"/>
  <c r="AD244" i="159" s="1"/>
  <c r="AH244" i="159" s="1"/>
  <c r="AI244" i="159" s="1"/>
  <c r="AB7" i="159"/>
  <c r="AC7" i="159" s="1"/>
  <c r="AD7" i="159" s="1"/>
  <c r="AH7" i="159" s="1"/>
  <c r="AI7" i="159" s="1"/>
  <c r="AB775" i="159"/>
  <c r="AC775" i="159" s="1"/>
  <c r="AD775" i="159" s="1"/>
  <c r="AB594" i="159"/>
  <c r="AC594" i="159" s="1"/>
  <c r="AD594" i="159" s="1"/>
  <c r="AB553" i="159"/>
  <c r="AC553" i="159" s="1"/>
  <c r="AD553" i="159" s="1"/>
  <c r="AH553" i="159" s="1"/>
  <c r="AB457" i="159"/>
  <c r="AC457" i="159" s="1"/>
  <c r="AD457" i="159" s="1"/>
  <c r="AH457" i="159" s="1"/>
  <c r="AB452" i="159"/>
  <c r="AC452" i="159" s="1"/>
  <c r="AD452" i="159" s="1"/>
  <c r="AH452" i="159" s="1"/>
  <c r="AB406" i="159"/>
  <c r="AC406" i="159" s="1"/>
  <c r="AD406" i="159" s="1"/>
  <c r="AH406" i="159" s="1"/>
  <c r="AI406" i="159" s="1"/>
  <c r="AB383" i="159"/>
  <c r="AC383" i="159" s="1"/>
  <c r="AD383" i="159" s="1"/>
  <c r="AH383" i="159" s="1"/>
  <c r="AI383" i="159" s="1"/>
  <c r="AB311" i="159"/>
  <c r="AC311" i="159" s="1"/>
  <c r="AD311" i="159" s="1"/>
  <c r="AH311" i="159" s="1"/>
  <c r="AI311" i="159" s="1"/>
  <c r="AB211" i="159"/>
  <c r="AC211" i="159" s="1"/>
  <c r="AD211" i="159" s="1"/>
  <c r="AH211" i="159" s="1"/>
  <c r="AI211" i="159" s="1"/>
  <c r="AB173" i="159"/>
  <c r="AC173" i="159" s="1"/>
  <c r="AD173" i="159" s="1"/>
  <c r="AH173" i="159" s="1"/>
  <c r="AI173" i="159" s="1"/>
  <c r="AB150" i="159"/>
  <c r="AC150" i="159" s="1"/>
  <c r="AD150" i="159" s="1"/>
  <c r="AH150" i="159" s="1"/>
  <c r="AI150" i="159" s="1"/>
  <c r="AB880" i="159"/>
  <c r="AC880" i="159" s="1"/>
  <c r="AD880" i="159" s="1"/>
  <c r="AB862" i="159"/>
  <c r="AC862" i="159" s="1"/>
  <c r="AD862" i="159" s="1"/>
  <c r="AB748" i="159"/>
  <c r="AC748" i="159" s="1"/>
  <c r="AD748" i="159" s="1"/>
  <c r="AB577" i="159"/>
  <c r="AC577" i="159" s="1"/>
  <c r="AD577" i="159" s="1"/>
  <c r="AB413" i="159"/>
  <c r="AC413" i="159" s="1"/>
  <c r="AD413" i="159" s="1"/>
  <c r="AH413" i="159" s="1"/>
  <c r="AI413" i="159" s="1"/>
  <c r="AB308" i="159"/>
  <c r="AC308" i="159" s="1"/>
  <c r="AD308" i="159" s="1"/>
  <c r="AH308" i="159" s="1"/>
  <c r="AI308" i="159" s="1"/>
  <c r="AB271" i="159"/>
  <c r="AC271" i="159" s="1"/>
  <c r="AD271" i="159" s="1"/>
  <c r="AH271" i="159" s="1"/>
  <c r="AI271" i="159" s="1"/>
  <c r="AB142" i="159"/>
  <c r="AC142" i="159" s="1"/>
  <c r="AD142" i="159" s="1"/>
  <c r="AH142" i="159" s="1"/>
  <c r="AI142" i="159" s="1"/>
  <c r="AB121" i="159"/>
  <c r="AC121" i="159" s="1"/>
  <c r="AD121" i="159" s="1"/>
  <c r="AH121" i="159" s="1"/>
  <c r="AI121" i="159" s="1"/>
  <c r="AB718" i="159"/>
  <c r="AC718" i="159" s="1"/>
  <c r="AD718" i="159" s="1"/>
  <c r="AB673" i="159"/>
  <c r="AC673" i="159" s="1"/>
  <c r="AD673" i="159" s="1"/>
  <c r="AB500" i="159"/>
  <c r="AC500" i="159" s="1"/>
  <c r="AD500" i="159" s="1"/>
  <c r="AH500" i="159" s="1"/>
  <c r="AB419" i="159"/>
  <c r="AC419" i="159" s="1"/>
  <c r="AD419" i="159" s="1"/>
  <c r="AH419" i="159" s="1"/>
  <c r="AI419" i="159" s="1"/>
  <c r="AB372" i="159"/>
  <c r="AC372" i="159" s="1"/>
  <c r="AB367" i="159"/>
  <c r="AC367" i="159" s="1"/>
  <c r="AD367" i="159" s="1"/>
  <c r="AH367" i="159" s="1"/>
  <c r="AI367" i="159" s="1"/>
  <c r="AB349" i="159"/>
  <c r="AC349" i="159" s="1"/>
  <c r="AD349" i="159" s="1"/>
  <c r="AH349" i="159" s="1"/>
  <c r="AI349" i="159" s="1"/>
  <c r="AB223" i="159"/>
  <c r="AC223" i="159" s="1"/>
  <c r="AD223" i="159" s="1"/>
  <c r="AH223" i="159" s="1"/>
  <c r="AI223" i="159" s="1"/>
  <c r="AB193" i="159"/>
  <c r="AC193" i="159" s="1"/>
  <c r="AD193" i="159" s="1"/>
  <c r="AH193" i="159" s="1"/>
  <c r="AI193" i="159" s="1"/>
  <c r="AB186" i="159"/>
  <c r="AC186" i="159" s="1"/>
  <c r="AD186" i="159" s="1"/>
  <c r="AH186" i="159" s="1"/>
  <c r="AI186" i="159" s="1"/>
  <c r="AB159" i="159"/>
  <c r="AC159" i="159" s="1"/>
  <c r="AD159" i="159" s="1"/>
  <c r="AH159" i="159" s="1"/>
  <c r="AI159" i="159" s="1"/>
  <c r="AB152" i="159"/>
  <c r="AC152" i="159" s="1"/>
  <c r="AD152" i="159" s="1"/>
  <c r="AH152" i="159" s="1"/>
  <c r="AI152" i="159" s="1"/>
  <c r="AB133" i="159"/>
  <c r="AC133" i="159" s="1"/>
  <c r="AD133" i="159" s="1"/>
  <c r="AH133" i="159" s="1"/>
  <c r="AI133" i="159" s="1"/>
  <c r="AB124" i="159"/>
  <c r="AC124" i="159" s="1"/>
  <c r="AD124" i="159" s="1"/>
  <c r="AH124" i="159" s="1"/>
  <c r="AI124" i="159" s="1"/>
  <c r="AB75" i="159"/>
  <c r="AC75" i="159" s="1"/>
  <c r="AD75" i="159" s="1"/>
  <c r="AH75" i="159" s="1"/>
  <c r="AI75" i="159" s="1"/>
  <c r="AB47" i="159"/>
  <c r="AC47" i="159" s="1"/>
  <c r="AD47" i="159" s="1"/>
  <c r="AH47" i="159" s="1"/>
  <c r="AI47" i="159" s="1"/>
  <c r="AB966" i="159"/>
  <c r="AC966" i="159" s="1"/>
  <c r="AD966" i="159" s="1"/>
  <c r="AB602" i="159"/>
  <c r="AC602" i="159" s="1"/>
  <c r="AD602" i="159" s="1"/>
  <c r="AB523" i="159"/>
  <c r="AC523" i="159" s="1"/>
  <c r="AD523" i="159" s="1"/>
  <c r="AH523" i="159" s="1"/>
  <c r="AB382" i="159"/>
  <c r="AC382" i="159" s="1"/>
  <c r="AD382" i="159" s="1"/>
  <c r="AH382" i="159" s="1"/>
  <c r="AI382" i="159" s="1"/>
  <c r="AB277" i="159"/>
  <c r="AC277" i="159" s="1"/>
  <c r="AD277" i="159" s="1"/>
  <c r="AH277" i="159" s="1"/>
  <c r="AI277" i="159" s="1"/>
  <c r="AB252" i="159"/>
  <c r="AC252" i="159" s="1"/>
  <c r="AD252" i="159" s="1"/>
  <c r="AH252" i="159" s="1"/>
  <c r="AI252" i="159" s="1"/>
  <c r="AB217" i="159"/>
  <c r="AC217" i="159" s="1"/>
  <c r="AD217" i="159" s="1"/>
  <c r="AH217" i="159" s="1"/>
  <c r="AI217" i="159" s="1"/>
  <c r="AB127" i="159"/>
  <c r="AC127" i="159" s="1"/>
  <c r="AD127" i="159" s="1"/>
  <c r="AH127" i="159" s="1"/>
  <c r="AI127" i="159" s="1"/>
  <c r="AB117" i="159"/>
  <c r="AC117" i="159" s="1"/>
  <c r="AD117" i="159" s="1"/>
  <c r="AH117" i="159" s="1"/>
  <c r="AI117" i="159" s="1"/>
  <c r="AB51" i="159"/>
  <c r="AC51" i="159" s="1"/>
  <c r="AD51" i="159" s="1"/>
  <c r="AH51" i="159" s="1"/>
  <c r="AI51" i="159" s="1"/>
  <c r="AB35" i="159"/>
  <c r="AC35" i="159" s="1"/>
  <c r="AD35" i="159" s="1"/>
  <c r="AH35" i="159" s="1"/>
  <c r="AI35" i="159" s="1"/>
  <c r="AB31" i="159"/>
  <c r="AC31" i="159" s="1"/>
  <c r="AD31" i="159" s="1"/>
  <c r="AH31" i="159" s="1"/>
  <c r="AI31" i="159" s="1"/>
  <c r="AB77" i="159"/>
  <c r="AC77" i="159" s="1"/>
  <c r="AD77" i="159" s="1"/>
  <c r="AH77" i="159" s="1"/>
  <c r="AI77" i="159" s="1"/>
  <c r="AB13" i="159"/>
  <c r="AC13" i="159" s="1"/>
  <c r="AD13" i="159" s="1"/>
  <c r="AH13" i="159" s="1"/>
  <c r="AI13" i="159" s="1"/>
  <c r="AB642" i="159"/>
  <c r="AB509" i="159"/>
  <c r="AC509" i="159" s="1"/>
  <c r="AD509" i="159" s="1"/>
  <c r="AH509" i="159" s="1"/>
  <c r="AB460" i="159"/>
  <c r="AC460" i="159" s="1"/>
  <c r="AD460" i="159" s="1"/>
  <c r="AH460" i="159" s="1"/>
  <c r="AB376" i="159"/>
  <c r="AC376" i="159" s="1"/>
  <c r="AB318" i="159"/>
  <c r="AC318" i="159" s="1"/>
  <c r="AB179" i="159"/>
  <c r="AC179" i="159" s="1"/>
  <c r="AD179" i="159" s="1"/>
  <c r="AH179" i="159" s="1"/>
  <c r="AI179" i="159" s="1"/>
  <c r="AB161" i="159"/>
  <c r="AC161" i="159" s="1"/>
  <c r="AD161" i="159" s="1"/>
  <c r="AH161" i="159" s="1"/>
  <c r="AI161" i="159" s="1"/>
  <c r="AB154" i="159"/>
  <c r="AC154" i="159" s="1"/>
  <c r="AD154" i="159" s="1"/>
  <c r="AH154" i="159" s="1"/>
  <c r="AI154" i="159" s="1"/>
  <c r="AB144" i="159"/>
  <c r="AC144" i="159" s="1"/>
  <c r="AD144" i="159" s="1"/>
  <c r="AH144" i="159" s="1"/>
  <c r="AI144" i="159" s="1"/>
  <c r="AB135" i="159"/>
  <c r="AC135" i="159" s="1"/>
  <c r="AD135" i="159" s="1"/>
  <c r="AH135" i="159" s="1"/>
  <c r="AI135" i="159" s="1"/>
  <c r="AB102" i="159"/>
  <c r="AC102" i="159" s="1"/>
  <c r="AD102" i="159" s="1"/>
  <c r="AH102" i="159" s="1"/>
  <c r="AI102" i="159" s="1"/>
  <c r="AB769" i="159"/>
  <c r="AC769" i="159" s="1"/>
  <c r="AD769" i="159" s="1"/>
  <c r="AB634" i="159"/>
  <c r="AB463" i="159"/>
  <c r="AC463" i="159" s="1"/>
  <c r="AD463" i="159" s="1"/>
  <c r="AH463" i="159" s="1"/>
  <c r="AB444" i="159"/>
  <c r="AC444" i="159" s="1"/>
  <c r="AD444" i="159" s="1"/>
  <c r="AH444" i="159" s="1"/>
  <c r="AB344" i="159"/>
  <c r="AC344" i="159" s="1"/>
  <c r="AD344" i="159" s="1"/>
  <c r="AH344" i="159" s="1"/>
  <c r="AI344" i="159" s="1"/>
  <c r="AB337" i="159"/>
  <c r="AC337" i="159" s="1"/>
  <c r="AB225" i="159"/>
  <c r="AC225" i="159" s="1"/>
  <c r="AD225" i="159" s="1"/>
  <c r="AH225" i="159" s="1"/>
  <c r="AI225" i="159" s="1"/>
  <c r="AB110" i="159"/>
  <c r="AC110" i="159" s="1"/>
  <c r="AD110" i="159" s="1"/>
  <c r="AH110" i="159" s="1"/>
  <c r="AI110" i="159" s="1"/>
  <c r="AB95" i="159"/>
  <c r="AC95" i="159" s="1"/>
  <c r="AD95" i="159" s="1"/>
  <c r="AH95" i="159" s="1"/>
  <c r="AI95" i="159" s="1"/>
  <c r="AB53" i="159"/>
  <c r="AC53" i="159" s="1"/>
  <c r="AD53" i="159" s="1"/>
  <c r="AH53" i="159" s="1"/>
  <c r="AI53" i="159" s="1"/>
  <c r="AB33" i="159"/>
  <c r="AC33" i="159" s="1"/>
  <c r="AD33" i="159" s="1"/>
  <c r="AH33" i="159" s="1"/>
  <c r="AI33" i="159" s="1"/>
  <c r="AB41" i="159"/>
  <c r="AC41" i="159" s="1"/>
  <c r="AD41" i="159" s="1"/>
  <c r="AH41" i="159" s="1"/>
  <c r="AI41" i="159" s="1"/>
  <c r="AB15" i="159"/>
  <c r="AC15" i="159" s="1"/>
  <c r="AD15" i="159" s="1"/>
  <c r="AH15" i="159" s="1"/>
  <c r="AI15" i="159" s="1"/>
  <c r="AB234" i="159"/>
  <c r="AC234" i="159" s="1"/>
  <c r="AD234" i="159" s="1"/>
  <c r="AH234" i="159" s="1"/>
  <c r="AI234" i="159" s="1"/>
  <c r="AB221" i="159"/>
  <c r="AC221" i="159" s="1"/>
  <c r="AD221" i="159" s="1"/>
  <c r="AH221" i="159" s="1"/>
  <c r="AI221" i="159" s="1"/>
  <c r="AB37" i="159"/>
  <c r="AC37" i="159" s="1"/>
  <c r="AD37" i="159" s="1"/>
  <c r="AH37" i="159" s="1"/>
  <c r="AI37" i="159" s="1"/>
  <c r="AB285" i="159"/>
  <c r="AC285" i="159" s="1"/>
  <c r="AD285" i="159" s="1"/>
  <c r="AH285" i="159" s="1"/>
  <c r="AI285" i="159" s="1"/>
  <c r="AB171" i="159"/>
  <c r="AC171" i="159" s="1"/>
  <c r="AD171" i="159" s="1"/>
  <c r="AH171" i="159" s="1"/>
  <c r="AI171" i="159" s="1"/>
  <c r="AB146" i="159"/>
  <c r="AC146" i="159" s="1"/>
  <c r="AD146" i="159" s="1"/>
  <c r="AH146" i="159" s="1"/>
  <c r="AI146" i="159" s="1"/>
  <c r="AB128" i="159"/>
  <c r="AC128" i="159" s="1"/>
  <c r="AD128" i="159" s="1"/>
  <c r="AH128" i="159" s="1"/>
  <c r="AI128" i="159" s="1"/>
  <c r="AB104" i="159"/>
  <c r="AC104" i="159" s="1"/>
  <c r="AD104" i="159" s="1"/>
  <c r="AH104" i="159" s="1"/>
  <c r="AI104" i="159" s="1"/>
  <c r="AB27" i="159"/>
  <c r="AC27" i="159" s="1"/>
  <c r="AD27" i="159" s="1"/>
  <c r="AH27" i="159" s="1"/>
  <c r="AI27" i="159" s="1"/>
  <c r="AB163" i="159"/>
  <c r="AC163" i="159" s="1"/>
  <c r="AD163" i="159" s="1"/>
  <c r="AH163" i="159" s="1"/>
  <c r="AI163" i="159" s="1"/>
  <c r="AB70" i="159"/>
  <c r="AC70" i="159" s="1"/>
  <c r="AD70" i="159" s="1"/>
  <c r="AH70" i="159" s="1"/>
  <c r="AI70" i="159" s="1"/>
  <c r="AB817" i="159"/>
  <c r="AB208" i="159"/>
  <c r="AC208" i="159" s="1"/>
  <c r="AD208" i="159" s="1"/>
  <c r="AH208" i="159" s="1"/>
  <c r="AI208" i="159" s="1"/>
  <c r="AB160" i="159"/>
  <c r="AC160" i="159" s="1"/>
  <c r="AD160" i="159" s="1"/>
  <c r="AH160" i="159" s="1"/>
  <c r="AI160" i="159" s="1"/>
  <c r="AB112" i="159"/>
  <c r="AC112" i="159" s="1"/>
  <c r="AD112" i="159" s="1"/>
  <c r="AH112" i="159" s="1"/>
  <c r="AI112" i="159" s="1"/>
  <c r="AB9" i="159"/>
  <c r="AC9" i="159" s="1"/>
  <c r="AD9" i="159" s="1"/>
  <c r="AH9" i="159" s="1"/>
  <c r="AI9" i="159" s="1"/>
  <c r="AB289" i="159"/>
  <c r="AC289" i="159" s="1"/>
  <c r="AD289" i="159" s="1"/>
  <c r="AH289" i="159" s="1"/>
  <c r="AI289" i="159" s="1"/>
  <c r="AB17" i="159"/>
  <c r="AC17" i="159" s="1"/>
  <c r="AD17" i="159" s="1"/>
  <c r="AH17" i="159" s="1"/>
  <c r="AI17" i="159" s="1"/>
  <c r="AB212" i="159"/>
  <c r="AC212" i="159" s="1"/>
  <c r="AD212" i="159" s="1"/>
  <c r="AH212" i="159" s="1"/>
  <c r="AI212" i="159" s="1"/>
  <c r="AB80" i="159"/>
  <c r="AC80" i="159" s="1"/>
  <c r="AD80" i="159" s="1"/>
  <c r="AH80" i="159" s="1"/>
  <c r="AI80" i="159" s="1"/>
  <c r="AB65" i="159"/>
  <c r="AC65" i="159" s="1"/>
  <c r="AD65" i="159" s="1"/>
  <c r="AH65" i="159" s="1"/>
  <c r="AI65" i="159" s="1"/>
  <c r="AB273" i="159"/>
  <c r="AC273" i="159" s="1"/>
  <c r="AD273" i="159" s="1"/>
  <c r="AH273" i="159" s="1"/>
  <c r="AI273" i="159" s="1"/>
  <c r="AB484" i="159"/>
  <c r="AC484" i="159" s="1"/>
  <c r="AD484" i="159" s="1"/>
  <c r="AH484" i="159" s="1"/>
  <c r="AB423" i="159"/>
  <c r="AC423" i="159" s="1"/>
  <c r="AD423" i="159" s="1"/>
  <c r="AH423" i="159" s="1"/>
  <c r="AI423" i="159" s="1"/>
  <c r="AB324" i="159"/>
  <c r="AC324" i="159" s="1"/>
  <c r="AD324" i="159" s="1"/>
  <c r="AH324" i="159" s="1"/>
  <c r="AI324" i="159" s="1"/>
  <c r="AB296" i="159"/>
  <c r="AC296" i="159" s="1"/>
  <c r="AD296" i="159" s="1"/>
  <c r="AH296" i="159" s="1"/>
  <c r="AI296" i="159" s="1"/>
  <c r="AB195" i="159"/>
  <c r="AC195" i="159" s="1"/>
  <c r="AD195" i="159" s="1"/>
  <c r="AH195" i="159" s="1"/>
  <c r="AI195" i="159" s="1"/>
  <c r="AB184" i="159"/>
  <c r="AC184" i="159" s="1"/>
  <c r="AD184" i="159" s="1"/>
  <c r="AH184" i="159" s="1"/>
  <c r="AI184" i="159" s="1"/>
  <c r="AB149" i="159"/>
  <c r="AC149" i="159" s="1"/>
  <c r="AD149" i="159" s="1"/>
  <c r="AH149" i="159" s="1"/>
  <c r="AI149" i="159" s="1"/>
  <c r="AB132" i="159"/>
  <c r="AC132" i="159" s="1"/>
  <c r="AD132" i="159" s="1"/>
  <c r="AH132" i="159" s="1"/>
  <c r="AI132" i="159" s="1"/>
  <c r="AB73" i="159"/>
  <c r="AC73" i="159" s="1"/>
  <c r="AD73" i="159" s="1"/>
  <c r="AH73" i="159" s="1"/>
  <c r="AI73" i="159" s="1"/>
  <c r="AB67" i="159"/>
  <c r="AC67" i="159" s="1"/>
  <c r="AD67" i="159" s="1"/>
  <c r="AH67" i="159" s="1"/>
  <c r="AI67" i="159" s="1"/>
  <c r="AB76" i="159"/>
  <c r="AC76" i="159" s="1"/>
  <c r="AD76" i="159" s="1"/>
  <c r="AH76" i="159" s="1"/>
  <c r="AI76" i="159" s="1"/>
  <c r="AB588" i="159"/>
  <c r="AC588" i="159" s="1"/>
  <c r="AD588" i="159" s="1"/>
  <c r="AB449" i="159"/>
  <c r="AC449" i="159" s="1"/>
  <c r="AD449" i="159" s="1"/>
  <c r="AH449" i="159" s="1"/>
  <c r="AB389" i="159"/>
  <c r="AC389" i="159" s="1"/>
  <c r="AD389" i="159" s="1"/>
  <c r="AH389" i="159" s="1"/>
  <c r="AI389" i="159" s="1"/>
  <c r="AB155" i="159"/>
  <c r="AC155" i="159" s="1"/>
  <c r="AD155" i="159" s="1"/>
  <c r="AH155" i="159" s="1"/>
  <c r="AI155" i="159" s="1"/>
  <c r="AB415" i="159"/>
  <c r="AC415" i="159" s="1"/>
  <c r="AD415" i="159" s="1"/>
  <c r="AH415" i="159" s="1"/>
  <c r="AI415" i="159" s="1"/>
  <c r="AB366" i="159"/>
  <c r="AC366" i="159" s="1"/>
  <c r="AD366" i="159" s="1"/>
  <c r="AH366" i="159" s="1"/>
  <c r="AI366" i="159" s="1"/>
  <c r="AB39" i="159"/>
  <c r="AC39" i="159" s="1"/>
  <c r="AD39" i="159" s="1"/>
  <c r="AH39" i="159" s="1"/>
  <c r="AI39" i="159" s="1"/>
  <c r="AB115" i="159"/>
  <c r="AC115" i="159" s="1"/>
  <c r="AD115" i="159" s="1"/>
  <c r="AH115" i="159" s="1"/>
  <c r="AI115" i="159" s="1"/>
  <c r="AB385" i="159"/>
  <c r="AC385" i="159" s="1"/>
  <c r="AD385" i="159" s="1"/>
  <c r="AH385" i="159" s="1"/>
  <c r="AI385" i="159" s="1"/>
  <c r="AB579" i="159"/>
  <c r="AC579" i="159" s="1"/>
  <c r="AD579" i="159" s="1"/>
  <c r="AB19" i="159"/>
  <c r="AC19" i="159" s="1"/>
  <c r="AD19" i="159" s="1"/>
  <c r="AH19" i="159" s="1"/>
  <c r="AI19" i="159" s="1"/>
  <c r="AB453" i="159"/>
  <c r="AC453" i="159" s="1"/>
  <c r="AD453" i="159" s="1"/>
  <c r="AH453" i="159" s="1"/>
  <c r="AB305" i="159"/>
  <c r="AC305" i="159" s="1"/>
  <c r="AD305" i="159" s="1"/>
  <c r="AH305" i="159" s="1"/>
  <c r="AI305" i="159" s="1"/>
  <c r="AB282" i="159"/>
  <c r="AC282" i="159" s="1"/>
  <c r="AD282" i="159" s="1"/>
  <c r="AH282" i="159" s="1"/>
  <c r="AI282" i="159" s="1"/>
  <c r="AB81" i="159"/>
  <c r="AC81" i="159" s="1"/>
  <c r="AD81" i="159" s="1"/>
  <c r="AH81" i="159" s="1"/>
  <c r="AI81" i="159" s="1"/>
  <c r="AB5" i="159"/>
  <c r="AC5" i="159" s="1"/>
  <c r="AD5" i="159" s="1"/>
  <c r="AH5" i="159" s="1"/>
  <c r="AI5" i="159" s="1"/>
  <c r="AB134" i="159"/>
  <c r="AC134" i="159" s="1"/>
  <c r="AD134" i="159" s="1"/>
  <c r="AH134" i="159" s="1"/>
  <c r="AI134" i="159" s="1"/>
  <c r="AB78" i="159"/>
  <c r="AC78" i="159" s="1"/>
  <c r="AD78" i="159" s="1"/>
  <c r="AH78" i="159" s="1"/>
  <c r="AI78" i="159" s="1"/>
  <c r="AB66" i="159"/>
  <c r="AC66" i="159" s="1"/>
  <c r="AD66" i="159" s="1"/>
  <c r="AH66" i="159" s="1"/>
  <c r="AI66" i="159" s="1"/>
  <c r="AB329" i="159"/>
  <c r="AC329" i="159" s="1"/>
  <c r="AD329" i="159" s="1"/>
  <c r="AH329" i="159" s="1"/>
  <c r="AI329" i="159" s="1"/>
  <c r="AB227" i="159"/>
  <c r="AC227" i="159" s="1"/>
  <c r="AD227" i="159" s="1"/>
  <c r="AH227" i="159" s="1"/>
  <c r="AI227" i="159" s="1"/>
  <c r="AB170" i="159"/>
  <c r="AC170" i="159" s="1"/>
  <c r="AD170" i="159" s="1"/>
  <c r="AH170" i="159" s="1"/>
  <c r="AI170" i="159" s="1"/>
  <c r="AB974" i="159"/>
  <c r="AC974" i="159" s="1"/>
  <c r="AD974" i="159" s="1"/>
  <c r="AB84" i="159"/>
  <c r="AC84" i="159" s="1"/>
  <c r="AD84" i="159" s="1"/>
  <c r="AH84" i="159" s="1"/>
  <c r="AI84" i="159" s="1"/>
  <c r="AB182" i="159"/>
  <c r="AC182" i="159" s="1"/>
  <c r="AD182" i="159" s="1"/>
  <c r="AH182" i="159" s="1"/>
  <c r="AI182" i="159" s="1"/>
  <c r="AB866" i="159"/>
  <c r="AC866" i="159" s="1"/>
  <c r="AD866" i="159" s="1"/>
  <c r="AB502" i="159"/>
  <c r="AC502" i="159" s="1"/>
  <c r="AD502" i="159" s="1"/>
  <c r="AH502" i="159" s="1"/>
  <c r="AB416" i="159"/>
  <c r="AC416" i="159" s="1"/>
  <c r="AD416" i="159" s="1"/>
  <c r="AH416" i="159" s="1"/>
  <c r="AI416" i="159" s="1"/>
  <c r="AB278" i="159"/>
  <c r="AC278" i="159" s="1"/>
  <c r="AD278" i="159" s="1"/>
  <c r="AH278" i="159" s="1"/>
  <c r="AI278" i="159" s="1"/>
  <c r="AB191" i="159"/>
  <c r="AC191" i="159" s="1"/>
  <c r="AD191" i="159" s="1"/>
  <c r="AH191" i="159" s="1"/>
  <c r="AI191" i="159" s="1"/>
  <c r="AB158" i="159"/>
  <c r="AC158" i="159" s="1"/>
  <c r="AD158" i="159" s="1"/>
  <c r="AH158" i="159" s="1"/>
  <c r="AI158" i="159" s="1"/>
  <c r="AB139" i="159"/>
  <c r="AC139" i="159" s="1"/>
  <c r="AD139" i="159" s="1"/>
  <c r="AH139" i="159" s="1"/>
  <c r="AI139" i="159" s="1"/>
  <c r="AB60" i="159"/>
  <c r="AC60" i="159" s="1"/>
  <c r="AD60" i="159" s="1"/>
  <c r="AH60" i="159" s="1"/>
  <c r="AI60" i="159" s="1"/>
  <c r="AB23" i="159"/>
  <c r="AC23" i="159" s="1"/>
  <c r="AD23" i="159" s="1"/>
  <c r="AH23" i="159" s="1"/>
  <c r="AI23" i="159" s="1"/>
  <c r="AB238" i="159"/>
  <c r="AC238" i="159" s="1"/>
  <c r="AD238" i="159" s="1"/>
  <c r="AH238" i="159" s="1"/>
  <c r="AI238" i="159" s="1"/>
  <c r="AB342" i="159"/>
  <c r="AC342" i="159" s="1"/>
  <c r="AB946" i="159"/>
  <c r="AC946" i="159" s="1"/>
  <c r="AD946" i="159" s="1"/>
  <c r="AB328" i="159"/>
  <c r="AC328" i="159" s="1"/>
  <c r="AB280" i="159"/>
  <c r="AC280" i="159" s="1"/>
  <c r="AD280" i="159" s="1"/>
  <c r="AH280" i="159" s="1"/>
  <c r="AI280" i="159" s="1"/>
  <c r="AB831" i="159"/>
  <c r="AC831" i="159" s="1"/>
  <c r="AD831" i="159" s="1"/>
  <c r="AB560" i="159"/>
  <c r="AC560" i="159" s="1"/>
  <c r="AD560" i="159" s="1"/>
  <c r="AH560" i="159" s="1"/>
  <c r="AB434" i="159"/>
  <c r="AC434" i="159" s="1"/>
  <c r="AD434" i="159" s="1"/>
  <c r="AH434" i="159" s="1"/>
  <c r="AB347" i="159"/>
  <c r="AC347" i="159" s="1"/>
  <c r="AD347" i="159" s="1"/>
  <c r="AH347" i="159" s="1"/>
  <c r="AI347" i="159" s="1"/>
  <c r="AB250" i="159"/>
  <c r="AC250" i="159" s="1"/>
  <c r="AD250" i="159" s="1"/>
  <c r="AH250" i="159" s="1"/>
  <c r="AI250" i="159" s="1"/>
  <c r="AB116" i="159"/>
  <c r="AC116" i="159" s="1"/>
  <c r="AD116" i="159" s="1"/>
  <c r="AH116" i="159" s="1"/>
  <c r="AI116" i="159" s="1"/>
  <c r="AB97" i="159"/>
  <c r="AC97" i="159" s="1"/>
  <c r="AD97" i="159" s="1"/>
  <c r="AH97" i="159" s="1"/>
  <c r="AI97" i="159" s="1"/>
  <c r="AB664" i="159"/>
  <c r="AC664" i="159" s="1"/>
  <c r="AD664" i="159" s="1"/>
  <c r="AB585" i="159"/>
  <c r="AC585" i="159" s="1"/>
  <c r="AD585" i="159" s="1"/>
  <c r="AB492" i="159"/>
  <c r="AC492" i="159" s="1"/>
  <c r="AD492" i="159" s="1"/>
  <c r="AH492" i="159" s="1"/>
  <c r="AB397" i="159"/>
  <c r="AC397" i="159" s="1"/>
  <c r="AB323" i="159"/>
  <c r="AC323" i="159" s="1"/>
  <c r="AD323" i="159" s="1"/>
  <c r="AH323" i="159" s="1"/>
  <c r="AI323" i="159" s="1"/>
  <c r="AB309" i="159"/>
  <c r="AC309" i="159" s="1"/>
  <c r="AD309" i="159" s="1"/>
  <c r="AH309" i="159" s="1"/>
  <c r="AI309" i="159" s="1"/>
  <c r="AB268" i="159"/>
  <c r="AC268" i="159" s="1"/>
  <c r="AD268" i="159" s="1"/>
  <c r="AH268" i="159" s="1"/>
  <c r="AI268" i="159" s="1"/>
  <c r="AB213" i="159"/>
  <c r="AC213" i="159" s="1"/>
  <c r="AD213" i="159" s="1"/>
  <c r="AH213" i="159" s="1"/>
  <c r="AI213" i="159" s="1"/>
  <c r="AB106" i="159"/>
  <c r="AC106" i="159" s="1"/>
  <c r="AD106" i="159" s="1"/>
  <c r="AH106" i="159" s="1"/>
  <c r="AI106" i="159" s="1"/>
  <c r="AB120" i="159"/>
  <c r="AC120" i="159" s="1"/>
  <c r="AD120" i="159" s="1"/>
  <c r="AH120" i="159" s="1"/>
  <c r="AI120" i="159" s="1"/>
  <c r="AB151" i="159"/>
  <c r="AC151" i="159" s="1"/>
  <c r="AD151" i="159" s="1"/>
  <c r="AH151" i="159" s="1"/>
  <c r="AI151" i="159" s="1"/>
  <c r="AB59" i="159"/>
  <c r="AC59" i="159" s="1"/>
  <c r="AD59" i="159" s="1"/>
  <c r="AH59" i="159" s="1"/>
  <c r="AI59" i="159" s="1"/>
  <c r="AB402" i="159"/>
  <c r="AC402" i="159" s="1"/>
  <c r="AD402" i="159" s="1"/>
  <c r="AH402" i="159" s="1"/>
  <c r="AI402" i="159" s="1"/>
  <c r="AB148" i="159"/>
  <c r="AC148" i="159" s="1"/>
  <c r="AD148" i="159" s="1"/>
  <c r="AH148" i="159" s="1"/>
  <c r="AI148" i="159" s="1"/>
  <c r="AB543" i="159"/>
  <c r="AC543" i="159" s="1"/>
  <c r="AD543" i="159" s="1"/>
  <c r="AH543" i="159" s="1"/>
  <c r="AB471" i="159"/>
  <c r="AC471" i="159" s="1"/>
  <c r="AD471" i="159" s="1"/>
  <c r="AH471" i="159" s="1"/>
  <c r="AB629" i="159"/>
  <c r="AC629" i="159" s="1"/>
  <c r="AD629" i="159" s="1"/>
  <c r="AB530" i="159"/>
  <c r="AC530" i="159" s="1"/>
  <c r="AD530" i="159" s="1"/>
  <c r="AH530" i="159" s="1"/>
  <c r="AB514" i="159"/>
  <c r="AC514" i="159" s="1"/>
  <c r="AD514" i="159" s="1"/>
  <c r="AH514" i="159" s="1"/>
  <c r="AB388" i="159"/>
  <c r="AC388" i="159" s="1"/>
  <c r="AD388" i="159" s="1"/>
  <c r="AH388" i="159" s="1"/>
  <c r="AI388" i="159" s="1"/>
  <c r="AB647" i="159"/>
  <c r="AC647" i="159" s="1"/>
  <c r="AD647" i="159" s="1"/>
  <c r="AB353" i="159"/>
  <c r="AC353" i="159" s="1"/>
  <c r="AD353" i="159" s="1"/>
  <c r="AH353" i="159" s="1"/>
  <c r="AI353" i="159" s="1"/>
  <c r="AB447" i="159"/>
  <c r="AC447" i="159" s="1"/>
  <c r="AD447" i="159" s="1"/>
  <c r="AH447" i="159" s="1"/>
  <c r="AB49" i="159"/>
  <c r="AC49" i="159" s="1"/>
  <c r="AD49" i="159" s="1"/>
  <c r="AH49" i="159" s="1"/>
  <c r="AI49" i="159" s="1"/>
  <c r="AB685" i="159"/>
  <c r="AB362" i="159"/>
  <c r="AC362" i="159" s="1"/>
  <c r="AD362" i="159" s="1"/>
  <c r="AH362" i="159" s="1"/>
  <c r="AI362" i="159" s="1"/>
  <c r="AB489" i="159"/>
  <c r="AC489" i="159" s="1"/>
  <c r="AD489" i="159" s="1"/>
  <c r="AH489" i="159" s="1"/>
  <c r="AB475" i="159"/>
  <c r="AC475" i="159" s="1"/>
  <c r="AD475" i="159" s="1"/>
  <c r="AH475" i="159" s="1"/>
  <c r="AB410" i="159"/>
  <c r="AC410" i="159" s="1"/>
  <c r="AD410" i="159" s="1"/>
  <c r="AH410" i="159" s="1"/>
  <c r="AI410" i="159" s="1"/>
  <c r="AB99" i="159"/>
  <c r="AC99" i="159" s="1"/>
  <c r="AD99" i="159" s="1"/>
  <c r="AH99" i="159" s="1"/>
  <c r="AI99" i="159" s="1"/>
  <c r="AB92" i="159"/>
  <c r="AC92" i="159" s="1"/>
  <c r="AD92" i="159" s="1"/>
  <c r="AH92" i="159" s="1"/>
  <c r="AI92" i="159" s="1"/>
  <c r="AB45" i="159"/>
  <c r="AC45" i="159" s="1"/>
  <c r="AD45" i="159" s="1"/>
  <c r="AH45" i="159" s="1"/>
  <c r="AI45" i="159" s="1"/>
  <c r="AB100" i="159"/>
  <c r="AC100" i="159" s="1"/>
  <c r="AD100" i="159" s="1"/>
  <c r="AH100" i="159" s="1"/>
  <c r="AI100" i="159" s="1"/>
  <c r="AH108" i="159"/>
  <c r="AI108" i="159" s="1"/>
  <c r="AB374" i="159"/>
  <c r="AC374" i="159" s="1"/>
  <c r="AD374" i="159" s="1"/>
  <c r="AH374" i="159" s="1"/>
  <c r="AI374" i="159" s="1"/>
  <c r="AB130" i="159"/>
  <c r="AC130" i="159" s="1"/>
  <c r="AD130" i="159" s="1"/>
  <c r="AH130" i="159" s="1"/>
  <c r="AI130" i="159" s="1"/>
  <c r="AB302" i="159"/>
  <c r="AC302" i="159" s="1"/>
  <c r="AD302" i="159" s="1"/>
  <c r="AH302" i="159" s="1"/>
  <c r="AI302" i="159" s="1"/>
  <c r="AB394" i="159"/>
  <c r="AC394" i="159" s="1"/>
  <c r="AD394" i="159" s="1"/>
  <c r="AH394" i="159" s="1"/>
  <c r="AI394" i="159" s="1"/>
  <c r="AB733" i="159"/>
  <c r="AC733" i="159" s="1"/>
  <c r="AD733" i="159" s="1"/>
  <c r="AB175" i="159"/>
  <c r="AC175" i="159" s="1"/>
  <c r="AD175" i="159" s="1"/>
  <c r="AH175" i="159" s="1"/>
  <c r="AI175" i="159" s="1"/>
  <c r="AH21" i="159"/>
  <c r="AI21" i="159" s="1"/>
  <c r="AB126" i="159"/>
  <c r="AC126" i="159" s="1"/>
  <c r="AD126" i="159" s="1"/>
  <c r="AH126" i="159" s="1"/>
  <c r="AI126" i="159" s="1"/>
  <c r="AB138" i="159"/>
  <c r="AC138" i="159" s="1"/>
  <c r="AD138" i="159" s="1"/>
  <c r="AH138" i="159" s="1"/>
  <c r="AI138" i="159" s="1"/>
  <c r="AB153" i="159"/>
  <c r="AC153" i="159" s="1"/>
  <c r="AD153" i="159" s="1"/>
  <c r="AH153" i="159" s="1"/>
  <c r="AI153" i="159" s="1"/>
  <c r="Z333" i="159"/>
  <c r="AB333" i="159" s="1"/>
  <c r="AC333" i="159" s="1"/>
  <c r="AH455" i="159"/>
  <c r="M332" i="159"/>
  <c r="AB332" i="159" s="1"/>
  <c r="AC332" i="159" s="1"/>
  <c r="N691" i="159"/>
  <c r="AB691" i="159"/>
  <c r="AC691" i="159" s="1"/>
  <c r="AD691" i="159" s="1"/>
  <c r="AB527" i="159"/>
  <c r="AC527" i="159" s="1"/>
  <c r="AD527" i="159" s="1"/>
  <c r="AH527" i="159" s="1"/>
  <c r="AB541" i="159"/>
  <c r="AC541" i="159" s="1"/>
  <c r="AD541" i="159" s="1"/>
  <c r="AH541" i="159" s="1"/>
  <c r="Y630" i="159"/>
  <c r="AH356" i="159"/>
  <c r="AI356" i="159" s="1"/>
  <c r="U62" i="158"/>
  <c r="AM61" i="158"/>
  <c r="AN61" i="158" s="1"/>
  <c r="U61" i="158"/>
  <c r="V61" i="158" s="1"/>
  <c r="N61" i="158"/>
  <c r="AB630" i="159" l="1"/>
  <c r="AT543" i="158"/>
  <c r="AS543" i="158"/>
  <c r="AU543" i="158" s="1"/>
  <c r="U88" i="158"/>
  <c r="AM87" i="158"/>
  <c r="AN87" i="158" s="1"/>
  <c r="U87" i="158"/>
  <c r="V87" i="158" s="1"/>
  <c r="N87" i="158"/>
  <c r="AM86" i="158"/>
  <c r="AN86" i="158" s="1"/>
  <c r="U86" i="158"/>
  <c r="V86" i="158" s="1"/>
  <c r="N86" i="158"/>
  <c r="U85" i="158"/>
  <c r="AM84" i="158"/>
  <c r="AN84" i="158" s="1"/>
  <c r="U84" i="158"/>
  <c r="V84" i="158" s="1"/>
  <c r="N84" i="158"/>
  <c r="U83" i="158"/>
  <c r="AM82" i="158"/>
  <c r="AN82" i="158" s="1"/>
  <c r="U82" i="158"/>
  <c r="V82" i="158" s="1"/>
  <c r="N82" i="158"/>
  <c r="U81" i="158"/>
  <c r="AM80" i="158"/>
  <c r="AN80" i="158" s="1"/>
  <c r="U80" i="158"/>
  <c r="V80" i="158" s="1"/>
  <c r="N80" i="158"/>
  <c r="U79" i="158"/>
  <c r="AM78" i="158"/>
  <c r="AN78" i="158" s="1"/>
  <c r="U78" i="158"/>
  <c r="V78" i="158" s="1"/>
  <c r="N78" i="158"/>
  <c r="U77" i="158"/>
  <c r="AM76" i="158"/>
  <c r="AN76" i="158" s="1"/>
  <c r="U76" i="158"/>
  <c r="V76" i="158" s="1"/>
  <c r="N76" i="158"/>
  <c r="U75" i="158"/>
  <c r="AM74" i="158"/>
  <c r="AN74" i="158" s="1"/>
  <c r="U74" i="158"/>
  <c r="V74" i="158" s="1"/>
  <c r="N74" i="158"/>
  <c r="U73" i="158"/>
  <c r="AM72" i="158"/>
  <c r="AN72" i="158" s="1"/>
  <c r="U72" i="158"/>
  <c r="V72" i="158" s="1"/>
  <c r="N72" i="158"/>
  <c r="U71" i="158"/>
  <c r="AM70" i="158"/>
  <c r="AN70" i="158" s="1"/>
  <c r="U70" i="158"/>
  <c r="V70" i="158" s="1"/>
  <c r="N70" i="158"/>
  <c r="U69" i="158"/>
  <c r="U68" i="158"/>
  <c r="V68" i="158" s="1"/>
  <c r="N68" i="158"/>
  <c r="U67" i="158"/>
  <c r="AM66" i="158"/>
  <c r="AN66" i="158" s="1"/>
  <c r="U66" i="158"/>
  <c r="V66" i="158" s="1"/>
  <c r="N66" i="158"/>
  <c r="U65" i="158"/>
  <c r="AM64" i="158"/>
  <c r="AN64" i="158" s="1"/>
  <c r="U64" i="158"/>
  <c r="V64" i="158" s="1"/>
  <c r="N64" i="158"/>
  <c r="U60" i="158"/>
  <c r="AM59" i="158"/>
  <c r="AN59" i="158" s="1"/>
  <c r="U59" i="158"/>
  <c r="V59" i="158" s="1"/>
  <c r="N59" i="158"/>
  <c r="U58" i="158"/>
  <c r="AM57" i="158"/>
  <c r="AN57" i="158" s="1"/>
  <c r="U57" i="158"/>
  <c r="V57" i="158" s="1"/>
  <c r="N57" i="158"/>
  <c r="U56" i="158"/>
  <c r="U55" i="158"/>
  <c r="V55" i="158" s="1"/>
  <c r="N55" i="158"/>
  <c r="U54" i="158"/>
  <c r="AM53" i="158"/>
  <c r="AN53" i="158" s="1"/>
  <c r="U53" i="158"/>
  <c r="V53" i="158" s="1"/>
  <c r="N53" i="158"/>
  <c r="U52" i="158"/>
  <c r="AM51" i="158"/>
  <c r="AN51" i="158" s="1"/>
  <c r="U51" i="158"/>
  <c r="V51" i="158" s="1"/>
  <c r="N51" i="158"/>
  <c r="U50" i="158"/>
  <c r="AM49" i="158"/>
  <c r="AN49" i="158" s="1"/>
  <c r="U49" i="158"/>
  <c r="V49" i="158" s="1"/>
  <c r="N49" i="158"/>
  <c r="U48" i="158"/>
  <c r="U47" i="158"/>
  <c r="V47" i="158" s="1"/>
  <c r="N47" i="158"/>
  <c r="U46" i="158"/>
  <c r="AM45" i="158"/>
  <c r="AN45" i="158" s="1"/>
  <c r="U45" i="158"/>
  <c r="V45" i="158" s="1"/>
  <c r="N45" i="158"/>
  <c r="U44" i="158"/>
  <c r="AM43" i="158"/>
  <c r="AN43" i="158" s="1"/>
  <c r="U43" i="158"/>
  <c r="V43" i="158" s="1"/>
  <c r="N43" i="158"/>
  <c r="U42" i="158"/>
  <c r="AM41" i="158"/>
  <c r="AN41" i="158" s="1"/>
  <c r="U41" i="158"/>
  <c r="V41" i="158" s="1"/>
  <c r="N41" i="158"/>
  <c r="U40" i="158"/>
  <c r="AM39" i="158"/>
  <c r="AN39" i="158" s="1"/>
  <c r="U39" i="158"/>
  <c r="V39" i="158" s="1"/>
  <c r="N39" i="158"/>
  <c r="U38" i="158"/>
  <c r="AM37" i="158"/>
  <c r="AN37" i="158" s="1"/>
  <c r="U37" i="158"/>
  <c r="V37" i="158" s="1"/>
  <c r="N37" i="158"/>
  <c r="U36" i="158"/>
  <c r="AM35" i="158"/>
  <c r="AN35" i="158" s="1"/>
  <c r="U35" i="158"/>
  <c r="V35" i="158" s="1"/>
  <c r="N35" i="158"/>
  <c r="U34" i="158"/>
  <c r="AM33" i="158"/>
  <c r="AN33" i="158" s="1"/>
  <c r="U33" i="158"/>
  <c r="V33" i="158" s="1"/>
  <c r="N33" i="158"/>
  <c r="U32" i="158"/>
  <c r="AM31" i="158"/>
  <c r="AN31" i="158" s="1"/>
  <c r="U31" i="158"/>
  <c r="V31" i="158" s="1"/>
  <c r="N31" i="158"/>
  <c r="U30" i="158"/>
  <c r="AM29" i="158"/>
  <c r="AN29" i="158" s="1"/>
  <c r="U29" i="158"/>
  <c r="V29" i="158" s="1"/>
  <c r="N29" i="158"/>
  <c r="U28" i="158"/>
  <c r="AM27" i="158"/>
  <c r="AN27" i="158" s="1"/>
  <c r="U27" i="158"/>
  <c r="V27" i="158" s="1"/>
  <c r="N27" i="158"/>
  <c r="U26" i="158"/>
  <c r="AM25" i="158"/>
  <c r="AN25" i="158" s="1"/>
  <c r="U25" i="158"/>
  <c r="V25" i="158" s="1"/>
  <c r="N25" i="158"/>
  <c r="U24" i="158"/>
  <c r="AM23" i="158"/>
  <c r="AN23" i="158" s="1"/>
  <c r="U23" i="158"/>
  <c r="V23" i="158" s="1"/>
  <c r="N23" i="158"/>
  <c r="U22" i="158"/>
  <c r="AM21" i="158"/>
  <c r="AN21" i="158" s="1"/>
  <c r="U21" i="158"/>
  <c r="V21" i="158" s="1"/>
  <c r="N21" i="158"/>
  <c r="U20" i="158"/>
  <c r="U19" i="158"/>
  <c r="V19" i="158" s="1"/>
  <c r="N19" i="158"/>
  <c r="U18" i="158"/>
  <c r="AM17" i="158"/>
  <c r="AN17" i="158" s="1"/>
  <c r="U17" i="158"/>
  <c r="V17" i="158" s="1"/>
  <c r="N17" i="158"/>
  <c r="U16" i="158"/>
  <c r="AM15" i="158"/>
  <c r="AN15" i="158" s="1"/>
  <c r="U15" i="158"/>
  <c r="V15" i="158" s="1"/>
  <c r="N15" i="158"/>
  <c r="U14" i="158"/>
  <c r="AM13" i="158"/>
  <c r="AN13" i="158" s="1"/>
  <c r="U13" i="158"/>
  <c r="V13" i="158" s="1"/>
  <c r="N13" i="158"/>
  <c r="U12" i="158"/>
  <c r="AM11" i="158"/>
  <c r="AN11" i="158" s="1"/>
  <c r="U11" i="158"/>
  <c r="V11" i="158" s="1"/>
  <c r="N11" i="158"/>
  <c r="U10" i="158"/>
  <c r="AM9" i="158"/>
  <c r="AN9" i="158" s="1"/>
  <c r="U9" i="158"/>
  <c r="V9" i="158" s="1"/>
  <c r="N9" i="158"/>
  <c r="U8" i="158"/>
  <c r="AM7" i="158"/>
  <c r="AN7" i="158" s="1"/>
  <c r="U7" i="158"/>
  <c r="V7" i="158" s="1"/>
  <c r="N7" i="158"/>
  <c r="U6" i="158"/>
  <c r="U5" i="158"/>
  <c r="V5" i="158" s="1"/>
  <c r="N5" i="158"/>
  <c r="AC2" i="158"/>
  <c r="AE2" i="158" s="1"/>
  <c r="H2" i="158"/>
  <c r="L2" i="158" s="1"/>
  <c r="AB61" i="158" s="1"/>
  <c r="AC61" i="158" s="1"/>
  <c r="AD61" i="158" s="1"/>
  <c r="AH61" i="158" s="1"/>
  <c r="AI61" i="158" s="1"/>
  <c r="AB78" i="158" l="1"/>
  <c r="AC78" i="158" s="1"/>
  <c r="AD78" i="158" s="1"/>
  <c r="AH78" i="158" s="1"/>
  <c r="AI78" i="158" s="1"/>
  <c r="AB66" i="158"/>
  <c r="AC66" i="158" s="1"/>
  <c r="AD66" i="158" s="1"/>
  <c r="AH66" i="158" s="1"/>
  <c r="AI66" i="158" s="1"/>
  <c r="AB53" i="158"/>
  <c r="AC53" i="158" s="1"/>
  <c r="AD53" i="158" s="1"/>
  <c r="AH53" i="158" s="1"/>
  <c r="AI53" i="158" s="1"/>
  <c r="AB41" i="158"/>
  <c r="AC41" i="158" s="1"/>
  <c r="AD41" i="158" s="1"/>
  <c r="AH41" i="158" s="1"/>
  <c r="AI41" i="158" s="1"/>
  <c r="AB25" i="158"/>
  <c r="AC25" i="158" s="1"/>
  <c r="AD25" i="158" s="1"/>
  <c r="AH25" i="158" s="1"/>
  <c r="AI25" i="158" s="1"/>
  <c r="AB13" i="158"/>
  <c r="AC13" i="158" s="1"/>
  <c r="AD13" i="158" s="1"/>
  <c r="AH13" i="158" s="1"/>
  <c r="AI13" i="158" s="1"/>
  <c r="AB47" i="158"/>
  <c r="AC47" i="158" s="1"/>
  <c r="AD47" i="158" s="1"/>
  <c r="AH47" i="158" s="1"/>
  <c r="AI47" i="158" s="1"/>
  <c r="AB72" i="158"/>
  <c r="AC72" i="158" s="1"/>
  <c r="AD72" i="158" s="1"/>
  <c r="AH72" i="158" s="1"/>
  <c r="AI72" i="158" s="1"/>
  <c r="AB63" i="158"/>
  <c r="AC63" i="158" s="1"/>
  <c r="AD63" i="158" s="1"/>
  <c r="AB59" i="158"/>
  <c r="AC59" i="158" s="1"/>
  <c r="AD59" i="158" s="1"/>
  <c r="AH59" i="158" s="1"/>
  <c r="AI59" i="158" s="1"/>
  <c r="AB35" i="158"/>
  <c r="AC35" i="158" s="1"/>
  <c r="AD35" i="158" s="1"/>
  <c r="AH35" i="158" s="1"/>
  <c r="AI35" i="158" s="1"/>
  <c r="AB7" i="158"/>
  <c r="AC7" i="158" s="1"/>
  <c r="AD7" i="158" s="1"/>
  <c r="AH7" i="158" s="1"/>
  <c r="AI7" i="158" s="1"/>
  <c r="AB87" i="158"/>
  <c r="AC87" i="158" s="1"/>
  <c r="AD87" i="158" s="1"/>
  <c r="AH87" i="158" s="1"/>
  <c r="AI87" i="158" s="1"/>
  <c r="AB82" i="158"/>
  <c r="AC82" i="158" s="1"/>
  <c r="AD82" i="158" s="1"/>
  <c r="AH82" i="158" s="1"/>
  <c r="AI82" i="158" s="1"/>
  <c r="AB45" i="158"/>
  <c r="AC45" i="158" s="1"/>
  <c r="AD45" i="158" s="1"/>
  <c r="AH45" i="158" s="1"/>
  <c r="AI45" i="158" s="1"/>
  <c r="AB29" i="158"/>
  <c r="AC29" i="158" s="1"/>
  <c r="AD29" i="158" s="1"/>
  <c r="AH29" i="158" s="1"/>
  <c r="AI29" i="158" s="1"/>
  <c r="AB17" i="158"/>
  <c r="AC17" i="158" s="1"/>
  <c r="AD17" i="158" s="1"/>
  <c r="AH17" i="158" s="1"/>
  <c r="AI17" i="158" s="1"/>
  <c r="AB84" i="158"/>
  <c r="AC84" i="158" s="1"/>
  <c r="AD84" i="158" s="1"/>
  <c r="AB31" i="158"/>
  <c r="AC31" i="158" s="1"/>
  <c r="AD31" i="158" s="1"/>
  <c r="AH31" i="158" s="1"/>
  <c r="AI31" i="158" s="1"/>
  <c r="AB76" i="158"/>
  <c r="AC76" i="158" s="1"/>
  <c r="AD76" i="158" s="1"/>
  <c r="AH76" i="158" s="1"/>
  <c r="AI76" i="158" s="1"/>
  <c r="AB64" i="158"/>
  <c r="AC64" i="158" s="1"/>
  <c r="AD64" i="158" s="1"/>
  <c r="AH64" i="158" s="1"/>
  <c r="AI64" i="158" s="1"/>
  <c r="AB51" i="158"/>
  <c r="AC51" i="158" s="1"/>
  <c r="AD51" i="158" s="1"/>
  <c r="AH51" i="158" s="1"/>
  <c r="AI51" i="158" s="1"/>
  <c r="AB39" i="158"/>
  <c r="AC39" i="158" s="1"/>
  <c r="AD39" i="158" s="1"/>
  <c r="AH39" i="158" s="1"/>
  <c r="AI39" i="158" s="1"/>
  <c r="AB23" i="158"/>
  <c r="AC23" i="158" s="1"/>
  <c r="AD23" i="158" s="1"/>
  <c r="AH23" i="158" s="1"/>
  <c r="AI23" i="158" s="1"/>
  <c r="AB11" i="158"/>
  <c r="AC11" i="158" s="1"/>
  <c r="AD11" i="158" s="1"/>
  <c r="AH11" i="158" s="1"/>
  <c r="AI11" i="158" s="1"/>
  <c r="AB5" i="158"/>
  <c r="AC5" i="158" s="1"/>
  <c r="AD5" i="158" s="1"/>
  <c r="AB86" i="158"/>
  <c r="AC86" i="158" s="1"/>
  <c r="AD86" i="158" s="1"/>
  <c r="AH86" i="158" s="1"/>
  <c r="AI86" i="158" s="1"/>
  <c r="AB70" i="158"/>
  <c r="AC70" i="158" s="1"/>
  <c r="AD70" i="158" s="1"/>
  <c r="AH70" i="158" s="1"/>
  <c r="AI70" i="158" s="1"/>
  <c r="AB57" i="158"/>
  <c r="AC57" i="158" s="1"/>
  <c r="AD57" i="158" s="1"/>
  <c r="AH57" i="158" s="1"/>
  <c r="AI57" i="158" s="1"/>
  <c r="AB33" i="158"/>
  <c r="AC33" i="158" s="1"/>
  <c r="AD33" i="158" s="1"/>
  <c r="AH33" i="158" s="1"/>
  <c r="AI33" i="158" s="1"/>
  <c r="AB80" i="158"/>
  <c r="AC80" i="158" s="1"/>
  <c r="AD80" i="158" s="1"/>
  <c r="AH80" i="158" s="1"/>
  <c r="AI80" i="158" s="1"/>
  <c r="AB68" i="158"/>
  <c r="AC68" i="158" s="1"/>
  <c r="AD68" i="158" s="1"/>
  <c r="AH68" i="158" s="1"/>
  <c r="AI68" i="158" s="1"/>
  <c r="AB55" i="158"/>
  <c r="AC55" i="158" s="1"/>
  <c r="AD55" i="158" s="1"/>
  <c r="AB43" i="158"/>
  <c r="AC43" i="158" s="1"/>
  <c r="AD43" i="158" s="1"/>
  <c r="AH43" i="158" s="1"/>
  <c r="AI43" i="158" s="1"/>
  <c r="AB27" i="158"/>
  <c r="AC27" i="158" s="1"/>
  <c r="AD27" i="158" s="1"/>
  <c r="AH27" i="158" s="1"/>
  <c r="AI27" i="158" s="1"/>
  <c r="AB15" i="158"/>
  <c r="AC15" i="158" s="1"/>
  <c r="AD15" i="158" s="1"/>
  <c r="AH15" i="158" s="1"/>
  <c r="AI15" i="158" s="1"/>
  <c r="AB9" i="158"/>
  <c r="AC9" i="158" s="1"/>
  <c r="AD9" i="158" s="1"/>
  <c r="AH9" i="158" s="1"/>
  <c r="AI9" i="158" s="1"/>
  <c r="AB19" i="158"/>
  <c r="AC19" i="158" s="1"/>
  <c r="AD19" i="158" s="1"/>
  <c r="AH19" i="158" s="1"/>
  <c r="AI19" i="158" s="1"/>
  <c r="AB74" i="158"/>
  <c r="AC74" i="158" s="1"/>
  <c r="AD74" i="158" s="1"/>
  <c r="AH74" i="158" s="1"/>
  <c r="AI74" i="158" s="1"/>
  <c r="AB49" i="158"/>
  <c r="AC49" i="158" s="1"/>
  <c r="AD49" i="158" s="1"/>
  <c r="AH49" i="158" s="1"/>
  <c r="AI49" i="158" s="1"/>
  <c r="AB37" i="158"/>
  <c r="AC37" i="158" s="1"/>
  <c r="AD37" i="158" s="1"/>
  <c r="AH37" i="158" s="1"/>
  <c r="AI37" i="158" s="1"/>
  <c r="AB21" i="158"/>
  <c r="AC21" i="158" s="1"/>
  <c r="AD21" i="158" s="1"/>
  <c r="AH21" i="158" s="1"/>
  <c r="AI21" i="158" s="1"/>
  <c r="AH55" i="158"/>
  <c r="AI55" i="158" s="1"/>
  <c r="AH84" i="158"/>
  <c r="AI84" i="158" s="1"/>
  <c r="AH5" i="158"/>
  <c r="AI5" i="158" s="1"/>
  <c r="U36" i="156" l="1"/>
  <c r="AM35" i="156"/>
  <c r="AN35" i="156" s="1"/>
  <c r="U35" i="156"/>
  <c r="V35" i="156" s="1"/>
  <c r="N35" i="156"/>
  <c r="N11" i="156"/>
  <c r="U6" i="156" l="1"/>
  <c r="U5" i="156"/>
  <c r="V5" i="156" s="1"/>
  <c r="N5" i="156"/>
  <c r="AC2" i="156"/>
  <c r="AE2" i="156" s="1"/>
  <c r="H2" i="156"/>
  <c r="L2" i="156" s="1"/>
  <c r="AB35" i="156" s="1"/>
  <c r="AC35" i="156" s="1"/>
  <c r="AD35" i="156" s="1"/>
  <c r="AH35" i="156" s="1"/>
  <c r="AI35" i="156" s="1"/>
  <c r="AT533" i="156"/>
  <c r="AS533" i="156"/>
  <c r="U78" i="156"/>
  <c r="AM77" i="156"/>
  <c r="AN77" i="156" s="1"/>
  <c r="U77" i="156"/>
  <c r="V77" i="156" s="1"/>
  <c r="N77" i="156"/>
  <c r="AM76" i="156"/>
  <c r="AN76" i="156" s="1"/>
  <c r="U76" i="156"/>
  <c r="V76" i="156" s="1"/>
  <c r="N76" i="156"/>
  <c r="U75" i="156"/>
  <c r="AM74" i="156"/>
  <c r="AN74" i="156" s="1"/>
  <c r="U74" i="156"/>
  <c r="V74" i="156" s="1"/>
  <c r="N74" i="156"/>
  <c r="U73" i="156"/>
  <c r="AM72" i="156"/>
  <c r="AN72" i="156" s="1"/>
  <c r="U72" i="156"/>
  <c r="V72" i="156" s="1"/>
  <c r="N72" i="156"/>
  <c r="U71" i="156"/>
  <c r="AM70" i="156"/>
  <c r="AN70" i="156" s="1"/>
  <c r="U70" i="156"/>
  <c r="V70" i="156" s="1"/>
  <c r="N70" i="156"/>
  <c r="U69" i="156"/>
  <c r="AM68" i="156"/>
  <c r="AN68" i="156" s="1"/>
  <c r="U68" i="156"/>
  <c r="V68" i="156" s="1"/>
  <c r="N68" i="156"/>
  <c r="U67" i="156"/>
  <c r="AM66" i="156"/>
  <c r="AN66" i="156" s="1"/>
  <c r="U66" i="156"/>
  <c r="V66" i="156" s="1"/>
  <c r="N66" i="156"/>
  <c r="U65" i="156"/>
  <c r="AM64" i="156"/>
  <c r="AN64" i="156" s="1"/>
  <c r="U64" i="156"/>
  <c r="V64" i="156" s="1"/>
  <c r="N64" i="156"/>
  <c r="U63" i="156"/>
  <c r="AM62" i="156"/>
  <c r="AN62" i="156" s="1"/>
  <c r="U62" i="156"/>
  <c r="V62" i="156" s="1"/>
  <c r="N62" i="156"/>
  <c r="U61" i="156"/>
  <c r="U60" i="156"/>
  <c r="V60" i="156" s="1"/>
  <c r="N60" i="156"/>
  <c r="U59" i="156"/>
  <c r="AM58" i="156"/>
  <c r="AN58" i="156" s="1"/>
  <c r="U58" i="156"/>
  <c r="V58" i="156" s="1"/>
  <c r="N58" i="156"/>
  <c r="U57" i="156"/>
  <c r="AM56" i="156"/>
  <c r="AN56" i="156" s="1"/>
  <c r="U56" i="156"/>
  <c r="V56" i="156" s="1"/>
  <c r="N56" i="156"/>
  <c r="U55" i="156"/>
  <c r="AM54" i="156"/>
  <c r="AN54" i="156" s="1"/>
  <c r="U54" i="156"/>
  <c r="V54" i="156" s="1"/>
  <c r="N54" i="156"/>
  <c r="U52" i="156"/>
  <c r="AM51" i="156"/>
  <c r="AN51" i="156" s="1"/>
  <c r="U51" i="156"/>
  <c r="V51" i="156" s="1"/>
  <c r="N51" i="156"/>
  <c r="U50" i="156"/>
  <c r="AM49" i="156"/>
  <c r="AN49" i="156" s="1"/>
  <c r="U49" i="156"/>
  <c r="V49" i="156" s="1"/>
  <c r="N49" i="156"/>
  <c r="U48" i="156"/>
  <c r="U47" i="156"/>
  <c r="V47" i="156" s="1"/>
  <c r="N47" i="156"/>
  <c r="U46" i="156"/>
  <c r="AM45" i="156"/>
  <c r="AN45" i="156" s="1"/>
  <c r="U45" i="156"/>
  <c r="V45" i="156" s="1"/>
  <c r="N45" i="156"/>
  <c r="U18" i="156"/>
  <c r="AM17" i="156"/>
  <c r="AN17" i="156" s="1"/>
  <c r="U17" i="156"/>
  <c r="V17" i="156" s="1"/>
  <c r="N17" i="156"/>
  <c r="U44" i="156"/>
  <c r="AM43" i="156"/>
  <c r="AN43" i="156" s="1"/>
  <c r="U43" i="156"/>
  <c r="V43" i="156" s="1"/>
  <c r="N43" i="156"/>
  <c r="U14" i="156"/>
  <c r="AM13" i="156"/>
  <c r="AN13" i="156" s="1"/>
  <c r="U13" i="156"/>
  <c r="V13" i="156" s="1"/>
  <c r="N13" i="156"/>
  <c r="U22" i="156"/>
  <c r="AM21" i="156"/>
  <c r="AN21" i="156" s="1"/>
  <c r="U21" i="156"/>
  <c r="V21" i="156" s="1"/>
  <c r="N21" i="156"/>
  <c r="U40" i="156"/>
  <c r="AM39" i="156"/>
  <c r="AN39" i="156" s="1"/>
  <c r="U39" i="156"/>
  <c r="V39" i="156" s="1"/>
  <c r="N39" i="156"/>
  <c r="U34" i="156"/>
  <c r="AM33" i="156"/>
  <c r="AN33" i="156" s="1"/>
  <c r="U33" i="156"/>
  <c r="V33" i="156" s="1"/>
  <c r="N33" i="156"/>
  <c r="U32" i="156"/>
  <c r="AM31" i="156"/>
  <c r="AN31" i="156" s="1"/>
  <c r="U31" i="156"/>
  <c r="V31" i="156" s="1"/>
  <c r="N31" i="156"/>
  <c r="U30" i="156"/>
  <c r="AM29" i="156"/>
  <c r="AN29" i="156" s="1"/>
  <c r="U29" i="156"/>
  <c r="V29" i="156" s="1"/>
  <c r="N29" i="156"/>
  <c r="U42" i="156"/>
  <c r="AM41" i="156"/>
  <c r="AN41" i="156" s="1"/>
  <c r="U41" i="156"/>
  <c r="V41" i="156" s="1"/>
  <c r="N41" i="156"/>
  <c r="U20" i="156"/>
  <c r="AM19" i="156"/>
  <c r="AN19" i="156" s="1"/>
  <c r="U19" i="156"/>
  <c r="V19" i="156" s="1"/>
  <c r="N19" i="156"/>
  <c r="U16" i="156"/>
  <c r="AM15" i="156"/>
  <c r="AN15" i="156" s="1"/>
  <c r="U15" i="156"/>
  <c r="V15" i="156" s="1"/>
  <c r="N15" i="156"/>
  <c r="U28" i="156"/>
  <c r="U27" i="156"/>
  <c r="V27" i="156" s="1"/>
  <c r="N27" i="156"/>
  <c r="U26" i="156"/>
  <c r="AM25" i="156"/>
  <c r="AN25" i="156" s="1"/>
  <c r="U25" i="156"/>
  <c r="V25" i="156" s="1"/>
  <c r="N25" i="156"/>
  <c r="U24" i="156"/>
  <c r="AM23" i="156"/>
  <c r="AN23" i="156" s="1"/>
  <c r="U23" i="156"/>
  <c r="V23" i="156" s="1"/>
  <c r="N23" i="156"/>
  <c r="U12" i="156"/>
  <c r="AM11" i="156"/>
  <c r="AN11" i="156" s="1"/>
  <c r="U11" i="156"/>
  <c r="V11" i="156" s="1"/>
  <c r="U10" i="156"/>
  <c r="AM9" i="156"/>
  <c r="AN9" i="156" s="1"/>
  <c r="U9" i="156"/>
  <c r="V9" i="156" s="1"/>
  <c r="N9" i="156"/>
  <c r="U8" i="156"/>
  <c r="U7" i="156"/>
  <c r="V7" i="156" s="1"/>
  <c r="N7" i="156"/>
  <c r="AU533" i="156" l="1"/>
  <c r="AB9" i="156"/>
  <c r="AC9" i="156" s="1"/>
  <c r="AD9" i="156" s="1"/>
  <c r="AH9" i="156" s="1"/>
  <c r="AI9" i="156" s="1"/>
  <c r="AB5" i="156"/>
  <c r="AC5" i="156" s="1"/>
  <c r="AD5" i="156" s="1"/>
  <c r="AH5" i="156" s="1"/>
  <c r="AI5" i="156" s="1"/>
  <c r="AB68" i="156"/>
  <c r="AC68" i="156" s="1"/>
  <c r="AD68" i="156" s="1"/>
  <c r="AH68" i="156" s="1"/>
  <c r="AI68" i="156" s="1"/>
  <c r="AB11" i="156"/>
  <c r="AC11" i="156" s="1"/>
  <c r="AD11" i="156" s="1"/>
  <c r="AH11" i="156" s="1"/>
  <c r="AI11" i="156" s="1"/>
  <c r="AB39" i="156"/>
  <c r="AC39" i="156" s="1"/>
  <c r="AD39" i="156" s="1"/>
  <c r="AH39" i="156" s="1"/>
  <c r="AI39" i="156" s="1"/>
  <c r="AB45" i="156"/>
  <c r="AC45" i="156" s="1"/>
  <c r="AD45" i="156" s="1"/>
  <c r="AH45" i="156" s="1"/>
  <c r="AI45" i="156" s="1"/>
  <c r="AB64" i="156"/>
  <c r="AC64" i="156" s="1"/>
  <c r="AD64" i="156" s="1"/>
  <c r="AH64" i="156" s="1"/>
  <c r="AI64" i="156" s="1"/>
  <c r="AB23" i="156"/>
  <c r="AC23" i="156" s="1"/>
  <c r="AD23" i="156" s="1"/>
  <c r="AH23" i="156" s="1"/>
  <c r="AI23" i="156" s="1"/>
  <c r="AB19" i="156"/>
  <c r="AC19" i="156" s="1"/>
  <c r="AD19" i="156" s="1"/>
  <c r="AH19" i="156" s="1"/>
  <c r="AI19" i="156" s="1"/>
  <c r="AB43" i="156"/>
  <c r="AC43" i="156" s="1"/>
  <c r="AD43" i="156" s="1"/>
  <c r="AH43" i="156" s="1"/>
  <c r="AI43" i="156" s="1"/>
  <c r="AB47" i="156"/>
  <c r="AC47" i="156" s="1"/>
  <c r="AD47" i="156" s="1"/>
  <c r="AH47" i="156" s="1"/>
  <c r="AI47" i="156" s="1"/>
  <c r="AB58" i="156"/>
  <c r="AC58" i="156" s="1"/>
  <c r="AD58" i="156" s="1"/>
  <c r="AH58" i="156" s="1"/>
  <c r="AI58" i="156" s="1"/>
  <c r="AB70" i="156"/>
  <c r="AC70" i="156" s="1"/>
  <c r="AD70" i="156" s="1"/>
  <c r="AH70" i="156" s="1"/>
  <c r="AI70" i="156" s="1"/>
  <c r="AB15" i="156"/>
  <c r="AC15" i="156" s="1"/>
  <c r="AD15" i="156" s="1"/>
  <c r="AH15" i="156" s="1"/>
  <c r="AI15" i="156" s="1"/>
  <c r="AB27" i="156"/>
  <c r="AC27" i="156" s="1"/>
  <c r="AD27" i="156" s="1"/>
  <c r="AH27" i="156" s="1"/>
  <c r="AI27" i="156" s="1"/>
  <c r="AB31" i="156"/>
  <c r="AC31" i="156" s="1"/>
  <c r="AD31" i="156" s="1"/>
  <c r="AH31" i="156" s="1"/>
  <c r="AI31" i="156" s="1"/>
  <c r="AB49" i="156"/>
  <c r="AC49" i="156" s="1"/>
  <c r="AD49" i="156" s="1"/>
  <c r="AH49" i="156" s="1"/>
  <c r="AI49" i="156" s="1"/>
  <c r="AB76" i="156"/>
  <c r="AC76" i="156" s="1"/>
  <c r="AD76" i="156" s="1"/>
  <c r="AH76" i="156" s="1"/>
  <c r="AI76" i="156" s="1"/>
  <c r="AB74" i="156"/>
  <c r="AC74" i="156" s="1"/>
  <c r="AD74" i="156" s="1"/>
  <c r="AH74" i="156" s="1"/>
  <c r="AI74" i="156" s="1"/>
  <c r="AB7" i="156"/>
  <c r="AC7" i="156" s="1"/>
  <c r="AD7" i="156" s="1"/>
  <c r="AH7" i="156" s="1"/>
  <c r="AI7" i="156" s="1"/>
  <c r="AB21" i="156"/>
  <c r="AC21" i="156" s="1"/>
  <c r="AD21" i="156" s="1"/>
  <c r="AH21" i="156" s="1"/>
  <c r="AI21" i="156" s="1"/>
  <c r="AB54" i="156"/>
  <c r="AC54" i="156" s="1"/>
  <c r="AD54" i="156" s="1"/>
  <c r="AH54" i="156" s="1"/>
  <c r="AI54" i="156" s="1"/>
  <c r="AB66" i="156"/>
  <c r="AC66" i="156" s="1"/>
  <c r="AD66" i="156" s="1"/>
  <c r="AH66" i="156" s="1"/>
  <c r="AI66" i="156" s="1"/>
  <c r="AB13" i="156"/>
  <c r="AC13" i="156" s="1"/>
  <c r="AD13" i="156" s="1"/>
  <c r="AH13" i="156" s="1"/>
  <c r="AI13" i="156" s="1"/>
  <c r="AB29" i="156"/>
  <c r="AC29" i="156" s="1"/>
  <c r="AD29" i="156" s="1"/>
  <c r="AH29" i="156" s="1"/>
  <c r="AI29" i="156" s="1"/>
  <c r="AB25" i="156"/>
  <c r="AC25" i="156" s="1"/>
  <c r="AD25" i="156" s="1"/>
  <c r="AH25" i="156" s="1"/>
  <c r="AI25" i="156" s="1"/>
  <c r="AB41" i="156"/>
  <c r="AC41" i="156" s="1"/>
  <c r="AD41" i="156" s="1"/>
  <c r="AH41" i="156" s="1"/>
  <c r="AI41" i="156" s="1"/>
  <c r="AB17" i="156"/>
  <c r="AC17" i="156" s="1"/>
  <c r="AD17" i="156" s="1"/>
  <c r="AH17" i="156" s="1"/>
  <c r="AI17" i="156" s="1"/>
  <c r="AB60" i="156"/>
  <c r="AC60" i="156" s="1"/>
  <c r="AD60" i="156" s="1"/>
  <c r="AH60" i="156" s="1"/>
  <c r="AI60" i="156" s="1"/>
  <c r="AB72" i="156"/>
  <c r="AC72" i="156" s="1"/>
  <c r="AD72" i="156" s="1"/>
  <c r="AH72" i="156" s="1"/>
  <c r="AI72" i="156" s="1"/>
  <c r="AB77" i="156"/>
  <c r="AC77" i="156" s="1"/>
  <c r="AD77" i="156" s="1"/>
  <c r="AH77" i="156" s="1"/>
  <c r="AI77" i="156" s="1"/>
  <c r="AB33" i="156"/>
  <c r="AC33" i="156" s="1"/>
  <c r="AD33" i="156" s="1"/>
  <c r="AH33" i="156" s="1"/>
  <c r="AI33" i="156" s="1"/>
  <c r="AB51" i="156"/>
  <c r="AC51" i="156" s="1"/>
  <c r="AD51" i="156" s="1"/>
  <c r="AH51" i="156" s="1"/>
  <c r="AI51" i="156" s="1"/>
  <c r="AB53" i="156"/>
  <c r="AC53" i="156" s="1"/>
  <c r="AD53" i="156" s="1"/>
  <c r="AB62" i="156"/>
  <c r="AC62" i="156" s="1"/>
  <c r="AD62" i="156" s="1"/>
  <c r="AH62" i="156" s="1"/>
  <c r="AI62" i="156" s="1"/>
  <c r="AB56" i="156"/>
  <c r="AC56" i="156" s="1"/>
  <c r="AD56" i="156" s="1"/>
  <c r="AH56" i="156" s="1"/>
  <c r="AI56" i="156" s="1"/>
  <c r="N11" i="150" l="1"/>
  <c r="U979" i="150" l="1"/>
  <c r="V979" i="150" s="1"/>
  <c r="N979" i="150"/>
  <c r="U978" i="150"/>
  <c r="V978" i="150" s="1"/>
  <c r="N978" i="150"/>
  <c r="U977" i="150"/>
  <c r="V977" i="150" s="1"/>
  <c r="N977" i="150"/>
  <c r="U976" i="150"/>
  <c r="V976" i="150" s="1"/>
  <c r="N976" i="150"/>
  <c r="U975" i="150"/>
  <c r="V975" i="150" s="1"/>
  <c r="N975" i="150"/>
  <c r="U974" i="150"/>
  <c r="V974" i="150" s="1"/>
  <c r="N974" i="150"/>
  <c r="U973" i="150"/>
  <c r="V973" i="150" s="1"/>
  <c r="N973" i="150"/>
  <c r="U972" i="150"/>
  <c r="V972" i="150" s="1"/>
  <c r="N972" i="150"/>
  <c r="U971" i="150"/>
  <c r="V971" i="150" s="1"/>
  <c r="N971" i="150"/>
  <c r="U968" i="150"/>
  <c r="V968" i="150" s="1"/>
  <c r="N968" i="150"/>
  <c r="U967" i="150"/>
  <c r="V967" i="150" s="1"/>
  <c r="N967" i="150"/>
  <c r="Y966" i="150"/>
  <c r="X966" i="150"/>
  <c r="W966" i="150"/>
  <c r="U965" i="150"/>
  <c r="V965" i="150" s="1"/>
  <c r="N965" i="150"/>
  <c r="U964" i="150"/>
  <c r="V964" i="150" s="1"/>
  <c r="N964" i="150"/>
  <c r="U963" i="150"/>
  <c r="V963" i="150" s="1"/>
  <c r="N963" i="150"/>
  <c r="U962" i="150"/>
  <c r="V962" i="150" s="1"/>
  <c r="N962" i="150"/>
  <c r="U961" i="150"/>
  <c r="V961" i="150" s="1"/>
  <c r="N961" i="150"/>
  <c r="U960" i="150"/>
  <c r="V960" i="150" s="1"/>
  <c r="N960" i="150"/>
  <c r="U959" i="150"/>
  <c r="V959" i="150" s="1"/>
  <c r="N959" i="150"/>
  <c r="U957" i="150"/>
  <c r="V957" i="150" s="1"/>
  <c r="N957" i="150"/>
  <c r="U956" i="150"/>
  <c r="V956" i="150" s="1"/>
  <c r="N956" i="150"/>
  <c r="U955" i="150"/>
  <c r="V955" i="150" s="1"/>
  <c r="N955" i="150"/>
  <c r="U954" i="150"/>
  <c r="V954" i="150" s="1"/>
  <c r="N954" i="150"/>
  <c r="U953" i="150"/>
  <c r="V953" i="150" s="1"/>
  <c r="N953" i="150"/>
  <c r="U952" i="150"/>
  <c r="V952" i="150" s="1"/>
  <c r="N952" i="150"/>
  <c r="U951" i="150"/>
  <c r="V951" i="150" s="1"/>
  <c r="N951" i="150"/>
  <c r="U950" i="150"/>
  <c r="V950" i="150" s="1"/>
  <c r="N950" i="150"/>
  <c r="U949" i="150"/>
  <c r="V949" i="150" s="1"/>
  <c r="N949" i="150"/>
  <c r="U948" i="150"/>
  <c r="V948" i="150" s="1"/>
  <c r="N948" i="150"/>
  <c r="U947" i="150"/>
  <c r="V947" i="150" s="1"/>
  <c r="N947" i="150"/>
  <c r="U946" i="150"/>
  <c r="V946" i="150" s="1"/>
  <c r="N946" i="150"/>
  <c r="U945" i="150"/>
  <c r="V945" i="150" s="1"/>
  <c r="N945" i="150"/>
  <c r="U944" i="150"/>
  <c r="V944" i="150" s="1"/>
  <c r="N944" i="150"/>
  <c r="U943" i="150"/>
  <c r="V943" i="150" s="1"/>
  <c r="N943" i="150"/>
  <c r="U942" i="150"/>
  <c r="V942" i="150" s="1"/>
  <c r="N942" i="150"/>
  <c r="U941" i="150"/>
  <c r="V941" i="150" s="1"/>
  <c r="N941" i="150"/>
  <c r="U940" i="150"/>
  <c r="V940" i="150" s="1"/>
  <c r="N940" i="150"/>
  <c r="U939" i="150"/>
  <c r="V939" i="150" s="1"/>
  <c r="N939" i="150"/>
  <c r="N937" i="150"/>
  <c r="U936" i="150"/>
  <c r="V936" i="150" s="1"/>
  <c r="N936" i="150"/>
  <c r="U935" i="150"/>
  <c r="V935" i="150" s="1"/>
  <c r="N935" i="150"/>
  <c r="U934" i="150"/>
  <c r="V934" i="150" s="1"/>
  <c r="N934" i="150"/>
  <c r="U933" i="150"/>
  <c r="V933" i="150" s="1"/>
  <c r="N933" i="150"/>
  <c r="U932" i="150"/>
  <c r="V932" i="150" s="1"/>
  <c r="N932" i="150"/>
  <c r="U931" i="150"/>
  <c r="V931" i="150" s="1"/>
  <c r="N931" i="150"/>
  <c r="U928" i="150"/>
  <c r="V928" i="150" s="1"/>
  <c r="N928" i="150"/>
  <c r="U927" i="150"/>
  <c r="V927" i="150" s="1"/>
  <c r="N927" i="150"/>
  <c r="U926" i="150"/>
  <c r="V926" i="150" s="1"/>
  <c r="N926" i="150"/>
  <c r="U925" i="150"/>
  <c r="V925" i="150" s="1"/>
  <c r="N925" i="150"/>
  <c r="U924" i="150"/>
  <c r="V924" i="150" s="1"/>
  <c r="N924" i="150"/>
  <c r="U923" i="150"/>
  <c r="V923" i="150" s="1"/>
  <c r="N923" i="150"/>
  <c r="U922" i="150"/>
  <c r="V922" i="150" s="1"/>
  <c r="N922" i="150"/>
  <c r="U921" i="150"/>
  <c r="V921" i="150" s="1"/>
  <c r="N921" i="150"/>
  <c r="U920" i="150"/>
  <c r="V920" i="150" s="1"/>
  <c r="N920" i="150"/>
  <c r="U919" i="150"/>
  <c r="V919" i="150" s="1"/>
  <c r="N919" i="150"/>
  <c r="U918" i="150"/>
  <c r="V918" i="150" s="1"/>
  <c r="N918" i="150"/>
  <c r="U916" i="150"/>
  <c r="V916" i="150" s="1"/>
  <c r="N916" i="150"/>
  <c r="U914" i="150"/>
  <c r="V914" i="150" s="1"/>
  <c r="N914" i="150"/>
  <c r="U913" i="150"/>
  <c r="V913" i="150" s="1"/>
  <c r="N913" i="150"/>
  <c r="U912" i="150"/>
  <c r="V912" i="150" s="1"/>
  <c r="N912" i="150"/>
  <c r="U911" i="150"/>
  <c r="V911" i="150" s="1"/>
  <c r="N911" i="150"/>
  <c r="U910" i="150"/>
  <c r="V910" i="150" s="1"/>
  <c r="N910" i="150"/>
  <c r="U908" i="150"/>
  <c r="V908" i="150" s="1"/>
  <c r="N908" i="150"/>
  <c r="U907" i="150"/>
  <c r="V907" i="150" s="1"/>
  <c r="N907" i="150"/>
  <c r="U906" i="150"/>
  <c r="V906" i="150" s="1"/>
  <c r="N906" i="150"/>
  <c r="U905" i="150"/>
  <c r="V905" i="150" s="1"/>
  <c r="N905" i="150"/>
  <c r="U904" i="150"/>
  <c r="V904" i="150" s="1"/>
  <c r="N904" i="150"/>
  <c r="U903" i="150"/>
  <c r="V903" i="150" s="1"/>
  <c r="N903" i="150"/>
  <c r="U902" i="150"/>
  <c r="V902" i="150" s="1"/>
  <c r="N902" i="150"/>
  <c r="U901" i="150"/>
  <c r="V901" i="150" s="1"/>
  <c r="N901" i="150"/>
  <c r="U899" i="150"/>
  <c r="V899" i="150" s="1"/>
  <c r="N899" i="150"/>
  <c r="U896" i="150"/>
  <c r="V896" i="150" s="1"/>
  <c r="N896" i="150"/>
  <c r="U895" i="150"/>
  <c r="V895" i="150" s="1"/>
  <c r="N895" i="150"/>
  <c r="U894" i="150"/>
  <c r="V894" i="150" s="1"/>
  <c r="N894" i="150"/>
  <c r="U893" i="150"/>
  <c r="V893" i="150" s="1"/>
  <c r="N893" i="150"/>
  <c r="U892" i="150"/>
  <c r="V892" i="150" s="1"/>
  <c r="N892" i="150"/>
  <c r="U891" i="150"/>
  <c r="V891" i="150" s="1"/>
  <c r="N891" i="150"/>
  <c r="U890" i="150"/>
  <c r="V890" i="150" s="1"/>
  <c r="N890" i="150"/>
  <c r="U887" i="150"/>
  <c r="V887" i="150" s="1"/>
  <c r="N887" i="150"/>
  <c r="U886" i="150"/>
  <c r="V886" i="150" s="1"/>
  <c r="N886" i="150"/>
  <c r="U883" i="150"/>
  <c r="V883" i="150" s="1"/>
  <c r="N883" i="150"/>
  <c r="U881" i="150"/>
  <c r="V881" i="150" s="1"/>
  <c r="N881" i="150"/>
  <c r="U880" i="150"/>
  <c r="V880" i="150" s="1"/>
  <c r="N880" i="150"/>
  <c r="U878" i="150"/>
  <c r="V878" i="150" s="1"/>
  <c r="N878" i="150"/>
  <c r="U877" i="150"/>
  <c r="V877" i="150" s="1"/>
  <c r="N877" i="150"/>
  <c r="U875" i="150"/>
  <c r="V875" i="150" s="1"/>
  <c r="N875" i="150"/>
  <c r="U874" i="150"/>
  <c r="V874" i="150" s="1"/>
  <c r="N874" i="150"/>
  <c r="U871" i="150"/>
  <c r="V871" i="150" s="1"/>
  <c r="N871" i="150"/>
  <c r="U870" i="150"/>
  <c r="V870" i="150" s="1"/>
  <c r="N870" i="150"/>
  <c r="U869" i="150"/>
  <c r="V869" i="150" s="1"/>
  <c r="N869" i="150"/>
  <c r="U868" i="150"/>
  <c r="V868" i="150" s="1"/>
  <c r="N868" i="150"/>
  <c r="U866" i="150"/>
  <c r="V866" i="150" s="1"/>
  <c r="N866" i="150"/>
  <c r="U865" i="150"/>
  <c r="V865" i="150" s="1"/>
  <c r="N865" i="150"/>
  <c r="U864" i="150"/>
  <c r="V864" i="150" s="1"/>
  <c r="N864" i="150"/>
  <c r="U863" i="150"/>
  <c r="V863" i="150" s="1"/>
  <c r="N863" i="150"/>
  <c r="U862" i="150"/>
  <c r="V862" i="150" s="1"/>
  <c r="N862" i="150"/>
  <c r="N861" i="150"/>
  <c r="U860" i="150"/>
  <c r="V860" i="150" s="1"/>
  <c r="N860" i="150"/>
  <c r="U859" i="150"/>
  <c r="V859" i="150" s="1"/>
  <c r="N859" i="150"/>
  <c r="U858" i="150"/>
  <c r="V858" i="150" s="1"/>
  <c r="N858" i="150"/>
  <c r="U857" i="150"/>
  <c r="V857" i="150" s="1"/>
  <c r="N857" i="150"/>
  <c r="U856" i="150"/>
  <c r="V856" i="150" s="1"/>
  <c r="N856" i="150"/>
  <c r="U855" i="150"/>
  <c r="V855" i="150" s="1"/>
  <c r="N855" i="150"/>
  <c r="U853" i="150"/>
  <c r="V853" i="150" s="1"/>
  <c r="N853" i="150"/>
  <c r="U852" i="150"/>
  <c r="V852" i="150" s="1"/>
  <c r="N852" i="150"/>
  <c r="U851" i="150"/>
  <c r="V851" i="150" s="1"/>
  <c r="N851" i="150"/>
  <c r="U850" i="150"/>
  <c r="V850" i="150" s="1"/>
  <c r="N850" i="150"/>
  <c r="U849" i="150"/>
  <c r="V849" i="150" s="1"/>
  <c r="N849" i="150"/>
  <c r="U848" i="150"/>
  <c r="V848" i="150" s="1"/>
  <c r="N848" i="150"/>
  <c r="U846" i="150"/>
  <c r="V846" i="150" s="1"/>
  <c r="N846" i="150"/>
  <c r="U845" i="150"/>
  <c r="V845" i="150" s="1"/>
  <c r="N845" i="150"/>
  <c r="U844" i="150"/>
  <c r="V844" i="150" s="1"/>
  <c r="N844" i="150"/>
  <c r="U841" i="150"/>
  <c r="V841" i="150" s="1"/>
  <c r="N841" i="150"/>
  <c r="U838" i="150"/>
  <c r="V838" i="150" s="1"/>
  <c r="N838" i="150"/>
  <c r="U836" i="150"/>
  <c r="V836" i="150" s="1"/>
  <c r="N836" i="150"/>
  <c r="U835" i="150"/>
  <c r="V835" i="150" s="1"/>
  <c r="N835" i="150"/>
  <c r="U834" i="150"/>
  <c r="V834" i="150" s="1"/>
  <c r="N834" i="150"/>
  <c r="U833" i="150"/>
  <c r="V833" i="150" s="1"/>
  <c r="N833" i="150"/>
  <c r="U832" i="150"/>
  <c r="V832" i="150" s="1"/>
  <c r="N832" i="150"/>
  <c r="U831" i="150"/>
  <c r="V831" i="150" s="1"/>
  <c r="N831" i="150"/>
  <c r="U830" i="150"/>
  <c r="V830" i="150" s="1"/>
  <c r="N830" i="150"/>
  <c r="U829" i="150"/>
  <c r="V829" i="150" s="1"/>
  <c r="N829" i="150"/>
  <c r="U828" i="150"/>
  <c r="V828" i="150" s="1"/>
  <c r="N828" i="150"/>
  <c r="U825" i="150"/>
  <c r="V825" i="150" s="1"/>
  <c r="N825" i="150"/>
  <c r="U824" i="150"/>
  <c r="V824" i="150" s="1"/>
  <c r="N824" i="150"/>
  <c r="U823" i="150"/>
  <c r="V823" i="150" s="1"/>
  <c r="N823" i="150"/>
  <c r="U820" i="150"/>
  <c r="V820" i="150" s="1"/>
  <c r="N820" i="150"/>
  <c r="U818" i="150"/>
  <c r="V818" i="150" s="1"/>
  <c r="N818" i="150"/>
  <c r="U816" i="150"/>
  <c r="V816" i="150" s="1"/>
  <c r="N816" i="150"/>
  <c r="U815" i="150"/>
  <c r="V815" i="150" s="1"/>
  <c r="N815" i="150"/>
  <c r="U812" i="150"/>
  <c r="V812" i="150" s="1"/>
  <c r="N812" i="150"/>
  <c r="U811" i="150"/>
  <c r="V811" i="150" s="1"/>
  <c r="N811" i="150"/>
  <c r="U810" i="150"/>
  <c r="V810" i="150" s="1"/>
  <c r="N810" i="150"/>
  <c r="U809" i="150"/>
  <c r="V809" i="150" s="1"/>
  <c r="N809" i="150"/>
  <c r="U808" i="150"/>
  <c r="V808" i="150" s="1"/>
  <c r="N808" i="150"/>
  <c r="U807" i="150"/>
  <c r="V807" i="150" s="1"/>
  <c r="N807" i="150"/>
  <c r="U806" i="150"/>
  <c r="V806" i="150" s="1"/>
  <c r="N806" i="150"/>
  <c r="U805" i="150"/>
  <c r="V805" i="150" s="1"/>
  <c r="N805" i="150"/>
  <c r="U804" i="150"/>
  <c r="V804" i="150" s="1"/>
  <c r="N804" i="150"/>
  <c r="U803" i="150"/>
  <c r="V803" i="150" s="1"/>
  <c r="N803" i="150"/>
  <c r="U801" i="150"/>
  <c r="V801" i="150" s="1"/>
  <c r="N801" i="150"/>
  <c r="U800" i="150"/>
  <c r="V800" i="150" s="1"/>
  <c r="N800" i="150"/>
  <c r="U799" i="150"/>
  <c r="V799" i="150" s="1"/>
  <c r="N799" i="150"/>
  <c r="U798" i="150"/>
  <c r="V798" i="150" s="1"/>
  <c r="N798" i="150"/>
  <c r="U797" i="150"/>
  <c r="V797" i="150" s="1"/>
  <c r="N797" i="150"/>
  <c r="U796" i="150"/>
  <c r="V796" i="150" s="1"/>
  <c r="N796" i="150"/>
  <c r="U795" i="150"/>
  <c r="V795" i="150" s="1"/>
  <c r="N795" i="150"/>
  <c r="U794" i="150"/>
  <c r="V794" i="150" s="1"/>
  <c r="N794" i="150"/>
  <c r="U793" i="150"/>
  <c r="V793" i="150" s="1"/>
  <c r="N793" i="150"/>
  <c r="U792" i="150"/>
  <c r="V792" i="150" s="1"/>
  <c r="N792" i="150"/>
  <c r="U791" i="150"/>
  <c r="V791" i="150" s="1"/>
  <c r="N791" i="150"/>
  <c r="U790" i="150"/>
  <c r="V790" i="150" s="1"/>
  <c r="N790" i="150"/>
  <c r="U789" i="150"/>
  <c r="V789" i="150" s="1"/>
  <c r="N789" i="150"/>
  <c r="U788" i="150"/>
  <c r="V788" i="150" s="1"/>
  <c r="N788" i="150"/>
  <c r="U787" i="150"/>
  <c r="V787" i="150" s="1"/>
  <c r="N787" i="150"/>
  <c r="U786" i="150"/>
  <c r="V786" i="150" s="1"/>
  <c r="N786" i="150"/>
  <c r="U785" i="150"/>
  <c r="V785" i="150" s="1"/>
  <c r="N785" i="150"/>
  <c r="U784" i="150"/>
  <c r="V784" i="150" s="1"/>
  <c r="N784" i="150"/>
  <c r="U783" i="150"/>
  <c r="V783" i="150" s="1"/>
  <c r="N783" i="150"/>
  <c r="U781" i="150"/>
  <c r="V781" i="150" s="1"/>
  <c r="N781" i="150"/>
  <c r="U780" i="150"/>
  <c r="V780" i="150" s="1"/>
  <c r="N780" i="150"/>
  <c r="U779" i="150"/>
  <c r="V779" i="150" s="1"/>
  <c r="N779" i="150"/>
  <c r="U778" i="150"/>
  <c r="V778" i="150" s="1"/>
  <c r="N778" i="150"/>
  <c r="U777" i="150"/>
  <c r="V777" i="150" s="1"/>
  <c r="N777" i="150"/>
  <c r="U776" i="150"/>
  <c r="V776" i="150" s="1"/>
  <c r="N776" i="150"/>
  <c r="U775" i="150"/>
  <c r="V775" i="150" s="1"/>
  <c r="N775" i="150"/>
  <c r="U771" i="150"/>
  <c r="V771" i="150" s="1"/>
  <c r="N771" i="150"/>
  <c r="U769" i="150"/>
  <c r="V769" i="150" s="1"/>
  <c r="N769" i="150"/>
  <c r="U768" i="150"/>
  <c r="V768" i="150" s="1"/>
  <c r="N768" i="150"/>
  <c r="U767" i="150"/>
  <c r="V767" i="150" s="1"/>
  <c r="N767" i="150"/>
  <c r="U766" i="150"/>
  <c r="V766" i="150" s="1"/>
  <c r="N766" i="150"/>
  <c r="U765" i="150"/>
  <c r="V765" i="150" s="1"/>
  <c r="N765" i="150"/>
  <c r="U764" i="150"/>
  <c r="V764" i="150" s="1"/>
  <c r="N764" i="150"/>
  <c r="U763" i="150"/>
  <c r="V763" i="150" s="1"/>
  <c r="N763" i="150"/>
  <c r="U762" i="150"/>
  <c r="V762" i="150" s="1"/>
  <c r="N762" i="150"/>
  <c r="U761" i="150"/>
  <c r="V761" i="150" s="1"/>
  <c r="N761" i="150"/>
  <c r="U760" i="150"/>
  <c r="V760" i="150" s="1"/>
  <c r="N760" i="150"/>
  <c r="U759" i="150"/>
  <c r="V759" i="150" s="1"/>
  <c r="N759" i="150"/>
  <c r="U758" i="150"/>
  <c r="V758" i="150" s="1"/>
  <c r="N758" i="150"/>
  <c r="U756" i="150"/>
  <c r="V756" i="150" s="1"/>
  <c r="N756" i="150"/>
  <c r="U755" i="150"/>
  <c r="V755" i="150" s="1"/>
  <c r="N755" i="150"/>
  <c r="U754" i="150"/>
  <c r="V754" i="150" s="1"/>
  <c r="N754" i="150"/>
  <c r="U752" i="150"/>
  <c r="V752" i="150" s="1"/>
  <c r="N752" i="150"/>
  <c r="U751" i="150"/>
  <c r="V751" i="150" s="1"/>
  <c r="N751" i="150"/>
  <c r="U750" i="150"/>
  <c r="V750" i="150" s="1"/>
  <c r="N750" i="150"/>
  <c r="U749" i="150"/>
  <c r="V749" i="150" s="1"/>
  <c r="N749" i="150"/>
  <c r="U748" i="150"/>
  <c r="V748" i="150" s="1"/>
  <c r="N748" i="150"/>
  <c r="U747" i="150"/>
  <c r="V747" i="150" s="1"/>
  <c r="N747" i="150"/>
  <c r="U746" i="150"/>
  <c r="V746" i="150" s="1"/>
  <c r="N746" i="150"/>
  <c r="U745" i="150"/>
  <c r="V745" i="150" s="1"/>
  <c r="N745" i="150"/>
  <c r="U744" i="150"/>
  <c r="V744" i="150" s="1"/>
  <c r="N744" i="150"/>
  <c r="U743" i="150"/>
  <c r="V743" i="150" s="1"/>
  <c r="N743" i="150"/>
  <c r="U742" i="150"/>
  <c r="V742" i="150" s="1"/>
  <c r="N742" i="150"/>
  <c r="U741" i="150"/>
  <c r="V741" i="150" s="1"/>
  <c r="N741" i="150"/>
  <c r="U740" i="150"/>
  <c r="V740" i="150" s="1"/>
  <c r="N740" i="150"/>
  <c r="U736" i="150"/>
  <c r="V736" i="150" s="1"/>
  <c r="N736" i="150"/>
  <c r="U734" i="150"/>
  <c r="V734" i="150" s="1"/>
  <c r="U733" i="150"/>
  <c r="V733" i="150" s="1"/>
  <c r="N733" i="150"/>
  <c r="U732" i="150"/>
  <c r="V732" i="150" s="1"/>
  <c r="U731" i="150"/>
  <c r="V731" i="150" s="1"/>
  <c r="N731" i="150"/>
  <c r="U730" i="150"/>
  <c r="V730" i="150" s="1"/>
  <c r="N730" i="150"/>
  <c r="U729" i="150"/>
  <c r="V729" i="150" s="1"/>
  <c r="N729" i="150"/>
  <c r="U728" i="150"/>
  <c r="V728" i="150" s="1"/>
  <c r="N728" i="150"/>
  <c r="U727" i="150"/>
  <c r="V727" i="150" s="1"/>
  <c r="N727" i="150"/>
  <c r="U726" i="150"/>
  <c r="V726" i="150" s="1"/>
  <c r="N726" i="150"/>
  <c r="U725" i="150"/>
  <c r="V725" i="150" s="1"/>
  <c r="N725" i="150"/>
  <c r="U724" i="150"/>
  <c r="V724" i="150" s="1"/>
  <c r="N724" i="150"/>
  <c r="U721" i="150"/>
  <c r="V721" i="150" s="1"/>
  <c r="N721" i="150"/>
  <c r="U719" i="150"/>
  <c r="V719" i="150" s="1"/>
  <c r="N719" i="150"/>
  <c r="U718" i="150"/>
  <c r="V718" i="150" s="1"/>
  <c r="N718" i="150"/>
  <c r="U717" i="150"/>
  <c r="V717" i="150" s="1"/>
  <c r="N717" i="150"/>
  <c r="U716" i="150"/>
  <c r="V716" i="150" s="1"/>
  <c r="N716" i="150"/>
  <c r="U715" i="150"/>
  <c r="V715" i="150" s="1"/>
  <c r="N715" i="150"/>
  <c r="U714" i="150"/>
  <c r="V714" i="150" s="1"/>
  <c r="N714" i="150"/>
  <c r="U712" i="150"/>
  <c r="V712" i="150" s="1"/>
  <c r="N712" i="150"/>
  <c r="U710" i="150"/>
  <c r="V710" i="150" s="1"/>
  <c r="N710" i="150"/>
  <c r="U709" i="150"/>
  <c r="V709" i="150" s="1"/>
  <c r="N709" i="150"/>
  <c r="U708" i="150"/>
  <c r="V708" i="150" s="1"/>
  <c r="N708" i="150"/>
  <c r="U707" i="150"/>
  <c r="V707" i="150" s="1"/>
  <c r="N707" i="150"/>
  <c r="U706" i="150"/>
  <c r="V706" i="150" s="1"/>
  <c r="N706" i="150"/>
  <c r="U705" i="150"/>
  <c r="V705" i="150" s="1"/>
  <c r="N705" i="150"/>
  <c r="U704" i="150"/>
  <c r="V704" i="150" s="1"/>
  <c r="N704" i="150"/>
  <c r="U703" i="150"/>
  <c r="V703" i="150" s="1"/>
  <c r="N703" i="150"/>
  <c r="U702" i="150"/>
  <c r="V702" i="150" s="1"/>
  <c r="N702" i="150"/>
  <c r="U701" i="150"/>
  <c r="V701" i="150" s="1"/>
  <c r="N701" i="150"/>
  <c r="AD700" i="150"/>
  <c r="AD699" i="150"/>
  <c r="AD698" i="150"/>
  <c r="AD697" i="150"/>
  <c r="AD696" i="150"/>
  <c r="U695" i="150"/>
  <c r="V695" i="150" s="1"/>
  <c r="N695" i="150"/>
  <c r="U694" i="150"/>
  <c r="V694" i="150" s="1"/>
  <c r="N694" i="150"/>
  <c r="U693" i="150"/>
  <c r="V693" i="150" s="1"/>
  <c r="N693" i="150"/>
  <c r="AD692" i="150"/>
  <c r="K691" i="150"/>
  <c r="J691" i="150"/>
  <c r="I691" i="150"/>
  <c r="U690" i="150"/>
  <c r="V690" i="150" s="1"/>
  <c r="N690" i="150"/>
  <c r="AD689" i="150"/>
  <c r="AD688" i="150"/>
  <c r="AD687" i="150"/>
  <c r="AD686" i="150"/>
  <c r="AD685" i="150"/>
  <c r="N685" i="150"/>
  <c r="U684" i="150"/>
  <c r="V684" i="150" s="1"/>
  <c r="N684" i="150"/>
  <c r="U683" i="150"/>
  <c r="V683" i="150" s="1"/>
  <c r="N683" i="150"/>
  <c r="U682" i="150"/>
  <c r="V682" i="150" s="1"/>
  <c r="N682" i="150"/>
  <c r="U681" i="150"/>
  <c r="V681" i="150" s="1"/>
  <c r="N681" i="150"/>
  <c r="U680" i="150"/>
  <c r="V680" i="150" s="1"/>
  <c r="N680" i="150"/>
  <c r="U679" i="150"/>
  <c r="V679" i="150" s="1"/>
  <c r="N679" i="150"/>
  <c r="U678" i="150"/>
  <c r="V678" i="150" s="1"/>
  <c r="N678" i="150"/>
  <c r="U677" i="150"/>
  <c r="V677" i="150" s="1"/>
  <c r="N677" i="150"/>
  <c r="U676" i="150"/>
  <c r="V676" i="150" s="1"/>
  <c r="N676" i="150"/>
  <c r="U675" i="150"/>
  <c r="V675" i="150" s="1"/>
  <c r="N675" i="150"/>
  <c r="U674" i="150"/>
  <c r="V674" i="150" s="1"/>
  <c r="N674" i="150"/>
  <c r="U673" i="150"/>
  <c r="V673" i="150" s="1"/>
  <c r="N673" i="150"/>
  <c r="U672" i="150"/>
  <c r="V672" i="150" s="1"/>
  <c r="N672" i="150"/>
  <c r="U671" i="150"/>
  <c r="V671" i="150" s="1"/>
  <c r="N671" i="150"/>
  <c r="U670" i="150"/>
  <c r="V670" i="150" s="1"/>
  <c r="N670" i="150"/>
  <c r="U669" i="150"/>
  <c r="V669" i="150" s="1"/>
  <c r="N669" i="150"/>
  <c r="AD668" i="150"/>
  <c r="U667" i="150"/>
  <c r="V667" i="150" s="1"/>
  <c r="N667" i="150"/>
  <c r="U666" i="150"/>
  <c r="V666" i="150" s="1"/>
  <c r="N666" i="150"/>
  <c r="U665" i="150"/>
  <c r="V665" i="150" s="1"/>
  <c r="N665" i="150"/>
  <c r="U664" i="150"/>
  <c r="V664" i="150" s="1"/>
  <c r="N664" i="150"/>
  <c r="U663" i="150"/>
  <c r="V663" i="150" s="1"/>
  <c r="N663" i="150"/>
  <c r="U662" i="150"/>
  <c r="V662" i="150" s="1"/>
  <c r="N662" i="150"/>
  <c r="AD661" i="150"/>
  <c r="AD660" i="150"/>
  <c r="U659" i="150"/>
  <c r="V659" i="150" s="1"/>
  <c r="N659" i="150"/>
  <c r="U658" i="150"/>
  <c r="V658" i="150" s="1"/>
  <c r="N658" i="150"/>
  <c r="U657" i="150"/>
  <c r="V657" i="150" s="1"/>
  <c r="N657" i="150"/>
  <c r="U656" i="150"/>
  <c r="V656" i="150" s="1"/>
  <c r="N656" i="150"/>
  <c r="U655" i="150"/>
  <c r="V655" i="150" s="1"/>
  <c r="N655" i="150"/>
  <c r="U654" i="150"/>
  <c r="V654" i="150" s="1"/>
  <c r="N654" i="150"/>
  <c r="U653" i="150"/>
  <c r="V653" i="150" s="1"/>
  <c r="N653" i="150"/>
  <c r="U652" i="150"/>
  <c r="V652" i="150" s="1"/>
  <c r="N652" i="150"/>
  <c r="U651" i="150"/>
  <c r="V651" i="150" s="1"/>
  <c r="N651" i="150"/>
  <c r="U650" i="150"/>
  <c r="V650" i="150" s="1"/>
  <c r="N650" i="150"/>
  <c r="U649" i="150"/>
  <c r="V649" i="150" s="1"/>
  <c r="N649" i="150"/>
  <c r="U648" i="150"/>
  <c r="V648" i="150" s="1"/>
  <c r="N648" i="150"/>
  <c r="U647" i="150"/>
  <c r="V647" i="150" s="1"/>
  <c r="N647" i="150"/>
  <c r="AD646" i="150"/>
  <c r="AD645" i="150"/>
  <c r="U644" i="150"/>
  <c r="V644" i="150" s="1"/>
  <c r="N644" i="150"/>
  <c r="U643" i="150"/>
  <c r="V643" i="150" s="1"/>
  <c r="N643" i="150"/>
  <c r="AD642" i="150"/>
  <c r="U641" i="150"/>
  <c r="V641" i="150" s="1"/>
  <c r="N641" i="150"/>
  <c r="U640" i="150"/>
  <c r="V640" i="150" s="1"/>
  <c r="N640" i="150"/>
  <c r="U639" i="150"/>
  <c r="V639" i="150" s="1"/>
  <c r="N639" i="150"/>
  <c r="U638" i="150"/>
  <c r="V638" i="150" s="1"/>
  <c r="N638" i="150"/>
  <c r="U637" i="150"/>
  <c r="V637" i="150" s="1"/>
  <c r="N637" i="150"/>
  <c r="U636" i="150"/>
  <c r="V636" i="150" s="1"/>
  <c r="N636" i="150"/>
  <c r="AD635" i="150"/>
  <c r="AD634" i="150"/>
  <c r="AD633" i="150"/>
  <c r="AD632" i="150"/>
  <c r="U631" i="150"/>
  <c r="V631" i="150" s="1"/>
  <c r="N631" i="150"/>
  <c r="AD630" i="150"/>
  <c r="X630" i="150"/>
  <c r="W630" i="150"/>
  <c r="U629" i="150"/>
  <c r="V629" i="150" s="1"/>
  <c r="N629" i="150"/>
  <c r="AD628" i="150"/>
  <c r="U627" i="150"/>
  <c r="V627" i="150" s="1"/>
  <c r="N627" i="150"/>
  <c r="U626" i="150"/>
  <c r="V626" i="150" s="1"/>
  <c r="N626" i="150"/>
  <c r="U625" i="150"/>
  <c r="V625" i="150" s="1"/>
  <c r="N625" i="150"/>
  <c r="U624" i="150"/>
  <c r="V624" i="150" s="1"/>
  <c r="N624" i="150"/>
  <c r="U623" i="150"/>
  <c r="V623" i="150" s="1"/>
  <c r="N623" i="150"/>
  <c r="U622" i="150"/>
  <c r="V622" i="150" s="1"/>
  <c r="N622" i="150"/>
  <c r="U621" i="150"/>
  <c r="V621" i="150" s="1"/>
  <c r="N621" i="150"/>
  <c r="U620" i="150"/>
  <c r="V620" i="150" s="1"/>
  <c r="N620" i="150"/>
  <c r="U619" i="150"/>
  <c r="V619" i="150" s="1"/>
  <c r="N619" i="150"/>
  <c r="U618" i="150"/>
  <c r="V618" i="150" s="1"/>
  <c r="N618" i="150"/>
  <c r="U617" i="150"/>
  <c r="V617" i="150" s="1"/>
  <c r="N617" i="150"/>
  <c r="U616" i="150"/>
  <c r="V616" i="150" s="1"/>
  <c r="N616" i="150"/>
  <c r="AD615" i="150"/>
  <c r="AD614" i="150"/>
  <c r="AD613" i="150"/>
  <c r="AD612" i="150"/>
  <c r="U611" i="150"/>
  <c r="V611" i="150" s="1"/>
  <c r="N611" i="150"/>
  <c r="U610" i="150"/>
  <c r="V610" i="150" s="1"/>
  <c r="N610" i="150"/>
  <c r="U609" i="150"/>
  <c r="V609" i="150" s="1"/>
  <c r="N609" i="150"/>
  <c r="U608" i="150"/>
  <c r="V608" i="150" s="1"/>
  <c r="N608" i="150"/>
  <c r="U607" i="150"/>
  <c r="V607" i="150" s="1"/>
  <c r="N607" i="150"/>
  <c r="U606" i="150"/>
  <c r="V606" i="150" s="1"/>
  <c r="N606" i="150"/>
  <c r="U605" i="150"/>
  <c r="V605" i="150" s="1"/>
  <c r="N605" i="150"/>
  <c r="U604" i="150"/>
  <c r="V604" i="150" s="1"/>
  <c r="N604" i="150"/>
  <c r="U603" i="150"/>
  <c r="V603" i="150" s="1"/>
  <c r="N603" i="150"/>
  <c r="U600" i="150"/>
  <c r="V600" i="150" s="1"/>
  <c r="N600" i="150"/>
  <c r="U599" i="150"/>
  <c r="V599" i="150" s="1"/>
  <c r="N599" i="150"/>
  <c r="U596" i="150"/>
  <c r="V596" i="150" s="1"/>
  <c r="N596" i="150"/>
  <c r="U595" i="150"/>
  <c r="V595" i="150" s="1"/>
  <c r="N595" i="150"/>
  <c r="U594" i="150"/>
  <c r="V594" i="150" s="1"/>
  <c r="N594" i="150"/>
  <c r="U593" i="150"/>
  <c r="V593" i="150" s="1"/>
  <c r="N593" i="150"/>
  <c r="U592" i="150"/>
  <c r="V592" i="150" s="1"/>
  <c r="N592" i="150"/>
  <c r="U591" i="150"/>
  <c r="V591" i="150" s="1"/>
  <c r="N591" i="150"/>
  <c r="U587" i="150"/>
  <c r="V587" i="150" s="1"/>
  <c r="N587" i="150"/>
  <c r="U585" i="150"/>
  <c r="V585" i="150" s="1"/>
  <c r="N585" i="150"/>
  <c r="U584" i="150"/>
  <c r="V584" i="150" s="1"/>
  <c r="N584" i="150"/>
  <c r="U583" i="150"/>
  <c r="V583" i="150" s="1"/>
  <c r="N583" i="150"/>
  <c r="U582" i="150"/>
  <c r="V582" i="150" s="1"/>
  <c r="N582" i="150"/>
  <c r="U581" i="150"/>
  <c r="V581" i="150" s="1"/>
  <c r="N581" i="150"/>
  <c r="U580" i="150"/>
  <c r="V580" i="150" s="1"/>
  <c r="N580" i="150"/>
  <c r="U579" i="150"/>
  <c r="V579" i="150" s="1"/>
  <c r="N579" i="150"/>
  <c r="U578" i="150"/>
  <c r="V578" i="150" s="1"/>
  <c r="N578" i="150"/>
  <c r="U577" i="150"/>
  <c r="V577" i="150" s="1"/>
  <c r="N577" i="150"/>
  <c r="U576" i="150"/>
  <c r="V576" i="150" s="1"/>
  <c r="N576" i="150"/>
  <c r="U575" i="150"/>
  <c r="V575" i="150" s="1"/>
  <c r="N575" i="150"/>
  <c r="U574" i="150"/>
  <c r="V574" i="150" s="1"/>
  <c r="N574" i="150"/>
  <c r="U573" i="150"/>
  <c r="V573" i="150" s="1"/>
  <c r="N573" i="150"/>
  <c r="U572" i="150"/>
  <c r="V572" i="150" s="1"/>
  <c r="N572" i="150"/>
  <c r="U571" i="150"/>
  <c r="V571" i="150" s="1"/>
  <c r="N571" i="150"/>
  <c r="U570" i="150"/>
  <c r="V570" i="150" s="1"/>
  <c r="N570" i="150"/>
  <c r="U567" i="150"/>
  <c r="V567" i="150" s="1"/>
  <c r="N567" i="150"/>
  <c r="U566" i="150"/>
  <c r="V566" i="150" s="1"/>
  <c r="N566" i="150"/>
  <c r="U565" i="150"/>
  <c r="V565" i="150" s="1"/>
  <c r="N565" i="150"/>
  <c r="U564" i="150"/>
  <c r="V564" i="150" s="1"/>
  <c r="N564" i="150"/>
  <c r="U562" i="150"/>
  <c r="V562" i="150" s="1"/>
  <c r="N562" i="150"/>
  <c r="U561" i="150"/>
  <c r="V561" i="150" s="1"/>
  <c r="N561" i="150"/>
  <c r="U559" i="150"/>
  <c r="V559" i="150" s="1"/>
  <c r="N559" i="150"/>
  <c r="U558" i="150"/>
  <c r="V558" i="150" s="1"/>
  <c r="N558" i="150"/>
  <c r="U557" i="150"/>
  <c r="V557" i="150" s="1"/>
  <c r="N557" i="150"/>
  <c r="U555" i="150"/>
  <c r="V555" i="150" s="1"/>
  <c r="N555" i="150"/>
  <c r="U554" i="150"/>
  <c r="V554" i="150" s="1"/>
  <c r="N554" i="150"/>
  <c r="U553" i="150"/>
  <c r="V553" i="150" s="1"/>
  <c r="N553" i="150"/>
  <c r="U552" i="150"/>
  <c r="V552" i="150" s="1"/>
  <c r="N552" i="150"/>
  <c r="U551" i="150"/>
  <c r="V551" i="150" s="1"/>
  <c r="N551" i="150"/>
  <c r="U550" i="150"/>
  <c r="V550" i="150" s="1"/>
  <c r="N550" i="150"/>
  <c r="U549" i="150"/>
  <c r="V549" i="150" s="1"/>
  <c r="N549" i="150"/>
  <c r="U548" i="150"/>
  <c r="V548" i="150" s="1"/>
  <c r="N548" i="150"/>
  <c r="U547" i="150"/>
  <c r="V547" i="150" s="1"/>
  <c r="N547" i="150"/>
  <c r="U546" i="150"/>
  <c r="V546" i="150" s="1"/>
  <c r="N546" i="150"/>
  <c r="U545" i="150"/>
  <c r="V545" i="150" s="1"/>
  <c r="N545" i="150"/>
  <c r="U544" i="150"/>
  <c r="V544" i="150" s="1"/>
  <c r="N544" i="150"/>
  <c r="U543" i="150"/>
  <c r="V543" i="150" s="1"/>
  <c r="N543" i="150"/>
  <c r="U542" i="150"/>
  <c r="V542" i="150" s="1"/>
  <c r="N542" i="150"/>
  <c r="X541" i="150"/>
  <c r="U541" i="150"/>
  <c r="V541" i="150" s="1"/>
  <c r="N541" i="150"/>
  <c r="U540" i="150"/>
  <c r="V540" i="150" s="1"/>
  <c r="N540" i="150"/>
  <c r="AE538" i="150"/>
  <c r="U538" i="150"/>
  <c r="V538" i="150" s="1"/>
  <c r="N538" i="150"/>
  <c r="U537" i="150"/>
  <c r="V537" i="150" s="1"/>
  <c r="N537" i="150"/>
  <c r="AE536" i="150"/>
  <c r="U536" i="150"/>
  <c r="V536" i="150" s="1"/>
  <c r="N536" i="150"/>
  <c r="AE534" i="150"/>
  <c r="U534" i="150"/>
  <c r="V534" i="150" s="1"/>
  <c r="N534" i="150"/>
  <c r="AE532" i="150"/>
  <c r="U532" i="150"/>
  <c r="V532" i="150" s="1"/>
  <c r="N532" i="150"/>
  <c r="AE531" i="150"/>
  <c r="U531" i="150"/>
  <c r="V531" i="150" s="1"/>
  <c r="N531" i="150"/>
  <c r="X527" i="150"/>
  <c r="U527" i="150"/>
  <c r="V527" i="150" s="1"/>
  <c r="N527" i="150"/>
  <c r="F526" i="150"/>
  <c r="E526" i="150"/>
  <c r="D526" i="150"/>
  <c r="C526" i="150"/>
  <c r="AE522" i="150"/>
  <c r="U522" i="150"/>
  <c r="V522" i="150" s="1"/>
  <c r="N522" i="150"/>
  <c r="AT520" i="150"/>
  <c r="AS520" i="150"/>
  <c r="AE519" i="150"/>
  <c r="U519" i="150"/>
  <c r="V519" i="150" s="1"/>
  <c r="N519" i="150"/>
  <c r="AE518" i="150"/>
  <c r="U518" i="150"/>
  <c r="V518" i="150" s="1"/>
  <c r="N518" i="150"/>
  <c r="AE517" i="150"/>
  <c r="U517" i="150"/>
  <c r="V517" i="150" s="1"/>
  <c r="N517" i="150"/>
  <c r="AE516" i="150"/>
  <c r="U516" i="150"/>
  <c r="V516" i="150" s="1"/>
  <c r="N516" i="150"/>
  <c r="AE515" i="150"/>
  <c r="U515" i="150"/>
  <c r="V515" i="150" s="1"/>
  <c r="N515" i="150"/>
  <c r="AE514" i="150"/>
  <c r="U514" i="150"/>
  <c r="V514" i="150" s="1"/>
  <c r="N514" i="150"/>
  <c r="AE512" i="150"/>
  <c r="U512" i="150"/>
  <c r="V512" i="150" s="1"/>
  <c r="N512" i="150"/>
  <c r="AE509" i="150"/>
  <c r="U509" i="150"/>
  <c r="V509" i="150" s="1"/>
  <c r="N509" i="150"/>
  <c r="AE508" i="150"/>
  <c r="U508" i="150"/>
  <c r="V508" i="150" s="1"/>
  <c r="N508" i="150"/>
  <c r="AE507" i="150"/>
  <c r="U507" i="150"/>
  <c r="V507" i="150" s="1"/>
  <c r="N507" i="150"/>
  <c r="AE506" i="150"/>
  <c r="U506" i="150"/>
  <c r="V506" i="150" s="1"/>
  <c r="N506" i="150"/>
  <c r="AE505" i="150"/>
  <c r="U505" i="150"/>
  <c r="V505" i="150" s="1"/>
  <c r="N505" i="150"/>
  <c r="AE504" i="150"/>
  <c r="U504" i="150"/>
  <c r="V504" i="150" s="1"/>
  <c r="N504" i="150"/>
  <c r="AE503" i="150"/>
  <c r="U503" i="150"/>
  <c r="V503" i="150" s="1"/>
  <c r="N503" i="150"/>
  <c r="AE502" i="150"/>
  <c r="U502" i="150"/>
  <c r="V502" i="150" s="1"/>
  <c r="N502" i="150"/>
  <c r="AE501" i="150"/>
  <c r="U501" i="150"/>
  <c r="V501" i="150" s="1"/>
  <c r="N501" i="150"/>
  <c r="AE500" i="150"/>
  <c r="U500" i="150"/>
  <c r="V500" i="150" s="1"/>
  <c r="N500" i="150"/>
  <c r="AE499" i="150"/>
  <c r="U499" i="150"/>
  <c r="V499" i="150" s="1"/>
  <c r="N499" i="150"/>
  <c r="AE498" i="150"/>
  <c r="U498" i="150"/>
  <c r="V498" i="150" s="1"/>
  <c r="N498" i="150"/>
  <c r="AE497" i="150"/>
  <c r="U497" i="150"/>
  <c r="V497" i="150" s="1"/>
  <c r="N497" i="150"/>
  <c r="AE496" i="150"/>
  <c r="U496" i="150"/>
  <c r="V496" i="150" s="1"/>
  <c r="N496" i="150"/>
  <c r="AE495" i="150"/>
  <c r="U495" i="150"/>
  <c r="V495" i="150" s="1"/>
  <c r="N495" i="150"/>
  <c r="AE494" i="150"/>
  <c r="U494" i="150"/>
  <c r="V494" i="150" s="1"/>
  <c r="N494" i="150"/>
  <c r="AE493" i="150"/>
  <c r="U493" i="150"/>
  <c r="V493" i="150" s="1"/>
  <c r="N493" i="150"/>
  <c r="AE492" i="150"/>
  <c r="U492" i="150"/>
  <c r="V492" i="150" s="1"/>
  <c r="N492" i="150"/>
  <c r="AE491" i="150"/>
  <c r="U491" i="150"/>
  <c r="V491" i="150" s="1"/>
  <c r="N491" i="150"/>
  <c r="AE490" i="150"/>
  <c r="U490" i="150"/>
  <c r="V490" i="150" s="1"/>
  <c r="N490" i="150"/>
  <c r="AE489" i="150"/>
  <c r="U489" i="150"/>
  <c r="V489" i="150" s="1"/>
  <c r="N489" i="150"/>
  <c r="AE488" i="150"/>
  <c r="U488" i="150"/>
  <c r="V488" i="150" s="1"/>
  <c r="N488" i="150"/>
  <c r="AE487" i="150"/>
  <c r="U487" i="150"/>
  <c r="V487" i="150" s="1"/>
  <c r="N487" i="150"/>
  <c r="AE486" i="150"/>
  <c r="U486" i="150"/>
  <c r="V486" i="150" s="1"/>
  <c r="N486" i="150"/>
  <c r="AE485" i="150"/>
  <c r="U485" i="150"/>
  <c r="V485" i="150" s="1"/>
  <c r="N485" i="150"/>
  <c r="AE484" i="150"/>
  <c r="U484" i="150"/>
  <c r="V484" i="150" s="1"/>
  <c r="N484" i="150"/>
  <c r="AE483" i="150"/>
  <c r="U483" i="150"/>
  <c r="V483" i="150" s="1"/>
  <c r="N483" i="150"/>
  <c r="AE482" i="150"/>
  <c r="U482" i="150"/>
  <c r="V482" i="150" s="1"/>
  <c r="N482" i="150"/>
  <c r="AE481" i="150"/>
  <c r="U481" i="150"/>
  <c r="V481" i="150" s="1"/>
  <c r="N481" i="150"/>
  <c r="AE480" i="150"/>
  <c r="U480" i="150"/>
  <c r="V480" i="150" s="1"/>
  <c r="N480" i="150"/>
  <c r="AE479" i="150"/>
  <c r="U479" i="150"/>
  <c r="V479" i="150" s="1"/>
  <c r="N479" i="150"/>
  <c r="AE478" i="150"/>
  <c r="U478" i="150"/>
  <c r="V478" i="150" s="1"/>
  <c r="N478" i="150"/>
  <c r="AE477" i="150"/>
  <c r="U477" i="150"/>
  <c r="V477" i="150" s="1"/>
  <c r="N477" i="150"/>
  <c r="AE476" i="150"/>
  <c r="U476" i="150"/>
  <c r="V476" i="150" s="1"/>
  <c r="N476" i="150"/>
  <c r="AE475" i="150"/>
  <c r="U475" i="150"/>
  <c r="V475" i="150" s="1"/>
  <c r="N475" i="150"/>
  <c r="AE474" i="150"/>
  <c r="U474" i="150"/>
  <c r="V474" i="150" s="1"/>
  <c r="N474" i="150"/>
  <c r="AE473" i="150"/>
  <c r="U473" i="150"/>
  <c r="V473" i="150" s="1"/>
  <c r="N473" i="150"/>
  <c r="AE472" i="150"/>
  <c r="U472" i="150"/>
  <c r="V472" i="150" s="1"/>
  <c r="N472" i="150"/>
  <c r="AE471" i="150"/>
  <c r="U471" i="150"/>
  <c r="V471" i="150" s="1"/>
  <c r="N471" i="150"/>
  <c r="AE461" i="150"/>
  <c r="U461" i="150"/>
  <c r="V461" i="150" s="1"/>
  <c r="N461" i="150"/>
  <c r="AE460" i="150"/>
  <c r="U460" i="150"/>
  <c r="V460" i="150" s="1"/>
  <c r="N460" i="150"/>
  <c r="AE459" i="150"/>
  <c r="U459" i="150"/>
  <c r="V459" i="150" s="1"/>
  <c r="N459" i="150"/>
  <c r="AE458" i="150"/>
  <c r="U458" i="150"/>
  <c r="V458" i="150" s="1"/>
  <c r="N458" i="150"/>
  <c r="AE457" i="150"/>
  <c r="U457" i="150"/>
  <c r="V457" i="150" s="1"/>
  <c r="N457" i="150"/>
  <c r="AE456" i="150"/>
  <c r="U456" i="150"/>
  <c r="V456" i="150" s="1"/>
  <c r="N456" i="150"/>
  <c r="AE455" i="150"/>
  <c r="U455" i="150"/>
  <c r="V455" i="150" s="1"/>
  <c r="N455" i="150"/>
  <c r="AE454" i="150"/>
  <c r="U454" i="150"/>
  <c r="V454" i="150" s="1"/>
  <c r="N454" i="150"/>
  <c r="AE453" i="150"/>
  <c r="U453" i="150"/>
  <c r="V453" i="150" s="1"/>
  <c r="N453" i="150"/>
  <c r="AE452" i="150"/>
  <c r="U452" i="150"/>
  <c r="V452" i="150" s="1"/>
  <c r="N452" i="150"/>
  <c r="U451" i="150"/>
  <c r="V451" i="150" s="1"/>
  <c r="N451" i="150"/>
  <c r="U450" i="150"/>
  <c r="V450" i="150" s="1"/>
  <c r="N450" i="150"/>
  <c r="U449" i="150"/>
  <c r="V449" i="150" s="1"/>
  <c r="N449" i="150"/>
  <c r="U448" i="150"/>
  <c r="V448" i="150" s="1"/>
  <c r="N448" i="150"/>
  <c r="U447" i="150"/>
  <c r="V447" i="150" s="1"/>
  <c r="N447" i="150"/>
  <c r="U446" i="150"/>
  <c r="V446" i="150" s="1"/>
  <c r="N446" i="150"/>
  <c r="U445" i="150"/>
  <c r="V445" i="150" s="1"/>
  <c r="N445" i="150"/>
  <c r="U444" i="150"/>
  <c r="V444" i="150" s="1"/>
  <c r="N444" i="150"/>
  <c r="U443" i="150"/>
  <c r="V443" i="150" s="1"/>
  <c r="N443" i="150"/>
  <c r="U442" i="150"/>
  <c r="V442" i="150" s="1"/>
  <c r="N442" i="150"/>
  <c r="U441" i="150"/>
  <c r="V441" i="150" s="1"/>
  <c r="N441" i="150"/>
  <c r="U440" i="150"/>
  <c r="V440" i="150" s="1"/>
  <c r="N440" i="150"/>
  <c r="U439" i="150"/>
  <c r="V439" i="150" s="1"/>
  <c r="N439" i="150"/>
  <c r="U438" i="150"/>
  <c r="V438" i="150" s="1"/>
  <c r="N438" i="150"/>
  <c r="U437" i="150"/>
  <c r="V437" i="150" s="1"/>
  <c r="N437" i="150"/>
  <c r="U436" i="150"/>
  <c r="V436" i="150" s="1"/>
  <c r="N436" i="150"/>
  <c r="U431" i="150"/>
  <c r="V431" i="150" s="1"/>
  <c r="N431" i="150"/>
  <c r="U430" i="150"/>
  <c r="V430" i="150" s="1"/>
  <c r="N430" i="150"/>
  <c r="U429" i="150"/>
  <c r="V429" i="150" s="1"/>
  <c r="U428" i="150"/>
  <c r="V428" i="150" s="1"/>
  <c r="AM427" i="150"/>
  <c r="AN427" i="150" s="1"/>
  <c r="U427" i="150"/>
  <c r="V427" i="150" s="1"/>
  <c r="N427" i="150"/>
  <c r="AM426" i="150"/>
  <c r="AN426" i="150" s="1"/>
  <c r="U426" i="150"/>
  <c r="V426" i="150" s="1"/>
  <c r="N426" i="150"/>
  <c r="AM425" i="150"/>
  <c r="AN425" i="150" s="1"/>
  <c r="U425" i="150"/>
  <c r="V425" i="150" s="1"/>
  <c r="N425" i="150"/>
  <c r="AM424" i="150"/>
  <c r="AN424" i="150" s="1"/>
  <c r="U424" i="150"/>
  <c r="V424" i="150" s="1"/>
  <c r="N424" i="150"/>
  <c r="AM423" i="150"/>
  <c r="AN423" i="150" s="1"/>
  <c r="U423" i="150"/>
  <c r="V423" i="150" s="1"/>
  <c r="N423" i="150"/>
  <c r="AM422" i="150"/>
  <c r="AN422" i="150" s="1"/>
  <c r="U422" i="150"/>
  <c r="V422" i="150" s="1"/>
  <c r="N422" i="150"/>
  <c r="AM421" i="150"/>
  <c r="AN421" i="150" s="1"/>
  <c r="U421" i="150"/>
  <c r="V421" i="150" s="1"/>
  <c r="N421" i="150"/>
  <c r="AM420" i="150"/>
  <c r="AN420" i="150" s="1"/>
  <c r="U420" i="150"/>
  <c r="V420" i="150" s="1"/>
  <c r="N420" i="150"/>
  <c r="AM419" i="150"/>
  <c r="AN419" i="150" s="1"/>
  <c r="U419" i="150"/>
  <c r="V419" i="150" s="1"/>
  <c r="N419" i="150"/>
  <c r="AM418" i="150"/>
  <c r="AN418" i="150" s="1"/>
  <c r="U418" i="150"/>
  <c r="V418" i="150" s="1"/>
  <c r="N418" i="150"/>
  <c r="AM417" i="150"/>
  <c r="AN417" i="150" s="1"/>
  <c r="U417" i="150"/>
  <c r="V417" i="150" s="1"/>
  <c r="N417" i="150"/>
  <c r="AM416" i="150"/>
  <c r="AN416" i="150" s="1"/>
  <c r="U416" i="150"/>
  <c r="V416" i="150" s="1"/>
  <c r="N416" i="150"/>
  <c r="AM415" i="150"/>
  <c r="AN415" i="150" s="1"/>
  <c r="U415" i="150"/>
  <c r="V415" i="150" s="1"/>
  <c r="N415" i="150"/>
  <c r="AM414" i="150"/>
  <c r="AN414" i="150" s="1"/>
  <c r="U414" i="150"/>
  <c r="V414" i="150" s="1"/>
  <c r="N414" i="150"/>
  <c r="AM413" i="150"/>
  <c r="AN413" i="150" s="1"/>
  <c r="U413" i="150"/>
  <c r="V413" i="150" s="1"/>
  <c r="N413" i="150"/>
  <c r="AM412" i="150"/>
  <c r="AN412" i="150" s="1"/>
  <c r="U412" i="150"/>
  <c r="V412" i="150" s="1"/>
  <c r="N412" i="150"/>
  <c r="AM411" i="150"/>
  <c r="AN411" i="150" s="1"/>
  <c r="U411" i="150"/>
  <c r="V411" i="150" s="1"/>
  <c r="N411" i="150"/>
  <c r="AM410" i="150"/>
  <c r="AN410" i="150" s="1"/>
  <c r="U410" i="150"/>
  <c r="V410" i="150" s="1"/>
  <c r="N410" i="150"/>
  <c r="AM409" i="150"/>
  <c r="AN409" i="150" s="1"/>
  <c r="U409" i="150"/>
  <c r="V409" i="150" s="1"/>
  <c r="N409" i="150"/>
  <c r="U408" i="150"/>
  <c r="V408" i="150" s="1"/>
  <c r="AH407" i="150"/>
  <c r="AM406" i="150"/>
  <c r="AN406" i="150" s="1"/>
  <c r="U406" i="150"/>
  <c r="V406" i="150" s="1"/>
  <c r="N406" i="150"/>
  <c r="AM405" i="150"/>
  <c r="AN405" i="150" s="1"/>
  <c r="U405" i="150"/>
  <c r="V405" i="150" s="1"/>
  <c r="N405" i="150"/>
  <c r="AM403" i="150"/>
  <c r="AN403" i="150" s="1"/>
  <c r="U403" i="150"/>
  <c r="V403" i="150" s="1"/>
  <c r="N403" i="150"/>
  <c r="AM402" i="150"/>
  <c r="AN402" i="150" s="1"/>
  <c r="U402" i="150"/>
  <c r="V402" i="150" s="1"/>
  <c r="N402" i="150"/>
  <c r="U401" i="150"/>
  <c r="V401" i="150" s="1"/>
  <c r="N401" i="150"/>
  <c r="U400" i="150"/>
  <c r="V400" i="150" s="1"/>
  <c r="N400" i="150"/>
  <c r="U399" i="150"/>
  <c r="V399" i="150" s="1"/>
  <c r="N399" i="150"/>
  <c r="U398" i="150"/>
  <c r="V398" i="150" s="1"/>
  <c r="N398" i="150"/>
  <c r="AH397" i="150"/>
  <c r="U396" i="150"/>
  <c r="V396" i="150" s="1"/>
  <c r="N396" i="150"/>
  <c r="AM395" i="150"/>
  <c r="AN395" i="150" s="1"/>
  <c r="U395" i="150"/>
  <c r="V395" i="150" s="1"/>
  <c r="N395" i="150"/>
  <c r="AM394" i="150"/>
  <c r="AN394" i="150" s="1"/>
  <c r="U394" i="150"/>
  <c r="V394" i="150" s="1"/>
  <c r="N394" i="150"/>
  <c r="AM393" i="150"/>
  <c r="AN393" i="150" s="1"/>
  <c r="U393" i="150"/>
  <c r="V393" i="150" s="1"/>
  <c r="N393" i="150"/>
  <c r="AM392" i="150"/>
  <c r="AN392" i="150" s="1"/>
  <c r="U392" i="150"/>
  <c r="V392" i="150" s="1"/>
  <c r="N392" i="150"/>
  <c r="AM391" i="150"/>
  <c r="AN391" i="150" s="1"/>
  <c r="U391" i="150"/>
  <c r="V391" i="150" s="1"/>
  <c r="N391" i="150"/>
  <c r="AM390" i="150"/>
  <c r="AN390" i="150" s="1"/>
  <c r="U390" i="150"/>
  <c r="V390" i="150" s="1"/>
  <c r="N390" i="150"/>
  <c r="AM389" i="150"/>
  <c r="AN389" i="150" s="1"/>
  <c r="U389" i="150"/>
  <c r="V389" i="150" s="1"/>
  <c r="N389" i="150"/>
  <c r="AM388" i="150"/>
  <c r="AN388" i="150" s="1"/>
  <c r="U388" i="150"/>
  <c r="V388" i="150" s="1"/>
  <c r="N388" i="150"/>
  <c r="AH387" i="150"/>
  <c r="AM386" i="150"/>
  <c r="AN386" i="150" s="1"/>
  <c r="U386" i="150"/>
  <c r="V386" i="150" s="1"/>
  <c r="N386" i="150"/>
  <c r="AM385" i="150"/>
  <c r="AN385" i="150" s="1"/>
  <c r="U385" i="150"/>
  <c r="V385" i="150" s="1"/>
  <c r="N385" i="150"/>
  <c r="AM384" i="150"/>
  <c r="AN384" i="150" s="1"/>
  <c r="U384" i="150"/>
  <c r="V384" i="150" s="1"/>
  <c r="N384" i="150"/>
  <c r="U383" i="150"/>
  <c r="V383" i="150" s="1"/>
  <c r="N383" i="150"/>
  <c r="U382" i="150"/>
  <c r="V382" i="150" s="1"/>
  <c r="N382" i="150"/>
  <c r="AM381" i="150"/>
  <c r="AN381" i="150" s="1"/>
  <c r="U381" i="150"/>
  <c r="V381" i="150" s="1"/>
  <c r="N381" i="150"/>
  <c r="AH380" i="150"/>
  <c r="AH379" i="150"/>
  <c r="U378" i="150"/>
  <c r="V378" i="150" s="1"/>
  <c r="N378" i="150"/>
  <c r="U377" i="150"/>
  <c r="V377" i="150" s="1"/>
  <c r="N377" i="150"/>
  <c r="AH376" i="150"/>
  <c r="AM375" i="150"/>
  <c r="AN375" i="150" s="1"/>
  <c r="U375" i="150"/>
  <c r="V375" i="150" s="1"/>
  <c r="N375" i="150"/>
  <c r="AM374" i="150"/>
  <c r="AN374" i="150" s="1"/>
  <c r="U374" i="150"/>
  <c r="V374" i="150" s="1"/>
  <c r="N374" i="150"/>
  <c r="AM373" i="150"/>
  <c r="AN373" i="150" s="1"/>
  <c r="U373" i="150"/>
  <c r="V373" i="150" s="1"/>
  <c r="N373" i="150"/>
  <c r="AH372" i="150"/>
  <c r="AM371" i="150"/>
  <c r="AN371" i="150" s="1"/>
  <c r="U371" i="150"/>
  <c r="V371" i="150" s="1"/>
  <c r="N371" i="150"/>
  <c r="AM370" i="150"/>
  <c r="AN370" i="150" s="1"/>
  <c r="U370" i="150"/>
  <c r="V370" i="150" s="1"/>
  <c r="N370" i="150"/>
  <c r="AH369" i="150"/>
  <c r="AM368" i="150"/>
  <c r="AN368" i="150" s="1"/>
  <c r="U368" i="150"/>
  <c r="V368" i="150" s="1"/>
  <c r="N368" i="150"/>
  <c r="AM367" i="150"/>
  <c r="AN367" i="150" s="1"/>
  <c r="U367" i="150"/>
  <c r="V367" i="150" s="1"/>
  <c r="N367" i="150"/>
  <c r="AM366" i="150"/>
  <c r="AN366" i="150" s="1"/>
  <c r="U366" i="150"/>
  <c r="V366" i="150" s="1"/>
  <c r="N366" i="150"/>
  <c r="U365" i="150"/>
  <c r="V365" i="150" s="1"/>
  <c r="N365" i="150"/>
  <c r="U364" i="150"/>
  <c r="V364" i="150" s="1"/>
  <c r="N364" i="150"/>
  <c r="U363" i="150"/>
  <c r="V363" i="150" s="1"/>
  <c r="N363" i="150"/>
  <c r="AM362" i="150"/>
  <c r="AN362" i="150" s="1"/>
  <c r="U362" i="150"/>
  <c r="V362" i="150" s="1"/>
  <c r="N362" i="150"/>
  <c r="AM361" i="150"/>
  <c r="AN361" i="150" s="1"/>
  <c r="U361" i="150"/>
  <c r="V361" i="150" s="1"/>
  <c r="N361" i="150"/>
  <c r="U360" i="150"/>
  <c r="V360" i="150" s="1"/>
  <c r="N360" i="150"/>
  <c r="AM359" i="150"/>
  <c r="AN359" i="150" s="1"/>
  <c r="U359" i="150"/>
  <c r="V359" i="150" s="1"/>
  <c r="N359" i="150"/>
  <c r="AM358" i="150"/>
  <c r="AN358" i="150" s="1"/>
  <c r="U358" i="150"/>
  <c r="V358" i="150" s="1"/>
  <c r="N358" i="150"/>
  <c r="AH357" i="150"/>
  <c r="AM356" i="150"/>
  <c r="AN356" i="150" s="1"/>
  <c r="U356" i="150"/>
  <c r="V356" i="150" s="1"/>
  <c r="N356" i="150"/>
  <c r="AM355" i="150"/>
  <c r="AN355" i="150" s="1"/>
  <c r="U355" i="150"/>
  <c r="V355" i="150" s="1"/>
  <c r="N355" i="150"/>
  <c r="AM354" i="150"/>
  <c r="AN354" i="150" s="1"/>
  <c r="U354" i="150"/>
  <c r="V354" i="150" s="1"/>
  <c r="N354" i="150"/>
  <c r="AM353" i="150"/>
  <c r="AN353" i="150" s="1"/>
  <c r="U353" i="150"/>
  <c r="V353" i="150" s="1"/>
  <c r="N353" i="150"/>
  <c r="AM352" i="150"/>
  <c r="AN352" i="150" s="1"/>
  <c r="U352" i="150"/>
  <c r="V352" i="150" s="1"/>
  <c r="N352" i="150"/>
  <c r="AM351" i="150"/>
  <c r="AN351" i="150" s="1"/>
  <c r="U351" i="150"/>
  <c r="V351" i="150" s="1"/>
  <c r="N351" i="150"/>
  <c r="AM350" i="150"/>
  <c r="AN350" i="150" s="1"/>
  <c r="U350" i="150"/>
  <c r="V350" i="150" s="1"/>
  <c r="N350" i="150"/>
  <c r="AM349" i="150"/>
  <c r="AN349" i="150" s="1"/>
  <c r="U349" i="150"/>
  <c r="V349" i="150" s="1"/>
  <c r="N349" i="150"/>
  <c r="AM348" i="150"/>
  <c r="AN348" i="150" s="1"/>
  <c r="U348" i="150"/>
  <c r="V348" i="150" s="1"/>
  <c r="N348" i="150"/>
  <c r="AM347" i="150"/>
  <c r="AN347" i="150" s="1"/>
  <c r="U347" i="150"/>
  <c r="V347" i="150" s="1"/>
  <c r="N347" i="150"/>
  <c r="U346" i="150"/>
  <c r="V346" i="150" s="1"/>
  <c r="N346" i="150"/>
  <c r="U345" i="150"/>
  <c r="V345" i="150" s="1"/>
  <c r="N345" i="150"/>
  <c r="AM344" i="150"/>
  <c r="AN344" i="150" s="1"/>
  <c r="U344" i="150"/>
  <c r="V344" i="150" s="1"/>
  <c r="N344" i="150"/>
  <c r="AM343" i="150"/>
  <c r="AN343" i="150" s="1"/>
  <c r="U343" i="150"/>
  <c r="V343" i="150" s="1"/>
  <c r="N343" i="150"/>
  <c r="AH342" i="150"/>
  <c r="AH341" i="150"/>
  <c r="AH340" i="150"/>
  <c r="AH339" i="150"/>
  <c r="AH338" i="150"/>
  <c r="AH337" i="150"/>
  <c r="AH336" i="150"/>
  <c r="AM335" i="150"/>
  <c r="AN335" i="150" s="1"/>
  <c r="U335" i="150"/>
  <c r="V335" i="150" s="1"/>
  <c r="N335" i="150"/>
  <c r="U334" i="150"/>
  <c r="V334" i="150" s="1"/>
  <c r="N334" i="150"/>
  <c r="AH333" i="150"/>
  <c r="X333" i="150"/>
  <c r="W333" i="150"/>
  <c r="AH332" i="150"/>
  <c r="L332" i="150"/>
  <c r="K332" i="150"/>
  <c r="J332" i="150"/>
  <c r="I332" i="150"/>
  <c r="AH331" i="150"/>
  <c r="AM330" i="150"/>
  <c r="AN330" i="150" s="1"/>
  <c r="U330" i="150"/>
  <c r="V330" i="150" s="1"/>
  <c r="N330" i="150"/>
  <c r="U329" i="150"/>
  <c r="V329" i="150" s="1"/>
  <c r="N329" i="150"/>
  <c r="N326" i="150"/>
  <c r="AM325" i="150"/>
  <c r="AN325" i="150" s="1"/>
  <c r="U325" i="150"/>
  <c r="V325" i="150" s="1"/>
  <c r="N325" i="150"/>
  <c r="U324" i="150"/>
  <c r="V324" i="150" s="1"/>
  <c r="N324" i="150"/>
  <c r="AM323" i="150"/>
  <c r="AN323" i="150" s="1"/>
  <c r="U323" i="150"/>
  <c r="V323" i="150" s="1"/>
  <c r="N323" i="150"/>
  <c r="AM322" i="150"/>
  <c r="AN322" i="150" s="1"/>
  <c r="U322" i="150"/>
  <c r="V322" i="150" s="1"/>
  <c r="N322" i="150"/>
  <c r="U321" i="150"/>
  <c r="V321" i="150" s="1"/>
  <c r="N321" i="150"/>
  <c r="E319" i="150"/>
  <c r="E320" i="150" s="1"/>
  <c r="D319" i="150"/>
  <c r="D320" i="150" s="1"/>
  <c r="C319" i="150"/>
  <c r="C320" i="150" s="1"/>
  <c r="AM317" i="150"/>
  <c r="AN317" i="150" s="1"/>
  <c r="U317" i="150"/>
  <c r="V317" i="150" s="1"/>
  <c r="N317" i="150"/>
  <c r="AH316" i="150"/>
  <c r="AM315" i="150"/>
  <c r="AN315" i="150" s="1"/>
  <c r="U315" i="150"/>
  <c r="V315" i="150" s="1"/>
  <c r="N315" i="150"/>
  <c r="AM314" i="150"/>
  <c r="AN314" i="150" s="1"/>
  <c r="U314" i="150"/>
  <c r="V314" i="150" s="1"/>
  <c r="N314" i="150"/>
  <c r="AM313" i="150"/>
  <c r="AN313" i="150" s="1"/>
  <c r="U313" i="150"/>
  <c r="V313" i="150" s="1"/>
  <c r="N313" i="150"/>
  <c r="AM312" i="150"/>
  <c r="AN312" i="150" s="1"/>
  <c r="U312" i="150"/>
  <c r="V312" i="150" s="1"/>
  <c r="N312" i="150"/>
  <c r="AM311" i="150"/>
  <c r="AN311" i="150" s="1"/>
  <c r="U311" i="150"/>
  <c r="V311" i="150" s="1"/>
  <c r="N311" i="150"/>
  <c r="AM310" i="150"/>
  <c r="AN310" i="150" s="1"/>
  <c r="U310" i="150"/>
  <c r="V310" i="150" s="1"/>
  <c r="N310" i="150"/>
  <c r="AM309" i="150"/>
  <c r="AN309" i="150" s="1"/>
  <c r="U309" i="150"/>
  <c r="V309" i="150" s="1"/>
  <c r="N309" i="150"/>
  <c r="AM308" i="150"/>
  <c r="AN308" i="150" s="1"/>
  <c r="U308" i="150"/>
  <c r="V308" i="150" s="1"/>
  <c r="N308" i="150"/>
  <c r="U307" i="150"/>
  <c r="V307" i="150" s="1"/>
  <c r="N307" i="150"/>
  <c r="U306" i="150"/>
  <c r="V306" i="150" s="1"/>
  <c r="N306" i="150"/>
  <c r="U305" i="150"/>
  <c r="V305" i="150" s="1"/>
  <c r="N305" i="150"/>
  <c r="AM304" i="150"/>
  <c r="AN304" i="150" s="1"/>
  <c r="U304" i="150"/>
  <c r="V304" i="150" s="1"/>
  <c r="N304" i="150"/>
  <c r="AM303" i="150"/>
  <c r="AN303" i="150" s="1"/>
  <c r="U303" i="150"/>
  <c r="V303" i="150" s="1"/>
  <c r="N303" i="150"/>
  <c r="U302" i="150"/>
  <c r="V302" i="150" s="1"/>
  <c r="N302" i="150"/>
  <c r="U301" i="150"/>
  <c r="V301" i="150" s="1"/>
  <c r="N301" i="150"/>
  <c r="U300" i="150"/>
  <c r="V300" i="150" s="1"/>
  <c r="N300" i="150"/>
  <c r="F300" i="150"/>
  <c r="E300" i="150"/>
  <c r="U298" i="150"/>
  <c r="V298" i="150" s="1"/>
  <c r="N298" i="150"/>
  <c r="U297" i="150"/>
  <c r="V297" i="150" s="1"/>
  <c r="N297" i="150"/>
  <c r="U296" i="150"/>
  <c r="V296" i="150" s="1"/>
  <c r="N296" i="150"/>
  <c r="U290" i="150"/>
  <c r="V290" i="150" s="1"/>
  <c r="N290" i="150"/>
  <c r="AM289" i="150"/>
  <c r="AN289" i="150" s="1"/>
  <c r="U289" i="150"/>
  <c r="V289" i="150" s="1"/>
  <c r="N289" i="150"/>
  <c r="U287" i="150"/>
  <c r="V287" i="150" s="1"/>
  <c r="N287" i="150"/>
  <c r="AM286" i="150"/>
  <c r="AN286" i="150" s="1"/>
  <c r="U286" i="150"/>
  <c r="V286" i="150" s="1"/>
  <c r="N286" i="150"/>
  <c r="AM285" i="150"/>
  <c r="AN285" i="150" s="1"/>
  <c r="U285" i="150"/>
  <c r="V285" i="150" s="1"/>
  <c r="N285" i="150"/>
  <c r="AM284" i="150"/>
  <c r="AN284" i="150" s="1"/>
  <c r="U284" i="150"/>
  <c r="V284" i="150" s="1"/>
  <c r="N284" i="150"/>
  <c r="AM283" i="150"/>
  <c r="AN283" i="150" s="1"/>
  <c r="U283" i="150"/>
  <c r="V283" i="150" s="1"/>
  <c r="N283" i="150"/>
  <c r="U282" i="150"/>
  <c r="V282" i="150" s="1"/>
  <c r="N282" i="150"/>
  <c r="U281" i="150"/>
  <c r="V281" i="150" s="1"/>
  <c r="N281" i="150"/>
  <c r="AM280" i="150"/>
  <c r="AN280" i="150" s="1"/>
  <c r="U280" i="150"/>
  <c r="V280" i="150" s="1"/>
  <c r="N280" i="150"/>
  <c r="AM279" i="150"/>
  <c r="AN279" i="150" s="1"/>
  <c r="U279" i="150"/>
  <c r="V279" i="150" s="1"/>
  <c r="N279" i="150"/>
  <c r="AM278" i="150"/>
  <c r="AN278" i="150" s="1"/>
  <c r="U278" i="150"/>
  <c r="V278" i="150" s="1"/>
  <c r="N278" i="150"/>
  <c r="U277" i="150"/>
  <c r="V277" i="150" s="1"/>
  <c r="N277" i="150"/>
  <c r="U276" i="150"/>
  <c r="V276" i="150" s="1"/>
  <c r="N276" i="150"/>
  <c r="AM275" i="150"/>
  <c r="AN275" i="150" s="1"/>
  <c r="U275" i="150"/>
  <c r="V275" i="150" s="1"/>
  <c r="N275" i="150"/>
  <c r="U274" i="150"/>
  <c r="V274" i="150" s="1"/>
  <c r="N274" i="150"/>
  <c r="AM273" i="150"/>
  <c r="AN273" i="150" s="1"/>
  <c r="U273" i="150"/>
  <c r="V273" i="150" s="1"/>
  <c r="N273" i="150"/>
  <c r="U272" i="150"/>
  <c r="V272" i="150" s="1"/>
  <c r="N272" i="150"/>
  <c r="U271" i="150"/>
  <c r="V271" i="150" s="1"/>
  <c r="N271" i="150"/>
  <c r="V268" i="150"/>
  <c r="AM267" i="150"/>
  <c r="AN267" i="150" s="1"/>
  <c r="V267" i="150"/>
  <c r="AM265" i="150"/>
  <c r="AN265" i="150" s="1"/>
  <c r="U265" i="150"/>
  <c r="V265" i="150" s="1"/>
  <c r="N265" i="150"/>
  <c r="U264" i="150"/>
  <c r="V264" i="150" s="1"/>
  <c r="N264" i="150"/>
  <c r="U263" i="150"/>
  <c r="V263" i="150" s="1"/>
  <c r="N263" i="150"/>
  <c r="AM262" i="150"/>
  <c r="AN262" i="150" s="1"/>
  <c r="U262" i="150"/>
  <c r="V262" i="150" s="1"/>
  <c r="N262" i="150"/>
  <c r="AM261" i="150"/>
  <c r="AN261" i="150" s="1"/>
  <c r="U261" i="150"/>
  <c r="V261" i="150" s="1"/>
  <c r="N261" i="150"/>
  <c r="AM260" i="150"/>
  <c r="AN260" i="150" s="1"/>
  <c r="U260" i="150"/>
  <c r="V260" i="150" s="1"/>
  <c r="N260" i="150"/>
  <c r="AM259" i="150"/>
  <c r="AN259" i="150" s="1"/>
  <c r="U259" i="150"/>
  <c r="V259" i="150" s="1"/>
  <c r="N259" i="150"/>
  <c r="U257" i="150"/>
  <c r="V257" i="150" s="1"/>
  <c r="AM256" i="150"/>
  <c r="AN256" i="150" s="1"/>
  <c r="U256" i="150"/>
  <c r="V256" i="150" s="1"/>
  <c r="N256" i="150"/>
  <c r="U255" i="150"/>
  <c r="V255" i="150" s="1"/>
  <c r="AM254" i="150"/>
  <c r="AN254" i="150" s="1"/>
  <c r="U254" i="150"/>
  <c r="V254" i="150" s="1"/>
  <c r="N254" i="150"/>
  <c r="U253" i="150"/>
  <c r="V253" i="150" s="1"/>
  <c r="AM252" i="150"/>
  <c r="AN252" i="150" s="1"/>
  <c r="U252" i="150"/>
  <c r="V252" i="150" s="1"/>
  <c r="N252" i="150"/>
  <c r="AM251" i="150"/>
  <c r="AN251" i="150" s="1"/>
  <c r="U251" i="150"/>
  <c r="V251" i="150" s="1"/>
  <c r="N251" i="150"/>
  <c r="AM250" i="150"/>
  <c r="AN250" i="150" s="1"/>
  <c r="U250" i="150"/>
  <c r="V250" i="150" s="1"/>
  <c r="N250" i="150"/>
  <c r="AM248" i="150"/>
  <c r="AN248" i="150" s="1"/>
  <c r="U248" i="150"/>
  <c r="V248" i="150" s="1"/>
  <c r="N248" i="150"/>
  <c r="AM247" i="150"/>
  <c r="AN247" i="150" s="1"/>
  <c r="U247" i="150"/>
  <c r="V247" i="150" s="1"/>
  <c r="N247" i="150"/>
  <c r="AM244" i="150"/>
  <c r="AN244" i="150" s="1"/>
  <c r="U244" i="150"/>
  <c r="V244" i="150" s="1"/>
  <c r="N244" i="150"/>
  <c r="U243" i="150"/>
  <c r="V243" i="150" s="1"/>
  <c r="AM242" i="150"/>
  <c r="AN242" i="150" s="1"/>
  <c r="U242" i="150"/>
  <c r="V242" i="150" s="1"/>
  <c r="N242" i="150"/>
  <c r="U241" i="150"/>
  <c r="V241" i="150" s="1"/>
  <c r="AM240" i="150"/>
  <c r="AN240" i="150" s="1"/>
  <c r="U240" i="150"/>
  <c r="V240" i="150" s="1"/>
  <c r="N240" i="150"/>
  <c r="U239" i="150"/>
  <c r="V239" i="150" s="1"/>
  <c r="AM238" i="150"/>
  <c r="AN238" i="150" s="1"/>
  <c r="U238" i="150"/>
  <c r="V238" i="150" s="1"/>
  <c r="N238" i="150"/>
  <c r="U237" i="150"/>
  <c r="AM236" i="150"/>
  <c r="AN236" i="150" s="1"/>
  <c r="U236" i="150"/>
  <c r="V236" i="150" s="1"/>
  <c r="N236" i="150"/>
  <c r="U235" i="150"/>
  <c r="AM234" i="150"/>
  <c r="AN234" i="150" s="1"/>
  <c r="U234" i="150"/>
  <c r="V234" i="150" s="1"/>
  <c r="N234" i="150"/>
  <c r="U232" i="150"/>
  <c r="V232" i="150" s="1"/>
  <c r="AM231" i="150"/>
  <c r="AN231" i="150" s="1"/>
  <c r="U231" i="150"/>
  <c r="V231" i="150" s="1"/>
  <c r="N231" i="150"/>
  <c r="U230" i="150"/>
  <c r="V230" i="150" s="1"/>
  <c r="AM229" i="150"/>
  <c r="AN229" i="150" s="1"/>
  <c r="U229" i="150"/>
  <c r="V229" i="150" s="1"/>
  <c r="N229" i="150"/>
  <c r="AM228" i="150"/>
  <c r="AN228" i="150" s="1"/>
  <c r="U228" i="150"/>
  <c r="V228" i="150" s="1"/>
  <c r="N228" i="150"/>
  <c r="AM227" i="150"/>
  <c r="AN227" i="150" s="1"/>
  <c r="U227" i="150"/>
  <c r="V227" i="150" s="1"/>
  <c r="N227" i="150"/>
  <c r="AM226" i="150"/>
  <c r="AN226" i="150" s="1"/>
  <c r="U226" i="150"/>
  <c r="V226" i="150" s="1"/>
  <c r="N226" i="150"/>
  <c r="AM225" i="150"/>
  <c r="AN225" i="150" s="1"/>
  <c r="U225" i="150"/>
  <c r="V225" i="150" s="1"/>
  <c r="N225" i="150"/>
  <c r="U224" i="150"/>
  <c r="V224" i="150" s="1"/>
  <c r="N224" i="150"/>
  <c r="AM223" i="150"/>
  <c r="AN223" i="150" s="1"/>
  <c r="U223" i="150"/>
  <c r="V223" i="150" s="1"/>
  <c r="N223" i="150"/>
  <c r="AM222" i="150"/>
  <c r="AN222" i="150" s="1"/>
  <c r="U222" i="150"/>
  <c r="V222" i="150" s="1"/>
  <c r="N222" i="150"/>
  <c r="U221" i="150"/>
  <c r="V221" i="150" s="1"/>
  <c r="N221" i="150"/>
  <c r="AM220" i="150"/>
  <c r="AN220" i="150" s="1"/>
  <c r="U220" i="150"/>
  <c r="V220" i="150" s="1"/>
  <c r="N220" i="150"/>
  <c r="AM219" i="150"/>
  <c r="AN219" i="150" s="1"/>
  <c r="U219" i="150"/>
  <c r="V219" i="150" s="1"/>
  <c r="N219" i="150"/>
  <c r="AM218" i="150"/>
  <c r="AN218" i="150" s="1"/>
  <c r="U218" i="150"/>
  <c r="V218" i="150" s="1"/>
  <c r="N218" i="150"/>
  <c r="AM217" i="150"/>
  <c r="AN217" i="150" s="1"/>
  <c r="U217" i="150"/>
  <c r="V217" i="150" s="1"/>
  <c r="N217" i="150"/>
  <c r="AM215" i="150"/>
  <c r="AN215" i="150" s="1"/>
  <c r="U215" i="150"/>
  <c r="V215" i="150" s="1"/>
  <c r="N215" i="150"/>
  <c r="U214" i="150"/>
  <c r="V214" i="150" s="1"/>
  <c r="N214" i="150"/>
  <c r="AM213" i="150"/>
  <c r="AN213" i="150" s="1"/>
  <c r="U213" i="150"/>
  <c r="V213" i="150" s="1"/>
  <c r="N213" i="150"/>
  <c r="U212" i="150"/>
  <c r="V212" i="150" s="1"/>
  <c r="N212" i="150"/>
  <c r="U211" i="150"/>
  <c r="V211" i="150" s="1"/>
  <c r="N211" i="150"/>
  <c r="U210" i="150"/>
  <c r="V210" i="150" s="1"/>
  <c r="N210" i="150"/>
  <c r="U209" i="150"/>
  <c r="V209" i="150" s="1"/>
  <c r="AM208" i="150"/>
  <c r="AN208" i="150" s="1"/>
  <c r="U208" i="150"/>
  <c r="V208" i="150" s="1"/>
  <c r="N208" i="150"/>
  <c r="AM196" i="150"/>
  <c r="AN196" i="150" s="1"/>
  <c r="U196" i="150"/>
  <c r="V196" i="150" s="1"/>
  <c r="N196" i="150"/>
  <c r="AM195" i="150"/>
  <c r="AN195" i="150" s="1"/>
  <c r="U195" i="150"/>
  <c r="V195" i="150" s="1"/>
  <c r="N195" i="150"/>
  <c r="AM194" i="150"/>
  <c r="AN194" i="150" s="1"/>
  <c r="U194" i="150"/>
  <c r="V194" i="150" s="1"/>
  <c r="N194" i="150"/>
  <c r="AM193" i="150"/>
  <c r="AN193" i="150" s="1"/>
  <c r="U193" i="150"/>
  <c r="V193" i="150" s="1"/>
  <c r="N193" i="150"/>
  <c r="AM192" i="150"/>
  <c r="AN192" i="150" s="1"/>
  <c r="U192" i="150"/>
  <c r="V192" i="150" s="1"/>
  <c r="N192" i="150"/>
  <c r="AM191" i="150"/>
  <c r="AN191" i="150" s="1"/>
  <c r="U191" i="150"/>
  <c r="V191" i="150" s="1"/>
  <c r="N191" i="150"/>
  <c r="AM190" i="150"/>
  <c r="AN190" i="150" s="1"/>
  <c r="U190" i="150"/>
  <c r="V190" i="150" s="1"/>
  <c r="N190" i="150"/>
  <c r="AM188" i="150"/>
  <c r="AN188" i="150" s="1"/>
  <c r="U188" i="150"/>
  <c r="V188" i="150" s="1"/>
  <c r="N188" i="150"/>
  <c r="AM187" i="150"/>
  <c r="AN187" i="150" s="1"/>
  <c r="U187" i="150"/>
  <c r="V187" i="150" s="1"/>
  <c r="N187" i="150"/>
  <c r="U186" i="150"/>
  <c r="V186" i="150" s="1"/>
  <c r="N186" i="150"/>
  <c r="AM185" i="150"/>
  <c r="AN185" i="150" s="1"/>
  <c r="U185" i="150"/>
  <c r="V185" i="150" s="1"/>
  <c r="N185" i="150"/>
  <c r="AM184" i="150"/>
  <c r="AN184" i="150" s="1"/>
  <c r="U184" i="150"/>
  <c r="V184" i="150" s="1"/>
  <c r="N184" i="150"/>
  <c r="U183" i="150"/>
  <c r="V183" i="150" s="1"/>
  <c r="N183" i="150"/>
  <c r="AM182" i="150"/>
  <c r="AN182" i="150" s="1"/>
  <c r="U182" i="150"/>
  <c r="V182" i="150" s="1"/>
  <c r="N182" i="150"/>
  <c r="AM180" i="150"/>
  <c r="AN180" i="150" s="1"/>
  <c r="U180" i="150"/>
  <c r="V180" i="150" s="1"/>
  <c r="N180" i="150"/>
  <c r="U179" i="150"/>
  <c r="V179" i="150" s="1"/>
  <c r="N179" i="150"/>
  <c r="U177" i="150"/>
  <c r="V177" i="150" s="1"/>
  <c r="AM176" i="150"/>
  <c r="AN176" i="150" s="1"/>
  <c r="U176" i="150"/>
  <c r="V176" i="150" s="1"/>
  <c r="N176" i="150"/>
  <c r="AM175" i="150"/>
  <c r="AN175" i="150" s="1"/>
  <c r="U175" i="150"/>
  <c r="V175" i="150" s="1"/>
  <c r="N175" i="150"/>
  <c r="AM174" i="150"/>
  <c r="AN174" i="150" s="1"/>
  <c r="U174" i="150"/>
  <c r="V174" i="150" s="1"/>
  <c r="N174" i="150"/>
  <c r="AM173" i="150"/>
  <c r="AN173" i="150" s="1"/>
  <c r="U173" i="150"/>
  <c r="V173" i="150" s="1"/>
  <c r="N173" i="150"/>
  <c r="AM172" i="150"/>
  <c r="AN172" i="150" s="1"/>
  <c r="U172" i="150"/>
  <c r="V172" i="150" s="1"/>
  <c r="N172" i="150"/>
  <c r="U171" i="150"/>
  <c r="V171" i="150" s="1"/>
  <c r="N171" i="150"/>
  <c r="AM170" i="150"/>
  <c r="AN170" i="150" s="1"/>
  <c r="U170" i="150"/>
  <c r="V170" i="150" s="1"/>
  <c r="N170" i="150"/>
  <c r="AM169" i="150"/>
  <c r="AN169" i="150" s="1"/>
  <c r="U169" i="150"/>
  <c r="V169" i="150" s="1"/>
  <c r="N169" i="150"/>
  <c r="U168" i="150"/>
  <c r="V168" i="150" s="1"/>
  <c r="AM167" i="150"/>
  <c r="AN167" i="150" s="1"/>
  <c r="U167" i="150"/>
  <c r="V167" i="150" s="1"/>
  <c r="N167" i="150"/>
  <c r="U166" i="150"/>
  <c r="AM165" i="150"/>
  <c r="AN165" i="150" s="1"/>
  <c r="U165" i="150"/>
  <c r="V165" i="150" s="1"/>
  <c r="N165" i="150"/>
  <c r="AM164" i="150"/>
  <c r="AN164" i="150" s="1"/>
  <c r="U164" i="150"/>
  <c r="V164" i="150" s="1"/>
  <c r="N164" i="150"/>
  <c r="AM163" i="150"/>
  <c r="AN163" i="150" s="1"/>
  <c r="U163" i="150"/>
  <c r="V163" i="150" s="1"/>
  <c r="N163" i="150"/>
  <c r="AM162" i="150"/>
  <c r="AN162" i="150" s="1"/>
  <c r="U162" i="150"/>
  <c r="V162" i="150" s="1"/>
  <c r="N162" i="150"/>
  <c r="AM161" i="150"/>
  <c r="AN161" i="150" s="1"/>
  <c r="U161" i="150"/>
  <c r="V161" i="150" s="1"/>
  <c r="N161" i="150"/>
  <c r="U160" i="150"/>
  <c r="V160" i="150" s="1"/>
  <c r="N160" i="150"/>
  <c r="AM159" i="150"/>
  <c r="AN159" i="150" s="1"/>
  <c r="U159" i="150"/>
  <c r="V159" i="150" s="1"/>
  <c r="N159" i="150"/>
  <c r="AM158" i="150"/>
  <c r="AN158" i="150" s="1"/>
  <c r="U158" i="150"/>
  <c r="V158" i="150" s="1"/>
  <c r="N158" i="150"/>
  <c r="U157" i="150"/>
  <c r="V157" i="150" s="1"/>
  <c r="N157" i="150"/>
  <c r="AM156" i="150"/>
  <c r="AN156" i="150" s="1"/>
  <c r="U156" i="150"/>
  <c r="V156" i="150" s="1"/>
  <c r="N156" i="150"/>
  <c r="AM155" i="150"/>
  <c r="AN155" i="150" s="1"/>
  <c r="U155" i="150"/>
  <c r="V155" i="150" s="1"/>
  <c r="N155" i="150"/>
  <c r="AM154" i="150"/>
  <c r="AN154" i="150" s="1"/>
  <c r="U154" i="150"/>
  <c r="V154" i="150" s="1"/>
  <c r="N154" i="150"/>
  <c r="AM153" i="150"/>
  <c r="AN153" i="150" s="1"/>
  <c r="U153" i="150"/>
  <c r="V153" i="150" s="1"/>
  <c r="N153" i="150"/>
  <c r="AM152" i="150"/>
  <c r="AN152" i="150" s="1"/>
  <c r="U152" i="150"/>
  <c r="V152" i="150" s="1"/>
  <c r="N152" i="150"/>
  <c r="AM151" i="150"/>
  <c r="AN151" i="150" s="1"/>
  <c r="U151" i="150"/>
  <c r="V151" i="150" s="1"/>
  <c r="N151" i="150"/>
  <c r="AM150" i="150"/>
  <c r="AN150" i="150" s="1"/>
  <c r="U150" i="150"/>
  <c r="V150" i="150" s="1"/>
  <c r="N150" i="150"/>
  <c r="AM149" i="150"/>
  <c r="AN149" i="150" s="1"/>
  <c r="U149" i="150"/>
  <c r="V149" i="150" s="1"/>
  <c r="N149" i="150"/>
  <c r="AM148" i="150"/>
  <c r="AN148" i="150" s="1"/>
  <c r="U148" i="150"/>
  <c r="V148" i="150" s="1"/>
  <c r="N148" i="150"/>
  <c r="U147" i="150"/>
  <c r="V147" i="150" s="1"/>
  <c r="N147" i="150"/>
  <c r="AM146" i="150"/>
  <c r="AN146" i="150" s="1"/>
  <c r="U146" i="150"/>
  <c r="V146" i="150" s="1"/>
  <c r="N146" i="150"/>
  <c r="U145" i="150"/>
  <c r="V145" i="150" s="1"/>
  <c r="N145" i="150"/>
  <c r="AM144" i="150"/>
  <c r="AN144" i="150" s="1"/>
  <c r="U144" i="150"/>
  <c r="V144" i="150" s="1"/>
  <c r="N144" i="150"/>
  <c r="AM143" i="150"/>
  <c r="AN143" i="150" s="1"/>
  <c r="U143" i="150"/>
  <c r="V143" i="150" s="1"/>
  <c r="N143" i="150"/>
  <c r="U142" i="150"/>
  <c r="V142" i="150" s="1"/>
  <c r="N142" i="150"/>
  <c r="AM141" i="150"/>
  <c r="AN141" i="150" s="1"/>
  <c r="U141" i="150"/>
  <c r="V141" i="150" s="1"/>
  <c r="N141" i="150"/>
  <c r="AM140" i="150"/>
  <c r="AN140" i="150" s="1"/>
  <c r="U140" i="150"/>
  <c r="V140" i="150" s="1"/>
  <c r="N140" i="150"/>
  <c r="U139" i="150"/>
  <c r="V139" i="150" s="1"/>
  <c r="N139" i="150"/>
  <c r="AM138" i="150"/>
  <c r="AN138" i="150" s="1"/>
  <c r="U138" i="150"/>
  <c r="V138" i="150" s="1"/>
  <c r="N138" i="150"/>
  <c r="AM135" i="150"/>
  <c r="AN135" i="150" s="1"/>
  <c r="U135" i="150"/>
  <c r="V135" i="150" s="1"/>
  <c r="N135" i="150"/>
  <c r="U134" i="150"/>
  <c r="V134" i="150" s="1"/>
  <c r="N134" i="150"/>
  <c r="AM133" i="150"/>
  <c r="AN133" i="150" s="1"/>
  <c r="U133" i="150"/>
  <c r="V133" i="150" s="1"/>
  <c r="N133" i="150"/>
  <c r="AM132" i="150"/>
  <c r="AN132" i="150" s="1"/>
  <c r="U132" i="150"/>
  <c r="V132" i="150" s="1"/>
  <c r="N132" i="150"/>
  <c r="U131" i="150"/>
  <c r="V131" i="150" s="1"/>
  <c r="N131" i="150"/>
  <c r="AM130" i="150"/>
  <c r="AN130" i="150" s="1"/>
  <c r="U130" i="150"/>
  <c r="V130" i="150" s="1"/>
  <c r="N130" i="150"/>
  <c r="AM128" i="150"/>
  <c r="AN128" i="150" s="1"/>
  <c r="U128" i="150"/>
  <c r="V128" i="150" s="1"/>
  <c r="N128" i="150"/>
  <c r="AM127" i="150"/>
  <c r="AN127" i="150" s="1"/>
  <c r="U127" i="150"/>
  <c r="V127" i="150" s="1"/>
  <c r="N127" i="150"/>
  <c r="AM126" i="150"/>
  <c r="AN126" i="150" s="1"/>
  <c r="U126" i="150"/>
  <c r="V126" i="150" s="1"/>
  <c r="N126" i="150"/>
  <c r="AM124" i="150"/>
  <c r="AN124" i="150" s="1"/>
  <c r="U124" i="150"/>
  <c r="V124" i="150" s="1"/>
  <c r="N124" i="150"/>
  <c r="U123" i="150"/>
  <c r="V123" i="150" s="1"/>
  <c r="U122" i="150"/>
  <c r="V122" i="150" s="1"/>
  <c r="N122" i="150"/>
  <c r="AM121" i="150"/>
  <c r="AN121" i="150" s="1"/>
  <c r="U121" i="150"/>
  <c r="V121" i="150" s="1"/>
  <c r="N121" i="150"/>
  <c r="AM120" i="150"/>
  <c r="AN120" i="150" s="1"/>
  <c r="U120" i="150"/>
  <c r="V120" i="150" s="1"/>
  <c r="N120" i="150"/>
  <c r="U119" i="150"/>
  <c r="V119" i="150" s="1"/>
  <c r="N119" i="150"/>
  <c r="U118" i="150"/>
  <c r="U117" i="150"/>
  <c r="V117" i="150" s="1"/>
  <c r="N117" i="150"/>
  <c r="AM116" i="150"/>
  <c r="AN116" i="150" s="1"/>
  <c r="U116" i="150"/>
  <c r="V116" i="150" s="1"/>
  <c r="N116" i="150"/>
  <c r="AM115" i="150"/>
  <c r="AN115" i="150" s="1"/>
  <c r="U115" i="150"/>
  <c r="V115" i="150" s="1"/>
  <c r="N115" i="150"/>
  <c r="AM114" i="150"/>
  <c r="AN114" i="150" s="1"/>
  <c r="U114" i="150"/>
  <c r="V114" i="150" s="1"/>
  <c r="N114" i="150"/>
  <c r="AM113" i="150"/>
  <c r="AN113" i="150" s="1"/>
  <c r="U113" i="150"/>
  <c r="V113" i="150" s="1"/>
  <c r="N113" i="150"/>
  <c r="AM112" i="150"/>
  <c r="AN112" i="150" s="1"/>
  <c r="U112" i="150"/>
  <c r="V112" i="150" s="1"/>
  <c r="N112" i="150"/>
  <c r="U111" i="150"/>
  <c r="AM110" i="150"/>
  <c r="AN110" i="150" s="1"/>
  <c r="U110" i="150"/>
  <c r="V110" i="150" s="1"/>
  <c r="N110" i="150"/>
  <c r="AM109" i="150"/>
  <c r="AN109" i="150" s="1"/>
  <c r="U109" i="150"/>
  <c r="V109" i="150" s="1"/>
  <c r="N109" i="150"/>
  <c r="AM108" i="150"/>
  <c r="AN108" i="150" s="1"/>
  <c r="U108" i="150"/>
  <c r="V108" i="150" s="1"/>
  <c r="N108" i="150"/>
  <c r="U107" i="150"/>
  <c r="V107" i="150" s="1"/>
  <c r="N107" i="150"/>
  <c r="AM106" i="150"/>
  <c r="AN106" i="150" s="1"/>
  <c r="U106" i="150"/>
  <c r="V106" i="150" s="1"/>
  <c r="N106" i="150"/>
  <c r="AM105" i="150"/>
  <c r="AN105" i="150" s="1"/>
  <c r="U105" i="150"/>
  <c r="V105" i="150" s="1"/>
  <c r="N105" i="150"/>
  <c r="AM104" i="150"/>
  <c r="AN104" i="150" s="1"/>
  <c r="U104" i="150"/>
  <c r="V104" i="150" s="1"/>
  <c r="N104" i="150"/>
  <c r="AM103" i="150"/>
  <c r="AN103" i="150" s="1"/>
  <c r="U103" i="150"/>
  <c r="V103" i="150" s="1"/>
  <c r="N103" i="150"/>
  <c r="AM102" i="150"/>
  <c r="AN102" i="150" s="1"/>
  <c r="U102" i="150"/>
  <c r="V102" i="150" s="1"/>
  <c r="N102" i="150"/>
  <c r="AM101" i="150"/>
  <c r="AN101" i="150" s="1"/>
  <c r="U101" i="150"/>
  <c r="V101" i="150" s="1"/>
  <c r="N101" i="150"/>
  <c r="AM100" i="150"/>
  <c r="AN100" i="150" s="1"/>
  <c r="U100" i="150"/>
  <c r="V100" i="150" s="1"/>
  <c r="N100" i="150"/>
  <c r="U99" i="150"/>
  <c r="V99" i="150" s="1"/>
  <c r="N99" i="150"/>
  <c r="U98" i="150"/>
  <c r="V98" i="150" s="1"/>
  <c r="AM97" i="150"/>
  <c r="AN97" i="150" s="1"/>
  <c r="U97" i="150"/>
  <c r="V97" i="150" s="1"/>
  <c r="N97" i="150"/>
  <c r="AM96" i="150"/>
  <c r="AN96" i="150" s="1"/>
  <c r="U96" i="150"/>
  <c r="V96" i="150" s="1"/>
  <c r="N96" i="150"/>
  <c r="U95" i="150"/>
  <c r="V95" i="150" s="1"/>
  <c r="N95" i="150"/>
  <c r="U94" i="150"/>
  <c r="V94" i="150" s="1"/>
  <c r="AM93" i="150"/>
  <c r="AN93" i="150" s="1"/>
  <c r="U93" i="150"/>
  <c r="V93" i="150" s="1"/>
  <c r="N93" i="150"/>
  <c r="AM92" i="150"/>
  <c r="AN92" i="150" s="1"/>
  <c r="U92" i="150"/>
  <c r="V92" i="150" s="1"/>
  <c r="N92" i="150"/>
  <c r="AM88" i="150"/>
  <c r="AN88" i="150" s="1"/>
  <c r="U88" i="150"/>
  <c r="V88" i="150" s="1"/>
  <c r="N88" i="150"/>
  <c r="U87" i="150"/>
  <c r="V87" i="150" s="1"/>
  <c r="AM86" i="150"/>
  <c r="AN86" i="150" s="1"/>
  <c r="U86" i="150"/>
  <c r="V86" i="150" s="1"/>
  <c r="N86" i="150"/>
  <c r="AM85" i="150"/>
  <c r="AN85" i="150" s="1"/>
  <c r="U85" i="150"/>
  <c r="V85" i="150" s="1"/>
  <c r="N85" i="150"/>
  <c r="AM84" i="150"/>
  <c r="AN84" i="150" s="1"/>
  <c r="U84" i="150"/>
  <c r="V84" i="150" s="1"/>
  <c r="N84" i="150"/>
  <c r="AM82" i="150"/>
  <c r="AN82" i="150" s="1"/>
  <c r="U82" i="150"/>
  <c r="V82" i="150" s="1"/>
  <c r="N82" i="150"/>
  <c r="U81" i="150"/>
  <c r="V81" i="150" s="1"/>
  <c r="N81" i="150"/>
  <c r="U80" i="150"/>
  <c r="V80" i="150" s="1"/>
  <c r="N80" i="150"/>
  <c r="AM79" i="150"/>
  <c r="AN79" i="150" s="1"/>
  <c r="U79" i="150"/>
  <c r="V79" i="150" s="1"/>
  <c r="N79" i="150"/>
  <c r="AM78" i="150"/>
  <c r="AN78" i="150" s="1"/>
  <c r="U78" i="150"/>
  <c r="V78" i="150" s="1"/>
  <c r="N78" i="150"/>
  <c r="AM77" i="150"/>
  <c r="AN77" i="150" s="1"/>
  <c r="U77" i="150"/>
  <c r="V77" i="150" s="1"/>
  <c r="N77" i="150"/>
  <c r="AM76" i="150"/>
  <c r="AN76" i="150" s="1"/>
  <c r="U76" i="150"/>
  <c r="V76" i="150" s="1"/>
  <c r="N76" i="150"/>
  <c r="U75" i="150"/>
  <c r="V75" i="150" s="1"/>
  <c r="N75" i="150"/>
  <c r="AM74" i="150"/>
  <c r="AN74" i="150" s="1"/>
  <c r="U74" i="150"/>
  <c r="V74" i="150" s="1"/>
  <c r="N74" i="150"/>
  <c r="AM73" i="150"/>
  <c r="AN73" i="150" s="1"/>
  <c r="U73" i="150"/>
  <c r="V73" i="150" s="1"/>
  <c r="N73" i="150"/>
  <c r="AM70" i="150"/>
  <c r="AN70" i="150" s="1"/>
  <c r="U70" i="150"/>
  <c r="V70" i="150" s="1"/>
  <c r="N70" i="150"/>
  <c r="U69" i="150"/>
  <c r="V69" i="150" s="1"/>
  <c r="N69" i="150"/>
  <c r="U68" i="150"/>
  <c r="U67" i="150"/>
  <c r="V67" i="150" s="1"/>
  <c r="N67" i="150"/>
  <c r="U66" i="150"/>
  <c r="V66" i="150" s="1"/>
  <c r="N66" i="150"/>
  <c r="U65" i="150"/>
  <c r="V65" i="150" s="1"/>
  <c r="N65" i="150"/>
  <c r="AM63" i="150"/>
  <c r="AN63" i="150" s="1"/>
  <c r="AM62" i="150"/>
  <c r="AN62" i="150" s="1"/>
  <c r="AM61" i="150"/>
  <c r="AN61" i="150" s="1"/>
  <c r="AM60" i="150"/>
  <c r="AN60" i="150" s="1"/>
  <c r="AM59" i="150"/>
  <c r="AN59" i="150" s="1"/>
  <c r="AM58" i="150"/>
  <c r="AN58" i="150" s="1"/>
  <c r="U54" i="150"/>
  <c r="U53" i="150"/>
  <c r="V53" i="150" s="1"/>
  <c r="N53" i="150"/>
  <c r="U52" i="150"/>
  <c r="U51" i="150"/>
  <c r="V51" i="150" s="1"/>
  <c r="N51" i="150"/>
  <c r="U50" i="150"/>
  <c r="U49" i="150"/>
  <c r="V49" i="150" s="1"/>
  <c r="N49" i="150"/>
  <c r="U48" i="150"/>
  <c r="AM47" i="150"/>
  <c r="AN47" i="150" s="1"/>
  <c r="U47" i="150"/>
  <c r="V47" i="150" s="1"/>
  <c r="N47" i="150"/>
  <c r="U46" i="150"/>
  <c r="AM45" i="150"/>
  <c r="AN45" i="150" s="1"/>
  <c r="U45" i="150"/>
  <c r="V45" i="150" s="1"/>
  <c r="N45" i="150"/>
  <c r="U44" i="150"/>
  <c r="U43" i="150"/>
  <c r="V43" i="150" s="1"/>
  <c r="N43" i="150"/>
  <c r="U42" i="150"/>
  <c r="U41" i="150"/>
  <c r="V41" i="150" s="1"/>
  <c r="N41" i="150"/>
  <c r="AM40" i="150"/>
  <c r="AN40" i="150" s="1"/>
  <c r="U40" i="150"/>
  <c r="AM39" i="150"/>
  <c r="AN39" i="150" s="1"/>
  <c r="U39" i="150"/>
  <c r="V39" i="150" s="1"/>
  <c r="N39" i="150"/>
  <c r="AM38" i="150"/>
  <c r="AN38" i="150" s="1"/>
  <c r="U38" i="150"/>
  <c r="AM37" i="150"/>
  <c r="AN37" i="150" s="1"/>
  <c r="U37" i="150"/>
  <c r="V37" i="150" s="1"/>
  <c r="N37" i="150"/>
  <c r="AM36" i="150"/>
  <c r="AN36" i="150" s="1"/>
  <c r="U36" i="150"/>
  <c r="U35" i="150"/>
  <c r="V35" i="150" s="1"/>
  <c r="N35" i="150"/>
  <c r="AM34" i="150"/>
  <c r="AN34" i="150" s="1"/>
  <c r="U34" i="150"/>
  <c r="U33" i="150"/>
  <c r="V33" i="150" s="1"/>
  <c r="N33" i="150"/>
  <c r="U32" i="150"/>
  <c r="U31" i="150"/>
  <c r="V31" i="150" s="1"/>
  <c r="N31" i="150"/>
  <c r="U30" i="150"/>
  <c r="AM29" i="150"/>
  <c r="AN29" i="150" s="1"/>
  <c r="U29" i="150"/>
  <c r="V29" i="150" s="1"/>
  <c r="N29" i="150"/>
  <c r="AM28" i="150"/>
  <c r="AN28" i="150" s="1"/>
  <c r="U28" i="150"/>
  <c r="U27" i="150"/>
  <c r="V27" i="150" s="1"/>
  <c r="N27" i="150"/>
  <c r="U26" i="150"/>
  <c r="AM25" i="150"/>
  <c r="AN25" i="150" s="1"/>
  <c r="U25" i="150"/>
  <c r="V25" i="150" s="1"/>
  <c r="N25" i="150"/>
  <c r="AM14" i="150"/>
  <c r="AN14" i="150" s="1"/>
  <c r="U14" i="150"/>
  <c r="U13" i="150"/>
  <c r="V13" i="150" s="1"/>
  <c r="N13" i="150"/>
  <c r="AM24" i="150"/>
  <c r="AN24" i="150" s="1"/>
  <c r="U24" i="150"/>
  <c r="AM23" i="150"/>
  <c r="AN23" i="150" s="1"/>
  <c r="U23" i="150"/>
  <c r="V23" i="150" s="1"/>
  <c r="N23" i="150"/>
  <c r="AM12" i="150"/>
  <c r="AN12" i="150" s="1"/>
  <c r="U12" i="150"/>
  <c r="AM11" i="150"/>
  <c r="AN11" i="150" s="1"/>
  <c r="U11" i="150"/>
  <c r="V11" i="150" s="1"/>
  <c r="U22" i="150"/>
  <c r="AM21" i="150"/>
  <c r="AN21" i="150" s="1"/>
  <c r="U21" i="150"/>
  <c r="V21" i="150" s="1"/>
  <c r="N21" i="150"/>
  <c r="U20" i="150"/>
  <c r="AM19" i="150"/>
  <c r="AN19" i="150" s="1"/>
  <c r="U19" i="150"/>
  <c r="V19" i="150" s="1"/>
  <c r="N19" i="150"/>
  <c r="U18" i="150"/>
  <c r="AM17" i="150"/>
  <c r="AN17" i="150" s="1"/>
  <c r="U17" i="150"/>
  <c r="V17" i="150" s="1"/>
  <c r="N17" i="150"/>
  <c r="AM10" i="150"/>
  <c r="AN10" i="150" s="1"/>
  <c r="U10" i="150"/>
  <c r="AM9" i="150"/>
  <c r="AN9" i="150" s="1"/>
  <c r="U9" i="150"/>
  <c r="V9" i="150" s="1"/>
  <c r="N9" i="150"/>
  <c r="U8" i="150"/>
  <c r="U7" i="150"/>
  <c r="V7" i="150" s="1"/>
  <c r="N7" i="150"/>
  <c r="U16" i="150"/>
  <c r="AM15" i="150"/>
  <c r="AN15" i="150" s="1"/>
  <c r="U15" i="150"/>
  <c r="V15" i="150" s="1"/>
  <c r="N15" i="150"/>
  <c r="U6" i="150"/>
  <c r="U5" i="150"/>
  <c r="V5" i="150" s="1"/>
  <c r="N5" i="150"/>
  <c r="AC2" i="150"/>
  <c r="AE2" i="150" s="1"/>
  <c r="H2" i="150"/>
  <c r="L2" i="150" s="1"/>
  <c r="M332" i="150" l="1"/>
  <c r="Y333" i="150"/>
  <c r="Y630" i="150"/>
  <c r="G300" i="150"/>
  <c r="AU520" i="150"/>
  <c r="U691" i="150"/>
  <c r="V691" i="150" s="1"/>
  <c r="AB75" i="150"/>
  <c r="AC75" i="150" s="1"/>
  <c r="AD75" i="150" s="1"/>
  <c r="AH75" i="150" s="1"/>
  <c r="AI75" i="150" s="1"/>
  <c r="AB186" i="150"/>
  <c r="AC186" i="150" s="1"/>
  <c r="AD186" i="150" s="1"/>
  <c r="AH186" i="150" s="1"/>
  <c r="AI186" i="150" s="1"/>
  <c r="AB117" i="150"/>
  <c r="AC117" i="150" s="1"/>
  <c r="AD117" i="150" s="1"/>
  <c r="AH117" i="150" s="1"/>
  <c r="AI117" i="150" s="1"/>
  <c r="AB53" i="150"/>
  <c r="AC53" i="150" s="1"/>
  <c r="AD53" i="150" s="1"/>
  <c r="AH53" i="150" s="1"/>
  <c r="AI53" i="150" s="1"/>
  <c r="AB69" i="150"/>
  <c r="AC69" i="150" s="1"/>
  <c r="AD69" i="150" s="1"/>
  <c r="AH69" i="150" s="1"/>
  <c r="AI69" i="150" s="1"/>
  <c r="AB45" i="150"/>
  <c r="AC45" i="150" s="1"/>
  <c r="AD45" i="150" s="1"/>
  <c r="AH45" i="150" s="1"/>
  <c r="AI45" i="150" s="1"/>
  <c r="AB222" i="150"/>
  <c r="AC222" i="150" s="1"/>
  <c r="AD222" i="150" s="1"/>
  <c r="AH222" i="150" s="1"/>
  <c r="AI222" i="150" s="1"/>
  <c r="AB7" i="150"/>
  <c r="AC7" i="150" s="1"/>
  <c r="AD7" i="150" s="1"/>
  <c r="AH7" i="150" s="1"/>
  <c r="AI7" i="150" s="1"/>
  <c r="AB11" i="150"/>
  <c r="AC11" i="150" s="1"/>
  <c r="AD11" i="150" s="1"/>
  <c r="AH11" i="150" s="1"/>
  <c r="AI11" i="150" s="1"/>
  <c r="AB27" i="150"/>
  <c r="AC27" i="150" s="1"/>
  <c r="AD27" i="150" s="1"/>
  <c r="AH27" i="150" s="1"/>
  <c r="AI27" i="150" s="1"/>
  <c r="AB43" i="150"/>
  <c r="AC43" i="150" s="1"/>
  <c r="AD43" i="150" s="1"/>
  <c r="AH43" i="150" s="1"/>
  <c r="AI43" i="150" s="1"/>
  <c r="AB51" i="150"/>
  <c r="AC51" i="150" s="1"/>
  <c r="AD51" i="150" s="1"/>
  <c r="AH51" i="150" s="1"/>
  <c r="AI51" i="150" s="1"/>
  <c r="AB78" i="150"/>
  <c r="AC78" i="150" s="1"/>
  <c r="AD78" i="150" s="1"/>
  <c r="AH78" i="150" s="1"/>
  <c r="AI78" i="150" s="1"/>
  <c r="AB174" i="150"/>
  <c r="AC174" i="150" s="1"/>
  <c r="AD174" i="150" s="1"/>
  <c r="AH174" i="150" s="1"/>
  <c r="AI174" i="150" s="1"/>
  <c r="AB9" i="150"/>
  <c r="AC9" i="150" s="1"/>
  <c r="AD9" i="150" s="1"/>
  <c r="AH9" i="150" s="1"/>
  <c r="AI9" i="150" s="1"/>
  <c r="AB19" i="150"/>
  <c r="AC19" i="150" s="1"/>
  <c r="AD19" i="150" s="1"/>
  <c r="AH19" i="150" s="1"/>
  <c r="AI19" i="150" s="1"/>
  <c r="AB13" i="150"/>
  <c r="AC13" i="150" s="1"/>
  <c r="AD13" i="150" s="1"/>
  <c r="AH13" i="150" s="1"/>
  <c r="AI13" i="150" s="1"/>
  <c r="AB35" i="150"/>
  <c r="AC35" i="150" s="1"/>
  <c r="AD35" i="150" s="1"/>
  <c r="AH35" i="150" s="1"/>
  <c r="AI35" i="150" s="1"/>
  <c r="AB39" i="150"/>
  <c r="AC39" i="150" s="1"/>
  <c r="AD39" i="150" s="1"/>
  <c r="AH39" i="150" s="1"/>
  <c r="AI39" i="150" s="1"/>
  <c r="AB77" i="150"/>
  <c r="AC77" i="150" s="1"/>
  <c r="AD77" i="150" s="1"/>
  <c r="AH77" i="150" s="1"/>
  <c r="AI77" i="150" s="1"/>
  <c r="AB29" i="150"/>
  <c r="AC29" i="150" s="1"/>
  <c r="AD29" i="150" s="1"/>
  <c r="AH29" i="150" s="1"/>
  <c r="AI29" i="150" s="1"/>
  <c r="AB169" i="150"/>
  <c r="AC169" i="150" s="1"/>
  <c r="AD169" i="150" s="1"/>
  <c r="AH169" i="150" s="1"/>
  <c r="AI169" i="150" s="1"/>
  <c r="AB180" i="150"/>
  <c r="AC180" i="150" s="1"/>
  <c r="AD180" i="150" s="1"/>
  <c r="AH180" i="150" s="1"/>
  <c r="AI180" i="150" s="1"/>
  <c r="AB47" i="150"/>
  <c r="AC47" i="150" s="1"/>
  <c r="AD47" i="150" s="1"/>
  <c r="AH47" i="150" s="1"/>
  <c r="AI47" i="150" s="1"/>
  <c r="AB5" i="150"/>
  <c r="AC5" i="150" s="1"/>
  <c r="AD5" i="150" s="1"/>
  <c r="AH5" i="150" s="1"/>
  <c r="AI5" i="150" s="1"/>
  <c r="AB21" i="150"/>
  <c r="AC21" i="150" s="1"/>
  <c r="AD21" i="150" s="1"/>
  <c r="AH21" i="150" s="1"/>
  <c r="AI21" i="150" s="1"/>
  <c r="AB23" i="150"/>
  <c r="AC23" i="150" s="1"/>
  <c r="AD23" i="150" s="1"/>
  <c r="AH23" i="150" s="1"/>
  <c r="AI23" i="150" s="1"/>
  <c r="AB25" i="150"/>
  <c r="AC25" i="150" s="1"/>
  <c r="AD25" i="150" s="1"/>
  <c r="AH25" i="150" s="1"/>
  <c r="AI25" i="150" s="1"/>
  <c r="AB37" i="150"/>
  <c r="AC37" i="150" s="1"/>
  <c r="AD37" i="150" s="1"/>
  <c r="AH37" i="150" s="1"/>
  <c r="AI37" i="150" s="1"/>
  <c r="AB60" i="150"/>
  <c r="AC60" i="150" s="1"/>
  <c r="AD60" i="150" s="1"/>
  <c r="AH60" i="150" s="1"/>
  <c r="AI60" i="150" s="1"/>
  <c r="AB65" i="150"/>
  <c r="AC65" i="150" s="1"/>
  <c r="AD65" i="150" s="1"/>
  <c r="AH65" i="150" s="1"/>
  <c r="AI65" i="150" s="1"/>
  <c r="AB66" i="150"/>
  <c r="AC66" i="150" s="1"/>
  <c r="AD66" i="150" s="1"/>
  <c r="AH66" i="150" s="1"/>
  <c r="AI66" i="150" s="1"/>
  <c r="AB73" i="150"/>
  <c r="AC73" i="150" s="1"/>
  <c r="AD73" i="150" s="1"/>
  <c r="AH73" i="150" s="1"/>
  <c r="AI73" i="150" s="1"/>
  <c r="AB74" i="150"/>
  <c r="AC74" i="150" s="1"/>
  <c r="AD74" i="150" s="1"/>
  <c r="AH74" i="150" s="1"/>
  <c r="AI74" i="150" s="1"/>
  <c r="AB86" i="150"/>
  <c r="AC86" i="150" s="1"/>
  <c r="AD86" i="150" s="1"/>
  <c r="AH86" i="150" s="1"/>
  <c r="AI86" i="150" s="1"/>
  <c r="AB113" i="150"/>
  <c r="AC113" i="150" s="1"/>
  <c r="AD113" i="150" s="1"/>
  <c r="AH113" i="150" s="1"/>
  <c r="AI113" i="150" s="1"/>
  <c r="AB187" i="150"/>
  <c r="AC187" i="150" s="1"/>
  <c r="AD187" i="150" s="1"/>
  <c r="AH187" i="150" s="1"/>
  <c r="AI187" i="150" s="1"/>
  <c r="AB15" i="150"/>
  <c r="AC15" i="150" s="1"/>
  <c r="AD15" i="150" s="1"/>
  <c r="AH15" i="150" s="1"/>
  <c r="AI15" i="150" s="1"/>
  <c r="AB31" i="150"/>
  <c r="AC31" i="150" s="1"/>
  <c r="AD31" i="150" s="1"/>
  <c r="AH31" i="150" s="1"/>
  <c r="AI31" i="150" s="1"/>
  <c r="AB59" i="150"/>
  <c r="AC59" i="150" s="1"/>
  <c r="AD59" i="150" s="1"/>
  <c r="AH59" i="150" s="1"/>
  <c r="AI59" i="150" s="1"/>
  <c r="AB70" i="150"/>
  <c r="AC70" i="150" s="1"/>
  <c r="AD70" i="150" s="1"/>
  <c r="AH70" i="150" s="1"/>
  <c r="AI70" i="150" s="1"/>
  <c r="AB978" i="150"/>
  <c r="AC978" i="150" s="1"/>
  <c r="AD978" i="150" s="1"/>
  <c r="AB974" i="150"/>
  <c r="AC974" i="150" s="1"/>
  <c r="AD974" i="150" s="1"/>
  <c r="AB970" i="150"/>
  <c r="AC970" i="150" s="1"/>
  <c r="AD970" i="150" s="1"/>
  <c r="AB965" i="150"/>
  <c r="AC965" i="150" s="1"/>
  <c r="AD965" i="150" s="1"/>
  <c r="AB961" i="150"/>
  <c r="AC961" i="150" s="1"/>
  <c r="AD961" i="150" s="1"/>
  <c r="AB935" i="150"/>
  <c r="AC935" i="150" s="1"/>
  <c r="AD935" i="150" s="1"/>
  <c r="AB931" i="150"/>
  <c r="AC931" i="150" s="1"/>
  <c r="AD931" i="150" s="1"/>
  <c r="AB928" i="150"/>
  <c r="AC928" i="150" s="1"/>
  <c r="AD928" i="150" s="1"/>
  <c r="AB926" i="150"/>
  <c r="AB922" i="150"/>
  <c r="AC922" i="150" s="1"/>
  <c r="AD922" i="150" s="1"/>
  <c r="AB918" i="150"/>
  <c r="AC918" i="150" s="1"/>
  <c r="AD918" i="150" s="1"/>
  <c r="AB911" i="150"/>
  <c r="AC911" i="150" s="1"/>
  <c r="AD911" i="150" s="1"/>
  <c r="AB893" i="150"/>
  <c r="AC893" i="150" s="1"/>
  <c r="AD893" i="150" s="1"/>
  <c r="AB886" i="150"/>
  <c r="AC886" i="150" s="1"/>
  <c r="AD886" i="150" s="1"/>
  <c r="AB883" i="150"/>
  <c r="AC883" i="150" s="1"/>
  <c r="AD883" i="150" s="1"/>
  <c r="AB866" i="150"/>
  <c r="AC866" i="150" s="1"/>
  <c r="AD866" i="150" s="1"/>
  <c r="AB862" i="150"/>
  <c r="AC862" i="150" s="1"/>
  <c r="AD862" i="150" s="1"/>
  <c r="AB860" i="150"/>
  <c r="AC860" i="150" s="1"/>
  <c r="AD860" i="150" s="1"/>
  <c r="AB856" i="150"/>
  <c r="AC856" i="150" s="1"/>
  <c r="AD856" i="150" s="1"/>
  <c r="AB845" i="150"/>
  <c r="AC845" i="150" s="1"/>
  <c r="AD845" i="150" s="1"/>
  <c r="AB818" i="150"/>
  <c r="AC818" i="150" s="1"/>
  <c r="AD818" i="150" s="1"/>
  <c r="AB800" i="150"/>
  <c r="AC800" i="150" s="1"/>
  <c r="AD800" i="150" s="1"/>
  <c r="AB796" i="150"/>
  <c r="AC796" i="150" s="1"/>
  <c r="AD796" i="150" s="1"/>
  <c r="AB792" i="150"/>
  <c r="AC792" i="150" s="1"/>
  <c r="AD792" i="150" s="1"/>
  <c r="AB788" i="150"/>
  <c r="AC788" i="150" s="1"/>
  <c r="AD788" i="150" s="1"/>
  <c r="AB955" i="150"/>
  <c r="AC955" i="150" s="1"/>
  <c r="AD955" i="150" s="1"/>
  <c r="AB951" i="150"/>
  <c r="AC951" i="150" s="1"/>
  <c r="AD951" i="150" s="1"/>
  <c r="AB947" i="150"/>
  <c r="AC947" i="150" s="1"/>
  <c r="AD947" i="150" s="1"/>
  <c r="AB943" i="150"/>
  <c r="AC943" i="150" s="1"/>
  <c r="AD943" i="150" s="1"/>
  <c r="AB939" i="150"/>
  <c r="AC939" i="150" s="1"/>
  <c r="AD939" i="150" s="1"/>
  <c r="AB906" i="150"/>
  <c r="AC906" i="150" s="1"/>
  <c r="AD906" i="150" s="1"/>
  <c r="AB902" i="150"/>
  <c r="AC902" i="150" s="1"/>
  <c r="AD902" i="150" s="1"/>
  <c r="AB879" i="150"/>
  <c r="AB875" i="150"/>
  <c r="AC875" i="150" s="1"/>
  <c r="AD875" i="150" s="1"/>
  <c r="AB868" i="150"/>
  <c r="AC868" i="150" s="1"/>
  <c r="AD868" i="150" s="1"/>
  <c r="AB851" i="150"/>
  <c r="AC851" i="150" s="1"/>
  <c r="AD851" i="150" s="1"/>
  <c r="AB834" i="150"/>
  <c r="AC834" i="150" s="1"/>
  <c r="AD834" i="150" s="1"/>
  <c r="AB830" i="150"/>
  <c r="AC830" i="150" s="1"/>
  <c r="AD830" i="150" s="1"/>
  <c r="AB827" i="150"/>
  <c r="AB823" i="150"/>
  <c r="AC823" i="150" s="1"/>
  <c r="AD823" i="150" s="1"/>
  <c r="AB820" i="150"/>
  <c r="AC820" i="150" s="1"/>
  <c r="AD820" i="150" s="1"/>
  <c r="AB814" i="150"/>
  <c r="AB810" i="150"/>
  <c r="AC810" i="150" s="1"/>
  <c r="AD810" i="150" s="1"/>
  <c r="AB806" i="150"/>
  <c r="AC806" i="150" s="1"/>
  <c r="AD806" i="150" s="1"/>
  <c r="AB779" i="150"/>
  <c r="AC779" i="150" s="1"/>
  <c r="AD779" i="150" s="1"/>
  <c r="AB979" i="150"/>
  <c r="AC979" i="150" s="1"/>
  <c r="AD979" i="150" s="1"/>
  <c r="AB975" i="150"/>
  <c r="AC975" i="150" s="1"/>
  <c r="AD975" i="150" s="1"/>
  <c r="AB971" i="150"/>
  <c r="AC971" i="150" s="1"/>
  <c r="AD971" i="150" s="1"/>
  <c r="AB962" i="150"/>
  <c r="AC962" i="150" s="1"/>
  <c r="AD962" i="150" s="1"/>
  <c r="AB958" i="150"/>
  <c r="AC958" i="150" s="1"/>
  <c r="AD958" i="150" s="1"/>
  <c r="AB936" i="150"/>
  <c r="AC936" i="150" s="1"/>
  <c r="AD936" i="150" s="1"/>
  <c r="AB932" i="150"/>
  <c r="AC932" i="150" s="1"/>
  <c r="AD932" i="150" s="1"/>
  <c r="AB923" i="150"/>
  <c r="AC923" i="150" s="1"/>
  <c r="AD923" i="150" s="1"/>
  <c r="AB919" i="150"/>
  <c r="AC919" i="150" s="1"/>
  <c r="AD919" i="150" s="1"/>
  <c r="AB912" i="150"/>
  <c r="AC912" i="150" s="1"/>
  <c r="AD912" i="150" s="1"/>
  <c r="AB909" i="150"/>
  <c r="AB898" i="150"/>
  <c r="AB894" i="150"/>
  <c r="AC894" i="150" s="1"/>
  <c r="AD894" i="150" s="1"/>
  <c r="AB890" i="150"/>
  <c r="AC890" i="150" s="1"/>
  <c r="AD890" i="150" s="1"/>
  <c r="AB887" i="150"/>
  <c r="AC887" i="150" s="1"/>
  <c r="AD887" i="150" s="1"/>
  <c r="AB877" i="150"/>
  <c r="AC877" i="150" s="1"/>
  <c r="AD877" i="150" s="1"/>
  <c r="AB863" i="150"/>
  <c r="AC863" i="150" s="1"/>
  <c r="AD863" i="150" s="1"/>
  <c r="AB857" i="150"/>
  <c r="AC857" i="150" s="1"/>
  <c r="AD857" i="150" s="1"/>
  <c r="AB854" i="150"/>
  <c r="AB846" i="150"/>
  <c r="AC846" i="150" s="1"/>
  <c r="AD846" i="150" s="1"/>
  <c r="AB843" i="150"/>
  <c r="AB840" i="150"/>
  <c r="AB837" i="150"/>
  <c r="AB826" i="150"/>
  <c r="AB813" i="150"/>
  <c r="AB801" i="150"/>
  <c r="AC801" i="150" s="1"/>
  <c r="AD801" i="150" s="1"/>
  <c r="AB797" i="150"/>
  <c r="AC797" i="150" s="1"/>
  <c r="AD797" i="150" s="1"/>
  <c r="AB793" i="150"/>
  <c r="AC793" i="150" s="1"/>
  <c r="AD793" i="150" s="1"/>
  <c r="AB969" i="150"/>
  <c r="AC969" i="150" s="1"/>
  <c r="AD969" i="150" s="1"/>
  <c r="AB956" i="150"/>
  <c r="AC956" i="150" s="1"/>
  <c r="AD956" i="150" s="1"/>
  <c r="AB952" i="150"/>
  <c r="AC952" i="150" s="1"/>
  <c r="AD952" i="150" s="1"/>
  <c r="AB948" i="150"/>
  <c r="AC948" i="150" s="1"/>
  <c r="AD948" i="150" s="1"/>
  <c r="AB944" i="150"/>
  <c r="AC944" i="150" s="1"/>
  <c r="AD944" i="150" s="1"/>
  <c r="AB940" i="150"/>
  <c r="AC940" i="150" s="1"/>
  <c r="AD940" i="150" s="1"/>
  <c r="AB915" i="150"/>
  <c r="AB907" i="150"/>
  <c r="AC907" i="150" s="1"/>
  <c r="AD907" i="150" s="1"/>
  <c r="AB903" i="150"/>
  <c r="AC903" i="150" s="1"/>
  <c r="AD903" i="150" s="1"/>
  <c r="AB900" i="150"/>
  <c r="AB897" i="150"/>
  <c r="AB873" i="150"/>
  <c r="AB869" i="150"/>
  <c r="AC869" i="150" s="1"/>
  <c r="AD869" i="150" s="1"/>
  <c r="AB852" i="150"/>
  <c r="AC852" i="150" s="1"/>
  <c r="AD852" i="150" s="1"/>
  <c r="AB848" i="150"/>
  <c r="AC848" i="150" s="1"/>
  <c r="AD848" i="150" s="1"/>
  <c r="AB842" i="150"/>
  <c r="AB839" i="150"/>
  <c r="AB835" i="150"/>
  <c r="AC835" i="150" s="1"/>
  <c r="AD835" i="150" s="1"/>
  <c r="AB831" i="150"/>
  <c r="AC831" i="150" s="1"/>
  <c r="AD831" i="150" s="1"/>
  <c r="AB824" i="150"/>
  <c r="AC824" i="150" s="1"/>
  <c r="AD824" i="150" s="1"/>
  <c r="AB811" i="150"/>
  <c r="AC811" i="150" s="1"/>
  <c r="AD811" i="150" s="1"/>
  <c r="AB807" i="150"/>
  <c r="AC807" i="150" s="1"/>
  <c r="AD807" i="150" s="1"/>
  <c r="AB803" i="150"/>
  <c r="AC803" i="150" s="1"/>
  <c r="AD803" i="150" s="1"/>
  <c r="AB780" i="150"/>
  <c r="AC780" i="150" s="1"/>
  <c r="AD780" i="150" s="1"/>
  <c r="AB976" i="150"/>
  <c r="AC976" i="150" s="1"/>
  <c r="AD976" i="150" s="1"/>
  <c r="AB972" i="150"/>
  <c r="AC972" i="150" s="1"/>
  <c r="AD972" i="150" s="1"/>
  <c r="AB967" i="150"/>
  <c r="AC967" i="150" s="1"/>
  <c r="AD967" i="150" s="1"/>
  <c r="AB963" i="150"/>
  <c r="AC963" i="150" s="1"/>
  <c r="AD963" i="150" s="1"/>
  <c r="AB959" i="150"/>
  <c r="AC959" i="150" s="1"/>
  <c r="AD959" i="150" s="1"/>
  <c r="AB933" i="150"/>
  <c r="AC933" i="150" s="1"/>
  <c r="AD933" i="150" s="1"/>
  <c r="AB930" i="150"/>
  <c r="AB927" i="150"/>
  <c r="AB924" i="150"/>
  <c r="AC924" i="150" s="1"/>
  <c r="AD924" i="150" s="1"/>
  <c r="AB920" i="150"/>
  <c r="AC920" i="150" s="1"/>
  <c r="AD920" i="150" s="1"/>
  <c r="AB917" i="150"/>
  <c r="AB913" i="150"/>
  <c r="AC913" i="150" s="1"/>
  <c r="AD913" i="150" s="1"/>
  <c r="AB895" i="150"/>
  <c r="AC895" i="150" s="1"/>
  <c r="AD895" i="150" s="1"/>
  <c r="AB891" i="150"/>
  <c r="AC891" i="150" s="1"/>
  <c r="AD891" i="150" s="1"/>
  <c r="AB885" i="150"/>
  <c r="AB882" i="150"/>
  <c r="AB878" i="150"/>
  <c r="AC878" i="150" s="1"/>
  <c r="AD878" i="150" s="1"/>
  <c r="AB872" i="150"/>
  <c r="AB864" i="150"/>
  <c r="AC864" i="150" s="1"/>
  <c r="AD864" i="150" s="1"/>
  <c r="AB861" i="150"/>
  <c r="AB858" i="150"/>
  <c r="AC858" i="150" s="1"/>
  <c r="AD858" i="150" s="1"/>
  <c r="AB817" i="150"/>
  <c r="AB798" i="150"/>
  <c r="AC798" i="150" s="1"/>
  <c r="AD798" i="150" s="1"/>
  <c r="AB794" i="150"/>
  <c r="AC794" i="150" s="1"/>
  <c r="AD794" i="150" s="1"/>
  <c r="AB790" i="150"/>
  <c r="AC790" i="150" s="1"/>
  <c r="AD790" i="150" s="1"/>
  <c r="AB957" i="150"/>
  <c r="AC957" i="150" s="1"/>
  <c r="AD957" i="150" s="1"/>
  <c r="AB953" i="150"/>
  <c r="AC953" i="150" s="1"/>
  <c r="AD953" i="150" s="1"/>
  <c r="AB949" i="150"/>
  <c r="AC949" i="150" s="1"/>
  <c r="AD949" i="150" s="1"/>
  <c r="AB945" i="150"/>
  <c r="AC945" i="150" s="1"/>
  <c r="AD945" i="150" s="1"/>
  <c r="AB941" i="150"/>
  <c r="AC941" i="150" s="1"/>
  <c r="AD941" i="150" s="1"/>
  <c r="AB938" i="150"/>
  <c r="AB929" i="150"/>
  <c r="AB908" i="150"/>
  <c r="AC908" i="150" s="1"/>
  <c r="AD908" i="150" s="1"/>
  <c r="AB904" i="150"/>
  <c r="AC904" i="150" s="1"/>
  <c r="AD904" i="150" s="1"/>
  <c r="AB884" i="150"/>
  <c r="AB880" i="150"/>
  <c r="AC880" i="150" s="1"/>
  <c r="AD880" i="150" s="1"/>
  <c r="AB870" i="150"/>
  <c r="AC870" i="150" s="1"/>
  <c r="AD870" i="150" s="1"/>
  <c r="AB867" i="150"/>
  <c r="AB853" i="150"/>
  <c r="AC853" i="150" s="1"/>
  <c r="AD853" i="150" s="1"/>
  <c r="AB849" i="150"/>
  <c r="AC849" i="150" s="1"/>
  <c r="AD849" i="150" s="1"/>
  <c r="AB836" i="150"/>
  <c r="AC836" i="150" s="1"/>
  <c r="AD836" i="150" s="1"/>
  <c r="AB832" i="150"/>
  <c r="AC832" i="150" s="1"/>
  <c r="AD832" i="150" s="1"/>
  <c r="AB828" i="150"/>
  <c r="AC828" i="150" s="1"/>
  <c r="AD828" i="150" s="1"/>
  <c r="AB825" i="150"/>
  <c r="AC825" i="150" s="1"/>
  <c r="AD825" i="150" s="1"/>
  <c r="AB822" i="150"/>
  <c r="AB819" i="150"/>
  <c r="AB815" i="150"/>
  <c r="AC815" i="150" s="1"/>
  <c r="AD815" i="150" s="1"/>
  <c r="AB812" i="150"/>
  <c r="AC812" i="150" s="1"/>
  <c r="AD812" i="150" s="1"/>
  <c r="AB808" i="150"/>
  <c r="AC808" i="150" s="1"/>
  <c r="AD808" i="150" s="1"/>
  <c r="AB804" i="150"/>
  <c r="AC804" i="150" s="1"/>
  <c r="AD804" i="150" s="1"/>
  <c r="AB781" i="150"/>
  <c r="AC781" i="150" s="1"/>
  <c r="AD781" i="150" s="1"/>
  <c r="AB954" i="150"/>
  <c r="AC954" i="150" s="1"/>
  <c r="AD954" i="150" s="1"/>
  <c r="AB950" i="150"/>
  <c r="AC950" i="150" s="1"/>
  <c r="AD950" i="150" s="1"/>
  <c r="AB946" i="150"/>
  <c r="AC946" i="150" s="1"/>
  <c r="AD946" i="150" s="1"/>
  <c r="AB942" i="150"/>
  <c r="AC942" i="150" s="1"/>
  <c r="AD942" i="150" s="1"/>
  <c r="AB916" i="150"/>
  <c r="AC916" i="150" s="1"/>
  <c r="AD916" i="150" s="1"/>
  <c r="AB905" i="150"/>
  <c r="AC905" i="150" s="1"/>
  <c r="AD905" i="150" s="1"/>
  <c r="AB901" i="150"/>
  <c r="AC901" i="150" s="1"/>
  <c r="AD901" i="150" s="1"/>
  <c r="AB888" i="150"/>
  <c r="AB881" i="150"/>
  <c r="AC881" i="150" s="1"/>
  <c r="AD881" i="150" s="1"/>
  <c r="AB874" i="150"/>
  <c r="AC874" i="150" s="1"/>
  <c r="AD874" i="150" s="1"/>
  <c r="AB871" i="150"/>
  <c r="AC871" i="150" s="1"/>
  <c r="AD871" i="150" s="1"/>
  <c r="AB850" i="150"/>
  <c r="AC850" i="150" s="1"/>
  <c r="AD850" i="150" s="1"/>
  <c r="AB847" i="150"/>
  <c r="AB833" i="150"/>
  <c r="AC833" i="150" s="1"/>
  <c r="AD833" i="150" s="1"/>
  <c r="AB829" i="150"/>
  <c r="AC829" i="150" s="1"/>
  <c r="AD829" i="150" s="1"/>
  <c r="AB816" i="150"/>
  <c r="AC816" i="150" s="1"/>
  <c r="AD816" i="150" s="1"/>
  <c r="AB809" i="150"/>
  <c r="AC809" i="150" s="1"/>
  <c r="AD809" i="150" s="1"/>
  <c r="AB805" i="150"/>
  <c r="AC805" i="150" s="1"/>
  <c r="AD805" i="150" s="1"/>
  <c r="AB802" i="150"/>
  <c r="AB973" i="150"/>
  <c r="AC973" i="150" s="1"/>
  <c r="AD973" i="150" s="1"/>
  <c r="AB960" i="150"/>
  <c r="AC960" i="150" s="1"/>
  <c r="AD960" i="150" s="1"/>
  <c r="AB937" i="150"/>
  <c r="AB910" i="150"/>
  <c r="AC910" i="150" s="1"/>
  <c r="AD910" i="150" s="1"/>
  <c r="AB896" i="150"/>
  <c r="AC896" i="150" s="1"/>
  <c r="AD896" i="150" s="1"/>
  <c r="AB844" i="150"/>
  <c r="AC844" i="150" s="1"/>
  <c r="AD844" i="150" s="1"/>
  <c r="AB795" i="150"/>
  <c r="AC795" i="150" s="1"/>
  <c r="AD795" i="150" s="1"/>
  <c r="AB789" i="150"/>
  <c r="AC789" i="150" s="1"/>
  <c r="AD789" i="150" s="1"/>
  <c r="AB777" i="150"/>
  <c r="AC777" i="150" s="1"/>
  <c r="AD777" i="150" s="1"/>
  <c r="AB774" i="150"/>
  <c r="AB767" i="150"/>
  <c r="AC767" i="150" s="1"/>
  <c r="AD767" i="150" s="1"/>
  <c r="AB763" i="150"/>
  <c r="AC763" i="150" s="1"/>
  <c r="AD763" i="150" s="1"/>
  <c r="AB759" i="150"/>
  <c r="AC759" i="150" s="1"/>
  <c r="AD759" i="150" s="1"/>
  <c r="AB752" i="150"/>
  <c r="AC752" i="150" s="1"/>
  <c r="AD752" i="150" s="1"/>
  <c r="AB748" i="150"/>
  <c r="AC748" i="150" s="1"/>
  <c r="AD748" i="150" s="1"/>
  <c r="AB744" i="150"/>
  <c r="AC744" i="150" s="1"/>
  <c r="AD744" i="150" s="1"/>
  <c r="AB740" i="150"/>
  <c r="AC740" i="150" s="1"/>
  <c r="AD740" i="150" s="1"/>
  <c r="AB734" i="150"/>
  <c r="AC734" i="150" s="1"/>
  <c r="AD734" i="150" s="1"/>
  <c r="AB731" i="150"/>
  <c r="AC731" i="150" s="1"/>
  <c r="AD731" i="150" s="1"/>
  <c r="AB727" i="150"/>
  <c r="AC727" i="150" s="1"/>
  <c r="AD727" i="150" s="1"/>
  <c r="AB700" i="150"/>
  <c r="AB696" i="150"/>
  <c r="AB690" i="150"/>
  <c r="AC690" i="150" s="1"/>
  <c r="AD690" i="150" s="1"/>
  <c r="AB668" i="150"/>
  <c r="AB660" i="150"/>
  <c r="AB646" i="150"/>
  <c r="AB642" i="150"/>
  <c r="AB634" i="150"/>
  <c r="AB628" i="150"/>
  <c r="AB968" i="150"/>
  <c r="AC968" i="150" s="1"/>
  <c r="AD968" i="150" s="1"/>
  <c r="AB934" i="150"/>
  <c r="AC934" i="150" s="1"/>
  <c r="AD934" i="150" s="1"/>
  <c r="AB889" i="150"/>
  <c r="AB773" i="150"/>
  <c r="AB770" i="150"/>
  <c r="AB754" i="150"/>
  <c r="AC754" i="150" s="1"/>
  <c r="AD754" i="150" s="1"/>
  <c r="AB736" i="150"/>
  <c r="AC736" i="150" s="1"/>
  <c r="AD736" i="150" s="1"/>
  <c r="AB719" i="150"/>
  <c r="AC719" i="150" s="1"/>
  <c r="AD719" i="150" s="1"/>
  <c r="AB715" i="150"/>
  <c r="AC715" i="150" s="1"/>
  <c r="AD715" i="150" s="1"/>
  <c r="AB708" i="150"/>
  <c r="AC708" i="150" s="1"/>
  <c r="AD708" i="150" s="1"/>
  <c r="AB704" i="150"/>
  <c r="AC704" i="150" s="1"/>
  <c r="AD704" i="150" s="1"/>
  <c r="AB694" i="150"/>
  <c r="AC694" i="150" s="1"/>
  <c r="AD694" i="150" s="1"/>
  <c r="AB687" i="150"/>
  <c r="AB684" i="150"/>
  <c r="AC684" i="150" s="1"/>
  <c r="AD684" i="150" s="1"/>
  <c r="AB680" i="150"/>
  <c r="AC680" i="150" s="1"/>
  <c r="AD680" i="150" s="1"/>
  <c r="AB676" i="150"/>
  <c r="AC676" i="150" s="1"/>
  <c r="AD676" i="150" s="1"/>
  <c r="AB672" i="150"/>
  <c r="AC672" i="150" s="1"/>
  <c r="AD672" i="150" s="1"/>
  <c r="AB666" i="150"/>
  <c r="AC666" i="150" s="1"/>
  <c r="AD666" i="150" s="1"/>
  <c r="AB662" i="150"/>
  <c r="AC662" i="150" s="1"/>
  <c r="AD662" i="150" s="1"/>
  <c r="AB658" i="150"/>
  <c r="AC658" i="150" s="1"/>
  <c r="AD658" i="150" s="1"/>
  <c r="AB654" i="150"/>
  <c r="AC654" i="150" s="1"/>
  <c r="AD654" i="150" s="1"/>
  <c r="AB650" i="150"/>
  <c r="AC650" i="150" s="1"/>
  <c r="AD650" i="150" s="1"/>
  <c r="AB892" i="150"/>
  <c r="AC892" i="150" s="1"/>
  <c r="AD892" i="150" s="1"/>
  <c r="AB791" i="150"/>
  <c r="AC791" i="150" s="1"/>
  <c r="AD791" i="150" s="1"/>
  <c r="AB782" i="150"/>
  <c r="AB778" i="150"/>
  <c r="AC778" i="150" s="1"/>
  <c r="AD778" i="150" s="1"/>
  <c r="AB772" i="150"/>
  <c r="AB768" i="150"/>
  <c r="AC768" i="150" s="1"/>
  <c r="AD768" i="150" s="1"/>
  <c r="AB764" i="150"/>
  <c r="AC764" i="150" s="1"/>
  <c r="AD764" i="150" s="1"/>
  <c r="AB760" i="150"/>
  <c r="AC760" i="150" s="1"/>
  <c r="AD760" i="150" s="1"/>
  <c r="AB757" i="150"/>
  <c r="AB749" i="150"/>
  <c r="AC749" i="150" s="1"/>
  <c r="AD749" i="150" s="1"/>
  <c r="AB745" i="150"/>
  <c r="AC745" i="150" s="1"/>
  <c r="AD745" i="150" s="1"/>
  <c r="AB741" i="150"/>
  <c r="AC741" i="150" s="1"/>
  <c r="AD741" i="150" s="1"/>
  <c r="AB728" i="150"/>
  <c r="AC728" i="150" s="1"/>
  <c r="AD728" i="150" s="1"/>
  <c r="AB724" i="150"/>
  <c r="AC724" i="150" s="1"/>
  <c r="AD724" i="150" s="1"/>
  <c r="AB721" i="150"/>
  <c r="AC721" i="150" s="1"/>
  <c r="AD721" i="150" s="1"/>
  <c r="AB711" i="150"/>
  <c r="AB699" i="150"/>
  <c r="AB645" i="150"/>
  <c r="AB633" i="150"/>
  <c r="AB859" i="150"/>
  <c r="AC859" i="150" s="1"/>
  <c r="AD859" i="150" s="1"/>
  <c r="AB841" i="150"/>
  <c r="AC841" i="150" s="1"/>
  <c r="AD841" i="150" s="1"/>
  <c r="AB786" i="150"/>
  <c r="AC786" i="150" s="1"/>
  <c r="AD786" i="150" s="1"/>
  <c r="AB784" i="150"/>
  <c r="AC784" i="150" s="1"/>
  <c r="AD784" i="150" s="1"/>
  <c r="AB755" i="150"/>
  <c r="AC755" i="150" s="1"/>
  <c r="AD755" i="150" s="1"/>
  <c r="AB732" i="150"/>
  <c r="AC732" i="150" s="1"/>
  <c r="AD732" i="150" s="1"/>
  <c r="AB716" i="150"/>
  <c r="AC716" i="150" s="1"/>
  <c r="AD716" i="150" s="1"/>
  <c r="AB713" i="150"/>
  <c r="AB709" i="150"/>
  <c r="AC709" i="150" s="1"/>
  <c r="AD709" i="150" s="1"/>
  <c r="AB705" i="150"/>
  <c r="AC705" i="150" s="1"/>
  <c r="AD705" i="150" s="1"/>
  <c r="AB701" i="150"/>
  <c r="AC701" i="150" s="1"/>
  <c r="AD701" i="150" s="1"/>
  <c r="AB695" i="150"/>
  <c r="AC695" i="150" s="1"/>
  <c r="AD695" i="150" s="1"/>
  <c r="AB686" i="150"/>
  <c r="AB681" i="150"/>
  <c r="AC681" i="150" s="1"/>
  <c r="AD681" i="150" s="1"/>
  <c r="AB677" i="150"/>
  <c r="AC677" i="150" s="1"/>
  <c r="AD677" i="150" s="1"/>
  <c r="AB673" i="150"/>
  <c r="AC673" i="150" s="1"/>
  <c r="AD673" i="150" s="1"/>
  <c r="AB669" i="150"/>
  <c r="AC669" i="150" s="1"/>
  <c r="AD669" i="150" s="1"/>
  <c r="AB667" i="150"/>
  <c r="AC667" i="150" s="1"/>
  <c r="AD667" i="150" s="1"/>
  <c r="AB663" i="150"/>
  <c r="AC663" i="150" s="1"/>
  <c r="AD663" i="150" s="1"/>
  <c r="AB659" i="150"/>
  <c r="AC659" i="150" s="1"/>
  <c r="AD659" i="150" s="1"/>
  <c r="AB655" i="150"/>
  <c r="AC655" i="150" s="1"/>
  <c r="AD655" i="150" s="1"/>
  <c r="AB651" i="150"/>
  <c r="AC651" i="150" s="1"/>
  <c r="AD651" i="150" s="1"/>
  <c r="AB925" i="150"/>
  <c r="AC925" i="150" s="1"/>
  <c r="AD925" i="150" s="1"/>
  <c r="AB799" i="150"/>
  <c r="AC799" i="150" s="1"/>
  <c r="AD799" i="150" s="1"/>
  <c r="AB775" i="150"/>
  <c r="AC775" i="150" s="1"/>
  <c r="AD775" i="150" s="1"/>
  <c r="AB769" i="150"/>
  <c r="AC769" i="150" s="1"/>
  <c r="AD769" i="150" s="1"/>
  <c r="AB765" i="150"/>
  <c r="AC765" i="150" s="1"/>
  <c r="AD765" i="150" s="1"/>
  <c r="AB761" i="150"/>
  <c r="AC761" i="150" s="1"/>
  <c r="AD761" i="150" s="1"/>
  <c r="AB750" i="150"/>
  <c r="AC750" i="150" s="1"/>
  <c r="AD750" i="150" s="1"/>
  <c r="AB746" i="150"/>
  <c r="AC746" i="150" s="1"/>
  <c r="AD746" i="150" s="1"/>
  <c r="AB742" i="150"/>
  <c r="AC742" i="150" s="1"/>
  <c r="AD742" i="150" s="1"/>
  <c r="AB739" i="150"/>
  <c r="AB729" i="150"/>
  <c r="AC729" i="150" s="1"/>
  <c r="AD729" i="150" s="1"/>
  <c r="AB725" i="150"/>
  <c r="AC725" i="150" s="1"/>
  <c r="AD725" i="150" s="1"/>
  <c r="AB698" i="150"/>
  <c r="AB692" i="150"/>
  <c r="AB632" i="150"/>
  <c r="AB977" i="150"/>
  <c r="AC977" i="150" s="1"/>
  <c r="AD977" i="150" s="1"/>
  <c r="AB964" i="150"/>
  <c r="AC964" i="150" s="1"/>
  <c r="AD964" i="150" s="1"/>
  <c r="AB899" i="150"/>
  <c r="AC899" i="150" s="1"/>
  <c r="AD899" i="150" s="1"/>
  <c r="AB876" i="150"/>
  <c r="AB865" i="150"/>
  <c r="AC865" i="150" s="1"/>
  <c r="AD865" i="150" s="1"/>
  <c r="AB855" i="150"/>
  <c r="AC855" i="150" s="1"/>
  <c r="AD855" i="150" s="1"/>
  <c r="AB771" i="150"/>
  <c r="AC771" i="150" s="1"/>
  <c r="AD771" i="150" s="1"/>
  <c r="AB756" i="150"/>
  <c r="AC756" i="150" s="1"/>
  <c r="AD756" i="150" s="1"/>
  <c r="AB753" i="150"/>
  <c r="AB738" i="150"/>
  <c r="AB735" i="150"/>
  <c r="AB733" i="150"/>
  <c r="AC733" i="150" s="1"/>
  <c r="AD733" i="150" s="1"/>
  <c r="AB717" i="150"/>
  <c r="AC717" i="150" s="1"/>
  <c r="AD717" i="150" s="1"/>
  <c r="AB710" i="150"/>
  <c r="AC710" i="150" s="1"/>
  <c r="AD710" i="150" s="1"/>
  <c r="AB706" i="150"/>
  <c r="AC706" i="150" s="1"/>
  <c r="AD706" i="150" s="1"/>
  <c r="AB702" i="150"/>
  <c r="AC702" i="150" s="1"/>
  <c r="AD702" i="150" s="1"/>
  <c r="AB689" i="150"/>
  <c r="AB685" i="150"/>
  <c r="AB682" i="150"/>
  <c r="AC682" i="150" s="1"/>
  <c r="AD682" i="150" s="1"/>
  <c r="AB678" i="150"/>
  <c r="AC678" i="150" s="1"/>
  <c r="AD678" i="150" s="1"/>
  <c r="AB674" i="150"/>
  <c r="AC674" i="150" s="1"/>
  <c r="AD674" i="150" s="1"/>
  <c r="AB670" i="150"/>
  <c r="AC670" i="150" s="1"/>
  <c r="AD670" i="150" s="1"/>
  <c r="AB664" i="150"/>
  <c r="AC664" i="150" s="1"/>
  <c r="AD664" i="150" s="1"/>
  <c r="AB656" i="150"/>
  <c r="AC656" i="150" s="1"/>
  <c r="AD656" i="150" s="1"/>
  <c r="AB652" i="150"/>
  <c r="AC652" i="150" s="1"/>
  <c r="AD652" i="150" s="1"/>
  <c r="AB921" i="150"/>
  <c r="AC921" i="150" s="1"/>
  <c r="AD921" i="150" s="1"/>
  <c r="AB787" i="150"/>
  <c r="AC787" i="150" s="1"/>
  <c r="AD787" i="150" s="1"/>
  <c r="AB785" i="150"/>
  <c r="AC785" i="150" s="1"/>
  <c r="AD785" i="150" s="1"/>
  <c r="AB783" i="150"/>
  <c r="AC783" i="150" s="1"/>
  <c r="AD783" i="150" s="1"/>
  <c r="AB722" i="150"/>
  <c r="AB718" i="150"/>
  <c r="AC718" i="150" s="1"/>
  <c r="AD718" i="150" s="1"/>
  <c r="AB714" i="150"/>
  <c r="AC714" i="150" s="1"/>
  <c r="AD714" i="150" s="1"/>
  <c r="AB707" i="150"/>
  <c r="AC707" i="150" s="1"/>
  <c r="AD707" i="150" s="1"/>
  <c r="AB703" i="150"/>
  <c r="AC703" i="150" s="1"/>
  <c r="AD703" i="150" s="1"/>
  <c r="AB693" i="150"/>
  <c r="AC693" i="150" s="1"/>
  <c r="AD693" i="150" s="1"/>
  <c r="AB688" i="150"/>
  <c r="AB683" i="150"/>
  <c r="AC683" i="150" s="1"/>
  <c r="AD683" i="150" s="1"/>
  <c r="AB679" i="150"/>
  <c r="AC679" i="150" s="1"/>
  <c r="AD679" i="150" s="1"/>
  <c r="AB675" i="150"/>
  <c r="AC675" i="150" s="1"/>
  <c r="AD675" i="150" s="1"/>
  <c r="AB671" i="150"/>
  <c r="AC671" i="150" s="1"/>
  <c r="AD671" i="150" s="1"/>
  <c r="AB665" i="150"/>
  <c r="AC665" i="150" s="1"/>
  <c r="AD665" i="150" s="1"/>
  <c r="AB657" i="150"/>
  <c r="AC657" i="150" s="1"/>
  <c r="AD657" i="150" s="1"/>
  <c r="AB653" i="150"/>
  <c r="AC653" i="150" s="1"/>
  <c r="AD653" i="150" s="1"/>
  <c r="AB649" i="150"/>
  <c r="AC649" i="150" s="1"/>
  <c r="AD649" i="150" s="1"/>
  <c r="AB914" i="150"/>
  <c r="AC914" i="150" s="1"/>
  <c r="AD914" i="150" s="1"/>
  <c r="AB751" i="150"/>
  <c r="AC751" i="150" s="1"/>
  <c r="AD751" i="150" s="1"/>
  <c r="AB737" i="150"/>
  <c r="AB625" i="150"/>
  <c r="AC625" i="150" s="1"/>
  <c r="AD625" i="150" s="1"/>
  <c r="AB618" i="150"/>
  <c r="AC618" i="150" s="1"/>
  <c r="AD618" i="150" s="1"/>
  <c r="AB615" i="150"/>
  <c r="AB568" i="150"/>
  <c r="AC568" i="150" s="1"/>
  <c r="AD568" i="150" s="1"/>
  <c r="AB562" i="150"/>
  <c r="AC562" i="150" s="1"/>
  <c r="AD562" i="150" s="1"/>
  <c r="AH562" i="150" s="1"/>
  <c r="AB557" i="150"/>
  <c r="AC557" i="150" s="1"/>
  <c r="AD557" i="150" s="1"/>
  <c r="AH557" i="150" s="1"/>
  <c r="AB552" i="150"/>
  <c r="AC552" i="150" s="1"/>
  <c r="AD552" i="150" s="1"/>
  <c r="AH552" i="150" s="1"/>
  <c r="AB544" i="150"/>
  <c r="AC544" i="150" s="1"/>
  <c r="AD544" i="150" s="1"/>
  <c r="AH544" i="150" s="1"/>
  <c r="AB537" i="150"/>
  <c r="AC537" i="150" s="1"/>
  <c r="AD537" i="150" s="1"/>
  <c r="AH537" i="150" s="1"/>
  <c r="AB536" i="150"/>
  <c r="AC536" i="150" s="1"/>
  <c r="AD536" i="150" s="1"/>
  <c r="AH536" i="150" s="1"/>
  <c r="AB532" i="150"/>
  <c r="AC532" i="150" s="1"/>
  <c r="AD532" i="150" s="1"/>
  <c r="AH532" i="150" s="1"/>
  <c r="AB531" i="150"/>
  <c r="AC531" i="150" s="1"/>
  <c r="AD531" i="150" s="1"/>
  <c r="AB524" i="150"/>
  <c r="AC524" i="150" s="1"/>
  <c r="AD524" i="150" s="1"/>
  <c r="AH524" i="150" s="1"/>
  <c r="AB521" i="150"/>
  <c r="AC521" i="150" s="1"/>
  <c r="AD521" i="150" s="1"/>
  <c r="AH521" i="150" s="1"/>
  <c r="AB512" i="150"/>
  <c r="AC512" i="150" s="1"/>
  <c r="AD512" i="150" s="1"/>
  <c r="AH512" i="150" s="1"/>
  <c r="AB509" i="150"/>
  <c r="AC509" i="150" s="1"/>
  <c r="AD509" i="150" s="1"/>
  <c r="AH509" i="150" s="1"/>
  <c r="AB508" i="150"/>
  <c r="AC508" i="150" s="1"/>
  <c r="AD508" i="150" s="1"/>
  <c r="AH508" i="150" s="1"/>
  <c r="AB507" i="150"/>
  <c r="AC507" i="150" s="1"/>
  <c r="AD507" i="150" s="1"/>
  <c r="AH507" i="150" s="1"/>
  <c r="AB506" i="150"/>
  <c r="AC506" i="150" s="1"/>
  <c r="AD506" i="150" s="1"/>
  <c r="AH506" i="150" s="1"/>
  <c r="AB505" i="150"/>
  <c r="AC505" i="150" s="1"/>
  <c r="AD505" i="150" s="1"/>
  <c r="AH505" i="150" s="1"/>
  <c r="AB504" i="150"/>
  <c r="AC504" i="150" s="1"/>
  <c r="AD504" i="150" s="1"/>
  <c r="AH504" i="150" s="1"/>
  <c r="AB503" i="150"/>
  <c r="AC503" i="150" s="1"/>
  <c r="AD503" i="150" s="1"/>
  <c r="AH503" i="150" s="1"/>
  <c r="AB502" i="150"/>
  <c r="AC502" i="150" s="1"/>
  <c r="AD502" i="150" s="1"/>
  <c r="AH502" i="150" s="1"/>
  <c r="AB501" i="150"/>
  <c r="AC501" i="150" s="1"/>
  <c r="AD501" i="150" s="1"/>
  <c r="AH501" i="150" s="1"/>
  <c r="AB758" i="150"/>
  <c r="AC758" i="150" s="1"/>
  <c r="AD758" i="150" s="1"/>
  <c r="AB720" i="150"/>
  <c r="AB647" i="150"/>
  <c r="AC647" i="150" s="1"/>
  <c r="AD647" i="150" s="1"/>
  <c r="AB641" i="150"/>
  <c r="AC641" i="150" s="1"/>
  <c r="AD641" i="150" s="1"/>
  <c r="AB631" i="150"/>
  <c r="AC631" i="150" s="1"/>
  <c r="AD631" i="150" s="1"/>
  <c r="AB623" i="150"/>
  <c r="AC623" i="150" s="1"/>
  <c r="AD623" i="150" s="1"/>
  <c r="AB611" i="150"/>
  <c r="AC611" i="150" s="1"/>
  <c r="AD611" i="150" s="1"/>
  <c r="AB607" i="150"/>
  <c r="AC607" i="150" s="1"/>
  <c r="AD607" i="150" s="1"/>
  <c r="AB603" i="150"/>
  <c r="AC603" i="150" s="1"/>
  <c r="AD603" i="150" s="1"/>
  <c r="AB598" i="150"/>
  <c r="AC598" i="150" s="1"/>
  <c r="AD598" i="150" s="1"/>
  <c r="AB593" i="150"/>
  <c r="AC593" i="150" s="1"/>
  <c r="AD593" i="150" s="1"/>
  <c r="AB588" i="150"/>
  <c r="AC588" i="150" s="1"/>
  <c r="AD588" i="150" s="1"/>
  <c r="AB583" i="150"/>
  <c r="AC583" i="150" s="1"/>
  <c r="AD583" i="150" s="1"/>
  <c r="AB579" i="150"/>
  <c r="AC579" i="150" s="1"/>
  <c r="AD579" i="150" s="1"/>
  <c r="AB575" i="150"/>
  <c r="AC575" i="150" s="1"/>
  <c r="AD575" i="150" s="1"/>
  <c r="AB571" i="150"/>
  <c r="AC571" i="150" s="1"/>
  <c r="AD571" i="150" s="1"/>
  <c r="AB566" i="150"/>
  <c r="AC566" i="150" s="1"/>
  <c r="AD566" i="150" s="1"/>
  <c r="AB558" i="150"/>
  <c r="AC558" i="150" s="1"/>
  <c r="AD558" i="150" s="1"/>
  <c r="AB553" i="150"/>
  <c r="AC553" i="150" s="1"/>
  <c r="AD553" i="150" s="1"/>
  <c r="AH553" i="150" s="1"/>
  <c r="AB545" i="150"/>
  <c r="AC545" i="150" s="1"/>
  <c r="AD545" i="150" s="1"/>
  <c r="AH545" i="150" s="1"/>
  <c r="AB538" i="150"/>
  <c r="AC538" i="150" s="1"/>
  <c r="AD538" i="150" s="1"/>
  <c r="AH538" i="150" s="1"/>
  <c r="AB522" i="150"/>
  <c r="AC522" i="150" s="1"/>
  <c r="AD522" i="150" s="1"/>
  <c r="AH522" i="150" s="1"/>
  <c r="AB697" i="150"/>
  <c r="AB639" i="150"/>
  <c r="AC639" i="150" s="1"/>
  <c r="AD639" i="150" s="1"/>
  <c r="AB629" i="150"/>
  <c r="AC629" i="150" s="1"/>
  <c r="AD629" i="150" s="1"/>
  <c r="AB621" i="150"/>
  <c r="AC621" i="150" s="1"/>
  <c r="AD621" i="150" s="1"/>
  <c r="AB614" i="150"/>
  <c r="AB601" i="150"/>
  <c r="AC601" i="150" s="1"/>
  <c r="AD601" i="150" s="1"/>
  <c r="AB586" i="150"/>
  <c r="AC586" i="150" s="1"/>
  <c r="AD586" i="150" s="1"/>
  <c r="AB559" i="150"/>
  <c r="AC559" i="150" s="1"/>
  <c r="AD559" i="150" s="1"/>
  <c r="AH559" i="150" s="1"/>
  <c r="AB554" i="150"/>
  <c r="AC554" i="150" s="1"/>
  <c r="AD554" i="150" s="1"/>
  <c r="AH554" i="150" s="1"/>
  <c r="AB546" i="150"/>
  <c r="AC546" i="150" s="1"/>
  <c r="AD546" i="150" s="1"/>
  <c r="AH546" i="150" s="1"/>
  <c r="AB776" i="150"/>
  <c r="AC776" i="150" s="1"/>
  <c r="AD776" i="150" s="1"/>
  <c r="AB766" i="150"/>
  <c r="AC766" i="150" s="1"/>
  <c r="AD766" i="150" s="1"/>
  <c r="AB747" i="150"/>
  <c r="AC747" i="150" s="1"/>
  <c r="AD747" i="150" s="1"/>
  <c r="AB637" i="150"/>
  <c r="AC637" i="150" s="1"/>
  <c r="AD637" i="150" s="1"/>
  <c r="AB635" i="150"/>
  <c r="AB626" i="150"/>
  <c r="AC626" i="150" s="1"/>
  <c r="AD626" i="150" s="1"/>
  <c r="AB619" i="150"/>
  <c r="AC619" i="150" s="1"/>
  <c r="AD619" i="150" s="1"/>
  <c r="AB616" i="150"/>
  <c r="AC616" i="150" s="1"/>
  <c r="AD616" i="150" s="1"/>
  <c r="AB608" i="150"/>
  <c r="AC608" i="150" s="1"/>
  <c r="AD608" i="150" s="1"/>
  <c r="AB604" i="150"/>
  <c r="AC604" i="150" s="1"/>
  <c r="AD604" i="150" s="1"/>
  <c r="AB599" i="150"/>
  <c r="AC599" i="150" s="1"/>
  <c r="AD599" i="150" s="1"/>
  <c r="AB594" i="150"/>
  <c r="AC594" i="150" s="1"/>
  <c r="AD594" i="150" s="1"/>
  <c r="AB590" i="150"/>
  <c r="AC590" i="150" s="1"/>
  <c r="AD590" i="150" s="1"/>
  <c r="AB584" i="150"/>
  <c r="AC584" i="150" s="1"/>
  <c r="AD584" i="150" s="1"/>
  <c r="AB580" i="150"/>
  <c r="AC580" i="150" s="1"/>
  <c r="AD580" i="150" s="1"/>
  <c r="AB576" i="150"/>
  <c r="AC576" i="150" s="1"/>
  <c r="AD576" i="150" s="1"/>
  <c r="AB572" i="150"/>
  <c r="AC572" i="150" s="1"/>
  <c r="AD572" i="150" s="1"/>
  <c r="AB567" i="150"/>
  <c r="AC567" i="150" s="1"/>
  <c r="AD567" i="150" s="1"/>
  <c r="AB555" i="150"/>
  <c r="AC555" i="150" s="1"/>
  <c r="AD555" i="150" s="1"/>
  <c r="AH555" i="150" s="1"/>
  <c r="AB547" i="150"/>
  <c r="AC547" i="150" s="1"/>
  <c r="AD547" i="150" s="1"/>
  <c r="AH547" i="150" s="1"/>
  <c r="AB533" i="150"/>
  <c r="AC533" i="150" s="1"/>
  <c r="AD533" i="150" s="1"/>
  <c r="AH533" i="150" s="1"/>
  <c r="AB821" i="150"/>
  <c r="AB648" i="150"/>
  <c r="AC648" i="150" s="1"/>
  <c r="AD648" i="150" s="1"/>
  <c r="AB643" i="150"/>
  <c r="AC643" i="150" s="1"/>
  <c r="AD643" i="150" s="1"/>
  <c r="AB624" i="150"/>
  <c r="AC624" i="150" s="1"/>
  <c r="AD624" i="150" s="1"/>
  <c r="AB613" i="150"/>
  <c r="AB597" i="150"/>
  <c r="AC597" i="150" s="1"/>
  <c r="AD597" i="150" s="1"/>
  <c r="AB587" i="150"/>
  <c r="AC587" i="150" s="1"/>
  <c r="AD587" i="150" s="1"/>
  <c r="AB563" i="150"/>
  <c r="AC563" i="150" s="1"/>
  <c r="AD563" i="150" s="1"/>
  <c r="AH563" i="150" s="1"/>
  <c r="AB548" i="150"/>
  <c r="AC548" i="150" s="1"/>
  <c r="AD548" i="150" s="1"/>
  <c r="AH548" i="150" s="1"/>
  <c r="AB539" i="150"/>
  <c r="AC539" i="150" s="1"/>
  <c r="AD539" i="150" s="1"/>
  <c r="AH539" i="150" s="1"/>
  <c r="AB534" i="150"/>
  <c r="AC534" i="150" s="1"/>
  <c r="AD534" i="150" s="1"/>
  <c r="AB525" i="150"/>
  <c r="AC525" i="150" s="1"/>
  <c r="AD525" i="150" s="1"/>
  <c r="AH525" i="150" s="1"/>
  <c r="AB523" i="150"/>
  <c r="AC523" i="150" s="1"/>
  <c r="AD523" i="150" s="1"/>
  <c r="AH523" i="150" s="1"/>
  <c r="AB519" i="150"/>
  <c r="AC519" i="150" s="1"/>
  <c r="AD519" i="150" s="1"/>
  <c r="AH519" i="150" s="1"/>
  <c r="AB518" i="150"/>
  <c r="AC518" i="150" s="1"/>
  <c r="AD518" i="150" s="1"/>
  <c r="AH518" i="150" s="1"/>
  <c r="AB517" i="150"/>
  <c r="AC517" i="150" s="1"/>
  <c r="AD517" i="150" s="1"/>
  <c r="AH517" i="150" s="1"/>
  <c r="AB516" i="150"/>
  <c r="AC516" i="150" s="1"/>
  <c r="AD516" i="150" s="1"/>
  <c r="AH516" i="150" s="1"/>
  <c r="AB515" i="150"/>
  <c r="AC515" i="150" s="1"/>
  <c r="AD515" i="150" s="1"/>
  <c r="AH515" i="150" s="1"/>
  <c r="AB514" i="150"/>
  <c r="AC514" i="150" s="1"/>
  <c r="AD514" i="150" s="1"/>
  <c r="AH514" i="150" s="1"/>
  <c r="AB730" i="150"/>
  <c r="AC730" i="150" s="1"/>
  <c r="AD730" i="150" s="1"/>
  <c r="AB712" i="150"/>
  <c r="AC712" i="150" s="1"/>
  <c r="AD712" i="150" s="1"/>
  <c r="AB640" i="150"/>
  <c r="AC640" i="150" s="1"/>
  <c r="AD640" i="150" s="1"/>
  <c r="Z630" i="150"/>
  <c r="AB630" i="150" s="1"/>
  <c r="AB622" i="150"/>
  <c r="AC622" i="150" s="1"/>
  <c r="AD622" i="150" s="1"/>
  <c r="AB617" i="150"/>
  <c r="AC617" i="150" s="1"/>
  <c r="AD617" i="150" s="1"/>
  <c r="AB609" i="150"/>
  <c r="AC609" i="150" s="1"/>
  <c r="AD609" i="150" s="1"/>
  <c r="AB605" i="150"/>
  <c r="AC605" i="150" s="1"/>
  <c r="AD605" i="150" s="1"/>
  <c r="AB600" i="150"/>
  <c r="AC600" i="150" s="1"/>
  <c r="AD600" i="150" s="1"/>
  <c r="AB595" i="150"/>
  <c r="AC595" i="150" s="1"/>
  <c r="AD595" i="150" s="1"/>
  <c r="AB591" i="150"/>
  <c r="AC591" i="150" s="1"/>
  <c r="AD591" i="150" s="1"/>
  <c r="AB585" i="150"/>
  <c r="AC585" i="150" s="1"/>
  <c r="AD585" i="150" s="1"/>
  <c r="AB581" i="150"/>
  <c r="AC581" i="150" s="1"/>
  <c r="AD581" i="150" s="1"/>
  <c r="AB577" i="150"/>
  <c r="AC577" i="150" s="1"/>
  <c r="AD577" i="150" s="1"/>
  <c r="AB573" i="150"/>
  <c r="AC573" i="150" s="1"/>
  <c r="AD573" i="150" s="1"/>
  <c r="AB569" i="150"/>
  <c r="AC569" i="150" s="1"/>
  <c r="AD569" i="150" s="1"/>
  <c r="AB564" i="150"/>
  <c r="AC564" i="150" s="1"/>
  <c r="AD564" i="150" s="1"/>
  <c r="AB549" i="150"/>
  <c r="AC549" i="150" s="1"/>
  <c r="AD549" i="150" s="1"/>
  <c r="AH549" i="150" s="1"/>
  <c r="AB540" i="150"/>
  <c r="AC540" i="150" s="1"/>
  <c r="AD540" i="150" s="1"/>
  <c r="AH540" i="150" s="1"/>
  <c r="AB726" i="150"/>
  <c r="AC726" i="150" s="1"/>
  <c r="AD726" i="150" s="1"/>
  <c r="AB644" i="150"/>
  <c r="AC644" i="150" s="1"/>
  <c r="AD644" i="150" s="1"/>
  <c r="AB636" i="150"/>
  <c r="AC636" i="150" s="1"/>
  <c r="AD636" i="150" s="1"/>
  <c r="AB627" i="150"/>
  <c r="AC627" i="150" s="1"/>
  <c r="AD627" i="150" s="1"/>
  <c r="AB610" i="150"/>
  <c r="AC610" i="150" s="1"/>
  <c r="AD610" i="150" s="1"/>
  <c r="AB606" i="150"/>
  <c r="AC606" i="150" s="1"/>
  <c r="AD606" i="150" s="1"/>
  <c r="AB602" i="150"/>
  <c r="AC602" i="150" s="1"/>
  <c r="AD602" i="150" s="1"/>
  <c r="AB596" i="150"/>
  <c r="AC596" i="150" s="1"/>
  <c r="AD596" i="150" s="1"/>
  <c r="AB592" i="150"/>
  <c r="AC592" i="150" s="1"/>
  <c r="AD592" i="150" s="1"/>
  <c r="AB582" i="150"/>
  <c r="AC582" i="150" s="1"/>
  <c r="AD582" i="150" s="1"/>
  <c r="AB578" i="150"/>
  <c r="AC578" i="150" s="1"/>
  <c r="AD578" i="150" s="1"/>
  <c r="AB574" i="150"/>
  <c r="AC574" i="150" s="1"/>
  <c r="AD574" i="150" s="1"/>
  <c r="AB570" i="150"/>
  <c r="AC570" i="150" s="1"/>
  <c r="AD570" i="150" s="1"/>
  <c r="AB565" i="150"/>
  <c r="AC565" i="150" s="1"/>
  <c r="AD565" i="150" s="1"/>
  <c r="AB561" i="150"/>
  <c r="AC561" i="150" s="1"/>
  <c r="AD561" i="150" s="1"/>
  <c r="AH561" i="150" s="1"/>
  <c r="AB556" i="150"/>
  <c r="AC556" i="150" s="1"/>
  <c r="AD556" i="150" s="1"/>
  <c r="AH556" i="150" s="1"/>
  <c r="AB551" i="150"/>
  <c r="AC551" i="150" s="1"/>
  <c r="AD551" i="150" s="1"/>
  <c r="AH551" i="150" s="1"/>
  <c r="AB543" i="150"/>
  <c r="AC543" i="150" s="1"/>
  <c r="AD543" i="150" s="1"/>
  <c r="AH543" i="150" s="1"/>
  <c r="AB535" i="150"/>
  <c r="AC535" i="150" s="1"/>
  <c r="AD535" i="150" s="1"/>
  <c r="AH535" i="150" s="1"/>
  <c r="AB530" i="150"/>
  <c r="AC530" i="150" s="1"/>
  <c r="AD530" i="150" s="1"/>
  <c r="AH530" i="150" s="1"/>
  <c r="AB528" i="150"/>
  <c r="AC528" i="150" s="1"/>
  <c r="AD528" i="150" s="1"/>
  <c r="AH528" i="150" s="1"/>
  <c r="AB497" i="150"/>
  <c r="AC497" i="150" s="1"/>
  <c r="AD497" i="150" s="1"/>
  <c r="AH497" i="150" s="1"/>
  <c r="AB450" i="150"/>
  <c r="AC450" i="150" s="1"/>
  <c r="AD450" i="150" s="1"/>
  <c r="AH450" i="150" s="1"/>
  <c r="AB442" i="150"/>
  <c r="AC442" i="150" s="1"/>
  <c r="AD442" i="150" s="1"/>
  <c r="AH442" i="150" s="1"/>
  <c r="AB430" i="150"/>
  <c r="AC430" i="150" s="1"/>
  <c r="AD430" i="150" s="1"/>
  <c r="AH430" i="150" s="1"/>
  <c r="AB762" i="150"/>
  <c r="AC762" i="150" s="1"/>
  <c r="AD762" i="150" s="1"/>
  <c r="AB560" i="150"/>
  <c r="AC560" i="150" s="1"/>
  <c r="AD560" i="150" s="1"/>
  <c r="AH560" i="150" s="1"/>
  <c r="AB527" i="150"/>
  <c r="AC527" i="150" s="1"/>
  <c r="AD527" i="150" s="1"/>
  <c r="AH527" i="150" s="1"/>
  <c r="AB510" i="150"/>
  <c r="AC510" i="150" s="1"/>
  <c r="AD510" i="150" s="1"/>
  <c r="AH510" i="150" s="1"/>
  <c r="AB498" i="150"/>
  <c r="AC498" i="150" s="1"/>
  <c r="AD498" i="150" s="1"/>
  <c r="AH498" i="150" s="1"/>
  <c r="AB469" i="150"/>
  <c r="AC469" i="150" s="1"/>
  <c r="AD469" i="150" s="1"/>
  <c r="AH469" i="150" s="1"/>
  <c r="AB467" i="150"/>
  <c r="AC467" i="150" s="1"/>
  <c r="AD467" i="150" s="1"/>
  <c r="AH467" i="150" s="1"/>
  <c r="AB465" i="150"/>
  <c r="AC465" i="150" s="1"/>
  <c r="AD465" i="150" s="1"/>
  <c r="AH465" i="150" s="1"/>
  <c r="AB463" i="150"/>
  <c r="AC463" i="150" s="1"/>
  <c r="AD463" i="150" s="1"/>
  <c r="AH463" i="150" s="1"/>
  <c r="AB451" i="150"/>
  <c r="AC451" i="150" s="1"/>
  <c r="AD451" i="150" s="1"/>
  <c r="AH451" i="150" s="1"/>
  <c r="AB443" i="150"/>
  <c r="AC443" i="150" s="1"/>
  <c r="AD443" i="150" s="1"/>
  <c r="AH443" i="150" s="1"/>
  <c r="AB435" i="150"/>
  <c r="AC435" i="150" s="1"/>
  <c r="AD435" i="150" s="1"/>
  <c r="AH435" i="150" s="1"/>
  <c r="AB433" i="150"/>
  <c r="AC433" i="150" s="1"/>
  <c r="AD433" i="150" s="1"/>
  <c r="AH433" i="150" s="1"/>
  <c r="AB431" i="150"/>
  <c r="AC431" i="150" s="1"/>
  <c r="AD431" i="150" s="1"/>
  <c r="AH431" i="150" s="1"/>
  <c r="AB393" i="150"/>
  <c r="AC393" i="150" s="1"/>
  <c r="AD393" i="150" s="1"/>
  <c r="AH393" i="150" s="1"/>
  <c r="AI393" i="150" s="1"/>
  <c r="AB389" i="150"/>
  <c r="AC389" i="150" s="1"/>
  <c r="AD389" i="150" s="1"/>
  <c r="AH389" i="150" s="1"/>
  <c r="AI389" i="150" s="1"/>
  <c r="AB387" i="150"/>
  <c r="AC387" i="150" s="1"/>
  <c r="AB743" i="150"/>
  <c r="AC743" i="150" s="1"/>
  <c r="AD743" i="150" s="1"/>
  <c r="AB499" i="150"/>
  <c r="AC499" i="150" s="1"/>
  <c r="AD499" i="150" s="1"/>
  <c r="AH499" i="150" s="1"/>
  <c r="AB461" i="150"/>
  <c r="AC461" i="150" s="1"/>
  <c r="AD461" i="150" s="1"/>
  <c r="AH461" i="150" s="1"/>
  <c r="AB460" i="150"/>
  <c r="AC460" i="150" s="1"/>
  <c r="AD460" i="150" s="1"/>
  <c r="AH460" i="150" s="1"/>
  <c r="AB459" i="150"/>
  <c r="AC459" i="150" s="1"/>
  <c r="AD459" i="150" s="1"/>
  <c r="AH459" i="150" s="1"/>
  <c r="AB458" i="150"/>
  <c r="AC458" i="150" s="1"/>
  <c r="AD458" i="150" s="1"/>
  <c r="AH458" i="150" s="1"/>
  <c r="AB457" i="150"/>
  <c r="AC457" i="150" s="1"/>
  <c r="AD457" i="150" s="1"/>
  <c r="AH457" i="150" s="1"/>
  <c r="AB456" i="150"/>
  <c r="AC456" i="150" s="1"/>
  <c r="AD456" i="150" s="1"/>
  <c r="AH456" i="150" s="1"/>
  <c r="AB455" i="150"/>
  <c r="AC455" i="150" s="1"/>
  <c r="AD455" i="150" s="1"/>
  <c r="AH455" i="150" s="1"/>
  <c r="AB454" i="150"/>
  <c r="AC454" i="150" s="1"/>
  <c r="AD454" i="150" s="1"/>
  <c r="AH454" i="150" s="1"/>
  <c r="AB453" i="150"/>
  <c r="AC453" i="150" s="1"/>
  <c r="AD453" i="150" s="1"/>
  <c r="AH453" i="150" s="1"/>
  <c r="AB452" i="150"/>
  <c r="AC452" i="150" s="1"/>
  <c r="AD452" i="150" s="1"/>
  <c r="AH452" i="150" s="1"/>
  <c r="AB444" i="150"/>
  <c r="AC444" i="150" s="1"/>
  <c r="AD444" i="150" s="1"/>
  <c r="AH444" i="150" s="1"/>
  <c r="AB436" i="150"/>
  <c r="AC436" i="150" s="1"/>
  <c r="AD436" i="150" s="1"/>
  <c r="AH436" i="150" s="1"/>
  <c r="AB425" i="150"/>
  <c r="AC425" i="150" s="1"/>
  <c r="AD425" i="150" s="1"/>
  <c r="AH425" i="150" s="1"/>
  <c r="AI425" i="150" s="1"/>
  <c r="AB421" i="150"/>
  <c r="AC421" i="150" s="1"/>
  <c r="AD421" i="150" s="1"/>
  <c r="AH421" i="150" s="1"/>
  <c r="AI421" i="150" s="1"/>
  <c r="AB417" i="150"/>
  <c r="AC417" i="150" s="1"/>
  <c r="AD417" i="150" s="1"/>
  <c r="AH417" i="150" s="1"/>
  <c r="AI417" i="150" s="1"/>
  <c r="AB413" i="150"/>
  <c r="AC413" i="150" s="1"/>
  <c r="AD413" i="150" s="1"/>
  <c r="AH413" i="150" s="1"/>
  <c r="AI413" i="150" s="1"/>
  <c r="AB409" i="150"/>
  <c r="AC409" i="150" s="1"/>
  <c r="AD409" i="150" s="1"/>
  <c r="AH409" i="150" s="1"/>
  <c r="AI409" i="150" s="1"/>
  <c r="AB408" i="150"/>
  <c r="AC408" i="150" s="1"/>
  <c r="AD408" i="150" s="1"/>
  <c r="AH408" i="150" s="1"/>
  <c r="AI408" i="150" s="1"/>
  <c r="AB838" i="150"/>
  <c r="AC838" i="150" s="1"/>
  <c r="AD838" i="150" s="1"/>
  <c r="AB723" i="150"/>
  <c r="AB500" i="150"/>
  <c r="AC500" i="150" s="1"/>
  <c r="AD500" i="150" s="1"/>
  <c r="AH500" i="150" s="1"/>
  <c r="AB445" i="150"/>
  <c r="AC445" i="150" s="1"/>
  <c r="AD445" i="150" s="1"/>
  <c r="AH445" i="150" s="1"/>
  <c r="AB437" i="150"/>
  <c r="AC437" i="150" s="1"/>
  <c r="AD437" i="150" s="1"/>
  <c r="AH437" i="150" s="1"/>
  <c r="AB620" i="150"/>
  <c r="AC620" i="150" s="1"/>
  <c r="AD620" i="150" s="1"/>
  <c r="AB589" i="150"/>
  <c r="AC589" i="150" s="1"/>
  <c r="AD589" i="150" s="1"/>
  <c r="AB550" i="150"/>
  <c r="AC550" i="150" s="1"/>
  <c r="AD550" i="150" s="1"/>
  <c r="AH550" i="150" s="1"/>
  <c r="AB542" i="150"/>
  <c r="AC542" i="150" s="1"/>
  <c r="AD542" i="150" s="1"/>
  <c r="AH542" i="150" s="1"/>
  <c r="AB520" i="150"/>
  <c r="AC520" i="150" s="1"/>
  <c r="AD520" i="150" s="1"/>
  <c r="AH520" i="150" s="1"/>
  <c r="AB446" i="150"/>
  <c r="AC446" i="150" s="1"/>
  <c r="AD446" i="150" s="1"/>
  <c r="AH446" i="150" s="1"/>
  <c r="AB438" i="150"/>
  <c r="AC438" i="150" s="1"/>
  <c r="AD438" i="150" s="1"/>
  <c r="AH438" i="150" s="1"/>
  <c r="AB526" i="150"/>
  <c r="AC526" i="150" s="1"/>
  <c r="AD526" i="150" s="1"/>
  <c r="AH526" i="150" s="1"/>
  <c r="AB470" i="150"/>
  <c r="AC470" i="150" s="1"/>
  <c r="AD470" i="150" s="1"/>
  <c r="AH470" i="150" s="1"/>
  <c r="AB468" i="150"/>
  <c r="AC468" i="150" s="1"/>
  <c r="AD468" i="150" s="1"/>
  <c r="AH468" i="150" s="1"/>
  <c r="AB466" i="150"/>
  <c r="AC466" i="150" s="1"/>
  <c r="AD466" i="150" s="1"/>
  <c r="AH466" i="150" s="1"/>
  <c r="AB464" i="150"/>
  <c r="AC464" i="150" s="1"/>
  <c r="AD464" i="150" s="1"/>
  <c r="AH464" i="150" s="1"/>
  <c r="AB462" i="150"/>
  <c r="AC462" i="150" s="1"/>
  <c r="AD462" i="150" s="1"/>
  <c r="AH462" i="150" s="1"/>
  <c r="AB447" i="150"/>
  <c r="AC447" i="150" s="1"/>
  <c r="AD447" i="150" s="1"/>
  <c r="AH447" i="150" s="1"/>
  <c r="AB439" i="150"/>
  <c r="AC439" i="150" s="1"/>
  <c r="AD439" i="150" s="1"/>
  <c r="AH439" i="150" s="1"/>
  <c r="AB434" i="150"/>
  <c r="AC434" i="150" s="1"/>
  <c r="AD434" i="150" s="1"/>
  <c r="AH434" i="150" s="1"/>
  <c r="AB432" i="150"/>
  <c r="AC432" i="150" s="1"/>
  <c r="AD432" i="150" s="1"/>
  <c r="AH432" i="150" s="1"/>
  <c r="AB428" i="150"/>
  <c r="AC428" i="150" s="1"/>
  <c r="AD428" i="150" s="1"/>
  <c r="AH428" i="150" s="1"/>
  <c r="AB395" i="150"/>
  <c r="AC395" i="150" s="1"/>
  <c r="AD395" i="150" s="1"/>
  <c r="AH395" i="150" s="1"/>
  <c r="AI395" i="150" s="1"/>
  <c r="AB391" i="150"/>
  <c r="AC391" i="150" s="1"/>
  <c r="AD391" i="150" s="1"/>
  <c r="AH391" i="150" s="1"/>
  <c r="AI391" i="150" s="1"/>
  <c r="AB661" i="150"/>
  <c r="AB529" i="150"/>
  <c r="AC529" i="150" s="1"/>
  <c r="AD529" i="150" s="1"/>
  <c r="AH529" i="150" s="1"/>
  <c r="AB511" i="150"/>
  <c r="AC511" i="150" s="1"/>
  <c r="AD511" i="150" s="1"/>
  <c r="AH511" i="150" s="1"/>
  <c r="AB496" i="150"/>
  <c r="AC496" i="150" s="1"/>
  <c r="AD496" i="150" s="1"/>
  <c r="AH496" i="150" s="1"/>
  <c r="AB449" i="150"/>
  <c r="AC449" i="150" s="1"/>
  <c r="AD449" i="150" s="1"/>
  <c r="AH449" i="150" s="1"/>
  <c r="AB441" i="150"/>
  <c r="AC441" i="150" s="1"/>
  <c r="AD441" i="150" s="1"/>
  <c r="AH441" i="150" s="1"/>
  <c r="AB429" i="150"/>
  <c r="AC429" i="150" s="1"/>
  <c r="AD429" i="150" s="1"/>
  <c r="AH429" i="150" s="1"/>
  <c r="AB612" i="150"/>
  <c r="AB492" i="150"/>
  <c r="AC492" i="150" s="1"/>
  <c r="AD492" i="150" s="1"/>
  <c r="AH492" i="150" s="1"/>
  <c r="AB484" i="150"/>
  <c r="AC484" i="150" s="1"/>
  <c r="AD484" i="150" s="1"/>
  <c r="AH484" i="150" s="1"/>
  <c r="AB420" i="150"/>
  <c r="AC420" i="150" s="1"/>
  <c r="AD420" i="150" s="1"/>
  <c r="AH420" i="150" s="1"/>
  <c r="AI420" i="150" s="1"/>
  <c r="AB414" i="150"/>
  <c r="AC414" i="150" s="1"/>
  <c r="AD414" i="150" s="1"/>
  <c r="AH414" i="150" s="1"/>
  <c r="AI414" i="150" s="1"/>
  <c r="AB384" i="150"/>
  <c r="AC384" i="150" s="1"/>
  <c r="AD384" i="150" s="1"/>
  <c r="AH384" i="150" s="1"/>
  <c r="AI384" i="150" s="1"/>
  <c r="AB381" i="150"/>
  <c r="AC381" i="150" s="1"/>
  <c r="AD381" i="150" s="1"/>
  <c r="AH381" i="150" s="1"/>
  <c r="AI381" i="150" s="1"/>
  <c r="AB354" i="150"/>
  <c r="AC354" i="150" s="1"/>
  <c r="AD354" i="150" s="1"/>
  <c r="AH354" i="150" s="1"/>
  <c r="AI354" i="150" s="1"/>
  <c r="AB350" i="150"/>
  <c r="AC350" i="150" s="1"/>
  <c r="AD350" i="150" s="1"/>
  <c r="AH350" i="150" s="1"/>
  <c r="AI350" i="150" s="1"/>
  <c r="AB344" i="150"/>
  <c r="AC344" i="150" s="1"/>
  <c r="AD344" i="150" s="1"/>
  <c r="AH344" i="150" s="1"/>
  <c r="AI344" i="150" s="1"/>
  <c r="AB342" i="150"/>
  <c r="AC342" i="150" s="1"/>
  <c r="AB323" i="150"/>
  <c r="AC323" i="150" s="1"/>
  <c r="AD323" i="150" s="1"/>
  <c r="AH323" i="150" s="1"/>
  <c r="AI323" i="150" s="1"/>
  <c r="AB495" i="150"/>
  <c r="AC495" i="150" s="1"/>
  <c r="AD495" i="150" s="1"/>
  <c r="AH495" i="150" s="1"/>
  <c r="AB487" i="150"/>
  <c r="AC487" i="150" s="1"/>
  <c r="AD487" i="150" s="1"/>
  <c r="AH487" i="150" s="1"/>
  <c r="AB448" i="150"/>
  <c r="AC448" i="150" s="1"/>
  <c r="AD448" i="150" s="1"/>
  <c r="AB440" i="150"/>
  <c r="AC440" i="150" s="1"/>
  <c r="AD440" i="150" s="1"/>
  <c r="AH440" i="150" s="1"/>
  <c r="AB406" i="150"/>
  <c r="AC406" i="150" s="1"/>
  <c r="AD406" i="150" s="1"/>
  <c r="AH406" i="150" s="1"/>
  <c r="AI406" i="150" s="1"/>
  <c r="AB405" i="150"/>
  <c r="AC405" i="150" s="1"/>
  <c r="AD405" i="150" s="1"/>
  <c r="AH405" i="150" s="1"/>
  <c r="AI405" i="150" s="1"/>
  <c r="AB401" i="150"/>
  <c r="AC401" i="150" s="1"/>
  <c r="AD401" i="150" s="1"/>
  <c r="AH401" i="150" s="1"/>
  <c r="AI401" i="150" s="1"/>
  <c r="AB379" i="150"/>
  <c r="AC379" i="150" s="1"/>
  <c r="AB362" i="150"/>
  <c r="AC362" i="150" s="1"/>
  <c r="AD362" i="150" s="1"/>
  <c r="AH362" i="150" s="1"/>
  <c r="AI362" i="150" s="1"/>
  <c r="AB339" i="150"/>
  <c r="AC339" i="150" s="1"/>
  <c r="AB335" i="150"/>
  <c r="AC335" i="150" s="1"/>
  <c r="AD335" i="150" s="1"/>
  <c r="AH335" i="150" s="1"/>
  <c r="AI335" i="150" s="1"/>
  <c r="AB334" i="150"/>
  <c r="AC334" i="150" s="1"/>
  <c r="AD334" i="150" s="1"/>
  <c r="AH334" i="150" s="1"/>
  <c r="AI334" i="150" s="1"/>
  <c r="AB317" i="150"/>
  <c r="AC317" i="150" s="1"/>
  <c r="AD317" i="150" s="1"/>
  <c r="AH317" i="150" s="1"/>
  <c r="AI317" i="150" s="1"/>
  <c r="AB490" i="150"/>
  <c r="AC490" i="150" s="1"/>
  <c r="AD490" i="150" s="1"/>
  <c r="AH490" i="150" s="1"/>
  <c r="AB482" i="150"/>
  <c r="AC482" i="150" s="1"/>
  <c r="AD482" i="150" s="1"/>
  <c r="AH482" i="150" s="1"/>
  <c r="AB480" i="150"/>
  <c r="AC480" i="150" s="1"/>
  <c r="AD480" i="150" s="1"/>
  <c r="AH480" i="150" s="1"/>
  <c r="AB478" i="150"/>
  <c r="AC478" i="150" s="1"/>
  <c r="AD478" i="150" s="1"/>
  <c r="AH478" i="150" s="1"/>
  <c r="AB476" i="150"/>
  <c r="AC476" i="150" s="1"/>
  <c r="AD476" i="150" s="1"/>
  <c r="AH476" i="150" s="1"/>
  <c r="AB474" i="150"/>
  <c r="AC474" i="150" s="1"/>
  <c r="AD474" i="150" s="1"/>
  <c r="AH474" i="150" s="1"/>
  <c r="AB472" i="150"/>
  <c r="AC472" i="150" s="1"/>
  <c r="AD472" i="150" s="1"/>
  <c r="AH472" i="150" s="1"/>
  <c r="AB427" i="150"/>
  <c r="AC427" i="150" s="1"/>
  <c r="AD427" i="150" s="1"/>
  <c r="AH427" i="150" s="1"/>
  <c r="AI427" i="150" s="1"/>
  <c r="AB422" i="150"/>
  <c r="AC422" i="150" s="1"/>
  <c r="AD422" i="150" s="1"/>
  <c r="AH422" i="150" s="1"/>
  <c r="AI422" i="150" s="1"/>
  <c r="AB415" i="150"/>
  <c r="AC415" i="150" s="1"/>
  <c r="AD415" i="150" s="1"/>
  <c r="AH415" i="150" s="1"/>
  <c r="AI415" i="150" s="1"/>
  <c r="AB353" i="150"/>
  <c r="AC353" i="150" s="1"/>
  <c r="AD353" i="150" s="1"/>
  <c r="AH353" i="150" s="1"/>
  <c r="AI353" i="150" s="1"/>
  <c r="AB349" i="150"/>
  <c r="AC349" i="150" s="1"/>
  <c r="AD349" i="150" s="1"/>
  <c r="AH349" i="150" s="1"/>
  <c r="AI349" i="150" s="1"/>
  <c r="AB343" i="150"/>
  <c r="AC343" i="150" s="1"/>
  <c r="AD343" i="150" s="1"/>
  <c r="AH343" i="150" s="1"/>
  <c r="AI343" i="150" s="1"/>
  <c r="AB336" i="150"/>
  <c r="AC336" i="150" s="1"/>
  <c r="AB328" i="150"/>
  <c r="AC328" i="150" s="1"/>
  <c r="AB322" i="150"/>
  <c r="AC322" i="150" s="1"/>
  <c r="AD322" i="150" s="1"/>
  <c r="AH322" i="150" s="1"/>
  <c r="AI322" i="150" s="1"/>
  <c r="AB321" i="150"/>
  <c r="AC321" i="150" s="1"/>
  <c r="AD321" i="150" s="1"/>
  <c r="AH321" i="150" s="1"/>
  <c r="AI321" i="150" s="1"/>
  <c r="AB493" i="150"/>
  <c r="AC493" i="150" s="1"/>
  <c r="AD493" i="150" s="1"/>
  <c r="AH493" i="150" s="1"/>
  <c r="AB485" i="150"/>
  <c r="AC485" i="150" s="1"/>
  <c r="AD485" i="150" s="1"/>
  <c r="AH485" i="150" s="1"/>
  <c r="AB416" i="150"/>
  <c r="AC416" i="150" s="1"/>
  <c r="AD416" i="150" s="1"/>
  <c r="AH416" i="150" s="1"/>
  <c r="AI416" i="150" s="1"/>
  <c r="AB410" i="150"/>
  <c r="AC410" i="150" s="1"/>
  <c r="AD410" i="150" s="1"/>
  <c r="AH410" i="150" s="1"/>
  <c r="AI410" i="150" s="1"/>
  <c r="AB403" i="150"/>
  <c r="AC403" i="150" s="1"/>
  <c r="AD403" i="150" s="1"/>
  <c r="AH403" i="150" s="1"/>
  <c r="AI403" i="150" s="1"/>
  <c r="AB402" i="150"/>
  <c r="AC402" i="150" s="1"/>
  <c r="AD402" i="150" s="1"/>
  <c r="AH402" i="150" s="1"/>
  <c r="AI402" i="150" s="1"/>
  <c r="AB398" i="150"/>
  <c r="AC398" i="150" s="1"/>
  <c r="AD398" i="150" s="1"/>
  <c r="AH398" i="150" s="1"/>
  <c r="AI398" i="150" s="1"/>
  <c r="AB396" i="150"/>
  <c r="AC396" i="150" s="1"/>
  <c r="AD396" i="150" s="1"/>
  <c r="AH396" i="150" s="1"/>
  <c r="AI396" i="150" s="1"/>
  <c r="AB394" i="150"/>
  <c r="AC394" i="150" s="1"/>
  <c r="AD394" i="150" s="1"/>
  <c r="AH394" i="150" s="1"/>
  <c r="AI394" i="150" s="1"/>
  <c r="AB392" i="150"/>
  <c r="AC392" i="150" s="1"/>
  <c r="AD392" i="150" s="1"/>
  <c r="AH392" i="150" s="1"/>
  <c r="AI392" i="150" s="1"/>
  <c r="AB390" i="150"/>
  <c r="AC390" i="150" s="1"/>
  <c r="AD390" i="150" s="1"/>
  <c r="AH390" i="150" s="1"/>
  <c r="AI390" i="150" s="1"/>
  <c r="AB388" i="150"/>
  <c r="AC388" i="150" s="1"/>
  <c r="AD388" i="150" s="1"/>
  <c r="AH388" i="150" s="1"/>
  <c r="AI388" i="150" s="1"/>
  <c r="AB375" i="150"/>
  <c r="AC375" i="150" s="1"/>
  <c r="AD375" i="150" s="1"/>
  <c r="AH375" i="150" s="1"/>
  <c r="AI375" i="150" s="1"/>
  <c r="AB368" i="150"/>
  <c r="AC368" i="150" s="1"/>
  <c r="AD368" i="150" s="1"/>
  <c r="AB361" i="150"/>
  <c r="AC361" i="150" s="1"/>
  <c r="AD361" i="150" s="1"/>
  <c r="AH361" i="150" s="1"/>
  <c r="AI361" i="150" s="1"/>
  <c r="AB360" i="150"/>
  <c r="AC360" i="150" s="1"/>
  <c r="AD360" i="150" s="1"/>
  <c r="AH360" i="150" s="1"/>
  <c r="AI360" i="150" s="1"/>
  <c r="AB341" i="150"/>
  <c r="AC341" i="150" s="1"/>
  <c r="AB488" i="150"/>
  <c r="AC488" i="150" s="1"/>
  <c r="AD488" i="150" s="1"/>
  <c r="AH488" i="150" s="1"/>
  <c r="AB423" i="150"/>
  <c r="AC423" i="150" s="1"/>
  <c r="AD423" i="150" s="1"/>
  <c r="AH423" i="150" s="1"/>
  <c r="AI423" i="150" s="1"/>
  <c r="AB407" i="150"/>
  <c r="AC407" i="150" s="1"/>
  <c r="AB376" i="150"/>
  <c r="AC376" i="150" s="1"/>
  <c r="AB371" i="150"/>
  <c r="AC371" i="150" s="1"/>
  <c r="AD371" i="150" s="1"/>
  <c r="AH371" i="150" s="1"/>
  <c r="AI371" i="150" s="1"/>
  <c r="AB369" i="150"/>
  <c r="AC369" i="150" s="1"/>
  <c r="AB356" i="150"/>
  <c r="AC356" i="150" s="1"/>
  <c r="AD356" i="150" s="1"/>
  <c r="AH356" i="150" s="1"/>
  <c r="AI356" i="150" s="1"/>
  <c r="AB352" i="150"/>
  <c r="AC352" i="150" s="1"/>
  <c r="AD352" i="150" s="1"/>
  <c r="AH352" i="150" s="1"/>
  <c r="AI352" i="150" s="1"/>
  <c r="AB348" i="150"/>
  <c r="AC348" i="150" s="1"/>
  <c r="AD348" i="150" s="1"/>
  <c r="AH348" i="150" s="1"/>
  <c r="AI348" i="150" s="1"/>
  <c r="AB338" i="150"/>
  <c r="AC338" i="150" s="1"/>
  <c r="AB327" i="150"/>
  <c r="AC327" i="150" s="1"/>
  <c r="AB638" i="150"/>
  <c r="AC638" i="150" s="1"/>
  <c r="AD638" i="150" s="1"/>
  <c r="AB491" i="150"/>
  <c r="AC491" i="150" s="1"/>
  <c r="AD491" i="150" s="1"/>
  <c r="AH491" i="150" s="1"/>
  <c r="AB483" i="150"/>
  <c r="AC483" i="150" s="1"/>
  <c r="AD483" i="150" s="1"/>
  <c r="AH483" i="150" s="1"/>
  <c r="AB424" i="150"/>
  <c r="AC424" i="150" s="1"/>
  <c r="AD424" i="150" s="1"/>
  <c r="AH424" i="150" s="1"/>
  <c r="AI424" i="150" s="1"/>
  <c r="AB418" i="150"/>
  <c r="AC418" i="150" s="1"/>
  <c r="AD418" i="150" s="1"/>
  <c r="AH418" i="150" s="1"/>
  <c r="AI418" i="150" s="1"/>
  <c r="AB411" i="150"/>
  <c r="AC411" i="150" s="1"/>
  <c r="AD411" i="150" s="1"/>
  <c r="AH411" i="150" s="1"/>
  <c r="AI411" i="150" s="1"/>
  <c r="AB399" i="150"/>
  <c r="AC399" i="150" s="1"/>
  <c r="AD399" i="150" s="1"/>
  <c r="AH399" i="150" s="1"/>
  <c r="AI399" i="150" s="1"/>
  <c r="AB374" i="150"/>
  <c r="AC374" i="150" s="1"/>
  <c r="AD374" i="150" s="1"/>
  <c r="AH374" i="150" s="1"/>
  <c r="AI374" i="150" s="1"/>
  <c r="AB372" i="150"/>
  <c r="AC372" i="150" s="1"/>
  <c r="AB367" i="150"/>
  <c r="AC367" i="150" s="1"/>
  <c r="AD367" i="150" s="1"/>
  <c r="AH367" i="150" s="1"/>
  <c r="AI367" i="150" s="1"/>
  <c r="AB359" i="150"/>
  <c r="AC359" i="150" s="1"/>
  <c r="AD359" i="150" s="1"/>
  <c r="AH359" i="150" s="1"/>
  <c r="AI359" i="150" s="1"/>
  <c r="AB357" i="150"/>
  <c r="AC357" i="150" s="1"/>
  <c r="AB330" i="150"/>
  <c r="AC330" i="150" s="1"/>
  <c r="AD330" i="150" s="1"/>
  <c r="AH330" i="150" s="1"/>
  <c r="AI330" i="150" s="1"/>
  <c r="AB329" i="150"/>
  <c r="AC329" i="150" s="1"/>
  <c r="AD329" i="150" s="1"/>
  <c r="AH329" i="150" s="1"/>
  <c r="AI329" i="150" s="1"/>
  <c r="AB319" i="150"/>
  <c r="AC319" i="150" s="1"/>
  <c r="AB513" i="150"/>
  <c r="AC513" i="150" s="1"/>
  <c r="AD513" i="150" s="1"/>
  <c r="AH513" i="150" s="1"/>
  <c r="AB489" i="150"/>
  <c r="AC489" i="150" s="1"/>
  <c r="AD489" i="150" s="1"/>
  <c r="AH489" i="150" s="1"/>
  <c r="AB426" i="150"/>
  <c r="AC426" i="150" s="1"/>
  <c r="AD426" i="150" s="1"/>
  <c r="AH426" i="150" s="1"/>
  <c r="AI426" i="150" s="1"/>
  <c r="AB419" i="150"/>
  <c r="AC419" i="150" s="1"/>
  <c r="AD419" i="150" s="1"/>
  <c r="AH419" i="150" s="1"/>
  <c r="AI419" i="150" s="1"/>
  <c r="AB400" i="150"/>
  <c r="AC400" i="150" s="1"/>
  <c r="AD400" i="150" s="1"/>
  <c r="AH400" i="150" s="1"/>
  <c r="AI400" i="150" s="1"/>
  <c r="AB397" i="150"/>
  <c r="AC397" i="150" s="1"/>
  <c r="AB386" i="150"/>
  <c r="AC386" i="150" s="1"/>
  <c r="AD386" i="150" s="1"/>
  <c r="AH386" i="150" s="1"/>
  <c r="AI386" i="150" s="1"/>
  <c r="AB385" i="150"/>
  <c r="AC385" i="150" s="1"/>
  <c r="AD385" i="150" s="1"/>
  <c r="AH385" i="150" s="1"/>
  <c r="AI385" i="150" s="1"/>
  <c r="AB383" i="150"/>
  <c r="AC383" i="150" s="1"/>
  <c r="AD383" i="150" s="1"/>
  <c r="AH383" i="150" s="1"/>
  <c r="AI383" i="150" s="1"/>
  <c r="AB373" i="150"/>
  <c r="AC373" i="150" s="1"/>
  <c r="AD373" i="150" s="1"/>
  <c r="AH373" i="150" s="1"/>
  <c r="AI373" i="150" s="1"/>
  <c r="AB366" i="150"/>
  <c r="AC366" i="150" s="1"/>
  <c r="AD366" i="150" s="1"/>
  <c r="AH366" i="150" s="1"/>
  <c r="AI366" i="150" s="1"/>
  <c r="AB365" i="150"/>
  <c r="AC365" i="150" s="1"/>
  <c r="AD365" i="150" s="1"/>
  <c r="AH365" i="150" s="1"/>
  <c r="AI365" i="150" s="1"/>
  <c r="AB364" i="150"/>
  <c r="AC364" i="150" s="1"/>
  <c r="AD364" i="150" s="1"/>
  <c r="AH364" i="150" s="1"/>
  <c r="AI364" i="150" s="1"/>
  <c r="AB363" i="150"/>
  <c r="AC363" i="150" s="1"/>
  <c r="AD363" i="150" s="1"/>
  <c r="AH363" i="150" s="1"/>
  <c r="AI363" i="150" s="1"/>
  <c r="AB358" i="150"/>
  <c r="AC358" i="150" s="1"/>
  <c r="AD358" i="150" s="1"/>
  <c r="AH358" i="150" s="1"/>
  <c r="AI358" i="150" s="1"/>
  <c r="AB337" i="150"/>
  <c r="AC337" i="150" s="1"/>
  <c r="AB494" i="150"/>
  <c r="AC494" i="150" s="1"/>
  <c r="AD494" i="150" s="1"/>
  <c r="AH494" i="150" s="1"/>
  <c r="AB471" i="150"/>
  <c r="AC471" i="150" s="1"/>
  <c r="AD471" i="150" s="1"/>
  <c r="AH471" i="150" s="1"/>
  <c r="AB346" i="150"/>
  <c r="AC346" i="150" s="1"/>
  <c r="AD346" i="150" s="1"/>
  <c r="AH346" i="150" s="1"/>
  <c r="AI346" i="150" s="1"/>
  <c r="AB312" i="150"/>
  <c r="AC312" i="150" s="1"/>
  <c r="AD312" i="150" s="1"/>
  <c r="AH312" i="150" s="1"/>
  <c r="AI312" i="150" s="1"/>
  <c r="AB308" i="150"/>
  <c r="AC308" i="150" s="1"/>
  <c r="AD308" i="150" s="1"/>
  <c r="AH308" i="150" s="1"/>
  <c r="AI308" i="150" s="1"/>
  <c r="AB307" i="150"/>
  <c r="AC307" i="150" s="1"/>
  <c r="AD307" i="150" s="1"/>
  <c r="AH307" i="150" s="1"/>
  <c r="AI307" i="150" s="1"/>
  <c r="AB306" i="150"/>
  <c r="AC306" i="150" s="1"/>
  <c r="AD306" i="150" s="1"/>
  <c r="AH306" i="150" s="1"/>
  <c r="AI306" i="150" s="1"/>
  <c r="AB305" i="150"/>
  <c r="AC305" i="150" s="1"/>
  <c r="AD305" i="150" s="1"/>
  <c r="AH305" i="150" s="1"/>
  <c r="AI305" i="150" s="1"/>
  <c r="AB486" i="150"/>
  <c r="AC486" i="150" s="1"/>
  <c r="AD486" i="150" s="1"/>
  <c r="AH486" i="150" s="1"/>
  <c r="AB473" i="150"/>
  <c r="AC473" i="150" s="1"/>
  <c r="AD473" i="150" s="1"/>
  <c r="AH473" i="150" s="1"/>
  <c r="AB298" i="150"/>
  <c r="AC298" i="150" s="1"/>
  <c r="AD298" i="150" s="1"/>
  <c r="AH298" i="150" s="1"/>
  <c r="AI298" i="150" s="1"/>
  <c r="AB297" i="150"/>
  <c r="AC297" i="150" s="1"/>
  <c r="AD297" i="150" s="1"/>
  <c r="AH297" i="150" s="1"/>
  <c r="AI297" i="150" s="1"/>
  <c r="AB296" i="150"/>
  <c r="AC296" i="150" s="1"/>
  <c r="AD296" i="150" s="1"/>
  <c r="AH296" i="150" s="1"/>
  <c r="AI296" i="150" s="1"/>
  <c r="AB285" i="150"/>
  <c r="AC285" i="150" s="1"/>
  <c r="AD285" i="150" s="1"/>
  <c r="AH285" i="150" s="1"/>
  <c r="AI285" i="150" s="1"/>
  <c r="AB279" i="150"/>
  <c r="AC279" i="150" s="1"/>
  <c r="AD279" i="150" s="1"/>
  <c r="AH279" i="150" s="1"/>
  <c r="AI279" i="150" s="1"/>
  <c r="AB262" i="150"/>
  <c r="AC262" i="150" s="1"/>
  <c r="AD262" i="150" s="1"/>
  <c r="AH262" i="150" s="1"/>
  <c r="AI262" i="150" s="1"/>
  <c r="AB248" i="150"/>
  <c r="AC248" i="150" s="1"/>
  <c r="AD248" i="150" s="1"/>
  <c r="AH248" i="150" s="1"/>
  <c r="AI248" i="150" s="1"/>
  <c r="AB242" i="150"/>
  <c r="AC242" i="150" s="1"/>
  <c r="AD242" i="150" s="1"/>
  <c r="AH242" i="150" s="1"/>
  <c r="AI242" i="150" s="1"/>
  <c r="AB238" i="150"/>
  <c r="AC238" i="150" s="1"/>
  <c r="AD238" i="150" s="1"/>
  <c r="AH238" i="150" s="1"/>
  <c r="AI238" i="150" s="1"/>
  <c r="AB228" i="150"/>
  <c r="AC228" i="150" s="1"/>
  <c r="AD228" i="150" s="1"/>
  <c r="AH228" i="150" s="1"/>
  <c r="AI228" i="150" s="1"/>
  <c r="AB475" i="150"/>
  <c r="AC475" i="150" s="1"/>
  <c r="AD475" i="150" s="1"/>
  <c r="AH475" i="150" s="1"/>
  <c r="AB404" i="150"/>
  <c r="AC404" i="150" s="1"/>
  <c r="AD404" i="150" s="1"/>
  <c r="AH404" i="150" s="1"/>
  <c r="AB382" i="150"/>
  <c r="AC382" i="150" s="1"/>
  <c r="AD382" i="150" s="1"/>
  <c r="AH382" i="150" s="1"/>
  <c r="AI382" i="150" s="1"/>
  <c r="AB377" i="150"/>
  <c r="AC377" i="150" s="1"/>
  <c r="AD377" i="150" s="1"/>
  <c r="AH377" i="150" s="1"/>
  <c r="AI377" i="150" s="1"/>
  <c r="AB351" i="150"/>
  <c r="AC351" i="150" s="1"/>
  <c r="AD351" i="150" s="1"/>
  <c r="AH351" i="150" s="1"/>
  <c r="AI351" i="150" s="1"/>
  <c r="AB331" i="150"/>
  <c r="AC331" i="150" s="1"/>
  <c r="AB324" i="150"/>
  <c r="AC324" i="150" s="1"/>
  <c r="AD324" i="150" s="1"/>
  <c r="AH324" i="150" s="1"/>
  <c r="AI324" i="150" s="1"/>
  <c r="AB311" i="150"/>
  <c r="AC311" i="150" s="1"/>
  <c r="AD311" i="150" s="1"/>
  <c r="AH311" i="150" s="1"/>
  <c r="AI311" i="150" s="1"/>
  <c r="AB304" i="150"/>
  <c r="AC304" i="150" s="1"/>
  <c r="AD304" i="150" s="1"/>
  <c r="AH304" i="150" s="1"/>
  <c r="AI304" i="150" s="1"/>
  <c r="AB477" i="150"/>
  <c r="AC477" i="150" s="1"/>
  <c r="AD477" i="150" s="1"/>
  <c r="AH477" i="150" s="1"/>
  <c r="AB370" i="150"/>
  <c r="AC370" i="150" s="1"/>
  <c r="AD370" i="150" s="1"/>
  <c r="AH370" i="150" s="1"/>
  <c r="AI370" i="150" s="1"/>
  <c r="AB332" i="150"/>
  <c r="AC332" i="150" s="1"/>
  <c r="AB326" i="150"/>
  <c r="AC326" i="150" s="1"/>
  <c r="AB290" i="150"/>
  <c r="AC290" i="150" s="1"/>
  <c r="AD290" i="150" s="1"/>
  <c r="AH290" i="150" s="1"/>
  <c r="AI290" i="150" s="1"/>
  <c r="AB284" i="150"/>
  <c r="AC284" i="150" s="1"/>
  <c r="AD284" i="150" s="1"/>
  <c r="AH284" i="150" s="1"/>
  <c r="AI284" i="150" s="1"/>
  <c r="AB278" i="150"/>
  <c r="AC278" i="150" s="1"/>
  <c r="AD278" i="150" s="1"/>
  <c r="AH278" i="150" s="1"/>
  <c r="AI278" i="150" s="1"/>
  <c r="AB277" i="150"/>
  <c r="AC277" i="150" s="1"/>
  <c r="AD277" i="150" s="1"/>
  <c r="AH277" i="150" s="1"/>
  <c r="AI277" i="150" s="1"/>
  <c r="AB276" i="150"/>
  <c r="AC276" i="150" s="1"/>
  <c r="AD276" i="150" s="1"/>
  <c r="AH276" i="150" s="1"/>
  <c r="AI276" i="150" s="1"/>
  <c r="AB261" i="150"/>
  <c r="AC261" i="150" s="1"/>
  <c r="AD261" i="150" s="1"/>
  <c r="AH261" i="150" s="1"/>
  <c r="AI261" i="150" s="1"/>
  <c r="AB256" i="150"/>
  <c r="AC256" i="150" s="1"/>
  <c r="AD256" i="150" s="1"/>
  <c r="AH256" i="150" s="1"/>
  <c r="AI256" i="150" s="1"/>
  <c r="AB252" i="150"/>
  <c r="AC252" i="150" s="1"/>
  <c r="AD252" i="150" s="1"/>
  <c r="AH252" i="150" s="1"/>
  <c r="AI252" i="150" s="1"/>
  <c r="AB247" i="150"/>
  <c r="AC247" i="150" s="1"/>
  <c r="AD247" i="150" s="1"/>
  <c r="AH247" i="150" s="1"/>
  <c r="AI247" i="150" s="1"/>
  <c r="AB231" i="150"/>
  <c r="AC231" i="150" s="1"/>
  <c r="AD231" i="150" s="1"/>
  <c r="AH231" i="150" s="1"/>
  <c r="AI231" i="150" s="1"/>
  <c r="AB227" i="150"/>
  <c r="AC227" i="150" s="1"/>
  <c r="AD227" i="150" s="1"/>
  <c r="AH227" i="150" s="1"/>
  <c r="AI227" i="150" s="1"/>
  <c r="AB479" i="150"/>
  <c r="AC479" i="150" s="1"/>
  <c r="AD479" i="150" s="1"/>
  <c r="AH479" i="150" s="1"/>
  <c r="AB380" i="150"/>
  <c r="AC380" i="150" s="1"/>
  <c r="AB347" i="150"/>
  <c r="AC347" i="150" s="1"/>
  <c r="AD347" i="150" s="1"/>
  <c r="AH347" i="150" s="1"/>
  <c r="AI347" i="150" s="1"/>
  <c r="AB345" i="150"/>
  <c r="AC345" i="150" s="1"/>
  <c r="AD345" i="150" s="1"/>
  <c r="AH345" i="150" s="1"/>
  <c r="AI345" i="150" s="1"/>
  <c r="AB315" i="150"/>
  <c r="AC315" i="150" s="1"/>
  <c r="AD315" i="150" s="1"/>
  <c r="AH315" i="150" s="1"/>
  <c r="AI315" i="150" s="1"/>
  <c r="AB310" i="150"/>
  <c r="AC310" i="150" s="1"/>
  <c r="AD310" i="150" s="1"/>
  <c r="AH310" i="150" s="1"/>
  <c r="AI310" i="150" s="1"/>
  <c r="AB303" i="150"/>
  <c r="AC303" i="150" s="1"/>
  <c r="AD303" i="150" s="1"/>
  <c r="AH303" i="150" s="1"/>
  <c r="AI303" i="150" s="1"/>
  <c r="AB302" i="150"/>
  <c r="AC302" i="150" s="1"/>
  <c r="AD302" i="150" s="1"/>
  <c r="AH302" i="150" s="1"/>
  <c r="AI302" i="150" s="1"/>
  <c r="AB301" i="150"/>
  <c r="AC301" i="150" s="1"/>
  <c r="AD301" i="150" s="1"/>
  <c r="AH301" i="150" s="1"/>
  <c r="AI301" i="150" s="1"/>
  <c r="AB300" i="150"/>
  <c r="AC300" i="150" s="1"/>
  <c r="AD300" i="150" s="1"/>
  <c r="AH300" i="150" s="1"/>
  <c r="AI300" i="150" s="1"/>
  <c r="AB299" i="150"/>
  <c r="AC299" i="150" s="1"/>
  <c r="AB236" i="150"/>
  <c r="AC236" i="150" s="1"/>
  <c r="AD236" i="150" s="1"/>
  <c r="AH236" i="150" s="1"/>
  <c r="AI236" i="150" s="1"/>
  <c r="AB481" i="150"/>
  <c r="AC481" i="150" s="1"/>
  <c r="AD481" i="150" s="1"/>
  <c r="AH481" i="150" s="1"/>
  <c r="AB340" i="150"/>
  <c r="AC340" i="150" s="1"/>
  <c r="AB318" i="150"/>
  <c r="AC318" i="150" s="1"/>
  <c r="AB314" i="150"/>
  <c r="AC314" i="150" s="1"/>
  <c r="AD314" i="150" s="1"/>
  <c r="AH314" i="150" s="1"/>
  <c r="AI314" i="150" s="1"/>
  <c r="AB289" i="150"/>
  <c r="AC289" i="150" s="1"/>
  <c r="AD289" i="150" s="1"/>
  <c r="AH289" i="150" s="1"/>
  <c r="AI289" i="150" s="1"/>
  <c r="AB287" i="150"/>
  <c r="AC287" i="150" s="1"/>
  <c r="AD287" i="150" s="1"/>
  <c r="AH287" i="150" s="1"/>
  <c r="AI287" i="150" s="1"/>
  <c r="AB283" i="150"/>
  <c r="AC283" i="150" s="1"/>
  <c r="AD283" i="150" s="1"/>
  <c r="AH283" i="150" s="1"/>
  <c r="AI283" i="150" s="1"/>
  <c r="AB282" i="150"/>
  <c r="AC282" i="150" s="1"/>
  <c r="AD282" i="150" s="1"/>
  <c r="AH282" i="150" s="1"/>
  <c r="AI282" i="150" s="1"/>
  <c r="AB281" i="150"/>
  <c r="AC281" i="150" s="1"/>
  <c r="AD281" i="150" s="1"/>
  <c r="AH281" i="150" s="1"/>
  <c r="AI281" i="150" s="1"/>
  <c r="AB275" i="150"/>
  <c r="AC275" i="150" s="1"/>
  <c r="AD275" i="150" s="1"/>
  <c r="AH275" i="150" s="1"/>
  <c r="AI275" i="150" s="1"/>
  <c r="AB274" i="150"/>
  <c r="AC274" i="150" s="1"/>
  <c r="AD274" i="150" s="1"/>
  <c r="AH274" i="150" s="1"/>
  <c r="AI274" i="150" s="1"/>
  <c r="AB260" i="150"/>
  <c r="AC260" i="150" s="1"/>
  <c r="AD260" i="150" s="1"/>
  <c r="AH260" i="150" s="1"/>
  <c r="AI260" i="150" s="1"/>
  <c r="AB251" i="150"/>
  <c r="AC251" i="150" s="1"/>
  <c r="AD251" i="150" s="1"/>
  <c r="AH251" i="150" s="1"/>
  <c r="AI251" i="150" s="1"/>
  <c r="AB244" i="150"/>
  <c r="AC244" i="150" s="1"/>
  <c r="AD244" i="150" s="1"/>
  <c r="AH244" i="150" s="1"/>
  <c r="AI244" i="150" s="1"/>
  <c r="AB240" i="150"/>
  <c r="AC240" i="150" s="1"/>
  <c r="AD240" i="150" s="1"/>
  <c r="AH240" i="150" s="1"/>
  <c r="AI240" i="150" s="1"/>
  <c r="AB226" i="150"/>
  <c r="AC226" i="150" s="1"/>
  <c r="AD226" i="150" s="1"/>
  <c r="AH226" i="150" s="1"/>
  <c r="AI226" i="150" s="1"/>
  <c r="AB355" i="150"/>
  <c r="AC355" i="150" s="1"/>
  <c r="AD355" i="150" s="1"/>
  <c r="AH355" i="150" s="1"/>
  <c r="AI355" i="150" s="1"/>
  <c r="AB320" i="150"/>
  <c r="AC320" i="150" s="1"/>
  <c r="AB316" i="150"/>
  <c r="AC316" i="150" s="1"/>
  <c r="AB286" i="150"/>
  <c r="AC286" i="150" s="1"/>
  <c r="AD286" i="150" s="1"/>
  <c r="AH286" i="150" s="1"/>
  <c r="AI286" i="150" s="1"/>
  <c r="AB280" i="150"/>
  <c r="AC280" i="150" s="1"/>
  <c r="AD280" i="150" s="1"/>
  <c r="AH280" i="150" s="1"/>
  <c r="AI280" i="150" s="1"/>
  <c r="AB273" i="150"/>
  <c r="AC273" i="150" s="1"/>
  <c r="AD273" i="150" s="1"/>
  <c r="AH273" i="150" s="1"/>
  <c r="AI273" i="150" s="1"/>
  <c r="AB272" i="150"/>
  <c r="AC272" i="150" s="1"/>
  <c r="AD272" i="150" s="1"/>
  <c r="AH272" i="150" s="1"/>
  <c r="AI272" i="150" s="1"/>
  <c r="AB271" i="150"/>
  <c r="AC271" i="150" s="1"/>
  <c r="AD271" i="150" s="1"/>
  <c r="AH271" i="150" s="1"/>
  <c r="AI271" i="150" s="1"/>
  <c r="AB268" i="150"/>
  <c r="AC268" i="150" s="1"/>
  <c r="AD268" i="150" s="1"/>
  <c r="AH268" i="150" s="1"/>
  <c r="AI268" i="150" s="1"/>
  <c r="AB267" i="150"/>
  <c r="AC267" i="150" s="1"/>
  <c r="AD267" i="150" s="1"/>
  <c r="AH267" i="150" s="1"/>
  <c r="AI267" i="150" s="1"/>
  <c r="AB265" i="150"/>
  <c r="AC265" i="150" s="1"/>
  <c r="AD265" i="150" s="1"/>
  <c r="AH265" i="150" s="1"/>
  <c r="AI265" i="150" s="1"/>
  <c r="AB264" i="150"/>
  <c r="AC264" i="150" s="1"/>
  <c r="AD264" i="150" s="1"/>
  <c r="AH264" i="150" s="1"/>
  <c r="AI264" i="150" s="1"/>
  <c r="AB263" i="150"/>
  <c r="AC263" i="150" s="1"/>
  <c r="AD263" i="150" s="1"/>
  <c r="AH263" i="150" s="1"/>
  <c r="AI263" i="150" s="1"/>
  <c r="AB259" i="150"/>
  <c r="AC259" i="150" s="1"/>
  <c r="AD259" i="150" s="1"/>
  <c r="AH259" i="150" s="1"/>
  <c r="AI259" i="150" s="1"/>
  <c r="AB254" i="150"/>
  <c r="AC254" i="150" s="1"/>
  <c r="AD254" i="150" s="1"/>
  <c r="AH254" i="150" s="1"/>
  <c r="AI254" i="150" s="1"/>
  <c r="AB250" i="150"/>
  <c r="AC250" i="150" s="1"/>
  <c r="AD250" i="150" s="1"/>
  <c r="AH250" i="150" s="1"/>
  <c r="AI250" i="150" s="1"/>
  <c r="AB234" i="150"/>
  <c r="AC234" i="150" s="1"/>
  <c r="AD234" i="150" s="1"/>
  <c r="AH234" i="150" s="1"/>
  <c r="AI234" i="150" s="1"/>
  <c r="AB229" i="150"/>
  <c r="AC229" i="150" s="1"/>
  <c r="AD229" i="150" s="1"/>
  <c r="AH229" i="150" s="1"/>
  <c r="AI229" i="150" s="1"/>
  <c r="AB295" i="150"/>
  <c r="AC295" i="150" s="1"/>
  <c r="AB223" i="150"/>
  <c r="AC223" i="150" s="1"/>
  <c r="AD223" i="150" s="1"/>
  <c r="AH223" i="150" s="1"/>
  <c r="AI223" i="150" s="1"/>
  <c r="AB213" i="150"/>
  <c r="AC213" i="150" s="1"/>
  <c r="AD213" i="150" s="1"/>
  <c r="AH213" i="150" s="1"/>
  <c r="AI213" i="150" s="1"/>
  <c r="AB191" i="150"/>
  <c r="AC191" i="150" s="1"/>
  <c r="AD191" i="150" s="1"/>
  <c r="AH191" i="150" s="1"/>
  <c r="AI191" i="150" s="1"/>
  <c r="AB185" i="150"/>
  <c r="AC185" i="150" s="1"/>
  <c r="AD185" i="150" s="1"/>
  <c r="AH185" i="150" s="1"/>
  <c r="AI185" i="150" s="1"/>
  <c r="AB173" i="150"/>
  <c r="AC173" i="150" s="1"/>
  <c r="AD173" i="150" s="1"/>
  <c r="AH173" i="150" s="1"/>
  <c r="AI173" i="150" s="1"/>
  <c r="AB116" i="150"/>
  <c r="AC116" i="150" s="1"/>
  <c r="AD116" i="150" s="1"/>
  <c r="AH116" i="150" s="1"/>
  <c r="AI116" i="150" s="1"/>
  <c r="AB112" i="150"/>
  <c r="AC112" i="150" s="1"/>
  <c r="AD112" i="150" s="1"/>
  <c r="AH112" i="150" s="1"/>
  <c r="AI112" i="150" s="1"/>
  <c r="AB378" i="150"/>
  <c r="AC378" i="150" s="1"/>
  <c r="AD378" i="150" s="1"/>
  <c r="AH378" i="150" s="1"/>
  <c r="AI378" i="150" s="1"/>
  <c r="AB224" i="150"/>
  <c r="AC224" i="150" s="1"/>
  <c r="AD224" i="150" s="1"/>
  <c r="AH224" i="150" s="1"/>
  <c r="AI224" i="150" s="1"/>
  <c r="AB215" i="150"/>
  <c r="AC215" i="150" s="1"/>
  <c r="AD215" i="150" s="1"/>
  <c r="AH215" i="150" s="1"/>
  <c r="AI215" i="150" s="1"/>
  <c r="AB163" i="150"/>
  <c r="AC163" i="150" s="1"/>
  <c r="AD163" i="150" s="1"/>
  <c r="AH163" i="150" s="1"/>
  <c r="AI163" i="150" s="1"/>
  <c r="AB158" i="150"/>
  <c r="AC158" i="150" s="1"/>
  <c r="AD158" i="150" s="1"/>
  <c r="AH158" i="150" s="1"/>
  <c r="AI158" i="150" s="1"/>
  <c r="AB157" i="150"/>
  <c r="AC157" i="150" s="1"/>
  <c r="AD157" i="150" s="1"/>
  <c r="AH157" i="150" s="1"/>
  <c r="AI157" i="150" s="1"/>
  <c r="AB153" i="150"/>
  <c r="AC153" i="150" s="1"/>
  <c r="AD153" i="150" s="1"/>
  <c r="AH153" i="150" s="1"/>
  <c r="AI153" i="150" s="1"/>
  <c r="AB149" i="150"/>
  <c r="AC149" i="150" s="1"/>
  <c r="AD149" i="150" s="1"/>
  <c r="AH149" i="150" s="1"/>
  <c r="AI149" i="150" s="1"/>
  <c r="AB143" i="150"/>
  <c r="AC143" i="150" s="1"/>
  <c r="AD143" i="150" s="1"/>
  <c r="AH143" i="150" s="1"/>
  <c r="AI143" i="150" s="1"/>
  <c r="AB142" i="150"/>
  <c r="AC142" i="150" s="1"/>
  <c r="AD142" i="150" s="1"/>
  <c r="AH142" i="150" s="1"/>
  <c r="AI142" i="150" s="1"/>
  <c r="AB135" i="150"/>
  <c r="AC135" i="150" s="1"/>
  <c r="AD135" i="150" s="1"/>
  <c r="AH135" i="150" s="1"/>
  <c r="AI135" i="150" s="1"/>
  <c r="AB134" i="150"/>
  <c r="AC134" i="150" s="1"/>
  <c r="AD134" i="150" s="1"/>
  <c r="AH134" i="150" s="1"/>
  <c r="AI134" i="150" s="1"/>
  <c r="AB128" i="150"/>
  <c r="AC128" i="150" s="1"/>
  <c r="AD128" i="150" s="1"/>
  <c r="AH128" i="150" s="1"/>
  <c r="AI128" i="150" s="1"/>
  <c r="AB122" i="150"/>
  <c r="AC122" i="150" s="1"/>
  <c r="AD122" i="150" s="1"/>
  <c r="AH122" i="150" s="1"/>
  <c r="AI122" i="150" s="1"/>
  <c r="AB106" i="150"/>
  <c r="AC106" i="150" s="1"/>
  <c r="AD106" i="150" s="1"/>
  <c r="AH106" i="150" s="1"/>
  <c r="AI106" i="150" s="1"/>
  <c r="AB102" i="150"/>
  <c r="AC102" i="150" s="1"/>
  <c r="AD102" i="150" s="1"/>
  <c r="AH102" i="150" s="1"/>
  <c r="AI102" i="150" s="1"/>
  <c r="AB97" i="150"/>
  <c r="AC97" i="150" s="1"/>
  <c r="AD97" i="150" s="1"/>
  <c r="AH97" i="150" s="1"/>
  <c r="AI97" i="150" s="1"/>
  <c r="AB92" i="150"/>
  <c r="AC92" i="150" s="1"/>
  <c r="AD92" i="150" s="1"/>
  <c r="AH92" i="150" s="1"/>
  <c r="AI92" i="150" s="1"/>
  <c r="AB85" i="150"/>
  <c r="AC85" i="150" s="1"/>
  <c r="AD85" i="150" s="1"/>
  <c r="AH85" i="150" s="1"/>
  <c r="AI85" i="150" s="1"/>
  <c r="AB313" i="150"/>
  <c r="AC313" i="150" s="1"/>
  <c r="AD313" i="150" s="1"/>
  <c r="AH313" i="150" s="1"/>
  <c r="AI313" i="150" s="1"/>
  <c r="AB220" i="150"/>
  <c r="AC220" i="150" s="1"/>
  <c r="AD220" i="150" s="1"/>
  <c r="AH220" i="150" s="1"/>
  <c r="AI220" i="150" s="1"/>
  <c r="AB217" i="150"/>
  <c r="AC217" i="150" s="1"/>
  <c r="AD217" i="150" s="1"/>
  <c r="AH217" i="150" s="1"/>
  <c r="AI217" i="150" s="1"/>
  <c r="AB210" i="150"/>
  <c r="AC210" i="150" s="1"/>
  <c r="AD210" i="150" s="1"/>
  <c r="AH210" i="150" s="1"/>
  <c r="AI210" i="150" s="1"/>
  <c r="AB196" i="150"/>
  <c r="AC196" i="150" s="1"/>
  <c r="AD196" i="150" s="1"/>
  <c r="AH196" i="150" s="1"/>
  <c r="AI196" i="150" s="1"/>
  <c r="AB190" i="150"/>
  <c r="AC190" i="150" s="1"/>
  <c r="AD190" i="150" s="1"/>
  <c r="AH190" i="150" s="1"/>
  <c r="AI190" i="150" s="1"/>
  <c r="AB184" i="150"/>
  <c r="AC184" i="150" s="1"/>
  <c r="AD184" i="150" s="1"/>
  <c r="AH184" i="150" s="1"/>
  <c r="AI184" i="150" s="1"/>
  <c r="AB183" i="150"/>
  <c r="AC183" i="150" s="1"/>
  <c r="AD183" i="150" s="1"/>
  <c r="AH183" i="150" s="1"/>
  <c r="AI183" i="150" s="1"/>
  <c r="AB176" i="150"/>
  <c r="AC176" i="150" s="1"/>
  <c r="AD176" i="150" s="1"/>
  <c r="AH176" i="150" s="1"/>
  <c r="AI176" i="150" s="1"/>
  <c r="AB172" i="150"/>
  <c r="AC172" i="150" s="1"/>
  <c r="AD172" i="150" s="1"/>
  <c r="AH172" i="150" s="1"/>
  <c r="AI172" i="150" s="1"/>
  <c r="AB171" i="150"/>
  <c r="AC171" i="150" s="1"/>
  <c r="AD171" i="150" s="1"/>
  <c r="AH171" i="150" s="1"/>
  <c r="AI171" i="150" s="1"/>
  <c r="AB167" i="150"/>
  <c r="AC167" i="150" s="1"/>
  <c r="AD167" i="150" s="1"/>
  <c r="AH167" i="150" s="1"/>
  <c r="AI167" i="150" s="1"/>
  <c r="AB115" i="150"/>
  <c r="AC115" i="150" s="1"/>
  <c r="AD115" i="150" s="1"/>
  <c r="AH115" i="150" s="1"/>
  <c r="AI115" i="150" s="1"/>
  <c r="AB221" i="150"/>
  <c r="AC221" i="150" s="1"/>
  <c r="AD221" i="150" s="1"/>
  <c r="AH221" i="150" s="1"/>
  <c r="AI221" i="150" s="1"/>
  <c r="AB219" i="150"/>
  <c r="AC219" i="150" s="1"/>
  <c r="AD219" i="150" s="1"/>
  <c r="AH219" i="150" s="1"/>
  <c r="AI219" i="150" s="1"/>
  <c r="AB218" i="150"/>
  <c r="AC218" i="150" s="1"/>
  <c r="AD218" i="150" s="1"/>
  <c r="AH218" i="150" s="1"/>
  <c r="AI218" i="150" s="1"/>
  <c r="AB208" i="150"/>
  <c r="AC208" i="150" s="1"/>
  <c r="AD208" i="150" s="1"/>
  <c r="AH208" i="150" s="1"/>
  <c r="AI208" i="150" s="1"/>
  <c r="AB195" i="150"/>
  <c r="AC195" i="150" s="1"/>
  <c r="AD195" i="150" s="1"/>
  <c r="AH195" i="150" s="1"/>
  <c r="AI195" i="150" s="1"/>
  <c r="AB194" i="150"/>
  <c r="AC194" i="150" s="1"/>
  <c r="AD194" i="150" s="1"/>
  <c r="AH194" i="150" s="1"/>
  <c r="AI194" i="150" s="1"/>
  <c r="AB162" i="150"/>
  <c r="AC162" i="150" s="1"/>
  <c r="AD162" i="150" s="1"/>
  <c r="AH162" i="150" s="1"/>
  <c r="AI162" i="150" s="1"/>
  <c r="AB156" i="150"/>
  <c r="AC156" i="150" s="1"/>
  <c r="AD156" i="150" s="1"/>
  <c r="AH156" i="150" s="1"/>
  <c r="AI156" i="150" s="1"/>
  <c r="AB152" i="150"/>
  <c r="AC152" i="150" s="1"/>
  <c r="AD152" i="150" s="1"/>
  <c r="AH152" i="150" s="1"/>
  <c r="AI152" i="150" s="1"/>
  <c r="AB148" i="150"/>
  <c r="AC148" i="150" s="1"/>
  <c r="AD148" i="150" s="1"/>
  <c r="AH148" i="150" s="1"/>
  <c r="AI148" i="150" s="1"/>
  <c r="AB147" i="150"/>
  <c r="AC147" i="150" s="1"/>
  <c r="AD147" i="150" s="1"/>
  <c r="AH147" i="150" s="1"/>
  <c r="AI147" i="150" s="1"/>
  <c r="AB141" i="150"/>
  <c r="AC141" i="150" s="1"/>
  <c r="AD141" i="150" s="1"/>
  <c r="AH141" i="150" s="1"/>
  <c r="AI141" i="150" s="1"/>
  <c r="AB133" i="150"/>
  <c r="AC133" i="150" s="1"/>
  <c r="AD133" i="150" s="1"/>
  <c r="AH133" i="150" s="1"/>
  <c r="AI133" i="150" s="1"/>
  <c r="AB127" i="150"/>
  <c r="AC127" i="150" s="1"/>
  <c r="AD127" i="150" s="1"/>
  <c r="AH127" i="150" s="1"/>
  <c r="AI127" i="150" s="1"/>
  <c r="AB121" i="150"/>
  <c r="AC121" i="150" s="1"/>
  <c r="AD121" i="150" s="1"/>
  <c r="AH121" i="150" s="1"/>
  <c r="AI121" i="150" s="1"/>
  <c r="AB110" i="150"/>
  <c r="AC110" i="150" s="1"/>
  <c r="AD110" i="150" s="1"/>
  <c r="AH110" i="150" s="1"/>
  <c r="AI110" i="150" s="1"/>
  <c r="AB105" i="150"/>
  <c r="AC105" i="150" s="1"/>
  <c r="AD105" i="150" s="1"/>
  <c r="AH105" i="150" s="1"/>
  <c r="AI105" i="150" s="1"/>
  <c r="AB101" i="150"/>
  <c r="AC101" i="150" s="1"/>
  <c r="AD101" i="150" s="1"/>
  <c r="AH101" i="150" s="1"/>
  <c r="AI101" i="150" s="1"/>
  <c r="AB96" i="150"/>
  <c r="AC96" i="150" s="1"/>
  <c r="AD96" i="150" s="1"/>
  <c r="AH96" i="150" s="1"/>
  <c r="AI96" i="150" s="1"/>
  <c r="AB95" i="150"/>
  <c r="AC95" i="150" s="1"/>
  <c r="AD95" i="150" s="1"/>
  <c r="AH95" i="150" s="1"/>
  <c r="AI95" i="150" s="1"/>
  <c r="AB88" i="150"/>
  <c r="AC88" i="150" s="1"/>
  <c r="AD88" i="150" s="1"/>
  <c r="AH88" i="150" s="1"/>
  <c r="AI88" i="150" s="1"/>
  <c r="AB84" i="150"/>
  <c r="AC84" i="150" s="1"/>
  <c r="AD84" i="150" s="1"/>
  <c r="AH84" i="150" s="1"/>
  <c r="AI84" i="150" s="1"/>
  <c r="AB325" i="150"/>
  <c r="AC325" i="150" s="1"/>
  <c r="AD325" i="150" s="1"/>
  <c r="AH325" i="150" s="1"/>
  <c r="AI325" i="150" s="1"/>
  <c r="AB211" i="150"/>
  <c r="AC211" i="150" s="1"/>
  <c r="AD211" i="150" s="1"/>
  <c r="AH211" i="150" s="1"/>
  <c r="AI211" i="150" s="1"/>
  <c r="AB193" i="150"/>
  <c r="AC193" i="150" s="1"/>
  <c r="AD193" i="150" s="1"/>
  <c r="AH193" i="150" s="1"/>
  <c r="AI193" i="150" s="1"/>
  <c r="AB188" i="150"/>
  <c r="AC188" i="150" s="1"/>
  <c r="AD188" i="150" s="1"/>
  <c r="AH188" i="150" s="1"/>
  <c r="AI188" i="150" s="1"/>
  <c r="AB182" i="150"/>
  <c r="AC182" i="150" s="1"/>
  <c r="AD182" i="150" s="1"/>
  <c r="AH182" i="150" s="1"/>
  <c r="AI182" i="150" s="1"/>
  <c r="AB175" i="150"/>
  <c r="AC175" i="150" s="1"/>
  <c r="AD175" i="150" s="1"/>
  <c r="AH175" i="150" s="1"/>
  <c r="AI175" i="150" s="1"/>
  <c r="AB170" i="150"/>
  <c r="AC170" i="150" s="1"/>
  <c r="AD170" i="150" s="1"/>
  <c r="AH170" i="150" s="1"/>
  <c r="AI170" i="150" s="1"/>
  <c r="AB114" i="150"/>
  <c r="AC114" i="150" s="1"/>
  <c r="AD114" i="150" s="1"/>
  <c r="AH114" i="150" s="1"/>
  <c r="AI114" i="150" s="1"/>
  <c r="AB67" i="150"/>
  <c r="AC67" i="150" s="1"/>
  <c r="AD67" i="150" s="1"/>
  <c r="AH67" i="150" s="1"/>
  <c r="AI67" i="150" s="1"/>
  <c r="AB412" i="150"/>
  <c r="AC412" i="150" s="1"/>
  <c r="AD412" i="150" s="1"/>
  <c r="AH412" i="150" s="1"/>
  <c r="AI412" i="150" s="1"/>
  <c r="AB309" i="150"/>
  <c r="AC309" i="150" s="1"/>
  <c r="AD309" i="150" s="1"/>
  <c r="AH309" i="150" s="1"/>
  <c r="AI309" i="150" s="1"/>
  <c r="AB225" i="150"/>
  <c r="AC225" i="150" s="1"/>
  <c r="AD225" i="150" s="1"/>
  <c r="AH225" i="150" s="1"/>
  <c r="AI225" i="150" s="1"/>
  <c r="AB165" i="150"/>
  <c r="AC165" i="150" s="1"/>
  <c r="AD165" i="150" s="1"/>
  <c r="AH165" i="150" s="1"/>
  <c r="AI165" i="150" s="1"/>
  <c r="AB161" i="150"/>
  <c r="AC161" i="150" s="1"/>
  <c r="AD161" i="150" s="1"/>
  <c r="AH161" i="150" s="1"/>
  <c r="AI161" i="150" s="1"/>
  <c r="AB160" i="150"/>
  <c r="AC160" i="150" s="1"/>
  <c r="AD160" i="150" s="1"/>
  <c r="AH160" i="150" s="1"/>
  <c r="AI160" i="150" s="1"/>
  <c r="AB155" i="150"/>
  <c r="AC155" i="150" s="1"/>
  <c r="AD155" i="150" s="1"/>
  <c r="AH155" i="150" s="1"/>
  <c r="AI155" i="150" s="1"/>
  <c r="AB151" i="150"/>
  <c r="AC151" i="150" s="1"/>
  <c r="AD151" i="150" s="1"/>
  <c r="AH151" i="150" s="1"/>
  <c r="AI151" i="150" s="1"/>
  <c r="AB146" i="150"/>
  <c r="AC146" i="150" s="1"/>
  <c r="AD146" i="150" s="1"/>
  <c r="AH146" i="150" s="1"/>
  <c r="AI146" i="150" s="1"/>
  <c r="AB145" i="150"/>
  <c r="AC145" i="150" s="1"/>
  <c r="AD145" i="150" s="1"/>
  <c r="AH145" i="150" s="1"/>
  <c r="AI145" i="150" s="1"/>
  <c r="AB140" i="150"/>
  <c r="AC140" i="150" s="1"/>
  <c r="AD140" i="150" s="1"/>
  <c r="AH140" i="150" s="1"/>
  <c r="AI140" i="150" s="1"/>
  <c r="AB139" i="150"/>
  <c r="AC139" i="150" s="1"/>
  <c r="AD139" i="150" s="1"/>
  <c r="AH139" i="150" s="1"/>
  <c r="AI139" i="150" s="1"/>
  <c r="AB132" i="150"/>
  <c r="AC132" i="150" s="1"/>
  <c r="AD132" i="150" s="1"/>
  <c r="AH132" i="150" s="1"/>
  <c r="AI132" i="150" s="1"/>
  <c r="AB131" i="150"/>
  <c r="AC131" i="150" s="1"/>
  <c r="AD131" i="150" s="1"/>
  <c r="AH131" i="150" s="1"/>
  <c r="AI131" i="150" s="1"/>
  <c r="AB126" i="150"/>
  <c r="AC126" i="150" s="1"/>
  <c r="AD126" i="150" s="1"/>
  <c r="AH126" i="150" s="1"/>
  <c r="AI126" i="150" s="1"/>
  <c r="AB120" i="150"/>
  <c r="AC120" i="150" s="1"/>
  <c r="AD120" i="150" s="1"/>
  <c r="AH120" i="150" s="1"/>
  <c r="AI120" i="150" s="1"/>
  <c r="AB119" i="150"/>
  <c r="AC119" i="150" s="1"/>
  <c r="AD119" i="150" s="1"/>
  <c r="AH119" i="150" s="1"/>
  <c r="AI119" i="150" s="1"/>
  <c r="AB109" i="150"/>
  <c r="AC109" i="150" s="1"/>
  <c r="AD109" i="150" s="1"/>
  <c r="AH109" i="150" s="1"/>
  <c r="AI109" i="150" s="1"/>
  <c r="AB104" i="150"/>
  <c r="AC104" i="150" s="1"/>
  <c r="AD104" i="150" s="1"/>
  <c r="AH104" i="150" s="1"/>
  <c r="AI104" i="150" s="1"/>
  <c r="AB100" i="150"/>
  <c r="AC100" i="150" s="1"/>
  <c r="AD100" i="150" s="1"/>
  <c r="AH100" i="150" s="1"/>
  <c r="AI100" i="150" s="1"/>
  <c r="AB99" i="150"/>
  <c r="AC99" i="150" s="1"/>
  <c r="AD99" i="150" s="1"/>
  <c r="AH99" i="150" s="1"/>
  <c r="AI99" i="150" s="1"/>
  <c r="AB82" i="150"/>
  <c r="AC82" i="150" s="1"/>
  <c r="AD82" i="150" s="1"/>
  <c r="AH82" i="150" s="1"/>
  <c r="AI82" i="150" s="1"/>
  <c r="AB81" i="150"/>
  <c r="AC81" i="150" s="1"/>
  <c r="AD81" i="150" s="1"/>
  <c r="AH81" i="150" s="1"/>
  <c r="AI81" i="150" s="1"/>
  <c r="AB80" i="150"/>
  <c r="AC80" i="150" s="1"/>
  <c r="AD80" i="150" s="1"/>
  <c r="AH80" i="150" s="1"/>
  <c r="AI80" i="150" s="1"/>
  <c r="AB76" i="150"/>
  <c r="AC76" i="150" s="1"/>
  <c r="AD76" i="150" s="1"/>
  <c r="AH76" i="150" s="1"/>
  <c r="AI76" i="150" s="1"/>
  <c r="AB214" i="150"/>
  <c r="AC214" i="150" s="1"/>
  <c r="AD214" i="150" s="1"/>
  <c r="AH214" i="150" s="1"/>
  <c r="AI214" i="150" s="1"/>
  <c r="AB164" i="150"/>
  <c r="AC164" i="150" s="1"/>
  <c r="AD164" i="150" s="1"/>
  <c r="AH164" i="150" s="1"/>
  <c r="AI164" i="150" s="1"/>
  <c r="AB159" i="150"/>
  <c r="AC159" i="150" s="1"/>
  <c r="AD159" i="150" s="1"/>
  <c r="AH159" i="150" s="1"/>
  <c r="AI159" i="150" s="1"/>
  <c r="AB154" i="150"/>
  <c r="AC154" i="150" s="1"/>
  <c r="AD154" i="150" s="1"/>
  <c r="AH154" i="150" s="1"/>
  <c r="AI154" i="150" s="1"/>
  <c r="AB150" i="150"/>
  <c r="AC150" i="150" s="1"/>
  <c r="AD150" i="150" s="1"/>
  <c r="AH150" i="150" s="1"/>
  <c r="AI150" i="150" s="1"/>
  <c r="AB144" i="150"/>
  <c r="AC144" i="150" s="1"/>
  <c r="AD144" i="150" s="1"/>
  <c r="AH144" i="150" s="1"/>
  <c r="AI144" i="150" s="1"/>
  <c r="AB138" i="150"/>
  <c r="AC138" i="150" s="1"/>
  <c r="AD138" i="150" s="1"/>
  <c r="AH138" i="150" s="1"/>
  <c r="AI138" i="150" s="1"/>
  <c r="AB130" i="150"/>
  <c r="AC130" i="150" s="1"/>
  <c r="AD130" i="150" s="1"/>
  <c r="AH130" i="150" s="1"/>
  <c r="AI130" i="150" s="1"/>
  <c r="AB124" i="150"/>
  <c r="AC124" i="150" s="1"/>
  <c r="AD124" i="150" s="1"/>
  <c r="AH124" i="150" s="1"/>
  <c r="AI124" i="150" s="1"/>
  <c r="AB108" i="150"/>
  <c r="AC108" i="150" s="1"/>
  <c r="AD108" i="150" s="1"/>
  <c r="AH108" i="150" s="1"/>
  <c r="AI108" i="150" s="1"/>
  <c r="AB107" i="150"/>
  <c r="AC107" i="150" s="1"/>
  <c r="AD107" i="150" s="1"/>
  <c r="AH107" i="150" s="1"/>
  <c r="AI107" i="150" s="1"/>
  <c r="AB103" i="150"/>
  <c r="AC103" i="150" s="1"/>
  <c r="AD103" i="150" s="1"/>
  <c r="AH103" i="150" s="1"/>
  <c r="AI103" i="150" s="1"/>
  <c r="AB93" i="150"/>
  <c r="AC93" i="150" s="1"/>
  <c r="AD93" i="150" s="1"/>
  <c r="AH93" i="150" s="1"/>
  <c r="AI93" i="150" s="1"/>
  <c r="AB17" i="150"/>
  <c r="AC17" i="150" s="1"/>
  <c r="AD17" i="150" s="1"/>
  <c r="AH17" i="150" s="1"/>
  <c r="AI17" i="150" s="1"/>
  <c r="AB33" i="150"/>
  <c r="AC33" i="150" s="1"/>
  <c r="AD33" i="150" s="1"/>
  <c r="AH33" i="150" s="1"/>
  <c r="AI33" i="150" s="1"/>
  <c r="AB41" i="150"/>
  <c r="AC41" i="150" s="1"/>
  <c r="AD41" i="150" s="1"/>
  <c r="AH41" i="150" s="1"/>
  <c r="AI41" i="150" s="1"/>
  <c r="AB49" i="150"/>
  <c r="AC49" i="150" s="1"/>
  <c r="AD49" i="150" s="1"/>
  <c r="AH49" i="150" s="1"/>
  <c r="AI49" i="150" s="1"/>
  <c r="AB55" i="150"/>
  <c r="AC55" i="150" s="1"/>
  <c r="AD55" i="150" s="1"/>
  <c r="AH55" i="150" s="1"/>
  <c r="AI55" i="150" s="1"/>
  <c r="AB79" i="150"/>
  <c r="AC79" i="150" s="1"/>
  <c r="AD79" i="150" s="1"/>
  <c r="AH79" i="150" s="1"/>
  <c r="AI79" i="150" s="1"/>
  <c r="AB179" i="150"/>
  <c r="AC179" i="150" s="1"/>
  <c r="AD179" i="150" s="1"/>
  <c r="AH179" i="150" s="1"/>
  <c r="AI179" i="150" s="1"/>
  <c r="AB192" i="150"/>
  <c r="AC192" i="150" s="1"/>
  <c r="AD192" i="150" s="1"/>
  <c r="AH192" i="150" s="1"/>
  <c r="AI192" i="150" s="1"/>
  <c r="AB212" i="150"/>
  <c r="AC212" i="150" s="1"/>
  <c r="AD212" i="150" s="1"/>
  <c r="AH212" i="150" s="1"/>
  <c r="AI212" i="150" s="1"/>
  <c r="F320" i="150"/>
  <c r="Z333" i="150"/>
  <c r="AB333" i="150" s="1"/>
  <c r="AC333" i="150" s="1"/>
  <c r="AH368" i="150"/>
  <c r="AI368" i="150" s="1"/>
  <c r="AH558" i="150"/>
  <c r="AH448" i="150"/>
  <c r="AH531" i="150"/>
  <c r="AH534" i="150"/>
  <c r="G526" i="150"/>
  <c r="AB541" i="150"/>
  <c r="AC541" i="150" s="1"/>
  <c r="AD541" i="150" s="1"/>
  <c r="AH541" i="150" s="1"/>
  <c r="AB691" i="150"/>
  <c r="AC691" i="150" s="1"/>
  <c r="AD691" i="150" s="1"/>
  <c r="N691" i="150"/>
  <c r="AB966" i="150"/>
  <c r="AC966" i="150" s="1"/>
  <c r="AD966" i="150" s="1"/>
  <c r="U30" i="149"/>
  <c r="U32" i="149"/>
  <c r="AM31" i="149"/>
  <c r="AN31" i="149" s="1"/>
  <c r="U31" i="149"/>
  <c r="V31" i="149" s="1"/>
  <c r="N31" i="149"/>
  <c r="AM29" i="149"/>
  <c r="AN29" i="149" s="1"/>
  <c r="U29" i="149"/>
  <c r="V29" i="149" s="1"/>
  <c r="N29" i="149"/>
  <c r="N27" i="149"/>
  <c r="N25" i="149" l="1"/>
  <c r="U16" i="149" l="1"/>
  <c r="U18" i="149"/>
  <c r="U10" i="149"/>
  <c r="AM9" i="149"/>
  <c r="AN9" i="149" s="1"/>
  <c r="U9" i="149"/>
  <c r="V9" i="149" s="1"/>
  <c r="N9" i="149"/>
  <c r="N23" i="149" l="1"/>
  <c r="N17" i="149"/>
  <c r="N11" i="149"/>
  <c r="U46" i="149"/>
  <c r="U45" i="149"/>
  <c r="U28" i="149"/>
  <c r="U27" i="149"/>
  <c r="U26" i="149"/>
  <c r="U25" i="149"/>
  <c r="U40" i="149"/>
  <c r="U39" i="149"/>
  <c r="U42" i="149"/>
  <c r="U41" i="149"/>
  <c r="U44" i="149"/>
  <c r="U43" i="149"/>
  <c r="U17" i="149"/>
  <c r="U24" i="149"/>
  <c r="U23" i="149"/>
  <c r="U36" i="149"/>
  <c r="U35" i="149"/>
  <c r="U38" i="149"/>
  <c r="U37" i="149"/>
  <c r="U12" i="149"/>
  <c r="U11" i="149"/>
  <c r="U34" i="149"/>
  <c r="U33" i="149"/>
  <c r="U20" i="149" l="1"/>
  <c r="U57" i="149" l="1"/>
  <c r="V57" i="149" s="1"/>
  <c r="U55" i="149"/>
  <c r="V55" i="149" s="1"/>
  <c r="U53" i="149"/>
  <c r="V53" i="149" s="1"/>
  <c r="U51" i="149"/>
  <c r="V51" i="149" s="1"/>
  <c r="U49" i="149"/>
  <c r="V49" i="149" s="1"/>
  <c r="U47" i="149"/>
  <c r="V47" i="149" s="1"/>
  <c r="V45" i="149"/>
  <c r="V27" i="149"/>
  <c r="V25" i="149"/>
  <c r="V39" i="149"/>
  <c r="V41" i="149"/>
  <c r="V43" i="149"/>
  <c r="V17" i="149"/>
  <c r="V23" i="149"/>
  <c r="V35" i="149"/>
  <c r="V37" i="149"/>
  <c r="V11" i="149"/>
  <c r="V33" i="149" l="1"/>
  <c r="U15" i="149"/>
  <c r="V15" i="149" s="1"/>
  <c r="U6" i="149"/>
  <c r="U5" i="149"/>
  <c r="V5" i="149" s="1"/>
  <c r="U22" i="149"/>
  <c r="U21" i="149"/>
  <c r="V21" i="149" s="1"/>
  <c r="U8" i="149"/>
  <c r="U7" i="149"/>
  <c r="V7" i="149" s="1"/>
  <c r="U19" i="149"/>
  <c r="V19" i="149" s="1"/>
  <c r="N33" i="149"/>
  <c r="N15" i="149"/>
  <c r="N5" i="149"/>
  <c r="N21" i="149"/>
  <c r="N7" i="149"/>
  <c r="N19" i="149"/>
  <c r="AT543" i="149"/>
  <c r="AS543" i="149"/>
  <c r="U88" i="149"/>
  <c r="AM87" i="149"/>
  <c r="AN87" i="149" s="1"/>
  <c r="U87" i="149"/>
  <c r="V87" i="149" s="1"/>
  <c r="N87" i="149"/>
  <c r="AM86" i="149"/>
  <c r="AN86" i="149" s="1"/>
  <c r="U86" i="149"/>
  <c r="V86" i="149" s="1"/>
  <c r="N86" i="149"/>
  <c r="U85" i="149"/>
  <c r="AM84" i="149"/>
  <c r="AN84" i="149" s="1"/>
  <c r="U84" i="149"/>
  <c r="V84" i="149" s="1"/>
  <c r="N84" i="149"/>
  <c r="U83" i="149"/>
  <c r="AM82" i="149"/>
  <c r="AN82" i="149" s="1"/>
  <c r="U82" i="149"/>
  <c r="V82" i="149" s="1"/>
  <c r="N82" i="149"/>
  <c r="U81" i="149"/>
  <c r="AM80" i="149"/>
  <c r="AN80" i="149" s="1"/>
  <c r="U80" i="149"/>
  <c r="V80" i="149" s="1"/>
  <c r="N80" i="149"/>
  <c r="U78" i="149"/>
  <c r="AM77" i="149"/>
  <c r="AN77" i="149" s="1"/>
  <c r="U77" i="149"/>
  <c r="V77" i="149" s="1"/>
  <c r="N77" i="149"/>
  <c r="AM75" i="149"/>
  <c r="AN75" i="149" s="1"/>
  <c r="AM73" i="149"/>
  <c r="AN73" i="149" s="1"/>
  <c r="AM71" i="149"/>
  <c r="AN71" i="149" s="1"/>
  <c r="AM69" i="149"/>
  <c r="AN69" i="149" s="1"/>
  <c r="AM67" i="149"/>
  <c r="AN67" i="149" s="1"/>
  <c r="AM65" i="149"/>
  <c r="AN65" i="149" s="1"/>
  <c r="AM63" i="149"/>
  <c r="AN63" i="149" s="1"/>
  <c r="AM59" i="149"/>
  <c r="AN59" i="149" s="1"/>
  <c r="AM57" i="149"/>
  <c r="AN57" i="149" s="1"/>
  <c r="AM55" i="149"/>
  <c r="AN55" i="149" s="1"/>
  <c r="AM53" i="149"/>
  <c r="AN53" i="149" s="1"/>
  <c r="AM51" i="149"/>
  <c r="AN51" i="149" s="1"/>
  <c r="AM49" i="149"/>
  <c r="AN49" i="149" s="1"/>
  <c r="AM45" i="149"/>
  <c r="AN45" i="149" s="1"/>
  <c r="AM27" i="149"/>
  <c r="AN27" i="149" s="1"/>
  <c r="AM25" i="149"/>
  <c r="AN25" i="149" s="1"/>
  <c r="AM41" i="149"/>
  <c r="AN41" i="149" s="1"/>
  <c r="AM17" i="149"/>
  <c r="AN17" i="149" s="1"/>
  <c r="AM23" i="149"/>
  <c r="AN23" i="149" s="1"/>
  <c r="AM37" i="149"/>
  <c r="AN37" i="149" s="1"/>
  <c r="AM11" i="149"/>
  <c r="AN11" i="149" s="1"/>
  <c r="AM33" i="149"/>
  <c r="AN33" i="149" s="1"/>
  <c r="AM15" i="149"/>
  <c r="AN15" i="149" s="1"/>
  <c r="AM5" i="149"/>
  <c r="AN5" i="149" s="1"/>
  <c r="AM21" i="149"/>
  <c r="AN21" i="149" s="1"/>
  <c r="AM7" i="149"/>
  <c r="AN7" i="149" s="1"/>
  <c r="AM19" i="149"/>
  <c r="AN19" i="149" s="1"/>
  <c r="U14" i="149"/>
  <c r="U13" i="149"/>
  <c r="V13" i="149" s="1"/>
  <c r="N13" i="149"/>
  <c r="AC2" i="149"/>
  <c r="AE2" i="149" s="1"/>
  <c r="H2" i="149"/>
  <c r="L2" i="149" s="1"/>
  <c r="AB9" i="149" l="1"/>
  <c r="AC9" i="149" s="1"/>
  <c r="AD9" i="149" s="1"/>
  <c r="AH9" i="149" s="1"/>
  <c r="AI9" i="149" s="1"/>
  <c r="AB31" i="149"/>
  <c r="AC31" i="149" s="1"/>
  <c r="AD31" i="149" s="1"/>
  <c r="AH31" i="149" s="1"/>
  <c r="AI31" i="149" s="1"/>
  <c r="AB29" i="149"/>
  <c r="AC29" i="149" s="1"/>
  <c r="AD29" i="149" s="1"/>
  <c r="AH29" i="149" s="1"/>
  <c r="AI29" i="149" s="1"/>
  <c r="AU543" i="149"/>
  <c r="AB39" i="149"/>
  <c r="AC39" i="149" s="1"/>
  <c r="AD39" i="149" s="1"/>
  <c r="AH39" i="149" s="1"/>
  <c r="AI39" i="149" s="1"/>
  <c r="AB41" i="149"/>
  <c r="AC41" i="149" s="1"/>
  <c r="AD41" i="149" s="1"/>
  <c r="AH41" i="149" s="1"/>
  <c r="AI41" i="149" s="1"/>
  <c r="AB35" i="149"/>
  <c r="AC35" i="149" s="1"/>
  <c r="AD35" i="149" s="1"/>
  <c r="AH35" i="149" s="1"/>
  <c r="AI35" i="149" s="1"/>
  <c r="AB43" i="149"/>
  <c r="AC43" i="149" s="1"/>
  <c r="AD43" i="149" s="1"/>
  <c r="AH43" i="149" s="1"/>
  <c r="AI43" i="149" s="1"/>
  <c r="AB27" i="149"/>
  <c r="AC27" i="149" s="1"/>
  <c r="AD27" i="149" s="1"/>
  <c r="AH27" i="149" s="1"/>
  <c r="AI27" i="149" s="1"/>
  <c r="AB17" i="149"/>
  <c r="AC17" i="149" s="1"/>
  <c r="AD17" i="149" s="1"/>
  <c r="AH17" i="149" s="1"/>
  <c r="AI17" i="149" s="1"/>
  <c r="AB23" i="149"/>
  <c r="AC23" i="149" s="1"/>
  <c r="AD23" i="149" s="1"/>
  <c r="AH23" i="149" s="1"/>
  <c r="AI23" i="149" s="1"/>
  <c r="AB25" i="149"/>
  <c r="AC25" i="149" s="1"/>
  <c r="AD25" i="149" s="1"/>
  <c r="AH25" i="149" s="1"/>
  <c r="AI25" i="149" s="1"/>
  <c r="AB65" i="149"/>
  <c r="AC65" i="149" s="1"/>
  <c r="AD65" i="149" s="1"/>
  <c r="AH65" i="149" s="1"/>
  <c r="AI65" i="149" s="1"/>
  <c r="AB53" i="149"/>
  <c r="AC53" i="149" s="1"/>
  <c r="AD53" i="149" s="1"/>
  <c r="AH53" i="149" s="1"/>
  <c r="AI53" i="149" s="1"/>
  <c r="AB15" i="149"/>
  <c r="AC15" i="149" s="1"/>
  <c r="AD15" i="149" s="1"/>
  <c r="AH15" i="149" s="1"/>
  <c r="AI15" i="149" s="1"/>
  <c r="AB67" i="149"/>
  <c r="AC67" i="149" s="1"/>
  <c r="AD67" i="149" s="1"/>
  <c r="AH67" i="149" s="1"/>
  <c r="AI67" i="149" s="1"/>
  <c r="AB55" i="149"/>
  <c r="AC55" i="149" s="1"/>
  <c r="AD55" i="149" s="1"/>
  <c r="AH55" i="149" s="1"/>
  <c r="AI55" i="149" s="1"/>
  <c r="AB33" i="149"/>
  <c r="AC33" i="149" s="1"/>
  <c r="AD33" i="149" s="1"/>
  <c r="AH33" i="149" s="1"/>
  <c r="AI33" i="149" s="1"/>
  <c r="AB19" i="149"/>
  <c r="AC19" i="149" s="1"/>
  <c r="AD19" i="149" s="1"/>
  <c r="AH19" i="149" s="1"/>
  <c r="AI19" i="149" s="1"/>
  <c r="AB87" i="149"/>
  <c r="AC87" i="149" s="1"/>
  <c r="AD87" i="149" s="1"/>
  <c r="AH87" i="149" s="1"/>
  <c r="AI87" i="149" s="1"/>
  <c r="AB82" i="149"/>
  <c r="AC82" i="149" s="1"/>
  <c r="AD82" i="149" s="1"/>
  <c r="AH82" i="149" s="1"/>
  <c r="AI82" i="149" s="1"/>
  <c r="AB69" i="149"/>
  <c r="AC69" i="149" s="1"/>
  <c r="AD69" i="149" s="1"/>
  <c r="AH69" i="149" s="1"/>
  <c r="AI69" i="149" s="1"/>
  <c r="AB57" i="149"/>
  <c r="AC57" i="149" s="1"/>
  <c r="AD57" i="149" s="1"/>
  <c r="AH57" i="149" s="1"/>
  <c r="AI57" i="149" s="1"/>
  <c r="AB45" i="149"/>
  <c r="AC45" i="149" s="1"/>
  <c r="AD45" i="149" s="1"/>
  <c r="AH45" i="149" s="1"/>
  <c r="AI45" i="149" s="1"/>
  <c r="AB11" i="149"/>
  <c r="AC11" i="149" s="1"/>
  <c r="AD11" i="149" s="1"/>
  <c r="AH11" i="149" s="1"/>
  <c r="AI11" i="149" s="1"/>
  <c r="AB13" i="149"/>
  <c r="AC13" i="149" s="1"/>
  <c r="AD13" i="149" s="1"/>
  <c r="AH13" i="149" s="1"/>
  <c r="AI13" i="149" s="1"/>
  <c r="AB79" i="149"/>
  <c r="AC79" i="149" s="1"/>
  <c r="AD79" i="149" s="1"/>
  <c r="AB77" i="149"/>
  <c r="AC77" i="149" s="1"/>
  <c r="AD77" i="149" s="1"/>
  <c r="AH77" i="149" s="1"/>
  <c r="AI77" i="149" s="1"/>
  <c r="AB71" i="149"/>
  <c r="AC71" i="149" s="1"/>
  <c r="AD71" i="149" s="1"/>
  <c r="AH71" i="149" s="1"/>
  <c r="AI71" i="149" s="1"/>
  <c r="AB59" i="149"/>
  <c r="AC59" i="149" s="1"/>
  <c r="AD59" i="149" s="1"/>
  <c r="AH59" i="149" s="1"/>
  <c r="AI59" i="149" s="1"/>
  <c r="AB47" i="149"/>
  <c r="AC47" i="149" s="1"/>
  <c r="AD47" i="149" s="1"/>
  <c r="AH47" i="149" s="1"/>
  <c r="AI47" i="149" s="1"/>
  <c r="AB37" i="149"/>
  <c r="AC37" i="149" s="1"/>
  <c r="AD37" i="149" s="1"/>
  <c r="AH37" i="149" s="1"/>
  <c r="AI37" i="149" s="1"/>
  <c r="AB86" i="149"/>
  <c r="AC86" i="149" s="1"/>
  <c r="AD86" i="149" s="1"/>
  <c r="AH86" i="149" s="1"/>
  <c r="AI86" i="149" s="1"/>
  <c r="AB73" i="149"/>
  <c r="AC73" i="149" s="1"/>
  <c r="AD73" i="149" s="1"/>
  <c r="AH73" i="149" s="1"/>
  <c r="AI73" i="149" s="1"/>
  <c r="AB61" i="149"/>
  <c r="AC61" i="149" s="1"/>
  <c r="AD61" i="149" s="1"/>
  <c r="AH61" i="149" s="1"/>
  <c r="AI61" i="149" s="1"/>
  <c r="AB21" i="149"/>
  <c r="AC21" i="149" s="1"/>
  <c r="AD21" i="149" s="1"/>
  <c r="AH21" i="149" s="1"/>
  <c r="AI21" i="149" s="1"/>
  <c r="AB80" i="149"/>
  <c r="AC80" i="149" s="1"/>
  <c r="AD80" i="149" s="1"/>
  <c r="AH80" i="149" s="1"/>
  <c r="AI80" i="149" s="1"/>
  <c r="AB75" i="149"/>
  <c r="AC75" i="149" s="1"/>
  <c r="AD75" i="149" s="1"/>
  <c r="AH75" i="149" s="1"/>
  <c r="AI75" i="149" s="1"/>
  <c r="AB7" i="149"/>
  <c r="AC7" i="149" s="1"/>
  <c r="AD7" i="149" s="1"/>
  <c r="AH7" i="149" s="1"/>
  <c r="AI7" i="149" s="1"/>
  <c r="AB84" i="149"/>
  <c r="AC84" i="149" s="1"/>
  <c r="AD84" i="149" s="1"/>
  <c r="AH84" i="149" s="1"/>
  <c r="AI84" i="149" s="1"/>
  <c r="AB63" i="149"/>
  <c r="AC63" i="149" s="1"/>
  <c r="AD63" i="149" s="1"/>
  <c r="AH63" i="149" s="1"/>
  <c r="AI63" i="149" s="1"/>
  <c r="AB51" i="149"/>
  <c r="AC51" i="149" s="1"/>
  <c r="AD51" i="149" s="1"/>
  <c r="AH51" i="149" s="1"/>
  <c r="AI51" i="149" s="1"/>
  <c r="AB5" i="149"/>
  <c r="AC5" i="149" s="1"/>
  <c r="AD5" i="149" s="1"/>
  <c r="AH5" i="149" s="1"/>
  <c r="AI5" i="149" s="1"/>
  <c r="AB49" i="149"/>
  <c r="AC49" i="149" s="1"/>
  <c r="AD49" i="149" s="1"/>
  <c r="AH49" i="149" s="1"/>
  <c r="AI49" i="149" s="1"/>
  <c r="U979" i="148"/>
  <c r="V979" i="148" s="1"/>
  <c r="N979" i="148"/>
  <c r="U978" i="148"/>
  <c r="V978" i="148" s="1"/>
  <c r="N978" i="148"/>
  <c r="U977" i="148"/>
  <c r="V977" i="148" s="1"/>
  <c r="N977" i="148"/>
  <c r="U976" i="148"/>
  <c r="V976" i="148" s="1"/>
  <c r="N976" i="148"/>
  <c r="U975" i="148"/>
  <c r="V975" i="148" s="1"/>
  <c r="N975" i="148"/>
  <c r="U974" i="148"/>
  <c r="V974" i="148" s="1"/>
  <c r="N974" i="148"/>
  <c r="U973" i="148"/>
  <c r="V973" i="148" s="1"/>
  <c r="N973" i="148"/>
  <c r="U972" i="148"/>
  <c r="V972" i="148" s="1"/>
  <c r="N972" i="148"/>
  <c r="U971" i="148"/>
  <c r="V971" i="148" s="1"/>
  <c r="N971" i="148"/>
  <c r="U968" i="148"/>
  <c r="V968" i="148" s="1"/>
  <c r="N968" i="148"/>
  <c r="U967" i="148"/>
  <c r="V967" i="148" s="1"/>
  <c r="N967" i="148"/>
  <c r="Y966" i="148"/>
  <c r="X966" i="148"/>
  <c r="W966" i="148"/>
  <c r="U965" i="148"/>
  <c r="V965" i="148" s="1"/>
  <c r="N965" i="148"/>
  <c r="U964" i="148"/>
  <c r="V964" i="148" s="1"/>
  <c r="N964" i="148"/>
  <c r="U963" i="148"/>
  <c r="V963" i="148" s="1"/>
  <c r="N963" i="148"/>
  <c r="U962" i="148"/>
  <c r="V962" i="148" s="1"/>
  <c r="N962" i="148"/>
  <c r="U961" i="148"/>
  <c r="V961" i="148" s="1"/>
  <c r="N961" i="148"/>
  <c r="U960" i="148"/>
  <c r="V960" i="148" s="1"/>
  <c r="N960" i="148"/>
  <c r="U959" i="148"/>
  <c r="V959" i="148" s="1"/>
  <c r="N959" i="148"/>
  <c r="U957" i="148"/>
  <c r="V957" i="148" s="1"/>
  <c r="N957" i="148"/>
  <c r="U956" i="148"/>
  <c r="V956" i="148" s="1"/>
  <c r="N956" i="148"/>
  <c r="U955" i="148"/>
  <c r="V955" i="148" s="1"/>
  <c r="N955" i="148"/>
  <c r="U954" i="148"/>
  <c r="V954" i="148" s="1"/>
  <c r="N954" i="148"/>
  <c r="U953" i="148"/>
  <c r="V953" i="148" s="1"/>
  <c r="N953" i="148"/>
  <c r="U952" i="148"/>
  <c r="V952" i="148" s="1"/>
  <c r="N952" i="148"/>
  <c r="U951" i="148"/>
  <c r="V951" i="148" s="1"/>
  <c r="N951" i="148"/>
  <c r="U950" i="148"/>
  <c r="V950" i="148" s="1"/>
  <c r="N950" i="148"/>
  <c r="U949" i="148"/>
  <c r="V949" i="148" s="1"/>
  <c r="N949" i="148"/>
  <c r="U948" i="148"/>
  <c r="V948" i="148" s="1"/>
  <c r="N948" i="148"/>
  <c r="U947" i="148"/>
  <c r="V947" i="148" s="1"/>
  <c r="N947" i="148"/>
  <c r="U946" i="148"/>
  <c r="V946" i="148" s="1"/>
  <c r="N946" i="148"/>
  <c r="U945" i="148"/>
  <c r="V945" i="148" s="1"/>
  <c r="N945" i="148"/>
  <c r="U944" i="148"/>
  <c r="V944" i="148" s="1"/>
  <c r="N944" i="148"/>
  <c r="U943" i="148"/>
  <c r="V943" i="148" s="1"/>
  <c r="N943" i="148"/>
  <c r="U942" i="148"/>
  <c r="V942" i="148" s="1"/>
  <c r="N942" i="148"/>
  <c r="U941" i="148"/>
  <c r="V941" i="148" s="1"/>
  <c r="N941" i="148"/>
  <c r="U940" i="148"/>
  <c r="V940" i="148" s="1"/>
  <c r="N940" i="148"/>
  <c r="U939" i="148"/>
  <c r="V939" i="148" s="1"/>
  <c r="N939" i="148"/>
  <c r="N937" i="148"/>
  <c r="U936" i="148"/>
  <c r="V936" i="148" s="1"/>
  <c r="N936" i="148"/>
  <c r="U935" i="148"/>
  <c r="V935" i="148" s="1"/>
  <c r="N935" i="148"/>
  <c r="U934" i="148"/>
  <c r="V934" i="148" s="1"/>
  <c r="N934" i="148"/>
  <c r="U933" i="148"/>
  <c r="V933" i="148" s="1"/>
  <c r="N933" i="148"/>
  <c r="U932" i="148"/>
  <c r="V932" i="148" s="1"/>
  <c r="N932" i="148"/>
  <c r="U931" i="148"/>
  <c r="V931" i="148" s="1"/>
  <c r="N931" i="148"/>
  <c r="U928" i="148"/>
  <c r="V928" i="148" s="1"/>
  <c r="N928" i="148"/>
  <c r="U927" i="148"/>
  <c r="V927" i="148" s="1"/>
  <c r="N927" i="148"/>
  <c r="U926" i="148"/>
  <c r="V926" i="148" s="1"/>
  <c r="N926" i="148"/>
  <c r="U925" i="148"/>
  <c r="V925" i="148" s="1"/>
  <c r="N925" i="148"/>
  <c r="U924" i="148"/>
  <c r="V924" i="148" s="1"/>
  <c r="N924" i="148"/>
  <c r="U923" i="148"/>
  <c r="V923" i="148" s="1"/>
  <c r="N923" i="148"/>
  <c r="U922" i="148"/>
  <c r="V922" i="148" s="1"/>
  <c r="N922" i="148"/>
  <c r="U921" i="148"/>
  <c r="V921" i="148" s="1"/>
  <c r="N921" i="148"/>
  <c r="U920" i="148"/>
  <c r="V920" i="148" s="1"/>
  <c r="N920" i="148"/>
  <c r="U919" i="148"/>
  <c r="V919" i="148" s="1"/>
  <c r="N919" i="148"/>
  <c r="U918" i="148"/>
  <c r="V918" i="148" s="1"/>
  <c r="N918" i="148"/>
  <c r="U916" i="148"/>
  <c r="V916" i="148" s="1"/>
  <c r="N916" i="148"/>
  <c r="U914" i="148"/>
  <c r="V914" i="148" s="1"/>
  <c r="N914" i="148"/>
  <c r="U913" i="148"/>
  <c r="V913" i="148" s="1"/>
  <c r="N913" i="148"/>
  <c r="U912" i="148"/>
  <c r="V912" i="148" s="1"/>
  <c r="N912" i="148"/>
  <c r="U911" i="148"/>
  <c r="V911" i="148" s="1"/>
  <c r="N911" i="148"/>
  <c r="U910" i="148"/>
  <c r="V910" i="148" s="1"/>
  <c r="N910" i="148"/>
  <c r="U908" i="148"/>
  <c r="V908" i="148" s="1"/>
  <c r="N908" i="148"/>
  <c r="U907" i="148"/>
  <c r="V907" i="148" s="1"/>
  <c r="N907" i="148"/>
  <c r="U906" i="148"/>
  <c r="V906" i="148" s="1"/>
  <c r="N906" i="148"/>
  <c r="U905" i="148"/>
  <c r="V905" i="148" s="1"/>
  <c r="N905" i="148"/>
  <c r="U904" i="148"/>
  <c r="V904" i="148" s="1"/>
  <c r="N904" i="148"/>
  <c r="U903" i="148"/>
  <c r="V903" i="148" s="1"/>
  <c r="N903" i="148"/>
  <c r="U902" i="148"/>
  <c r="V902" i="148" s="1"/>
  <c r="N902" i="148"/>
  <c r="U901" i="148"/>
  <c r="V901" i="148" s="1"/>
  <c r="N901" i="148"/>
  <c r="U899" i="148"/>
  <c r="V899" i="148" s="1"/>
  <c r="N899" i="148"/>
  <c r="U896" i="148"/>
  <c r="V896" i="148" s="1"/>
  <c r="N896" i="148"/>
  <c r="U895" i="148"/>
  <c r="V895" i="148" s="1"/>
  <c r="N895" i="148"/>
  <c r="U894" i="148"/>
  <c r="V894" i="148" s="1"/>
  <c r="N894" i="148"/>
  <c r="U893" i="148"/>
  <c r="V893" i="148" s="1"/>
  <c r="N893" i="148"/>
  <c r="U892" i="148"/>
  <c r="V892" i="148" s="1"/>
  <c r="N892" i="148"/>
  <c r="U891" i="148"/>
  <c r="V891" i="148" s="1"/>
  <c r="N891" i="148"/>
  <c r="U890" i="148"/>
  <c r="V890" i="148" s="1"/>
  <c r="N890" i="148"/>
  <c r="U887" i="148"/>
  <c r="V887" i="148" s="1"/>
  <c r="N887" i="148"/>
  <c r="U886" i="148"/>
  <c r="V886" i="148" s="1"/>
  <c r="N886" i="148"/>
  <c r="U883" i="148"/>
  <c r="V883" i="148" s="1"/>
  <c r="N883" i="148"/>
  <c r="U881" i="148"/>
  <c r="V881" i="148" s="1"/>
  <c r="N881" i="148"/>
  <c r="U880" i="148"/>
  <c r="V880" i="148" s="1"/>
  <c r="N880" i="148"/>
  <c r="U878" i="148"/>
  <c r="V878" i="148" s="1"/>
  <c r="N878" i="148"/>
  <c r="U877" i="148"/>
  <c r="V877" i="148" s="1"/>
  <c r="N877" i="148"/>
  <c r="U875" i="148"/>
  <c r="V875" i="148" s="1"/>
  <c r="N875" i="148"/>
  <c r="U874" i="148"/>
  <c r="V874" i="148" s="1"/>
  <c r="N874" i="148"/>
  <c r="U871" i="148"/>
  <c r="V871" i="148" s="1"/>
  <c r="N871" i="148"/>
  <c r="U870" i="148"/>
  <c r="V870" i="148" s="1"/>
  <c r="N870" i="148"/>
  <c r="U869" i="148"/>
  <c r="V869" i="148" s="1"/>
  <c r="N869" i="148"/>
  <c r="U868" i="148"/>
  <c r="V868" i="148" s="1"/>
  <c r="N868" i="148"/>
  <c r="U866" i="148"/>
  <c r="V866" i="148" s="1"/>
  <c r="N866" i="148"/>
  <c r="U865" i="148"/>
  <c r="V865" i="148" s="1"/>
  <c r="N865" i="148"/>
  <c r="U864" i="148"/>
  <c r="V864" i="148" s="1"/>
  <c r="N864" i="148"/>
  <c r="U863" i="148"/>
  <c r="V863" i="148" s="1"/>
  <c r="N863" i="148"/>
  <c r="U862" i="148"/>
  <c r="V862" i="148" s="1"/>
  <c r="N862" i="148"/>
  <c r="N861" i="148"/>
  <c r="U860" i="148"/>
  <c r="V860" i="148" s="1"/>
  <c r="N860" i="148"/>
  <c r="U859" i="148"/>
  <c r="V859" i="148" s="1"/>
  <c r="N859" i="148"/>
  <c r="U858" i="148"/>
  <c r="V858" i="148" s="1"/>
  <c r="N858" i="148"/>
  <c r="U857" i="148"/>
  <c r="V857" i="148" s="1"/>
  <c r="N857" i="148"/>
  <c r="U856" i="148"/>
  <c r="V856" i="148" s="1"/>
  <c r="N856" i="148"/>
  <c r="U855" i="148"/>
  <c r="V855" i="148" s="1"/>
  <c r="N855" i="148"/>
  <c r="U853" i="148"/>
  <c r="V853" i="148" s="1"/>
  <c r="N853" i="148"/>
  <c r="U852" i="148"/>
  <c r="V852" i="148" s="1"/>
  <c r="N852" i="148"/>
  <c r="U851" i="148"/>
  <c r="V851" i="148" s="1"/>
  <c r="N851" i="148"/>
  <c r="U850" i="148"/>
  <c r="V850" i="148" s="1"/>
  <c r="N850" i="148"/>
  <c r="U849" i="148"/>
  <c r="V849" i="148" s="1"/>
  <c r="N849" i="148"/>
  <c r="U848" i="148"/>
  <c r="V848" i="148" s="1"/>
  <c r="N848" i="148"/>
  <c r="U846" i="148"/>
  <c r="V846" i="148" s="1"/>
  <c r="N846" i="148"/>
  <c r="U845" i="148"/>
  <c r="V845" i="148" s="1"/>
  <c r="N845" i="148"/>
  <c r="U844" i="148"/>
  <c r="V844" i="148" s="1"/>
  <c r="N844" i="148"/>
  <c r="U841" i="148"/>
  <c r="V841" i="148" s="1"/>
  <c r="N841" i="148"/>
  <c r="U838" i="148"/>
  <c r="V838" i="148" s="1"/>
  <c r="N838" i="148"/>
  <c r="U836" i="148"/>
  <c r="V836" i="148" s="1"/>
  <c r="N836" i="148"/>
  <c r="U835" i="148"/>
  <c r="V835" i="148" s="1"/>
  <c r="N835" i="148"/>
  <c r="U834" i="148"/>
  <c r="V834" i="148" s="1"/>
  <c r="N834" i="148"/>
  <c r="U833" i="148"/>
  <c r="V833" i="148" s="1"/>
  <c r="N833" i="148"/>
  <c r="U832" i="148"/>
  <c r="V832" i="148" s="1"/>
  <c r="N832" i="148"/>
  <c r="U831" i="148"/>
  <c r="V831" i="148" s="1"/>
  <c r="N831" i="148"/>
  <c r="U830" i="148"/>
  <c r="V830" i="148" s="1"/>
  <c r="N830" i="148"/>
  <c r="U829" i="148"/>
  <c r="V829" i="148" s="1"/>
  <c r="N829" i="148"/>
  <c r="U828" i="148"/>
  <c r="V828" i="148" s="1"/>
  <c r="N828" i="148"/>
  <c r="U825" i="148"/>
  <c r="V825" i="148" s="1"/>
  <c r="N825" i="148"/>
  <c r="U824" i="148"/>
  <c r="V824" i="148" s="1"/>
  <c r="N824" i="148"/>
  <c r="U823" i="148"/>
  <c r="V823" i="148" s="1"/>
  <c r="N823" i="148"/>
  <c r="U820" i="148"/>
  <c r="V820" i="148" s="1"/>
  <c r="N820" i="148"/>
  <c r="U818" i="148"/>
  <c r="V818" i="148" s="1"/>
  <c r="N818" i="148"/>
  <c r="U816" i="148"/>
  <c r="V816" i="148" s="1"/>
  <c r="N816" i="148"/>
  <c r="U815" i="148"/>
  <c r="V815" i="148" s="1"/>
  <c r="N815" i="148"/>
  <c r="U812" i="148"/>
  <c r="V812" i="148" s="1"/>
  <c r="N812" i="148"/>
  <c r="U811" i="148"/>
  <c r="V811" i="148" s="1"/>
  <c r="N811" i="148"/>
  <c r="U810" i="148"/>
  <c r="V810" i="148" s="1"/>
  <c r="N810" i="148"/>
  <c r="U809" i="148"/>
  <c r="V809" i="148" s="1"/>
  <c r="N809" i="148"/>
  <c r="U808" i="148"/>
  <c r="V808" i="148" s="1"/>
  <c r="N808" i="148"/>
  <c r="U807" i="148"/>
  <c r="V807" i="148" s="1"/>
  <c r="N807" i="148"/>
  <c r="U806" i="148"/>
  <c r="V806" i="148" s="1"/>
  <c r="N806" i="148"/>
  <c r="U805" i="148"/>
  <c r="V805" i="148" s="1"/>
  <c r="N805" i="148"/>
  <c r="U804" i="148"/>
  <c r="V804" i="148" s="1"/>
  <c r="N804" i="148"/>
  <c r="U803" i="148"/>
  <c r="V803" i="148" s="1"/>
  <c r="N803" i="148"/>
  <c r="U801" i="148"/>
  <c r="V801" i="148" s="1"/>
  <c r="N801" i="148"/>
  <c r="U800" i="148"/>
  <c r="V800" i="148" s="1"/>
  <c r="N800" i="148"/>
  <c r="U799" i="148"/>
  <c r="V799" i="148" s="1"/>
  <c r="N799" i="148"/>
  <c r="U798" i="148"/>
  <c r="V798" i="148" s="1"/>
  <c r="N798" i="148"/>
  <c r="U797" i="148"/>
  <c r="V797" i="148" s="1"/>
  <c r="N797" i="148"/>
  <c r="U796" i="148"/>
  <c r="V796" i="148" s="1"/>
  <c r="N796" i="148"/>
  <c r="U795" i="148"/>
  <c r="V795" i="148" s="1"/>
  <c r="N795" i="148"/>
  <c r="U794" i="148"/>
  <c r="V794" i="148" s="1"/>
  <c r="N794" i="148"/>
  <c r="U793" i="148"/>
  <c r="V793" i="148" s="1"/>
  <c r="N793" i="148"/>
  <c r="U792" i="148"/>
  <c r="V792" i="148" s="1"/>
  <c r="N792" i="148"/>
  <c r="U791" i="148"/>
  <c r="V791" i="148" s="1"/>
  <c r="N791" i="148"/>
  <c r="U790" i="148"/>
  <c r="V790" i="148" s="1"/>
  <c r="N790" i="148"/>
  <c r="U789" i="148"/>
  <c r="V789" i="148" s="1"/>
  <c r="N789" i="148"/>
  <c r="U788" i="148"/>
  <c r="V788" i="148" s="1"/>
  <c r="N788" i="148"/>
  <c r="U787" i="148"/>
  <c r="V787" i="148" s="1"/>
  <c r="N787" i="148"/>
  <c r="U786" i="148"/>
  <c r="V786" i="148" s="1"/>
  <c r="N786" i="148"/>
  <c r="U785" i="148"/>
  <c r="V785" i="148" s="1"/>
  <c r="N785" i="148"/>
  <c r="U784" i="148"/>
  <c r="V784" i="148" s="1"/>
  <c r="N784" i="148"/>
  <c r="U783" i="148"/>
  <c r="V783" i="148" s="1"/>
  <c r="N783" i="148"/>
  <c r="U781" i="148"/>
  <c r="V781" i="148" s="1"/>
  <c r="N781" i="148"/>
  <c r="U780" i="148"/>
  <c r="V780" i="148" s="1"/>
  <c r="N780" i="148"/>
  <c r="U779" i="148"/>
  <c r="V779" i="148" s="1"/>
  <c r="N779" i="148"/>
  <c r="U778" i="148"/>
  <c r="V778" i="148" s="1"/>
  <c r="N778" i="148"/>
  <c r="U777" i="148"/>
  <c r="V777" i="148" s="1"/>
  <c r="N777" i="148"/>
  <c r="U776" i="148"/>
  <c r="V776" i="148" s="1"/>
  <c r="N776" i="148"/>
  <c r="U775" i="148"/>
  <c r="V775" i="148" s="1"/>
  <c r="N775" i="148"/>
  <c r="U771" i="148"/>
  <c r="V771" i="148" s="1"/>
  <c r="N771" i="148"/>
  <c r="U769" i="148"/>
  <c r="V769" i="148" s="1"/>
  <c r="N769" i="148"/>
  <c r="U768" i="148"/>
  <c r="V768" i="148" s="1"/>
  <c r="N768" i="148"/>
  <c r="U767" i="148"/>
  <c r="V767" i="148" s="1"/>
  <c r="N767" i="148"/>
  <c r="U766" i="148"/>
  <c r="V766" i="148" s="1"/>
  <c r="N766" i="148"/>
  <c r="U765" i="148"/>
  <c r="V765" i="148" s="1"/>
  <c r="N765" i="148"/>
  <c r="U764" i="148"/>
  <c r="V764" i="148" s="1"/>
  <c r="N764" i="148"/>
  <c r="U763" i="148"/>
  <c r="V763" i="148" s="1"/>
  <c r="N763" i="148"/>
  <c r="U762" i="148"/>
  <c r="V762" i="148" s="1"/>
  <c r="N762" i="148"/>
  <c r="U761" i="148"/>
  <c r="V761" i="148" s="1"/>
  <c r="N761" i="148"/>
  <c r="U760" i="148"/>
  <c r="V760" i="148" s="1"/>
  <c r="N760" i="148"/>
  <c r="U759" i="148"/>
  <c r="V759" i="148" s="1"/>
  <c r="N759" i="148"/>
  <c r="U758" i="148"/>
  <c r="V758" i="148" s="1"/>
  <c r="N758" i="148"/>
  <c r="U756" i="148"/>
  <c r="V756" i="148" s="1"/>
  <c r="N756" i="148"/>
  <c r="U755" i="148"/>
  <c r="V755" i="148" s="1"/>
  <c r="N755" i="148"/>
  <c r="U754" i="148"/>
  <c r="V754" i="148" s="1"/>
  <c r="N754" i="148"/>
  <c r="U752" i="148"/>
  <c r="V752" i="148" s="1"/>
  <c r="N752" i="148"/>
  <c r="U751" i="148"/>
  <c r="V751" i="148" s="1"/>
  <c r="N751" i="148"/>
  <c r="U750" i="148"/>
  <c r="V750" i="148" s="1"/>
  <c r="N750" i="148"/>
  <c r="U749" i="148"/>
  <c r="V749" i="148" s="1"/>
  <c r="N749" i="148"/>
  <c r="U748" i="148"/>
  <c r="V748" i="148" s="1"/>
  <c r="N748" i="148"/>
  <c r="U747" i="148"/>
  <c r="V747" i="148" s="1"/>
  <c r="N747" i="148"/>
  <c r="U746" i="148"/>
  <c r="V746" i="148" s="1"/>
  <c r="N746" i="148"/>
  <c r="U745" i="148"/>
  <c r="V745" i="148" s="1"/>
  <c r="N745" i="148"/>
  <c r="U744" i="148"/>
  <c r="V744" i="148" s="1"/>
  <c r="N744" i="148"/>
  <c r="U743" i="148"/>
  <c r="V743" i="148" s="1"/>
  <c r="N743" i="148"/>
  <c r="U742" i="148"/>
  <c r="V742" i="148" s="1"/>
  <c r="N742" i="148"/>
  <c r="U741" i="148"/>
  <c r="V741" i="148" s="1"/>
  <c r="N741" i="148"/>
  <c r="U740" i="148"/>
  <c r="V740" i="148" s="1"/>
  <c r="N740" i="148"/>
  <c r="U736" i="148"/>
  <c r="V736" i="148" s="1"/>
  <c r="N736" i="148"/>
  <c r="U734" i="148"/>
  <c r="V734" i="148" s="1"/>
  <c r="U733" i="148"/>
  <c r="V733" i="148" s="1"/>
  <c r="N733" i="148"/>
  <c r="U732" i="148"/>
  <c r="V732" i="148" s="1"/>
  <c r="U731" i="148"/>
  <c r="V731" i="148" s="1"/>
  <c r="N731" i="148"/>
  <c r="U730" i="148"/>
  <c r="V730" i="148" s="1"/>
  <c r="N730" i="148"/>
  <c r="U729" i="148"/>
  <c r="V729" i="148" s="1"/>
  <c r="N729" i="148"/>
  <c r="U728" i="148"/>
  <c r="V728" i="148" s="1"/>
  <c r="N728" i="148"/>
  <c r="U727" i="148"/>
  <c r="V727" i="148" s="1"/>
  <c r="N727" i="148"/>
  <c r="U726" i="148"/>
  <c r="V726" i="148" s="1"/>
  <c r="N726" i="148"/>
  <c r="U725" i="148"/>
  <c r="V725" i="148" s="1"/>
  <c r="N725" i="148"/>
  <c r="U724" i="148"/>
  <c r="V724" i="148" s="1"/>
  <c r="N724" i="148"/>
  <c r="U721" i="148"/>
  <c r="V721" i="148" s="1"/>
  <c r="N721" i="148"/>
  <c r="U719" i="148"/>
  <c r="V719" i="148" s="1"/>
  <c r="N719" i="148"/>
  <c r="U718" i="148"/>
  <c r="V718" i="148" s="1"/>
  <c r="N718" i="148"/>
  <c r="U717" i="148"/>
  <c r="V717" i="148" s="1"/>
  <c r="N717" i="148"/>
  <c r="U716" i="148"/>
  <c r="V716" i="148" s="1"/>
  <c r="N716" i="148"/>
  <c r="U715" i="148"/>
  <c r="V715" i="148" s="1"/>
  <c r="N715" i="148"/>
  <c r="U714" i="148"/>
  <c r="V714" i="148" s="1"/>
  <c r="N714" i="148"/>
  <c r="U712" i="148"/>
  <c r="V712" i="148" s="1"/>
  <c r="N712" i="148"/>
  <c r="U710" i="148"/>
  <c r="V710" i="148" s="1"/>
  <c r="N710" i="148"/>
  <c r="U709" i="148"/>
  <c r="V709" i="148" s="1"/>
  <c r="N709" i="148"/>
  <c r="U708" i="148"/>
  <c r="V708" i="148" s="1"/>
  <c r="N708" i="148"/>
  <c r="U707" i="148"/>
  <c r="V707" i="148" s="1"/>
  <c r="N707" i="148"/>
  <c r="U706" i="148"/>
  <c r="V706" i="148" s="1"/>
  <c r="N706" i="148"/>
  <c r="U705" i="148"/>
  <c r="V705" i="148" s="1"/>
  <c r="N705" i="148"/>
  <c r="U704" i="148"/>
  <c r="V704" i="148" s="1"/>
  <c r="N704" i="148"/>
  <c r="U703" i="148"/>
  <c r="V703" i="148" s="1"/>
  <c r="N703" i="148"/>
  <c r="U702" i="148"/>
  <c r="V702" i="148" s="1"/>
  <c r="N702" i="148"/>
  <c r="U701" i="148"/>
  <c r="V701" i="148" s="1"/>
  <c r="N701" i="148"/>
  <c r="AD700" i="148"/>
  <c r="AD699" i="148"/>
  <c r="AD698" i="148"/>
  <c r="AD697" i="148"/>
  <c r="AD696" i="148"/>
  <c r="U695" i="148"/>
  <c r="V695" i="148" s="1"/>
  <c r="N695" i="148"/>
  <c r="U694" i="148"/>
  <c r="V694" i="148" s="1"/>
  <c r="N694" i="148"/>
  <c r="U693" i="148"/>
  <c r="V693" i="148" s="1"/>
  <c r="N693" i="148"/>
  <c r="AD692" i="148"/>
  <c r="K691" i="148"/>
  <c r="J691" i="148"/>
  <c r="I691" i="148"/>
  <c r="U690" i="148"/>
  <c r="V690" i="148" s="1"/>
  <c r="N690" i="148"/>
  <c r="AD689" i="148"/>
  <c r="AD688" i="148"/>
  <c r="AD687" i="148"/>
  <c r="AD686" i="148"/>
  <c r="AD685" i="148"/>
  <c r="N685" i="148"/>
  <c r="U684" i="148"/>
  <c r="V684" i="148" s="1"/>
  <c r="N684" i="148"/>
  <c r="U683" i="148"/>
  <c r="V683" i="148" s="1"/>
  <c r="N683" i="148"/>
  <c r="U682" i="148"/>
  <c r="V682" i="148" s="1"/>
  <c r="N682" i="148"/>
  <c r="U681" i="148"/>
  <c r="V681" i="148" s="1"/>
  <c r="N681" i="148"/>
  <c r="U680" i="148"/>
  <c r="V680" i="148" s="1"/>
  <c r="N680" i="148"/>
  <c r="U679" i="148"/>
  <c r="V679" i="148" s="1"/>
  <c r="N679" i="148"/>
  <c r="U678" i="148"/>
  <c r="V678" i="148" s="1"/>
  <c r="N678" i="148"/>
  <c r="U677" i="148"/>
  <c r="V677" i="148" s="1"/>
  <c r="N677" i="148"/>
  <c r="U676" i="148"/>
  <c r="V676" i="148" s="1"/>
  <c r="N676" i="148"/>
  <c r="U675" i="148"/>
  <c r="V675" i="148" s="1"/>
  <c r="N675" i="148"/>
  <c r="U674" i="148"/>
  <c r="V674" i="148" s="1"/>
  <c r="N674" i="148"/>
  <c r="U673" i="148"/>
  <c r="V673" i="148" s="1"/>
  <c r="N673" i="148"/>
  <c r="U672" i="148"/>
  <c r="V672" i="148" s="1"/>
  <c r="N672" i="148"/>
  <c r="U671" i="148"/>
  <c r="V671" i="148" s="1"/>
  <c r="N671" i="148"/>
  <c r="U670" i="148"/>
  <c r="V670" i="148" s="1"/>
  <c r="N670" i="148"/>
  <c r="U669" i="148"/>
  <c r="V669" i="148" s="1"/>
  <c r="N669" i="148"/>
  <c r="AD668" i="148"/>
  <c r="U667" i="148"/>
  <c r="V667" i="148" s="1"/>
  <c r="N667" i="148"/>
  <c r="U666" i="148"/>
  <c r="V666" i="148" s="1"/>
  <c r="N666" i="148"/>
  <c r="U665" i="148"/>
  <c r="V665" i="148" s="1"/>
  <c r="N665" i="148"/>
  <c r="U664" i="148"/>
  <c r="V664" i="148" s="1"/>
  <c r="N664" i="148"/>
  <c r="U663" i="148"/>
  <c r="V663" i="148" s="1"/>
  <c r="N663" i="148"/>
  <c r="U662" i="148"/>
  <c r="V662" i="148" s="1"/>
  <c r="N662" i="148"/>
  <c r="AD661" i="148"/>
  <c r="AD660" i="148"/>
  <c r="U659" i="148"/>
  <c r="V659" i="148" s="1"/>
  <c r="N659" i="148"/>
  <c r="U658" i="148"/>
  <c r="V658" i="148" s="1"/>
  <c r="N658" i="148"/>
  <c r="U657" i="148"/>
  <c r="V657" i="148" s="1"/>
  <c r="N657" i="148"/>
  <c r="U656" i="148"/>
  <c r="V656" i="148" s="1"/>
  <c r="N656" i="148"/>
  <c r="U655" i="148"/>
  <c r="V655" i="148" s="1"/>
  <c r="N655" i="148"/>
  <c r="U654" i="148"/>
  <c r="V654" i="148" s="1"/>
  <c r="N654" i="148"/>
  <c r="U653" i="148"/>
  <c r="V653" i="148" s="1"/>
  <c r="N653" i="148"/>
  <c r="U652" i="148"/>
  <c r="V652" i="148" s="1"/>
  <c r="N652" i="148"/>
  <c r="U651" i="148"/>
  <c r="V651" i="148" s="1"/>
  <c r="N651" i="148"/>
  <c r="U650" i="148"/>
  <c r="V650" i="148" s="1"/>
  <c r="N650" i="148"/>
  <c r="U649" i="148"/>
  <c r="V649" i="148" s="1"/>
  <c r="N649" i="148"/>
  <c r="U648" i="148"/>
  <c r="V648" i="148" s="1"/>
  <c r="N648" i="148"/>
  <c r="U647" i="148"/>
  <c r="V647" i="148" s="1"/>
  <c r="N647" i="148"/>
  <c r="AD646" i="148"/>
  <c r="AD645" i="148"/>
  <c r="U644" i="148"/>
  <c r="V644" i="148" s="1"/>
  <c r="N644" i="148"/>
  <c r="U643" i="148"/>
  <c r="V643" i="148" s="1"/>
  <c r="N643" i="148"/>
  <c r="AD642" i="148"/>
  <c r="U641" i="148"/>
  <c r="V641" i="148" s="1"/>
  <c r="N641" i="148"/>
  <c r="U640" i="148"/>
  <c r="V640" i="148" s="1"/>
  <c r="N640" i="148"/>
  <c r="U639" i="148"/>
  <c r="V639" i="148" s="1"/>
  <c r="N639" i="148"/>
  <c r="U638" i="148"/>
  <c r="V638" i="148" s="1"/>
  <c r="N638" i="148"/>
  <c r="U637" i="148"/>
  <c r="V637" i="148" s="1"/>
  <c r="N637" i="148"/>
  <c r="U636" i="148"/>
  <c r="V636" i="148" s="1"/>
  <c r="N636" i="148"/>
  <c r="AD635" i="148"/>
  <c r="AD634" i="148"/>
  <c r="AD633" i="148"/>
  <c r="AD632" i="148"/>
  <c r="U631" i="148"/>
  <c r="V631" i="148" s="1"/>
  <c r="N631" i="148"/>
  <c r="AD630" i="148"/>
  <c r="X630" i="148"/>
  <c r="W630" i="148"/>
  <c r="U629" i="148"/>
  <c r="V629" i="148" s="1"/>
  <c r="N629" i="148"/>
  <c r="AD628" i="148"/>
  <c r="U627" i="148"/>
  <c r="V627" i="148" s="1"/>
  <c r="N627" i="148"/>
  <c r="U626" i="148"/>
  <c r="V626" i="148" s="1"/>
  <c r="N626" i="148"/>
  <c r="U625" i="148"/>
  <c r="V625" i="148" s="1"/>
  <c r="N625" i="148"/>
  <c r="U624" i="148"/>
  <c r="V624" i="148" s="1"/>
  <c r="N624" i="148"/>
  <c r="U623" i="148"/>
  <c r="V623" i="148" s="1"/>
  <c r="N623" i="148"/>
  <c r="U622" i="148"/>
  <c r="V622" i="148" s="1"/>
  <c r="N622" i="148"/>
  <c r="U621" i="148"/>
  <c r="V621" i="148" s="1"/>
  <c r="N621" i="148"/>
  <c r="U620" i="148"/>
  <c r="V620" i="148" s="1"/>
  <c r="N620" i="148"/>
  <c r="U619" i="148"/>
  <c r="V619" i="148" s="1"/>
  <c r="N619" i="148"/>
  <c r="U618" i="148"/>
  <c r="V618" i="148" s="1"/>
  <c r="N618" i="148"/>
  <c r="U617" i="148"/>
  <c r="V617" i="148" s="1"/>
  <c r="N617" i="148"/>
  <c r="U616" i="148"/>
  <c r="V616" i="148" s="1"/>
  <c r="N616" i="148"/>
  <c r="AD615" i="148"/>
  <c r="AD614" i="148"/>
  <c r="AD613" i="148"/>
  <c r="AD612" i="148"/>
  <c r="U611" i="148"/>
  <c r="V611" i="148" s="1"/>
  <c r="N611" i="148"/>
  <c r="U610" i="148"/>
  <c r="V610" i="148" s="1"/>
  <c r="N610" i="148"/>
  <c r="U609" i="148"/>
  <c r="V609" i="148" s="1"/>
  <c r="N609" i="148"/>
  <c r="U608" i="148"/>
  <c r="V608" i="148" s="1"/>
  <c r="N608" i="148"/>
  <c r="U607" i="148"/>
  <c r="V607" i="148" s="1"/>
  <c r="N607" i="148"/>
  <c r="U606" i="148"/>
  <c r="V606" i="148" s="1"/>
  <c r="N606" i="148"/>
  <c r="U605" i="148"/>
  <c r="V605" i="148" s="1"/>
  <c r="N605" i="148"/>
  <c r="U604" i="148"/>
  <c r="V604" i="148" s="1"/>
  <c r="N604" i="148"/>
  <c r="U603" i="148"/>
  <c r="V603" i="148" s="1"/>
  <c r="N603" i="148"/>
  <c r="U600" i="148"/>
  <c r="V600" i="148" s="1"/>
  <c r="N600" i="148"/>
  <c r="U599" i="148"/>
  <c r="V599" i="148" s="1"/>
  <c r="N599" i="148"/>
  <c r="U596" i="148"/>
  <c r="V596" i="148" s="1"/>
  <c r="N596" i="148"/>
  <c r="U595" i="148"/>
  <c r="V595" i="148" s="1"/>
  <c r="N595" i="148"/>
  <c r="U594" i="148"/>
  <c r="V594" i="148" s="1"/>
  <c r="N594" i="148"/>
  <c r="U593" i="148"/>
  <c r="V593" i="148" s="1"/>
  <c r="N593" i="148"/>
  <c r="U592" i="148"/>
  <c r="V592" i="148" s="1"/>
  <c r="N592" i="148"/>
  <c r="U591" i="148"/>
  <c r="V591" i="148" s="1"/>
  <c r="N591" i="148"/>
  <c r="U587" i="148"/>
  <c r="V587" i="148" s="1"/>
  <c r="N587" i="148"/>
  <c r="U585" i="148"/>
  <c r="V585" i="148" s="1"/>
  <c r="N585" i="148"/>
  <c r="U584" i="148"/>
  <c r="V584" i="148" s="1"/>
  <c r="N584" i="148"/>
  <c r="U583" i="148"/>
  <c r="V583" i="148" s="1"/>
  <c r="N583" i="148"/>
  <c r="U582" i="148"/>
  <c r="V582" i="148" s="1"/>
  <c r="N582" i="148"/>
  <c r="U581" i="148"/>
  <c r="V581" i="148" s="1"/>
  <c r="N581" i="148"/>
  <c r="U580" i="148"/>
  <c r="V580" i="148" s="1"/>
  <c r="N580" i="148"/>
  <c r="U579" i="148"/>
  <c r="V579" i="148" s="1"/>
  <c r="N579" i="148"/>
  <c r="U578" i="148"/>
  <c r="V578" i="148" s="1"/>
  <c r="N578" i="148"/>
  <c r="U577" i="148"/>
  <c r="V577" i="148" s="1"/>
  <c r="N577" i="148"/>
  <c r="U576" i="148"/>
  <c r="V576" i="148" s="1"/>
  <c r="N576" i="148"/>
  <c r="U575" i="148"/>
  <c r="V575" i="148" s="1"/>
  <c r="N575" i="148"/>
  <c r="U574" i="148"/>
  <c r="V574" i="148" s="1"/>
  <c r="N574" i="148"/>
  <c r="U573" i="148"/>
  <c r="V573" i="148" s="1"/>
  <c r="N573" i="148"/>
  <c r="U572" i="148"/>
  <c r="V572" i="148" s="1"/>
  <c r="N572" i="148"/>
  <c r="U571" i="148"/>
  <c r="V571" i="148" s="1"/>
  <c r="N571" i="148"/>
  <c r="U570" i="148"/>
  <c r="V570" i="148" s="1"/>
  <c r="N570" i="148"/>
  <c r="U567" i="148"/>
  <c r="V567" i="148" s="1"/>
  <c r="N567" i="148"/>
  <c r="U566" i="148"/>
  <c r="V566" i="148" s="1"/>
  <c r="N566" i="148"/>
  <c r="U565" i="148"/>
  <c r="V565" i="148" s="1"/>
  <c r="N565" i="148"/>
  <c r="U564" i="148"/>
  <c r="V564" i="148" s="1"/>
  <c r="N564" i="148"/>
  <c r="U562" i="148"/>
  <c r="V562" i="148" s="1"/>
  <c r="N562" i="148"/>
  <c r="U561" i="148"/>
  <c r="V561" i="148" s="1"/>
  <c r="N561" i="148"/>
  <c r="U559" i="148"/>
  <c r="V559" i="148" s="1"/>
  <c r="N559" i="148"/>
  <c r="U558" i="148"/>
  <c r="V558" i="148" s="1"/>
  <c r="N558" i="148"/>
  <c r="U557" i="148"/>
  <c r="V557" i="148" s="1"/>
  <c r="N557" i="148"/>
  <c r="U555" i="148"/>
  <c r="V555" i="148" s="1"/>
  <c r="N555" i="148"/>
  <c r="U554" i="148"/>
  <c r="V554" i="148" s="1"/>
  <c r="N554" i="148"/>
  <c r="U553" i="148"/>
  <c r="V553" i="148" s="1"/>
  <c r="N553" i="148"/>
  <c r="U552" i="148"/>
  <c r="V552" i="148" s="1"/>
  <c r="N552" i="148"/>
  <c r="U551" i="148"/>
  <c r="V551" i="148" s="1"/>
  <c r="N551" i="148"/>
  <c r="U550" i="148"/>
  <c r="V550" i="148" s="1"/>
  <c r="N550" i="148"/>
  <c r="U549" i="148"/>
  <c r="V549" i="148" s="1"/>
  <c r="N549" i="148"/>
  <c r="U548" i="148"/>
  <c r="V548" i="148" s="1"/>
  <c r="N548" i="148"/>
  <c r="U547" i="148"/>
  <c r="V547" i="148" s="1"/>
  <c r="N547" i="148"/>
  <c r="U546" i="148"/>
  <c r="V546" i="148" s="1"/>
  <c r="N546" i="148"/>
  <c r="U545" i="148"/>
  <c r="V545" i="148" s="1"/>
  <c r="N545" i="148"/>
  <c r="U544" i="148"/>
  <c r="V544" i="148" s="1"/>
  <c r="N544" i="148"/>
  <c r="U543" i="148"/>
  <c r="V543" i="148" s="1"/>
  <c r="N543" i="148"/>
  <c r="U542" i="148"/>
  <c r="V542" i="148" s="1"/>
  <c r="N542" i="148"/>
  <c r="X541" i="148"/>
  <c r="U541" i="148"/>
  <c r="V541" i="148" s="1"/>
  <c r="N541" i="148"/>
  <c r="U540" i="148"/>
  <c r="V540" i="148" s="1"/>
  <c r="N540" i="148"/>
  <c r="AE538" i="148"/>
  <c r="U538" i="148"/>
  <c r="V538" i="148" s="1"/>
  <c r="N538" i="148"/>
  <c r="U537" i="148"/>
  <c r="V537" i="148" s="1"/>
  <c r="N537" i="148"/>
  <c r="AE536" i="148"/>
  <c r="U536" i="148"/>
  <c r="V536" i="148" s="1"/>
  <c r="N536" i="148"/>
  <c r="AE534" i="148"/>
  <c r="U534" i="148"/>
  <c r="V534" i="148" s="1"/>
  <c r="N534" i="148"/>
  <c r="AE532" i="148"/>
  <c r="U532" i="148"/>
  <c r="V532" i="148" s="1"/>
  <c r="N532" i="148"/>
  <c r="AE531" i="148"/>
  <c r="U531" i="148"/>
  <c r="V531" i="148" s="1"/>
  <c r="N531" i="148"/>
  <c r="X527" i="148"/>
  <c r="U527" i="148"/>
  <c r="V527" i="148" s="1"/>
  <c r="N527" i="148"/>
  <c r="F526" i="148"/>
  <c r="E526" i="148"/>
  <c r="D526" i="148"/>
  <c r="C526" i="148"/>
  <c r="AE522" i="148"/>
  <c r="U522" i="148"/>
  <c r="V522" i="148" s="1"/>
  <c r="N522" i="148"/>
  <c r="AT520" i="148"/>
  <c r="AS520" i="148"/>
  <c r="AE519" i="148"/>
  <c r="U519" i="148"/>
  <c r="V519" i="148" s="1"/>
  <c r="N519" i="148"/>
  <c r="AE518" i="148"/>
  <c r="U518" i="148"/>
  <c r="V518" i="148" s="1"/>
  <c r="N518" i="148"/>
  <c r="AE517" i="148"/>
  <c r="U517" i="148"/>
  <c r="V517" i="148" s="1"/>
  <c r="N517" i="148"/>
  <c r="AE516" i="148"/>
  <c r="U516" i="148"/>
  <c r="V516" i="148" s="1"/>
  <c r="N516" i="148"/>
  <c r="AE515" i="148"/>
  <c r="U515" i="148"/>
  <c r="V515" i="148" s="1"/>
  <c r="N515" i="148"/>
  <c r="AE514" i="148"/>
  <c r="U514" i="148"/>
  <c r="V514" i="148" s="1"/>
  <c r="N514" i="148"/>
  <c r="AE512" i="148"/>
  <c r="U512" i="148"/>
  <c r="V512" i="148" s="1"/>
  <c r="N512" i="148"/>
  <c r="AE509" i="148"/>
  <c r="U509" i="148"/>
  <c r="V509" i="148" s="1"/>
  <c r="N509" i="148"/>
  <c r="AE508" i="148"/>
  <c r="U508" i="148"/>
  <c r="V508" i="148" s="1"/>
  <c r="N508" i="148"/>
  <c r="AE507" i="148"/>
  <c r="U507" i="148"/>
  <c r="V507" i="148" s="1"/>
  <c r="N507" i="148"/>
  <c r="AE506" i="148"/>
  <c r="U506" i="148"/>
  <c r="V506" i="148" s="1"/>
  <c r="N506" i="148"/>
  <c r="AE505" i="148"/>
  <c r="U505" i="148"/>
  <c r="V505" i="148" s="1"/>
  <c r="N505" i="148"/>
  <c r="AE504" i="148"/>
  <c r="U504" i="148"/>
  <c r="V504" i="148" s="1"/>
  <c r="N504" i="148"/>
  <c r="AE503" i="148"/>
  <c r="U503" i="148"/>
  <c r="V503" i="148" s="1"/>
  <c r="N503" i="148"/>
  <c r="AE502" i="148"/>
  <c r="U502" i="148"/>
  <c r="V502" i="148" s="1"/>
  <c r="N502" i="148"/>
  <c r="AE501" i="148"/>
  <c r="U501" i="148"/>
  <c r="V501" i="148" s="1"/>
  <c r="N501" i="148"/>
  <c r="AE500" i="148"/>
  <c r="U500" i="148"/>
  <c r="V500" i="148" s="1"/>
  <c r="N500" i="148"/>
  <c r="AE499" i="148"/>
  <c r="U499" i="148"/>
  <c r="V499" i="148" s="1"/>
  <c r="N499" i="148"/>
  <c r="AE498" i="148"/>
  <c r="U498" i="148"/>
  <c r="V498" i="148" s="1"/>
  <c r="N498" i="148"/>
  <c r="AE497" i="148"/>
  <c r="U497" i="148"/>
  <c r="V497" i="148" s="1"/>
  <c r="N497" i="148"/>
  <c r="AE496" i="148"/>
  <c r="U496" i="148"/>
  <c r="V496" i="148" s="1"/>
  <c r="N496" i="148"/>
  <c r="AE495" i="148"/>
  <c r="U495" i="148"/>
  <c r="V495" i="148" s="1"/>
  <c r="N495" i="148"/>
  <c r="AE494" i="148"/>
  <c r="U494" i="148"/>
  <c r="V494" i="148" s="1"/>
  <c r="N494" i="148"/>
  <c r="AE493" i="148"/>
  <c r="U493" i="148"/>
  <c r="V493" i="148" s="1"/>
  <c r="N493" i="148"/>
  <c r="AE492" i="148"/>
  <c r="U492" i="148"/>
  <c r="V492" i="148" s="1"/>
  <c r="N492" i="148"/>
  <c r="AE491" i="148"/>
  <c r="U491" i="148"/>
  <c r="V491" i="148" s="1"/>
  <c r="N491" i="148"/>
  <c r="AE490" i="148"/>
  <c r="U490" i="148"/>
  <c r="V490" i="148" s="1"/>
  <c r="N490" i="148"/>
  <c r="AE489" i="148"/>
  <c r="U489" i="148"/>
  <c r="V489" i="148" s="1"/>
  <c r="N489" i="148"/>
  <c r="AE488" i="148"/>
  <c r="U488" i="148"/>
  <c r="V488" i="148" s="1"/>
  <c r="N488" i="148"/>
  <c r="AE487" i="148"/>
  <c r="U487" i="148"/>
  <c r="V487" i="148" s="1"/>
  <c r="N487" i="148"/>
  <c r="AE486" i="148"/>
  <c r="U486" i="148"/>
  <c r="V486" i="148" s="1"/>
  <c r="N486" i="148"/>
  <c r="AE485" i="148"/>
  <c r="U485" i="148"/>
  <c r="V485" i="148" s="1"/>
  <c r="N485" i="148"/>
  <c r="AE484" i="148"/>
  <c r="U484" i="148"/>
  <c r="V484" i="148" s="1"/>
  <c r="N484" i="148"/>
  <c r="AE483" i="148"/>
  <c r="U483" i="148"/>
  <c r="V483" i="148" s="1"/>
  <c r="N483" i="148"/>
  <c r="AE482" i="148"/>
  <c r="U482" i="148"/>
  <c r="V482" i="148" s="1"/>
  <c r="N482" i="148"/>
  <c r="AE481" i="148"/>
  <c r="U481" i="148"/>
  <c r="V481" i="148" s="1"/>
  <c r="N481" i="148"/>
  <c r="AE480" i="148"/>
  <c r="U480" i="148"/>
  <c r="V480" i="148" s="1"/>
  <c r="N480" i="148"/>
  <c r="AE479" i="148"/>
  <c r="U479" i="148"/>
  <c r="V479" i="148" s="1"/>
  <c r="N479" i="148"/>
  <c r="AE478" i="148"/>
  <c r="U478" i="148"/>
  <c r="V478" i="148" s="1"/>
  <c r="N478" i="148"/>
  <c r="AE477" i="148"/>
  <c r="U477" i="148"/>
  <c r="V477" i="148" s="1"/>
  <c r="N477" i="148"/>
  <c r="AE476" i="148"/>
  <c r="U476" i="148"/>
  <c r="V476" i="148" s="1"/>
  <c r="N476" i="148"/>
  <c r="AE475" i="148"/>
  <c r="U475" i="148"/>
  <c r="V475" i="148" s="1"/>
  <c r="N475" i="148"/>
  <c r="AE474" i="148"/>
  <c r="U474" i="148"/>
  <c r="V474" i="148" s="1"/>
  <c r="N474" i="148"/>
  <c r="AE473" i="148"/>
  <c r="U473" i="148"/>
  <c r="V473" i="148" s="1"/>
  <c r="N473" i="148"/>
  <c r="AE472" i="148"/>
  <c r="U472" i="148"/>
  <c r="V472" i="148" s="1"/>
  <c r="N472" i="148"/>
  <c r="AE471" i="148"/>
  <c r="U471" i="148"/>
  <c r="V471" i="148" s="1"/>
  <c r="N471" i="148"/>
  <c r="AE461" i="148"/>
  <c r="U461" i="148"/>
  <c r="V461" i="148" s="1"/>
  <c r="N461" i="148"/>
  <c r="AE460" i="148"/>
  <c r="U460" i="148"/>
  <c r="V460" i="148" s="1"/>
  <c r="N460" i="148"/>
  <c r="AE459" i="148"/>
  <c r="U459" i="148"/>
  <c r="V459" i="148" s="1"/>
  <c r="N459" i="148"/>
  <c r="AE458" i="148"/>
  <c r="U458" i="148"/>
  <c r="V458" i="148" s="1"/>
  <c r="N458" i="148"/>
  <c r="AE457" i="148"/>
  <c r="U457" i="148"/>
  <c r="V457" i="148" s="1"/>
  <c r="N457" i="148"/>
  <c r="AE456" i="148"/>
  <c r="U456" i="148"/>
  <c r="V456" i="148" s="1"/>
  <c r="N456" i="148"/>
  <c r="AE455" i="148"/>
  <c r="U455" i="148"/>
  <c r="V455" i="148" s="1"/>
  <c r="N455" i="148"/>
  <c r="AE454" i="148"/>
  <c r="U454" i="148"/>
  <c r="V454" i="148" s="1"/>
  <c r="N454" i="148"/>
  <c r="AE453" i="148"/>
  <c r="U453" i="148"/>
  <c r="V453" i="148" s="1"/>
  <c r="N453" i="148"/>
  <c r="AE452" i="148"/>
  <c r="U452" i="148"/>
  <c r="V452" i="148" s="1"/>
  <c r="N452" i="148"/>
  <c r="U451" i="148"/>
  <c r="V451" i="148" s="1"/>
  <c r="N451" i="148"/>
  <c r="U450" i="148"/>
  <c r="V450" i="148" s="1"/>
  <c r="N450" i="148"/>
  <c r="U449" i="148"/>
  <c r="V449" i="148" s="1"/>
  <c r="N449" i="148"/>
  <c r="U448" i="148"/>
  <c r="V448" i="148" s="1"/>
  <c r="N448" i="148"/>
  <c r="U447" i="148"/>
  <c r="V447" i="148" s="1"/>
  <c r="N447" i="148"/>
  <c r="U446" i="148"/>
  <c r="V446" i="148" s="1"/>
  <c r="N446" i="148"/>
  <c r="U445" i="148"/>
  <c r="V445" i="148" s="1"/>
  <c r="N445" i="148"/>
  <c r="U444" i="148"/>
  <c r="V444" i="148" s="1"/>
  <c r="N444" i="148"/>
  <c r="U443" i="148"/>
  <c r="V443" i="148" s="1"/>
  <c r="N443" i="148"/>
  <c r="U442" i="148"/>
  <c r="V442" i="148" s="1"/>
  <c r="N442" i="148"/>
  <c r="U441" i="148"/>
  <c r="V441" i="148" s="1"/>
  <c r="N441" i="148"/>
  <c r="U440" i="148"/>
  <c r="V440" i="148" s="1"/>
  <c r="N440" i="148"/>
  <c r="U439" i="148"/>
  <c r="V439" i="148" s="1"/>
  <c r="N439" i="148"/>
  <c r="U438" i="148"/>
  <c r="V438" i="148" s="1"/>
  <c r="N438" i="148"/>
  <c r="U437" i="148"/>
  <c r="V437" i="148" s="1"/>
  <c r="N437" i="148"/>
  <c r="U436" i="148"/>
  <c r="V436" i="148" s="1"/>
  <c r="N436" i="148"/>
  <c r="U431" i="148"/>
  <c r="V431" i="148" s="1"/>
  <c r="N431" i="148"/>
  <c r="U430" i="148"/>
  <c r="V430" i="148" s="1"/>
  <c r="N430" i="148"/>
  <c r="U429" i="148"/>
  <c r="V429" i="148" s="1"/>
  <c r="U428" i="148"/>
  <c r="V428" i="148" s="1"/>
  <c r="AM427" i="148"/>
  <c r="AN427" i="148" s="1"/>
  <c r="U427" i="148"/>
  <c r="V427" i="148" s="1"/>
  <c r="N427" i="148"/>
  <c r="AM426" i="148"/>
  <c r="AN426" i="148" s="1"/>
  <c r="U426" i="148"/>
  <c r="V426" i="148" s="1"/>
  <c r="N426" i="148"/>
  <c r="AM425" i="148"/>
  <c r="AN425" i="148" s="1"/>
  <c r="U425" i="148"/>
  <c r="V425" i="148" s="1"/>
  <c r="N425" i="148"/>
  <c r="AM424" i="148"/>
  <c r="AN424" i="148" s="1"/>
  <c r="U424" i="148"/>
  <c r="V424" i="148" s="1"/>
  <c r="N424" i="148"/>
  <c r="AM423" i="148"/>
  <c r="AN423" i="148" s="1"/>
  <c r="U423" i="148"/>
  <c r="V423" i="148" s="1"/>
  <c r="N423" i="148"/>
  <c r="AM422" i="148"/>
  <c r="AN422" i="148" s="1"/>
  <c r="U422" i="148"/>
  <c r="V422" i="148" s="1"/>
  <c r="N422" i="148"/>
  <c r="AM421" i="148"/>
  <c r="AN421" i="148" s="1"/>
  <c r="U421" i="148"/>
  <c r="V421" i="148" s="1"/>
  <c r="N421" i="148"/>
  <c r="AM420" i="148"/>
  <c r="AN420" i="148" s="1"/>
  <c r="U420" i="148"/>
  <c r="V420" i="148" s="1"/>
  <c r="N420" i="148"/>
  <c r="AM419" i="148"/>
  <c r="AN419" i="148" s="1"/>
  <c r="U419" i="148"/>
  <c r="V419" i="148" s="1"/>
  <c r="N419" i="148"/>
  <c r="AM418" i="148"/>
  <c r="AN418" i="148" s="1"/>
  <c r="U418" i="148"/>
  <c r="V418" i="148" s="1"/>
  <c r="N418" i="148"/>
  <c r="AM417" i="148"/>
  <c r="AN417" i="148" s="1"/>
  <c r="U417" i="148"/>
  <c r="V417" i="148" s="1"/>
  <c r="N417" i="148"/>
  <c r="AM416" i="148"/>
  <c r="AN416" i="148" s="1"/>
  <c r="U416" i="148"/>
  <c r="V416" i="148" s="1"/>
  <c r="N416" i="148"/>
  <c r="AM415" i="148"/>
  <c r="AN415" i="148" s="1"/>
  <c r="U415" i="148"/>
  <c r="V415" i="148" s="1"/>
  <c r="N415" i="148"/>
  <c r="AM414" i="148"/>
  <c r="AN414" i="148" s="1"/>
  <c r="U414" i="148"/>
  <c r="V414" i="148" s="1"/>
  <c r="N414" i="148"/>
  <c r="AM413" i="148"/>
  <c r="AN413" i="148" s="1"/>
  <c r="U413" i="148"/>
  <c r="V413" i="148" s="1"/>
  <c r="N413" i="148"/>
  <c r="AM412" i="148"/>
  <c r="AN412" i="148" s="1"/>
  <c r="U412" i="148"/>
  <c r="V412" i="148" s="1"/>
  <c r="N412" i="148"/>
  <c r="AM411" i="148"/>
  <c r="AN411" i="148" s="1"/>
  <c r="U411" i="148"/>
  <c r="V411" i="148" s="1"/>
  <c r="N411" i="148"/>
  <c r="AM410" i="148"/>
  <c r="AN410" i="148" s="1"/>
  <c r="U410" i="148"/>
  <c r="V410" i="148" s="1"/>
  <c r="N410" i="148"/>
  <c r="AM409" i="148"/>
  <c r="AN409" i="148" s="1"/>
  <c r="U409" i="148"/>
  <c r="V409" i="148" s="1"/>
  <c r="N409" i="148"/>
  <c r="U408" i="148"/>
  <c r="V408" i="148" s="1"/>
  <c r="AH407" i="148"/>
  <c r="AM406" i="148"/>
  <c r="AN406" i="148" s="1"/>
  <c r="U406" i="148"/>
  <c r="V406" i="148" s="1"/>
  <c r="N406" i="148"/>
  <c r="AM405" i="148"/>
  <c r="AN405" i="148" s="1"/>
  <c r="U405" i="148"/>
  <c r="V405" i="148" s="1"/>
  <c r="N405" i="148"/>
  <c r="AM403" i="148"/>
  <c r="AN403" i="148" s="1"/>
  <c r="U403" i="148"/>
  <c r="V403" i="148" s="1"/>
  <c r="N403" i="148"/>
  <c r="AM402" i="148"/>
  <c r="AN402" i="148" s="1"/>
  <c r="U402" i="148"/>
  <c r="V402" i="148" s="1"/>
  <c r="N402" i="148"/>
  <c r="U401" i="148"/>
  <c r="V401" i="148" s="1"/>
  <c r="N401" i="148"/>
  <c r="U400" i="148"/>
  <c r="V400" i="148" s="1"/>
  <c r="N400" i="148"/>
  <c r="U399" i="148"/>
  <c r="V399" i="148" s="1"/>
  <c r="N399" i="148"/>
  <c r="U398" i="148"/>
  <c r="V398" i="148" s="1"/>
  <c r="N398" i="148"/>
  <c r="AH397" i="148"/>
  <c r="U396" i="148"/>
  <c r="V396" i="148" s="1"/>
  <c r="N396" i="148"/>
  <c r="AM395" i="148"/>
  <c r="AN395" i="148" s="1"/>
  <c r="U395" i="148"/>
  <c r="V395" i="148" s="1"/>
  <c r="N395" i="148"/>
  <c r="AM394" i="148"/>
  <c r="AN394" i="148" s="1"/>
  <c r="U394" i="148"/>
  <c r="V394" i="148" s="1"/>
  <c r="N394" i="148"/>
  <c r="AM393" i="148"/>
  <c r="AN393" i="148" s="1"/>
  <c r="U393" i="148"/>
  <c r="V393" i="148" s="1"/>
  <c r="N393" i="148"/>
  <c r="AM392" i="148"/>
  <c r="AN392" i="148" s="1"/>
  <c r="U392" i="148"/>
  <c r="V392" i="148" s="1"/>
  <c r="N392" i="148"/>
  <c r="AM391" i="148"/>
  <c r="AN391" i="148" s="1"/>
  <c r="U391" i="148"/>
  <c r="V391" i="148" s="1"/>
  <c r="N391" i="148"/>
  <c r="AM390" i="148"/>
  <c r="AN390" i="148" s="1"/>
  <c r="U390" i="148"/>
  <c r="V390" i="148" s="1"/>
  <c r="N390" i="148"/>
  <c r="AM389" i="148"/>
  <c r="AN389" i="148" s="1"/>
  <c r="U389" i="148"/>
  <c r="V389" i="148" s="1"/>
  <c r="N389" i="148"/>
  <c r="AM388" i="148"/>
  <c r="AN388" i="148" s="1"/>
  <c r="U388" i="148"/>
  <c r="V388" i="148" s="1"/>
  <c r="N388" i="148"/>
  <c r="AH387" i="148"/>
  <c r="AM386" i="148"/>
  <c r="AN386" i="148" s="1"/>
  <c r="U386" i="148"/>
  <c r="V386" i="148" s="1"/>
  <c r="N386" i="148"/>
  <c r="AM385" i="148"/>
  <c r="AN385" i="148" s="1"/>
  <c r="U385" i="148"/>
  <c r="V385" i="148" s="1"/>
  <c r="N385" i="148"/>
  <c r="AM384" i="148"/>
  <c r="AN384" i="148" s="1"/>
  <c r="U384" i="148"/>
  <c r="V384" i="148" s="1"/>
  <c r="N384" i="148"/>
  <c r="U383" i="148"/>
  <c r="V383" i="148" s="1"/>
  <c r="N383" i="148"/>
  <c r="U382" i="148"/>
  <c r="V382" i="148" s="1"/>
  <c r="N382" i="148"/>
  <c r="AM381" i="148"/>
  <c r="AN381" i="148" s="1"/>
  <c r="U381" i="148"/>
  <c r="V381" i="148" s="1"/>
  <c r="N381" i="148"/>
  <c r="AH380" i="148"/>
  <c r="AH379" i="148"/>
  <c r="U378" i="148"/>
  <c r="V378" i="148" s="1"/>
  <c r="N378" i="148"/>
  <c r="U377" i="148"/>
  <c r="V377" i="148" s="1"/>
  <c r="N377" i="148"/>
  <c r="AH376" i="148"/>
  <c r="AM375" i="148"/>
  <c r="AN375" i="148" s="1"/>
  <c r="U375" i="148"/>
  <c r="V375" i="148" s="1"/>
  <c r="N375" i="148"/>
  <c r="AM374" i="148"/>
  <c r="AN374" i="148" s="1"/>
  <c r="U374" i="148"/>
  <c r="V374" i="148" s="1"/>
  <c r="N374" i="148"/>
  <c r="AM373" i="148"/>
  <c r="AN373" i="148" s="1"/>
  <c r="U373" i="148"/>
  <c r="V373" i="148" s="1"/>
  <c r="N373" i="148"/>
  <c r="AH372" i="148"/>
  <c r="AM371" i="148"/>
  <c r="AN371" i="148" s="1"/>
  <c r="U371" i="148"/>
  <c r="V371" i="148" s="1"/>
  <c r="N371" i="148"/>
  <c r="AM370" i="148"/>
  <c r="AN370" i="148" s="1"/>
  <c r="U370" i="148"/>
  <c r="V370" i="148" s="1"/>
  <c r="N370" i="148"/>
  <c r="AH369" i="148"/>
  <c r="AM368" i="148"/>
  <c r="AN368" i="148" s="1"/>
  <c r="U368" i="148"/>
  <c r="V368" i="148" s="1"/>
  <c r="N368" i="148"/>
  <c r="AM367" i="148"/>
  <c r="AN367" i="148" s="1"/>
  <c r="U367" i="148"/>
  <c r="V367" i="148" s="1"/>
  <c r="N367" i="148"/>
  <c r="AM366" i="148"/>
  <c r="AN366" i="148" s="1"/>
  <c r="U366" i="148"/>
  <c r="V366" i="148" s="1"/>
  <c r="N366" i="148"/>
  <c r="U365" i="148"/>
  <c r="V365" i="148" s="1"/>
  <c r="N365" i="148"/>
  <c r="U364" i="148"/>
  <c r="V364" i="148" s="1"/>
  <c r="N364" i="148"/>
  <c r="U363" i="148"/>
  <c r="V363" i="148" s="1"/>
  <c r="N363" i="148"/>
  <c r="AM362" i="148"/>
  <c r="AN362" i="148" s="1"/>
  <c r="U362" i="148"/>
  <c r="V362" i="148" s="1"/>
  <c r="N362" i="148"/>
  <c r="AM361" i="148"/>
  <c r="AN361" i="148" s="1"/>
  <c r="U361" i="148"/>
  <c r="V361" i="148" s="1"/>
  <c r="N361" i="148"/>
  <c r="U360" i="148"/>
  <c r="V360" i="148" s="1"/>
  <c r="N360" i="148"/>
  <c r="AM359" i="148"/>
  <c r="AN359" i="148" s="1"/>
  <c r="U359" i="148"/>
  <c r="V359" i="148" s="1"/>
  <c r="N359" i="148"/>
  <c r="AM358" i="148"/>
  <c r="AN358" i="148" s="1"/>
  <c r="U358" i="148"/>
  <c r="V358" i="148" s="1"/>
  <c r="N358" i="148"/>
  <c r="AH357" i="148"/>
  <c r="AM356" i="148"/>
  <c r="AN356" i="148" s="1"/>
  <c r="U356" i="148"/>
  <c r="V356" i="148" s="1"/>
  <c r="N356" i="148"/>
  <c r="AM355" i="148"/>
  <c r="AN355" i="148" s="1"/>
  <c r="U355" i="148"/>
  <c r="V355" i="148" s="1"/>
  <c r="N355" i="148"/>
  <c r="AM354" i="148"/>
  <c r="AN354" i="148" s="1"/>
  <c r="U354" i="148"/>
  <c r="V354" i="148" s="1"/>
  <c r="N354" i="148"/>
  <c r="AM353" i="148"/>
  <c r="AN353" i="148" s="1"/>
  <c r="U353" i="148"/>
  <c r="V353" i="148" s="1"/>
  <c r="N353" i="148"/>
  <c r="AM352" i="148"/>
  <c r="AN352" i="148" s="1"/>
  <c r="U352" i="148"/>
  <c r="V352" i="148" s="1"/>
  <c r="N352" i="148"/>
  <c r="AM351" i="148"/>
  <c r="AN351" i="148" s="1"/>
  <c r="U351" i="148"/>
  <c r="V351" i="148" s="1"/>
  <c r="N351" i="148"/>
  <c r="AM350" i="148"/>
  <c r="AN350" i="148" s="1"/>
  <c r="U350" i="148"/>
  <c r="V350" i="148" s="1"/>
  <c r="N350" i="148"/>
  <c r="AM349" i="148"/>
  <c r="AN349" i="148" s="1"/>
  <c r="U349" i="148"/>
  <c r="V349" i="148" s="1"/>
  <c r="N349" i="148"/>
  <c r="AM348" i="148"/>
  <c r="AN348" i="148" s="1"/>
  <c r="U348" i="148"/>
  <c r="V348" i="148" s="1"/>
  <c r="N348" i="148"/>
  <c r="AM347" i="148"/>
  <c r="AN347" i="148" s="1"/>
  <c r="U347" i="148"/>
  <c r="V347" i="148" s="1"/>
  <c r="N347" i="148"/>
  <c r="U346" i="148"/>
  <c r="V346" i="148" s="1"/>
  <c r="N346" i="148"/>
  <c r="U345" i="148"/>
  <c r="V345" i="148" s="1"/>
  <c r="N345" i="148"/>
  <c r="AM344" i="148"/>
  <c r="AN344" i="148" s="1"/>
  <c r="U344" i="148"/>
  <c r="V344" i="148" s="1"/>
  <c r="N344" i="148"/>
  <c r="AM343" i="148"/>
  <c r="AN343" i="148" s="1"/>
  <c r="U343" i="148"/>
  <c r="V343" i="148" s="1"/>
  <c r="N343" i="148"/>
  <c r="AH342" i="148"/>
  <c r="AH341" i="148"/>
  <c r="AH340" i="148"/>
  <c r="AH339" i="148"/>
  <c r="AH338" i="148"/>
  <c r="AH337" i="148"/>
  <c r="AH336" i="148"/>
  <c r="AM335" i="148"/>
  <c r="AN335" i="148" s="1"/>
  <c r="U335" i="148"/>
  <c r="V335" i="148" s="1"/>
  <c r="N335" i="148"/>
  <c r="U334" i="148"/>
  <c r="V334" i="148" s="1"/>
  <c r="N334" i="148"/>
  <c r="AH333" i="148"/>
  <c r="X333" i="148"/>
  <c r="W333" i="148"/>
  <c r="AH332" i="148"/>
  <c r="L332" i="148"/>
  <c r="K332" i="148"/>
  <c r="J332" i="148"/>
  <c r="I332" i="148"/>
  <c r="AH331" i="148"/>
  <c r="AM330" i="148"/>
  <c r="AN330" i="148" s="1"/>
  <c r="U330" i="148"/>
  <c r="V330" i="148" s="1"/>
  <c r="N330" i="148"/>
  <c r="U329" i="148"/>
  <c r="V329" i="148" s="1"/>
  <c r="N329" i="148"/>
  <c r="N326" i="148"/>
  <c r="AM325" i="148"/>
  <c r="AN325" i="148" s="1"/>
  <c r="U325" i="148"/>
  <c r="V325" i="148" s="1"/>
  <c r="N325" i="148"/>
  <c r="U324" i="148"/>
  <c r="V324" i="148" s="1"/>
  <c r="N324" i="148"/>
  <c r="AM323" i="148"/>
  <c r="AN323" i="148" s="1"/>
  <c r="U323" i="148"/>
  <c r="V323" i="148" s="1"/>
  <c r="N323" i="148"/>
  <c r="AM322" i="148"/>
  <c r="AN322" i="148" s="1"/>
  <c r="U322" i="148"/>
  <c r="V322" i="148" s="1"/>
  <c r="N322" i="148"/>
  <c r="U321" i="148"/>
  <c r="V321" i="148" s="1"/>
  <c r="N321" i="148"/>
  <c r="E319" i="148"/>
  <c r="E320" i="148" s="1"/>
  <c r="D319" i="148"/>
  <c r="D320" i="148" s="1"/>
  <c r="C319" i="148"/>
  <c r="C320" i="148" s="1"/>
  <c r="AM317" i="148"/>
  <c r="AN317" i="148" s="1"/>
  <c r="U317" i="148"/>
  <c r="V317" i="148" s="1"/>
  <c r="N317" i="148"/>
  <c r="AH316" i="148"/>
  <c r="AM315" i="148"/>
  <c r="AN315" i="148" s="1"/>
  <c r="U315" i="148"/>
  <c r="V315" i="148" s="1"/>
  <c r="N315" i="148"/>
  <c r="AM314" i="148"/>
  <c r="AN314" i="148" s="1"/>
  <c r="U314" i="148"/>
  <c r="V314" i="148" s="1"/>
  <c r="N314" i="148"/>
  <c r="AM313" i="148"/>
  <c r="AN313" i="148" s="1"/>
  <c r="U313" i="148"/>
  <c r="V313" i="148" s="1"/>
  <c r="N313" i="148"/>
  <c r="AM312" i="148"/>
  <c r="AN312" i="148" s="1"/>
  <c r="U312" i="148"/>
  <c r="V312" i="148" s="1"/>
  <c r="N312" i="148"/>
  <c r="AM311" i="148"/>
  <c r="AN311" i="148" s="1"/>
  <c r="U311" i="148"/>
  <c r="V311" i="148" s="1"/>
  <c r="N311" i="148"/>
  <c r="AM310" i="148"/>
  <c r="AN310" i="148" s="1"/>
  <c r="U310" i="148"/>
  <c r="V310" i="148" s="1"/>
  <c r="N310" i="148"/>
  <c r="AM309" i="148"/>
  <c r="AN309" i="148" s="1"/>
  <c r="U309" i="148"/>
  <c r="V309" i="148" s="1"/>
  <c r="N309" i="148"/>
  <c r="AM308" i="148"/>
  <c r="AN308" i="148" s="1"/>
  <c r="U308" i="148"/>
  <c r="V308" i="148" s="1"/>
  <c r="N308" i="148"/>
  <c r="U307" i="148"/>
  <c r="V307" i="148" s="1"/>
  <c r="N307" i="148"/>
  <c r="U306" i="148"/>
  <c r="V306" i="148" s="1"/>
  <c r="N306" i="148"/>
  <c r="U305" i="148"/>
  <c r="V305" i="148" s="1"/>
  <c r="N305" i="148"/>
  <c r="AM304" i="148"/>
  <c r="AN304" i="148" s="1"/>
  <c r="U304" i="148"/>
  <c r="V304" i="148" s="1"/>
  <c r="N304" i="148"/>
  <c r="AM303" i="148"/>
  <c r="AN303" i="148" s="1"/>
  <c r="U303" i="148"/>
  <c r="V303" i="148" s="1"/>
  <c r="N303" i="148"/>
  <c r="U302" i="148"/>
  <c r="V302" i="148" s="1"/>
  <c r="N302" i="148"/>
  <c r="U301" i="148"/>
  <c r="V301" i="148" s="1"/>
  <c r="N301" i="148"/>
  <c r="U300" i="148"/>
  <c r="V300" i="148" s="1"/>
  <c r="N300" i="148"/>
  <c r="F300" i="148"/>
  <c r="E300" i="148"/>
  <c r="U298" i="148"/>
  <c r="V298" i="148" s="1"/>
  <c r="N298" i="148"/>
  <c r="U297" i="148"/>
  <c r="V297" i="148" s="1"/>
  <c r="N297" i="148"/>
  <c r="U296" i="148"/>
  <c r="V296" i="148" s="1"/>
  <c r="N296" i="148"/>
  <c r="U290" i="148"/>
  <c r="V290" i="148" s="1"/>
  <c r="N290" i="148"/>
  <c r="AM289" i="148"/>
  <c r="AN289" i="148" s="1"/>
  <c r="U289" i="148"/>
  <c r="V289" i="148" s="1"/>
  <c r="N289" i="148"/>
  <c r="U287" i="148"/>
  <c r="V287" i="148" s="1"/>
  <c r="N287" i="148"/>
  <c r="AM286" i="148"/>
  <c r="AN286" i="148" s="1"/>
  <c r="U286" i="148"/>
  <c r="V286" i="148" s="1"/>
  <c r="N286" i="148"/>
  <c r="AM285" i="148"/>
  <c r="AN285" i="148" s="1"/>
  <c r="U285" i="148"/>
  <c r="V285" i="148" s="1"/>
  <c r="N285" i="148"/>
  <c r="AM284" i="148"/>
  <c r="AN284" i="148" s="1"/>
  <c r="U284" i="148"/>
  <c r="V284" i="148" s="1"/>
  <c r="N284" i="148"/>
  <c r="AM283" i="148"/>
  <c r="AN283" i="148" s="1"/>
  <c r="U283" i="148"/>
  <c r="V283" i="148" s="1"/>
  <c r="N283" i="148"/>
  <c r="U282" i="148"/>
  <c r="V282" i="148" s="1"/>
  <c r="N282" i="148"/>
  <c r="U281" i="148"/>
  <c r="V281" i="148" s="1"/>
  <c r="N281" i="148"/>
  <c r="AM280" i="148"/>
  <c r="AN280" i="148" s="1"/>
  <c r="U280" i="148"/>
  <c r="V280" i="148" s="1"/>
  <c r="N280" i="148"/>
  <c r="AM279" i="148"/>
  <c r="AN279" i="148" s="1"/>
  <c r="U279" i="148"/>
  <c r="V279" i="148" s="1"/>
  <c r="N279" i="148"/>
  <c r="AM278" i="148"/>
  <c r="AN278" i="148" s="1"/>
  <c r="U278" i="148"/>
  <c r="V278" i="148" s="1"/>
  <c r="N278" i="148"/>
  <c r="U277" i="148"/>
  <c r="V277" i="148" s="1"/>
  <c r="N277" i="148"/>
  <c r="U276" i="148"/>
  <c r="V276" i="148" s="1"/>
  <c r="N276" i="148"/>
  <c r="AM275" i="148"/>
  <c r="AN275" i="148" s="1"/>
  <c r="U275" i="148"/>
  <c r="V275" i="148" s="1"/>
  <c r="N275" i="148"/>
  <c r="U274" i="148"/>
  <c r="V274" i="148" s="1"/>
  <c r="N274" i="148"/>
  <c r="AM273" i="148"/>
  <c r="AN273" i="148" s="1"/>
  <c r="U273" i="148"/>
  <c r="V273" i="148" s="1"/>
  <c r="N273" i="148"/>
  <c r="U272" i="148"/>
  <c r="V272" i="148" s="1"/>
  <c r="N272" i="148"/>
  <c r="U271" i="148"/>
  <c r="V271" i="148" s="1"/>
  <c r="N271" i="148"/>
  <c r="V268" i="148"/>
  <c r="AM267" i="148"/>
  <c r="AN267" i="148" s="1"/>
  <c r="V267" i="148"/>
  <c r="AM265" i="148"/>
  <c r="AN265" i="148" s="1"/>
  <c r="U265" i="148"/>
  <c r="V265" i="148" s="1"/>
  <c r="N265" i="148"/>
  <c r="U264" i="148"/>
  <c r="V264" i="148" s="1"/>
  <c r="N264" i="148"/>
  <c r="U263" i="148"/>
  <c r="V263" i="148" s="1"/>
  <c r="N263" i="148"/>
  <c r="AM262" i="148"/>
  <c r="AN262" i="148" s="1"/>
  <c r="U262" i="148"/>
  <c r="V262" i="148" s="1"/>
  <c r="N262" i="148"/>
  <c r="AM261" i="148"/>
  <c r="AN261" i="148" s="1"/>
  <c r="U261" i="148"/>
  <c r="V261" i="148" s="1"/>
  <c r="N261" i="148"/>
  <c r="AM260" i="148"/>
  <c r="AN260" i="148" s="1"/>
  <c r="U260" i="148"/>
  <c r="V260" i="148" s="1"/>
  <c r="N260" i="148"/>
  <c r="AM259" i="148"/>
  <c r="AN259" i="148" s="1"/>
  <c r="U259" i="148"/>
  <c r="V259" i="148" s="1"/>
  <c r="N259" i="148"/>
  <c r="U257" i="148"/>
  <c r="V257" i="148" s="1"/>
  <c r="AM256" i="148"/>
  <c r="AN256" i="148" s="1"/>
  <c r="U256" i="148"/>
  <c r="V256" i="148" s="1"/>
  <c r="N256" i="148"/>
  <c r="U255" i="148"/>
  <c r="V255" i="148" s="1"/>
  <c r="AM254" i="148"/>
  <c r="AN254" i="148" s="1"/>
  <c r="U254" i="148"/>
  <c r="V254" i="148" s="1"/>
  <c r="N254" i="148"/>
  <c r="U253" i="148"/>
  <c r="V253" i="148" s="1"/>
  <c r="AM252" i="148"/>
  <c r="AN252" i="148" s="1"/>
  <c r="U252" i="148"/>
  <c r="V252" i="148" s="1"/>
  <c r="N252" i="148"/>
  <c r="AM251" i="148"/>
  <c r="AN251" i="148" s="1"/>
  <c r="U251" i="148"/>
  <c r="V251" i="148" s="1"/>
  <c r="N251" i="148"/>
  <c r="AM250" i="148"/>
  <c r="AN250" i="148" s="1"/>
  <c r="U250" i="148"/>
  <c r="V250" i="148" s="1"/>
  <c r="N250" i="148"/>
  <c r="AM248" i="148"/>
  <c r="AN248" i="148" s="1"/>
  <c r="U248" i="148"/>
  <c r="V248" i="148" s="1"/>
  <c r="N248" i="148"/>
  <c r="AM247" i="148"/>
  <c r="AN247" i="148" s="1"/>
  <c r="U247" i="148"/>
  <c r="V247" i="148" s="1"/>
  <c r="N247" i="148"/>
  <c r="AM244" i="148"/>
  <c r="AN244" i="148" s="1"/>
  <c r="U244" i="148"/>
  <c r="V244" i="148" s="1"/>
  <c r="N244" i="148"/>
  <c r="U243" i="148"/>
  <c r="V243" i="148" s="1"/>
  <c r="AM242" i="148"/>
  <c r="AN242" i="148" s="1"/>
  <c r="U242" i="148"/>
  <c r="V242" i="148" s="1"/>
  <c r="N242" i="148"/>
  <c r="U241" i="148"/>
  <c r="V241" i="148" s="1"/>
  <c r="AM240" i="148"/>
  <c r="AN240" i="148" s="1"/>
  <c r="U240" i="148"/>
  <c r="V240" i="148" s="1"/>
  <c r="N240" i="148"/>
  <c r="U239" i="148"/>
  <c r="V239" i="148" s="1"/>
  <c r="AM238" i="148"/>
  <c r="AN238" i="148" s="1"/>
  <c r="U238" i="148"/>
  <c r="V238" i="148" s="1"/>
  <c r="N238" i="148"/>
  <c r="U237" i="148"/>
  <c r="AM236" i="148"/>
  <c r="AN236" i="148" s="1"/>
  <c r="U236" i="148"/>
  <c r="V236" i="148" s="1"/>
  <c r="N236" i="148"/>
  <c r="U235" i="148"/>
  <c r="AM234" i="148"/>
  <c r="AN234" i="148" s="1"/>
  <c r="U234" i="148"/>
  <c r="V234" i="148" s="1"/>
  <c r="N234" i="148"/>
  <c r="U232" i="148"/>
  <c r="V232" i="148" s="1"/>
  <c r="AM231" i="148"/>
  <c r="AN231" i="148" s="1"/>
  <c r="U231" i="148"/>
  <c r="V231" i="148" s="1"/>
  <c r="N231" i="148"/>
  <c r="U230" i="148"/>
  <c r="V230" i="148" s="1"/>
  <c r="AM229" i="148"/>
  <c r="AN229" i="148" s="1"/>
  <c r="U229" i="148"/>
  <c r="V229" i="148" s="1"/>
  <c r="N229" i="148"/>
  <c r="AM228" i="148"/>
  <c r="AN228" i="148" s="1"/>
  <c r="U228" i="148"/>
  <c r="V228" i="148" s="1"/>
  <c r="N228" i="148"/>
  <c r="AM227" i="148"/>
  <c r="AN227" i="148" s="1"/>
  <c r="U227" i="148"/>
  <c r="V227" i="148" s="1"/>
  <c r="N227" i="148"/>
  <c r="AM226" i="148"/>
  <c r="AN226" i="148" s="1"/>
  <c r="U226" i="148"/>
  <c r="V226" i="148" s="1"/>
  <c r="N226" i="148"/>
  <c r="AM225" i="148"/>
  <c r="AN225" i="148" s="1"/>
  <c r="U225" i="148"/>
  <c r="V225" i="148" s="1"/>
  <c r="N225" i="148"/>
  <c r="U224" i="148"/>
  <c r="V224" i="148" s="1"/>
  <c r="N224" i="148"/>
  <c r="AM223" i="148"/>
  <c r="AN223" i="148" s="1"/>
  <c r="U223" i="148"/>
  <c r="V223" i="148" s="1"/>
  <c r="N223" i="148"/>
  <c r="AM222" i="148"/>
  <c r="AN222" i="148" s="1"/>
  <c r="U222" i="148"/>
  <c r="V222" i="148" s="1"/>
  <c r="N222" i="148"/>
  <c r="U221" i="148"/>
  <c r="V221" i="148" s="1"/>
  <c r="N221" i="148"/>
  <c r="AM220" i="148"/>
  <c r="AN220" i="148" s="1"/>
  <c r="U220" i="148"/>
  <c r="V220" i="148" s="1"/>
  <c r="N220" i="148"/>
  <c r="AM219" i="148"/>
  <c r="AN219" i="148" s="1"/>
  <c r="U219" i="148"/>
  <c r="V219" i="148" s="1"/>
  <c r="N219" i="148"/>
  <c r="AM218" i="148"/>
  <c r="AN218" i="148" s="1"/>
  <c r="U218" i="148"/>
  <c r="V218" i="148" s="1"/>
  <c r="N218" i="148"/>
  <c r="AM217" i="148"/>
  <c r="AN217" i="148" s="1"/>
  <c r="U217" i="148"/>
  <c r="V217" i="148" s="1"/>
  <c r="N217" i="148"/>
  <c r="AM215" i="148"/>
  <c r="AN215" i="148" s="1"/>
  <c r="U215" i="148"/>
  <c r="V215" i="148" s="1"/>
  <c r="N215" i="148"/>
  <c r="U214" i="148"/>
  <c r="V214" i="148" s="1"/>
  <c r="N214" i="148"/>
  <c r="AM213" i="148"/>
  <c r="AN213" i="148" s="1"/>
  <c r="U213" i="148"/>
  <c r="V213" i="148" s="1"/>
  <c r="N213" i="148"/>
  <c r="U212" i="148"/>
  <c r="V212" i="148" s="1"/>
  <c r="N212" i="148"/>
  <c r="U211" i="148"/>
  <c r="V211" i="148" s="1"/>
  <c r="N211" i="148"/>
  <c r="U210" i="148"/>
  <c r="V210" i="148" s="1"/>
  <c r="N210" i="148"/>
  <c r="U209" i="148"/>
  <c r="V209" i="148" s="1"/>
  <c r="AM208" i="148"/>
  <c r="AN208" i="148" s="1"/>
  <c r="U208" i="148"/>
  <c r="V208" i="148" s="1"/>
  <c r="N208" i="148"/>
  <c r="AM196" i="148"/>
  <c r="AN196" i="148" s="1"/>
  <c r="U196" i="148"/>
  <c r="V196" i="148" s="1"/>
  <c r="N196" i="148"/>
  <c r="AM195" i="148"/>
  <c r="AN195" i="148" s="1"/>
  <c r="U195" i="148"/>
  <c r="V195" i="148" s="1"/>
  <c r="N195" i="148"/>
  <c r="AM194" i="148"/>
  <c r="AN194" i="148" s="1"/>
  <c r="U194" i="148"/>
  <c r="V194" i="148" s="1"/>
  <c r="N194" i="148"/>
  <c r="AM193" i="148"/>
  <c r="AN193" i="148" s="1"/>
  <c r="U193" i="148"/>
  <c r="V193" i="148" s="1"/>
  <c r="N193" i="148"/>
  <c r="AM192" i="148"/>
  <c r="AN192" i="148" s="1"/>
  <c r="U192" i="148"/>
  <c r="V192" i="148" s="1"/>
  <c r="N192" i="148"/>
  <c r="AM191" i="148"/>
  <c r="AN191" i="148" s="1"/>
  <c r="U191" i="148"/>
  <c r="V191" i="148" s="1"/>
  <c r="N191" i="148"/>
  <c r="AM190" i="148"/>
  <c r="AN190" i="148" s="1"/>
  <c r="U190" i="148"/>
  <c r="V190" i="148" s="1"/>
  <c r="N190" i="148"/>
  <c r="AM188" i="148"/>
  <c r="AN188" i="148" s="1"/>
  <c r="U188" i="148"/>
  <c r="V188" i="148" s="1"/>
  <c r="N188" i="148"/>
  <c r="AM187" i="148"/>
  <c r="AN187" i="148" s="1"/>
  <c r="U187" i="148"/>
  <c r="V187" i="148" s="1"/>
  <c r="N187" i="148"/>
  <c r="U186" i="148"/>
  <c r="V186" i="148" s="1"/>
  <c r="N186" i="148"/>
  <c r="AM185" i="148"/>
  <c r="AN185" i="148" s="1"/>
  <c r="U185" i="148"/>
  <c r="V185" i="148" s="1"/>
  <c r="N185" i="148"/>
  <c r="AM184" i="148"/>
  <c r="AN184" i="148" s="1"/>
  <c r="U184" i="148"/>
  <c r="V184" i="148" s="1"/>
  <c r="N184" i="148"/>
  <c r="U183" i="148"/>
  <c r="V183" i="148" s="1"/>
  <c r="N183" i="148"/>
  <c r="AM182" i="148"/>
  <c r="AN182" i="148" s="1"/>
  <c r="U182" i="148"/>
  <c r="V182" i="148" s="1"/>
  <c r="N182" i="148"/>
  <c r="AM180" i="148"/>
  <c r="AN180" i="148" s="1"/>
  <c r="U180" i="148"/>
  <c r="V180" i="148" s="1"/>
  <c r="N180" i="148"/>
  <c r="U179" i="148"/>
  <c r="V179" i="148" s="1"/>
  <c r="N179" i="148"/>
  <c r="U177" i="148"/>
  <c r="V177" i="148" s="1"/>
  <c r="AM176" i="148"/>
  <c r="AN176" i="148" s="1"/>
  <c r="U176" i="148"/>
  <c r="V176" i="148" s="1"/>
  <c r="N176" i="148"/>
  <c r="AM175" i="148"/>
  <c r="AN175" i="148" s="1"/>
  <c r="U175" i="148"/>
  <c r="V175" i="148" s="1"/>
  <c r="N175" i="148"/>
  <c r="AM174" i="148"/>
  <c r="AN174" i="148" s="1"/>
  <c r="U174" i="148"/>
  <c r="V174" i="148" s="1"/>
  <c r="N174" i="148"/>
  <c r="AM173" i="148"/>
  <c r="AN173" i="148" s="1"/>
  <c r="U173" i="148"/>
  <c r="V173" i="148" s="1"/>
  <c r="N173" i="148"/>
  <c r="AM172" i="148"/>
  <c r="AN172" i="148" s="1"/>
  <c r="U172" i="148"/>
  <c r="V172" i="148" s="1"/>
  <c r="N172" i="148"/>
  <c r="U171" i="148"/>
  <c r="V171" i="148" s="1"/>
  <c r="N171" i="148"/>
  <c r="AM170" i="148"/>
  <c r="AN170" i="148" s="1"/>
  <c r="U170" i="148"/>
  <c r="V170" i="148" s="1"/>
  <c r="N170" i="148"/>
  <c r="AM169" i="148"/>
  <c r="AN169" i="148" s="1"/>
  <c r="U169" i="148"/>
  <c r="V169" i="148" s="1"/>
  <c r="N169" i="148"/>
  <c r="U168" i="148"/>
  <c r="V168" i="148" s="1"/>
  <c r="AM167" i="148"/>
  <c r="AN167" i="148" s="1"/>
  <c r="U167" i="148"/>
  <c r="V167" i="148" s="1"/>
  <c r="N167" i="148"/>
  <c r="U166" i="148"/>
  <c r="AM165" i="148"/>
  <c r="AN165" i="148" s="1"/>
  <c r="U165" i="148"/>
  <c r="V165" i="148" s="1"/>
  <c r="N165" i="148"/>
  <c r="AM164" i="148"/>
  <c r="AN164" i="148" s="1"/>
  <c r="U164" i="148"/>
  <c r="V164" i="148" s="1"/>
  <c r="N164" i="148"/>
  <c r="AM163" i="148"/>
  <c r="AN163" i="148" s="1"/>
  <c r="U163" i="148"/>
  <c r="V163" i="148" s="1"/>
  <c r="N163" i="148"/>
  <c r="AM162" i="148"/>
  <c r="AN162" i="148" s="1"/>
  <c r="U162" i="148"/>
  <c r="V162" i="148" s="1"/>
  <c r="N162" i="148"/>
  <c r="AM161" i="148"/>
  <c r="AN161" i="148" s="1"/>
  <c r="U161" i="148"/>
  <c r="V161" i="148" s="1"/>
  <c r="N161" i="148"/>
  <c r="U160" i="148"/>
  <c r="V160" i="148" s="1"/>
  <c r="N160" i="148"/>
  <c r="AM159" i="148"/>
  <c r="AN159" i="148" s="1"/>
  <c r="U159" i="148"/>
  <c r="V159" i="148" s="1"/>
  <c r="N159" i="148"/>
  <c r="AM158" i="148"/>
  <c r="AN158" i="148" s="1"/>
  <c r="U158" i="148"/>
  <c r="V158" i="148" s="1"/>
  <c r="N158" i="148"/>
  <c r="U157" i="148"/>
  <c r="V157" i="148" s="1"/>
  <c r="N157" i="148"/>
  <c r="AM156" i="148"/>
  <c r="AN156" i="148" s="1"/>
  <c r="U156" i="148"/>
  <c r="V156" i="148" s="1"/>
  <c r="N156" i="148"/>
  <c r="AM155" i="148"/>
  <c r="AN155" i="148" s="1"/>
  <c r="U155" i="148"/>
  <c r="V155" i="148" s="1"/>
  <c r="N155" i="148"/>
  <c r="AM154" i="148"/>
  <c r="AN154" i="148" s="1"/>
  <c r="U154" i="148"/>
  <c r="V154" i="148" s="1"/>
  <c r="N154" i="148"/>
  <c r="AM153" i="148"/>
  <c r="AN153" i="148" s="1"/>
  <c r="U153" i="148"/>
  <c r="V153" i="148" s="1"/>
  <c r="N153" i="148"/>
  <c r="AM152" i="148"/>
  <c r="AN152" i="148" s="1"/>
  <c r="U152" i="148"/>
  <c r="V152" i="148" s="1"/>
  <c r="N152" i="148"/>
  <c r="AM151" i="148"/>
  <c r="AN151" i="148" s="1"/>
  <c r="U151" i="148"/>
  <c r="V151" i="148" s="1"/>
  <c r="N151" i="148"/>
  <c r="AM150" i="148"/>
  <c r="AN150" i="148" s="1"/>
  <c r="U150" i="148"/>
  <c r="V150" i="148" s="1"/>
  <c r="N150" i="148"/>
  <c r="AM149" i="148"/>
  <c r="AN149" i="148" s="1"/>
  <c r="U149" i="148"/>
  <c r="V149" i="148" s="1"/>
  <c r="N149" i="148"/>
  <c r="AM148" i="148"/>
  <c r="AN148" i="148" s="1"/>
  <c r="U148" i="148"/>
  <c r="V148" i="148" s="1"/>
  <c r="N148" i="148"/>
  <c r="U147" i="148"/>
  <c r="V147" i="148" s="1"/>
  <c r="N147" i="148"/>
  <c r="AM146" i="148"/>
  <c r="AN146" i="148" s="1"/>
  <c r="U146" i="148"/>
  <c r="V146" i="148" s="1"/>
  <c r="N146" i="148"/>
  <c r="U145" i="148"/>
  <c r="V145" i="148" s="1"/>
  <c r="N145" i="148"/>
  <c r="AM144" i="148"/>
  <c r="AN144" i="148" s="1"/>
  <c r="U144" i="148"/>
  <c r="V144" i="148" s="1"/>
  <c r="N144" i="148"/>
  <c r="AM143" i="148"/>
  <c r="AN143" i="148" s="1"/>
  <c r="U143" i="148"/>
  <c r="V143" i="148" s="1"/>
  <c r="N143" i="148"/>
  <c r="U142" i="148"/>
  <c r="V142" i="148" s="1"/>
  <c r="N142" i="148"/>
  <c r="AM141" i="148"/>
  <c r="AN141" i="148" s="1"/>
  <c r="U141" i="148"/>
  <c r="V141" i="148" s="1"/>
  <c r="N141" i="148"/>
  <c r="AM140" i="148"/>
  <c r="AN140" i="148" s="1"/>
  <c r="U140" i="148"/>
  <c r="V140" i="148" s="1"/>
  <c r="N140" i="148"/>
  <c r="U139" i="148"/>
  <c r="V139" i="148" s="1"/>
  <c r="N139" i="148"/>
  <c r="AM138" i="148"/>
  <c r="AN138" i="148" s="1"/>
  <c r="U138" i="148"/>
  <c r="V138" i="148" s="1"/>
  <c r="N138" i="148"/>
  <c r="AM135" i="148"/>
  <c r="AN135" i="148" s="1"/>
  <c r="U135" i="148"/>
  <c r="V135" i="148" s="1"/>
  <c r="N135" i="148"/>
  <c r="U134" i="148"/>
  <c r="V134" i="148" s="1"/>
  <c r="N134" i="148"/>
  <c r="AM133" i="148"/>
  <c r="AN133" i="148" s="1"/>
  <c r="U133" i="148"/>
  <c r="V133" i="148" s="1"/>
  <c r="N133" i="148"/>
  <c r="AM132" i="148"/>
  <c r="AN132" i="148" s="1"/>
  <c r="U132" i="148"/>
  <c r="V132" i="148" s="1"/>
  <c r="N132" i="148"/>
  <c r="U131" i="148"/>
  <c r="V131" i="148" s="1"/>
  <c r="N131" i="148"/>
  <c r="AM130" i="148"/>
  <c r="AN130" i="148" s="1"/>
  <c r="U130" i="148"/>
  <c r="V130" i="148" s="1"/>
  <c r="N130" i="148"/>
  <c r="AM128" i="148"/>
  <c r="AN128" i="148" s="1"/>
  <c r="U128" i="148"/>
  <c r="V128" i="148" s="1"/>
  <c r="N128" i="148"/>
  <c r="AM127" i="148"/>
  <c r="AN127" i="148" s="1"/>
  <c r="U127" i="148"/>
  <c r="V127" i="148" s="1"/>
  <c r="N127" i="148"/>
  <c r="AM126" i="148"/>
  <c r="AN126" i="148" s="1"/>
  <c r="U126" i="148"/>
  <c r="V126" i="148" s="1"/>
  <c r="N126" i="148"/>
  <c r="AM124" i="148"/>
  <c r="AN124" i="148" s="1"/>
  <c r="U124" i="148"/>
  <c r="V124" i="148" s="1"/>
  <c r="N124" i="148"/>
  <c r="U123" i="148"/>
  <c r="V123" i="148" s="1"/>
  <c r="U122" i="148"/>
  <c r="V122" i="148" s="1"/>
  <c r="N122" i="148"/>
  <c r="AM121" i="148"/>
  <c r="AN121" i="148" s="1"/>
  <c r="U121" i="148"/>
  <c r="V121" i="148" s="1"/>
  <c r="N121" i="148"/>
  <c r="AM120" i="148"/>
  <c r="AN120" i="148" s="1"/>
  <c r="U120" i="148"/>
  <c r="V120" i="148" s="1"/>
  <c r="N120" i="148"/>
  <c r="U119" i="148"/>
  <c r="V119" i="148" s="1"/>
  <c r="N119" i="148"/>
  <c r="U118" i="148"/>
  <c r="U117" i="148"/>
  <c r="V117" i="148" s="1"/>
  <c r="N117" i="148"/>
  <c r="AM116" i="148"/>
  <c r="AN116" i="148" s="1"/>
  <c r="U116" i="148"/>
  <c r="V116" i="148" s="1"/>
  <c r="N116" i="148"/>
  <c r="AM115" i="148"/>
  <c r="AN115" i="148" s="1"/>
  <c r="U115" i="148"/>
  <c r="V115" i="148" s="1"/>
  <c r="N115" i="148"/>
  <c r="AM114" i="148"/>
  <c r="AN114" i="148" s="1"/>
  <c r="U114" i="148"/>
  <c r="V114" i="148" s="1"/>
  <c r="N114" i="148"/>
  <c r="AM113" i="148"/>
  <c r="AN113" i="148" s="1"/>
  <c r="U113" i="148"/>
  <c r="V113" i="148" s="1"/>
  <c r="N113" i="148"/>
  <c r="AM112" i="148"/>
  <c r="AN112" i="148" s="1"/>
  <c r="U112" i="148"/>
  <c r="V112" i="148" s="1"/>
  <c r="N112" i="148"/>
  <c r="U111" i="148"/>
  <c r="AM110" i="148"/>
  <c r="AN110" i="148" s="1"/>
  <c r="U110" i="148"/>
  <c r="V110" i="148" s="1"/>
  <c r="N110" i="148"/>
  <c r="AM109" i="148"/>
  <c r="AN109" i="148" s="1"/>
  <c r="U109" i="148"/>
  <c r="V109" i="148" s="1"/>
  <c r="N109" i="148"/>
  <c r="AM108" i="148"/>
  <c r="AN108" i="148" s="1"/>
  <c r="U108" i="148"/>
  <c r="V108" i="148" s="1"/>
  <c r="N108" i="148"/>
  <c r="U107" i="148"/>
  <c r="V107" i="148" s="1"/>
  <c r="N107" i="148"/>
  <c r="AM106" i="148"/>
  <c r="AN106" i="148" s="1"/>
  <c r="U106" i="148"/>
  <c r="V106" i="148" s="1"/>
  <c r="N106" i="148"/>
  <c r="AM105" i="148"/>
  <c r="AN105" i="148" s="1"/>
  <c r="U105" i="148"/>
  <c r="V105" i="148" s="1"/>
  <c r="N105" i="148"/>
  <c r="AM104" i="148"/>
  <c r="AN104" i="148" s="1"/>
  <c r="U104" i="148"/>
  <c r="V104" i="148" s="1"/>
  <c r="N104" i="148"/>
  <c r="AM103" i="148"/>
  <c r="AN103" i="148" s="1"/>
  <c r="U103" i="148"/>
  <c r="V103" i="148" s="1"/>
  <c r="N103" i="148"/>
  <c r="AM102" i="148"/>
  <c r="AN102" i="148" s="1"/>
  <c r="U102" i="148"/>
  <c r="V102" i="148" s="1"/>
  <c r="N102" i="148"/>
  <c r="AM101" i="148"/>
  <c r="AN101" i="148" s="1"/>
  <c r="U101" i="148"/>
  <c r="V101" i="148" s="1"/>
  <c r="N101" i="148"/>
  <c r="AM100" i="148"/>
  <c r="AN100" i="148" s="1"/>
  <c r="U100" i="148"/>
  <c r="V100" i="148" s="1"/>
  <c r="N100" i="148"/>
  <c r="U99" i="148"/>
  <c r="V99" i="148" s="1"/>
  <c r="N99" i="148"/>
  <c r="U98" i="148"/>
  <c r="V98" i="148" s="1"/>
  <c r="AM97" i="148"/>
  <c r="AN97" i="148" s="1"/>
  <c r="U97" i="148"/>
  <c r="V97" i="148" s="1"/>
  <c r="N97" i="148"/>
  <c r="AM96" i="148"/>
  <c r="AN96" i="148" s="1"/>
  <c r="U96" i="148"/>
  <c r="V96" i="148" s="1"/>
  <c r="N96" i="148"/>
  <c r="U95" i="148"/>
  <c r="V95" i="148" s="1"/>
  <c r="N95" i="148"/>
  <c r="U94" i="148"/>
  <c r="V94" i="148" s="1"/>
  <c r="AM93" i="148"/>
  <c r="AN93" i="148" s="1"/>
  <c r="U93" i="148"/>
  <c r="V93" i="148" s="1"/>
  <c r="N93" i="148"/>
  <c r="AM92" i="148"/>
  <c r="AN92" i="148" s="1"/>
  <c r="U92" i="148"/>
  <c r="V92" i="148" s="1"/>
  <c r="N92" i="148"/>
  <c r="AM88" i="148"/>
  <c r="AN88" i="148" s="1"/>
  <c r="U88" i="148"/>
  <c r="V88" i="148" s="1"/>
  <c r="N88" i="148"/>
  <c r="U87" i="148"/>
  <c r="V87" i="148" s="1"/>
  <c r="AM86" i="148"/>
  <c r="AN86" i="148" s="1"/>
  <c r="U86" i="148"/>
  <c r="V86" i="148" s="1"/>
  <c r="N86" i="148"/>
  <c r="AM85" i="148"/>
  <c r="AN85" i="148" s="1"/>
  <c r="U85" i="148"/>
  <c r="V85" i="148" s="1"/>
  <c r="N85" i="148"/>
  <c r="AM84" i="148"/>
  <c r="AN84" i="148" s="1"/>
  <c r="U84" i="148"/>
  <c r="V84" i="148" s="1"/>
  <c r="N84" i="148"/>
  <c r="AM82" i="148"/>
  <c r="AN82" i="148" s="1"/>
  <c r="U82" i="148"/>
  <c r="V82" i="148" s="1"/>
  <c r="N82" i="148"/>
  <c r="U81" i="148"/>
  <c r="V81" i="148" s="1"/>
  <c r="N81" i="148"/>
  <c r="U80" i="148"/>
  <c r="V80" i="148" s="1"/>
  <c r="N80" i="148"/>
  <c r="AM79" i="148"/>
  <c r="AN79" i="148" s="1"/>
  <c r="U79" i="148"/>
  <c r="V79" i="148" s="1"/>
  <c r="N79" i="148"/>
  <c r="AM78" i="148"/>
  <c r="AN78" i="148" s="1"/>
  <c r="U78" i="148"/>
  <c r="V78" i="148" s="1"/>
  <c r="N78" i="148"/>
  <c r="AM77" i="148"/>
  <c r="AN77" i="148" s="1"/>
  <c r="U77" i="148"/>
  <c r="V77" i="148" s="1"/>
  <c r="N77" i="148"/>
  <c r="AM76" i="148"/>
  <c r="AN76" i="148" s="1"/>
  <c r="U76" i="148"/>
  <c r="V76" i="148" s="1"/>
  <c r="N76" i="148"/>
  <c r="U75" i="148"/>
  <c r="V75" i="148" s="1"/>
  <c r="N75" i="148"/>
  <c r="AM74" i="148"/>
  <c r="AN74" i="148" s="1"/>
  <c r="U74" i="148"/>
  <c r="V74" i="148" s="1"/>
  <c r="N74" i="148"/>
  <c r="AM73" i="148"/>
  <c r="AN73" i="148" s="1"/>
  <c r="U73" i="148"/>
  <c r="V73" i="148" s="1"/>
  <c r="N73" i="148"/>
  <c r="AM70" i="148"/>
  <c r="AN70" i="148" s="1"/>
  <c r="U70" i="148"/>
  <c r="V70" i="148" s="1"/>
  <c r="N70" i="148"/>
  <c r="U69" i="148"/>
  <c r="V69" i="148" s="1"/>
  <c r="N69" i="148"/>
  <c r="U68" i="148"/>
  <c r="U67" i="148"/>
  <c r="V67" i="148" s="1"/>
  <c r="N67" i="148"/>
  <c r="U66" i="148"/>
  <c r="V66" i="148" s="1"/>
  <c r="N66" i="148"/>
  <c r="U65" i="148"/>
  <c r="V65" i="148" s="1"/>
  <c r="N65" i="148"/>
  <c r="AM63" i="148"/>
  <c r="AN63" i="148" s="1"/>
  <c r="AM62" i="148"/>
  <c r="AN62" i="148" s="1"/>
  <c r="AM61" i="148"/>
  <c r="AN61" i="148" s="1"/>
  <c r="AM60" i="148"/>
  <c r="AN60" i="148" s="1"/>
  <c r="AM59" i="148"/>
  <c r="AN59" i="148" s="1"/>
  <c r="AM58" i="148"/>
  <c r="AN58" i="148" s="1"/>
  <c r="U54" i="148"/>
  <c r="U53" i="148"/>
  <c r="V53" i="148" s="1"/>
  <c r="N53" i="148"/>
  <c r="U52" i="148"/>
  <c r="U51" i="148"/>
  <c r="V51" i="148" s="1"/>
  <c r="N51" i="148"/>
  <c r="U50" i="148"/>
  <c r="U49" i="148"/>
  <c r="V49" i="148" s="1"/>
  <c r="N49" i="148"/>
  <c r="U48" i="148"/>
  <c r="AM47" i="148"/>
  <c r="AN47" i="148" s="1"/>
  <c r="U47" i="148"/>
  <c r="V47" i="148" s="1"/>
  <c r="N47" i="148"/>
  <c r="U46" i="148"/>
  <c r="AM45" i="148"/>
  <c r="AN45" i="148" s="1"/>
  <c r="U45" i="148"/>
  <c r="V45" i="148" s="1"/>
  <c r="N45" i="148"/>
  <c r="U44" i="148"/>
  <c r="U43" i="148"/>
  <c r="V43" i="148" s="1"/>
  <c r="N43" i="148"/>
  <c r="U42" i="148"/>
  <c r="U41" i="148"/>
  <c r="V41" i="148" s="1"/>
  <c r="N41" i="148"/>
  <c r="AM40" i="148"/>
  <c r="AN40" i="148" s="1"/>
  <c r="U40" i="148"/>
  <c r="AM39" i="148"/>
  <c r="AN39" i="148" s="1"/>
  <c r="U39" i="148"/>
  <c r="V39" i="148" s="1"/>
  <c r="N39" i="148"/>
  <c r="AM38" i="148"/>
  <c r="AN38" i="148" s="1"/>
  <c r="U38" i="148"/>
  <c r="AM37" i="148"/>
  <c r="AN37" i="148" s="1"/>
  <c r="U37" i="148"/>
  <c r="V37" i="148" s="1"/>
  <c r="N37" i="148"/>
  <c r="AM36" i="148"/>
  <c r="AN36" i="148" s="1"/>
  <c r="U36" i="148"/>
  <c r="U35" i="148"/>
  <c r="V35" i="148" s="1"/>
  <c r="N35" i="148"/>
  <c r="AM34" i="148"/>
  <c r="AN34" i="148" s="1"/>
  <c r="U34" i="148"/>
  <c r="U33" i="148"/>
  <c r="V33" i="148" s="1"/>
  <c r="N33" i="148"/>
  <c r="U32" i="148"/>
  <c r="U31" i="148"/>
  <c r="V31" i="148" s="1"/>
  <c r="N31" i="148"/>
  <c r="U30" i="148"/>
  <c r="AM29" i="148"/>
  <c r="AN29" i="148" s="1"/>
  <c r="U29" i="148"/>
  <c r="V29" i="148" s="1"/>
  <c r="N29" i="148"/>
  <c r="AM28" i="148"/>
  <c r="AN28" i="148" s="1"/>
  <c r="U28" i="148"/>
  <c r="U27" i="148"/>
  <c r="V27" i="148" s="1"/>
  <c r="N27" i="148"/>
  <c r="U26" i="148"/>
  <c r="AM25" i="148"/>
  <c r="AN25" i="148" s="1"/>
  <c r="U25" i="148"/>
  <c r="V25" i="148" s="1"/>
  <c r="N25" i="148"/>
  <c r="AM24" i="148"/>
  <c r="AN24" i="148" s="1"/>
  <c r="U24" i="148"/>
  <c r="U23" i="148"/>
  <c r="V23" i="148" s="1"/>
  <c r="N23" i="148"/>
  <c r="AM22" i="148"/>
  <c r="AN22" i="148" s="1"/>
  <c r="U22" i="148"/>
  <c r="AM21" i="148"/>
  <c r="AN21" i="148" s="1"/>
  <c r="U21" i="148"/>
  <c r="V21" i="148" s="1"/>
  <c r="N21" i="148"/>
  <c r="AM20" i="148"/>
  <c r="AN20" i="148" s="1"/>
  <c r="U20" i="148"/>
  <c r="AM19" i="148"/>
  <c r="AN19" i="148" s="1"/>
  <c r="U19" i="148"/>
  <c r="V19" i="148" s="1"/>
  <c r="N19" i="148"/>
  <c r="U18" i="148"/>
  <c r="AM17" i="148"/>
  <c r="AN17" i="148" s="1"/>
  <c r="U17" i="148"/>
  <c r="V17" i="148" s="1"/>
  <c r="N17" i="148"/>
  <c r="U16" i="148"/>
  <c r="AM15" i="148"/>
  <c r="AN15" i="148" s="1"/>
  <c r="U15" i="148"/>
  <c r="V15" i="148" s="1"/>
  <c r="N15" i="148"/>
  <c r="U14" i="148"/>
  <c r="AM13" i="148"/>
  <c r="AN13" i="148" s="1"/>
  <c r="U13" i="148"/>
  <c r="V13" i="148" s="1"/>
  <c r="N13" i="148"/>
  <c r="AM12" i="148"/>
  <c r="AN12" i="148" s="1"/>
  <c r="U12" i="148"/>
  <c r="AM11" i="148"/>
  <c r="AN11" i="148" s="1"/>
  <c r="U11" i="148"/>
  <c r="V11" i="148" s="1"/>
  <c r="N11" i="148"/>
  <c r="U10" i="148"/>
  <c r="U9" i="148"/>
  <c r="V9" i="148" s="1"/>
  <c r="N9" i="148"/>
  <c r="U8" i="148"/>
  <c r="AM7" i="148"/>
  <c r="AN7" i="148" s="1"/>
  <c r="U7" i="148"/>
  <c r="V7" i="148" s="1"/>
  <c r="N7" i="148"/>
  <c r="U6" i="148"/>
  <c r="U5" i="148"/>
  <c r="V5" i="148" s="1"/>
  <c r="N5" i="148"/>
  <c r="AC2" i="148"/>
  <c r="AE2" i="148" s="1"/>
  <c r="H2" i="148"/>
  <c r="L2" i="148" s="1"/>
  <c r="Y333" i="148" l="1"/>
  <c r="G300" i="148"/>
  <c r="Y630" i="148"/>
  <c r="G526" i="148"/>
  <c r="F320" i="148"/>
  <c r="AU520" i="148"/>
  <c r="N691" i="148"/>
  <c r="AB979" i="148"/>
  <c r="AC979" i="148" s="1"/>
  <c r="AD979" i="148" s="1"/>
  <c r="AB969" i="148"/>
  <c r="AC969" i="148" s="1"/>
  <c r="AD969" i="148" s="1"/>
  <c r="AB956" i="148"/>
  <c r="AC956" i="148" s="1"/>
  <c r="AD956" i="148" s="1"/>
  <c r="AB952" i="148"/>
  <c r="AC952" i="148" s="1"/>
  <c r="AD952" i="148" s="1"/>
  <c r="AB948" i="148"/>
  <c r="AC948" i="148" s="1"/>
  <c r="AD948" i="148" s="1"/>
  <c r="AB944" i="148"/>
  <c r="AC944" i="148" s="1"/>
  <c r="AD944" i="148" s="1"/>
  <c r="AB940" i="148"/>
  <c r="AC940" i="148" s="1"/>
  <c r="AD940" i="148" s="1"/>
  <c r="AB915" i="148"/>
  <c r="AB907" i="148"/>
  <c r="AC907" i="148" s="1"/>
  <c r="AD907" i="148" s="1"/>
  <c r="AB903" i="148"/>
  <c r="AC903" i="148" s="1"/>
  <c r="AD903" i="148" s="1"/>
  <c r="AB900" i="148"/>
  <c r="AB897" i="148"/>
  <c r="AB873" i="148"/>
  <c r="AB869" i="148"/>
  <c r="AC869" i="148" s="1"/>
  <c r="AD869" i="148" s="1"/>
  <c r="AB852" i="148"/>
  <c r="AC852" i="148" s="1"/>
  <c r="AD852" i="148" s="1"/>
  <c r="AB848" i="148"/>
  <c r="AC848" i="148" s="1"/>
  <c r="AD848" i="148" s="1"/>
  <c r="AB842" i="148"/>
  <c r="AB839" i="148"/>
  <c r="AB835" i="148"/>
  <c r="AC835" i="148" s="1"/>
  <c r="AD835" i="148" s="1"/>
  <c r="AB831" i="148"/>
  <c r="AC831" i="148" s="1"/>
  <c r="AD831" i="148" s="1"/>
  <c r="AB824" i="148"/>
  <c r="AC824" i="148" s="1"/>
  <c r="AD824" i="148" s="1"/>
  <c r="AB811" i="148"/>
  <c r="AC811" i="148" s="1"/>
  <c r="AD811" i="148" s="1"/>
  <c r="AB807" i="148"/>
  <c r="AC807" i="148" s="1"/>
  <c r="AD807" i="148" s="1"/>
  <c r="AB803" i="148"/>
  <c r="AC803" i="148" s="1"/>
  <c r="AD803" i="148" s="1"/>
  <c r="AB780" i="148"/>
  <c r="AC780" i="148" s="1"/>
  <c r="AD780" i="148" s="1"/>
  <c r="AB776" i="148"/>
  <c r="AC776" i="148" s="1"/>
  <c r="AD776" i="148" s="1"/>
  <c r="AB973" i="148"/>
  <c r="AC973" i="148" s="1"/>
  <c r="AD973" i="148" s="1"/>
  <c r="AB970" i="148"/>
  <c r="AC970" i="148" s="1"/>
  <c r="AD970" i="148" s="1"/>
  <c r="AB954" i="148"/>
  <c r="AC954" i="148" s="1"/>
  <c r="AD954" i="148" s="1"/>
  <c r="AB951" i="148"/>
  <c r="AC951" i="148" s="1"/>
  <c r="AD951" i="148" s="1"/>
  <c r="AB935" i="148"/>
  <c r="AC935" i="148" s="1"/>
  <c r="AD935" i="148" s="1"/>
  <c r="AB899" i="148"/>
  <c r="AC899" i="148" s="1"/>
  <c r="AD899" i="148" s="1"/>
  <c r="AB890" i="148"/>
  <c r="AC890" i="148" s="1"/>
  <c r="AD890" i="148" s="1"/>
  <c r="AB885" i="148"/>
  <c r="AB882" i="148"/>
  <c r="AB880" i="148"/>
  <c r="AC880" i="148" s="1"/>
  <c r="AD880" i="148" s="1"/>
  <c r="AB874" i="148"/>
  <c r="AC874" i="148" s="1"/>
  <c r="AD874" i="148" s="1"/>
  <c r="AB861" i="148"/>
  <c r="AB855" i="148"/>
  <c r="AC855" i="148" s="1"/>
  <c r="AD855" i="148" s="1"/>
  <c r="AB846" i="148"/>
  <c r="AC846" i="148" s="1"/>
  <c r="AD846" i="148" s="1"/>
  <c r="AB833" i="148"/>
  <c r="AC833" i="148" s="1"/>
  <c r="AD833" i="148" s="1"/>
  <c r="AB830" i="148"/>
  <c r="AC830" i="148" s="1"/>
  <c r="AD830" i="148" s="1"/>
  <c r="AB826" i="148"/>
  <c r="AB817" i="148"/>
  <c r="AB815" i="148"/>
  <c r="AC815" i="148" s="1"/>
  <c r="AD815" i="148" s="1"/>
  <c r="AB809" i="148"/>
  <c r="AC809" i="148" s="1"/>
  <c r="AD809" i="148" s="1"/>
  <c r="AB806" i="148"/>
  <c r="AC806" i="148" s="1"/>
  <c r="AD806" i="148" s="1"/>
  <c r="AB795" i="148"/>
  <c r="AC795" i="148" s="1"/>
  <c r="AD795" i="148" s="1"/>
  <c r="AB792" i="148"/>
  <c r="AC792" i="148" s="1"/>
  <c r="AD792" i="148" s="1"/>
  <c r="AB781" i="148"/>
  <c r="AC781" i="148" s="1"/>
  <c r="AD781" i="148" s="1"/>
  <c r="AB963" i="148"/>
  <c r="AC963" i="148" s="1"/>
  <c r="AD963" i="148" s="1"/>
  <c r="AB945" i="148"/>
  <c r="AC945" i="148" s="1"/>
  <c r="AD945" i="148" s="1"/>
  <c r="AB932" i="148"/>
  <c r="AC932" i="148" s="1"/>
  <c r="AD932" i="148" s="1"/>
  <c r="AB924" i="148"/>
  <c r="AC924" i="148" s="1"/>
  <c r="AD924" i="148" s="1"/>
  <c r="AB916" i="148"/>
  <c r="AC916" i="148" s="1"/>
  <c r="AD916" i="148" s="1"/>
  <c r="AB909" i="148"/>
  <c r="AB904" i="148"/>
  <c r="AC904" i="148" s="1"/>
  <c r="AD904" i="148" s="1"/>
  <c r="AB884" i="148"/>
  <c r="AB864" i="148"/>
  <c r="AC864" i="148" s="1"/>
  <c r="AD864" i="148" s="1"/>
  <c r="AB851" i="148"/>
  <c r="AC851" i="148" s="1"/>
  <c r="AD851" i="148" s="1"/>
  <c r="AB838" i="148"/>
  <c r="AC838" i="148" s="1"/>
  <c r="AD838" i="148" s="1"/>
  <c r="AB822" i="148"/>
  <c r="AB819" i="148"/>
  <c r="AB789" i="148"/>
  <c r="AC789" i="148" s="1"/>
  <c r="AD789" i="148" s="1"/>
  <c r="AB786" i="148"/>
  <c r="AC786" i="148" s="1"/>
  <c r="AD786" i="148" s="1"/>
  <c r="AB778" i="148"/>
  <c r="AC778" i="148" s="1"/>
  <c r="AD778" i="148" s="1"/>
  <c r="AB775" i="148"/>
  <c r="AC775" i="148" s="1"/>
  <c r="AD775" i="148" s="1"/>
  <c r="AB769" i="148"/>
  <c r="AC769" i="148" s="1"/>
  <c r="AD769" i="148" s="1"/>
  <c r="AB765" i="148"/>
  <c r="AC765" i="148" s="1"/>
  <c r="AD765" i="148" s="1"/>
  <c r="AB761" i="148"/>
  <c r="AC761" i="148" s="1"/>
  <c r="AD761" i="148" s="1"/>
  <c r="AB977" i="148"/>
  <c r="AC977" i="148" s="1"/>
  <c r="AD977" i="148" s="1"/>
  <c r="AB974" i="148"/>
  <c r="AC974" i="148" s="1"/>
  <c r="AD974" i="148" s="1"/>
  <c r="AB967" i="148"/>
  <c r="AC967" i="148" s="1"/>
  <c r="AD967" i="148" s="1"/>
  <c r="AB960" i="148"/>
  <c r="AC960" i="148" s="1"/>
  <c r="AD960" i="148" s="1"/>
  <c r="AB955" i="148"/>
  <c r="AC955" i="148" s="1"/>
  <c r="AD955" i="148" s="1"/>
  <c r="AB942" i="148"/>
  <c r="AC942" i="148" s="1"/>
  <c r="AD942" i="148" s="1"/>
  <c r="AB939" i="148"/>
  <c r="AC939" i="148" s="1"/>
  <c r="AD939" i="148" s="1"/>
  <c r="AB930" i="148"/>
  <c r="AB927" i="148"/>
  <c r="AB921" i="148"/>
  <c r="AC921" i="148" s="1"/>
  <c r="AD921" i="148" s="1"/>
  <c r="AB918" i="148"/>
  <c r="AC918" i="148" s="1"/>
  <c r="AD918" i="148" s="1"/>
  <c r="AB912" i="148"/>
  <c r="AC912" i="148" s="1"/>
  <c r="AD912" i="148" s="1"/>
  <c r="AB901" i="148"/>
  <c r="AC901" i="148" s="1"/>
  <c r="AD901" i="148" s="1"/>
  <c r="AB894" i="148"/>
  <c r="AC894" i="148" s="1"/>
  <c r="AD894" i="148" s="1"/>
  <c r="AB891" i="148"/>
  <c r="AC891" i="148" s="1"/>
  <c r="AD891" i="148" s="1"/>
  <c r="AB875" i="148"/>
  <c r="AC875" i="148" s="1"/>
  <c r="AD875" i="148" s="1"/>
  <c r="AB859" i="148"/>
  <c r="AC859" i="148" s="1"/>
  <c r="AD859" i="148" s="1"/>
  <c r="AB856" i="148"/>
  <c r="AC856" i="148" s="1"/>
  <c r="AD856" i="148" s="1"/>
  <c r="AB841" i="148"/>
  <c r="AC841" i="148" s="1"/>
  <c r="AD841" i="148" s="1"/>
  <c r="AB834" i="148"/>
  <c r="AC834" i="148" s="1"/>
  <c r="AD834" i="148" s="1"/>
  <c r="AB825" i="148"/>
  <c r="AC825" i="148" s="1"/>
  <c r="AD825" i="148" s="1"/>
  <c r="AB821" i="148"/>
  <c r="AB810" i="148"/>
  <c r="AC810" i="148" s="1"/>
  <c r="AD810" i="148" s="1"/>
  <c r="AB799" i="148"/>
  <c r="AC799" i="148" s="1"/>
  <c r="AD799" i="148" s="1"/>
  <c r="AB796" i="148"/>
  <c r="AC796" i="148" s="1"/>
  <c r="AD796" i="148" s="1"/>
  <c r="AB783" i="148"/>
  <c r="AC783" i="148" s="1"/>
  <c r="AD783" i="148" s="1"/>
  <c r="AB771" i="148"/>
  <c r="AC771" i="148" s="1"/>
  <c r="AD771" i="148" s="1"/>
  <c r="AB756" i="148"/>
  <c r="AC756" i="148" s="1"/>
  <c r="AD756" i="148" s="1"/>
  <c r="AB753" i="148"/>
  <c r="AB971" i="148"/>
  <c r="AC971" i="148" s="1"/>
  <c r="AD971" i="148" s="1"/>
  <c r="AB949" i="148"/>
  <c r="AC949" i="148" s="1"/>
  <c r="AD949" i="148" s="1"/>
  <c r="AB936" i="148"/>
  <c r="AC936" i="148" s="1"/>
  <c r="AD936" i="148" s="1"/>
  <c r="AB933" i="148"/>
  <c r="AC933" i="148" s="1"/>
  <c r="AD933" i="148" s="1"/>
  <c r="AB929" i="148"/>
  <c r="AB908" i="148"/>
  <c r="AC908" i="148" s="1"/>
  <c r="AD908" i="148" s="1"/>
  <c r="AB889" i="148"/>
  <c r="AB881" i="148"/>
  <c r="AC881" i="148" s="1"/>
  <c r="AD881" i="148" s="1"/>
  <c r="AB867" i="148"/>
  <c r="AB844" i="148"/>
  <c r="AC844" i="148" s="1"/>
  <c r="AD844" i="148" s="1"/>
  <c r="AB828" i="148"/>
  <c r="AC828" i="148" s="1"/>
  <c r="AD828" i="148" s="1"/>
  <c r="AB816" i="148"/>
  <c r="AC816" i="148" s="1"/>
  <c r="AD816" i="148" s="1"/>
  <c r="AB804" i="148"/>
  <c r="AC804" i="148" s="1"/>
  <c r="AD804" i="148" s="1"/>
  <c r="AB793" i="148"/>
  <c r="AC793" i="148" s="1"/>
  <c r="AD793" i="148" s="1"/>
  <c r="AB790" i="148"/>
  <c r="AC790" i="148" s="1"/>
  <c r="AD790" i="148" s="1"/>
  <c r="AB964" i="148"/>
  <c r="AC964" i="148" s="1"/>
  <c r="AD964" i="148" s="1"/>
  <c r="AB961" i="148"/>
  <c r="AC961" i="148" s="1"/>
  <c r="AD961" i="148" s="1"/>
  <c r="AB946" i="148"/>
  <c r="AC946" i="148" s="1"/>
  <c r="AD946" i="148" s="1"/>
  <c r="AB943" i="148"/>
  <c r="AC943" i="148" s="1"/>
  <c r="AD943" i="148" s="1"/>
  <c r="AB925" i="148"/>
  <c r="AC925" i="148" s="1"/>
  <c r="AD925" i="148" s="1"/>
  <c r="AB922" i="148"/>
  <c r="AC922" i="148" s="1"/>
  <c r="AD922" i="148" s="1"/>
  <c r="AB913" i="148"/>
  <c r="AC913" i="148" s="1"/>
  <c r="AD913" i="148" s="1"/>
  <c r="AB905" i="148"/>
  <c r="AC905" i="148" s="1"/>
  <c r="AD905" i="148" s="1"/>
  <c r="AB902" i="148"/>
  <c r="AC902" i="148" s="1"/>
  <c r="AD902" i="148" s="1"/>
  <c r="AB898" i="148"/>
  <c r="AB895" i="148"/>
  <c r="AC895" i="148" s="1"/>
  <c r="AD895" i="148" s="1"/>
  <c r="AB888" i="148"/>
  <c r="AB886" i="148"/>
  <c r="AC886" i="148" s="1"/>
  <c r="AD886" i="148" s="1"/>
  <c r="AB883" i="148"/>
  <c r="AC883" i="148" s="1"/>
  <c r="AD883" i="148" s="1"/>
  <c r="AB879" i="148"/>
  <c r="AB877" i="148"/>
  <c r="AC877" i="148" s="1"/>
  <c r="AD877" i="148" s="1"/>
  <c r="AB872" i="148"/>
  <c r="AB870" i="148"/>
  <c r="AC870" i="148" s="1"/>
  <c r="AD870" i="148" s="1"/>
  <c r="AB865" i="148"/>
  <c r="AC865" i="148" s="1"/>
  <c r="AD865" i="148" s="1"/>
  <c r="AB862" i="148"/>
  <c r="AC862" i="148" s="1"/>
  <c r="AD862" i="148" s="1"/>
  <c r="AB860" i="148"/>
  <c r="AC860" i="148" s="1"/>
  <c r="AD860" i="148" s="1"/>
  <c r="AB854" i="148"/>
  <c r="AB849" i="148"/>
  <c r="AC849" i="148" s="1"/>
  <c r="AD849" i="148" s="1"/>
  <c r="AB818" i="148"/>
  <c r="AC818" i="148" s="1"/>
  <c r="AD818" i="148" s="1"/>
  <c r="AB814" i="148"/>
  <c r="AB802" i="148"/>
  <c r="AB800" i="148"/>
  <c r="AC800" i="148" s="1"/>
  <c r="AD800" i="148" s="1"/>
  <c r="AB787" i="148"/>
  <c r="AC787" i="148" s="1"/>
  <c r="AD787" i="148" s="1"/>
  <c r="AB784" i="148"/>
  <c r="AC784" i="148" s="1"/>
  <c r="AD784" i="148" s="1"/>
  <c r="AB978" i="148"/>
  <c r="AC978" i="148" s="1"/>
  <c r="AD978" i="148" s="1"/>
  <c r="AB975" i="148"/>
  <c r="AC975" i="148" s="1"/>
  <c r="AD975" i="148" s="1"/>
  <c r="AB972" i="148"/>
  <c r="AC972" i="148" s="1"/>
  <c r="AD972" i="148" s="1"/>
  <c r="AB968" i="148"/>
  <c r="AC968" i="148" s="1"/>
  <c r="AD968" i="148" s="1"/>
  <c r="AB958" i="148"/>
  <c r="AC958" i="148" s="1"/>
  <c r="AD958" i="148" s="1"/>
  <c r="AB953" i="148"/>
  <c r="AC953" i="148" s="1"/>
  <c r="AD953" i="148" s="1"/>
  <c r="AB919" i="148"/>
  <c r="AC919" i="148" s="1"/>
  <c r="AD919" i="148" s="1"/>
  <c r="AB910" i="148"/>
  <c r="AC910" i="148" s="1"/>
  <c r="AD910" i="148" s="1"/>
  <c r="AB892" i="148"/>
  <c r="AC892" i="148" s="1"/>
  <c r="AD892" i="148" s="1"/>
  <c r="AB857" i="148"/>
  <c r="AC857" i="148" s="1"/>
  <c r="AD857" i="148" s="1"/>
  <c r="AB847" i="148"/>
  <c r="AB845" i="148"/>
  <c r="AC845" i="148" s="1"/>
  <c r="AD845" i="148" s="1"/>
  <c r="AB837" i="148"/>
  <c r="AB832" i="148"/>
  <c r="AC832" i="148" s="1"/>
  <c r="AD832" i="148" s="1"/>
  <c r="AB823" i="148"/>
  <c r="AC823" i="148" s="1"/>
  <c r="AD823" i="148" s="1"/>
  <c r="AB820" i="148"/>
  <c r="AC820" i="148" s="1"/>
  <c r="AD820" i="148" s="1"/>
  <c r="AB813" i="148"/>
  <c r="AB808" i="148"/>
  <c r="AC808" i="148" s="1"/>
  <c r="AD808" i="148" s="1"/>
  <c r="AB797" i="148"/>
  <c r="AC797" i="148" s="1"/>
  <c r="AD797" i="148" s="1"/>
  <c r="AB794" i="148"/>
  <c r="AC794" i="148" s="1"/>
  <c r="AD794" i="148" s="1"/>
  <c r="AB976" i="148"/>
  <c r="AC976" i="148" s="1"/>
  <c r="AD976" i="148" s="1"/>
  <c r="AB962" i="148"/>
  <c r="AC962" i="148" s="1"/>
  <c r="AD962" i="148" s="1"/>
  <c r="AB959" i="148"/>
  <c r="AC959" i="148" s="1"/>
  <c r="AD959" i="148" s="1"/>
  <c r="AB957" i="148"/>
  <c r="AC957" i="148" s="1"/>
  <c r="AD957" i="148" s="1"/>
  <c r="AB941" i="148"/>
  <c r="AC941" i="148" s="1"/>
  <c r="AD941" i="148" s="1"/>
  <c r="AB937" i="148"/>
  <c r="AB923" i="148"/>
  <c r="AC923" i="148" s="1"/>
  <c r="AD923" i="148" s="1"/>
  <c r="AB920" i="148"/>
  <c r="AC920" i="148" s="1"/>
  <c r="AD920" i="148" s="1"/>
  <c r="AB914" i="148"/>
  <c r="AC914" i="148" s="1"/>
  <c r="AD914" i="148" s="1"/>
  <c r="AB911" i="148"/>
  <c r="AC911" i="148" s="1"/>
  <c r="AD911" i="148" s="1"/>
  <c r="AB896" i="148"/>
  <c r="AC896" i="148" s="1"/>
  <c r="AD896" i="148" s="1"/>
  <c r="AB893" i="148"/>
  <c r="AC893" i="148" s="1"/>
  <c r="AD893" i="148" s="1"/>
  <c r="AB887" i="148"/>
  <c r="AC887" i="148" s="1"/>
  <c r="AD887" i="148" s="1"/>
  <c r="AB947" i="148"/>
  <c r="AC947" i="148" s="1"/>
  <c r="AD947" i="148" s="1"/>
  <c r="AB858" i="148"/>
  <c r="AC858" i="148" s="1"/>
  <c r="AD858" i="148" s="1"/>
  <c r="AB782" i="148"/>
  <c r="AB768" i="148"/>
  <c r="AC768" i="148" s="1"/>
  <c r="AD768" i="148" s="1"/>
  <c r="AB755" i="148"/>
  <c r="AC755" i="148" s="1"/>
  <c r="AD755" i="148" s="1"/>
  <c r="AB751" i="148"/>
  <c r="AC751" i="148" s="1"/>
  <c r="AD751" i="148" s="1"/>
  <c r="AB747" i="148"/>
  <c r="AC747" i="148" s="1"/>
  <c r="AD747" i="148" s="1"/>
  <c r="AB743" i="148"/>
  <c r="AC743" i="148" s="1"/>
  <c r="AD743" i="148" s="1"/>
  <c r="AB737" i="148"/>
  <c r="AB730" i="148"/>
  <c r="AC730" i="148" s="1"/>
  <c r="AD730" i="148" s="1"/>
  <c r="AB726" i="148"/>
  <c r="AC726" i="148" s="1"/>
  <c r="AD726" i="148" s="1"/>
  <c r="AB723" i="148"/>
  <c r="AB720" i="148"/>
  <c r="AB712" i="148"/>
  <c r="AC712" i="148" s="1"/>
  <c r="AD712" i="148" s="1"/>
  <c r="AB697" i="148"/>
  <c r="AB661" i="148"/>
  <c r="AB635" i="148"/>
  <c r="AB613" i="148"/>
  <c r="AB597" i="148"/>
  <c r="AC597" i="148" s="1"/>
  <c r="AD597" i="148" s="1"/>
  <c r="AB587" i="148"/>
  <c r="AC587" i="148" s="1"/>
  <c r="AD587" i="148" s="1"/>
  <c r="AB850" i="148"/>
  <c r="AC850" i="148" s="1"/>
  <c r="AD850" i="148" s="1"/>
  <c r="AB770" i="148"/>
  <c r="AB766" i="148"/>
  <c r="AC766" i="148" s="1"/>
  <c r="AD766" i="148" s="1"/>
  <c r="AB759" i="148"/>
  <c r="AC759" i="148" s="1"/>
  <c r="AD759" i="148" s="1"/>
  <c r="AB757" i="148"/>
  <c r="AB722" i="148"/>
  <c r="AB718" i="148"/>
  <c r="AC718" i="148" s="1"/>
  <c r="AD718" i="148" s="1"/>
  <c r="AB714" i="148"/>
  <c r="AC714" i="148" s="1"/>
  <c r="AD714" i="148" s="1"/>
  <c r="AB707" i="148"/>
  <c r="AC707" i="148" s="1"/>
  <c r="AD707" i="148" s="1"/>
  <c r="AB703" i="148"/>
  <c r="AC703" i="148" s="1"/>
  <c r="AD703" i="148" s="1"/>
  <c r="AB693" i="148"/>
  <c r="AC693" i="148" s="1"/>
  <c r="AD693" i="148" s="1"/>
  <c r="AB688" i="148"/>
  <c r="AB683" i="148"/>
  <c r="AC683" i="148" s="1"/>
  <c r="AD683" i="148" s="1"/>
  <c r="AB679" i="148"/>
  <c r="AC679" i="148" s="1"/>
  <c r="AD679" i="148" s="1"/>
  <c r="AB675" i="148"/>
  <c r="AC675" i="148" s="1"/>
  <c r="AD675" i="148" s="1"/>
  <c r="AB671" i="148"/>
  <c r="AC671" i="148" s="1"/>
  <c r="AD671" i="148" s="1"/>
  <c r="AB665" i="148"/>
  <c r="AC665" i="148" s="1"/>
  <c r="AD665" i="148" s="1"/>
  <c r="AB657" i="148"/>
  <c r="AC657" i="148" s="1"/>
  <c r="AD657" i="148" s="1"/>
  <c r="AB653" i="148"/>
  <c r="AC653" i="148" s="1"/>
  <c r="AD653" i="148" s="1"/>
  <c r="AB649" i="148"/>
  <c r="AC649" i="148" s="1"/>
  <c r="AD649" i="148" s="1"/>
  <c r="AB639" i="148"/>
  <c r="AC639" i="148" s="1"/>
  <c r="AD639" i="148" s="1"/>
  <c r="AB631" i="148"/>
  <c r="AC631" i="148" s="1"/>
  <c r="AD631" i="148" s="1"/>
  <c r="AB625" i="148"/>
  <c r="AC625" i="148" s="1"/>
  <c r="AD625" i="148" s="1"/>
  <c r="AB843" i="148"/>
  <c r="AB827" i="148"/>
  <c r="AB812" i="148"/>
  <c r="AC812" i="148" s="1"/>
  <c r="AD812" i="148" s="1"/>
  <c r="AB774" i="148"/>
  <c r="AB764" i="148"/>
  <c r="AC764" i="148" s="1"/>
  <c r="AD764" i="148" s="1"/>
  <c r="AB748" i="148"/>
  <c r="AC748" i="148" s="1"/>
  <c r="AD748" i="148" s="1"/>
  <c r="AB744" i="148"/>
  <c r="AC744" i="148" s="1"/>
  <c r="AD744" i="148" s="1"/>
  <c r="AB740" i="148"/>
  <c r="AC740" i="148" s="1"/>
  <c r="AD740" i="148" s="1"/>
  <c r="AB734" i="148"/>
  <c r="AC734" i="148" s="1"/>
  <c r="AD734" i="148" s="1"/>
  <c r="AB731" i="148"/>
  <c r="AC731" i="148" s="1"/>
  <c r="AD731" i="148" s="1"/>
  <c r="AB727" i="148"/>
  <c r="AC727" i="148" s="1"/>
  <c r="AD727" i="148" s="1"/>
  <c r="AB700" i="148"/>
  <c r="AB696" i="148"/>
  <c r="AB690" i="148"/>
  <c r="AC690" i="148" s="1"/>
  <c r="AD690" i="148" s="1"/>
  <c r="AB668" i="148"/>
  <c r="AB660" i="148"/>
  <c r="AB646" i="148"/>
  <c r="AB642" i="148"/>
  <c r="AB634" i="148"/>
  <c r="AB628" i="148"/>
  <c r="AB612" i="148"/>
  <c r="AB589" i="148"/>
  <c r="AC589" i="148" s="1"/>
  <c r="AD589" i="148" s="1"/>
  <c r="AB938" i="148"/>
  <c r="AB934" i="148"/>
  <c r="AC934" i="148" s="1"/>
  <c r="AD934" i="148" s="1"/>
  <c r="AB931" i="148"/>
  <c r="AC931" i="148" s="1"/>
  <c r="AD931" i="148" s="1"/>
  <c r="AB866" i="148"/>
  <c r="AC866" i="148" s="1"/>
  <c r="AD866" i="148" s="1"/>
  <c r="AB836" i="148"/>
  <c r="AC836" i="148" s="1"/>
  <c r="AD836" i="148" s="1"/>
  <c r="AB805" i="148"/>
  <c r="AC805" i="148" s="1"/>
  <c r="AD805" i="148" s="1"/>
  <c r="AB773" i="148"/>
  <c r="AB762" i="148"/>
  <c r="AC762" i="148" s="1"/>
  <c r="AD762" i="148" s="1"/>
  <c r="AB736" i="148"/>
  <c r="AC736" i="148" s="1"/>
  <c r="AD736" i="148" s="1"/>
  <c r="AB719" i="148"/>
  <c r="AC719" i="148" s="1"/>
  <c r="AD719" i="148" s="1"/>
  <c r="AB715" i="148"/>
  <c r="AC715" i="148" s="1"/>
  <c r="AD715" i="148" s="1"/>
  <c r="AB708" i="148"/>
  <c r="AC708" i="148" s="1"/>
  <c r="AD708" i="148" s="1"/>
  <c r="AB704" i="148"/>
  <c r="AC704" i="148" s="1"/>
  <c r="AD704" i="148" s="1"/>
  <c r="AB694" i="148"/>
  <c r="AC694" i="148" s="1"/>
  <c r="AD694" i="148" s="1"/>
  <c r="AB687" i="148"/>
  <c r="AB684" i="148"/>
  <c r="AC684" i="148" s="1"/>
  <c r="AD684" i="148" s="1"/>
  <c r="AB680" i="148"/>
  <c r="AC680" i="148" s="1"/>
  <c r="AD680" i="148" s="1"/>
  <c r="AB676" i="148"/>
  <c r="AC676" i="148" s="1"/>
  <c r="AD676" i="148" s="1"/>
  <c r="AB672" i="148"/>
  <c r="AC672" i="148" s="1"/>
  <c r="AD672" i="148" s="1"/>
  <c r="AB666" i="148"/>
  <c r="AC666" i="148" s="1"/>
  <c r="AD666" i="148" s="1"/>
  <c r="AB662" i="148"/>
  <c r="AC662" i="148" s="1"/>
  <c r="AD662" i="148" s="1"/>
  <c r="AB658" i="148"/>
  <c r="AC658" i="148" s="1"/>
  <c r="AD658" i="148" s="1"/>
  <c r="AB654" i="148"/>
  <c r="AC654" i="148" s="1"/>
  <c r="AD654" i="148" s="1"/>
  <c r="AB650" i="148"/>
  <c r="AC650" i="148" s="1"/>
  <c r="AD650" i="148" s="1"/>
  <c r="AB640" i="148"/>
  <c r="AC640" i="148" s="1"/>
  <c r="AD640" i="148" s="1"/>
  <c r="AB965" i="148"/>
  <c r="AC965" i="148" s="1"/>
  <c r="AD965" i="148" s="1"/>
  <c r="AB876" i="148"/>
  <c r="AB863" i="148"/>
  <c r="AC863" i="148" s="1"/>
  <c r="AD863" i="148" s="1"/>
  <c r="AB829" i="148"/>
  <c r="AC829" i="148" s="1"/>
  <c r="AD829" i="148" s="1"/>
  <c r="AB772" i="148"/>
  <c r="AB760" i="148"/>
  <c r="AC760" i="148" s="1"/>
  <c r="AD760" i="148" s="1"/>
  <c r="AB752" i="148"/>
  <c r="AC752" i="148" s="1"/>
  <c r="AD752" i="148" s="1"/>
  <c r="AB749" i="148"/>
  <c r="AC749" i="148" s="1"/>
  <c r="AD749" i="148" s="1"/>
  <c r="AB745" i="148"/>
  <c r="AC745" i="148" s="1"/>
  <c r="AD745" i="148" s="1"/>
  <c r="AB741" i="148"/>
  <c r="AC741" i="148" s="1"/>
  <c r="AD741" i="148" s="1"/>
  <c r="AB728" i="148"/>
  <c r="AC728" i="148" s="1"/>
  <c r="AD728" i="148" s="1"/>
  <c r="AB724" i="148"/>
  <c r="AC724" i="148" s="1"/>
  <c r="AD724" i="148" s="1"/>
  <c r="AB721" i="148"/>
  <c r="AC721" i="148" s="1"/>
  <c r="AD721" i="148" s="1"/>
  <c r="AB711" i="148"/>
  <c r="AB791" i="148"/>
  <c r="AC791" i="148" s="1"/>
  <c r="AD791" i="148" s="1"/>
  <c r="AB767" i="148"/>
  <c r="AC767" i="148" s="1"/>
  <c r="AD767" i="148" s="1"/>
  <c r="AB758" i="148"/>
  <c r="AC758" i="148" s="1"/>
  <c r="AD758" i="148" s="1"/>
  <c r="AB732" i="148"/>
  <c r="AC732" i="148" s="1"/>
  <c r="AD732" i="148" s="1"/>
  <c r="AB716" i="148"/>
  <c r="AC716" i="148" s="1"/>
  <c r="AD716" i="148" s="1"/>
  <c r="AB713" i="148"/>
  <c r="AB709" i="148"/>
  <c r="AC709" i="148" s="1"/>
  <c r="AD709" i="148" s="1"/>
  <c r="AB705" i="148"/>
  <c r="AC705" i="148" s="1"/>
  <c r="AD705" i="148" s="1"/>
  <c r="AB701" i="148"/>
  <c r="AC701" i="148" s="1"/>
  <c r="AD701" i="148" s="1"/>
  <c r="AB695" i="148"/>
  <c r="AC695" i="148" s="1"/>
  <c r="AD695" i="148" s="1"/>
  <c r="AB686" i="148"/>
  <c r="AB681" i="148"/>
  <c r="AC681" i="148" s="1"/>
  <c r="AD681" i="148" s="1"/>
  <c r="AB677" i="148"/>
  <c r="AC677" i="148" s="1"/>
  <c r="AD677" i="148" s="1"/>
  <c r="AB673" i="148"/>
  <c r="AC673" i="148" s="1"/>
  <c r="AD673" i="148" s="1"/>
  <c r="AB669" i="148"/>
  <c r="AC669" i="148" s="1"/>
  <c r="AD669" i="148" s="1"/>
  <c r="AB667" i="148"/>
  <c r="AC667" i="148" s="1"/>
  <c r="AD667" i="148" s="1"/>
  <c r="AB663" i="148"/>
  <c r="AC663" i="148" s="1"/>
  <c r="AD663" i="148" s="1"/>
  <c r="AB659" i="148"/>
  <c r="AC659" i="148" s="1"/>
  <c r="AD659" i="148" s="1"/>
  <c r="AB655" i="148"/>
  <c r="AC655" i="148" s="1"/>
  <c r="AD655" i="148" s="1"/>
  <c r="AB651" i="148"/>
  <c r="AC651" i="148" s="1"/>
  <c r="AD651" i="148" s="1"/>
  <c r="AB647" i="148"/>
  <c r="AC647" i="148" s="1"/>
  <c r="AD647" i="148" s="1"/>
  <c r="AB950" i="148"/>
  <c r="AC950" i="148" s="1"/>
  <c r="AD950" i="148" s="1"/>
  <c r="AB928" i="148"/>
  <c r="AC928" i="148" s="1"/>
  <c r="AD928" i="148" s="1"/>
  <c r="AB917" i="148"/>
  <c r="AB868" i="148"/>
  <c r="AC868" i="148" s="1"/>
  <c r="AD868" i="148" s="1"/>
  <c r="AB798" i="148"/>
  <c r="AC798" i="148" s="1"/>
  <c r="AD798" i="148" s="1"/>
  <c r="AB785" i="148"/>
  <c r="AC785" i="148" s="1"/>
  <c r="AD785" i="148" s="1"/>
  <c r="AB779" i="148"/>
  <c r="AC779" i="148" s="1"/>
  <c r="AD779" i="148" s="1"/>
  <c r="AB777" i="148"/>
  <c r="AC777" i="148" s="1"/>
  <c r="AD777" i="148" s="1"/>
  <c r="AB763" i="148"/>
  <c r="AC763" i="148" s="1"/>
  <c r="AD763" i="148" s="1"/>
  <c r="AB738" i="148"/>
  <c r="AB735" i="148"/>
  <c r="AB733" i="148"/>
  <c r="AC733" i="148" s="1"/>
  <c r="AD733" i="148" s="1"/>
  <c r="AB717" i="148"/>
  <c r="AC717" i="148" s="1"/>
  <c r="AD717" i="148" s="1"/>
  <c r="AB710" i="148"/>
  <c r="AC710" i="148" s="1"/>
  <c r="AD710" i="148" s="1"/>
  <c r="AB906" i="148"/>
  <c r="AC906" i="148" s="1"/>
  <c r="AD906" i="148" s="1"/>
  <c r="AB840" i="148"/>
  <c r="AB725" i="148"/>
  <c r="AC725" i="148" s="1"/>
  <c r="AD725" i="148" s="1"/>
  <c r="AB689" i="148"/>
  <c r="AB670" i="148"/>
  <c r="AC670" i="148" s="1"/>
  <c r="AD670" i="148" s="1"/>
  <c r="AB652" i="148"/>
  <c r="AC652" i="148" s="1"/>
  <c r="AD652" i="148" s="1"/>
  <c r="AB638" i="148"/>
  <c r="AC638" i="148" s="1"/>
  <c r="AD638" i="148" s="1"/>
  <c r="AB633" i="148"/>
  <c r="Z630" i="148"/>
  <c r="AB630" i="148" s="1"/>
  <c r="AB626" i="148"/>
  <c r="AC626" i="148" s="1"/>
  <c r="AD626" i="148" s="1"/>
  <c r="AB621" i="148"/>
  <c r="AC621" i="148" s="1"/>
  <c r="AD621" i="148" s="1"/>
  <c r="AB607" i="148"/>
  <c r="AC607" i="148" s="1"/>
  <c r="AD607" i="148" s="1"/>
  <c r="AB598" i="148"/>
  <c r="AC598" i="148" s="1"/>
  <c r="AD598" i="148" s="1"/>
  <c r="AB592" i="148"/>
  <c r="AC592" i="148" s="1"/>
  <c r="AD592" i="148" s="1"/>
  <c r="AB585" i="148"/>
  <c r="AC585" i="148" s="1"/>
  <c r="AD585" i="148" s="1"/>
  <c r="AB581" i="148"/>
  <c r="AC581" i="148" s="1"/>
  <c r="AD581" i="148" s="1"/>
  <c r="AB577" i="148"/>
  <c r="AC577" i="148" s="1"/>
  <c r="AD577" i="148" s="1"/>
  <c r="AB573" i="148"/>
  <c r="AC573" i="148" s="1"/>
  <c r="AD573" i="148" s="1"/>
  <c r="AB569" i="148"/>
  <c r="AC569" i="148" s="1"/>
  <c r="AD569" i="148" s="1"/>
  <c r="AB564" i="148"/>
  <c r="AC564" i="148" s="1"/>
  <c r="AD564" i="148" s="1"/>
  <c r="AB549" i="148"/>
  <c r="AC549" i="148" s="1"/>
  <c r="AD549" i="148" s="1"/>
  <c r="AH549" i="148" s="1"/>
  <c r="AB540" i="148"/>
  <c r="AC540" i="148" s="1"/>
  <c r="AD540" i="148" s="1"/>
  <c r="AH540" i="148" s="1"/>
  <c r="AB698" i="148"/>
  <c r="AB636" i="148"/>
  <c r="AC636" i="148" s="1"/>
  <c r="AD636" i="148" s="1"/>
  <c r="AB624" i="148"/>
  <c r="AC624" i="148" s="1"/>
  <c r="AD624" i="148" s="1"/>
  <c r="AB616" i="148"/>
  <c r="AC616" i="148" s="1"/>
  <c r="AD616" i="148" s="1"/>
  <c r="AB610" i="148"/>
  <c r="AC610" i="148" s="1"/>
  <c r="AD610" i="148" s="1"/>
  <c r="AB602" i="148"/>
  <c r="AC602" i="148" s="1"/>
  <c r="AD602" i="148" s="1"/>
  <c r="AB595" i="148"/>
  <c r="AC595" i="148" s="1"/>
  <c r="AD595" i="148" s="1"/>
  <c r="AB560" i="148"/>
  <c r="AC560" i="148" s="1"/>
  <c r="AD560" i="148" s="1"/>
  <c r="AH560" i="148" s="1"/>
  <c r="AB550" i="148"/>
  <c r="AC550" i="148" s="1"/>
  <c r="AD550" i="148" s="1"/>
  <c r="AH550" i="148" s="1"/>
  <c r="AB542" i="148"/>
  <c r="AC542" i="148" s="1"/>
  <c r="AD542" i="148" s="1"/>
  <c r="AH542" i="148" s="1"/>
  <c r="AB746" i="148"/>
  <c r="AC746" i="148" s="1"/>
  <c r="AD746" i="148" s="1"/>
  <c r="AB674" i="148"/>
  <c r="AC674" i="148" s="1"/>
  <c r="AD674" i="148" s="1"/>
  <c r="AB656" i="148"/>
  <c r="AC656" i="148" s="1"/>
  <c r="AD656" i="148" s="1"/>
  <c r="AB644" i="148"/>
  <c r="AC644" i="148" s="1"/>
  <c r="AD644" i="148" s="1"/>
  <c r="AB632" i="148"/>
  <c r="AB619" i="148"/>
  <c r="AC619" i="148" s="1"/>
  <c r="AD619" i="148" s="1"/>
  <c r="AB605" i="148"/>
  <c r="AC605" i="148" s="1"/>
  <c r="AD605" i="148" s="1"/>
  <c r="AB590" i="148"/>
  <c r="AC590" i="148" s="1"/>
  <c r="AD590" i="148" s="1"/>
  <c r="AB582" i="148"/>
  <c r="AC582" i="148" s="1"/>
  <c r="AD582" i="148" s="1"/>
  <c r="AB578" i="148"/>
  <c r="AC578" i="148" s="1"/>
  <c r="AD578" i="148" s="1"/>
  <c r="AB574" i="148"/>
  <c r="AC574" i="148" s="1"/>
  <c r="AD574" i="148" s="1"/>
  <c r="AB570" i="148"/>
  <c r="AC570" i="148" s="1"/>
  <c r="AD570" i="148" s="1"/>
  <c r="AB565" i="148"/>
  <c r="AC565" i="148" s="1"/>
  <c r="AD565" i="148" s="1"/>
  <c r="AB561" i="148"/>
  <c r="AC561" i="148" s="1"/>
  <c r="AD561" i="148" s="1"/>
  <c r="AH561" i="148" s="1"/>
  <c r="AB556" i="148"/>
  <c r="AC556" i="148" s="1"/>
  <c r="AD556" i="148" s="1"/>
  <c r="AH556" i="148" s="1"/>
  <c r="AB551" i="148"/>
  <c r="AC551" i="148" s="1"/>
  <c r="AD551" i="148" s="1"/>
  <c r="AH551" i="148" s="1"/>
  <c r="AB543" i="148"/>
  <c r="AC543" i="148" s="1"/>
  <c r="AD543" i="148" s="1"/>
  <c r="AH543" i="148" s="1"/>
  <c r="AB535" i="148"/>
  <c r="AC535" i="148" s="1"/>
  <c r="AD535" i="148" s="1"/>
  <c r="AH535" i="148" s="1"/>
  <c r="AB530" i="148"/>
  <c r="AC530" i="148" s="1"/>
  <c r="AD530" i="148" s="1"/>
  <c r="AH530" i="148" s="1"/>
  <c r="AB528" i="148"/>
  <c r="AC528" i="148" s="1"/>
  <c r="AD528" i="148" s="1"/>
  <c r="AH528" i="148" s="1"/>
  <c r="AB520" i="148"/>
  <c r="AC520" i="148" s="1"/>
  <c r="AD520" i="148" s="1"/>
  <c r="AH520" i="148" s="1"/>
  <c r="AB511" i="148"/>
  <c r="AC511" i="148" s="1"/>
  <c r="AD511" i="148" s="1"/>
  <c r="AH511" i="148" s="1"/>
  <c r="AB926" i="148"/>
  <c r="AB878" i="148"/>
  <c r="AC878" i="148" s="1"/>
  <c r="AD878" i="148" s="1"/>
  <c r="AB801" i="148"/>
  <c r="AC801" i="148" s="1"/>
  <c r="AD801" i="148" s="1"/>
  <c r="AB664" i="148"/>
  <c r="AC664" i="148" s="1"/>
  <c r="AD664" i="148" s="1"/>
  <c r="AB622" i="148"/>
  <c r="AC622" i="148" s="1"/>
  <c r="AD622" i="148" s="1"/>
  <c r="AB608" i="148"/>
  <c r="AC608" i="148" s="1"/>
  <c r="AD608" i="148" s="1"/>
  <c r="AB599" i="148"/>
  <c r="AC599" i="148" s="1"/>
  <c r="AD599" i="148" s="1"/>
  <c r="AB593" i="148"/>
  <c r="AC593" i="148" s="1"/>
  <c r="AD593" i="148" s="1"/>
  <c r="AB568" i="148"/>
  <c r="AC568" i="148" s="1"/>
  <c r="AD568" i="148" s="1"/>
  <c r="AB562" i="148"/>
  <c r="AC562" i="148" s="1"/>
  <c r="AD562" i="148" s="1"/>
  <c r="AH562" i="148" s="1"/>
  <c r="AB557" i="148"/>
  <c r="AC557" i="148" s="1"/>
  <c r="AD557" i="148" s="1"/>
  <c r="AH557" i="148" s="1"/>
  <c r="AB552" i="148"/>
  <c r="AC552" i="148" s="1"/>
  <c r="AD552" i="148" s="1"/>
  <c r="AH552" i="148" s="1"/>
  <c r="AB544" i="148"/>
  <c r="AC544" i="148" s="1"/>
  <c r="AD544" i="148" s="1"/>
  <c r="AH544" i="148" s="1"/>
  <c r="AB537" i="148"/>
  <c r="AC537" i="148" s="1"/>
  <c r="AD537" i="148" s="1"/>
  <c r="AH537" i="148" s="1"/>
  <c r="AB536" i="148"/>
  <c r="AC536" i="148" s="1"/>
  <c r="AD536" i="148" s="1"/>
  <c r="AH536" i="148" s="1"/>
  <c r="AB532" i="148"/>
  <c r="AC532" i="148" s="1"/>
  <c r="AD532" i="148" s="1"/>
  <c r="AH532" i="148" s="1"/>
  <c r="AB531" i="148"/>
  <c r="AC531" i="148" s="1"/>
  <c r="AD531" i="148" s="1"/>
  <c r="AH531" i="148" s="1"/>
  <c r="AB524" i="148"/>
  <c r="AC524" i="148" s="1"/>
  <c r="AD524" i="148" s="1"/>
  <c r="AH524" i="148" s="1"/>
  <c r="AB521" i="148"/>
  <c r="AC521" i="148" s="1"/>
  <c r="AD521" i="148" s="1"/>
  <c r="AH521" i="148" s="1"/>
  <c r="AB512" i="148"/>
  <c r="AC512" i="148" s="1"/>
  <c r="AD512" i="148" s="1"/>
  <c r="AH512" i="148" s="1"/>
  <c r="AB509" i="148"/>
  <c r="AC509" i="148" s="1"/>
  <c r="AD509" i="148" s="1"/>
  <c r="AH509" i="148" s="1"/>
  <c r="AB508" i="148"/>
  <c r="AC508" i="148" s="1"/>
  <c r="AD508" i="148" s="1"/>
  <c r="AB507" i="148"/>
  <c r="AC507" i="148" s="1"/>
  <c r="AD507" i="148" s="1"/>
  <c r="AH507" i="148" s="1"/>
  <c r="AB506" i="148"/>
  <c r="AC506" i="148" s="1"/>
  <c r="AD506" i="148" s="1"/>
  <c r="AH506" i="148" s="1"/>
  <c r="AB505" i="148"/>
  <c r="AC505" i="148" s="1"/>
  <c r="AD505" i="148" s="1"/>
  <c r="AH505" i="148" s="1"/>
  <c r="AB504" i="148"/>
  <c r="AC504" i="148" s="1"/>
  <c r="AD504" i="148" s="1"/>
  <c r="AH504" i="148" s="1"/>
  <c r="AB503" i="148"/>
  <c r="AC503" i="148" s="1"/>
  <c r="AD503" i="148" s="1"/>
  <c r="AH503" i="148" s="1"/>
  <c r="AB502" i="148"/>
  <c r="AC502" i="148" s="1"/>
  <c r="AD502" i="148" s="1"/>
  <c r="AH502" i="148" s="1"/>
  <c r="AB501" i="148"/>
  <c r="AC501" i="148" s="1"/>
  <c r="AD501" i="148" s="1"/>
  <c r="AH501" i="148" s="1"/>
  <c r="AB788" i="148"/>
  <c r="AC788" i="148" s="1"/>
  <c r="AD788" i="148" s="1"/>
  <c r="AB678" i="148"/>
  <c r="AC678" i="148" s="1"/>
  <c r="AD678" i="148" s="1"/>
  <c r="AB641" i="148"/>
  <c r="AC641" i="148" s="1"/>
  <c r="AD641" i="148" s="1"/>
  <c r="AB627" i="148"/>
  <c r="AC627" i="148" s="1"/>
  <c r="AD627" i="148" s="1"/>
  <c r="AB617" i="148"/>
  <c r="AC617" i="148" s="1"/>
  <c r="AD617" i="148" s="1"/>
  <c r="AB611" i="148"/>
  <c r="AC611" i="148" s="1"/>
  <c r="AD611" i="148" s="1"/>
  <c r="AB603" i="148"/>
  <c r="AC603" i="148" s="1"/>
  <c r="AD603" i="148" s="1"/>
  <c r="AB601" i="148"/>
  <c r="AC601" i="148" s="1"/>
  <c r="AD601" i="148" s="1"/>
  <c r="AB596" i="148"/>
  <c r="AC596" i="148" s="1"/>
  <c r="AD596" i="148" s="1"/>
  <c r="AB583" i="148"/>
  <c r="AC583" i="148" s="1"/>
  <c r="AD583" i="148" s="1"/>
  <c r="AB579" i="148"/>
  <c r="AC579" i="148" s="1"/>
  <c r="AD579" i="148" s="1"/>
  <c r="AB575" i="148"/>
  <c r="AC575" i="148" s="1"/>
  <c r="AD575" i="148" s="1"/>
  <c r="AB571" i="148"/>
  <c r="AC571" i="148" s="1"/>
  <c r="AD571" i="148" s="1"/>
  <c r="AB566" i="148"/>
  <c r="AC566" i="148" s="1"/>
  <c r="AD566" i="148" s="1"/>
  <c r="AB558" i="148"/>
  <c r="AC558" i="148" s="1"/>
  <c r="AD558" i="148" s="1"/>
  <c r="AH558" i="148" s="1"/>
  <c r="AB553" i="148"/>
  <c r="AC553" i="148" s="1"/>
  <c r="AD553" i="148" s="1"/>
  <c r="AH553" i="148" s="1"/>
  <c r="AB545" i="148"/>
  <c r="AC545" i="148" s="1"/>
  <c r="AD545" i="148" s="1"/>
  <c r="AH545" i="148" s="1"/>
  <c r="AB538" i="148"/>
  <c r="AC538" i="148" s="1"/>
  <c r="AD538" i="148" s="1"/>
  <c r="AH538" i="148" s="1"/>
  <c r="AB522" i="148"/>
  <c r="AC522" i="148" s="1"/>
  <c r="AD522" i="148" s="1"/>
  <c r="AH522" i="148" s="1"/>
  <c r="AB742" i="148"/>
  <c r="AC742" i="148" s="1"/>
  <c r="AD742" i="148" s="1"/>
  <c r="AB739" i="148"/>
  <c r="AB729" i="148"/>
  <c r="AC729" i="148" s="1"/>
  <c r="AD729" i="148" s="1"/>
  <c r="AB706" i="148"/>
  <c r="AC706" i="148" s="1"/>
  <c r="AD706" i="148" s="1"/>
  <c r="AB702" i="148"/>
  <c r="AC702" i="148" s="1"/>
  <c r="AD702" i="148" s="1"/>
  <c r="AB685" i="148"/>
  <c r="AB637" i="148"/>
  <c r="AC637" i="148" s="1"/>
  <c r="AD637" i="148" s="1"/>
  <c r="AB629" i="148"/>
  <c r="AC629" i="148" s="1"/>
  <c r="AD629" i="148" s="1"/>
  <c r="AB620" i="148"/>
  <c r="AC620" i="148" s="1"/>
  <c r="AD620" i="148" s="1"/>
  <c r="AB615" i="148"/>
  <c r="AB606" i="148"/>
  <c r="AC606" i="148" s="1"/>
  <c r="AD606" i="148" s="1"/>
  <c r="AB591" i="148"/>
  <c r="AC591" i="148" s="1"/>
  <c r="AD591" i="148" s="1"/>
  <c r="AB559" i="148"/>
  <c r="AC559" i="148" s="1"/>
  <c r="AD559" i="148" s="1"/>
  <c r="AH559" i="148" s="1"/>
  <c r="AB554" i="148"/>
  <c r="AC554" i="148" s="1"/>
  <c r="AD554" i="148" s="1"/>
  <c r="AH554" i="148" s="1"/>
  <c r="AB546" i="148"/>
  <c r="AC546" i="148" s="1"/>
  <c r="AD546" i="148" s="1"/>
  <c r="AH546" i="148" s="1"/>
  <c r="AB871" i="148"/>
  <c r="AC871" i="148" s="1"/>
  <c r="AD871" i="148" s="1"/>
  <c r="AB853" i="148"/>
  <c r="AC853" i="148" s="1"/>
  <c r="AD853" i="148" s="1"/>
  <c r="AB754" i="148"/>
  <c r="AC754" i="148" s="1"/>
  <c r="AD754" i="148" s="1"/>
  <c r="AB750" i="148"/>
  <c r="AC750" i="148" s="1"/>
  <c r="AD750" i="148" s="1"/>
  <c r="AB699" i="148"/>
  <c r="AB692" i="148"/>
  <c r="AB645" i="148"/>
  <c r="AB618" i="148"/>
  <c r="AC618" i="148" s="1"/>
  <c r="AD618" i="148" s="1"/>
  <c r="AB614" i="148"/>
  <c r="AB604" i="148"/>
  <c r="AC604" i="148" s="1"/>
  <c r="AD604" i="148" s="1"/>
  <c r="AB563" i="148"/>
  <c r="AC563" i="148" s="1"/>
  <c r="AD563" i="148" s="1"/>
  <c r="AH563" i="148" s="1"/>
  <c r="AB548" i="148"/>
  <c r="AC548" i="148" s="1"/>
  <c r="AD548" i="148" s="1"/>
  <c r="AH548" i="148" s="1"/>
  <c r="AB539" i="148"/>
  <c r="AC539" i="148" s="1"/>
  <c r="AD539" i="148" s="1"/>
  <c r="AH539" i="148" s="1"/>
  <c r="AB534" i="148"/>
  <c r="AC534" i="148" s="1"/>
  <c r="AD534" i="148" s="1"/>
  <c r="AH534" i="148" s="1"/>
  <c r="AB525" i="148"/>
  <c r="AC525" i="148" s="1"/>
  <c r="AD525" i="148" s="1"/>
  <c r="AH525" i="148" s="1"/>
  <c r="AB523" i="148"/>
  <c r="AC523" i="148" s="1"/>
  <c r="AD523" i="148" s="1"/>
  <c r="AH523" i="148" s="1"/>
  <c r="AB519" i="148"/>
  <c r="AC519" i="148" s="1"/>
  <c r="AD519" i="148" s="1"/>
  <c r="AH519" i="148" s="1"/>
  <c r="AB518" i="148"/>
  <c r="AC518" i="148" s="1"/>
  <c r="AD518" i="148" s="1"/>
  <c r="AH518" i="148" s="1"/>
  <c r="AB517" i="148"/>
  <c r="AC517" i="148" s="1"/>
  <c r="AD517" i="148" s="1"/>
  <c r="AH517" i="148" s="1"/>
  <c r="AB516" i="148"/>
  <c r="AC516" i="148" s="1"/>
  <c r="AD516" i="148" s="1"/>
  <c r="AH516" i="148" s="1"/>
  <c r="AB515" i="148"/>
  <c r="AC515" i="148" s="1"/>
  <c r="AD515" i="148" s="1"/>
  <c r="AH515" i="148" s="1"/>
  <c r="AB514" i="148"/>
  <c r="AC514" i="148" s="1"/>
  <c r="AD514" i="148" s="1"/>
  <c r="AH514" i="148" s="1"/>
  <c r="AB643" i="148"/>
  <c r="AC643" i="148" s="1"/>
  <c r="AD643" i="148" s="1"/>
  <c r="AB600" i="148"/>
  <c r="AC600" i="148" s="1"/>
  <c r="AD600" i="148" s="1"/>
  <c r="AB586" i="148"/>
  <c r="AC586" i="148" s="1"/>
  <c r="AD586" i="148" s="1"/>
  <c r="AB497" i="148"/>
  <c r="AC497" i="148" s="1"/>
  <c r="AD497" i="148" s="1"/>
  <c r="AH497" i="148" s="1"/>
  <c r="AB493" i="148"/>
  <c r="AC493" i="148" s="1"/>
  <c r="AD493" i="148" s="1"/>
  <c r="AH493" i="148" s="1"/>
  <c r="AB488" i="148"/>
  <c r="AC488" i="148" s="1"/>
  <c r="AD488" i="148" s="1"/>
  <c r="AH488" i="148" s="1"/>
  <c r="AB446" i="148"/>
  <c r="AC446" i="148" s="1"/>
  <c r="AD446" i="148" s="1"/>
  <c r="AB438" i="148"/>
  <c r="AC438" i="148" s="1"/>
  <c r="AD438" i="148" s="1"/>
  <c r="AH438" i="148" s="1"/>
  <c r="AB424" i="148"/>
  <c r="AC424" i="148" s="1"/>
  <c r="AD424" i="148" s="1"/>
  <c r="AH424" i="148" s="1"/>
  <c r="AI424" i="148" s="1"/>
  <c r="AB420" i="148"/>
  <c r="AC420" i="148" s="1"/>
  <c r="AD420" i="148" s="1"/>
  <c r="AH420" i="148" s="1"/>
  <c r="AI420" i="148" s="1"/>
  <c r="AB416" i="148"/>
  <c r="AC416" i="148" s="1"/>
  <c r="AD416" i="148" s="1"/>
  <c r="AH416" i="148" s="1"/>
  <c r="AI416" i="148" s="1"/>
  <c r="AB412" i="148"/>
  <c r="AC412" i="148" s="1"/>
  <c r="AD412" i="148" s="1"/>
  <c r="AH412" i="148" s="1"/>
  <c r="AI412" i="148" s="1"/>
  <c r="AB623" i="148"/>
  <c r="AC623" i="148" s="1"/>
  <c r="AD623" i="148" s="1"/>
  <c r="AB580" i="148"/>
  <c r="AC580" i="148" s="1"/>
  <c r="AD580" i="148" s="1"/>
  <c r="AB526" i="148"/>
  <c r="AC526" i="148" s="1"/>
  <c r="AD526" i="148" s="1"/>
  <c r="AH526" i="148" s="1"/>
  <c r="AB489" i="148"/>
  <c r="AC489" i="148" s="1"/>
  <c r="AD489" i="148" s="1"/>
  <c r="AH489" i="148" s="1"/>
  <c r="AB470" i="148"/>
  <c r="AC470" i="148" s="1"/>
  <c r="AD470" i="148" s="1"/>
  <c r="AH470" i="148" s="1"/>
  <c r="AB468" i="148"/>
  <c r="AC468" i="148" s="1"/>
  <c r="AD468" i="148" s="1"/>
  <c r="AH468" i="148" s="1"/>
  <c r="AB466" i="148"/>
  <c r="AC466" i="148" s="1"/>
  <c r="AD466" i="148" s="1"/>
  <c r="AH466" i="148" s="1"/>
  <c r="AB464" i="148"/>
  <c r="AC464" i="148" s="1"/>
  <c r="AD464" i="148" s="1"/>
  <c r="AH464" i="148" s="1"/>
  <c r="AB462" i="148"/>
  <c r="AC462" i="148" s="1"/>
  <c r="AD462" i="148" s="1"/>
  <c r="AH462" i="148" s="1"/>
  <c r="AB447" i="148"/>
  <c r="AC447" i="148" s="1"/>
  <c r="AD447" i="148" s="1"/>
  <c r="AH447" i="148" s="1"/>
  <c r="AB439" i="148"/>
  <c r="AC439" i="148" s="1"/>
  <c r="AD439" i="148" s="1"/>
  <c r="AB434" i="148"/>
  <c r="AC434" i="148" s="1"/>
  <c r="AD434" i="148" s="1"/>
  <c r="AH434" i="148" s="1"/>
  <c r="AB432" i="148"/>
  <c r="AC432" i="148" s="1"/>
  <c r="AD432" i="148" s="1"/>
  <c r="AH432" i="148" s="1"/>
  <c r="AB428" i="148"/>
  <c r="AC428" i="148" s="1"/>
  <c r="AD428" i="148" s="1"/>
  <c r="AH428" i="148" s="1"/>
  <c r="AB395" i="148"/>
  <c r="AC395" i="148" s="1"/>
  <c r="AD395" i="148" s="1"/>
  <c r="AH395" i="148" s="1"/>
  <c r="AI395" i="148" s="1"/>
  <c r="AB391" i="148"/>
  <c r="AC391" i="148" s="1"/>
  <c r="AD391" i="148" s="1"/>
  <c r="AH391" i="148" s="1"/>
  <c r="AI391" i="148" s="1"/>
  <c r="AB594" i="148"/>
  <c r="AC594" i="148" s="1"/>
  <c r="AD594" i="148" s="1"/>
  <c r="AB572" i="148"/>
  <c r="AC572" i="148" s="1"/>
  <c r="AD572" i="148" s="1"/>
  <c r="AB498" i="148"/>
  <c r="AC498" i="148" s="1"/>
  <c r="AD498" i="148" s="1"/>
  <c r="AH498" i="148" s="1"/>
  <c r="AB494" i="148"/>
  <c r="AC494" i="148" s="1"/>
  <c r="AD494" i="148" s="1"/>
  <c r="AH494" i="148" s="1"/>
  <c r="AB490" i="148"/>
  <c r="AC490" i="148" s="1"/>
  <c r="AD490" i="148" s="1"/>
  <c r="AH490" i="148" s="1"/>
  <c r="AB482" i="148"/>
  <c r="AC482" i="148" s="1"/>
  <c r="AD482" i="148" s="1"/>
  <c r="AH482" i="148" s="1"/>
  <c r="AB481" i="148"/>
  <c r="AC481" i="148" s="1"/>
  <c r="AD481" i="148" s="1"/>
  <c r="AH481" i="148" s="1"/>
  <c r="AB480" i="148"/>
  <c r="AC480" i="148" s="1"/>
  <c r="AD480" i="148" s="1"/>
  <c r="AH480" i="148" s="1"/>
  <c r="AB479" i="148"/>
  <c r="AC479" i="148" s="1"/>
  <c r="AD479" i="148" s="1"/>
  <c r="AH479" i="148" s="1"/>
  <c r="AB478" i="148"/>
  <c r="AC478" i="148" s="1"/>
  <c r="AD478" i="148" s="1"/>
  <c r="AH478" i="148" s="1"/>
  <c r="AB477" i="148"/>
  <c r="AC477" i="148" s="1"/>
  <c r="AD477" i="148" s="1"/>
  <c r="AH477" i="148" s="1"/>
  <c r="AB476" i="148"/>
  <c r="AC476" i="148" s="1"/>
  <c r="AD476" i="148" s="1"/>
  <c r="AH476" i="148" s="1"/>
  <c r="AB475" i="148"/>
  <c r="AC475" i="148" s="1"/>
  <c r="AD475" i="148" s="1"/>
  <c r="AH475" i="148" s="1"/>
  <c r="AB474" i="148"/>
  <c r="AC474" i="148" s="1"/>
  <c r="AD474" i="148" s="1"/>
  <c r="AH474" i="148" s="1"/>
  <c r="AB473" i="148"/>
  <c r="AC473" i="148" s="1"/>
  <c r="AD473" i="148" s="1"/>
  <c r="AH473" i="148" s="1"/>
  <c r="AB472" i="148"/>
  <c r="AC472" i="148" s="1"/>
  <c r="AD472" i="148" s="1"/>
  <c r="AH472" i="148" s="1"/>
  <c r="AB471" i="148"/>
  <c r="AC471" i="148" s="1"/>
  <c r="AD471" i="148" s="1"/>
  <c r="AH471" i="148" s="1"/>
  <c r="AB448" i="148"/>
  <c r="AC448" i="148" s="1"/>
  <c r="AD448" i="148" s="1"/>
  <c r="AH448" i="148" s="1"/>
  <c r="AB440" i="148"/>
  <c r="AC440" i="148" s="1"/>
  <c r="AD440" i="148" s="1"/>
  <c r="AH440" i="148" s="1"/>
  <c r="AB427" i="148"/>
  <c r="AC427" i="148" s="1"/>
  <c r="AD427" i="148" s="1"/>
  <c r="AH427" i="148" s="1"/>
  <c r="AI427" i="148" s="1"/>
  <c r="AB423" i="148"/>
  <c r="AC423" i="148" s="1"/>
  <c r="AD423" i="148" s="1"/>
  <c r="AH423" i="148" s="1"/>
  <c r="AI423" i="148" s="1"/>
  <c r="AB419" i="148"/>
  <c r="AC419" i="148" s="1"/>
  <c r="AD419" i="148" s="1"/>
  <c r="AH419" i="148" s="1"/>
  <c r="AI419" i="148" s="1"/>
  <c r="AB415" i="148"/>
  <c r="AC415" i="148" s="1"/>
  <c r="AD415" i="148" s="1"/>
  <c r="AH415" i="148" s="1"/>
  <c r="AI415" i="148" s="1"/>
  <c r="AB411" i="148"/>
  <c r="AC411" i="148" s="1"/>
  <c r="AD411" i="148" s="1"/>
  <c r="AH411" i="148" s="1"/>
  <c r="AI411" i="148" s="1"/>
  <c r="AB406" i="148"/>
  <c r="AC406" i="148" s="1"/>
  <c r="AD406" i="148" s="1"/>
  <c r="AH406" i="148" s="1"/>
  <c r="AI406" i="148" s="1"/>
  <c r="AB403" i="148"/>
  <c r="AC403" i="148" s="1"/>
  <c r="AD403" i="148" s="1"/>
  <c r="AH403" i="148" s="1"/>
  <c r="AI403" i="148" s="1"/>
  <c r="AB397" i="148"/>
  <c r="AC397" i="148" s="1"/>
  <c r="AB567" i="148"/>
  <c r="AC567" i="148" s="1"/>
  <c r="AD567" i="148" s="1"/>
  <c r="AB483" i="148"/>
  <c r="AC483" i="148" s="1"/>
  <c r="AD483" i="148" s="1"/>
  <c r="AB449" i="148"/>
  <c r="AC449" i="148" s="1"/>
  <c r="AD449" i="148" s="1"/>
  <c r="AH449" i="148" s="1"/>
  <c r="AB441" i="148"/>
  <c r="AC441" i="148" s="1"/>
  <c r="AD441" i="148" s="1"/>
  <c r="AH441" i="148" s="1"/>
  <c r="AB429" i="148"/>
  <c r="AC429" i="148" s="1"/>
  <c r="AD429" i="148" s="1"/>
  <c r="AH429" i="148" s="1"/>
  <c r="AB407" i="148"/>
  <c r="AC407" i="148" s="1"/>
  <c r="AB404" i="148"/>
  <c r="AC404" i="148" s="1"/>
  <c r="AD404" i="148" s="1"/>
  <c r="AH404" i="148" s="1"/>
  <c r="AB394" i="148"/>
  <c r="AC394" i="148" s="1"/>
  <c r="AD394" i="148" s="1"/>
  <c r="AB390" i="148"/>
  <c r="AC390" i="148" s="1"/>
  <c r="AD390" i="148" s="1"/>
  <c r="AH390" i="148" s="1"/>
  <c r="AI390" i="148" s="1"/>
  <c r="AB588" i="148"/>
  <c r="AC588" i="148" s="1"/>
  <c r="AD588" i="148" s="1"/>
  <c r="AB584" i="148"/>
  <c r="AC584" i="148" s="1"/>
  <c r="AD584" i="148" s="1"/>
  <c r="AB533" i="148"/>
  <c r="AC533" i="148" s="1"/>
  <c r="AD533" i="148" s="1"/>
  <c r="AH533" i="148" s="1"/>
  <c r="AB529" i="148"/>
  <c r="AC529" i="148" s="1"/>
  <c r="AD529" i="148" s="1"/>
  <c r="AH529" i="148" s="1"/>
  <c r="AB499" i="148"/>
  <c r="AC499" i="148" s="1"/>
  <c r="AD499" i="148" s="1"/>
  <c r="AH499" i="148" s="1"/>
  <c r="AB495" i="148"/>
  <c r="AC495" i="148" s="1"/>
  <c r="AD495" i="148" s="1"/>
  <c r="AH495" i="148" s="1"/>
  <c r="AB491" i="148"/>
  <c r="AC491" i="148" s="1"/>
  <c r="AD491" i="148" s="1"/>
  <c r="AB484" i="148"/>
  <c r="AC484" i="148" s="1"/>
  <c r="AD484" i="148" s="1"/>
  <c r="AH484" i="148" s="1"/>
  <c r="AB450" i="148"/>
  <c r="AC450" i="148" s="1"/>
  <c r="AD450" i="148" s="1"/>
  <c r="AH450" i="148" s="1"/>
  <c r="AB442" i="148"/>
  <c r="AC442" i="148" s="1"/>
  <c r="AD442" i="148" s="1"/>
  <c r="AH442" i="148" s="1"/>
  <c r="AB430" i="148"/>
  <c r="AC430" i="148" s="1"/>
  <c r="AD430" i="148" s="1"/>
  <c r="AH430" i="148" s="1"/>
  <c r="AB426" i="148"/>
  <c r="AC426" i="148" s="1"/>
  <c r="AD426" i="148" s="1"/>
  <c r="AH426" i="148" s="1"/>
  <c r="AI426" i="148" s="1"/>
  <c r="AB422" i="148"/>
  <c r="AC422" i="148" s="1"/>
  <c r="AD422" i="148" s="1"/>
  <c r="AH422" i="148" s="1"/>
  <c r="AI422" i="148" s="1"/>
  <c r="AB609" i="148"/>
  <c r="AC609" i="148" s="1"/>
  <c r="AD609" i="148" s="1"/>
  <c r="AB547" i="148"/>
  <c r="AC547" i="148" s="1"/>
  <c r="AD547" i="148" s="1"/>
  <c r="AH547" i="148" s="1"/>
  <c r="AB527" i="148"/>
  <c r="AC527" i="148" s="1"/>
  <c r="AD527" i="148" s="1"/>
  <c r="AH527" i="148" s="1"/>
  <c r="AB485" i="148"/>
  <c r="AC485" i="148" s="1"/>
  <c r="AD485" i="148" s="1"/>
  <c r="AH485" i="148" s="1"/>
  <c r="AB469" i="148"/>
  <c r="AC469" i="148" s="1"/>
  <c r="AD469" i="148" s="1"/>
  <c r="AH469" i="148" s="1"/>
  <c r="AB467" i="148"/>
  <c r="AC467" i="148" s="1"/>
  <c r="AD467" i="148" s="1"/>
  <c r="AH467" i="148" s="1"/>
  <c r="AB465" i="148"/>
  <c r="AC465" i="148" s="1"/>
  <c r="AD465" i="148" s="1"/>
  <c r="AH465" i="148" s="1"/>
  <c r="AB463" i="148"/>
  <c r="AC463" i="148" s="1"/>
  <c r="AD463" i="148" s="1"/>
  <c r="AH463" i="148" s="1"/>
  <c r="AB451" i="148"/>
  <c r="AC451" i="148" s="1"/>
  <c r="AD451" i="148" s="1"/>
  <c r="AH451" i="148" s="1"/>
  <c r="AB443" i="148"/>
  <c r="AC443" i="148" s="1"/>
  <c r="AD443" i="148" s="1"/>
  <c r="AB435" i="148"/>
  <c r="AC435" i="148" s="1"/>
  <c r="AD435" i="148" s="1"/>
  <c r="AH435" i="148" s="1"/>
  <c r="AB433" i="148"/>
  <c r="AC433" i="148" s="1"/>
  <c r="AD433" i="148" s="1"/>
  <c r="AH433" i="148" s="1"/>
  <c r="AB431" i="148"/>
  <c r="AC431" i="148" s="1"/>
  <c r="AD431" i="148" s="1"/>
  <c r="AH431" i="148" s="1"/>
  <c r="AB393" i="148"/>
  <c r="AC393" i="148" s="1"/>
  <c r="AD393" i="148" s="1"/>
  <c r="AH393" i="148" s="1"/>
  <c r="AI393" i="148" s="1"/>
  <c r="AB389" i="148"/>
  <c r="AC389" i="148" s="1"/>
  <c r="AD389" i="148" s="1"/>
  <c r="AH389" i="148" s="1"/>
  <c r="AI389" i="148" s="1"/>
  <c r="AB387" i="148"/>
  <c r="AC387" i="148" s="1"/>
  <c r="AB648" i="148"/>
  <c r="AC648" i="148" s="1"/>
  <c r="AD648" i="148" s="1"/>
  <c r="AB487" i="148"/>
  <c r="AC487" i="148" s="1"/>
  <c r="AD487" i="148" s="1"/>
  <c r="AH487" i="148" s="1"/>
  <c r="AB445" i="148"/>
  <c r="AC445" i="148" s="1"/>
  <c r="AD445" i="148" s="1"/>
  <c r="AH445" i="148" s="1"/>
  <c r="AB437" i="148"/>
  <c r="AC437" i="148" s="1"/>
  <c r="AD437" i="148" s="1"/>
  <c r="AH437" i="148" s="1"/>
  <c r="AB576" i="148"/>
  <c r="AC576" i="148" s="1"/>
  <c r="AD576" i="148" s="1"/>
  <c r="AB500" i="148"/>
  <c r="AC500" i="148" s="1"/>
  <c r="AD500" i="148" s="1"/>
  <c r="AH500" i="148" s="1"/>
  <c r="AB458" i="148"/>
  <c r="AC458" i="148" s="1"/>
  <c r="AD458" i="148" s="1"/>
  <c r="AH458" i="148" s="1"/>
  <c r="AB425" i="148"/>
  <c r="AC425" i="148" s="1"/>
  <c r="AD425" i="148" s="1"/>
  <c r="AH425" i="148" s="1"/>
  <c r="AI425" i="148" s="1"/>
  <c r="AB375" i="148"/>
  <c r="AC375" i="148" s="1"/>
  <c r="AD375" i="148" s="1"/>
  <c r="AH375" i="148" s="1"/>
  <c r="AI375" i="148" s="1"/>
  <c r="AB368" i="148"/>
  <c r="AC368" i="148" s="1"/>
  <c r="AD368" i="148" s="1"/>
  <c r="AB361" i="148"/>
  <c r="AC361" i="148" s="1"/>
  <c r="AD361" i="148" s="1"/>
  <c r="AH361" i="148" s="1"/>
  <c r="AI361" i="148" s="1"/>
  <c r="AB360" i="148"/>
  <c r="AC360" i="148" s="1"/>
  <c r="AD360" i="148" s="1"/>
  <c r="AH360" i="148" s="1"/>
  <c r="AI360" i="148" s="1"/>
  <c r="AB341" i="148"/>
  <c r="AC341" i="148" s="1"/>
  <c r="AB513" i="148"/>
  <c r="AC513" i="148" s="1"/>
  <c r="AD513" i="148" s="1"/>
  <c r="AH513" i="148" s="1"/>
  <c r="AB461" i="148"/>
  <c r="AC461" i="148" s="1"/>
  <c r="AD461" i="148" s="1"/>
  <c r="AH461" i="148" s="1"/>
  <c r="AB453" i="148"/>
  <c r="AC453" i="148" s="1"/>
  <c r="AD453" i="148" s="1"/>
  <c r="AH453" i="148" s="1"/>
  <c r="AB413" i="148"/>
  <c r="AC413" i="148" s="1"/>
  <c r="AD413" i="148" s="1"/>
  <c r="AH413" i="148" s="1"/>
  <c r="AI413" i="148" s="1"/>
  <c r="AB410" i="148"/>
  <c r="AC410" i="148" s="1"/>
  <c r="AD410" i="148" s="1"/>
  <c r="AH410" i="148" s="1"/>
  <c r="AI410" i="148" s="1"/>
  <c r="AB401" i="148"/>
  <c r="AC401" i="148" s="1"/>
  <c r="AD401" i="148" s="1"/>
  <c r="AH401" i="148" s="1"/>
  <c r="AI401" i="148" s="1"/>
  <c r="AB399" i="148"/>
  <c r="AC399" i="148" s="1"/>
  <c r="AD399" i="148" s="1"/>
  <c r="AH399" i="148" s="1"/>
  <c r="AI399" i="148" s="1"/>
  <c r="AB385" i="148"/>
  <c r="AC385" i="148" s="1"/>
  <c r="AD385" i="148" s="1"/>
  <c r="AH385" i="148" s="1"/>
  <c r="AI385" i="148" s="1"/>
  <c r="AB376" i="148"/>
  <c r="AC376" i="148" s="1"/>
  <c r="AB371" i="148"/>
  <c r="AC371" i="148" s="1"/>
  <c r="AD371" i="148" s="1"/>
  <c r="AH371" i="148" s="1"/>
  <c r="AI371" i="148" s="1"/>
  <c r="AB369" i="148"/>
  <c r="AC369" i="148" s="1"/>
  <c r="AB356" i="148"/>
  <c r="AC356" i="148" s="1"/>
  <c r="AD356" i="148" s="1"/>
  <c r="AH356" i="148" s="1"/>
  <c r="AI356" i="148" s="1"/>
  <c r="AB352" i="148"/>
  <c r="AC352" i="148" s="1"/>
  <c r="AD352" i="148" s="1"/>
  <c r="AH352" i="148" s="1"/>
  <c r="AI352" i="148" s="1"/>
  <c r="AB348" i="148"/>
  <c r="AC348" i="148" s="1"/>
  <c r="AD348" i="148" s="1"/>
  <c r="AH348" i="148" s="1"/>
  <c r="AI348" i="148" s="1"/>
  <c r="AB338" i="148"/>
  <c r="AC338" i="148" s="1"/>
  <c r="AB327" i="148"/>
  <c r="AC327" i="148" s="1"/>
  <c r="AB312" i="148"/>
  <c r="AC312" i="148" s="1"/>
  <c r="AD312" i="148" s="1"/>
  <c r="AH312" i="148" s="1"/>
  <c r="AI312" i="148" s="1"/>
  <c r="AB308" i="148"/>
  <c r="AC308" i="148" s="1"/>
  <c r="AD308" i="148" s="1"/>
  <c r="AH308" i="148" s="1"/>
  <c r="AI308" i="148" s="1"/>
  <c r="AB307" i="148"/>
  <c r="AC307" i="148" s="1"/>
  <c r="AD307" i="148" s="1"/>
  <c r="AH307" i="148" s="1"/>
  <c r="AI307" i="148" s="1"/>
  <c r="AB555" i="148"/>
  <c r="AC555" i="148" s="1"/>
  <c r="AD555" i="148" s="1"/>
  <c r="AH555" i="148" s="1"/>
  <c r="AB456" i="148"/>
  <c r="AC456" i="148" s="1"/>
  <c r="AD456" i="148" s="1"/>
  <c r="AH456" i="148" s="1"/>
  <c r="AB374" i="148"/>
  <c r="AC374" i="148" s="1"/>
  <c r="AD374" i="148" s="1"/>
  <c r="AH374" i="148" s="1"/>
  <c r="AI374" i="148" s="1"/>
  <c r="AB372" i="148"/>
  <c r="AC372" i="148" s="1"/>
  <c r="AB367" i="148"/>
  <c r="AC367" i="148" s="1"/>
  <c r="AD367" i="148" s="1"/>
  <c r="AH367" i="148" s="1"/>
  <c r="AI367" i="148" s="1"/>
  <c r="AB359" i="148"/>
  <c r="AC359" i="148" s="1"/>
  <c r="AD359" i="148" s="1"/>
  <c r="AH359" i="148" s="1"/>
  <c r="AI359" i="148" s="1"/>
  <c r="AB357" i="148"/>
  <c r="AC357" i="148" s="1"/>
  <c r="AB330" i="148"/>
  <c r="AC330" i="148" s="1"/>
  <c r="AD330" i="148" s="1"/>
  <c r="AH330" i="148" s="1"/>
  <c r="AI330" i="148" s="1"/>
  <c r="AB329" i="148"/>
  <c r="AC329" i="148" s="1"/>
  <c r="AD329" i="148" s="1"/>
  <c r="AH329" i="148" s="1"/>
  <c r="AI329" i="148" s="1"/>
  <c r="AB319" i="148"/>
  <c r="AC319" i="148" s="1"/>
  <c r="AB298" i="148"/>
  <c r="AC298" i="148" s="1"/>
  <c r="AD298" i="148" s="1"/>
  <c r="AH298" i="148" s="1"/>
  <c r="AI298" i="148" s="1"/>
  <c r="AB297" i="148"/>
  <c r="AC297" i="148" s="1"/>
  <c r="AD297" i="148" s="1"/>
  <c r="AH297" i="148" s="1"/>
  <c r="AI297" i="148" s="1"/>
  <c r="AB296" i="148"/>
  <c r="AC296" i="148" s="1"/>
  <c r="AD296" i="148" s="1"/>
  <c r="AH296" i="148" s="1"/>
  <c r="AI296" i="148" s="1"/>
  <c r="AB682" i="148"/>
  <c r="AC682" i="148" s="1"/>
  <c r="AD682" i="148" s="1"/>
  <c r="AB459" i="148"/>
  <c r="AC459" i="148" s="1"/>
  <c r="AD459" i="148" s="1"/>
  <c r="AH459" i="148" s="1"/>
  <c r="AB417" i="148"/>
  <c r="AC417" i="148" s="1"/>
  <c r="AD417" i="148" s="1"/>
  <c r="AH417" i="148" s="1"/>
  <c r="AI417" i="148" s="1"/>
  <c r="AB414" i="148"/>
  <c r="AC414" i="148" s="1"/>
  <c r="AD414" i="148" s="1"/>
  <c r="AH414" i="148" s="1"/>
  <c r="AI414" i="148" s="1"/>
  <c r="AB408" i="148"/>
  <c r="AC408" i="148" s="1"/>
  <c r="AD408" i="148" s="1"/>
  <c r="AH408" i="148" s="1"/>
  <c r="AI408" i="148" s="1"/>
  <c r="AB396" i="148"/>
  <c r="AC396" i="148" s="1"/>
  <c r="AD396" i="148" s="1"/>
  <c r="AH396" i="148" s="1"/>
  <c r="AI396" i="148" s="1"/>
  <c r="AB388" i="148"/>
  <c r="AC388" i="148" s="1"/>
  <c r="AD388" i="148" s="1"/>
  <c r="AB384" i="148"/>
  <c r="AC384" i="148" s="1"/>
  <c r="AD384" i="148" s="1"/>
  <c r="AH384" i="148" s="1"/>
  <c r="AI384" i="148" s="1"/>
  <c r="AB383" i="148"/>
  <c r="AC383" i="148" s="1"/>
  <c r="AD383" i="148" s="1"/>
  <c r="AH383" i="148" s="1"/>
  <c r="AI383" i="148" s="1"/>
  <c r="AB382" i="148"/>
  <c r="AC382" i="148" s="1"/>
  <c r="AD382" i="148" s="1"/>
  <c r="AH382" i="148" s="1"/>
  <c r="AI382" i="148" s="1"/>
  <c r="AB380" i="148"/>
  <c r="AC380" i="148" s="1"/>
  <c r="AB378" i="148"/>
  <c r="AC378" i="148" s="1"/>
  <c r="AD378" i="148" s="1"/>
  <c r="AH378" i="148" s="1"/>
  <c r="AI378" i="148" s="1"/>
  <c r="AB377" i="148"/>
  <c r="AC377" i="148" s="1"/>
  <c r="AD377" i="148" s="1"/>
  <c r="AH377" i="148" s="1"/>
  <c r="AI377" i="148" s="1"/>
  <c r="AB370" i="148"/>
  <c r="AC370" i="148" s="1"/>
  <c r="AD370" i="148" s="1"/>
  <c r="AH370" i="148" s="1"/>
  <c r="AI370" i="148" s="1"/>
  <c r="AB355" i="148"/>
  <c r="AC355" i="148" s="1"/>
  <c r="AD355" i="148" s="1"/>
  <c r="AH355" i="148" s="1"/>
  <c r="AI355" i="148" s="1"/>
  <c r="AB351" i="148"/>
  <c r="AC351" i="148" s="1"/>
  <c r="AD351" i="148" s="1"/>
  <c r="AH351" i="148" s="1"/>
  <c r="AI351" i="148" s="1"/>
  <c r="AB347" i="148"/>
  <c r="AC347" i="148" s="1"/>
  <c r="AD347" i="148" s="1"/>
  <c r="AH347" i="148" s="1"/>
  <c r="AI347" i="148" s="1"/>
  <c r="AB346" i="148"/>
  <c r="AC346" i="148" s="1"/>
  <c r="AD346" i="148" s="1"/>
  <c r="AH346" i="148" s="1"/>
  <c r="AI346" i="148" s="1"/>
  <c r="AB345" i="148"/>
  <c r="AC345" i="148" s="1"/>
  <c r="AD345" i="148" s="1"/>
  <c r="AH345" i="148" s="1"/>
  <c r="AI345" i="148" s="1"/>
  <c r="AB340" i="148"/>
  <c r="AC340" i="148" s="1"/>
  <c r="AB331" i="148"/>
  <c r="AC331" i="148" s="1"/>
  <c r="AB326" i="148"/>
  <c r="AC326" i="148" s="1"/>
  <c r="AB325" i="148"/>
  <c r="AC325" i="148" s="1"/>
  <c r="AD325" i="148" s="1"/>
  <c r="AH325" i="148" s="1"/>
  <c r="AI325" i="148" s="1"/>
  <c r="AB324" i="148"/>
  <c r="AC324" i="148" s="1"/>
  <c r="AD324" i="148" s="1"/>
  <c r="AH324" i="148" s="1"/>
  <c r="AI324" i="148" s="1"/>
  <c r="AB315" i="148"/>
  <c r="AC315" i="148" s="1"/>
  <c r="AD315" i="148" s="1"/>
  <c r="AH315" i="148" s="1"/>
  <c r="AI315" i="148" s="1"/>
  <c r="AB311" i="148"/>
  <c r="AC311" i="148" s="1"/>
  <c r="AD311" i="148" s="1"/>
  <c r="AH311" i="148" s="1"/>
  <c r="AI311" i="148" s="1"/>
  <c r="AB454" i="148"/>
  <c r="AC454" i="148" s="1"/>
  <c r="AD454" i="148" s="1"/>
  <c r="AH454" i="148" s="1"/>
  <c r="AB421" i="148"/>
  <c r="AC421" i="148" s="1"/>
  <c r="AD421" i="148" s="1"/>
  <c r="AH421" i="148" s="1"/>
  <c r="AI421" i="148" s="1"/>
  <c r="AB373" i="148"/>
  <c r="AC373" i="148" s="1"/>
  <c r="AD373" i="148" s="1"/>
  <c r="AH373" i="148" s="1"/>
  <c r="AI373" i="148" s="1"/>
  <c r="AB366" i="148"/>
  <c r="AC366" i="148" s="1"/>
  <c r="AD366" i="148" s="1"/>
  <c r="AH366" i="148" s="1"/>
  <c r="AI366" i="148" s="1"/>
  <c r="AB365" i="148"/>
  <c r="AC365" i="148" s="1"/>
  <c r="AD365" i="148" s="1"/>
  <c r="AB364" i="148"/>
  <c r="AC364" i="148" s="1"/>
  <c r="AD364" i="148" s="1"/>
  <c r="AH364" i="148" s="1"/>
  <c r="AI364" i="148" s="1"/>
  <c r="AB363" i="148"/>
  <c r="AC363" i="148" s="1"/>
  <c r="AD363" i="148" s="1"/>
  <c r="AH363" i="148" s="1"/>
  <c r="AI363" i="148" s="1"/>
  <c r="AB358" i="148"/>
  <c r="AC358" i="148" s="1"/>
  <c r="AD358" i="148" s="1"/>
  <c r="AH358" i="148" s="1"/>
  <c r="AI358" i="148" s="1"/>
  <c r="AB337" i="148"/>
  <c r="AC337" i="148" s="1"/>
  <c r="AB320" i="148"/>
  <c r="AC320" i="148" s="1"/>
  <c r="AB316" i="148"/>
  <c r="AC316" i="148" s="1"/>
  <c r="AB457" i="148"/>
  <c r="AC457" i="148" s="1"/>
  <c r="AD457" i="148" s="1"/>
  <c r="AH457" i="148" s="1"/>
  <c r="AB418" i="148"/>
  <c r="AC418" i="148" s="1"/>
  <c r="AD418" i="148" s="1"/>
  <c r="AB402" i="148"/>
  <c r="AC402" i="148" s="1"/>
  <c r="AD402" i="148" s="1"/>
  <c r="AH402" i="148" s="1"/>
  <c r="AI402" i="148" s="1"/>
  <c r="AB400" i="148"/>
  <c r="AC400" i="148" s="1"/>
  <c r="AD400" i="148" s="1"/>
  <c r="AH400" i="148" s="1"/>
  <c r="AI400" i="148" s="1"/>
  <c r="AB398" i="148"/>
  <c r="AC398" i="148" s="1"/>
  <c r="AD398" i="148" s="1"/>
  <c r="AH398" i="148" s="1"/>
  <c r="AI398" i="148" s="1"/>
  <c r="AB381" i="148"/>
  <c r="AC381" i="148" s="1"/>
  <c r="AD381" i="148" s="1"/>
  <c r="AH381" i="148" s="1"/>
  <c r="AI381" i="148" s="1"/>
  <c r="AB354" i="148"/>
  <c r="AC354" i="148" s="1"/>
  <c r="AD354" i="148" s="1"/>
  <c r="AH354" i="148" s="1"/>
  <c r="AI354" i="148" s="1"/>
  <c r="AB350" i="148"/>
  <c r="AC350" i="148" s="1"/>
  <c r="AD350" i="148" s="1"/>
  <c r="AH350" i="148" s="1"/>
  <c r="AI350" i="148" s="1"/>
  <c r="AB344" i="148"/>
  <c r="AC344" i="148" s="1"/>
  <c r="AD344" i="148" s="1"/>
  <c r="AH344" i="148" s="1"/>
  <c r="AI344" i="148" s="1"/>
  <c r="AB342" i="148"/>
  <c r="AC342" i="148" s="1"/>
  <c r="AB496" i="148"/>
  <c r="AC496" i="148" s="1"/>
  <c r="AD496" i="148" s="1"/>
  <c r="AH496" i="148" s="1"/>
  <c r="AB455" i="148"/>
  <c r="AC455" i="148" s="1"/>
  <c r="AD455" i="148" s="1"/>
  <c r="AH455" i="148" s="1"/>
  <c r="AB409" i="148"/>
  <c r="AC409" i="148" s="1"/>
  <c r="AD409" i="148" s="1"/>
  <c r="AH409" i="148" s="1"/>
  <c r="AI409" i="148" s="1"/>
  <c r="AB405" i="148"/>
  <c r="AC405" i="148" s="1"/>
  <c r="AD405" i="148" s="1"/>
  <c r="AH405" i="148" s="1"/>
  <c r="AI405" i="148" s="1"/>
  <c r="AB392" i="148"/>
  <c r="AC392" i="148" s="1"/>
  <c r="AD392" i="148" s="1"/>
  <c r="AH392" i="148" s="1"/>
  <c r="AI392" i="148" s="1"/>
  <c r="AB386" i="148"/>
  <c r="AC386" i="148" s="1"/>
  <c r="AD386" i="148" s="1"/>
  <c r="AB353" i="148"/>
  <c r="AC353" i="148" s="1"/>
  <c r="AD353" i="148" s="1"/>
  <c r="AH353" i="148" s="1"/>
  <c r="AI353" i="148" s="1"/>
  <c r="AB349" i="148"/>
  <c r="AC349" i="148" s="1"/>
  <c r="AD349" i="148" s="1"/>
  <c r="AH349" i="148" s="1"/>
  <c r="AI349" i="148" s="1"/>
  <c r="AB343" i="148"/>
  <c r="AC343" i="148" s="1"/>
  <c r="AD343" i="148" s="1"/>
  <c r="AH343" i="148" s="1"/>
  <c r="AI343" i="148" s="1"/>
  <c r="AB336" i="148"/>
  <c r="AC336" i="148" s="1"/>
  <c r="AB328" i="148"/>
  <c r="AC328" i="148" s="1"/>
  <c r="AB322" i="148"/>
  <c r="AC322" i="148" s="1"/>
  <c r="AD322" i="148" s="1"/>
  <c r="AH322" i="148" s="1"/>
  <c r="AI322" i="148" s="1"/>
  <c r="AB321" i="148"/>
  <c r="AC321" i="148" s="1"/>
  <c r="AD321" i="148" s="1"/>
  <c r="AH321" i="148" s="1"/>
  <c r="AI321" i="148" s="1"/>
  <c r="AB318" i="148"/>
  <c r="AC318" i="148" s="1"/>
  <c r="AB313" i="148"/>
  <c r="AC313" i="148" s="1"/>
  <c r="AD313" i="148" s="1"/>
  <c r="AH313" i="148" s="1"/>
  <c r="AI313" i="148" s="1"/>
  <c r="AB452" i="148"/>
  <c r="AC452" i="148" s="1"/>
  <c r="AD452" i="148" s="1"/>
  <c r="AH452" i="148" s="1"/>
  <c r="AB306" i="148"/>
  <c r="AC306" i="148" s="1"/>
  <c r="AD306" i="148" s="1"/>
  <c r="AH306" i="148" s="1"/>
  <c r="AI306" i="148" s="1"/>
  <c r="AB301" i="148"/>
  <c r="AC301" i="148" s="1"/>
  <c r="AD301" i="148" s="1"/>
  <c r="AH301" i="148" s="1"/>
  <c r="AI301" i="148" s="1"/>
  <c r="AB284" i="148"/>
  <c r="AC284" i="148" s="1"/>
  <c r="AD284" i="148" s="1"/>
  <c r="AH284" i="148" s="1"/>
  <c r="AI284" i="148" s="1"/>
  <c r="AB278" i="148"/>
  <c r="AC278" i="148" s="1"/>
  <c r="AD278" i="148" s="1"/>
  <c r="AH278" i="148" s="1"/>
  <c r="AI278" i="148" s="1"/>
  <c r="AB277" i="148"/>
  <c r="AC277" i="148" s="1"/>
  <c r="AD277" i="148" s="1"/>
  <c r="AH277" i="148" s="1"/>
  <c r="AI277" i="148" s="1"/>
  <c r="AB276" i="148"/>
  <c r="AC276" i="148" s="1"/>
  <c r="AD276" i="148" s="1"/>
  <c r="AH276" i="148" s="1"/>
  <c r="AI276" i="148" s="1"/>
  <c r="AB261" i="148"/>
  <c r="AC261" i="148" s="1"/>
  <c r="AD261" i="148" s="1"/>
  <c r="AH261" i="148" s="1"/>
  <c r="AI261" i="148" s="1"/>
  <c r="AB256" i="148"/>
  <c r="AC256" i="148" s="1"/>
  <c r="AD256" i="148" s="1"/>
  <c r="AH256" i="148" s="1"/>
  <c r="AI256" i="148" s="1"/>
  <c r="AB252" i="148"/>
  <c r="AC252" i="148" s="1"/>
  <c r="AD252" i="148" s="1"/>
  <c r="AH252" i="148" s="1"/>
  <c r="AI252" i="148" s="1"/>
  <c r="AB247" i="148"/>
  <c r="AC247" i="148" s="1"/>
  <c r="AD247" i="148" s="1"/>
  <c r="AH247" i="148" s="1"/>
  <c r="AI247" i="148" s="1"/>
  <c r="AB231" i="148"/>
  <c r="AC231" i="148" s="1"/>
  <c r="AD231" i="148" s="1"/>
  <c r="AH231" i="148" s="1"/>
  <c r="AI231" i="148" s="1"/>
  <c r="AB227" i="148"/>
  <c r="AC227" i="148" s="1"/>
  <c r="AD227" i="148" s="1"/>
  <c r="AH227" i="148" s="1"/>
  <c r="AI227" i="148" s="1"/>
  <c r="AB222" i="148"/>
  <c r="AC222" i="148" s="1"/>
  <c r="AD222" i="148" s="1"/>
  <c r="AH222" i="148" s="1"/>
  <c r="AI222" i="148" s="1"/>
  <c r="AB221" i="148"/>
  <c r="AC221" i="148" s="1"/>
  <c r="AD221" i="148" s="1"/>
  <c r="AH221" i="148" s="1"/>
  <c r="AI221" i="148" s="1"/>
  <c r="AB217" i="148"/>
  <c r="AC217" i="148" s="1"/>
  <c r="AD217" i="148" s="1"/>
  <c r="AH217" i="148" s="1"/>
  <c r="AI217" i="148" s="1"/>
  <c r="AB208" i="148"/>
  <c r="AC208" i="148" s="1"/>
  <c r="AD208" i="148" s="1"/>
  <c r="AH208" i="148" s="1"/>
  <c r="AI208" i="148" s="1"/>
  <c r="AB193" i="148"/>
  <c r="AC193" i="148" s="1"/>
  <c r="AD193" i="148" s="1"/>
  <c r="AH193" i="148" s="1"/>
  <c r="AI193" i="148" s="1"/>
  <c r="AB188" i="148"/>
  <c r="AC188" i="148" s="1"/>
  <c r="AD188" i="148" s="1"/>
  <c r="AH188" i="148" s="1"/>
  <c r="AI188" i="148" s="1"/>
  <c r="AB182" i="148"/>
  <c r="AC182" i="148" s="1"/>
  <c r="AD182" i="148" s="1"/>
  <c r="AH182" i="148" s="1"/>
  <c r="AI182" i="148" s="1"/>
  <c r="AB492" i="148"/>
  <c r="AC492" i="148" s="1"/>
  <c r="AD492" i="148" s="1"/>
  <c r="AH492" i="148" s="1"/>
  <c r="AB362" i="148"/>
  <c r="AC362" i="148" s="1"/>
  <c r="AD362" i="148" s="1"/>
  <c r="AH362" i="148" s="1"/>
  <c r="AI362" i="148" s="1"/>
  <c r="AB334" i="148"/>
  <c r="AC334" i="148" s="1"/>
  <c r="AD334" i="148" s="1"/>
  <c r="AH334" i="148" s="1"/>
  <c r="AI334" i="148" s="1"/>
  <c r="AB314" i="148"/>
  <c r="AC314" i="148" s="1"/>
  <c r="AD314" i="148" s="1"/>
  <c r="AH314" i="148" s="1"/>
  <c r="AI314" i="148" s="1"/>
  <c r="AB295" i="148"/>
  <c r="AC295" i="148" s="1"/>
  <c r="AB236" i="148"/>
  <c r="AC236" i="148" s="1"/>
  <c r="AD236" i="148" s="1"/>
  <c r="AH236" i="148" s="1"/>
  <c r="AI236" i="148" s="1"/>
  <c r="AB165" i="148"/>
  <c r="AC165" i="148" s="1"/>
  <c r="AD165" i="148" s="1"/>
  <c r="AH165" i="148" s="1"/>
  <c r="AI165" i="148" s="1"/>
  <c r="AB436" i="148"/>
  <c r="AC436" i="148" s="1"/>
  <c r="AD436" i="148" s="1"/>
  <c r="AH436" i="148" s="1"/>
  <c r="AB302" i="148"/>
  <c r="AC302" i="148" s="1"/>
  <c r="AD302" i="148" s="1"/>
  <c r="AH302" i="148" s="1"/>
  <c r="AI302" i="148" s="1"/>
  <c r="AB283" i="148"/>
  <c r="AC283" i="148" s="1"/>
  <c r="AD283" i="148" s="1"/>
  <c r="AH283" i="148" s="1"/>
  <c r="AI283" i="148" s="1"/>
  <c r="AB282" i="148"/>
  <c r="AC282" i="148" s="1"/>
  <c r="AD282" i="148" s="1"/>
  <c r="AH282" i="148" s="1"/>
  <c r="AI282" i="148" s="1"/>
  <c r="AB281" i="148"/>
  <c r="AC281" i="148" s="1"/>
  <c r="AD281" i="148" s="1"/>
  <c r="AH281" i="148" s="1"/>
  <c r="AI281" i="148" s="1"/>
  <c r="AB275" i="148"/>
  <c r="AC275" i="148" s="1"/>
  <c r="AD275" i="148" s="1"/>
  <c r="AH275" i="148" s="1"/>
  <c r="AI275" i="148" s="1"/>
  <c r="AB274" i="148"/>
  <c r="AC274" i="148" s="1"/>
  <c r="AD274" i="148" s="1"/>
  <c r="AH274" i="148" s="1"/>
  <c r="AI274" i="148" s="1"/>
  <c r="AB260" i="148"/>
  <c r="AC260" i="148" s="1"/>
  <c r="AD260" i="148" s="1"/>
  <c r="AH260" i="148" s="1"/>
  <c r="AI260" i="148" s="1"/>
  <c r="AB251" i="148"/>
  <c r="AC251" i="148" s="1"/>
  <c r="AD251" i="148" s="1"/>
  <c r="AH251" i="148" s="1"/>
  <c r="AI251" i="148" s="1"/>
  <c r="AB244" i="148"/>
  <c r="AC244" i="148" s="1"/>
  <c r="AD244" i="148" s="1"/>
  <c r="AH244" i="148" s="1"/>
  <c r="AI244" i="148" s="1"/>
  <c r="AB240" i="148"/>
  <c r="AC240" i="148" s="1"/>
  <c r="AD240" i="148" s="1"/>
  <c r="AH240" i="148" s="1"/>
  <c r="AI240" i="148" s="1"/>
  <c r="AB226" i="148"/>
  <c r="AC226" i="148" s="1"/>
  <c r="AD226" i="148" s="1"/>
  <c r="AH226" i="148" s="1"/>
  <c r="AI226" i="148" s="1"/>
  <c r="AB220" i="148"/>
  <c r="AC220" i="148" s="1"/>
  <c r="AD220" i="148" s="1"/>
  <c r="AH220" i="148" s="1"/>
  <c r="AI220" i="148" s="1"/>
  <c r="AB215" i="148"/>
  <c r="AC215" i="148" s="1"/>
  <c r="AD215" i="148" s="1"/>
  <c r="AH215" i="148" s="1"/>
  <c r="AI215" i="148" s="1"/>
  <c r="AB214" i="148"/>
  <c r="AC214" i="148" s="1"/>
  <c r="AD214" i="148" s="1"/>
  <c r="AH214" i="148" s="1"/>
  <c r="AI214" i="148" s="1"/>
  <c r="AB196" i="148"/>
  <c r="AC196" i="148" s="1"/>
  <c r="AD196" i="148" s="1"/>
  <c r="AH196" i="148" s="1"/>
  <c r="AI196" i="148" s="1"/>
  <c r="AB192" i="148"/>
  <c r="AC192" i="148" s="1"/>
  <c r="AD192" i="148" s="1"/>
  <c r="AH192" i="148" s="1"/>
  <c r="AI192" i="148" s="1"/>
  <c r="AB187" i="148"/>
  <c r="AC187" i="148" s="1"/>
  <c r="AD187" i="148" s="1"/>
  <c r="AH187" i="148" s="1"/>
  <c r="AI187" i="148" s="1"/>
  <c r="AB186" i="148"/>
  <c r="AC186" i="148" s="1"/>
  <c r="AD186" i="148" s="1"/>
  <c r="AH186" i="148" s="1"/>
  <c r="AI186" i="148" s="1"/>
  <c r="AB379" i="148"/>
  <c r="AC379" i="148" s="1"/>
  <c r="AB287" i="148"/>
  <c r="AC287" i="148" s="1"/>
  <c r="AD287" i="148" s="1"/>
  <c r="AH287" i="148" s="1"/>
  <c r="AI287" i="148" s="1"/>
  <c r="AB164" i="148"/>
  <c r="AC164" i="148" s="1"/>
  <c r="AD164" i="148" s="1"/>
  <c r="AH164" i="148" s="1"/>
  <c r="AI164" i="148" s="1"/>
  <c r="AB510" i="148"/>
  <c r="AC510" i="148" s="1"/>
  <c r="AD510" i="148" s="1"/>
  <c r="AH510" i="148" s="1"/>
  <c r="AB303" i="148"/>
  <c r="AC303" i="148" s="1"/>
  <c r="AD303" i="148" s="1"/>
  <c r="AH303" i="148" s="1"/>
  <c r="AI303" i="148" s="1"/>
  <c r="AB290" i="148"/>
  <c r="AC290" i="148" s="1"/>
  <c r="AD290" i="148" s="1"/>
  <c r="AH290" i="148" s="1"/>
  <c r="AI290" i="148" s="1"/>
  <c r="AB289" i="148"/>
  <c r="AC289" i="148" s="1"/>
  <c r="AD289" i="148" s="1"/>
  <c r="AH289" i="148" s="1"/>
  <c r="AI289" i="148" s="1"/>
  <c r="AB286" i="148"/>
  <c r="AC286" i="148" s="1"/>
  <c r="AD286" i="148" s="1"/>
  <c r="AH286" i="148" s="1"/>
  <c r="AI286" i="148" s="1"/>
  <c r="AB280" i="148"/>
  <c r="AC280" i="148" s="1"/>
  <c r="AD280" i="148" s="1"/>
  <c r="AB273" i="148"/>
  <c r="AC273" i="148" s="1"/>
  <c r="AD273" i="148" s="1"/>
  <c r="AH273" i="148" s="1"/>
  <c r="AI273" i="148" s="1"/>
  <c r="AB272" i="148"/>
  <c r="AC272" i="148" s="1"/>
  <c r="AD272" i="148" s="1"/>
  <c r="AH272" i="148" s="1"/>
  <c r="AI272" i="148" s="1"/>
  <c r="AB271" i="148"/>
  <c r="AC271" i="148" s="1"/>
  <c r="AD271" i="148" s="1"/>
  <c r="AH271" i="148" s="1"/>
  <c r="AI271" i="148" s="1"/>
  <c r="AB268" i="148"/>
  <c r="AC268" i="148" s="1"/>
  <c r="AD268" i="148" s="1"/>
  <c r="AH268" i="148" s="1"/>
  <c r="AI268" i="148" s="1"/>
  <c r="AB267" i="148"/>
  <c r="AC267" i="148" s="1"/>
  <c r="AD267" i="148" s="1"/>
  <c r="AH267" i="148" s="1"/>
  <c r="AI267" i="148" s="1"/>
  <c r="AB265" i="148"/>
  <c r="AC265" i="148" s="1"/>
  <c r="AD265" i="148" s="1"/>
  <c r="AH265" i="148" s="1"/>
  <c r="AI265" i="148" s="1"/>
  <c r="AB264" i="148"/>
  <c r="AC264" i="148" s="1"/>
  <c r="AD264" i="148" s="1"/>
  <c r="AH264" i="148" s="1"/>
  <c r="AI264" i="148" s="1"/>
  <c r="AB263" i="148"/>
  <c r="AC263" i="148" s="1"/>
  <c r="AD263" i="148" s="1"/>
  <c r="AB259" i="148"/>
  <c r="AC259" i="148" s="1"/>
  <c r="AD259" i="148" s="1"/>
  <c r="AH259" i="148" s="1"/>
  <c r="AI259" i="148" s="1"/>
  <c r="AB254" i="148"/>
  <c r="AC254" i="148" s="1"/>
  <c r="AD254" i="148" s="1"/>
  <c r="AH254" i="148" s="1"/>
  <c r="AI254" i="148" s="1"/>
  <c r="AB444" i="148"/>
  <c r="AC444" i="148" s="1"/>
  <c r="AD444" i="148" s="1"/>
  <c r="AH444" i="148" s="1"/>
  <c r="AB335" i="148"/>
  <c r="AC335" i="148" s="1"/>
  <c r="AD335" i="148" s="1"/>
  <c r="AH335" i="148" s="1"/>
  <c r="AI335" i="148" s="1"/>
  <c r="AB304" i="148"/>
  <c r="AC304" i="148" s="1"/>
  <c r="AD304" i="148" s="1"/>
  <c r="AH304" i="148" s="1"/>
  <c r="AI304" i="148" s="1"/>
  <c r="AB299" i="148"/>
  <c r="AC299" i="148" s="1"/>
  <c r="AB163" i="148"/>
  <c r="AC163" i="148" s="1"/>
  <c r="AD163" i="148" s="1"/>
  <c r="AH163" i="148" s="1"/>
  <c r="AI163" i="148" s="1"/>
  <c r="AB486" i="148"/>
  <c r="AC486" i="148" s="1"/>
  <c r="AD486" i="148" s="1"/>
  <c r="AH486" i="148" s="1"/>
  <c r="AB460" i="148"/>
  <c r="AC460" i="148" s="1"/>
  <c r="AD460" i="148" s="1"/>
  <c r="AH460" i="148" s="1"/>
  <c r="AB339" i="148"/>
  <c r="AC339" i="148" s="1"/>
  <c r="AB323" i="148"/>
  <c r="AC323" i="148" s="1"/>
  <c r="AD323" i="148" s="1"/>
  <c r="AH323" i="148" s="1"/>
  <c r="AI323" i="148" s="1"/>
  <c r="AB310" i="148"/>
  <c r="AC310" i="148" s="1"/>
  <c r="AD310" i="148" s="1"/>
  <c r="AH310" i="148" s="1"/>
  <c r="AI310" i="148" s="1"/>
  <c r="AB234" i="148"/>
  <c r="AC234" i="148" s="1"/>
  <c r="AD234" i="148" s="1"/>
  <c r="AH234" i="148" s="1"/>
  <c r="AI234" i="148" s="1"/>
  <c r="AB190" i="148"/>
  <c r="AC190" i="148" s="1"/>
  <c r="AD190" i="148" s="1"/>
  <c r="AH190" i="148" s="1"/>
  <c r="AI190" i="148" s="1"/>
  <c r="AB176" i="148"/>
  <c r="AC176" i="148" s="1"/>
  <c r="AD176" i="148" s="1"/>
  <c r="AH176" i="148" s="1"/>
  <c r="AI176" i="148" s="1"/>
  <c r="AB173" i="148"/>
  <c r="AC173" i="148" s="1"/>
  <c r="AD173" i="148" s="1"/>
  <c r="AH173" i="148" s="1"/>
  <c r="AI173" i="148" s="1"/>
  <c r="AB116" i="148"/>
  <c r="AC116" i="148" s="1"/>
  <c r="AD116" i="148" s="1"/>
  <c r="AH116" i="148" s="1"/>
  <c r="AI116" i="148" s="1"/>
  <c r="AB112" i="148"/>
  <c r="AC112" i="148" s="1"/>
  <c r="AD112" i="148" s="1"/>
  <c r="AH112" i="148" s="1"/>
  <c r="AI112" i="148" s="1"/>
  <c r="AB53" i="148"/>
  <c r="AC53" i="148" s="1"/>
  <c r="AD53" i="148" s="1"/>
  <c r="AH53" i="148" s="1"/>
  <c r="AI53" i="148" s="1"/>
  <c r="AB45" i="148"/>
  <c r="AC45" i="148" s="1"/>
  <c r="AD45" i="148" s="1"/>
  <c r="AH45" i="148" s="1"/>
  <c r="AI45" i="148" s="1"/>
  <c r="AB9" i="148"/>
  <c r="AC9" i="148" s="1"/>
  <c r="AD9" i="148" s="1"/>
  <c r="AH9" i="148" s="1"/>
  <c r="AI9" i="148" s="1"/>
  <c r="AB77" i="148"/>
  <c r="AC77" i="148" s="1"/>
  <c r="AD77" i="148" s="1"/>
  <c r="AH77" i="148" s="1"/>
  <c r="AI77" i="148" s="1"/>
  <c r="AB59" i="148"/>
  <c r="AC59" i="148" s="1"/>
  <c r="AD59" i="148" s="1"/>
  <c r="AH59" i="148" s="1"/>
  <c r="AI59" i="148" s="1"/>
  <c r="AB7" i="148"/>
  <c r="AC7" i="148" s="1"/>
  <c r="AD7" i="148" s="1"/>
  <c r="AH7" i="148" s="1"/>
  <c r="AI7" i="148" s="1"/>
  <c r="AB285" i="148"/>
  <c r="AC285" i="148" s="1"/>
  <c r="AD285" i="148" s="1"/>
  <c r="AH285" i="148" s="1"/>
  <c r="AI285" i="148" s="1"/>
  <c r="AB250" i="148"/>
  <c r="AC250" i="148" s="1"/>
  <c r="AD250" i="148" s="1"/>
  <c r="AH250" i="148" s="1"/>
  <c r="AI250" i="148" s="1"/>
  <c r="AB224" i="148"/>
  <c r="AC224" i="148" s="1"/>
  <c r="AD224" i="148" s="1"/>
  <c r="AH224" i="148" s="1"/>
  <c r="AI224" i="148" s="1"/>
  <c r="AB195" i="148"/>
  <c r="AC195" i="148" s="1"/>
  <c r="AD195" i="148" s="1"/>
  <c r="AH195" i="148" s="1"/>
  <c r="AI195" i="148" s="1"/>
  <c r="AB180" i="148"/>
  <c r="AC180" i="148" s="1"/>
  <c r="AD180" i="148" s="1"/>
  <c r="AH180" i="148" s="1"/>
  <c r="AI180" i="148" s="1"/>
  <c r="AB175" i="148"/>
  <c r="AC175" i="148" s="1"/>
  <c r="AD175" i="148" s="1"/>
  <c r="AH175" i="148" s="1"/>
  <c r="AI175" i="148" s="1"/>
  <c r="AB174" i="148"/>
  <c r="AC174" i="148" s="1"/>
  <c r="AD174" i="148" s="1"/>
  <c r="AH174" i="148" s="1"/>
  <c r="AI174" i="148" s="1"/>
  <c r="AB158" i="148"/>
  <c r="AC158" i="148" s="1"/>
  <c r="AD158" i="148" s="1"/>
  <c r="AH158" i="148" s="1"/>
  <c r="AI158" i="148" s="1"/>
  <c r="AB157" i="148"/>
  <c r="AC157" i="148" s="1"/>
  <c r="AD157" i="148" s="1"/>
  <c r="AH157" i="148" s="1"/>
  <c r="AI157" i="148" s="1"/>
  <c r="AB153" i="148"/>
  <c r="AC153" i="148" s="1"/>
  <c r="AD153" i="148" s="1"/>
  <c r="AH153" i="148" s="1"/>
  <c r="AI153" i="148" s="1"/>
  <c r="AB149" i="148"/>
  <c r="AC149" i="148" s="1"/>
  <c r="AD149" i="148" s="1"/>
  <c r="AH149" i="148" s="1"/>
  <c r="AI149" i="148" s="1"/>
  <c r="AB143" i="148"/>
  <c r="AC143" i="148" s="1"/>
  <c r="AD143" i="148" s="1"/>
  <c r="AH143" i="148" s="1"/>
  <c r="AI143" i="148" s="1"/>
  <c r="AB142" i="148"/>
  <c r="AC142" i="148" s="1"/>
  <c r="AD142" i="148" s="1"/>
  <c r="AH142" i="148" s="1"/>
  <c r="AI142" i="148" s="1"/>
  <c r="AB135" i="148"/>
  <c r="AC135" i="148" s="1"/>
  <c r="AD135" i="148" s="1"/>
  <c r="AH135" i="148" s="1"/>
  <c r="AI135" i="148" s="1"/>
  <c r="AB134" i="148"/>
  <c r="AC134" i="148" s="1"/>
  <c r="AD134" i="148" s="1"/>
  <c r="AH134" i="148" s="1"/>
  <c r="AI134" i="148" s="1"/>
  <c r="AB128" i="148"/>
  <c r="AC128" i="148" s="1"/>
  <c r="AD128" i="148" s="1"/>
  <c r="AH128" i="148" s="1"/>
  <c r="AI128" i="148" s="1"/>
  <c r="AB122" i="148"/>
  <c r="AC122" i="148" s="1"/>
  <c r="AD122" i="148" s="1"/>
  <c r="AH122" i="148" s="1"/>
  <c r="AI122" i="148" s="1"/>
  <c r="AB106" i="148"/>
  <c r="AC106" i="148" s="1"/>
  <c r="AD106" i="148" s="1"/>
  <c r="AH106" i="148" s="1"/>
  <c r="AI106" i="148" s="1"/>
  <c r="AB102" i="148"/>
  <c r="AC102" i="148" s="1"/>
  <c r="AD102" i="148" s="1"/>
  <c r="AH102" i="148" s="1"/>
  <c r="AI102" i="148" s="1"/>
  <c r="AB97" i="148"/>
  <c r="AC97" i="148" s="1"/>
  <c r="AD97" i="148" s="1"/>
  <c r="AH97" i="148" s="1"/>
  <c r="AI97" i="148" s="1"/>
  <c r="AB92" i="148"/>
  <c r="AC92" i="148" s="1"/>
  <c r="AD92" i="148" s="1"/>
  <c r="AH92" i="148" s="1"/>
  <c r="AI92" i="148" s="1"/>
  <c r="AB85" i="148"/>
  <c r="AC85" i="148" s="1"/>
  <c r="AD85" i="148" s="1"/>
  <c r="AH85" i="148" s="1"/>
  <c r="AI85" i="148" s="1"/>
  <c r="AB78" i="148"/>
  <c r="AC78" i="148" s="1"/>
  <c r="AD78" i="148" s="1"/>
  <c r="AH78" i="148" s="1"/>
  <c r="AI78" i="148" s="1"/>
  <c r="AB73" i="148"/>
  <c r="AC73" i="148" s="1"/>
  <c r="AD73" i="148" s="1"/>
  <c r="AH73" i="148" s="1"/>
  <c r="AI73" i="148" s="1"/>
  <c r="AB51" i="148"/>
  <c r="AC51" i="148" s="1"/>
  <c r="AD51" i="148" s="1"/>
  <c r="AH51" i="148" s="1"/>
  <c r="AI51" i="148" s="1"/>
  <c r="AB43" i="148"/>
  <c r="AC43" i="148" s="1"/>
  <c r="AD43" i="148" s="1"/>
  <c r="AH43" i="148" s="1"/>
  <c r="AI43" i="148" s="1"/>
  <c r="AB27" i="148"/>
  <c r="AC27" i="148" s="1"/>
  <c r="AD27" i="148" s="1"/>
  <c r="AH27" i="148" s="1"/>
  <c r="AI27" i="148" s="1"/>
  <c r="AB19" i="148"/>
  <c r="AC19" i="148" s="1"/>
  <c r="AD19" i="148" s="1"/>
  <c r="AH19" i="148" s="1"/>
  <c r="AI19" i="148" s="1"/>
  <c r="AB69" i="148"/>
  <c r="AC69" i="148" s="1"/>
  <c r="AD69" i="148" s="1"/>
  <c r="AH69" i="148" s="1"/>
  <c r="AI69" i="148" s="1"/>
  <c r="AB31" i="148"/>
  <c r="AC31" i="148" s="1"/>
  <c r="AD31" i="148" s="1"/>
  <c r="AH31" i="148" s="1"/>
  <c r="AI31" i="148" s="1"/>
  <c r="AB305" i="148"/>
  <c r="AC305" i="148" s="1"/>
  <c r="AD305" i="148" s="1"/>
  <c r="AH305" i="148" s="1"/>
  <c r="AI305" i="148" s="1"/>
  <c r="AB279" i="148"/>
  <c r="AC279" i="148" s="1"/>
  <c r="AD279" i="148" s="1"/>
  <c r="AH279" i="148" s="1"/>
  <c r="AI279" i="148" s="1"/>
  <c r="AB211" i="148"/>
  <c r="AC211" i="148" s="1"/>
  <c r="AD211" i="148" s="1"/>
  <c r="AH211" i="148" s="1"/>
  <c r="AI211" i="148" s="1"/>
  <c r="AB191" i="148"/>
  <c r="AC191" i="148" s="1"/>
  <c r="AD191" i="148" s="1"/>
  <c r="AH191" i="148" s="1"/>
  <c r="AI191" i="148" s="1"/>
  <c r="AB183" i="148"/>
  <c r="AC183" i="148" s="1"/>
  <c r="AD183" i="148" s="1"/>
  <c r="AH183" i="148" s="1"/>
  <c r="AI183" i="148" s="1"/>
  <c r="AB115" i="148"/>
  <c r="AC115" i="148" s="1"/>
  <c r="AD115" i="148" s="1"/>
  <c r="AH115" i="148" s="1"/>
  <c r="AI115" i="148" s="1"/>
  <c r="AB55" i="148"/>
  <c r="AC55" i="148" s="1"/>
  <c r="AD55" i="148" s="1"/>
  <c r="AH55" i="148" s="1"/>
  <c r="AI55" i="148" s="1"/>
  <c r="AB49" i="148"/>
  <c r="AC49" i="148" s="1"/>
  <c r="AD49" i="148" s="1"/>
  <c r="AH49" i="148" s="1"/>
  <c r="AI49" i="148" s="1"/>
  <c r="AB41" i="148"/>
  <c r="AC41" i="148" s="1"/>
  <c r="AD41" i="148" s="1"/>
  <c r="AH41" i="148" s="1"/>
  <c r="AI41" i="148" s="1"/>
  <c r="AB33" i="148"/>
  <c r="AC33" i="148" s="1"/>
  <c r="AD33" i="148" s="1"/>
  <c r="AH33" i="148" s="1"/>
  <c r="AI33" i="148" s="1"/>
  <c r="AB13" i="148"/>
  <c r="AC13" i="148" s="1"/>
  <c r="AD13" i="148" s="1"/>
  <c r="AH13" i="148" s="1"/>
  <c r="AI13" i="148" s="1"/>
  <c r="AB84" i="148"/>
  <c r="AC84" i="148" s="1"/>
  <c r="AD84" i="148" s="1"/>
  <c r="AH84" i="148" s="1"/>
  <c r="AI84" i="148" s="1"/>
  <c r="AB29" i="148"/>
  <c r="AC29" i="148" s="1"/>
  <c r="AD29" i="148" s="1"/>
  <c r="AH29" i="148" s="1"/>
  <c r="AI29" i="148" s="1"/>
  <c r="AB300" i="148"/>
  <c r="AC300" i="148" s="1"/>
  <c r="AD300" i="148" s="1"/>
  <c r="AH300" i="148" s="1"/>
  <c r="AI300" i="148" s="1"/>
  <c r="AB242" i="148"/>
  <c r="AC242" i="148" s="1"/>
  <c r="AD242" i="148" s="1"/>
  <c r="AH242" i="148" s="1"/>
  <c r="AI242" i="148" s="1"/>
  <c r="AB238" i="148"/>
  <c r="AC238" i="148" s="1"/>
  <c r="AD238" i="148" s="1"/>
  <c r="AH238" i="148" s="1"/>
  <c r="AI238" i="148" s="1"/>
  <c r="AB156" i="148"/>
  <c r="AC156" i="148" s="1"/>
  <c r="AD156" i="148" s="1"/>
  <c r="AH156" i="148" s="1"/>
  <c r="AI156" i="148" s="1"/>
  <c r="AB152" i="148"/>
  <c r="AC152" i="148" s="1"/>
  <c r="AD152" i="148" s="1"/>
  <c r="AH152" i="148" s="1"/>
  <c r="AI152" i="148" s="1"/>
  <c r="AB148" i="148"/>
  <c r="AC148" i="148" s="1"/>
  <c r="AD148" i="148" s="1"/>
  <c r="AH148" i="148" s="1"/>
  <c r="AI148" i="148" s="1"/>
  <c r="AB147" i="148"/>
  <c r="AC147" i="148" s="1"/>
  <c r="AD147" i="148" s="1"/>
  <c r="AH147" i="148" s="1"/>
  <c r="AI147" i="148" s="1"/>
  <c r="AB141" i="148"/>
  <c r="AC141" i="148" s="1"/>
  <c r="AD141" i="148" s="1"/>
  <c r="AH141" i="148" s="1"/>
  <c r="AI141" i="148" s="1"/>
  <c r="AB133" i="148"/>
  <c r="AC133" i="148" s="1"/>
  <c r="AD133" i="148" s="1"/>
  <c r="AH133" i="148" s="1"/>
  <c r="AI133" i="148" s="1"/>
  <c r="AB127" i="148"/>
  <c r="AC127" i="148" s="1"/>
  <c r="AD127" i="148" s="1"/>
  <c r="AH127" i="148" s="1"/>
  <c r="AI127" i="148" s="1"/>
  <c r="AB121" i="148"/>
  <c r="AC121" i="148" s="1"/>
  <c r="AD121" i="148" s="1"/>
  <c r="AH121" i="148" s="1"/>
  <c r="AI121" i="148" s="1"/>
  <c r="AB110" i="148"/>
  <c r="AC110" i="148" s="1"/>
  <c r="AD110" i="148" s="1"/>
  <c r="AH110" i="148" s="1"/>
  <c r="AI110" i="148" s="1"/>
  <c r="AB105" i="148"/>
  <c r="AC105" i="148" s="1"/>
  <c r="AD105" i="148" s="1"/>
  <c r="AH105" i="148" s="1"/>
  <c r="AI105" i="148" s="1"/>
  <c r="AB101" i="148"/>
  <c r="AC101" i="148" s="1"/>
  <c r="AD101" i="148" s="1"/>
  <c r="AH101" i="148" s="1"/>
  <c r="AI101" i="148" s="1"/>
  <c r="AB96" i="148"/>
  <c r="AC96" i="148" s="1"/>
  <c r="AD96" i="148" s="1"/>
  <c r="AH96" i="148" s="1"/>
  <c r="AI96" i="148" s="1"/>
  <c r="AB95" i="148"/>
  <c r="AC95" i="148" s="1"/>
  <c r="AD95" i="148" s="1"/>
  <c r="AH95" i="148" s="1"/>
  <c r="AI95" i="148" s="1"/>
  <c r="AB88" i="148"/>
  <c r="AC88" i="148" s="1"/>
  <c r="AD88" i="148" s="1"/>
  <c r="AH88" i="148" s="1"/>
  <c r="AI88" i="148" s="1"/>
  <c r="AB70" i="148"/>
  <c r="AC70" i="148" s="1"/>
  <c r="AD70" i="148" s="1"/>
  <c r="AH70" i="148" s="1"/>
  <c r="AI70" i="148" s="1"/>
  <c r="AB213" i="148"/>
  <c r="AC213" i="148" s="1"/>
  <c r="AD213" i="148" s="1"/>
  <c r="AH213" i="148" s="1"/>
  <c r="AI213" i="148" s="1"/>
  <c r="AB162" i="148"/>
  <c r="AC162" i="148" s="1"/>
  <c r="AD162" i="148" s="1"/>
  <c r="AH162" i="148" s="1"/>
  <c r="AI162" i="148" s="1"/>
  <c r="AB114" i="148"/>
  <c r="AC114" i="148" s="1"/>
  <c r="AD114" i="148" s="1"/>
  <c r="AH114" i="148" s="1"/>
  <c r="AI114" i="148" s="1"/>
  <c r="AB67" i="148"/>
  <c r="AC67" i="148" s="1"/>
  <c r="AD67" i="148" s="1"/>
  <c r="AH67" i="148" s="1"/>
  <c r="AI67" i="148" s="1"/>
  <c r="AB66" i="148"/>
  <c r="AC66" i="148" s="1"/>
  <c r="AD66" i="148" s="1"/>
  <c r="AH66" i="148" s="1"/>
  <c r="AI66" i="148" s="1"/>
  <c r="AB65" i="148"/>
  <c r="AC65" i="148" s="1"/>
  <c r="AD65" i="148" s="1"/>
  <c r="AH65" i="148" s="1"/>
  <c r="AI65" i="148" s="1"/>
  <c r="AB60" i="148"/>
  <c r="AC60" i="148" s="1"/>
  <c r="AD60" i="148" s="1"/>
  <c r="AH60" i="148" s="1"/>
  <c r="AI60" i="148" s="1"/>
  <c r="AB37" i="148"/>
  <c r="AC37" i="148" s="1"/>
  <c r="AD37" i="148" s="1"/>
  <c r="AH37" i="148" s="1"/>
  <c r="AI37" i="148" s="1"/>
  <c r="AB25" i="148"/>
  <c r="AC25" i="148" s="1"/>
  <c r="AD25" i="148" s="1"/>
  <c r="AH25" i="148" s="1"/>
  <c r="AI25" i="148" s="1"/>
  <c r="AB21" i="148"/>
  <c r="AC21" i="148" s="1"/>
  <c r="AD21" i="148" s="1"/>
  <c r="AH21" i="148" s="1"/>
  <c r="AI21" i="148" s="1"/>
  <c r="AB17" i="148"/>
  <c r="AC17" i="148" s="1"/>
  <c r="AD17" i="148" s="1"/>
  <c r="AH17" i="148" s="1"/>
  <c r="AI17" i="148" s="1"/>
  <c r="AB5" i="148"/>
  <c r="AC5" i="148" s="1"/>
  <c r="AD5" i="148" s="1"/>
  <c r="AH5" i="148" s="1"/>
  <c r="AI5" i="148" s="1"/>
  <c r="AB225" i="148"/>
  <c r="AC225" i="148" s="1"/>
  <c r="AD225" i="148" s="1"/>
  <c r="AH225" i="148" s="1"/>
  <c r="AI225" i="148" s="1"/>
  <c r="AB169" i="148"/>
  <c r="AC169" i="148" s="1"/>
  <c r="AD169" i="148" s="1"/>
  <c r="AH169" i="148" s="1"/>
  <c r="AI169" i="148" s="1"/>
  <c r="AB262" i="148"/>
  <c r="AC262" i="148" s="1"/>
  <c r="AD262" i="148" s="1"/>
  <c r="AH262" i="148" s="1"/>
  <c r="AI262" i="148" s="1"/>
  <c r="AB228" i="148"/>
  <c r="AC228" i="148" s="1"/>
  <c r="AD228" i="148" s="1"/>
  <c r="AH228" i="148" s="1"/>
  <c r="AI228" i="148" s="1"/>
  <c r="AB218" i="148"/>
  <c r="AC218" i="148" s="1"/>
  <c r="AD218" i="148" s="1"/>
  <c r="AH218" i="148" s="1"/>
  <c r="AI218" i="148" s="1"/>
  <c r="AB210" i="148"/>
  <c r="AC210" i="148" s="1"/>
  <c r="AD210" i="148" s="1"/>
  <c r="AH210" i="148" s="1"/>
  <c r="AI210" i="148" s="1"/>
  <c r="AB184" i="148"/>
  <c r="AC184" i="148" s="1"/>
  <c r="AD184" i="148" s="1"/>
  <c r="AH184" i="148" s="1"/>
  <c r="AI184" i="148" s="1"/>
  <c r="AB171" i="148"/>
  <c r="AC171" i="148" s="1"/>
  <c r="AD171" i="148" s="1"/>
  <c r="AH171" i="148" s="1"/>
  <c r="AI171" i="148" s="1"/>
  <c r="AB161" i="148"/>
  <c r="AC161" i="148" s="1"/>
  <c r="AD161" i="148" s="1"/>
  <c r="AH161" i="148" s="1"/>
  <c r="AI161" i="148" s="1"/>
  <c r="AB160" i="148"/>
  <c r="AC160" i="148" s="1"/>
  <c r="AD160" i="148" s="1"/>
  <c r="AH160" i="148" s="1"/>
  <c r="AI160" i="148" s="1"/>
  <c r="AB155" i="148"/>
  <c r="AC155" i="148" s="1"/>
  <c r="AD155" i="148" s="1"/>
  <c r="AH155" i="148" s="1"/>
  <c r="AI155" i="148" s="1"/>
  <c r="AB151" i="148"/>
  <c r="AC151" i="148" s="1"/>
  <c r="AD151" i="148" s="1"/>
  <c r="AH151" i="148" s="1"/>
  <c r="AI151" i="148" s="1"/>
  <c r="AB146" i="148"/>
  <c r="AC146" i="148" s="1"/>
  <c r="AD146" i="148" s="1"/>
  <c r="AH146" i="148" s="1"/>
  <c r="AI146" i="148" s="1"/>
  <c r="AB145" i="148"/>
  <c r="AC145" i="148" s="1"/>
  <c r="AD145" i="148" s="1"/>
  <c r="AH145" i="148" s="1"/>
  <c r="AI145" i="148" s="1"/>
  <c r="AB140" i="148"/>
  <c r="AC140" i="148" s="1"/>
  <c r="AD140" i="148" s="1"/>
  <c r="AB139" i="148"/>
  <c r="AC139" i="148" s="1"/>
  <c r="AD139" i="148" s="1"/>
  <c r="AH139" i="148" s="1"/>
  <c r="AI139" i="148" s="1"/>
  <c r="AB132" i="148"/>
  <c r="AC132" i="148" s="1"/>
  <c r="AD132" i="148" s="1"/>
  <c r="AH132" i="148" s="1"/>
  <c r="AI132" i="148" s="1"/>
  <c r="AB131" i="148"/>
  <c r="AC131" i="148" s="1"/>
  <c r="AD131" i="148" s="1"/>
  <c r="AH131" i="148" s="1"/>
  <c r="AI131" i="148" s="1"/>
  <c r="AB126" i="148"/>
  <c r="AC126" i="148" s="1"/>
  <c r="AD126" i="148" s="1"/>
  <c r="AH126" i="148" s="1"/>
  <c r="AI126" i="148" s="1"/>
  <c r="AB120" i="148"/>
  <c r="AC120" i="148" s="1"/>
  <c r="AD120" i="148" s="1"/>
  <c r="AH120" i="148" s="1"/>
  <c r="AI120" i="148" s="1"/>
  <c r="AB119" i="148"/>
  <c r="AC119" i="148" s="1"/>
  <c r="AD119" i="148" s="1"/>
  <c r="AH119" i="148" s="1"/>
  <c r="AI119" i="148" s="1"/>
  <c r="AB109" i="148"/>
  <c r="AC109" i="148" s="1"/>
  <c r="AD109" i="148" s="1"/>
  <c r="AH109" i="148" s="1"/>
  <c r="AI109" i="148" s="1"/>
  <c r="AB104" i="148"/>
  <c r="AC104" i="148" s="1"/>
  <c r="AD104" i="148" s="1"/>
  <c r="AH104" i="148" s="1"/>
  <c r="AI104" i="148" s="1"/>
  <c r="AB100" i="148"/>
  <c r="AC100" i="148" s="1"/>
  <c r="AD100" i="148" s="1"/>
  <c r="AH100" i="148" s="1"/>
  <c r="AI100" i="148" s="1"/>
  <c r="AB99" i="148"/>
  <c r="AC99" i="148" s="1"/>
  <c r="AD99" i="148" s="1"/>
  <c r="AH99" i="148" s="1"/>
  <c r="AI99" i="148" s="1"/>
  <c r="AB82" i="148"/>
  <c r="AC82" i="148" s="1"/>
  <c r="AD82" i="148" s="1"/>
  <c r="AH82" i="148" s="1"/>
  <c r="AI82" i="148" s="1"/>
  <c r="AB81" i="148"/>
  <c r="AC81" i="148" s="1"/>
  <c r="AD81" i="148" s="1"/>
  <c r="AH81" i="148" s="1"/>
  <c r="AI81" i="148" s="1"/>
  <c r="AB80" i="148"/>
  <c r="AC80" i="148" s="1"/>
  <c r="AD80" i="148" s="1"/>
  <c r="AH80" i="148" s="1"/>
  <c r="AI80" i="148" s="1"/>
  <c r="AB76" i="148"/>
  <c r="AC76" i="148" s="1"/>
  <c r="AD76" i="148" s="1"/>
  <c r="AH76" i="148" s="1"/>
  <c r="AI76" i="148" s="1"/>
  <c r="AB75" i="148"/>
  <c r="AC75" i="148" s="1"/>
  <c r="AD75" i="148" s="1"/>
  <c r="AH75" i="148" s="1"/>
  <c r="AI75" i="148" s="1"/>
  <c r="AB47" i="148"/>
  <c r="AC47" i="148" s="1"/>
  <c r="AD47" i="148" s="1"/>
  <c r="AH47" i="148" s="1"/>
  <c r="AI47" i="148" s="1"/>
  <c r="AB309" i="148"/>
  <c r="AC309" i="148" s="1"/>
  <c r="AD309" i="148" s="1"/>
  <c r="AH309" i="148" s="1"/>
  <c r="AI309" i="148" s="1"/>
  <c r="AB170" i="148"/>
  <c r="AC170" i="148" s="1"/>
  <c r="AD170" i="148" s="1"/>
  <c r="AH170" i="148" s="1"/>
  <c r="AI170" i="148" s="1"/>
  <c r="AB113" i="148"/>
  <c r="AC113" i="148" s="1"/>
  <c r="AD113" i="148" s="1"/>
  <c r="AH113" i="148" s="1"/>
  <c r="AI113" i="148" s="1"/>
  <c r="AB317" i="148"/>
  <c r="AC317" i="148" s="1"/>
  <c r="AD317" i="148" s="1"/>
  <c r="AH317" i="148" s="1"/>
  <c r="AI317" i="148" s="1"/>
  <c r="AB248" i="148"/>
  <c r="AC248" i="148" s="1"/>
  <c r="AD248" i="148" s="1"/>
  <c r="AH248" i="148" s="1"/>
  <c r="AI248" i="148" s="1"/>
  <c r="AB229" i="148"/>
  <c r="AC229" i="148" s="1"/>
  <c r="AD229" i="148" s="1"/>
  <c r="AH229" i="148" s="1"/>
  <c r="AI229" i="148" s="1"/>
  <c r="AB223" i="148"/>
  <c r="AC223" i="148" s="1"/>
  <c r="AD223" i="148" s="1"/>
  <c r="AH223" i="148" s="1"/>
  <c r="AI223" i="148" s="1"/>
  <c r="AB219" i="148"/>
  <c r="AC219" i="148" s="1"/>
  <c r="AD219" i="148" s="1"/>
  <c r="AH219" i="148" s="1"/>
  <c r="AI219" i="148" s="1"/>
  <c r="AB212" i="148"/>
  <c r="AC212" i="148" s="1"/>
  <c r="AD212" i="148" s="1"/>
  <c r="AH212" i="148" s="1"/>
  <c r="AI212" i="148" s="1"/>
  <c r="AB194" i="148"/>
  <c r="AC194" i="148" s="1"/>
  <c r="AD194" i="148" s="1"/>
  <c r="AH194" i="148" s="1"/>
  <c r="AI194" i="148" s="1"/>
  <c r="AB185" i="148"/>
  <c r="AC185" i="148" s="1"/>
  <c r="AD185" i="148" s="1"/>
  <c r="AH185" i="148" s="1"/>
  <c r="AI185" i="148" s="1"/>
  <c r="AB179" i="148"/>
  <c r="AC179" i="148" s="1"/>
  <c r="AD179" i="148" s="1"/>
  <c r="AH179" i="148" s="1"/>
  <c r="AI179" i="148" s="1"/>
  <c r="AB172" i="148"/>
  <c r="AC172" i="148" s="1"/>
  <c r="AD172" i="148" s="1"/>
  <c r="AH172" i="148" s="1"/>
  <c r="AI172" i="148" s="1"/>
  <c r="AB167" i="148"/>
  <c r="AC167" i="148" s="1"/>
  <c r="AD167" i="148" s="1"/>
  <c r="AH167" i="148" s="1"/>
  <c r="AI167" i="148" s="1"/>
  <c r="AB159" i="148"/>
  <c r="AC159" i="148" s="1"/>
  <c r="AD159" i="148" s="1"/>
  <c r="AH159" i="148" s="1"/>
  <c r="AI159" i="148" s="1"/>
  <c r="AB154" i="148"/>
  <c r="AC154" i="148" s="1"/>
  <c r="AD154" i="148" s="1"/>
  <c r="AH154" i="148" s="1"/>
  <c r="AI154" i="148" s="1"/>
  <c r="AB150" i="148"/>
  <c r="AC150" i="148" s="1"/>
  <c r="AD150" i="148" s="1"/>
  <c r="AH150" i="148" s="1"/>
  <c r="AI150" i="148" s="1"/>
  <c r="AB144" i="148"/>
  <c r="AC144" i="148" s="1"/>
  <c r="AD144" i="148" s="1"/>
  <c r="AH144" i="148" s="1"/>
  <c r="AI144" i="148" s="1"/>
  <c r="AB138" i="148"/>
  <c r="AC138" i="148" s="1"/>
  <c r="AD138" i="148" s="1"/>
  <c r="AH138" i="148" s="1"/>
  <c r="AI138" i="148" s="1"/>
  <c r="AB130" i="148"/>
  <c r="AC130" i="148" s="1"/>
  <c r="AD130" i="148" s="1"/>
  <c r="AH130" i="148" s="1"/>
  <c r="AI130" i="148" s="1"/>
  <c r="AB124" i="148"/>
  <c r="AC124" i="148" s="1"/>
  <c r="AD124" i="148" s="1"/>
  <c r="AH124" i="148" s="1"/>
  <c r="AI124" i="148" s="1"/>
  <c r="AB108" i="148"/>
  <c r="AC108" i="148" s="1"/>
  <c r="AD108" i="148" s="1"/>
  <c r="AH108" i="148" s="1"/>
  <c r="AI108" i="148" s="1"/>
  <c r="AB107" i="148"/>
  <c r="AC107" i="148" s="1"/>
  <c r="AD107" i="148" s="1"/>
  <c r="AH107" i="148" s="1"/>
  <c r="AI107" i="148" s="1"/>
  <c r="AB103" i="148"/>
  <c r="AC103" i="148" s="1"/>
  <c r="AD103" i="148" s="1"/>
  <c r="AH103" i="148" s="1"/>
  <c r="AI103" i="148" s="1"/>
  <c r="AB93" i="148"/>
  <c r="AC93" i="148" s="1"/>
  <c r="AD93" i="148" s="1"/>
  <c r="AH93" i="148" s="1"/>
  <c r="AI93" i="148" s="1"/>
  <c r="AB86" i="148"/>
  <c r="AC86" i="148" s="1"/>
  <c r="AD86" i="148" s="1"/>
  <c r="AH86" i="148" s="1"/>
  <c r="AI86" i="148" s="1"/>
  <c r="AB79" i="148"/>
  <c r="AC79" i="148" s="1"/>
  <c r="AD79" i="148" s="1"/>
  <c r="AH79" i="148" s="1"/>
  <c r="AI79" i="148" s="1"/>
  <c r="AB74" i="148"/>
  <c r="AC74" i="148" s="1"/>
  <c r="AD74" i="148" s="1"/>
  <c r="AH74" i="148" s="1"/>
  <c r="AI74" i="148" s="1"/>
  <c r="AB39" i="148"/>
  <c r="AC39" i="148" s="1"/>
  <c r="AD39" i="148" s="1"/>
  <c r="AH39" i="148" s="1"/>
  <c r="AI39" i="148" s="1"/>
  <c r="AB35" i="148"/>
  <c r="AC35" i="148" s="1"/>
  <c r="AD35" i="148" s="1"/>
  <c r="AH35" i="148" s="1"/>
  <c r="AI35" i="148" s="1"/>
  <c r="AB23" i="148"/>
  <c r="AC23" i="148" s="1"/>
  <c r="AD23" i="148" s="1"/>
  <c r="AH23" i="148" s="1"/>
  <c r="AI23" i="148" s="1"/>
  <c r="AB15" i="148"/>
  <c r="AC15" i="148" s="1"/>
  <c r="AD15" i="148" s="1"/>
  <c r="AH15" i="148" s="1"/>
  <c r="AI15" i="148" s="1"/>
  <c r="AB11" i="148"/>
  <c r="AC11" i="148" s="1"/>
  <c r="AD11" i="148" s="1"/>
  <c r="AH11" i="148" s="1"/>
  <c r="AI11" i="148" s="1"/>
  <c r="AB117" i="148"/>
  <c r="AC117" i="148" s="1"/>
  <c r="AD117" i="148" s="1"/>
  <c r="AH117" i="148" s="1"/>
  <c r="AI117" i="148" s="1"/>
  <c r="AH140" i="148"/>
  <c r="AI140" i="148" s="1"/>
  <c r="AH280" i="148"/>
  <c r="AI280" i="148" s="1"/>
  <c r="AH263" i="148"/>
  <c r="AI263" i="148" s="1"/>
  <c r="Z333" i="148"/>
  <c r="AB333" i="148" s="1"/>
  <c r="AC333" i="148" s="1"/>
  <c r="AH386" i="148"/>
  <c r="AI386" i="148" s="1"/>
  <c r="AH418" i="148"/>
  <c r="AI418" i="148" s="1"/>
  <c r="AH439" i="148"/>
  <c r="AH365" i="148"/>
  <c r="AI365" i="148" s="1"/>
  <c r="AH388" i="148"/>
  <c r="AI388" i="148" s="1"/>
  <c r="AH394" i="148"/>
  <c r="AI394" i="148" s="1"/>
  <c r="AH368" i="148"/>
  <c r="AI368" i="148" s="1"/>
  <c r="M332" i="148"/>
  <c r="AB332" i="148" s="1"/>
  <c r="AC332" i="148" s="1"/>
  <c r="AH508" i="148"/>
  <c r="AH491" i="148"/>
  <c r="AH443" i="148"/>
  <c r="AH483" i="148"/>
  <c r="AH446" i="148"/>
  <c r="AB541" i="148"/>
  <c r="AC541" i="148" s="1"/>
  <c r="AD541" i="148" s="1"/>
  <c r="AH541" i="148" s="1"/>
  <c r="AB691" i="148"/>
  <c r="AC691" i="148" s="1"/>
  <c r="AD691" i="148" s="1"/>
  <c r="U691" i="148"/>
  <c r="V691" i="148" s="1"/>
  <c r="AB966" i="148"/>
  <c r="AC966" i="148" s="1"/>
  <c r="AD966" i="148" s="1"/>
</calcChain>
</file>

<file path=xl/comments1.xml><?xml version="1.0" encoding="utf-8"?>
<comments xmlns="http://schemas.openxmlformats.org/spreadsheetml/2006/main">
  <authors>
    <author>User-Pc</author>
  </authors>
  <commentList>
    <comment ref="E25" authorId="0" shapeId="0">
      <text>
        <r>
          <rPr>
            <b/>
            <sz val="11"/>
            <color indexed="81"/>
            <rFont val="돋움"/>
            <family val="3"/>
            <charset val="129"/>
          </rPr>
          <t xml:space="preserve">계약일
</t>
        </r>
        <r>
          <rPr>
            <b/>
            <sz val="11"/>
            <color indexed="81"/>
            <rFont val="Tahoma"/>
            <family val="2"/>
          </rPr>
          <t>2025.11.12</t>
        </r>
      </text>
    </comment>
  </commentList>
</comments>
</file>

<file path=xl/comments2.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E41" authorId="0" shapeId="0">
      <text>
        <r>
          <rPr>
            <b/>
            <sz val="11"/>
            <color indexed="81"/>
            <rFont val="돋움"/>
            <family val="3"/>
            <charset val="129"/>
          </rPr>
          <t xml:space="preserve">계약일
</t>
        </r>
        <r>
          <rPr>
            <b/>
            <sz val="11"/>
            <color indexed="81"/>
            <rFont val="Tahoma"/>
            <family val="2"/>
          </rPr>
          <t>2025.11.12</t>
        </r>
      </text>
    </comment>
  </commentList>
</comments>
</file>

<file path=xl/comments3.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D37" authorId="0" shapeId="0">
      <text>
        <r>
          <rPr>
            <b/>
            <sz val="10"/>
            <color indexed="81"/>
            <rFont val="돋움"/>
            <family val="3"/>
            <charset val="129"/>
          </rPr>
          <t xml:space="preserve">계약일
</t>
        </r>
        <r>
          <rPr>
            <b/>
            <sz val="10"/>
            <color indexed="81"/>
            <rFont val="Tahoma"/>
            <family val="2"/>
          </rPr>
          <t>2025.07.17</t>
        </r>
      </text>
    </comment>
    <comment ref="D57" authorId="0" shapeId="0">
      <text>
        <r>
          <rPr>
            <b/>
            <sz val="10"/>
            <color indexed="81"/>
            <rFont val="돋움"/>
            <family val="3"/>
            <charset val="129"/>
          </rPr>
          <t xml:space="preserve">계약일
</t>
        </r>
        <r>
          <rPr>
            <b/>
            <sz val="10"/>
            <color indexed="81"/>
            <rFont val="Tahoma"/>
            <family val="2"/>
          </rPr>
          <t>2025.07.17</t>
        </r>
      </text>
    </comment>
  </commentList>
</comments>
</file>

<file path=xl/comments4.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E41" authorId="0" shapeId="0">
      <text>
        <r>
          <rPr>
            <b/>
            <sz val="11"/>
            <color indexed="81"/>
            <rFont val="돋움"/>
            <family val="3"/>
            <charset val="129"/>
          </rPr>
          <t xml:space="preserve">계약일
</t>
        </r>
        <r>
          <rPr>
            <b/>
            <sz val="11"/>
            <color indexed="81"/>
            <rFont val="Tahoma"/>
            <family val="2"/>
          </rPr>
          <t>2025.11.12</t>
        </r>
      </text>
    </comment>
  </commentList>
</comments>
</file>

<file path=xl/comments5.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E23" authorId="0" shapeId="0">
      <text>
        <r>
          <rPr>
            <b/>
            <sz val="11"/>
            <color indexed="81"/>
            <rFont val="돋움"/>
            <family val="3"/>
            <charset val="129"/>
          </rPr>
          <t xml:space="preserve">계약일
</t>
        </r>
        <r>
          <rPr>
            <b/>
            <sz val="11"/>
            <color indexed="81"/>
            <rFont val="Tahoma"/>
            <family val="2"/>
          </rPr>
          <t>2025.11.12</t>
        </r>
      </text>
    </comment>
  </commentList>
</comments>
</file>

<file path=xl/comments6.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E53" authorId="0" shapeId="0">
      <text>
        <r>
          <rPr>
            <b/>
            <sz val="11"/>
            <color indexed="81"/>
            <rFont val="돋움"/>
            <family val="3"/>
            <charset val="129"/>
          </rPr>
          <t xml:space="preserve">계약일
</t>
        </r>
        <r>
          <rPr>
            <b/>
            <sz val="11"/>
            <color indexed="81"/>
            <rFont val="Tahoma"/>
            <family val="2"/>
          </rPr>
          <t>2025.11.12</t>
        </r>
      </text>
    </comment>
  </commentList>
</comments>
</file>

<file path=xl/comments7.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E43" authorId="0" shapeId="0">
      <text>
        <r>
          <rPr>
            <b/>
            <sz val="11"/>
            <color indexed="81"/>
            <rFont val="돋움"/>
            <family val="3"/>
            <charset val="129"/>
          </rPr>
          <t xml:space="preserve">계약일
</t>
        </r>
        <r>
          <rPr>
            <b/>
            <sz val="11"/>
            <color indexed="81"/>
            <rFont val="Tahoma"/>
            <family val="2"/>
          </rPr>
          <t>2025.11.12</t>
        </r>
      </text>
    </comment>
  </commentList>
</comments>
</file>

<file path=xl/comments8.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List>
</comments>
</file>

<file path=xl/comments9.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E43" authorId="0" shapeId="0">
      <text>
        <r>
          <rPr>
            <b/>
            <sz val="11"/>
            <color indexed="81"/>
            <rFont val="돋움"/>
            <family val="3"/>
            <charset val="129"/>
          </rPr>
          <t xml:space="preserve">계약일
</t>
        </r>
        <r>
          <rPr>
            <b/>
            <sz val="11"/>
            <color indexed="81"/>
            <rFont val="Tahoma"/>
            <family val="2"/>
          </rPr>
          <t>2025.11.12</t>
        </r>
      </text>
    </comment>
  </commentList>
</comments>
</file>

<file path=xl/comments10.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 </t>
        </r>
        <r>
          <rPr>
            <b/>
            <sz val="12"/>
            <color indexed="81"/>
            <rFont val="돋움"/>
            <family val="3"/>
            <charset val="129"/>
          </rPr>
          <t>계약일</t>
        </r>
        <r>
          <rPr>
            <b/>
            <sz val="12"/>
            <color indexed="81"/>
            <rFont val="Tahoma"/>
            <family val="2"/>
          </rPr>
          <t xml:space="preserve"> : 2026.02.05(4,596,128,195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공구</t>
        </r>
        <r>
          <rPr>
            <b/>
            <sz val="12"/>
            <color indexed="81"/>
            <rFont val="Tahoma"/>
            <family val="2"/>
          </rPr>
          <t xml:space="preserve">
</t>
        </r>
        <r>
          <rPr>
            <b/>
            <sz val="12"/>
            <color indexed="81"/>
            <rFont val="돋움"/>
            <family val="3"/>
            <charset val="129"/>
          </rPr>
          <t>대명에너지㈜</t>
        </r>
        <r>
          <rPr>
            <b/>
            <sz val="12"/>
            <color indexed="81"/>
            <rFont val="Tahoma"/>
            <family val="2"/>
          </rPr>
          <t xml:space="preserve"> 10%</t>
        </r>
        <r>
          <rPr>
            <b/>
            <sz val="12"/>
            <color indexed="81"/>
            <rFont val="돋움"/>
            <family val="3"/>
            <charset val="129"/>
          </rPr>
          <t xml:space="preserve">
</t>
        </r>
        <r>
          <rPr>
            <b/>
            <sz val="12"/>
            <color indexed="81"/>
            <rFont val="Tahoma"/>
            <family val="2"/>
          </rPr>
          <t xml:space="preserve"> - </t>
        </r>
        <r>
          <rPr>
            <b/>
            <sz val="12"/>
            <color indexed="81"/>
            <rFont val="돋움"/>
            <family val="3"/>
            <charset val="129"/>
          </rPr>
          <t>계약일</t>
        </r>
        <r>
          <rPr>
            <b/>
            <sz val="12"/>
            <color indexed="81"/>
            <rFont val="Tahoma"/>
            <family val="2"/>
          </rPr>
          <t xml:space="preserve"> : 2026.02.05(919,225,639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11.xml><?xml version="1.0" encoding="utf-8"?>
<comments xmlns="http://schemas.openxmlformats.org/spreadsheetml/2006/main">
  <authors>
    <author>User-Pc</author>
  </authors>
  <commentList>
    <comment ref="A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t>
        </r>
        <r>
          <rPr>
            <b/>
            <sz val="12"/>
            <color indexed="81"/>
            <rFont val="돋움"/>
            <family val="3"/>
            <charset val="129"/>
          </rPr>
          <t xml:space="preserve">
㈜지음이엔아이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 </t>
        </r>
        <r>
          <rPr>
            <b/>
            <sz val="12"/>
            <color indexed="81"/>
            <rFont val="돋움"/>
            <family val="3"/>
            <charset val="129"/>
          </rPr>
          <t>계약일</t>
        </r>
        <r>
          <rPr>
            <b/>
            <sz val="12"/>
            <color indexed="81"/>
            <rFont val="Tahoma"/>
            <family val="2"/>
          </rPr>
          <t xml:space="preserve"> : 2026.02.05(4,596,128,195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공구</t>
        </r>
        <r>
          <rPr>
            <b/>
            <sz val="12"/>
            <color indexed="81"/>
            <rFont val="Tahoma"/>
            <family val="2"/>
          </rPr>
          <t xml:space="preserve">
</t>
        </r>
        <r>
          <rPr>
            <b/>
            <sz val="12"/>
            <color indexed="81"/>
            <rFont val="돋움"/>
            <family val="3"/>
            <charset val="129"/>
          </rPr>
          <t>대명에너지㈜</t>
        </r>
        <r>
          <rPr>
            <b/>
            <sz val="12"/>
            <color indexed="81"/>
            <rFont val="Tahoma"/>
            <family val="2"/>
          </rPr>
          <t xml:space="preserve"> 10%</t>
        </r>
        <r>
          <rPr>
            <b/>
            <sz val="12"/>
            <color indexed="81"/>
            <rFont val="돋움"/>
            <family val="3"/>
            <charset val="129"/>
          </rPr>
          <t xml:space="preserve">
</t>
        </r>
        <r>
          <rPr>
            <b/>
            <sz val="12"/>
            <color indexed="81"/>
            <rFont val="Tahoma"/>
            <family val="2"/>
          </rPr>
          <t xml:space="preserve"> - </t>
        </r>
        <r>
          <rPr>
            <b/>
            <sz val="12"/>
            <color indexed="81"/>
            <rFont val="돋움"/>
            <family val="3"/>
            <charset val="129"/>
          </rPr>
          <t>계약일</t>
        </r>
        <r>
          <rPr>
            <b/>
            <sz val="12"/>
            <color indexed="81"/>
            <rFont val="Tahoma"/>
            <family val="2"/>
          </rPr>
          <t xml:space="preserve"> : 2026.02.05(919,225,639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2024.12.02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12.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13.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2025.12.22 - </t>
        </r>
        <r>
          <rPr>
            <b/>
            <sz val="12"/>
            <color indexed="81"/>
            <rFont val="돋움"/>
            <family val="3"/>
            <charset val="129"/>
          </rPr>
          <t>시흥거모</t>
        </r>
        <r>
          <rPr>
            <b/>
            <sz val="12"/>
            <color indexed="81"/>
            <rFont val="Tahoma"/>
            <family val="2"/>
          </rPr>
          <t xml:space="preserve"> A-7BL </t>
        </r>
        <r>
          <rPr>
            <b/>
            <sz val="12"/>
            <color indexed="81"/>
            <rFont val="돋움"/>
            <family val="3"/>
            <charset val="129"/>
          </rPr>
          <t>아파트</t>
        </r>
        <r>
          <rPr>
            <b/>
            <sz val="12"/>
            <color indexed="81"/>
            <rFont val="Tahoma"/>
            <family val="2"/>
          </rPr>
          <t xml:space="preserve"> </t>
        </r>
        <r>
          <rPr>
            <b/>
            <sz val="12"/>
            <color indexed="81"/>
            <rFont val="돋움"/>
            <family val="3"/>
            <charset val="129"/>
          </rPr>
          <t>건설공사</t>
        </r>
        <r>
          <rPr>
            <b/>
            <sz val="12"/>
            <color indexed="81"/>
            <rFont val="Tahoma"/>
            <family val="2"/>
          </rPr>
          <t xml:space="preserve"> 5</t>
        </r>
        <r>
          <rPr>
            <b/>
            <sz val="12"/>
            <color indexed="81"/>
            <rFont val="돋움"/>
            <family val="3"/>
            <charset val="129"/>
          </rPr>
          <t xml:space="preserve">공구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2025.12.22 - </t>
        </r>
        <r>
          <rPr>
            <b/>
            <sz val="12"/>
            <color indexed="81"/>
            <rFont val="돋움"/>
            <family val="3"/>
            <charset val="129"/>
          </rPr>
          <t>경산대임</t>
        </r>
        <r>
          <rPr>
            <b/>
            <sz val="12"/>
            <color indexed="81"/>
            <rFont val="Tahoma"/>
            <family val="2"/>
          </rPr>
          <t xml:space="preserve"> A-3BL </t>
        </r>
        <r>
          <rPr>
            <b/>
            <sz val="12"/>
            <color indexed="81"/>
            <rFont val="돋움"/>
            <family val="3"/>
            <charset val="129"/>
          </rPr>
          <t>아파트</t>
        </r>
        <r>
          <rPr>
            <b/>
            <sz val="12"/>
            <color indexed="81"/>
            <rFont val="Tahoma"/>
            <family val="2"/>
          </rPr>
          <t xml:space="preserve"> </t>
        </r>
        <r>
          <rPr>
            <b/>
            <sz val="12"/>
            <color indexed="81"/>
            <rFont val="돋움"/>
            <family val="3"/>
            <charset val="129"/>
          </rPr>
          <t>건설공사</t>
        </r>
        <r>
          <rPr>
            <b/>
            <sz val="12"/>
            <color indexed="81"/>
            <rFont val="Tahoma"/>
            <family val="2"/>
          </rPr>
          <t xml:space="preserve"> 3</t>
        </r>
        <r>
          <rPr>
            <b/>
            <sz val="12"/>
            <color indexed="81"/>
            <rFont val="돋움"/>
            <family val="3"/>
            <charset val="129"/>
          </rPr>
          <t>공구</t>
        </r>
        <r>
          <rPr>
            <b/>
            <sz val="12"/>
            <color indexed="81"/>
            <rFont val="Tahoma"/>
            <family val="2"/>
          </rPr>
          <t xml:space="preserve">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B-3BL </t>
        </r>
        <r>
          <rPr>
            <b/>
            <sz val="12"/>
            <color indexed="81"/>
            <rFont val="돋움"/>
            <family val="3"/>
            <charset val="129"/>
          </rPr>
          <t>아파트</t>
        </r>
        <r>
          <rPr>
            <b/>
            <sz val="12"/>
            <color indexed="81"/>
            <rFont val="Tahoma"/>
            <family val="2"/>
          </rPr>
          <t xml:space="preserve"> </t>
        </r>
        <r>
          <rPr>
            <b/>
            <sz val="12"/>
            <color indexed="81"/>
            <rFont val="돋움"/>
            <family val="3"/>
            <charset val="129"/>
          </rPr>
          <t>건설공사</t>
        </r>
        <r>
          <rPr>
            <b/>
            <sz val="12"/>
            <color indexed="81"/>
            <rFont val="Tahoma"/>
            <family val="2"/>
          </rPr>
          <t xml:space="preserve"> 7</t>
        </r>
        <r>
          <rPr>
            <b/>
            <sz val="12"/>
            <color indexed="81"/>
            <rFont val="돋움"/>
            <family val="3"/>
            <charset val="129"/>
          </rPr>
          <t>공구</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14.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15.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sz val="12"/>
            <color indexed="81"/>
            <rFont val="돋움"/>
            <family val="3"/>
            <charset val="129"/>
          </rPr>
          <t xml:space="preserve">㈜성전사
</t>
        </r>
        <r>
          <rPr>
            <sz val="12"/>
            <color indexed="81"/>
            <rFont val="Tahoma"/>
            <family val="2"/>
          </rPr>
          <t xml:space="preserve">- </t>
        </r>
        <r>
          <rPr>
            <sz val="12"/>
            <color indexed="81"/>
            <rFont val="돋움"/>
            <family val="3"/>
            <charset val="129"/>
          </rPr>
          <t>계약일</t>
        </r>
        <r>
          <rPr>
            <sz val="12"/>
            <color indexed="81"/>
            <rFont val="Tahoma"/>
            <family val="2"/>
          </rPr>
          <t xml:space="preserve"> : 2025.03.06 (4,892,709,215</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㈜대상전력
</t>
        </r>
        <r>
          <rPr>
            <sz val="12"/>
            <color indexed="81"/>
            <rFont val="Tahoma"/>
            <family val="2"/>
          </rPr>
          <t xml:space="preserve">- </t>
        </r>
        <r>
          <rPr>
            <sz val="12"/>
            <color indexed="81"/>
            <rFont val="돋움"/>
            <family val="3"/>
            <charset val="129"/>
          </rPr>
          <t>계약일</t>
        </r>
        <r>
          <rPr>
            <sz val="12"/>
            <color indexed="81"/>
            <rFont val="Tahoma"/>
            <family val="2"/>
          </rPr>
          <t xml:space="preserve"> : 2025.03.06 (3,914,167,372</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일렉파워㈜
</t>
        </r>
        <r>
          <rPr>
            <sz val="12"/>
            <color indexed="81"/>
            <rFont val="Tahoma"/>
            <family val="2"/>
          </rPr>
          <t xml:space="preserve">- </t>
        </r>
        <r>
          <rPr>
            <sz val="12"/>
            <color indexed="81"/>
            <rFont val="돋움"/>
            <family val="3"/>
            <charset val="129"/>
          </rPr>
          <t>계약일</t>
        </r>
        <r>
          <rPr>
            <sz val="12"/>
            <color indexed="81"/>
            <rFont val="Tahoma"/>
            <family val="2"/>
          </rPr>
          <t xml:space="preserve"> : 2025.03.13 (9,751,734,115) - </t>
        </r>
        <r>
          <rPr>
            <sz val="12"/>
            <color indexed="81"/>
            <rFont val="돋움"/>
            <family val="3"/>
            <charset val="129"/>
          </rPr>
          <t>청주지북</t>
        </r>
        <r>
          <rPr>
            <sz val="12"/>
            <color indexed="81"/>
            <rFont val="Tahoma"/>
            <family val="2"/>
          </rPr>
          <t xml:space="preserve"> </t>
        </r>
        <r>
          <rPr>
            <sz val="12"/>
            <color indexed="81"/>
            <rFont val="돋움"/>
            <family val="3"/>
            <charset val="129"/>
          </rPr>
          <t xml:space="preserve">전기공사
㈜송원이앤씨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2025.03.13 (1,950,346,823) - </t>
        </r>
        <r>
          <rPr>
            <sz val="12"/>
            <color indexed="81"/>
            <rFont val="돋움"/>
            <family val="3"/>
            <charset val="129"/>
          </rPr>
          <t>청주지북</t>
        </r>
        <r>
          <rPr>
            <sz val="12"/>
            <color indexed="81"/>
            <rFont val="Tahoma"/>
            <family val="2"/>
          </rPr>
          <t xml:space="preserve"> </t>
        </r>
        <r>
          <rPr>
            <sz val="12"/>
            <color indexed="81"/>
            <rFont val="돋움"/>
            <family val="3"/>
            <charset val="129"/>
          </rPr>
          <t>전기공사</t>
        </r>
        <r>
          <rPr>
            <b/>
            <sz val="12"/>
            <color indexed="81"/>
            <rFont val="돋움"/>
            <family val="3"/>
            <charset val="129"/>
          </rPr>
          <t xml:space="preserve">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sz val="12"/>
            <color indexed="81"/>
            <rFont val="돋움"/>
            <family val="3"/>
            <charset val="129"/>
          </rPr>
          <t xml:space="preserve">㈜온세이엔씨
</t>
        </r>
        <r>
          <rPr>
            <sz val="12"/>
            <color indexed="81"/>
            <rFont val="Tahoma"/>
            <family val="2"/>
          </rPr>
          <t xml:space="preserve">- </t>
        </r>
        <r>
          <rPr>
            <sz val="12"/>
            <color indexed="81"/>
            <rFont val="돋움"/>
            <family val="3"/>
            <charset val="129"/>
          </rPr>
          <t>계약일</t>
        </r>
        <r>
          <rPr>
            <sz val="12"/>
            <color indexed="81"/>
            <rFont val="Tahoma"/>
            <family val="2"/>
          </rPr>
          <t xml:space="preserve"> : 2025.03.12(6,576,671,731</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 xml:space="preserve">공구
㈜보원엔지니어링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2025.03.12(2,818,573,599</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16.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sz val="12"/>
            <color indexed="81"/>
            <rFont val="돋움"/>
            <family val="3"/>
            <charset val="129"/>
          </rPr>
          <t xml:space="preserve">㈜성전사
</t>
        </r>
        <r>
          <rPr>
            <sz val="12"/>
            <color indexed="81"/>
            <rFont val="Tahoma"/>
            <family val="2"/>
          </rPr>
          <t xml:space="preserve">- </t>
        </r>
        <r>
          <rPr>
            <sz val="12"/>
            <color indexed="81"/>
            <rFont val="돋움"/>
            <family val="3"/>
            <charset val="129"/>
          </rPr>
          <t>계약일</t>
        </r>
        <r>
          <rPr>
            <sz val="12"/>
            <color indexed="81"/>
            <rFont val="Tahoma"/>
            <family val="2"/>
          </rPr>
          <t xml:space="preserve"> : 2025.03.06 (4,892,709,215</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㈜대상전력
</t>
        </r>
        <r>
          <rPr>
            <sz val="12"/>
            <color indexed="81"/>
            <rFont val="Tahoma"/>
            <family val="2"/>
          </rPr>
          <t xml:space="preserve">- </t>
        </r>
        <r>
          <rPr>
            <sz val="12"/>
            <color indexed="81"/>
            <rFont val="돋움"/>
            <family val="3"/>
            <charset val="129"/>
          </rPr>
          <t>계약일</t>
        </r>
        <r>
          <rPr>
            <sz val="12"/>
            <color indexed="81"/>
            <rFont val="Tahoma"/>
            <family val="2"/>
          </rPr>
          <t xml:space="preserve"> : 2025.03.06 (3,914,167,372</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일렉파워㈜
</t>
        </r>
        <r>
          <rPr>
            <sz val="12"/>
            <color indexed="81"/>
            <rFont val="Tahoma"/>
            <family val="2"/>
          </rPr>
          <t xml:space="preserve">- </t>
        </r>
        <r>
          <rPr>
            <sz val="12"/>
            <color indexed="81"/>
            <rFont val="돋움"/>
            <family val="3"/>
            <charset val="129"/>
          </rPr>
          <t>계약일</t>
        </r>
        <r>
          <rPr>
            <sz val="12"/>
            <color indexed="81"/>
            <rFont val="Tahoma"/>
            <family val="2"/>
          </rPr>
          <t xml:space="preserve"> : 2025.03.13 (9,751,734,115) - </t>
        </r>
        <r>
          <rPr>
            <sz val="12"/>
            <color indexed="81"/>
            <rFont val="돋움"/>
            <family val="3"/>
            <charset val="129"/>
          </rPr>
          <t>청주지북</t>
        </r>
        <r>
          <rPr>
            <sz val="12"/>
            <color indexed="81"/>
            <rFont val="Tahoma"/>
            <family val="2"/>
          </rPr>
          <t xml:space="preserve"> </t>
        </r>
        <r>
          <rPr>
            <sz val="12"/>
            <color indexed="81"/>
            <rFont val="돋움"/>
            <family val="3"/>
            <charset val="129"/>
          </rPr>
          <t xml:space="preserve">전기공사
㈜송원이앤씨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2025.03.13 (1,950,346,823) - </t>
        </r>
        <r>
          <rPr>
            <sz val="12"/>
            <color indexed="81"/>
            <rFont val="돋움"/>
            <family val="3"/>
            <charset val="129"/>
          </rPr>
          <t>청주지북</t>
        </r>
        <r>
          <rPr>
            <sz val="12"/>
            <color indexed="81"/>
            <rFont val="Tahoma"/>
            <family val="2"/>
          </rPr>
          <t xml:space="preserve"> </t>
        </r>
        <r>
          <rPr>
            <sz val="12"/>
            <color indexed="81"/>
            <rFont val="돋움"/>
            <family val="3"/>
            <charset val="129"/>
          </rPr>
          <t>전기공사</t>
        </r>
        <r>
          <rPr>
            <b/>
            <sz val="12"/>
            <color indexed="81"/>
            <rFont val="돋움"/>
            <family val="3"/>
            <charset val="129"/>
          </rPr>
          <t xml:space="preserve">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t>
        </r>
        <r>
          <rPr>
            <sz val="12"/>
            <color indexed="81"/>
            <rFont val="돋움"/>
            <family val="3"/>
            <charset val="129"/>
          </rPr>
          <t xml:space="preserve">㈜도화엔지니어링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2025.03.20 (1,885,692,595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㈜온세이엔씨
</t>
        </r>
        <r>
          <rPr>
            <sz val="12"/>
            <color indexed="81"/>
            <rFont val="Tahoma"/>
            <family val="2"/>
          </rPr>
          <t xml:space="preserve">- </t>
        </r>
        <r>
          <rPr>
            <sz val="12"/>
            <color indexed="81"/>
            <rFont val="돋움"/>
            <family val="3"/>
            <charset val="129"/>
          </rPr>
          <t>계약일</t>
        </r>
        <r>
          <rPr>
            <sz val="12"/>
            <color indexed="81"/>
            <rFont val="Tahoma"/>
            <family val="2"/>
          </rPr>
          <t xml:space="preserve"> : 2025.03.12(6,576,671,731</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 xml:space="preserve">공구
㈜보원엔지니어링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2025.03.12(2,818,573,599</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17.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sz val="12"/>
            <color indexed="81"/>
            <rFont val="Tahoma"/>
            <family val="2"/>
          </rPr>
          <t xml:space="preserve">- </t>
        </r>
        <r>
          <rPr>
            <sz val="12"/>
            <color indexed="81"/>
            <rFont val="돋움"/>
            <family val="3"/>
            <charset val="129"/>
          </rPr>
          <t>계약일</t>
        </r>
        <r>
          <rPr>
            <sz val="12"/>
            <color indexed="81"/>
            <rFont val="Tahoma"/>
            <family val="2"/>
          </rPr>
          <t xml:space="preserve"> : 2025.03.20 (9,428,462,975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sz val="12"/>
            <color indexed="81"/>
            <rFont val="돋움"/>
            <family val="3"/>
            <charset val="129"/>
          </rPr>
          <t xml:space="preserve">㈜성전사
</t>
        </r>
        <r>
          <rPr>
            <sz val="12"/>
            <color indexed="81"/>
            <rFont val="Tahoma"/>
            <family val="2"/>
          </rPr>
          <t xml:space="preserve">- </t>
        </r>
        <r>
          <rPr>
            <sz val="12"/>
            <color indexed="81"/>
            <rFont val="돋움"/>
            <family val="3"/>
            <charset val="129"/>
          </rPr>
          <t>계약일</t>
        </r>
        <r>
          <rPr>
            <sz val="12"/>
            <color indexed="81"/>
            <rFont val="Tahoma"/>
            <family val="2"/>
          </rPr>
          <t xml:space="preserve"> : 2025.03.06 (4,892,709,215</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㈜대상전력
</t>
        </r>
        <r>
          <rPr>
            <sz val="12"/>
            <color indexed="81"/>
            <rFont val="Tahoma"/>
            <family val="2"/>
          </rPr>
          <t xml:space="preserve">- </t>
        </r>
        <r>
          <rPr>
            <sz val="12"/>
            <color indexed="81"/>
            <rFont val="돋움"/>
            <family val="3"/>
            <charset val="129"/>
          </rPr>
          <t>계약일</t>
        </r>
        <r>
          <rPr>
            <sz val="12"/>
            <color indexed="81"/>
            <rFont val="Tahoma"/>
            <family val="2"/>
          </rPr>
          <t xml:space="preserve"> : 2025.03.06 (3,914,167,372</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일렉파워㈜
</t>
        </r>
        <r>
          <rPr>
            <sz val="12"/>
            <color indexed="81"/>
            <rFont val="Tahoma"/>
            <family val="2"/>
          </rPr>
          <t xml:space="preserve">- </t>
        </r>
        <r>
          <rPr>
            <sz val="12"/>
            <color indexed="81"/>
            <rFont val="돋움"/>
            <family val="3"/>
            <charset val="129"/>
          </rPr>
          <t>계약일</t>
        </r>
        <r>
          <rPr>
            <sz val="12"/>
            <color indexed="81"/>
            <rFont val="Tahoma"/>
            <family val="2"/>
          </rPr>
          <t xml:space="preserve"> : 2025.03.13 (9,751,734,115) - </t>
        </r>
        <r>
          <rPr>
            <sz val="12"/>
            <color indexed="81"/>
            <rFont val="돋움"/>
            <family val="3"/>
            <charset val="129"/>
          </rPr>
          <t>청주지북</t>
        </r>
        <r>
          <rPr>
            <sz val="12"/>
            <color indexed="81"/>
            <rFont val="Tahoma"/>
            <family val="2"/>
          </rPr>
          <t xml:space="preserve"> </t>
        </r>
        <r>
          <rPr>
            <sz val="12"/>
            <color indexed="81"/>
            <rFont val="돋움"/>
            <family val="3"/>
            <charset val="129"/>
          </rPr>
          <t xml:space="preserve">전기공사
㈜송원이앤씨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2025.03.13 (1,950,346,823) - </t>
        </r>
        <r>
          <rPr>
            <sz val="12"/>
            <color indexed="81"/>
            <rFont val="돋움"/>
            <family val="3"/>
            <charset val="129"/>
          </rPr>
          <t>청주지북</t>
        </r>
        <r>
          <rPr>
            <sz val="12"/>
            <color indexed="81"/>
            <rFont val="Tahoma"/>
            <family val="2"/>
          </rPr>
          <t xml:space="preserve"> </t>
        </r>
        <r>
          <rPr>
            <sz val="12"/>
            <color indexed="81"/>
            <rFont val="돋움"/>
            <family val="3"/>
            <charset val="129"/>
          </rPr>
          <t>전기공사</t>
        </r>
        <r>
          <rPr>
            <b/>
            <sz val="12"/>
            <color indexed="81"/>
            <rFont val="돋움"/>
            <family val="3"/>
            <charset val="129"/>
          </rPr>
          <t xml:space="preserve">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t>
        </r>
        <r>
          <rPr>
            <sz val="12"/>
            <color indexed="81"/>
            <rFont val="돋움"/>
            <family val="3"/>
            <charset val="129"/>
          </rPr>
          <t xml:space="preserve">신신이앤씨㈜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2025.04.03 (5,135,947,500</t>
        </r>
        <r>
          <rPr>
            <sz val="12"/>
            <color indexed="81"/>
            <rFont val="돋움"/>
            <family val="3"/>
            <charset val="129"/>
          </rPr>
          <t>원</t>
        </r>
        <r>
          <rPr>
            <sz val="12"/>
            <color indexed="81"/>
            <rFont val="Tahoma"/>
            <family val="2"/>
          </rPr>
          <t xml:space="preserve">) - </t>
        </r>
        <r>
          <rPr>
            <sz val="12"/>
            <color indexed="81"/>
            <rFont val="돋움"/>
            <family val="3"/>
            <charset val="129"/>
          </rPr>
          <t>원주무실</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㈜도화엔지니어링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2025.03.20 (1,885,692,595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㈜온세이엔씨
</t>
        </r>
        <r>
          <rPr>
            <sz val="12"/>
            <color indexed="81"/>
            <rFont val="Tahoma"/>
            <family val="2"/>
          </rPr>
          <t xml:space="preserve">- </t>
        </r>
        <r>
          <rPr>
            <sz val="12"/>
            <color indexed="81"/>
            <rFont val="돋움"/>
            <family val="3"/>
            <charset val="129"/>
          </rPr>
          <t>계약일</t>
        </r>
        <r>
          <rPr>
            <sz val="12"/>
            <color indexed="81"/>
            <rFont val="Tahoma"/>
            <family val="2"/>
          </rPr>
          <t xml:space="preserve"> : 2025.03.12(6,576,671,731</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 xml:space="preserve">공구
㈜보원엔지니어링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2025.03.12(2,818,573,599</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18.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sz val="12"/>
            <color indexed="81"/>
            <rFont val="Tahoma"/>
            <family val="2"/>
          </rPr>
          <t xml:space="preserve">- </t>
        </r>
        <r>
          <rPr>
            <sz val="12"/>
            <color indexed="81"/>
            <rFont val="돋움"/>
            <family val="3"/>
            <charset val="129"/>
          </rPr>
          <t>계약일</t>
        </r>
        <r>
          <rPr>
            <sz val="12"/>
            <color indexed="81"/>
            <rFont val="Tahoma"/>
            <family val="2"/>
          </rPr>
          <t xml:space="preserve"> : 2025.03.20 (9,428,462,975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sz val="12"/>
            <color indexed="81"/>
            <rFont val="돋움"/>
            <family val="3"/>
            <charset val="129"/>
          </rPr>
          <t xml:space="preserve">㈜성전사
</t>
        </r>
        <r>
          <rPr>
            <sz val="12"/>
            <color indexed="81"/>
            <rFont val="Tahoma"/>
            <family val="2"/>
          </rPr>
          <t xml:space="preserve">- </t>
        </r>
        <r>
          <rPr>
            <sz val="12"/>
            <color indexed="81"/>
            <rFont val="돋움"/>
            <family val="3"/>
            <charset val="129"/>
          </rPr>
          <t>계약일</t>
        </r>
        <r>
          <rPr>
            <sz val="12"/>
            <color indexed="81"/>
            <rFont val="Tahoma"/>
            <family val="2"/>
          </rPr>
          <t xml:space="preserve"> : 2025.03.06 (4,892,709,215</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㈜대상전력
</t>
        </r>
        <r>
          <rPr>
            <sz val="12"/>
            <color indexed="81"/>
            <rFont val="Tahoma"/>
            <family val="2"/>
          </rPr>
          <t xml:space="preserve">- </t>
        </r>
        <r>
          <rPr>
            <sz val="12"/>
            <color indexed="81"/>
            <rFont val="돋움"/>
            <family val="3"/>
            <charset val="129"/>
          </rPr>
          <t>계약일</t>
        </r>
        <r>
          <rPr>
            <sz val="12"/>
            <color indexed="81"/>
            <rFont val="Tahoma"/>
            <family val="2"/>
          </rPr>
          <t xml:space="preserve"> : 2025.03.06 (3,914,167,372</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일렉파워㈜
</t>
        </r>
        <r>
          <rPr>
            <sz val="12"/>
            <color indexed="81"/>
            <rFont val="Tahoma"/>
            <family val="2"/>
          </rPr>
          <t xml:space="preserve">- </t>
        </r>
        <r>
          <rPr>
            <sz val="12"/>
            <color indexed="81"/>
            <rFont val="돋움"/>
            <family val="3"/>
            <charset val="129"/>
          </rPr>
          <t>계약일</t>
        </r>
        <r>
          <rPr>
            <sz val="12"/>
            <color indexed="81"/>
            <rFont val="Tahoma"/>
            <family val="2"/>
          </rPr>
          <t xml:space="preserve"> : 2025.03.13 (9,751,734,115) - </t>
        </r>
        <r>
          <rPr>
            <sz val="12"/>
            <color indexed="81"/>
            <rFont val="돋움"/>
            <family val="3"/>
            <charset val="129"/>
          </rPr>
          <t>청주지북</t>
        </r>
        <r>
          <rPr>
            <sz val="12"/>
            <color indexed="81"/>
            <rFont val="Tahoma"/>
            <family val="2"/>
          </rPr>
          <t xml:space="preserve"> </t>
        </r>
        <r>
          <rPr>
            <sz val="12"/>
            <color indexed="81"/>
            <rFont val="돋움"/>
            <family val="3"/>
            <charset val="129"/>
          </rPr>
          <t xml:space="preserve">전기공사
㈜송원이앤씨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2025.03.13 (1,950,346,823) - </t>
        </r>
        <r>
          <rPr>
            <sz val="12"/>
            <color indexed="81"/>
            <rFont val="돋움"/>
            <family val="3"/>
            <charset val="129"/>
          </rPr>
          <t>청주지북</t>
        </r>
        <r>
          <rPr>
            <sz val="12"/>
            <color indexed="81"/>
            <rFont val="Tahoma"/>
            <family val="2"/>
          </rPr>
          <t xml:space="preserve"> </t>
        </r>
        <r>
          <rPr>
            <sz val="12"/>
            <color indexed="81"/>
            <rFont val="돋움"/>
            <family val="3"/>
            <charset val="129"/>
          </rPr>
          <t>전기공사</t>
        </r>
        <r>
          <rPr>
            <b/>
            <sz val="12"/>
            <color indexed="81"/>
            <rFont val="돋움"/>
            <family val="3"/>
            <charset val="129"/>
          </rPr>
          <t xml:space="preserve">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t>
        </r>
        <r>
          <rPr>
            <sz val="12"/>
            <color indexed="81"/>
            <rFont val="돋움"/>
            <family val="3"/>
            <charset val="129"/>
          </rPr>
          <t xml:space="preserve">신신이앤씨㈜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2025.04.03 (5,135,947,500</t>
        </r>
        <r>
          <rPr>
            <sz val="12"/>
            <color indexed="81"/>
            <rFont val="돋움"/>
            <family val="3"/>
            <charset val="129"/>
          </rPr>
          <t>원</t>
        </r>
        <r>
          <rPr>
            <sz val="12"/>
            <color indexed="81"/>
            <rFont val="Tahoma"/>
            <family val="2"/>
          </rPr>
          <t xml:space="preserve">) - </t>
        </r>
        <r>
          <rPr>
            <sz val="12"/>
            <color indexed="81"/>
            <rFont val="돋움"/>
            <family val="3"/>
            <charset val="129"/>
          </rPr>
          <t>원주무실</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㈜도화엔지니어링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2025.03.20 (1,885,692,595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㈜온세이엔씨
</t>
        </r>
        <r>
          <rPr>
            <sz val="12"/>
            <color indexed="81"/>
            <rFont val="Tahoma"/>
            <family val="2"/>
          </rPr>
          <t xml:space="preserve">- </t>
        </r>
        <r>
          <rPr>
            <sz val="12"/>
            <color indexed="81"/>
            <rFont val="돋움"/>
            <family val="3"/>
            <charset val="129"/>
          </rPr>
          <t>계약일</t>
        </r>
        <r>
          <rPr>
            <sz val="12"/>
            <color indexed="81"/>
            <rFont val="Tahoma"/>
            <family val="2"/>
          </rPr>
          <t xml:space="preserve"> : 2025.03.12(6,576,671,731</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 xml:space="preserve">공구
㈜보원엔지니어링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2025.03.12(2,818,573,599</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19.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(9,428,462,975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㈜성전사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(4,892,709,215</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㈜대상전력
</t>
        </r>
        <r>
          <rPr>
            <b/>
            <sz val="12"/>
            <color indexed="81"/>
            <rFont val="Tahoma"/>
            <family val="2"/>
          </rPr>
          <t xml:space="preserve">- </t>
        </r>
        <r>
          <rPr>
            <b/>
            <sz val="12"/>
            <color indexed="81"/>
            <rFont val="돋움"/>
            <family val="3"/>
            <charset val="129"/>
          </rPr>
          <t>계약일</t>
        </r>
        <r>
          <rPr>
            <b/>
            <sz val="12"/>
            <color indexed="81"/>
            <rFont val="Tahoma"/>
            <family val="2"/>
          </rPr>
          <t xml:space="preserve"> : 2025.03.06 (3,914,167,372</t>
        </r>
        <r>
          <rPr>
            <b/>
            <sz val="12"/>
            <color indexed="81"/>
            <rFont val="돋움"/>
            <family val="3"/>
            <charset val="129"/>
          </rPr>
          <t>원</t>
        </r>
        <r>
          <rPr>
            <b/>
            <sz val="12"/>
            <color indexed="81"/>
            <rFont val="Tahoma"/>
            <family val="2"/>
          </rPr>
          <t xml:space="preserve">) - </t>
        </r>
        <r>
          <rPr>
            <b/>
            <sz val="12"/>
            <color indexed="81"/>
            <rFont val="돋움"/>
            <family val="3"/>
            <charset val="129"/>
          </rPr>
          <t>구리갈매역세권</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일렉파워㈜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(9,751,734,115) - </t>
        </r>
        <r>
          <rPr>
            <b/>
            <sz val="12"/>
            <color indexed="81"/>
            <rFont val="돋움"/>
            <family val="3"/>
            <charset val="129"/>
          </rPr>
          <t>청주지북</t>
        </r>
        <r>
          <rPr>
            <b/>
            <sz val="12"/>
            <color indexed="81"/>
            <rFont val="Tahoma"/>
            <family val="2"/>
          </rPr>
          <t xml:space="preserve"> </t>
        </r>
        <r>
          <rPr>
            <b/>
            <sz val="12"/>
            <color indexed="81"/>
            <rFont val="돋움"/>
            <family val="3"/>
            <charset val="129"/>
          </rPr>
          <t xml:space="preserve">전기공사
㈜송원이앤씨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2025.03.13 (1,950,346,823) - </t>
        </r>
        <r>
          <rPr>
            <b/>
            <sz val="12"/>
            <color indexed="81"/>
            <rFont val="돋움"/>
            <family val="3"/>
            <charset val="129"/>
          </rPr>
          <t>청주지북</t>
        </r>
        <r>
          <rPr>
            <b/>
            <sz val="12"/>
            <color indexed="81"/>
            <rFont val="Tahoma"/>
            <family val="2"/>
          </rPr>
          <t xml:space="preserve"> </t>
        </r>
        <r>
          <rPr>
            <b/>
            <sz val="12"/>
            <color indexed="81"/>
            <rFont val="돋움"/>
            <family val="3"/>
            <charset val="129"/>
          </rPr>
          <t>전기공사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신신이앤씨㈜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2025.04.03 (5,135,947,500</t>
        </r>
        <r>
          <rPr>
            <b/>
            <sz val="12"/>
            <color indexed="81"/>
            <rFont val="돋움"/>
            <family val="3"/>
            <charset val="129"/>
          </rPr>
          <t>원</t>
        </r>
        <r>
          <rPr>
            <b/>
            <sz val="12"/>
            <color indexed="81"/>
            <rFont val="Tahoma"/>
            <family val="2"/>
          </rPr>
          <t xml:space="preserve">) - </t>
        </r>
        <r>
          <rPr>
            <b/>
            <sz val="12"/>
            <color indexed="81"/>
            <rFont val="돋움"/>
            <family val="3"/>
            <charset val="129"/>
          </rPr>
          <t>원주무실</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㈜도화엔지니어링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2025.03.20 (1,885,692,595</t>
        </r>
        <r>
          <rPr>
            <b/>
            <sz val="12"/>
            <color indexed="81"/>
            <rFont val="돋움"/>
            <family val="3"/>
            <charset val="129"/>
          </rPr>
          <t>원</t>
        </r>
        <r>
          <rPr>
            <b/>
            <sz val="12"/>
            <color indexed="81"/>
            <rFont val="Tahoma"/>
            <family val="2"/>
          </rPr>
          <t xml:space="preserve">) - </t>
        </r>
        <r>
          <rPr>
            <b/>
            <sz val="12"/>
            <color indexed="81"/>
            <rFont val="돋움"/>
            <family val="3"/>
            <charset val="129"/>
          </rPr>
          <t>충북혁신</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㈜온세이엔씨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2025.03.12(6,576,671,731</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㈜보원엔지니어링
</t>
        </r>
        <r>
          <rPr>
            <b/>
            <sz val="12"/>
            <color indexed="81"/>
            <rFont val="Tahoma"/>
            <family val="2"/>
          </rPr>
          <t xml:space="preserve">- </t>
        </r>
        <r>
          <rPr>
            <b/>
            <sz val="12"/>
            <color indexed="81"/>
            <rFont val="돋움"/>
            <family val="3"/>
            <charset val="129"/>
          </rPr>
          <t>계약일</t>
        </r>
        <r>
          <rPr>
            <b/>
            <sz val="12"/>
            <color indexed="81"/>
            <rFont val="Tahoma"/>
            <family val="2"/>
          </rPr>
          <t xml:space="preserve"> : 2025.03.12(2,818,573,599</t>
        </r>
        <r>
          <rPr>
            <b/>
            <sz val="12"/>
            <color indexed="81"/>
            <rFont val="돋움"/>
            <family val="3"/>
            <charset val="129"/>
          </rPr>
          <t>원</t>
        </r>
        <r>
          <rPr>
            <b/>
            <sz val="12"/>
            <color indexed="81"/>
            <rFont val="Tahoma"/>
            <family val="2"/>
          </rPr>
          <t xml:space="preserve">) - </t>
        </r>
        <r>
          <rPr>
            <b/>
            <sz val="12"/>
            <color indexed="81"/>
            <rFont val="돋움"/>
            <family val="3"/>
            <charset val="129"/>
          </rPr>
          <t>의정부우정</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20.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sz val="12"/>
            <color indexed="81"/>
            <rFont val="Tahoma"/>
            <family val="2"/>
          </rPr>
          <t xml:space="preserve">- </t>
        </r>
        <r>
          <rPr>
            <sz val="12"/>
            <color indexed="81"/>
            <rFont val="돋움"/>
            <family val="3"/>
            <charset val="129"/>
          </rPr>
          <t>계약일</t>
        </r>
        <r>
          <rPr>
            <sz val="12"/>
            <color indexed="81"/>
            <rFont val="Tahoma"/>
            <family val="2"/>
          </rPr>
          <t xml:space="preserve"> : 2025.03.20 (9,428,462,975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sz val="12"/>
            <color indexed="81"/>
            <rFont val="돋움"/>
            <family val="3"/>
            <charset val="129"/>
          </rPr>
          <t xml:space="preserve">㈜성전사
</t>
        </r>
        <r>
          <rPr>
            <sz val="12"/>
            <color indexed="81"/>
            <rFont val="Tahoma"/>
            <family val="2"/>
          </rPr>
          <t xml:space="preserve">- </t>
        </r>
        <r>
          <rPr>
            <sz val="12"/>
            <color indexed="81"/>
            <rFont val="돋움"/>
            <family val="3"/>
            <charset val="129"/>
          </rPr>
          <t>계약일</t>
        </r>
        <r>
          <rPr>
            <sz val="12"/>
            <color indexed="81"/>
            <rFont val="Tahoma"/>
            <family val="2"/>
          </rPr>
          <t xml:space="preserve"> : 2025.03.06 (4,892,709,215</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㈜대상전력
</t>
        </r>
        <r>
          <rPr>
            <sz val="12"/>
            <color indexed="81"/>
            <rFont val="Tahoma"/>
            <family val="2"/>
          </rPr>
          <t xml:space="preserve">- </t>
        </r>
        <r>
          <rPr>
            <sz val="12"/>
            <color indexed="81"/>
            <rFont val="돋움"/>
            <family val="3"/>
            <charset val="129"/>
          </rPr>
          <t>계약일</t>
        </r>
        <r>
          <rPr>
            <sz val="12"/>
            <color indexed="81"/>
            <rFont val="Tahoma"/>
            <family val="2"/>
          </rPr>
          <t xml:space="preserve"> : 2025.03.06 (3,914,167,372</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일렉파워㈜
</t>
        </r>
        <r>
          <rPr>
            <sz val="12"/>
            <color indexed="81"/>
            <rFont val="Tahoma"/>
            <family val="2"/>
          </rPr>
          <t xml:space="preserve">- </t>
        </r>
        <r>
          <rPr>
            <sz val="12"/>
            <color indexed="81"/>
            <rFont val="돋움"/>
            <family val="3"/>
            <charset val="129"/>
          </rPr>
          <t>계약일</t>
        </r>
        <r>
          <rPr>
            <sz val="12"/>
            <color indexed="81"/>
            <rFont val="Tahoma"/>
            <family val="2"/>
          </rPr>
          <t xml:space="preserve"> : 2025.03.13 (9,751,734,115) - </t>
        </r>
        <r>
          <rPr>
            <sz val="12"/>
            <color indexed="81"/>
            <rFont val="돋움"/>
            <family val="3"/>
            <charset val="129"/>
          </rPr>
          <t>청주지북</t>
        </r>
        <r>
          <rPr>
            <sz val="12"/>
            <color indexed="81"/>
            <rFont val="Tahoma"/>
            <family val="2"/>
          </rPr>
          <t xml:space="preserve"> </t>
        </r>
        <r>
          <rPr>
            <sz val="12"/>
            <color indexed="81"/>
            <rFont val="돋움"/>
            <family val="3"/>
            <charset val="129"/>
          </rPr>
          <t xml:space="preserve">전기공사
㈜송원이앤씨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2025.03.13 (1,950,346,823) - </t>
        </r>
        <r>
          <rPr>
            <sz val="12"/>
            <color indexed="81"/>
            <rFont val="돋움"/>
            <family val="3"/>
            <charset val="129"/>
          </rPr>
          <t>청주지북</t>
        </r>
        <r>
          <rPr>
            <sz val="12"/>
            <color indexed="81"/>
            <rFont val="Tahoma"/>
            <family val="2"/>
          </rPr>
          <t xml:space="preserve"> </t>
        </r>
        <r>
          <rPr>
            <sz val="12"/>
            <color indexed="81"/>
            <rFont val="돋움"/>
            <family val="3"/>
            <charset val="129"/>
          </rPr>
          <t>전기공사</t>
        </r>
        <r>
          <rPr>
            <b/>
            <sz val="12"/>
            <color indexed="81"/>
            <rFont val="돋움"/>
            <family val="3"/>
            <charset val="129"/>
          </rPr>
          <t xml:space="preserve">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t>
        </r>
        <r>
          <rPr>
            <sz val="12"/>
            <color indexed="81"/>
            <rFont val="돋움"/>
            <family val="3"/>
            <charset val="129"/>
          </rPr>
          <t xml:space="preserve">신신이앤씨㈜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2025.04.03 (5,135,947,500</t>
        </r>
        <r>
          <rPr>
            <sz val="12"/>
            <color indexed="81"/>
            <rFont val="돋움"/>
            <family val="3"/>
            <charset val="129"/>
          </rPr>
          <t>원</t>
        </r>
        <r>
          <rPr>
            <sz val="12"/>
            <color indexed="81"/>
            <rFont val="Tahoma"/>
            <family val="2"/>
          </rPr>
          <t xml:space="preserve">) - </t>
        </r>
        <r>
          <rPr>
            <sz val="12"/>
            <color indexed="81"/>
            <rFont val="돋움"/>
            <family val="3"/>
            <charset val="129"/>
          </rPr>
          <t>원주무실</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㈜도화엔지니어링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2025.03.20 (1,885,692,595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㈜온세이엔씨
</t>
        </r>
        <r>
          <rPr>
            <sz val="12"/>
            <color indexed="81"/>
            <rFont val="Tahoma"/>
            <family val="2"/>
          </rPr>
          <t xml:space="preserve">- </t>
        </r>
        <r>
          <rPr>
            <sz val="12"/>
            <color indexed="81"/>
            <rFont val="돋움"/>
            <family val="3"/>
            <charset val="129"/>
          </rPr>
          <t>계약일</t>
        </r>
        <r>
          <rPr>
            <sz val="12"/>
            <color indexed="81"/>
            <rFont val="Tahoma"/>
            <family val="2"/>
          </rPr>
          <t xml:space="preserve"> : 2025.03.12(6,576,671,731</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 xml:space="preserve">공구
㈜보원엔지니어링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2025.03.12(2,818,573,599</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21.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sz val="12"/>
            <color indexed="81"/>
            <rFont val="Tahoma"/>
            <family val="2"/>
          </rPr>
          <t xml:space="preserve">- </t>
        </r>
        <r>
          <rPr>
            <sz val="12"/>
            <color indexed="81"/>
            <rFont val="돋움"/>
            <family val="3"/>
            <charset val="129"/>
          </rPr>
          <t>계약일</t>
        </r>
        <r>
          <rPr>
            <sz val="12"/>
            <color indexed="81"/>
            <rFont val="Tahoma"/>
            <family val="2"/>
          </rPr>
          <t xml:space="preserve"> : 2025.03.20 (9,428,462,975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sz val="12"/>
            <color indexed="81"/>
            <rFont val="돋움"/>
            <family val="3"/>
            <charset val="129"/>
          </rPr>
          <t xml:space="preserve">㈜성전사
</t>
        </r>
        <r>
          <rPr>
            <sz val="12"/>
            <color indexed="81"/>
            <rFont val="Tahoma"/>
            <family val="2"/>
          </rPr>
          <t xml:space="preserve">- </t>
        </r>
        <r>
          <rPr>
            <sz val="12"/>
            <color indexed="81"/>
            <rFont val="돋움"/>
            <family val="3"/>
            <charset val="129"/>
          </rPr>
          <t>계약일</t>
        </r>
        <r>
          <rPr>
            <sz val="12"/>
            <color indexed="81"/>
            <rFont val="Tahoma"/>
            <family val="2"/>
          </rPr>
          <t xml:space="preserve"> : 2025.03.06 (4,892,709,215</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㈜대상전력
</t>
        </r>
        <r>
          <rPr>
            <sz val="12"/>
            <color indexed="81"/>
            <rFont val="Tahoma"/>
            <family val="2"/>
          </rPr>
          <t xml:space="preserve">- </t>
        </r>
        <r>
          <rPr>
            <sz val="12"/>
            <color indexed="81"/>
            <rFont val="돋움"/>
            <family val="3"/>
            <charset val="129"/>
          </rPr>
          <t>계약일</t>
        </r>
        <r>
          <rPr>
            <sz val="12"/>
            <color indexed="81"/>
            <rFont val="Tahoma"/>
            <family val="2"/>
          </rPr>
          <t xml:space="preserve"> : 2025.03.06 (3,914,167,372</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일렉파워㈜
</t>
        </r>
        <r>
          <rPr>
            <sz val="12"/>
            <color indexed="81"/>
            <rFont val="Tahoma"/>
            <family val="2"/>
          </rPr>
          <t xml:space="preserve">- </t>
        </r>
        <r>
          <rPr>
            <sz val="12"/>
            <color indexed="81"/>
            <rFont val="돋움"/>
            <family val="3"/>
            <charset val="129"/>
          </rPr>
          <t>계약일</t>
        </r>
        <r>
          <rPr>
            <sz val="12"/>
            <color indexed="81"/>
            <rFont val="Tahoma"/>
            <family val="2"/>
          </rPr>
          <t xml:space="preserve"> : 2025.03.13 (9,751,734,115) - </t>
        </r>
        <r>
          <rPr>
            <sz val="12"/>
            <color indexed="81"/>
            <rFont val="돋움"/>
            <family val="3"/>
            <charset val="129"/>
          </rPr>
          <t>청주지북</t>
        </r>
        <r>
          <rPr>
            <sz val="12"/>
            <color indexed="81"/>
            <rFont val="Tahoma"/>
            <family val="2"/>
          </rPr>
          <t xml:space="preserve"> </t>
        </r>
        <r>
          <rPr>
            <sz val="12"/>
            <color indexed="81"/>
            <rFont val="돋움"/>
            <family val="3"/>
            <charset val="129"/>
          </rPr>
          <t xml:space="preserve">전기공사
㈜송원이앤씨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2025.03.13 (1,950,346,823) - </t>
        </r>
        <r>
          <rPr>
            <sz val="12"/>
            <color indexed="81"/>
            <rFont val="돋움"/>
            <family val="3"/>
            <charset val="129"/>
          </rPr>
          <t>청주지북</t>
        </r>
        <r>
          <rPr>
            <sz val="12"/>
            <color indexed="81"/>
            <rFont val="Tahoma"/>
            <family val="2"/>
          </rPr>
          <t xml:space="preserve"> </t>
        </r>
        <r>
          <rPr>
            <sz val="12"/>
            <color indexed="81"/>
            <rFont val="돋움"/>
            <family val="3"/>
            <charset val="129"/>
          </rPr>
          <t>전기공사</t>
        </r>
        <r>
          <rPr>
            <b/>
            <sz val="12"/>
            <color indexed="81"/>
            <rFont val="돋움"/>
            <family val="3"/>
            <charset val="129"/>
          </rPr>
          <t xml:space="preserve">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t>
        </r>
        <r>
          <rPr>
            <sz val="12"/>
            <color indexed="81"/>
            <rFont val="돋움"/>
            <family val="3"/>
            <charset val="129"/>
          </rPr>
          <t xml:space="preserve">신신이앤씨㈜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2025.04.03 (5,135,947,500</t>
        </r>
        <r>
          <rPr>
            <sz val="12"/>
            <color indexed="81"/>
            <rFont val="돋움"/>
            <family val="3"/>
            <charset val="129"/>
          </rPr>
          <t>원</t>
        </r>
        <r>
          <rPr>
            <sz val="12"/>
            <color indexed="81"/>
            <rFont val="Tahoma"/>
            <family val="2"/>
          </rPr>
          <t xml:space="preserve">) - </t>
        </r>
        <r>
          <rPr>
            <sz val="12"/>
            <color indexed="81"/>
            <rFont val="돋움"/>
            <family val="3"/>
            <charset val="129"/>
          </rPr>
          <t>원주무실</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㈜도화엔지니어링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2025.03.20 (1,885,692,595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㈜온세이엔씨
</t>
        </r>
        <r>
          <rPr>
            <sz val="12"/>
            <color indexed="81"/>
            <rFont val="Tahoma"/>
            <family val="2"/>
          </rPr>
          <t xml:space="preserve">- </t>
        </r>
        <r>
          <rPr>
            <sz val="12"/>
            <color indexed="81"/>
            <rFont val="돋움"/>
            <family val="3"/>
            <charset val="129"/>
          </rPr>
          <t>계약일</t>
        </r>
        <r>
          <rPr>
            <sz val="12"/>
            <color indexed="81"/>
            <rFont val="Tahoma"/>
            <family val="2"/>
          </rPr>
          <t xml:space="preserve"> : 2025.03.12(6,576,671,731</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 xml:space="preserve">공구
㈜보원엔지니어링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2025.03.12(2,818,573,599</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22.xml><?xml version="1.0" encoding="utf-8"?>
<comments xmlns="http://schemas.openxmlformats.org/spreadsheetml/2006/main">
  <authors>
    <author>User-Pc</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sz val="12"/>
            <color indexed="81"/>
            <rFont val="Tahoma"/>
            <family val="2"/>
          </rPr>
          <t xml:space="preserve">- </t>
        </r>
        <r>
          <rPr>
            <sz val="12"/>
            <color indexed="81"/>
            <rFont val="돋움"/>
            <family val="3"/>
            <charset val="129"/>
          </rPr>
          <t>계약일</t>
        </r>
        <r>
          <rPr>
            <sz val="12"/>
            <color indexed="81"/>
            <rFont val="Tahoma"/>
            <family val="2"/>
          </rPr>
          <t xml:space="preserve"> : 2025.03.20 (9,428,462,975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sz val="12"/>
            <color indexed="81"/>
            <rFont val="돋움"/>
            <family val="3"/>
            <charset val="129"/>
          </rPr>
          <t xml:space="preserve">㈜성전사
</t>
        </r>
        <r>
          <rPr>
            <sz val="12"/>
            <color indexed="81"/>
            <rFont val="Tahoma"/>
            <family val="2"/>
          </rPr>
          <t xml:space="preserve">- </t>
        </r>
        <r>
          <rPr>
            <sz val="12"/>
            <color indexed="81"/>
            <rFont val="돋움"/>
            <family val="3"/>
            <charset val="129"/>
          </rPr>
          <t>계약일</t>
        </r>
        <r>
          <rPr>
            <sz val="12"/>
            <color indexed="81"/>
            <rFont val="Tahoma"/>
            <family val="2"/>
          </rPr>
          <t xml:space="preserve"> : 2025.03.06 (4,892,709,215</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㈜대상전력
</t>
        </r>
        <r>
          <rPr>
            <sz val="12"/>
            <color indexed="81"/>
            <rFont val="Tahoma"/>
            <family val="2"/>
          </rPr>
          <t xml:space="preserve">- </t>
        </r>
        <r>
          <rPr>
            <sz val="12"/>
            <color indexed="81"/>
            <rFont val="돋움"/>
            <family val="3"/>
            <charset val="129"/>
          </rPr>
          <t>계약일</t>
        </r>
        <r>
          <rPr>
            <sz val="12"/>
            <color indexed="81"/>
            <rFont val="Tahoma"/>
            <family val="2"/>
          </rPr>
          <t xml:space="preserve"> : 2025.03.06 (3,914,167,372</t>
        </r>
        <r>
          <rPr>
            <sz val="12"/>
            <color indexed="81"/>
            <rFont val="돋움"/>
            <family val="3"/>
            <charset val="129"/>
          </rPr>
          <t>원</t>
        </r>
        <r>
          <rPr>
            <sz val="12"/>
            <color indexed="81"/>
            <rFont val="Tahoma"/>
            <family val="2"/>
          </rPr>
          <t xml:space="preserve">) - </t>
        </r>
        <r>
          <rPr>
            <sz val="12"/>
            <color indexed="81"/>
            <rFont val="돋움"/>
            <family val="3"/>
            <charset val="129"/>
          </rPr>
          <t>구리갈매역세권</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일렉파워㈜
</t>
        </r>
        <r>
          <rPr>
            <sz val="12"/>
            <color indexed="81"/>
            <rFont val="Tahoma"/>
            <family val="2"/>
          </rPr>
          <t xml:space="preserve">- </t>
        </r>
        <r>
          <rPr>
            <sz val="12"/>
            <color indexed="81"/>
            <rFont val="돋움"/>
            <family val="3"/>
            <charset val="129"/>
          </rPr>
          <t>계약일</t>
        </r>
        <r>
          <rPr>
            <sz val="12"/>
            <color indexed="81"/>
            <rFont val="Tahoma"/>
            <family val="2"/>
          </rPr>
          <t xml:space="preserve"> : 2025.03.13 (9,751,734,115) - </t>
        </r>
        <r>
          <rPr>
            <sz val="12"/>
            <color indexed="81"/>
            <rFont val="돋움"/>
            <family val="3"/>
            <charset val="129"/>
          </rPr>
          <t>청주지북</t>
        </r>
        <r>
          <rPr>
            <sz val="12"/>
            <color indexed="81"/>
            <rFont val="Tahoma"/>
            <family val="2"/>
          </rPr>
          <t xml:space="preserve"> </t>
        </r>
        <r>
          <rPr>
            <sz val="12"/>
            <color indexed="81"/>
            <rFont val="돋움"/>
            <family val="3"/>
            <charset val="129"/>
          </rPr>
          <t xml:space="preserve">전기공사
㈜송원이앤씨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2025.03.13 (1,950,346,823) - </t>
        </r>
        <r>
          <rPr>
            <sz val="12"/>
            <color indexed="81"/>
            <rFont val="돋움"/>
            <family val="3"/>
            <charset val="129"/>
          </rPr>
          <t>청주지북</t>
        </r>
        <r>
          <rPr>
            <sz val="12"/>
            <color indexed="81"/>
            <rFont val="Tahoma"/>
            <family val="2"/>
          </rPr>
          <t xml:space="preserve"> </t>
        </r>
        <r>
          <rPr>
            <sz val="12"/>
            <color indexed="81"/>
            <rFont val="돋움"/>
            <family val="3"/>
            <charset val="129"/>
          </rPr>
          <t>전기공사</t>
        </r>
        <r>
          <rPr>
            <b/>
            <sz val="12"/>
            <color indexed="81"/>
            <rFont val="돋움"/>
            <family val="3"/>
            <charset val="129"/>
          </rPr>
          <t xml:space="preserve">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t>
        </r>
        <r>
          <rPr>
            <sz val="12"/>
            <color indexed="81"/>
            <rFont val="돋움"/>
            <family val="3"/>
            <charset val="129"/>
          </rPr>
          <t xml:space="preserve">신신이앤씨㈜
</t>
        </r>
        <r>
          <rPr>
            <sz val="12"/>
            <color indexed="81"/>
            <rFont val="Tahoma"/>
            <family val="2"/>
          </rPr>
          <t xml:space="preserve">- </t>
        </r>
        <r>
          <rPr>
            <sz val="12"/>
            <color indexed="81"/>
            <rFont val="돋움"/>
            <family val="3"/>
            <charset val="129"/>
          </rPr>
          <t>계약일</t>
        </r>
        <r>
          <rPr>
            <sz val="12"/>
            <color indexed="81"/>
            <rFont val="Tahoma"/>
            <family val="2"/>
          </rPr>
          <t xml:space="preserve"> : 2025.04.03 (5,135,947,500</t>
        </r>
        <r>
          <rPr>
            <sz val="12"/>
            <color indexed="81"/>
            <rFont val="돋움"/>
            <family val="3"/>
            <charset val="129"/>
          </rPr>
          <t>원</t>
        </r>
        <r>
          <rPr>
            <sz val="12"/>
            <color indexed="81"/>
            <rFont val="Tahoma"/>
            <family val="2"/>
          </rPr>
          <t xml:space="preserve">) - </t>
        </r>
        <r>
          <rPr>
            <sz val="12"/>
            <color indexed="81"/>
            <rFont val="돋움"/>
            <family val="3"/>
            <charset val="129"/>
          </rPr>
          <t>원주무실</t>
        </r>
        <r>
          <rPr>
            <sz val="12"/>
            <color indexed="81"/>
            <rFont val="Tahoma"/>
            <family val="2"/>
          </rPr>
          <t xml:space="preserve"> </t>
        </r>
        <r>
          <rPr>
            <sz val="12"/>
            <color indexed="81"/>
            <rFont val="돋움"/>
            <family val="3"/>
            <charset val="129"/>
          </rPr>
          <t>전기공사</t>
        </r>
        <r>
          <rPr>
            <sz val="12"/>
            <color indexed="81"/>
            <rFont val="Tahoma"/>
            <family val="2"/>
          </rPr>
          <t xml:space="preserve"> 2</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㈜도화엔지니어링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2025.03.20 (1,885,692,595</t>
        </r>
        <r>
          <rPr>
            <sz val="12"/>
            <color indexed="81"/>
            <rFont val="돋움"/>
            <family val="3"/>
            <charset val="129"/>
          </rPr>
          <t>원</t>
        </r>
        <r>
          <rPr>
            <sz val="12"/>
            <color indexed="81"/>
            <rFont val="Tahoma"/>
            <family val="2"/>
          </rPr>
          <t xml:space="preserve">) - </t>
        </r>
        <r>
          <rPr>
            <sz val="12"/>
            <color indexed="81"/>
            <rFont val="돋움"/>
            <family val="3"/>
            <charset val="129"/>
          </rPr>
          <t>충북혁신</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r>
          <rPr>
            <b/>
            <sz val="12"/>
            <color indexed="81"/>
            <rFont val="돋움"/>
            <family val="3"/>
            <charset val="129"/>
          </rPr>
          <t xml:space="preserve">
</t>
        </r>
        <r>
          <rPr>
            <sz val="12"/>
            <color indexed="81"/>
            <rFont val="돋움"/>
            <family val="3"/>
            <charset val="129"/>
          </rPr>
          <t xml:space="preserve">㈜온세이엔씨
</t>
        </r>
        <r>
          <rPr>
            <sz val="12"/>
            <color indexed="81"/>
            <rFont val="Tahoma"/>
            <family val="2"/>
          </rPr>
          <t xml:space="preserve">- </t>
        </r>
        <r>
          <rPr>
            <sz val="12"/>
            <color indexed="81"/>
            <rFont val="돋움"/>
            <family val="3"/>
            <charset val="129"/>
          </rPr>
          <t>계약일</t>
        </r>
        <r>
          <rPr>
            <sz val="12"/>
            <color indexed="81"/>
            <rFont val="Tahoma"/>
            <family val="2"/>
          </rPr>
          <t xml:space="preserve"> : 2025.03.12(6,576,671,731</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 xml:space="preserve">공구
㈜보원엔지니어링
</t>
        </r>
        <r>
          <rPr>
            <sz val="12"/>
            <color indexed="81"/>
            <rFont val="Tahoma"/>
            <family val="2"/>
          </rPr>
          <t xml:space="preserve">- </t>
        </r>
        <r>
          <rPr>
            <sz val="12"/>
            <color indexed="81"/>
            <rFont val="돋움"/>
            <family val="3"/>
            <charset val="129"/>
          </rPr>
          <t>계약일</t>
        </r>
        <r>
          <rPr>
            <sz val="12"/>
            <color indexed="81"/>
            <rFont val="Tahoma"/>
            <family val="2"/>
          </rPr>
          <t xml:space="preserve"> : 2025.03.12(2,818,573,599</t>
        </r>
        <r>
          <rPr>
            <sz val="12"/>
            <color indexed="81"/>
            <rFont val="돋움"/>
            <family val="3"/>
            <charset val="129"/>
          </rPr>
          <t>원</t>
        </r>
        <r>
          <rPr>
            <sz val="12"/>
            <color indexed="81"/>
            <rFont val="Tahoma"/>
            <family val="2"/>
          </rPr>
          <t xml:space="preserve">) - </t>
        </r>
        <r>
          <rPr>
            <sz val="12"/>
            <color indexed="81"/>
            <rFont val="돋움"/>
            <family val="3"/>
            <charset val="129"/>
          </rPr>
          <t>의정부우정</t>
        </r>
        <r>
          <rPr>
            <sz val="12"/>
            <color indexed="81"/>
            <rFont val="Tahoma"/>
            <family val="2"/>
          </rPr>
          <t xml:space="preserve"> </t>
        </r>
        <r>
          <rPr>
            <sz val="12"/>
            <color indexed="81"/>
            <rFont val="돋움"/>
            <family val="3"/>
            <charset val="129"/>
          </rPr>
          <t>전기공사</t>
        </r>
        <r>
          <rPr>
            <sz val="12"/>
            <color indexed="81"/>
            <rFont val="Tahoma"/>
            <family val="2"/>
          </rPr>
          <t xml:space="preserve"> 1</t>
        </r>
        <r>
          <rPr>
            <sz val="12"/>
            <color indexed="81"/>
            <rFont val="돋움"/>
            <family val="3"/>
            <charset val="129"/>
          </rPr>
          <t>공구</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G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안전관리역량</t>
        </r>
        <r>
          <rPr>
            <b/>
            <sz val="11"/>
            <color indexed="81"/>
            <rFont val="Tahoma"/>
            <family val="2"/>
          </rPr>
          <t xml:space="preserve">(2)
</t>
        </r>
      </text>
    </comment>
  </commentList>
</comments>
</file>

<file path=xl/comments23.xml><?xml version="1.0" encoding="utf-8"?>
<comments xmlns="http://schemas.openxmlformats.org/spreadsheetml/2006/main">
  <authors>
    <author>User-Pc</author>
    <author>김정훈</author>
  </authors>
  <commentList>
    <comment ref="B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①
㈜지음이엔아이</t>
        </r>
        <r>
          <rPr>
            <b/>
            <sz val="12"/>
            <color indexed="81"/>
            <rFont val="Tahoma"/>
            <family val="2"/>
          </rPr>
          <t xml:space="preserve">                                                                                                                   </t>
        </r>
        <r>
          <rPr>
            <b/>
            <sz val="12"/>
            <color indexed="81"/>
            <rFont val="돋움"/>
            <family val="3"/>
            <charset val="129"/>
          </rPr>
          <t xml:space="preserve">
</t>
        </r>
        <r>
          <rPr>
            <b/>
            <sz val="12"/>
            <color indexed="81"/>
            <rFont val="Tahoma"/>
            <family val="2"/>
          </rPr>
          <t xml:space="preserve">- </t>
        </r>
        <r>
          <rPr>
            <b/>
            <sz val="12"/>
            <color indexed="81"/>
            <rFont val="돋움"/>
            <family val="3"/>
            <charset val="129"/>
          </rPr>
          <t>계약일</t>
        </r>
        <r>
          <rPr>
            <b/>
            <sz val="12"/>
            <color indexed="81"/>
            <rFont val="Tahoma"/>
            <family val="2"/>
          </rPr>
          <t xml:space="preserve"> : 2025.09.03 (3,979,189,607</t>
        </r>
        <r>
          <rPr>
            <b/>
            <sz val="12"/>
            <color indexed="81"/>
            <rFont val="돋움"/>
            <family val="3"/>
            <charset val="129"/>
          </rPr>
          <t>원</t>
        </r>
        <r>
          <rPr>
            <b/>
            <sz val="12"/>
            <color indexed="81"/>
            <rFont val="Tahoma"/>
            <family val="2"/>
          </rPr>
          <t xml:space="preserve">) - </t>
        </r>
        <r>
          <rPr>
            <b/>
            <sz val="12"/>
            <color indexed="81"/>
            <rFont val="돋움"/>
            <family val="3"/>
            <charset val="129"/>
          </rPr>
          <t>고양장항</t>
        </r>
        <r>
          <rPr>
            <b/>
            <sz val="12"/>
            <color indexed="81"/>
            <rFont val="Tahoma"/>
            <family val="2"/>
          </rPr>
          <t xml:space="preserve"> </t>
        </r>
        <r>
          <rPr>
            <b/>
            <sz val="12"/>
            <color indexed="81"/>
            <rFont val="돋움"/>
            <family val="3"/>
            <charset val="129"/>
          </rPr>
          <t>소방시설공사</t>
        </r>
        <r>
          <rPr>
            <b/>
            <sz val="12"/>
            <color indexed="81"/>
            <rFont val="Tahoma"/>
            <family val="2"/>
          </rPr>
          <t xml:space="preserve"> 6</t>
        </r>
        <r>
          <rPr>
            <b/>
            <sz val="12"/>
            <color indexed="81"/>
            <rFont val="돋움"/>
            <family val="3"/>
            <charset val="129"/>
          </rPr>
          <t>공구</t>
        </r>
        <r>
          <rPr>
            <b/>
            <sz val="12"/>
            <color indexed="81"/>
            <rFont val="Tahoma"/>
            <family val="2"/>
          </rPr>
          <t xml:space="preserve">
</t>
        </r>
        <r>
          <rPr>
            <b/>
            <sz val="12"/>
            <color indexed="81"/>
            <rFont val="돋움"/>
            <family val="3"/>
            <charset val="129"/>
          </rPr>
          <t>㈜아람이엔테크</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(2,256,233,999</t>
        </r>
        <r>
          <rPr>
            <b/>
            <sz val="12"/>
            <color indexed="81"/>
            <rFont val="돋움"/>
            <family val="3"/>
            <charset val="129"/>
          </rPr>
          <t>원</t>
        </r>
        <r>
          <rPr>
            <b/>
            <sz val="12"/>
            <color indexed="81"/>
            <rFont val="Tahoma"/>
            <family val="2"/>
          </rPr>
          <t xml:space="preserve">) - </t>
        </r>
        <r>
          <rPr>
            <b/>
            <sz val="12"/>
            <color indexed="81"/>
            <rFont val="돋움"/>
            <family val="3"/>
            <charset val="129"/>
          </rPr>
          <t>대전대동</t>
        </r>
        <r>
          <rPr>
            <b/>
            <sz val="12"/>
            <color indexed="81"/>
            <rFont val="Tahoma"/>
            <family val="2"/>
          </rPr>
          <t xml:space="preserve">2 </t>
        </r>
        <r>
          <rPr>
            <b/>
            <sz val="12"/>
            <color indexed="81"/>
            <rFont val="돋움"/>
            <family val="3"/>
            <charset val="129"/>
          </rPr>
          <t xml:space="preserve">소방시설공사
㈜대흥디씨티
</t>
        </r>
        <r>
          <rPr>
            <b/>
            <sz val="12"/>
            <color indexed="81"/>
            <rFont val="Tahoma"/>
            <family val="2"/>
          </rPr>
          <t xml:space="preserve">- </t>
        </r>
        <r>
          <rPr>
            <b/>
            <sz val="12"/>
            <color indexed="81"/>
            <rFont val="돋움"/>
            <family val="3"/>
            <charset val="129"/>
          </rPr>
          <t>계약일</t>
        </r>
        <r>
          <rPr>
            <b/>
            <sz val="12"/>
            <color indexed="81"/>
            <rFont val="Tahoma"/>
            <family val="2"/>
          </rPr>
          <t xml:space="preserve"> : 2025.10.16 (7,187,735,979</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공구
㈜부현전기</t>
        </r>
        <r>
          <rPr>
            <b/>
            <sz val="12"/>
            <color indexed="81"/>
            <rFont val="Tahoma"/>
            <family val="2"/>
          </rPr>
          <t xml:space="preserve">
- </t>
        </r>
        <r>
          <rPr>
            <b/>
            <sz val="12"/>
            <color indexed="81"/>
            <rFont val="돋움"/>
            <family val="3"/>
            <charset val="129"/>
          </rPr>
          <t>계약일</t>
        </r>
        <r>
          <rPr>
            <b/>
            <sz val="12"/>
            <color indexed="81"/>
            <rFont val="Tahoma"/>
            <family val="2"/>
          </rPr>
          <t xml:space="preserve"> : 2025.10.16 (14,375,471,958</t>
        </r>
        <r>
          <rPr>
            <b/>
            <sz val="12"/>
            <color indexed="81"/>
            <rFont val="돋움"/>
            <family val="3"/>
            <charset val="129"/>
          </rPr>
          <t>원</t>
        </r>
        <r>
          <rPr>
            <b/>
            <sz val="12"/>
            <color indexed="81"/>
            <rFont val="Tahoma"/>
            <family val="2"/>
          </rPr>
          <t xml:space="preserve">) - </t>
        </r>
        <r>
          <rPr>
            <b/>
            <sz val="12"/>
            <color indexed="81"/>
            <rFont val="돋움"/>
            <family val="3"/>
            <charset val="129"/>
          </rPr>
          <t>군포대야미</t>
        </r>
        <r>
          <rPr>
            <b/>
            <sz val="12"/>
            <color indexed="81"/>
            <rFont val="Tahoma"/>
            <family val="2"/>
          </rPr>
          <t xml:space="preserve"> </t>
        </r>
        <r>
          <rPr>
            <b/>
            <sz val="12"/>
            <color indexed="81"/>
            <rFont val="돋움"/>
            <family val="3"/>
            <charset val="129"/>
          </rPr>
          <t>전기공사</t>
        </r>
        <r>
          <rPr>
            <b/>
            <sz val="12"/>
            <color indexed="81"/>
            <rFont val="Tahoma"/>
            <family val="2"/>
          </rPr>
          <t xml:space="preserve"> 1</t>
        </r>
        <r>
          <rPr>
            <b/>
            <sz val="12"/>
            <color indexed="81"/>
            <rFont val="돋움"/>
            <family val="3"/>
            <charset val="129"/>
          </rPr>
          <t xml:space="preserve">공구
</t>
        </r>
        <r>
          <rPr>
            <b/>
            <sz val="12"/>
            <color indexed="81"/>
            <rFont val="Tahoma"/>
            <family val="2"/>
          </rPr>
          <t xml:space="preserve">- </t>
        </r>
        <r>
          <rPr>
            <b/>
            <sz val="12"/>
            <color indexed="81"/>
            <rFont val="돋움"/>
            <family val="3"/>
            <charset val="129"/>
          </rPr>
          <t>계약일</t>
        </r>
        <r>
          <rPr>
            <b/>
            <sz val="12"/>
            <color indexed="81"/>
            <rFont val="Tahoma"/>
            <family val="2"/>
          </rPr>
          <t xml:space="preserve"> : 2025.06.25 (5,436,090,832</t>
        </r>
        <r>
          <rPr>
            <b/>
            <sz val="12"/>
            <color indexed="81"/>
            <rFont val="돋움"/>
            <family val="3"/>
            <charset val="129"/>
          </rPr>
          <t>원</t>
        </r>
        <r>
          <rPr>
            <b/>
            <sz val="12"/>
            <color indexed="81"/>
            <rFont val="Tahoma"/>
            <family val="2"/>
          </rPr>
          <t xml:space="preserve">) - </t>
        </r>
        <r>
          <rPr>
            <b/>
            <sz val="12"/>
            <color indexed="81"/>
            <rFont val="돋움"/>
            <family val="3"/>
            <charset val="129"/>
          </rPr>
          <t>남양주왕숙</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대명지이씨㈜
</t>
        </r>
        <r>
          <rPr>
            <b/>
            <sz val="12"/>
            <color indexed="81"/>
            <rFont val="Tahoma"/>
            <family val="2"/>
          </rPr>
          <t xml:space="preserve">- </t>
        </r>
        <r>
          <rPr>
            <b/>
            <sz val="12"/>
            <color indexed="81"/>
            <rFont val="돋움"/>
            <family val="3"/>
            <charset val="129"/>
          </rPr>
          <t>계약일</t>
        </r>
        <r>
          <rPr>
            <b/>
            <sz val="12"/>
            <color indexed="81"/>
            <rFont val="Tahoma"/>
            <family val="2"/>
          </rPr>
          <t xml:space="preserve"> : 2026.05.14 (11,190,971,290</t>
        </r>
        <r>
          <rPr>
            <b/>
            <sz val="12"/>
            <color indexed="81"/>
            <rFont val="돋움"/>
            <family val="3"/>
            <charset val="129"/>
          </rPr>
          <t>원</t>
        </r>
        <r>
          <rPr>
            <b/>
            <sz val="12"/>
            <color indexed="81"/>
            <rFont val="Tahoma"/>
            <family val="2"/>
          </rPr>
          <t xml:space="preserve">) - </t>
        </r>
        <r>
          <rPr>
            <b/>
            <sz val="12"/>
            <color indexed="81"/>
            <rFont val="돋움"/>
            <family val="3"/>
            <charset val="129"/>
          </rPr>
          <t>부산명지</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에코엠이엔씨㈜
</t>
        </r>
        <r>
          <rPr>
            <b/>
            <sz val="12"/>
            <color indexed="81"/>
            <rFont val="Tahoma"/>
            <family val="2"/>
          </rPr>
          <t xml:space="preserve">- </t>
        </r>
        <r>
          <rPr>
            <b/>
            <sz val="12"/>
            <color indexed="81"/>
            <rFont val="돋움"/>
            <family val="3"/>
            <charset val="129"/>
          </rPr>
          <t>계약일</t>
        </r>
        <r>
          <rPr>
            <b/>
            <sz val="12"/>
            <color indexed="81"/>
            <rFont val="Tahoma"/>
            <family val="2"/>
          </rPr>
          <t xml:space="preserve"> : 2026.05.14 (2,238,194,258</t>
        </r>
        <r>
          <rPr>
            <b/>
            <sz val="12"/>
            <color indexed="81"/>
            <rFont val="돋움"/>
            <family val="3"/>
            <charset val="129"/>
          </rPr>
          <t>원</t>
        </r>
        <r>
          <rPr>
            <b/>
            <sz val="12"/>
            <color indexed="81"/>
            <rFont val="Tahoma"/>
            <family val="2"/>
          </rPr>
          <t xml:space="preserve">) - </t>
        </r>
        <r>
          <rPr>
            <b/>
            <sz val="12"/>
            <color indexed="81"/>
            <rFont val="돋움"/>
            <family val="3"/>
            <charset val="129"/>
          </rPr>
          <t>부산명지</t>
        </r>
        <r>
          <rPr>
            <b/>
            <sz val="12"/>
            <color indexed="81"/>
            <rFont val="Tahoma"/>
            <family val="2"/>
          </rPr>
          <t xml:space="preserve"> </t>
        </r>
        <r>
          <rPr>
            <b/>
            <sz val="12"/>
            <color indexed="81"/>
            <rFont val="돋움"/>
            <family val="3"/>
            <charset val="129"/>
          </rPr>
          <t>전기공사</t>
        </r>
        <r>
          <rPr>
            <b/>
            <sz val="12"/>
            <color indexed="81"/>
            <rFont val="Tahoma"/>
            <family val="2"/>
          </rPr>
          <t xml:space="preserve"> 2</t>
        </r>
        <r>
          <rPr>
            <b/>
            <sz val="12"/>
            <color indexed="81"/>
            <rFont val="돋움"/>
            <family val="3"/>
            <charset val="129"/>
          </rPr>
          <t xml:space="preserve">공구
</t>
        </r>
      </text>
    </comment>
    <comment ref="C1" authorId="0" shapeId="0">
      <text>
        <r>
          <rPr>
            <b/>
            <sz val="12"/>
            <color indexed="81"/>
            <rFont val="Tahoma"/>
            <family val="2"/>
          </rPr>
          <t xml:space="preserve">&lt; LH </t>
        </r>
        <r>
          <rPr>
            <b/>
            <sz val="12"/>
            <color indexed="81"/>
            <rFont val="돋움"/>
            <family val="3"/>
            <charset val="129"/>
          </rPr>
          <t>낙찰이력</t>
        </r>
        <r>
          <rPr>
            <b/>
            <sz val="12"/>
            <color indexed="81"/>
            <rFont val="Tahoma"/>
            <family val="2"/>
          </rPr>
          <t xml:space="preserve"> </t>
        </r>
        <r>
          <rPr>
            <b/>
            <sz val="12"/>
            <color indexed="81"/>
            <rFont val="돋움"/>
            <family val="3"/>
            <charset val="129"/>
          </rPr>
          <t>보유</t>
        </r>
        <r>
          <rPr>
            <b/>
            <sz val="12"/>
            <color indexed="81"/>
            <rFont val="Tahoma"/>
            <family val="2"/>
          </rPr>
          <t xml:space="preserve"> </t>
        </r>
        <r>
          <rPr>
            <b/>
            <sz val="12"/>
            <color indexed="81"/>
            <rFont val="돋움"/>
            <family val="3"/>
            <charset val="129"/>
          </rPr>
          <t>현황</t>
        </r>
        <r>
          <rPr>
            <b/>
            <sz val="12"/>
            <color indexed="81"/>
            <rFont val="Tahoma"/>
            <family val="2"/>
          </rPr>
          <t xml:space="preserve"> &gt; - </t>
        </r>
        <r>
          <rPr>
            <b/>
            <sz val="12"/>
            <color indexed="81"/>
            <rFont val="돋움"/>
            <family val="3"/>
            <charset val="129"/>
          </rPr>
          <t xml:space="preserve">②
</t>
        </r>
        <r>
          <rPr>
            <b/>
            <sz val="12"/>
            <color indexed="81"/>
            <rFont val="Tahoma"/>
            <family val="2"/>
          </rPr>
          <t>(</t>
        </r>
        <r>
          <rPr>
            <b/>
            <sz val="12"/>
            <color indexed="81"/>
            <rFont val="돋움"/>
            <family val="3"/>
            <charset val="129"/>
          </rPr>
          <t>유</t>
        </r>
        <r>
          <rPr>
            <b/>
            <sz val="12"/>
            <color indexed="81"/>
            <rFont val="Tahoma"/>
            <family val="2"/>
          </rPr>
          <t>)</t>
        </r>
        <r>
          <rPr>
            <b/>
            <sz val="12"/>
            <color indexed="81"/>
            <rFont val="돋움"/>
            <family val="3"/>
            <charset val="129"/>
          </rPr>
          <t xml:space="preserve">우전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2026.01.14(4,596,128,195</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대명에너지㈜
</t>
        </r>
        <r>
          <rPr>
            <b/>
            <sz val="12"/>
            <color indexed="81"/>
            <rFont val="Tahoma"/>
            <family val="2"/>
          </rPr>
          <t xml:space="preserve">- </t>
        </r>
        <r>
          <rPr>
            <b/>
            <sz val="12"/>
            <color indexed="81"/>
            <rFont val="돋움"/>
            <family val="3"/>
            <charset val="129"/>
          </rPr>
          <t>계약일</t>
        </r>
        <r>
          <rPr>
            <b/>
            <sz val="12"/>
            <color indexed="81"/>
            <rFont val="Tahoma"/>
            <family val="2"/>
          </rPr>
          <t xml:space="preserve"> : 2026.01.14(919,225,639</t>
        </r>
        <r>
          <rPr>
            <b/>
            <sz val="12"/>
            <color indexed="81"/>
            <rFont val="돋움"/>
            <family val="3"/>
            <charset val="129"/>
          </rPr>
          <t>원</t>
        </r>
        <r>
          <rPr>
            <b/>
            <sz val="12"/>
            <color indexed="81"/>
            <rFont val="Tahoma"/>
            <family val="2"/>
          </rPr>
          <t xml:space="preserve">) - </t>
        </r>
        <r>
          <rPr>
            <b/>
            <sz val="12"/>
            <color indexed="81"/>
            <rFont val="돋움"/>
            <family val="3"/>
            <charset val="129"/>
          </rPr>
          <t>인천계양</t>
        </r>
        <r>
          <rPr>
            <b/>
            <sz val="12"/>
            <color indexed="81"/>
            <rFont val="Tahoma"/>
            <family val="2"/>
          </rPr>
          <t xml:space="preserve"> </t>
        </r>
        <r>
          <rPr>
            <b/>
            <sz val="12"/>
            <color indexed="81"/>
            <rFont val="돋움"/>
            <family val="3"/>
            <charset val="129"/>
          </rPr>
          <t>전기공사</t>
        </r>
        <r>
          <rPr>
            <b/>
            <sz val="12"/>
            <color indexed="81"/>
            <rFont val="Tahoma"/>
            <family val="2"/>
          </rPr>
          <t xml:space="preserve"> 4</t>
        </r>
        <r>
          <rPr>
            <b/>
            <sz val="12"/>
            <color indexed="81"/>
            <rFont val="돋움"/>
            <family val="3"/>
            <charset val="129"/>
          </rPr>
          <t xml:space="preserve">공구
에스지씨이앤씨㈜
</t>
        </r>
        <r>
          <rPr>
            <b/>
            <sz val="12"/>
            <color indexed="81"/>
            <rFont val="Tahoma"/>
            <family val="2"/>
          </rPr>
          <t xml:space="preserve">- </t>
        </r>
        <r>
          <rPr>
            <b/>
            <sz val="12"/>
            <color indexed="81"/>
            <rFont val="돋움"/>
            <family val="3"/>
            <charset val="129"/>
          </rPr>
          <t>계약일</t>
        </r>
        <r>
          <rPr>
            <b/>
            <sz val="12"/>
            <color indexed="81"/>
            <rFont val="Tahoma"/>
            <family val="2"/>
          </rPr>
          <t xml:space="preserve"> : </t>
        </r>
        <r>
          <rPr>
            <b/>
            <sz val="12"/>
            <color indexed="81"/>
            <rFont val="돋움"/>
            <family val="3"/>
            <charset val="129"/>
          </rPr>
          <t xml:space="preserve">
일성건설㈜
</t>
        </r>
        <r>
          <rPr>
            <b/>
            <sz val="12"/>
            <color indexed="81"/>
            <rFont val="Tahoma"/>
            <family val="2"/>
          </rPr>
          <t xml:space="preserve">- </t>
        </r>
        <r>
          <rPr>
            <b/>
            <sz val="12"/>
            <color indexed="81"/>
            <rFont val="돋움"/>
            <family val="3"/>
            <charset val="129"/>
          </rPr>
          <t>계약일</t>
        </r>
        <r>
          <rPr>
            <b/>
            <sz val="12"/>
            <color indexed="81"/>
            <rFont val="Tahoma"/>
            <family val="2"/>
          </rPr>
          <t xml:space="preserve"> : 2025.07.10
</t>
        </r>
        <r>
          <rPr>
            <b/>
            <sz val="12"/>
            <color indexed="81"/>
            <rFont val="돋움"/>
            <family val="3"/>
            <charset val="129"/>
          </rPr>
          <t xml:space="preserve">㈜대광건영
</t>
        </r>
        <r>
          <rPr>
            <b/>
            <sz val="12"/>
            <color indexed="81"/>
            <rFont val="Tahoma"/>
            <family val="2"/>
          </rPr>
          <t xml:space="preserve">- </t>
        </r>
        <r>
          <rPr>
            <b/>
            <sz val="12"/>
            <color indexed="81"/>
            <rFont val="돋움"/>
            <family val="3"/>
            <charset val="129"/>
          </rPr>
          <t>계약일</t>
        </r>
        <r>
          <rPr>
            <b/>
            <sz val="12"/>
            <color indexed="81"/>
            <rFont val="Tahoma"/>
            <family val="2"/>
          </rPr>
          <t xml:space="preserve"> : 2025.12.16 - </t>
        </r>
        <r>
          <rPr>
            <b/>
            <sz val="12"/>
            <color indexed="81"/>
            <rFont val="돋움"/>
            <family val="3"/>
            <charset val="129"/>
          </rPr>
          <t>수원당수</t>
        </r>
        <r>
          <rPr>
            <b/>
            <sz val="12"/>
            <color indexed="81"/>
            <rFont val="Tahoma"/>
            <family val="2"/>
          </rPr>
          <t xml:space="preserve">
</t>
        </r>
        <r>
          <rPr>
            <b/>
            <sz val="12"/>
            <color indexed="81"/>
            <rFont val="돋움"/>
            <family val="3"/>
            <charset val="129"/>
          </rPr>
          <t xml:space="preserve">㈜녹십자이엠
</t>
        </r>
        <r>
          <rPr>
            <b/>
            <sz val="12"/>
            <color indexed="81"/>
            <rFont val="Tahoma"/>
            <family val="2"/>
          </rPr>
          <t xml:space="preserve">- </t>
        </r>
        <r>
          <rPr>
            <b/>
            <sz val="12"/>
            <color indexed="81"/>
            <rFont val="돋움"/>
            <family val="3"/>
            <charset val="129"/>
          </rPr>
          <t>계약일</t>
        </r>
        <r>
          <rPr>
            <b/>
            <sz val="12"/>
            <color indexed="81"/>
            <rFont val="Tahoma"/>
            <family val="2"/>
          </rPr>
          <t xml:space="preserve"> : 2025.11.12</t>
        </r>
      </text>
    </comment>
    <comment ref="AE4" authorId="1" shapeId="0">
      <text>
        <r>
          <rPr>
            <b/>
            <sz val="10"/>
            <color indexed="81"/>
            <rFont val="Tahoma"/>
            <family val="2"/>
          </rPr>
          <t>40%</t>
        </r>
        <r>
          <rPr>
            <b/>
            <sz val="10"/>
            <color indexed="81"/>
            <rFont val="돋움"/>
            <family val="3"/>
            <charset val="129"/>
          </rPr>
          <t>이상</t>
        </r>
        <r>
          <rPr>
            <b/>
            <sz val="10"/>
            <color indexed="81"/>
            <rFont val="Tahoma"/>
            <family val="2"/>
          </rPr>
          <t xml:space="preserve"> : 0.8
35%</t>
        </r>
        <r>
          <rPr>
            <b/>
            <sz val="10"/>
            <color indexed="81"/>
            <rFont val="돋움"/>
            <family val="3"/>
            <charset val="129"/>
          </rPr>
          <t>이상</t>
        </r>
        <r>
          <rPr>
            <b/>
            <sz val="10"/>
            <color indexed="81"/>
            <rFont val="Tahoma"/>
            <family val="2"/>
          </rPr>
          <t xml:space="preserve"> : 0.6
30%</t>
        </r>
        <r>
          <rPr>
            <b/>
            <sz val="10"/>
            <color indexed="81"/>
            <rFont val="돋움"/>
            <family val="3"/>
            <charset val="129"/>
          </rPr>
          <t>초과</t>
        </r>
        <r>
          <rPr>
            <b/>
            <sz val="10"/>
            <color indexed="81"/>
            <rFont val="Tahoma"/>
            <family val="2"/>
          </rPr>
          <t xml:space="preserve"> : 0.4
30%</t>
        </r>
        <r>
          <rPr>
            <b/>
            <sz val="10"/>
            <color indexed="81"/>
            <rFont val="돋움"/>
            <family val="3"/>
            <charset val="129"/>
          </rPr>
          <t>이하</t>
        </r>
        <r>
          <rPr>
            <b/>
            <sz val="10"/>
            <color indexed="81"/>
            <rFont val="Tahoma"/>
            <family val="2"/>
          </rPr>
          <t xml:space="preserve"> : 0</t>
        </r>
      </text>
    </comment>
    <comment ref="AF4" authorId="0" shapeId="0">
      <text>
        <r>
          <rPr>
            <b/>
            <sz val="11"/>
            <color indexed="81"/>
            <rFont val="돋움"/>
            <family val="3"/>
            <charset val="129"/>
          </rPr>
          <t>배치기술자</t>
        </r>
        <r>
          <rPr>
            <b/>
            <sz val="11"/>
            <color indexed="81"/>
            <rFont val="Tahoma"/>
            <family val="2"/>
          </rPr>
          <t xml:space="preserve">(10)
</t>
        </r>
        <r>
          <rPr>
            <b/>
            <sz val="11"/>
            <color indexed="81"/>
            <rFont val="돋움"/>
            <family val="3"/>
            <charset val="129"/>
          </rPr>
          <t>공동수급체</t>
        </r>
        <r>
          <rPr>
            <b/>
            <sz val="11"/>
            <color indexed="81"/>
            <rFont val="Tahoma"/>
            <family val="2"/>
          </rPr>
          <t xml:space="preserve"> </t>
        </r>
        <r>
          <rPr>
            <b/>
            <sz val="11"/>
            <color indexed="81"/>
            <rFont val="돋움"/>
            <family val="3"/>
            <charset val="129"/>
          </rPr>
          <t>구성</t>
        </r>
        <r>
          <rPr>
            <b/>
            <sz val="11"/>
            <color indexed="81"/>
            <rFont val="Tahoma"/>
            <family val="2"/>
          </rPr>
          <t xml:space="preserve">(4)
</t>
        </r>
        <r>
          <rPr>
            <b/>
            <sz val="11"/>
            <color indexed="81"/>
            <rFont val="돋움"/>
            <family val="3"/>
            <charset val="129"/>
          </rPr>
          <t>규모별</t>
        </r>
        <r>
          <rPr>
            <b/>
            <sz val="11"/>
            <color indexed="81"/>
            <rFont val="Tahoma"/>
            <family val="2"/>
          </rPr>
          <t xml:space="preserve"> </t>
        </r>
        <r>
          <rPr>
            <b/>
            <sz val="11"/>
            <color indexed="81"/>
            <rFont val="돋움"/>
            <family val="3"/>
            <charset val="129"/>
          </rPr>
          <t>시공역량</t>
        </r>
        <r>
          <rPr>
            <b/>
            <sz val="11"/>
            <color indexed="81"/>
            <rFont val="Tahoma"/>
            <family val="2"/>
          </rPr>
          <t>(1)</t>
        </r>
        <r>
          <rPr>
            <b/>
            <sz val="11"/>
            <color indexed="81"/>
            <rFont val="Tahoma"/>
            <family val="2"/>
          </rPr>
          <t xml:space="preserve">
</t>
        </r>
        <r>
          <rPr>
            <b/>
            <sz val="11"/>
            <color indexed="81"/>
            <rFont val="돋움"/>
            <family val="3"/>
            <charset val="129"/>
          </rPr>
          <t>안전관리역량</t>
        </r>
        <r>
          <rPr>
            <b/>
            <sz val="11"/>
            <color indexed="81"/>
            <rFont val="Tahoma"/>
            <family val="2"/>
          </rPr>
          <t xml:space="preserve">(2)
</t>
        </r>
      </text>
    </comment>
  </commentList>
</comments>
</file>

<file path=xl/sharedStrings.xml><?xml version="1.0" encoding="utf-8"?>
<sst xmlns="http://schemas.openxmlformats.org/spreadsheetml/2006/main" count="12811" uniqueCount="3056">
  <si>
    <t>추정가격</t>
    <phoneticPr fontId="3" type="noConversion"/>
  </si>
  <si>
    <t>시공비율기준</t>
    <phoneticPr fontId="3" type="noConversion"/>
  </si>
  <si>
    <t>소방    시평</t>
    <phoneticPr fontId="3" type="noConversion"/>
  </si>
  <si>
    <t>시공능력</t>
    <phoneticPr fontId="3" type="noConversion"/>
  </si>
  <si>
    <t>시평기준</t>
    <phoneticPr fontId="3" type="noConversion"/>
  </si>
  <si>
    <t>참여가능비율</t>
    <phoneticPr fontId="3" type="noConversion"/>
  </si>
  <si>
    <t>내역작업:</t>
    <phoneticPr fontId="3" type="noConversion"/>
  </si>
  <si>
    <t>기초금액</t>
    <phoneticPr fontId="3" type="noConversion"/>
  </si>
  <si>
    <t>실적평가(설계금액)</t>
    <phoneticPr fontId="3" type="noConversion"/>
  </si>
  <si>
    <t>실적    만점</t>
    <phoneticPr fontId="3" type="noConversion"/>
  </si>
  <si>
    <t>입찰</t>
    <phoneticPr fontId="3" type="noConversion"/>
  </si>
  <si>
    <t>시공비율계산</t>
  </si>
  <si>
    <t>투찰금액</t>
    <phoneticPr fontId="3" type="noConversion"/>
  </si>
  <si>
    <t>연번</t>
    <phoneticPr fontId="3" type="noConversion"/>
  </si>
  <si>
    <t>컨소연락(*:확정)</t>
    <phoneticPr fontId="3" type="noConversion"/>
  </si>
  <si>
    <t>업 체 명</t>
    <phoneticPr fontId="3" type="noConversion"/>
  </si>
  <si>
    <t>지 분</t>
    <phoneticPr fontId="3" type="noConversion"/>
  </si>
  <si>
    <t>합산지분</t>
    <phoneticPr fontId="3" type="noConversion"/>
  </si>
  <si>
    <t>경영상태</t>
    <phoneticPr fontId="3" type="noConversion"/>
  </si>
  <si>
    <t>적 격 예 상 점 수</t>
    <phoneticPr fontId="3" type="noConversion"/>
  </si>
  <si>
    <t>투찰율[%]</t>
    <phoneticPr fontId="3" type="noConversion"/>
  </si>
  <si>
    <t>격차</t>
    <phoneticPr fontId="3" type="noConversion"/>
  </si>
  <si>
    <t>사정율</t>
    <phoneticPr fontId="3" type="noConversion"/>
  </si>
  <si>
    <t>예가         투찰율</t>
    <phoneticPr fontId="3" type="noConversion"/>
  </si>
  <si>
    <t>A금액(가격심사제외 금액)</t>
    <phoneticPr fontId="3" type="noConversion"/>
  </si>
  <si>
    <t>업체별금액차이</t>
    <phoneticPr fontId="3" type="noConversion"/>
  </si>
  <si>
    <t>대표사</t>
    <phoneticPr fontId="3" type="noConversion"/>
  </si>
  <si>
    <t>구성원1</t>
    <phoneticPr fontId="3" type="noConversion"/>
  </si>
  <si>
    <t>구성원2</t>
    <phoneticPr fontId="3" type="noConversion"/>
  </si>
  <si>
    <t>구성원3</t>
    <phoneticPr fontId="3" type="noConversion"/>
  </si>
  <si>
    <t>구성원4</t>
    <phoneticPr fontId="3" type="noConversion"/>
  </si>
  <si>
    <t>구성원3</t>
  </si>
  <si>
    <t>구성원4</t>
  </si>
  <si>
    <t>경영계산</t>
    <phoneticPr fontId="3" type="noConversion"/>
  </si>
  <si>
    <t>경영점수(8점)</t>
    <phoneticPr fontId="3" type="noConversion"/>
  </si>
  <si>
    <t>실적계수</t>
    <phoneticPr fontId="3" type="noConversion"/>
  </si>
  <si>
    <t>실적점수</t>
    <phoneticPr fontId="3" type="noConversion"/>
  </si>
  <si>
    <t>실적점수(12점)</t>
    <phoneticPr fontId="3" type="noConversion"/>
  </si>
  <si>
    <t>기타점수</t>
    <phoneticPr fontId="3" type="noConversion"/>
  </si>
  <si>
    <t>예상점수</t>
    <phoneticPr fontId="3" type="noConversion"/>
  </si>
  <si>
    <t>적격점수</t>
    <phoneticPr fontId="3" type="noConversion"/>
  </si>
  <si>
    <t>디투엔지니어링</t>
    <phoneticPr fontId="3" type="noConversion"/>
  </si>
  <si>
    <t>대주전력</t>
    <phoneticPr fontId="3" type="noConversion"/>
  </si>
  <si>
    <t>남양계전202-81-36758</t>
    <phoneticPr fontId="3" type="noConversion"/>
  </si>
  <si>
    <t>세진종합이엔씨119-86-65219 bbb-여성기업 김장섭</t>
    <phoneticPr fontId="3" type="noConversion"/>
  </si>
  <si>
    <t>전체공동</t>
    <phoneticPr fontId="3" type="noConversion"/>
  </si>
  <si>
    <t>우진일렉트135-81-40632 송종윤</t>
    <phoneticPr fontId="3" type="noConversion"/>
  </si>
  <si>
    <t>대교전설-김희준</t>
    <phoneticPr fontId="3" type="noConversion"/>
  </si>
  <si>
    <t>우진일렉트</t>
    <phoneticPr fontId="3" type="noConversion"/>
  </si>
  <si>
    <t>아람이엔테크119-86-35582 44%</t>
    <phoneticPr fontId="3" type="noConversion"/>
  </si>
  <si>
    <t>두리이에프씨</t>
    <phoneticPr fontId="3" type="noConversion"/>
  </si>
  <si>
    <t>아람40+두리30+경동이앤지30</t>
    <phoneticPr fontId="3" type="noConversion"/>
  </si>
  <si>
    <t>지음이엔아이132-81-79967 53%</t>
    <phoneticPr fontId="3" type="noConversion"/>
  </si>
  <si>
    <t>성전사-이상규</t>
    <phoneticPr fontId="3" type="noConversion"/>
  </si>
  <si>
    <t>지음이엔아이</t>
    <phoneticPr fontId="3" type="noConversion"/>
  </si>
  <si>
    <t>세원전설105-81-30768 신대철</t>
    <phoneticPr fontId="3" type="noConversion"/>
  </si>
  <si>
    <t>대흥디시티</t>
    <phoneticPr fontId="3" type="noConversion"/>
  </si>
  <si>
    <t>세원50+대흥50</t>
    <phoneticPr fontId="3" type="noConversion"/>
  </si>
  <si>
    <t>신신이앤씨 215-81-38510 김장섭</t>
    <phoneticPr fontId="3" type="noConversion"/>
  </si>
  <si>
    <t>시티건설-건설고용1등급-양세정</t>
    <phoneticPr fontId="3" type="noConversion"/>
  </si>
  <si>
    <t>하모니씨앤씨-김장섭</t>
    <phoneticPr fontId="3" type="noConversion"/>
  </si>
  <si>
    <t>보원엔지니어링134-81-75195 이재웅</t>
    <phoneticPr fontId="3" type="noConversion"/>
  </si>
  <si>
    <t>도화엔지니어링211-81-08009 김석남</t>
    <phoneticPr fontId="3" type="noConversion"/>
  </si>
  <si>
    <t>코원건설-송종윤</t>
    <phoneticPr fontId="3" type="noConversion"/>
  </si>
  <si>
    <t>온세이엔씨142-81-28387 안영식</t>
    <phoneticPr fontId="3" type="noConversion"/>
  </si>
  <si>
    <t>도원엔아이128-81-72024 박광수</t>
    <phoneticPr fontId="3" type="noConversion"/>
  </si>
  <si>
    <t>김호건설-이동훈51+동인이엔씨-송종윤49</t>
    <phoneticPr fontId="3" type="noConversion"/>
  </si>
  <si>
    <t>경우전기207-81-29117 김장섭</t>
    <phoneticPr fontId="3" type="noConversion"/>
  </si>
  <si>
    <t>우수전력-이동훈</t>
    <phoneticPr fontId="3" type="noConversion"/>
  </si>
  <si>
    <t>㈜시티-양세정</t>
    <phoneticPr fontId="3" type="noConversion"/>
  </si>
  <si>
    <t>경우전기</t>
    <phoneticPr fontId="3" type="noConversion"/>
  </si>
  <si>
    <t>우선이엔씨219-81-28106 김장섭</t>
    <phoneticPr fontId="3" type="noConversion"/>
  </si>
  <si>
    <t>엔케이이엔씨134-81-84938 나의상</t>
    <phoneticPr fontId="3" type="noConversion"/>
  </si>
  <si>
    <t>태호이앤씨-배성광</t>
    <phoneticPr fontId="3" type="noConversion"/>
  </si>
  <si>
    <t>우선이엔씨50+태호이앤씨50</t>
    <phoneticPr fontId="3" type="noConversion"/>
  </si>
  <si>
    <t>삼화동력개발205-81-32431 김장섭</t>
    <phoneticPr fontId="3" type="noConversion"/>
  </si>
  <si>
    <t>송원이앤씨403-81-41077 34% 이동훈</t>
    <phoneticPr fontId="3" type="noConversion"/>
  </si>
  <si>
    <t>토탈엔지니어링 윤한봉</t>
    <phoneticPr fontId="3" type="noConversion"/>
  </si>
  <si>
    <t>삼화50+송원50</t>
    <phoneticPr fontId="3" type="noConversion"/>
  </si>
  <si>
    <t>제이비씨201-81-13956 이동훈</t>
    <phoneticPr fontId="3" type="noConversion"/>
  </si>
  <si>
    <t>대우조선해양건설214-86-55210 김상곤</t>
    <phoneticPr fontId="3" type="noConversion"/>
  </si>
  <si>
    <t>부원전기218-81-08562 김용환</t>
    <phoneticPr fontId="3" type="noConversion"/>
  </si>
  <si>
    <t>부원전기</t>
    <phoneticPr fontId="3" type="noConversion"/>
  </si>
  <si>
    <t>부현전기118-81-21173 김장섭</t>
    <phoneticPr fontId="3" type="noConversion"/>
  </si>
  <si>
    <t>신원종합개발 53% 김성훈</t>
    <phoneticPr fontId="3" type="noConversion"/>
  </si>
  <si>
    <t>가점사-건영전기417-81-20877 김희준</t>
    <phoneticPr fontId="3" type="noConversion"/>
  </si>
  <si>
    <t>부현50+신원50</t>
    <phoneticPr fontId="3" type="noConversion"/>
  </si>
  <si>
    <t>구평전력513-81-28589 김희준</t>
    <phoneticPr fontId="3" type="noConversion"/>
  </si>
  <si>
    <t>수정이엔씨-박성균</t>
    <phoneticPr fontId="3" type="noConversion"/>
  </si>
  <si>
    <t>삼영전업사508-81-01201 김진일</t>
    <phoneticPr fontId="3" type="noConversion"/>
  </si>
  <si>
    <t>삼영전업사</t>
    <phoneticPr fontId="3" type="noConversion"/>
  </si>
  <si>
    <t>라인건설6168103970-양철호</t>
    <phoneticPr fontId="3" type="noConversion"/>
  </si>
  <si>
    <t>쓰리아이전기 가점사 나재문</t>
    <phoneticPr fontId="3" type="noConversion"/>
  </si>
  <si>
    <t>케이에프이 132-81-42679  한기수</t>
    <phoneticPr fontId="3" type="noConversion"/>
  </si>
  <si>
    <t>우현전기205-81-39910 김장섭</t>
    <phoneticPr fontId="3" type="noConversion"/>
  </si>
  <si>
    <t>시티종합건설 -품질점수92.5 양세정</t>
    <phoneticPr fontId="3" type="noConversion"/>
  </si>
  <si>
    <t>광동전력-이동훈</t>
    <phoneticPr fontId="3" type="noConversion"/>
  </si>
  <si>
    <t>피엔케이파워시스107-86-93987 19명 이동훈</t>
    <phoneticPr fontId="3" type="noConversion"/>
  </si>
  <si>
    <t>㈜유니테크-김장섭/김용환</t>
    <phoneticPr fontId="3" type="noConversion"/>
  </si>
  <si>
    <t>대상전력-김희준51+유니테크49</t>
    <phoneticPr fontId="3" type="noConversion"/>
  </si>
  <si>
    <t>파워포인트-이동훈</t>
    <phoneticPr fontId="3" type="noConversion"/>
  </si>
  <si>
    <t>고려계전121-81-45924 -가점사 허민선</t>
    <phoneticPr fontId="3" type="noConversion"/>
  </si>
  <si>
    <t>지음쏠라70+세온이엠에스-이동훈30</t>
    <phoneticPr fontId="3" type="noConversion"/>
  </si>
  <si>
    <t>건양전기신호209-81-32016 허민선</t>
    <phoneticPr fontId="3" type="noConversion"/>
  </si>
  <si>
    <t>보선-배성광</t>
    <phoneticPr fontId="3" type="noConversion"/>
  </si>
  <si>
    <t>알림</t>
    <phoneticPr fontId="3" type="noConversion"/>
  </si>
  <si>
    <t>일진파워(130-81-42372)</t>
    <phoneticPr fontId="3" type="noConversion"/>
  </si>
  <si>
    <t>성원전기-동훈</t>
    <phoneticPr fontId="3" type="noConversion"/>
  </si>
  <si>
    <t>에스엔케이</t>
    <phoneticPr fontId="3" type="noConversion"/>
  </si>
  <si>
    <t>동림엔지니어링</t>
    <phoneticPr fontId="3" type="noConversion"/>
  </si>
  <si>
    <t>경인엔지니어링
123-81-40959-김대열</t>
    <phoneticPr fontId="3" type="noConversion"/>
  </si>
  <si>
    <t>코레일테크305-81-73178 조규범</t>
    <phoneticPr fontId="3" type="noConversion"/>
  </si>
  <si>
    <t>동양건설산업-양철호</t>
    <phoneticPr fontId="3" type="noConversion"/>
  </si>
  <si>
    <t>이테크건설214-81-89369 김영훈</t>
    <phoneticPr fontId="3" type="noConversion"/>
  </si>
  <si>
    <t>구보공영-김희준</t>
    <phoneticPr fontId="3" type="noConversion"/>
  </si>
  <si>
    <t>우방산업</t>
    <phoneticPr fontId="3" type="noConversion"/>
  </si>
  <si>
    <t>(합)기전사607-81-06008 이재웅</t>
    <phoneticPr fontId="3" type="noConversion"/>
  </si>
  <si>
    <t>부신전력</t>
    <phoneticPr fontId="3" type="noConversion"/>
  </si>
  <si>
    <t>벽산전기610-81-93474(이동훈) 50.5%</t>
    <phoneticPr fontId="3" type="noConversion"/>
  </si>
  <si>
    <t>금학일렉트릭124-86-53772-가점사 이동훈</t>
    <phoneticPr fontId="3" type="noConversion"/>
  </si>
  <si>
    <t>현대전기건설-이동훈</t>
    <phoneticPr fontId="3" type="noConversion"/>
  </si>
  <si>
    <t>천경전설-박성균</t>
    <phoneticPr fontId="3" type="noConversion"/>
  </si>
  <si>
    <t>대보정보통신135-81-19406</t>
    <phoneticPr fontId="3" type="noConversion"/>
  </si>
  <si>
    <t>하모니씨앤씨126-81-80867 김장섭</t>
    <phoneticPr fontId="3" type="noConversion"/>
  </si>
  <si>
    <t>동양건설산업</t>
    <phoneticPr fontId="3" type="noConversion"/>
  </si>
  <si>
    <t>피엔케이파워시스107-86-93987 19명</t>
    <phoneticPr fontId="3" type="noConversion"/>
  </si>
  <si>
    <t>가점사-건양전기 허민선</t>
    <phoneticPr fontId="3" type="noConversion"/>
  </si>
  <si>
    <t>대상전력51+시티건설49</t>
    <phoneticPr fontId="3" type="noConversion"/>
  </si>
  <si>
    <t>아람이엔테크119-86-35582 43%</t>
    <phoneticPr fontId="3" type="noConversion"/>
  </si>
  <si>
    <t>이테크건설214-81-89369</t>
    <phoneticPr fontId="3" type="noConversion"/>
  </si>
  <si>
    <t>대흥디씨티127-81-95155 28%</t>
    <phoneticPr fontId="3" type="noConversion"/>
  </si>
  <si>
    <t>두리이에프씨-김장섭</t>
    <phoneticPr fontId="3" type="noConversion"/>
  </si>
  <si>
    <t>대흥51+부신전력49 김장섭</t>
    <phoneticPr fontId="3" type="noConversion"/>
  </si>
  <si>
    <t>우수전력132-81-78255 이동훈</t>
    <phoneticPr fontId="3" type="noConversion"/>
  </si>
  <si>
    <t>김호건설58+온세42</t>
    <phoneticPr fontId="3" type="noConversion"/>
  </si>
  <si>
    <t>삼영전업사51+만양49-이동훈</t>
    <phoneticPr fontId="3" type="noConversion"/>
  </si>
  <si>
    <t>시티종합건설 -품질점수92.5</t>
    <phoneticPr fontId="3" type="noConversion"/>
  </si>
  <si>
    <t>시티건설-건설고용1등급</t>
    <phoneticPr fontId="3" type="noConversion"/>
  </si>
  <si>
    <t>지음쏠라70+시티건설30</t>
    <phoneticPr fontId="3" type="noConversion"/>
  </si>
  <si>
    <t>강화이엔씨409-81-26453가점사 김대열</t>
    <phoneticPr fontId="3" type="noConversion"/>
  </si>
  <si>
    <t>강화55+바이텍(충남)45-이동훈</t>
    <phoneticPr fontId="3" type="noConversion"/>
  </si>
  <si>
    <t>건양전기신호209-81-32016</t>
    <phoneticPr fontId="3" type="noConversion"/>
  </si>
  <si>
    <t>경인엔지니어링-김대열 가점사</t>
    <phoneticPr fontId="3" type="noConversion"/>
  </si>
  <si>
    <t>가보(배성광)70+바이텍30(대전)-이동훈</t>
    <phoneticPr fontId="3" type="noConversion"/>
  </si>
  <si>
    <t>영웅개발51+코레일테크49</t>
    <phoneticPr fontId="3" type="noConversion"/>
  </si>
  <si>
    <t>태림51-이동훈+에이스원49</t>
    <phoneticPr fontId="3" type="noConversion"/>
  </si>
  <si>
    <t>서보-심금석</t>
    <phoneticPr fontId="3" type="noConversion"/>
  </si>
  <si>
    <t>세원50+동양50</t>
    <phoneticPr fontId="3" type="noConversion"/>
  </si>
  <si>
    <t>동인이엔씨-송종윤</t>
    <phoneticPr fontId="3" type="noConversion"/>
  </si>
  <si>
    <t>광산전력-김장섭</t>
    <phoneticPr fontId="3" type="noConversion"/>
  </si>
  <si>
    <t>남양50+세진50</t>
    <phoneticPr fontId="3" type="noConversion"/>
  </si>
  <si>
    <t>우방산업-최상효</t>
    <phoneticPr fontId="3" type="noConversion"/>
  </si>
  <si>
    <t>한국해양기술-한봉</t>
    <phoneticPr fontId="3" type="noConversion"/>
  </si>
  <si>
    <t>신신이앤씨50+하모니50</t>
    <phoneticPr fontId="3" type="noConversion"/>
  </si>
  <si>
    <t>라인건설6168103970</t>
    <phoneticPr fontId="3" type="noConversion"/>
  </si>
  <si>
    <t>라인50+건양50</t>
    <phoneticPr fontId="3" type="noConversion"/>
  </si>
  <si>
    <t>에스에이치전기110-81-75767 송종윤</t>
    <phoneticPr fontId="3" type="noConversion"/>
  </si>
  <si>
    <t>고려계전-가점사 허민선</t>
    <phoneticPr fontId="3" type="noConversion"/>
  </si>
  <si>
    <t>세온이엠에스-이동훈</t>
    <phoneticPr fontId="3" type="noConversion"/>
  </si>
  <si>
    <t>송원이앤씨403-81-41077 41% 이동훈</t>
    <phoneticPr fontId="3" type="noConversion"/>
  </si>
  <si>
    <t>백두전력305-81-53740 김희준</t>
    <phoneticPr fontId="3" type="noConversion"/>
  </si>
  <si>
    <t>세명건설-이동훈</t>
    <phoneticPr fontId="3" type="noConversion"/>
  </si>
  <si>
    <t>대상전력51-김희준+코원건설49</t>
    <phoneticPr fontId="3" type="noConversion"/>
  </si>
  <si>
    <t>에스엠상선138-81-01773 가점x 최상효</t>
    <phoneticPr fontId="3" type="noConversion"/>
  </si>
  <si>
    <t>신보</t>
    <phoneticPr fontId="3" type="noConversion"/>
  </si>
  <si>
    <t>성원전기</t>
    <phoneticPr fontId="3" type="noConversion"/>
  </si>
  <si>
    <t>박전사</t>
    <phoneticPr fontId="3" type="noConversion"/>
  </si>
  <si>
    <t>바이텍(충남)</t>
    <phoneticPr fontId="3" type="noConversion"/>
  </si>
  <si>
    <t>영웅개발</t>
    <phoneticPr fontId="3" type="noConversion"/>
  </si>
  <si>
    <t>바이텍(대전)</t>
    <phoneticPr fontId="3" type="noConversion"/>
  </si>
  <si>
    <t>만양 33%</t>
    <phoneticPr fontId="3" type="noConversion"/>
  </si>
  <si>
    <t>김호이앤씨</t>
    <phoneticPr fontId="3" type="noConversion"/>
  </si>
  <si>
    <t>동인이엔씨</t>
    <phoneticPr fontId="3" type="noConversion"/>
  </si>
  <si>
    <t>선문 싱글b</t>
    <phoneticPr fontId="3" type="noConversion"/>
  </si>
  <si>
    <t>㈜시티</t>
    <phoneticPr fontId="3" type="noConversion"/>
  </si>
  <si>
    <t>가점사-부신전력</t>
    <phoneticPr fontId="3" type="noConversion"/>
  </si>
  <si>
    <t>하모니씨앤씨126-81-80867</t>
    <phoneticPr fontId="3" type="noConversion"/>
  </si>
  <si>
    <t>세진종합이엔씨119-86-65219 bbb-여성기업</t>
    <phoneticPr fontId="3" type="noConversion"/>
  </si>
  <si>
    <t>현대전기건설</t>
    <phoneticPr fontId="3" type="noConversion"/>
  </si>
  <si>
    <t>세명건설</t>
    <phoneticPr fontId="3" type="noConversion"/>
  </si>
  <si>
    <t>가점사 350억-에스비에스</t>
    <phoneticPr fontId="3" type="noConversion"/>
  </si>
  <si>
    <t>광산전력</t>
    <phoneticPr fontId="3" type="noConversion"/>
  </si>
  <si>
    <t>클립이엔지220-86-21302</t>
    <phoneticPr fontId="3" type="noConversion"/>
  </si>
  <si>
    <t>토탈엔지니어링 한봉</t>
    <phoneticPr fontId="3" type="noConversion"/>
  </si>
  <si>
    <t>서보</t>
    <phoneticPr fontId="3" type="noConversion"/>
  </si>
  <si>
    <t>에코전력</t>
    <phoneticPr fontId="3" type="noConversion"/>
  </si>
  <si>
    <t>이투더블류 b-</t>
    <phoneticPr fontId="3" type="noConversion"/>
  </si>
  <si>
    <t>백두전력305-81-53740-가점확인</t>
    <phoneticPr fontId="3" type="noConversion"/>
  </si>
  <si>
    <t xml:space="preserve">케이에프이 132-81-42679  </t>
    <phoneticPr fontId="3" type="noConversion"/>
  </si>
  <si>
    <t>한마음에너지-한봉</t>
    <phoneticPr fontId="3" type="noConversion"/>
  </si>
  <si>
    <t>태호이앤씨</t>
    <phoneticPr fontId="3" type="noConversion"/>
  </si>
  <si>
    <t>가점사 아무나-동도전력-한봉</t>
    <phoneticPr fontId="3" type="noConversion"/>
  </si>
  <si>
    <t>라인50+만양50</t>
    <phoneticPr fontId="3" type="noConversion"/>
  </si>
  <si>
    <t>아람이엔테크119-86-35582 52%</t>
    <phoneticPr fontId="3" type="noConversion"/>
  </si>
  <si>
    <t>아람+소방분담</t>
    <phoneticPr fontId="3" type="noConversion"/>
  </si>
  <si>
    <t>대흥디씨티127-81-95155 34%</t>
    <phoneticPr fontId="3" type="noConversion"/>
  </si>
  <si>
    <t>코레일테크305-81-73178</t>
    <phoneticPr fontId="3" type="noConversion"/>
  </si>
  <si>
    <t>신광전력</t>
    <phoneticPr fontId="3" type="noConversion"/>
  </si>
  <si>
    <t>코원건설</t>
    <phoneticPr fontId="3" type="noConversion"/>
  </si>
  <si>
    <t>삼아산업</t>
    <phoneticPr fontId="3" type="noConversion"/>
  </si>
  <si>
    <t>남양50+코원50</t>
    <phoneticPr fontId="3" type="noConversion"/>
  </si>
  <si>
    <t>성전사</t>
    <phoneticPr fontId="3" type="noConversion"/>
  </si>
  <si>
    <t>온세이엔씨142-81-28387</t>
    <phoneticPr fontId="3" type="noConversion"/>
  </si>
  <si>
    <t>온세이엔씨62+덕원전설38</t>
    <phoneticPr fontId="3" type="noConversion"/>
  </si>
  <si>
    <t>현대엠테크418-81-29809</t>
    <phoneticPr fontId="3" type="noConversion"/>
  </si>
  <si>
    <t>시티종합건설</t>
    <phoneticPr fontId="3" type="noConversion"/>
  </si>
  <si>
    <t>자솔 12%</t>
    <phoneticPr fontId="3" type="noConversion"/>
  </si>
  <si>
    <t>지음쏠라57+시티종합43</t>
    <phoneticPr fontId="3" type="noConversion"/>
  </si>
  <si>
    <t>신신이앤씨 215-81-38510</t>
    <phoneticPr fontId="3" type="noConversion"/>
  </si>
  <si>
    <t>에스비에스에이엔티</t>
    <phoneticPr fontId="3" type="noConversion"/>
  </si>
  <si>
    <t>신신이앤씨50+경동이엔지50</t>
    <phoneticPr fontId="3" type="noConversion"/>
  </si>
  <si>
    <t>세원전설105-81-30768</t>
    <phoneticPr fontId="3" type="noConversion"/>
  </si>
  <si>
    <t>엠라이테크</t>
    <phoneticPr fontId="3" type="noConversion"/>
  </si>
  <si>
    <t>티에스케이코퍼레이션[128-81-98738] 경기 가점사</t>
    <phoneticPr fontId="3" type="noConversion"/>
  </si>
  <si>
    <t>세원전설</t>
    <phoneticPr fontId="3" type="noConversion"/>
  </si>
  <si>
    <t>부현전기118-81-21173</t>
    <phoneticPr fontId="3" type="noConversion"/>
  </si>
  <si>
    <t>신원종합개발 33%</t>
    <phoneticPr fontId="3" type="noConversion"/>
  </si>
  <si>
    <t>재윤전기</t>
    <phoneticPr fontId="3" type="noConversion"/>
  </si>
  <si>
    <t>삼영전업사508-81-01201</t>
    <phoneticPr fontId="3" type="noConversion"/>
  </si>
  <si>
    <t>금학일렉트릭124-86-53772</t>
    <phoneticPr fontId="3" type="noConversion"/>
  </si>
  <si>
    <t>경우전기207-81-29117</t>
    <phoneticPr fontId="3" type="noConversion"/>
  </si>
  <si>
    <t>엔케이이엔씨134-81-84938</t>
    <phoneticPr fontId="3" type="noConversion"/>
  </si>
  <si>
    <t>㈜유니테크-김장섭</t>
    <phoneticPr fontId="3" type="noConversion"/>
  </si>
  <si>
    <t>강화이엔씨409-81-26453가점사</t>
    <phoneticPr fontId="3" type="noConversion"/>
  </si>
  <si>
    <t>환경시설관리-한봉</t>
    <phoneticPr fontId="3" type="noConversion"/>
  </si>
  <si>
    <t>강화이엔씨51+태림전설49</t>
    <phoneticPr fontId="3" type="noConversion"/>
  </si>
  <si>
    <t>엘티스220-81-37342</t>
    <phoneticPr fontId="3" type="noConversion"/>
  </si>
  <si>
    <t>도원엔아이128-81-72024</t>
    <phoneticPr fontId="3" type="noConversion"/>
  </si>
  <si>
    <t>가보51+김호건설49</t>
    <phoneticPr fontId="3" type="noConversion"/>
  </si>
  <si>
    <t>태호이앤씨410-86-11144</t>
    <phoneticPr fontId="3" type="noConversion"/>
  </si>
  <si>
    <t>파워포인트</t>
    <phoneticPr fontId="3" type="noConversion"/>
  </si>
  <si>
    <t>(합)기전사607-81-06008</t>
    <phoneticPr fontId="3" type="noConversion"/>
  </si>
  <si>
    <t>덕신건업</t>
    <phoneticPr fontId="3" type="noConversion"/>
  </si>
  <si>
    <t>대교전설</t>
    <phoneticPr fontId="3" type="noConversion"/>
  </si>
  <si>
    <t>대상전력70+대보30</t>
    <phoneticPr fontId="3" type="noConversion"/>
  </si>
  <si>
    <t>보원엔지니어링134-81-75195</t>
    <phoneticPr fontId="3" type="noConversion"/>
  </si>
  <si>
    <t>이테크건설</t>
    <phoneticPr fontId="3" type="noConversion"/>
  </si>
  <si>
    <t>고려계전-가점사</t>
    <phoneticPr fontId="3" type="noConversion"/>
  </si>
  <si>
    <t>하모니51+재경이엔에프49</t>
    <phoneticPr fontId="3" type="noConversion"/>
  </si>
  <si>
    <t>구평전력</t>
    <phoneticPr fontId="3" type="noConversion"/>
  </si>
  <si>
    <t>건양전기209-81-11933</t>
    <phoneticPr fontId="3" type="noConversion"/>
  </si>
  <si>
    <t>시티건설</t>
    <phoneticPr fontId="3" type="noConversion"/>
  </si>
  <si>
    <t>부원전기218-81-08562</t>
    <phoneticPr fontId="3" type="noConversion"/>
  </si>
  <si>
    <t>부원50+우방50</t>
    <phoneticPr fontId="3" type="noConversion"/>
  </si>
  <si>
    <t>송원이앤씨403-81-41077 55%</t>
    <phoneticPr fontId="3" type="noConversion"/>
  </si>
  <si>
    <t>삼화동력개발205-81-32431</t>
    <phoneticPr fontId="3" type="noConversion"/>
  </si>
  <si>
    <t>쓰리아이전기 가점사</t>
    <phoneticPr fontId="3" type="noConversion"/>
  </si>
  <si>
    <t>제이비씨201-81-13956</t>
    <phoneticPr fontId="3" type="noConversion"/>
  </si>
  <si>
    <t>동인이엔씨-종윤</t>
    <phoneticPr fontId="3" type="noConversion"/>
  </si>
  <si>
    <t>원창건설</t>
    <phoneticPr fontId="3" type="noConversion"/>
  </si>
  <si>
    <t>세온이엠에스</t>
    <phoneticPr fontId="3" type="noConversion"/>
  </si>
  <si>
    <t>우현전기205-81-39910</t>
    <phoneticPr fontId="3" type="noConversion"/>
  </si>
  <si>
    <t>동서엔지니어링-한봉</t>
    <phoneticPr fontId="3" type="noConversion"/>
  </si>
  <si>
    <t>벽산전기610-81-93474(동훈) 42%</t>
    <phoneticPr fontId="3" type="noConversion"/>
  </si>
  <si>
    <t>도화엔지니어링211-81-08009</t>
    <phoneticPr fontId="3" type="noConversion"/>
  </si>
  <si>
    <t>가점사-건영전기417-81-20877</t>
    <phoneticPr fontId="3" type="noConversion"/>
  </si>
  <si>
    <t>케이비에스비즈니스</t>
    <phoneticPr fontId="3" type="noConversion"/>
  </si>
  <si>
    <t>우선이엔씨219-81-28106</t>
    <phoneticPr fontId="3" type="noConversion"/>
  </si>
  <si>
    <t>김호이엔씨101-86-20434 49%-여성기업=0.8*49%=0.39점</t>
    <phoneticPr fontId="3" type="noConversion"/>
  </si>
  <si>
    <t>우선이엔씨50+서경에스지씨50</t>
    <phoneticPr fontId="3" type="noConversion"/>
  </si>
  <si>
    <t>구보공영</t>
    <phoneticPr fontId="3" type="noConversion"/>
  </si>
  <si>
    <t>대우조선해양건설214-86-55210</t>
    <phoneticPr fontId="3" type="noConversion"/>
  </si>
  <si>
    <t>광동전력</t>
    <phoneticPr fontId="3" type="noConversion"/>
  </si>
  <si>
    <t>태양유니스211-86-20691</t>
    <phoneticPr fontId="3" type="noConversion"/>
  </si>
  <si>
    <t>태양유니스51+유니온49</t>
    <phoneticPr fontId="3" type="noConversion"/>
  </si>
  <si>
    <t>경인엔지니어링-김대열</t>
    <phoneticPr fontId="3" type="noConversion"/>
  </si>
  <si>
    <t>금호소방-한봉</t>
    <phoneticPr fontId="3" type="noConversion"/>
  </si>
  <si>
    <t>신성씨앤아이</t>
    <phoneticPr fontId="3" type="noConversion"/>
  </si>
  <si>
    <t>비전전력</t>
    <phoneticPr fontId="3" type="noConversion"/>
  </si>
  <si>
    <t>씨앤씨전력</t>
    <phoneticPr fontId="3" type="noConversion"/>
  </si>
  <si>
    <t>청우개발</t>
    <phoneticPr fontId="3" type="noConversion"/>
  </si>
  <si>
    <t>보선408-81-45457</t>
    <phoneticPr fontId="3" type="noConversion"/>
  </si>
  <si>
    <t>천경전설</t>
    <phoneticPr fontId="3" type="noConversion"/>
  </si>
  <si>
    <t>보선</t>
    <phoneticPr fontId="3" type="noConversion"/>
  </si>
  <si>
    <t>지음이엔아이132-81-79967</t>
    <phoneticPr fontId="3" type="noConversion"/>
  </si>
  <si>
    <t>에스엠상선 가점x</t>
    <phoneticPr fontId="3" type="noConversion"/>
  </si>
  <si>
    <t>우수전력132-81-78255</t>
    <phoneticPr fontId="3" type="noConversion"/>
  </si>
  <si>
    <t>나라-한봉</t>
    <phoneticPr fontId="3" type="noConversion"/>
  </si>
  <si>
    <t>에스에이치전기110-81-75767 종윤</t>
    <phoneticPr fontId="3" type="noConversion"/>
  </si>
  <si>
    <t>비전전력-김대열</t>
    <phoneticPr fontId="3" type="noConversion"/>
  </si>
  <si>
    <t>에이스원소방전기-조부장</t>
    <phoneticPr fontId="3" type="noConversion"/>
  </si>
  <si>
    <t>서림기전개발-허민선</t>
    <phoneticPr fontId="3" type="noConversion"/>
  </si>
  <si>
    <t>건아전기</t>
    <phoneticPr fontId="3" type="noConversion"/>
  </si>
  <si>
    <t>부현전기118-81-21173  청년가점</t>
    <phoneticPr fontId="3" type="noConversion"/>
  </si>
  <si>
    <t>시온전기bb-장섭</t>
    <phoneticPr fontId="3" type="noConversion"/>
  </si>
  <si>
    <t>김호건설</t>
    <phoneticPr fontId="3" type="noConversion"/>
  </si>
  <si>
    <t>도원이엔아이128-81-72024</t>
    <phoneticPr fontId="3" type="noConversion"/>
  </si>
  <si>
    <t>대산전기공사-장섭</t>
    <phoneticPr fontId="3" type="noConversion"/>
  </si>
  <si>
    <t>에스와이전력140-81-26670</t>
    <phoneticPr fontId="3" type="noConversion"/>
  </si>
  <si>
    <t>동영이엔지 29%       서보</t>
    <phoneticPr fontId="3" type="noConversion"/>
  </si>
  <si>
    <t>데스코-한봉 15.5</t>
    <phoneticPr fontId="3" type="noConversion"/>
  </si>
  <si>
    <t>우선이엔씨</t>
    <phoneticPr fontId="3" type="noConversion"/>
  </si>
  <si>
    <t>성애소방-자유신소방업체51+우선49</t>
    <phoneticPr fontId="3" type="noConversion"/>
  </si>
  <si>
    <t>시티종합건설시평409-81-21119  품질점수92.5</t>
    <phoneticPr fontId="3" type="noConversion"/>
  </si>
  <si>
    <t>지역사-광운전력-구성서 30%</t>
    <phoneticPr fontId="3" type="noConversion"/>
  </si>
  <si>
    <t>한라</t>
    <phoneticPr fontId="3" type="noConversion"/>
  </si>
  <si>
    <t>완일이씨에스</t>
    <phoneticPr fontId="3" type="noConversion"/>
  </si>
  <si>
    <t>광천 용길 30% b-소방넣어달라함</t>
    <phoneticPr fontId="3" type="noConversion"/>
  </si>
  <si>
    <t>가보?  보선?    완일</t>
    <phoneticPr fontId="3" type="noConversion"/>
  </si>
  <si>
    <t>bb0/시평/청년</t>
    <phoneticPr fontId="3" type="noConversion"/>
  </si>
  <si>
    <t>여성기업bb0</t>
    <phoneticPr fontId="3" type="noConversion"/>
  </si>
  <si>
    <t>우진일렉트135-81-40632</t>
    <phoneticPr fontId="3" type="noConversion"/>
  </si>
  <si>
    <t>신화엔지니어링 용길 27% b</t>
    <phoneticPr fontId="3" type="noConversion"/>
  </si>
  <si>
    <t>광운전력 구성서b 31%</t>
    <phoneticPr fontId="3" type="noConversion"/>
  </si>
  <si>
    <t>두양이엘이씨 31%-종윤</t>
    <phoneticPr fontId="3" type="noConversion"/>
  </si>
  <si>
    <t>서우전기ccc/49억/121억 종윤</t>
    <phoneticPr fontId="3" type="noConversion"/>
  </si>
  <si>
    <t>송원이엔씨 403-81-41077</t>
    <phoneticPr fontId="3" type="noConversion"/>
  </si>
  <si>
    <t>현창이엔씨12.5</t>
    <phoneticPr fontId="3" type="noConversion"/>
  </si>
  <si>
    <t>광천 용길</t>
    <phoneticPr fontId="3" type="noConversion"/>
  </si>
  <si>
    <t>송원50+우진50</t>
    <phoneticPr fontId="3" type="noConversion"/>
  </si>
  <si>
    <t>원흥이엔씨633-88-00846</t>
    <phoneticPr fontId="3" type="noConversion"/>
  </si>
  <si>
    <t>대흥79+성전사21</t>
    <phoneticPr fontId="3" type="noConversion"/>
  </si>
  <si>
    <t>온세이엔씨</t>
    <phoneticPr fontId="3" type="noConversion"/>
  </si>
  <si>
    <t>우수전력</t>
    <phoneticPr fontId="3" type="noConversion"/>
  </si>
  <si>
    <t>시티종합건설시평409-81-21119</t>
    <phoneticPr fontId="3" type="noConversion"/>
  </si>
  <si>
    <t>삼화동력개발</t>
    <phoneticPr fontId="3" type="noConversion"/>
  </si>
  <si>
    <t>대산전기공사bb-</t>
    <phoneticPr fontId="3" type="noConversion"/>
  </si>
  <si>
    <t>대동종합전설</t>
    <phoneticPr fontId="3" type="noConversion"/>
  </si>
  <si>
    <t>정동전력-이재웅</t>
    <phoneticPr fontId="3" type="noConversion"/>
  </si>
  <si>
    <t>우림전기-이재웅</t>
    <phoneticPr fontId="3" type="noConversion"/>
  </si>
  <si>
    <t>건영전기417-81-20877-김희준</t>
    <phoneticPr fontId="3" type="noConversion"/>
  </si>
  <si>
    <t>두양이엘이씨 %-종윤</t>
    <phoneticPr fontId="3" type="noConversion"/>
  </si>
  <si>
    <t>동영이엔지 서보</t>
    <phoneticPr fontId="3" type="noConversion"/>
  </si>
  <si>
    <t>정동전력</t>
    <phoneticPr fontId="3" type="noConversion"/>
  </si>
  <si>
    <t>우림전기</t>
    <phoneticPr fontId="3" type="noConversion"/>
  </si>
  <si>
    <t>광명전설(장애인가점)확인?</t>
    <phoneticPr fontId="3" type="noConversion"/>
  </si>
  <si>
    <t>도화엔지니어링</t>
    <phoneticPr fontId="3" type="noConversion"/>
  </si>
  <si>
    <t>두리이에프씨214-87-68143</t>
    <phoneticPr fontId="3" type="noConversion"/>
  </si>
  <si>
    <t>아람이엔테크</t>
    <phoneticPr fontId="3" type="noConversion"/>
  </si>
  <si>
    <t>자유이앤씨409-81-09207</t>
    <phoneticPr fontId="3" type="noConversion"/>
  </si>
  <si>
    <t>완일이씨에스109-86-03593</t>
    <phoneticPr fontId="3" type="noConversion"/>
  </si>
  <si>
    <t>삼영50세원전설50</t>
    <phoneticPr fontId="3" type="noConversion"/>
  </si>
  <si>
    <t>BB-가점사 -신신이앤씨 215-81-38510</t>
    <phoneticPr fontId="3" type="noConversion"/>
  </si>
  <si>
    <t>신신이앤씨51+영웅개발</t>
    <phoneticPr fontId="3" type="noConversion"/>
  </si>
  <si>
    <t>대보정보통신135-81-19406-부정당확인-</t>
    <phoneticPr fontId="3" type="noConversion"/>
  </si>
  <si>
    <t>가점사-하모니</t>
    <phoneticPr fontId="3" type="noConversion"/>
  </si>
  <si>
    <t>세온51+미림49</t>
    <phoneticPr fontId="3" type="noConversion"/>
  </si>
  <si>
    <t>쓰리아리전기206-81-94221</t>
    <phoneticPr fontId="3" type="noConversion"/>
  </si>
  <si>
    <t>구리종합전력</t>
    <phoneticPr fontId="3" type="noConversion"/>
  </si>
  <si>
    <t>서보510-81-01219</t>
    <phoneticPr fontId="3" type="noConversion"/>
  </si>
  <si>
    <t>서보50+우진일렉트50</t>
    <phoneticPr fontId="3" type="noConversion"/>
  </si>
  <si>
    <t>구평전력513-81-28589-김희준</t>
    <phoneticPr fontId="3" type="noConversion"/>
  </si>
  <si>
    <t>송원이엔씨</t>
    <phoneticPr fontId="3" type="noConversion"/>
  </si>
  <si>
    <t>현대로오텍(409-81-67906)</t>
    <phoneticPr fontId="3" type="noConversion"/>
  </si>
  <si>
    <t>남양계전</t>
    <phoneticPr fontId="3" type="noConversion"/>
  </si>
  <si>
    <t>남양50+부건50</t>
    <phoneticPr fontId="3" type="noConversion"/>
  </si>
  <si>
    <t>대주전력-김용길</t>
    <phoneticPr fontId="3" type="noConversion"/>
  </si>
  <si>
    <t>대덕전력bbb- 40%</t>
    <phoneticPr fontId="3" type="noConversion"/>
  </si>
  <si>
    <t>창전-장섭-도망감</t>
    <phoneticPr fontId="3" type="noConversion"/>
  </si>
  <si>
    <t>지역사</t>
    <phoneticPr fontId="3" type="noConversion"/>
  </si>
  <si>
    <t>지역사 170억</t>
    <phoneticPr fontId="3" type="noConversion"/>
  </si>
  <si>
    <t>지역사 140억</t>
    <phoneticPr fontId="3" type="noConversion"/>
  </si>
  <si>
    <t>라인건설</t>
    <phoneticPr fontId="3" type="noConversion"/>
  </si>
  <si>
    <t>완일51+현대전력49</t>
    <phoneticPr fontId="3" type="noConversion"/>
  </si>
  <si>
    <t>보원엔지니어링</t>
    <phoneticPr fontId="3" type="noConversion"/>
  </si>
  <si>
    <t>유영이엔씨51+우리피엔에스49</t>
    <phoneticPr fontId="3" type="noConversion"/>
  </si>
  <si>
    <t>지음이엔아이132-81-79967 48%</t>
    <phoneticPr fontId="3" type="noConversion"/>
  </si>
  <si>
    <t>중앙에너지-윤실장</t>
    <phoneticPr fontId="3" type="noConversion"/>
  </si>
  <si>
    <t>지음50    우진50</t>
    <phoneticPr fontId="3" type="noConversion"/>
  </si>
  <si>
    <t>(합)동양통신-자유쪽</t>
    <phoneticPr fontId="3" type="noConversion"/>
  </si>
  <si>
    <t>자유이앤씨50+중앙소방(대철)50</t>
    <phoneticPr fontId="3" type="noConversion"/>
  </si>
  <si>
    <t>태호이앤씨410-86-11144 36%</t>
    <phoneticPr fontId="3" type="noConversion"/>
  </si>
  <si>
    <t>자솔</t>
    <phoneticPr fontId="3" type="noConversion"/>
  </si>
  <si>
    <t>대흥디씨티</t>
    <phoneticPr fontId="3" type="noConversion"/>
  </si>
  <si>
    <t>태호68+세원32</t>
    <phoneticPr fontId="3" type="noConversion"/>
  </si>
  <si>
    <t>우수51+남해49</t>
    <phoneticPr fontId="3" type="noConversion"/>
  </si>
  <si>
    <t>태성전기통신201-81-47460 서보</t>
    <phoneticPr fontId="3" type="noConversion"/>
  </si>
  <si>
    <t>동양종합건설-서보</t>
    <phoneticPr fontId="3" type="noConversion"/>
  </si>
  <si>
    <t>남양이앤씨</t>
    <phoneticPr fontId="3" type="noConversion"/>
  </si>
  <si>
    <t>경남소방엔지니어링-한봉</t>
    <phoneticPr fontId="3" type="noConversion"/>
  </si>
  <si>
    <t>원프랜트214-81-95522</t>
    <phoneticPr fontId="3" type="noConversion"/>
  </si>
  <si>
    <t>대동종합전설18% bb- 32점</t>
    <phoneticPr fontId="3" type="noConversion"/>
  </si>
  <si>
    <t>삼영글로벌-동은</t>
    <phoneticPr fontId="3" type="noConversion"/>
  </si>
  <si>
    <t>쓰리아이전기</t>
    <phoneticPr fontId="3" type="noConversion"/>
  </si>
  <si>
    <t>지역사-대영종합산기119-81-27199</t>
    <phoneticPr fontId="3" type="noConversion"/>
  </si>
  <si>
    <r>
      <t>한국해양기술</t>
    </r>
    <r>
      <rPr>
        <sz val="10"/>
        <color rgb="FFFF0000"/>
        <rFont val="굴림체"/>
        <family val="3"/>
        <charset val="129"/>
      </rPr>
      <t>bb+</t>
    </r>
    <r>
      <rPr>
        <sz val="10"/>
        <rFont val="굴림체"/>
        <family val="3"/>
        <charset val="129"/>
      </rPr>
      <t>220-81-27790</t>
    </r>
    <phoneticPr fontId="3" type="noConversion"/>
  </si>
  <si>
    <t>BB-가점사 -신신이앤씨 18명215-81-38510</t>
    <phoneticPr fontId="3" type="noConversion"/>
  </si>
  <si>
    <t>소방1-금호소방-한봉</t>
    <phoneticPr fontId="3" type="noConversion"/>
  </si>
  <si>
    <t>구평전력513-81-28589</t>
    <phoneticPr fontId="3" type="noConversion"/>
  </si>
  <si>
    <t>강화이엔씨</t>
    <phoneticPr fontId="3" type="noConversion"/>
  </si>
  <si>
    <t>영웅개발51+광동전력49%</t>
    <phoneticPr fontId="3" type="noConversion"/>
  </si>
  <si>
    <t>(주)일신전업 105-86-60665-동은</t>
    <phoneticPr fontId="3" type="noConversion"/>
  </si>
  <si>
    <t>현대엘리베이터</t>
    <phoneticPr fontId="3" type="noConversion"/>
  </si>
  <si>
    <t>건국방재-한봉</t>
    <phoneticPr fontId="3" type="noConversion"/>
  </si>
  <si>
    <t>동일 317-81-21241 시성</t>
    <phoneticPr fontId="3" type="noConversion"/>
  </si>
  <si>
    <t>가보이앤씨51+육전사49</t>
    <phoneticPr fontId="3" type="noConversion"/>
  </si>
  <si>
    <r>
      <t xml:space="preserve">세종기업 </t>
    </r>
    <r>
      <rPr>
        <sz val="10"/>
        <color rgb="FFFF0000"/>
        <rFont val="굴림체"/>
        <family val="3"/>
        <charset val="129"/>
      </rPr>
      <t>12%</t>
    </r>
    <r>
      <rPr>
        <sz val="10"/>
        <rFont val="굴림체"/>
        <family val="3"/>
        <charset val="129"/>
      </rPr>
      <t>가능   D등급</t>
    </r>
    <phoneticPr fontId="3" type="noConversion"/>
  </si>
  <si>
    <t>건양전기209-81-11933-신평확인</t>
    <phoneticPr fontId="3" type="noConversion"/>
  </si>
  <si>
    <t>대일전기</t>
    <phoneticPr fontId="3" type="noConversion"/>
  </si>
  <si>
    <t>우방산업-김베라</t>
    <phoneticPr fontId="3" type="noConversion"/>
  </si>
  <si>
    <t>대일알아서</t>
    <phoneticPr fontId="3" type="noConversion"/>
  </si>
  <si>
    <t>지음이엔아이132-81-79967 41%</t>
    <phoneticPr fontId="3" type="noConversion"/>
  </si>
  <si>
    <t>개명</t>
    <phoneticPr fontId="3" type="noConversion"/>
  </si>
  <si>
    <t>녹십자이엠11%</t>
    <phoneticPr fontId="3" type="noConversion"/>
  </si>
  <si>
    <t>520억실적업체</t>
    <phoneticPr fontId="3" type="noConversion"/>
  </si>
  <si>
    <t>일진종합전설</t>
    <phoneticPr fontId="3" type="noConversion"/>
  </si>
  <si>
    <t>경기도340억-트라비스136-81-10183</t>
    <phoneticPr fontId="3" type="noConversion"/>
  </si>
  <si>
    <t>가점사-서한</t>
    <phoneticPr fontId="3" type="noConversion"/>
  </si>
  <si>
    <t>경일전력506-81-34574 영택</t>
    <phoneticPr fontId="3" type="noConversion"/>
  </si>
  <si>
    <t>덕원전설51</t>
    <phoneticPr fontId="3" type="noConversion"/>
  </si>
  <si>
    <t>우방산업-김베라     그냥낌</t>
    <phoneticPr fontId="3" type="noConversion"/>
  </si>
  <si>
    <t>㈜서한 502-81-16195 영택</t>
    <phoneticPr fontId="3" type="noConversion"/>
  </si>
  <si>
    <t>영승전력217-81-15115</t>
    <phoneticPr fontId="3" type="noConversion"/>
  </si>
  <si>
    <t>창전이앤시</t>
    <phoneticPr fontId="3" type="noConversion"/>
  </si>
  <si>
    <t xml:space="preserve">삼일전기공업-동은 신평확인 bb0 </t>
    <phoneticPr fontId="3" type="noConversion"/>
  </si>
  <si>
    <t>가점사-신보기전?</t>
    <phoneticPr fontId="3" type="noConversion"/>
  </si>
  <si>
    <t>㈜장원-홍정구 가점사</t>
    <phoneticPr fontId="3" type="noConversion"/>
  </si>
  <si>
    <t>미진-신흥식</t>
    <phoneticPr fontId="3" type="noConversion"/>
  </si>
  <si>
    <t>(합)기전사</t>
    <phoneticPr fontId="3" type="noConversion"/>
  </si>
  <si>
    <t>일진종합전설bbb0211-81-66538</t>
    <phoneticPr fontId="3" type="noConversion"/>
  </si>
  <si>
    <t>우광기전119-81-18405</t>
    <phoneticPr fontId="3" type="noConversion"/>
  </si>
  <si>
    <t>우광기전</t>
    <phoneticPr fontId="3" type="noConversion"/>
  </si>
  <si>
    <t>신보기전 105-81-32562-홍정구</t>
    <phoneticPr fontId="3" type="noConversion"/>
  </si>
  <si>
    <t>대보정보통신135-81-19406 34%</t>
    <phoneticPr fontId="3" type="noConversion"/>
  </si>
  <si>
    <t>대산이엔씨 505-81-26071-홍정구</t>
    <phoneticPr fontId="3" type="noConversion"/>
  </si>
  <si>
    <t>남양이엔씨</t>
    <phoneticPr fontId="3" type="noConversion"/>
  </si>
  <si>
    <t>내역서</t>
    <phoneticPr fontId="3" type="noConversion"/>
  </si>
  <si>
    <t>한일전력공사-동훈 /신평확인</t>
    <phoneticPr fontId="3" type="noConversion"/>
  </si>
  <si>
    <t>㈜기전사-조동규</t>
    <phoneticPr fontId="3" type="noConversion"/>
  </si>
  <si>
    <t>440억대표사</t>
    <phoneticPr fontId="3" type="noConversion"/>
  </si>
  <si>
    <t>금화피에스씨120-81-06796</t>
    <phoneticPr fontId="3" type="noConversion"/>
  </si>
  <si>
    <t>신원종합개발</t>
    <phoneticPr fontId="3" type="noConversion"/>
  </si>
  <si>
    <t>송원이엔씨26%%403-81-41077</t>
    <phoneticPr fontId="3" type="noConversion"/>
  </si>
  <si>
    <t>동우방재소방</t>
    <phoneticPr fontId="3" type="noConversion"/>
  </si>
  <si>
    <t>성민전기</t>
    <phoneticPr fontId="3" type="noConversion"/>
  </si>
  <si>
    <t>삼일전기공업-동은 신평확인 bb0</t>
    <phoneticPr fontId="3" type="noConversion"/>
  </si>
  <si>
    <t>한봉소방분담</t>
    <phoneticPr fontId="3" type="noConversion"/>
  </si>
  <si>
    <t>녹십자이엠</t>
    <phoneticPr fontId="3" type="noConversion"/>
  </si>
  <si>
    <t>우성텔레콤16%</t>
    <phoneticPr fontId="3" type="noConversion"/>
  </si>
  <si>
    <t>경우전기소방분담</t>
    <phoneticPr fontId="3" type="noConversion"/>
  </si>
  <si>
    <t>한국해양기술</t>
    <phoneticPr fontId="3" type="noConversion"/>
  </si>
  <si>
    <t>강화이엔씨가점사</t>
    <phoneticPr fontId="3" type="noConversion"/>
  </si>
  <si>
    <t>신광전력301-86-06032</t>
    <phoneticPr fontId="3" type="noConversion"/>
  </si>
  <si>
    <r>
      <t xml:space="preserve">bb0  </t>
    </r>
    <r>
      <rPr>
        <b/>
        <sz val="10"/>
        <rFont val="굴림체"/>
        <family val="3"/>
        <charset val="129"/>
      </rPr>
      <t>일신전업</t>
    </r>
    <r>
      <rPr>
        <sz val="10"/>
        <rFont val="굴림체"/>
        <family val="3"/>
        <charset val="129"/>
      </rPr>
      <t xml:space="preserve">-송동은 </t>
    </r>
    <r>
      <rPr>
        <sz val="10"/>
        <color rgb="FFFF0000"/>
        <rFont val="굴림체"/>
        <family val="3"/>
        <charset val="129"/>
      </rPr>
      <t>고양향동불가</t>
    </r>
    <phoneticPr fontId="3" type="noConversion"/>
  </si>
  <si>
    <t>온세70+영웅30</t>
    <phoneticPr fontId="3" type="noConversion"/>
  </si>
  <si>
    <t>덕동산업</t>
    <phoneticPr fontId="3" type="noConversion"/>
  </si>
  <si>
    <t>한솔이엠이-자투리bbb한봉</t>
    <phoneticPr fontId="3" type="noConversion"/>
  </si>
  <si>
    <t>일신은 고양향동불가</t>
    <phoneticPr fontId="3" type="noConversion"/>
  </si>
  <si>
    <t>㈜시티11%</t>
    <phoneticPr fontId="3" type="noConversion"/>
  </si>
  <si>
    <r>
      <t>지음이엔아이132-81-79967</t>
    </r>
    <r>
      <rPr>
        <sz val="10"/>
        <color rgb="FFFF0000"/>
        <rFont val="굴림체"/>
        <family val="3"/>
        <charset val="129"/>
      </rPr>
      <t xml:space="preserve"> 50.09%</t>
    </r>
    <phoneticPr fontId="3" type="noConversion"/>
  </si>
  <si>
    <t>도원엔아이</t>
    <phoneticPr fontId="3" type="noConversion"/>
  </si>
  <si>
    <t>김호이엔씨bb0시평부족</t>
    <phoneticPr fontId="3" type="noConversion"/>
  </si>
  <si>
    <t>대동종합전설22% bb- 32점</t>
    <phoneticPr fontId="3" type="noConversion"/>
  </si>
  <si>
    <t>새한이엔씨bb+조동규</t>
    <phoneticPr fontId="3" type="noConversion"/>
  </si>
  <si>
    <t>구평전력(김희준)</t>
    <phoneticPr fontId="3" type="noConversion"/>
  </si>
  <si>
    <t>라인70+새한30</t>
    <phoneticPr fontId="3" type="noConversion"/>
  </si>
  <si>
    <t>문경-신흥식</t>
    <phoneticPr fontId="3" type="noConversion"/>
  </si>
  <si>
    <t>협전사-정구</t>
    <phoneticPr fontId="3" type="noConversion"/>
  </si>
  <si>
    <t>45,900,000000/bb0  일신전업-송동은</t>
    <phoneticPr fontId="3" type="noConversion"/>
  </si>
  <si>
    <t>하모니51+영웅개발49</t>
    <phoneticPr fontId="3" type="noConversion"/>
  </si>
  <si>
    <t>kbs비즈109-81-20807</t>
    <phoneticPr fontId="3" type="noConversion"/>
  </si>
  <si>
    <t>㈜대주전력</t>
    <phoneticPr fontId="3" type="noConversion"/>
  </si>
  <si>
    <t>육전사</t>
    <phoneticPr fontId="3" type="noConversion"/>
  </si>
  <si>
    <t>kt</t>
    <phoneticPr fontId="3" type="noConversion"/>
  </si>
  <si>
    <t>미정 bbb-보유</t>
    <phoneticPr fontId="3" type="noConversion"/>
  </si>
  <si>
    <t>금성건설</t>
    <phoneticPr fontId="3" type="noConversion"/>
  </si>
  <si>
    <t>케이티서브마린사용가능</t>
    <phoneticPr fontId="3" type="noConversion"/>
  </si>
  <si>
    <t>한일전력공사bb+</t>
    <phoneticPr fontId="3" type="noConversion"/>
  </si>
  <si>
    <t>엘티스(bbb-)한봉</t>
    <phoneticPr fontId="3" type="noConversion"/>
  </si>
  <si>
    <t>지역사-대영종합산기</t>
    <phoneticPr fontId="3" type="noConversion"/>
  </si>
  <si>
    <t>만양bb+</t>
    <phoneticPr fontId="3" type="noConversion"/>
  </si>
  <si>
    <t>서진전기bb+송종윤314-81-21000</t>
    <phoneticPr fontId="3" type="noConversion"/>
  </si>
  <si>
    <t>BB-가점사 -신신이앤씨 18명</t>
    <phoneticPr fontId="3" type="noConversion"/>
  </si>
  <si>
    <t>경기bb+명균건설-동은</t>
    <phoneticPr fontId="3" type="noConversion"/>
  </si>
  <si>
    <t>한누리(조상무)126-81-95040</t>
    <phoneticPr fontId="3" type="noConversion"/>
  </si>
  <si>
    <t>신세계전기215-81-40525 7명</t>
    <phoneticPr fontId="3" type="noConversion"/>
  </si>
  <si>
    <t>금학일렉트릭124 - 86 -53772</t>
    <phoneticPr fontId="3" type="noConversion"/>
  </si>
  <si>
    <t>대동종합전설214-81-08857</t>
    <phoneticPr fontId="3" type="noConversion"/>
  </si>
  <si>
    <t>㈜영진-신흥식 3명</t>
    <phoneticPr fontId="3" type="noConversion"/>
  </si>
  <si>
    <t>하모니씨앤씨126-81-80867-가점사</t>
    <phoneticPr fontId="3" type="noConversion"/>
  </si>
  <si>
    <t>서림기전개발</t>
    <phoneticPr fontId="3" type="noConversion"/>
  </si>
  <si>
    <t>김호건설101-81-63743</t>
    <phoneticPr fontId="3" type="noConversion"/>
  </si>
  <si>
    <t>성우전기-건양</t>
    <phoneticPr fontId="3" type="noConversion"/>
  </si>
  <si>
    <t>온세이엔씨142-81-28387 44%</t>
    <phoneticPr fontId="3" type="noConversion"/>
  </si>
  <si>
    <t>흥국건설607-81-26678</t>
    <phoneticPr fontId="3" type="noConversion"/>
  </si>
  <si>
    <t>경창계전-수현</t>
    <phoneticPr fontId="3" type="noConversion"/>
  </si>
  <si>
    <t>중흥토건416-81-13368</t>
    <phoneticPr fontId="3" type="noConversion"/>
  </si>
  <si>
    <t>360억</t>
    <phoneticPr fontId="3" type="noConversion"/>
  </si>
  <si>
    <t>선원건설</t>
    <phoneticPr fontId="3" type="noConversion"/>
  </si>
  <si>
    <t>화영전설 또는 bbb-이상</t>
    <phoneticPr fontId="3" type="noConversion"/>
  </si>
  <si>
    <t>영도bb-재경쪽</t>
    <phoneticPr fontId="3" type="noConversion"/>
  </si>
  <si>
    <t>포스코아이씨티&lt;219-81-00428&gt;-</t>
    <phoneticPr fontId="3" type="noConversion"/>
  </si>
  <si>
    <t>드림네트웍스bb+ 시평21억 동은</t>
    <phoneticPr fontId="3" type="noConversion"/>
  </si>
  <si>
    <t>동광전업</t>
    <phoneticPr fontId="3" type="noConversion"/>
  </si>
  <si>
    <t>대일전기137-81-69896</t>
    <phoneticPr fontId="3" type="noConversion"/>
  </si>
  <si>
    <t>중원bbb+</t>
    <phoneticPr fontId="3" type="noConversion"/>
  </si>
  <si>
    <t>세종기업</t>
    <phoneticPr fontId="3" type="noConversion"/>
  </si>
  <si>
    <t>신진이엔아이</t>
    <phoneticPr fontId="3" type="noConversion"/>
  </si>
  <si>
    <t>라온이엔씨</t>
    <phoneticPr fontId="3" type="noConversion"/>
  </si>
  <si>
    <t>가점사-광명전설bbb 서보</t>
    <phoneticPr fontId="3" type="noConversion"/>
  </si>
  <si>
    <t>bb0아무나-미진-신흥식</t>
    <phoneticPr fontId="3" type="noConversion"/>
  </si>
  <si>
    <t>일진종합전설bbb0</t>
    <phoneticPr fontId="3" type="noConversion"/>
  </si>
  <si>
    <t>서우</t>
    <phoneticPr fontId="3" type="noConversion"/>
  </si>
  <si>
    <t>동인bb- 종윤</t>
    <phoneticPr fontId="3" type="noConversion"/>
  </si>
  <si>
    <t>남양진흥bbb- 종윤</t>
    <phoneticPr fontId="3" type="noConversion"/>
  </si>
  <si>
    <t>아람이엔테크21.4%</t>
    <phoneticPr fontId="3" type="noConversion"/>
  </si>
  <si>
    <t>가점사bb+우현전기</t>
    <phoneticPr fontId="3" type="noConversion"/>
  </si>
  <si>
    <t>대우조선해양건설</t>
    <phoneticPr fontId="3" type="noConversion"/>
  </si>
  <si>
    <t>양지종합전설-신흥식</t>
    <phoneticPr fontId="3" type="noConversion"/>
  </si>
  <si>
    <t>엔케이이엔씨</t>
    <phoneticPr fontId="3" type="noConversion"/>
  </si>
  <si>
    <t>가점사-삼영전업사</t>
    <phoneticPr fontId="3" type="noConversion"/>
  </si>
  <si>
    <t>동보안전-이시성</t>
    <phoneticPr fontId="3" type="noConversion"/>
  </si>
  <si>
    <t>대일전기산업(용화)기술자3bb+</t>
    <phoneticPr fontId="3" type="noConversion"/>
  </si>
  <si>
    <t>건주</t>
    <phoneticPr fontId="3" type="noConversion"/>
  </si>
  <si>
    <t>한전케이피에스</t>
    <phoneticPr fontId="3" type="noConversion"/>
  </si>
  <si>
    <t>명신건설14명</t>
    <phoneticPr fontId="3" type="noConversion"/>
  </si>
  <si>
    <t>명신건설</t>
    <phoneticPr fontId="3" type="noConversion"/>
  </si>
  <si>
    <t>경기도-신진?</t>
    <phoneticPr fontId="3" type="noConversion"/>
  </si>
  <si>
    <t>씨브이네트-흥식(김영택) 34%</t>
    <phoneticPr fontId="3" type="noConversion"/>
  </si>
  <si>
    <t>엠비씨씨앤아이29%</t>
    <phoneticPr fontId="3" type="noConversion"/>
  </si>
  <si>
    <t>㈜케이티27억 15%</t>
    <phoneticPr fontId="3" type="noConversion"/>
  </si>
  <si>
    <t>녹십자이엠-한봉사용</t>
    <phoneticPr fontId="3" type="noConversion"/>
  </si>
  <si>
    <t>제일건설</t>
    <phoneticPr fontId="3" type="noConversion"/>
  </si>
  <si>
    <t>우리기업</t>
    <phoneticPr fontId="3" type="noConversion"/>
  </si>
  <si>
    <t>우성텔레콤-한봉사용</t>
    <phoneticPr fontId="3" type="noConversion"/>
  </si>
  <si>
    <t>확인중</t>
    <phoneticPr fontId="3" type="noConversion"/>
  </si>
  <si>
    <t>효성</t>
    <phoneticPr fontId="3" type="noConversion"/>
  </si>
  <si>
    <t>시티건설62%</t>
    <phoneticPr fontId="3" type="noConversion"/>
  </si>
  <si>
    <t>지음이엔아이50.8%</t>
    <phoneticPr fontId="3" type="noConversion"/>
  </si>
  <si>
    <t>영승전력bbb-</t>
    <phoneticPr fontId="3" type="noConversion"/>
  </si>
  <si>
    <t>하모니씨앤씨</t>
    <phoneticPr fontId="3" type="noConversion"/>
  </si>
  <si>
    <t>동보안전</t>
    <phoneticPr fontId="3" type="noConversion"/>
  </si>
  <si>
    <t>대보정보통신</t>
    <phoneticPr fontId="3" type="noConversion"/>
  </si>
  <si>
    <t>대해전기통신</t>
    <phoneticPr fontId="3" type="noConversion"/>
  </si>
  <si>
    <t>신원종합개발20.7%</t>
    <phoneticPr fontId="3" type="noConversion"/>
  </si>
  <si>
    <t>대흥디씨티12.4%</t>
    <phoneticPr fontId="3" type="noConversion"/>
  </si>
  <si>
    <t>송원이엔씨13%</t>
    <phoneticPr fontId="3" type="noConversion"/>
  </si>
  <si>
    <t>라온이엔씨18%</t>
    <phoneticPr fontId="3" type="noConversion"/>
  </si>
  <si>
    <t>우성텔레콤</t>
    <phoneticPr fontId="3" type="noConversion"/>
  </si>
  <si>
    <t>포스코아이씨티</t>
    <phoneticPr fontId="3" type="noConversion"/>
  </si>
  <si>
    <t>금화피에스씨</t>
    <phoneticPr fontId="3" type="noConversion"/>
  </si>
  <si>
    <t>코레일테크</t>
    <phoneticPr fontId="3" type="noConversion"/>
  </si>
  <si>
    <t>원프랜트</t>
    <phoneticPr fontId="3" type="noConversion"/>
  </si>
  <si>
    <t>중흥토건</t>
    <phoneticPr fontId="3" type="noConversion"/>
  </si>
  <si>
    <t>경남기업</t>
    <phoneticPr fontId="3" type="noConversion"/>
  </si>
  <si>
    <t>도원이엔아이</t>
    <phoneticPr fontId="3" type="noConversion"/>
  </si>
  <si>
    <t>부현전기</t>
    <phoneticPr fontId="3" type="noConversion"/>
  </si>
  <si>
    <t>에스비에스 에이앤티116-81-70227</t>
    <phoneticPr fontId="3" type="noConversion"/>
  </si>
  <si>
    <t>bb+ 10%-신진이엔아이</t>
    <phoneticPr fontId="3" type="noConversion"/>
  </si>
  <si>
    <t>백산이엔씨-정구소방</t>
    <phoneticPr fontId="3" type="noConversion"/>
  </si>
  <si>
    <t>해동건설417-81-03015 40%</t>
    <phoneticPr fontId="3" type="noConversion"/>
  </si>
  <si>
    <t>지음이엔아이㈜지분 50.8%</t>
    <phoneticPr fontId="3" type="noConversion"/>
  </si>
  <si>
    <t>시티건설211-88-79240 62%</t>
    <phoneticPr fontId="3" type="noConversion"/>
  </si>
  <si>
    <t>한진중공업</t>
    <phoneticPr fontId="3" type="noConversion"/>
  </si>
  <si>
    <t>대영종합산기 가점사</t>
    <phoneticPr fontId="3" type="noConversion"/>
  </si>
  <si>
    <t>덕동산업 12%</t>
    <phoneticPr fontId="3" type="noConversion"/>
  </si>
  <si>
    <t>남양50+아람50</t>
    <phoneticPr fontId="3" type="noConversion"/>
  </si>
  <si>
    <t>삼미건설604-81-31226 49%가능</t>
    <phoneticPr fontId="3" type="noConversion"/>
  </si>
  <si>
    <t>타지역bbb+  흥국건설</t>
    <phoneticPr fontId="3" type="noConversion"/>
  </si>
  <si>
    <t>우진일렉트단독</t>
    <phoneticPr fontId="3" type="noConversion"/>
  </si>
  <si>
    <t>영승전력-가점사아님</t>
    <phoneticPr fontId="3" type="noConversion"/>
  </si>
  <si>
    <t>신신전기215-81-38510</t>
    <phoneticPr fontId="3" type="noConversion"/>
  </si>
  <si>
    <t>송원60+우리기업40</t>
    <phoneticPr fontId="3" type="noConversion"/>
  </si>
  <si>
    <t>백상건설139-81-15682정구 /시평76억</t>
    <phoneticPr fontId="3" type="noConversion"/>
  </si>
  <si>
    <t>반도건설</t>
    <phoneticPr fontId="3" type="noConversion"/>
  </si>
  <si>
    <t xml:space="preserve">대우조선해양건설214-86-55210 </t>
    <phoneticPr fontId="3" type="noConversion"/>
  </si>
  <si>
    <t>우성텔레콤23%</t>
    <phoneticPr fontId="3" type="noConversion"/>
  </si>
  <si>
    <t>신영건설120-81-09639 36%</t>
    <phoneticPr fontId="3" type="noConversion"/>
  </si>
  <si>
    <t>풍창건설16%</t>
    <phoneticPr fontId="3" type="noConversion"/>
  </si>
  <si>
    <t>엠프론티어</t>
    <phoneticPr fontId="3" type="noConversion"/>
  </si>
  <si>
    <t>동보안전132-81-31639</t>
    <phoneticPr fontId="3" type="noConversion"/>
  </si>
  <si>
    <t>선원건설312-81-42071</t>
    <phoneticPr fontId="3" type="noConversion"/>
  </si>
  <si>
    <t>송암시스콤9.63%</t>
    <phoneticPr fontId="3" type="noConversion"/>
  </si>
  <si>
    <t>백상기업10%</t>
    <phoneticPr fontId="3" type="noConversion"/>
  </si>
  <si>
    <t>중원</t>
    <phoneticPr fontId="3" type="noConversion"/>
  </si>
  <si>
    <t>남해종합개발408-31-61340 42%</t>
    <phoneticPr fontId="3" type="noConversion"/>
  </si>
  <si>
    <t>동은엔지어링bbb-/5년780억</t>
    <phoneticPr fontId="3" type="noConversion"/>
  </si>
  <si>
    <t>a0 60억짜리/a+ 10%</t>
    <phoneticPr fontId="3" type="noConversion"/>
  </si>
  <si>
    <t>명신건설606-81-09069</t>
    <phoneticPr fontId="3" type="noConversion"/>
  </si>
  <si>
    <t>남양이엔씨132-81-01794</t>
    <phoneticPr fontId="3" type="noConversion"/>
  </si>
  <si>
    <t>금양산업개발5000억/bbb-</t>
    <phoneticPr fontId="3" type="noConversion"/>
  </si>
  <si>
    <t>남해종합건설</t>
    <phoneticPr fontId="3" type="noConversion"/>
  </si>
  <si>
    <t>영웅개발51</t>
    <phoneticPr fontId="3" type="noConversion"/>
  </si>
  <si>
    <t>흥국건설</t>
    <phoneticPr fontId="3" type="noConversion"/>
  </si>
  <si>
    <t>인천전기소방설비</t>
    <phoneticPr fontId="3" type="noConversion"/>
  </si>
  <si>
    <t>남해종합개발408-31-61340 52%</t>
    <phoneticPr fontId="3" type="noConversion"/>
  </si>
  <si>
    <t>덕성전력</t>
    <phoneticPr fontId="3" type="noConversion"/>
  </si>
  <si>
    <t>두원이에프씨214-81-04884</t>
    <phoneticPr fontId="3" type="noConversion"/>
  </si>
  <si>
    <t>대한전선</t>
    <phoneticPr fontId="3" type="noConversion"/>
  </si>
  <si>
    <t>해창건설10%</t>
    <phoneticPr fontId="3" type="noConversion"/>
  </si>
  <si>
    <t>두원이에프씨</t>
    <phoneticPr fontId="3" type="noConversion"/>
  </si>
  <si>
    <t>인천전기소방</t>
    <phoneticPr fontId="3" type="noConversion"/>
  </si>
  <si>
    <t>운암전설</t>
    <phoneticPr fontId="3" type="noConversion"/>
  </si>
  <si>
    <t>㈜기전사</t>
    <phoneticPr fontId="3" type="noConversion"/>
  </si>
  <si>
    <t>신진이앤아이</t>
    <phoneticPr fontId="3" type="noConversion"/>
  </si>
  <si>
    <t>한양이엔지/가점 323억</t>
    <phoneticPr fontId="3" type="noConversion"/>
  </si>
  <si>
    <t>㈜영진</t>
    <phoneticPr fontId="3" type="noConversion"/>
  </si>
  <si>
    <t>남해종합개발408-31-61340 47%</t>
    <phoneticPr fontId="3" type="noConversion"/>
  </si>
  <si>
    <r>
      <t xml:space="preserve">고덕종합건설209-81-12984 </t>
    </r>
    <r>
      <rPr>
        <sz val="10"/>
        <color rgb="FFFF0000"/>
        <rFont val="굴림체"/>
        <family val="3"/>
        <charset val="129"/>
      </rPr>
      <t>38%</t>
    </r>
    <phoneticPr fontId="3" type="noConversion"/>
  </si>
  <si>
    <r>
      <t>신원종합개발</t>
    </r>
    <r>
      <rPr>
        <sz val="10"/>
        <color rgb="FFFF0000"/>
        <rFont val="굴림체"/>
        <family val="3"/>
        <charset val="129"/>
      </rPr>
      <t xml:space="preserve"> 35%</t>
    </r>
    <phoneticPr fontId="3" type="noConversion"/>
  </si>
  <si>
    <t>흥국건설 10%</t>
    <phoneticPr fontId="3" type="noConversion"/>
  </si>
  <si>
    <t>세운소방-한봉</t>
    <phoneticPr fontId="3" type="noConversion"/>
  </si>
  <si>
    <t>삼미건설604-81-31226 60%가능</t>
    <phoneticPr fontId="3" type="noConversion"/>
  </si>
  <si>
    <t>신동아종건-정구 35%</t>
    <phoneticPr fontId="3" type="noConversion"/>
  </si>
  <si>
    <t>제일건설124-86-09636</t>
    <phoneticPr fontId="3" type="noConversion"/>
  </si>
  <si>
    <t>삼양건설산업bbb0 15%</t>
    <phoneticPr fontId="3" type="noConversion"/>
  </si>
  <si>
    <t>하모니씨앤씨126-81-80867-가점사아님</t>
    <phoneticPr fontId="3" type="noConversion"/>
  </si>
  <si>
    <t>인천전기소방설비40</t>
    <phoneticPr fontId="3" type="noConversion"/>
  </si>
  <si>
    <t>㈜영진-신흥식</t>
    <phoneticPr fontId="3" type="noConversion"/>
  </si>
  <si>
    <t>코오롱워터엔에너지 시평7억떨어짐</t>
    <phoneticPr fontId="3" type="noConversion"/>
  </si>
  <si>
    <t>일진전기</t>
    <phoneticPr fontId="3" type="noConversion"/>
  </si>
  <si>
    <t>금성건설 12%</t>
    <phoneticPr fontId="3" type="noConversion"/>
  </si>
  <si>
    <t>지엘건설-정구 시평139억억/bb+</t>
    <phoneticPr fontId="3" type="noConversion"/>
  </si>
  <si>
    <t>보선코리아51+영웅개발49</t>
    <phoneticPr fontId="3" type="noConversion"/>
  </si>
  <si>
    <t>영무토건</t>
    <phoneticPr fontId="3" type="noConversion"/>
  </si>
  <si>
    <t>영승전력</t>
    <phoneticPr fontId="3" type="noConversion"/>
  </si>
  <si>
    <t>봉등전기</t>
    <phoneticPr fontId="3" type="noConversion"/>
  </si>
  <si>
    <t>한샘전력</t>
    <phoneticPr fontId="3" type="noConversion"/>
  </si>
  <si>
    <t>일진전기 a0 700억</t>
    <phoneticPr fontId="3" type="noConversion"/>
  </si>
  <si>
    <t>중원 bbb+ 490억</t>
    <phoneticPr fontId="3" type="noConversion"/>
  </si>
  <si>
    <t>중흥건설</t>
    <phoneticPr fontId="3" type="noConversion"/>
  </si>
  <si>
    <t>주님업체</t>
    <phoneticPr fontId="3" type="noConversion"/>
  </si>
  <si>
    <t>영일전설bbb- 450억</t>
    <phoneticPr fontId="3" type="noConversion"/>
  </si>
  <si>
    <t>대보건설-경고장1장</t>
    <phoneticPr fontId="3" type="noConversion"/>
  </si>
  <si>
    <t>대우조선해양건설214-86-55210-7.25일까지 감점있음</t>
    <phoneticPr fontId="3" type="noConversion"/>
  </si>
  <si>
    <t>신보기전 400억 bbb-</t>
    <phoneticPr fontId="3" type="noConversion"/>
  </si>
  <si>
    <t>대주전력시평135/실적359/bb+</t>
    <phoneticPr fontId="3" type="noConversion"/>
  </si>
  <si>
    <t>세기건설-홍정구</t>
    <phoneticPr fontId="3" type="noConversion"/>
  </si>
  <si>
    <t>우성텔레콤-한봉 14%</t>
    <phoneticPr fontId="3" type="noConversion"/>
  </si>
  <si>
    <t>신태양건설a0 정구</t>
    <phoneticPr fontId="3" type="noConversion"/>
  </si>
  <si>
    <t>KBS비즈니스109-81-20807</t>
    <phoneticPr fontId="3" type="noConversion"/>
  </si>
  <si>
    <t>코오롱워터엔에너지 11%</t>
    <phoneticPr fontId="3" type="noConversion"/>
  </si>
  <si>
    <t>백상건설139-81-15682정구</t>
    <phoneticPr fontId="3" type="noConversion"/>
  </si>
  <si>
    <t>세원이엔아이-정구</t>
    <phoneticPr fontId="3" type="noConversion"/>
  </si>
  <si>
    <t>영일전설 bb0 38,414,201,000/가점사</t>
    <phoneticPr fontId="3" type="noConversion"/>
  </si>
  <si>
    <t>삼흥전력</t>
    <phoneticPr fontId="3" type="noConversion"/>
  </si>
  <si>
    <t>신세계전기</t>
    <phoneticPr fontId="3" type="noConversion"/>
  </si>
  <si>
    <t>명신정보통신</t>
    <phoneticPr fontId="3" type="noConversion"/>
  </si>
  <si>
    <t>경기업체</t>
    <phoneticPr fontId="3" type="noConversion"/>
  </si>
  <si>
    <t>신흥정보통신</t>
    <phoneticPr fontId="3" type="noConversion"/>
  </si>
  <si>
    <t>세안</t>
    <phoneticPr fontId="3" type="noConversion"/>
  </si>
  <si>
    <t>경도이엔씨  38%</t>
    <phoneticPr fontId="3" type="noConversion"/>
  </si>
  <si>
    <t>서하</t>
    <phoneticPr fontId="3" type="noConversion"/>
  </si>
  <si>
    <t>케이티서브</t>
    <phoneticPr fontId="3" type="noConversion"/>
  </si>
  <si>
    <t>금강전력</t>
    <phoneticPr fontId="3" type="noConversion"/>
  </si>
  <si>
    <t>금강종합건설</t>
    <phoneticPr fontId="3" type="noConversion"/>
  </si>
  <si>
    <t>해창건설</t>
    <phoneticPr fontId="3" type="noConversion"/>
  </si>
  <si>
    <t>호원건설401-81-15215</t>
    <phoneticPr fontId="3" type="noConversion"/>
  </si>
  <si>
    <t>대림코퍼레이션</t>
    <phoneticPr fontId="3" type="noConversion"/>
  </si>
  <si>
    <t>화성전력</t>
    <phoneticPr fontId="3" type="noConversion"/>
  </si>
  <si>
    <t>세한이엔아이</t>
    <phoneticPr fontId="3" type="noConversion"/>
  </si>
  <si>
    <t>태성산업사</t>
    <phoneticPr fontId="3" type="noConversion"/>
  </si>
  <si>
    <t>대아티아이116-81-37494</t>
    <phoneticPr fontId="3" type="noConversion"/>
  </si>
  <si>
    <t>한봉맞춤</t>
    <phoneticPr fontId="3" type="noConversion"/>
  </si>
  <si>
    <t>경봉</t>
    <phoneticPr fontId="3" type="noConversion"/>
  </si>
  <si>
    <t>일메테크</t>
    <phoneticPr fontId="3" type="noConversion"/>
  </si>
  <si>
    <t>화성전력51+온세이엔씨49</t>
    <phoneticPr fontId="3" type="noConversion"/>
  </si>
  <si>
    <t>성진이엔씨</t>
    <phoneticPr fontId="3" type="noConversion"/>
  </si>
  <si>
    <t>케이티서브마린618-81-18519</t>
    <phoneticPr fontId="3" type="noConversion"/>
  </si>
  <si>
    <t>영도건설산업 26%</t>
    <phoneticPr fontId="3" type="noConversion"/>
  </si>
  <si>
    <t>㈜영도-이동훈</t>
    <phoneticPr fontId="3" type="noConversion"/>
  </si>
  <si>
    <t>우방산업-동은</t>
    <phoneticPr fontId="3" type="noConversion"/>
  </si>
  <si>
    <t>㈜효성</t>
    <phoneticPr fontId="3" type="noConversion"/>
  </si>
  <si>
    <t>케이씨씨건설(214-81-69965)-정부형</t>
    <phoneticPr fontId="3" type="noConversion"/>
  </si>
  <si>
    <t>엔케이이엔씨70+이테크건설30</t>
    <phoneticPr fontId="3" type="noConversion"/>
  </si>
  <si>
    <t>㈜나라소방-한봉</t>
    <phoneticPr fontId="3" type="noConversion"/>
  </si>
  <si>
    <t>남호공영60+동원이씨에스40</t>
    <phoneticPr fontId="3" type="noConversion"/>
  </si>
  <si>
    <t>성민전기60+영웅개발40</t>
    <phoneticPr fontId="3" type="noConversion"/>
  </si>
  <si>
    <t>극동건설201-81-45083</t>
    <phoneticPr fontId="3" type="noConversion"/>
  </si>
  <si>
    <t>중흥건설409-81-08436</t>
    <phoneticPr fontId="3" type="noConversion"/>
  </si>
  <si>
    <t>영도건설산업 22%</t>
    <phoneticPr fontId="3" type="noConversion"/>
  </si>
  <si>
    <t>중흥소방</t>
    <phoneticPr fontId="3" type="noConversion"/>
  </si>
  <si>
    <t>신세계전기60+온세40</t>
    <phoneticPr fontId="3" type="noConversion"/>
  </si>
  <si>
    <t>모아종합전설</t>
    <phoneticPr fontId="3" type="noConversion"/>
  </si>
  <si>
    <t>김호건설소방</t>
    <phoneticPr fontId="3" type="noConversion"/>
  </si>
  <si>
    <t>금강종합건설-정구</t>
    <phoneticPr fontId="3" type="noConversion"/>
  </si>
  <si>
    <t>백산이엔씨-정구</t>
    <phoneticPr fontId="3" type="noConversion"/>
  </si>
  <si>
    <t>삼미건설</t>
    <phoneticPr fontId="3" type="noConversion"/>
  </si>
  <si>
    <t>현대산업개발</t>
    <phoneticPr fontId="3" type="noConversion"/>
  </si>
  <si>
    <t>라산전공</t>
    <phoneticPr fontId="3" type="noConversion"/>
  </si>
  <si>
    <t>용산전력</t>
    <phoneticPr fontId="3" type="noConversion"/>
  </si>
  <si>
    <t>동일건설</t>
    <phoneticPr fontId="3" type="noConversion"/>
  </si>
  <si>
    <t>경도이엔씨</t>
    <phoneticPr fontId="3" type="noConversion"/>
  </si>
  <si>
    <t>흥화</t>
    <phoneticPr fontId="3" type="noConversion"/>
  </si>
  <si>
    <t>세이콘</t>
    <phoneticPr fontId="3" type="noConversion"/>
  </si>
  <si>
    <t>빛샘전자</t>
    <phoneticPr fontId="3" type="noConversion"/>
  </si>
  <si>
    <t>주님소방</t>
    <phoneticPr fontId="3" type="noConversion"/>
  </si>
  <si>
    <t>광영이엔씨</t>
    <phoneticPr fontId="3" type="noConversion"/>
  </si>
  <si>
    <t>신동아종합건설</t>
    <phoneticPr fontId="3" type="noConversion"/>
  </si>
  <si>
    <t>요진건설산업</t>
    <phoneticPr fontId="3" type="noConversion"/>
  </si>
  <si>
    <t>선원20+보선코리아80</t>
    <phoneticPr fontId="3" type="noConversion"/>
  </si>
  <si>
    <t>라인건설(616-81-03970)정구</t>
    <phoneticPr fontId="3" type="noConversion"/>
  </si>
  <si>
    <t>㈜한일전력공사-이동훈</t>
    <phoneticPr fontId="3" type="noConversion"/>
  </si>
  <si>
    <t>일진파워</t>
    <phoneticPr fontId="3" type="noConversion"/>
  </si>
  <si>
    <t>남화토건시평100억/실적170억/A+정구</t>
    <phoneticPr fontId="3" type="noConversion"/>
  </si>
  <si>
    <t>동부건설</t>
    <phoneticPr fontId="3" type="noConversion"/>
  </si>
  <si>
    <t>삼영전기</t>
    <phoneticPr fontId="3" type="noConversion"/>
  </si>
  <si>
    <t>일메테크?</t>
    <phoneticPr fontId="3" type="noConversion"/>
  </si>
  <si>
    <t>신흥정보통신18%</t>
    <phoneticPr fontId="3" type="noConversion"/>
  </si>
  <si>
    <t>명성전력bb-</t>
    <phoneticPr fontId="3" type="noConversion"/>
  </si>
  <si>
    <t>명성전력</t>
    <phoneticPr fontId="3" type="noConversion"/>
  </si>
  <si>
    <t>금강산업-임부장님</t>
    <phoneticPr fontId="3" type="noConversion"/>
  </si>
  <si>
    <t>오렌지이앤씨124-81-40229  42%</t>
    <phoneticPr fontId="3" type="noConversion"/>
  </si>
  <si>
    <t>현대엘리베이터126-81-04267-성균</t>
    <phoneticPr fontId="3" type="noConversion"/>
  </si>
  <si>
    <t>도원이엔아이(윤실장/bbb+)128-81-72024</t>
    <phoneticPr fontId="3" type="noConversion"/>
  </si>
  <si>
    <t>태영건설</t>
    <phoneticPr fontId="3" type="noConversion"/>
  </si>
  <si>
    <t>제일건설1248609636</t>
    <phoneticPr fontId="3" type="noConversion"/>
  </si>
  <si>
    <t>이명전기</t>
    <phoneticPr fontId="3" type="noConversion"/>
  </si>
  <si>
    <t>녹십자이엠-동은</t>
    <phoneticPr fontId="3" type="noConversion"/>
  </si>
  <si>
    <t>광림이엔씨</t>
    <phoneticPr fontId="3" type="noConversion"/>
  </si>
  <si>
    <t>신화건설</t>
    <phoneticPr fontId="3" type="noConversion"/>
  </si>
  <si>
    <t>남해종합개발</t>
    <phoneticPr fontId="3" type="noConversion"/>
  </si>
  <si>
    <t>성지건설</t>
    <phoneticPr fontId="3" type="noConversion"/>
  </si>
  <si>
    <t>대명계전</t>
    <phoneticPr fontId="3" type="noConversion"/>
  </si>
  <si>
    <t>삼천리이엔지</t>
    <phoneticPr fontId="3" type="noConversion"/>
  </si>
  <si>
    <t>㈜케이비에스비즈니스109-81-20807</t>
    <phoneticPr fontId="3" type="noConversion"/>
  </si>
  <si>
    <t>이지빌 영택a+</t>
    <phoneticPr fontId="3" type="noConversion"/>
  </si>
  <si>
    <t>석주기업70+화성전력30</t>
    <phoneticPr fontId="3" type="noConversion"/>
  </si>
  <si>
    <t>진솔</t>
    <phoneticPr fontId="3" type="noConversion"/>
  </si>
  <si>
    <t>세안이엔씨</t>
    <phoneticPr fontId="3" type="noConversion"/>
  </si>
  <si>
    <t>영승전력-한봉</t>
    <phoneticPr fontId="3" type="noConversion"/>
  </si>
  <si>
    <t>우성텔레콤-한봉</t>
    <phoneticPr fontId="3" type="noConversion"/>
  </si>
  <si>
    <t>가점사</t>
    <phoneticPr fontId="3" type="noConversion"/>
  </si>
  <si>
    <t>에이디티캡스</t>
    <phoneticPr fontId="3" type="noConversion"/>
  </si>
  <si>
    <t>포탈세이프티</t>
    <phoneticPr fontId="3" type="noConversion"/>
  </si>
  <si>
    <t>협전사</t>
    <phoneticPr fontId="3" type="noConversion"/>
  </si>
  <si>
    <t>씨브이네트(동은)</t>
    <phoneticPr fontId="3" type="noConversion"/>
  </si>
  <si>
    <t>삼원전기건설</t>
    <phoneticPr fontId="3" type="noConversion"/>
  </si>
  <si>
    <t>에스디시스템</t>
    <phoneticPr fontId="3" type="noConversion"/>
  </si>
  <si>
    <t>신보소방</t>
    <phoneticPr fontId="3" type="noConversion"/>
  </si>
  <si>
    <t>대아건설-송동은</t>
    <phoneticPr fontId="3" type="noConversion"/>
  </si>
  <si>
    <t>경도이앤씨</t>
    <phoneticPr fontId="3" type="noConversion"/>
  </si>
  <si>
    <t>세움테크윈</t>
    <phoneticPr fontId="3" type="noConversion"/>
  </si>
  <si>
    <t>성암전력</t>
    <phoneticPr fontId="3" type="noConversion"/>
  </si>
  <si>
    <t>봉등</t>
    <phoneticPr fontId="3" type="noConversion"/>
  </si>
  <si>
    <t>대영종합산기</t>
    <phoneticPr fontId="3" type="noConversion"/>
  </si>
  <si>
    <t>협성기전</t>
    <phoneticPr fontId="3" type="noConversion"/>
  </si>
  <si>
    <t>파워포인트-본진</t>
    <phoneticPr fontId="3" type="noConversion"/>
  </si>
  <si>
    <t>삼진일렉스120-81-05711</t>
    <phoneticPr fontId="3" type="noConversion"/>
  </si>
  <si>
    <t>금강전력413-81-02348 정구</t>
    <phoneticPr fontId="3" type="noConversion"/>
  </si>
  <si>
    <t>삼진소방</t>
    <phoneticPr fontId="3" type="noConversion"/>
  </si>
  <si>
    <t>통광</t>
    <phoneticPr fontId="3" type="noConversion"/>
  </si>
  <si>
    <t>대우조선해양</t>
    <phoneticPr fontId="3" type="noConversion"/>
  </si>
  <si>
    <t>신한건설-영중</t>
    <phoneticPr fontId="3" type="noConversion"/>
  </si>
  <si>
    <t>진솔?</t>
    <phoneticPr fontId="3" type="noConversion"/>
  </si>
  <si>
    <t>우현전기-장섭</t>
    <phoneticPr fontId="3" type="noConversion"/>
  </si>
  <si>
    <t>㈜홍진전기&lt;124-86-14779&gt;</t>
    <phoneticPr fontId="3" type="noConversion"/>
  </si>
  <si>
    <t>효성105-81-59519-17명</t>
    <phoneticPr fontId="3" type="noConversion"/>
  </si>
  <si>
    <t>수자원기술43%212-81-50572</t>
    <phoneticPr fontId="3" type="noConversion"/>
  </si>
  <si>
    <t>아이엔아이</t>
    <phoneticPr fontId="3" type="noConversion"/>
  </si>
  <si>
    <t>서해종합건설-윤실장/가점사</t>
    <phoneticPr fontId="3" type="noConversion"/>
  </si>
  <si>
    <t>중흥건설소방</t>
    <phoneticPr fontId="3" type="noConversion"/>
  </si>
  <si>
    <t>대보정보통신소방</t>
    <phoneticPr fontId="3" type="noConversion"/>
  </si>
  <si>
    <t>정구맞춤</t>
    <phoneticPr fontId="3" type="noConversion"/>
  </si>
  <si>
    <t>신동아종건</t>
    <phoneticPr fontId="3" type="noConversion"/>
  </si>
  <si>
    <t>금강종건</t>
    <phoneticPr fontId="3" type="noConversion"/>
  </si>
  <si>
    <t>동도전력</t>
    <phoneticPr fontId="3" type="noConversion"/>
  </si>
  <si>
    <t>미르건설산업소방</t>
    <phoneticPr fontId="3" type="noConversion"/>
  </si>
  <si>
    <t>주영중맞춤/알림</t>
    <phoneticPr fontId="3" type="noConversion"/>
  </si>
  <si>
    <t>정안전기</t>
    <phoneticPr fontId="3" type="noConversion"/>
  </si>
  <si>
    <t>일산전기</t>
    <phoneticPr fontId="3" type="noConversion"/>
  </si>
  <si>
    <t>서하-한봉</t>
    <phoneticPr fontId="3" type="noConversion"/>
  </si>
  <si>
    <t>정안전기소방</t>
    <phoneticPr fontId="3" type="noConversion"/>
  </si>
  <si>
    <t>금강산업(138-81-04843)</t>
    <phoneticPr fontId="3" type="noConversion"/>
  </si>
  <si>
    <t>극동건설</t>
    <phoneticPr fontId="3" type="noConversion"/>
  </si>
  <si>
    <t>해동건설</t>
    <phoneticPr fontId="3" type="noConversion"/>
  </si>
  <si>
    <t>금강전력413-81-02348 종윤</t>
    <phoneticPr fontId="3" type="noConversion"/>
  </si>
  <si>
    <t>지엔에스기술-동은</t>
    <phoneticPr fontId="3" type="noConversion"/>
  </si>
  <si>
    <t>글로웨이(110-81-28978)</t>
    <phoneticPr fontId="3" type="noConversion"/>
  </si>
  <si>
    <t>세방테크</t>
    <phoneticPr fontId="3" type="noConversion"/>
  </si>
  <si>
    <t>통광209-81-13590</t>
    <phoneticPr fontId="3" type="noConversion"/>
  </si>
  <si>
    <t>건웅신호산전</t>
    <phoneticPr fontId="3" type="noConversion"/>
  </si>
  <si>
    <t>임광토건</t>
    <phoneticPr fontId="3" type="noConversion"/>
  </si>
  <si>
    <t>지엔에스기술</t>
    <phoneticPr fontId="3" type="noConversion"/>
  </si>
  <si>
    <t>세영이엔지</t>
    <phoneticPr fontId="3" type="noConversion"/>
  </si>
  <si>
    <t>현대</t>
    <phoneticPr fontId="3" type="noConversion"/>
  </si>
  <si>
    <t>미송전기</t>
    <phoneticPr fontId="3" type="noConversion"/>
  </si>
  <si>
    <t>임광토건bbb0/484억</t>
    <phoneticPr fontId="3" type="noConversion"/>
  </si>
  <si>
    <t>대아전력-윤한봉</t>
    <phoneticPr fontId="3" type="noConversion"/>
  </si>
  <si>
    <t>세이콘310-81-20843</t>
    <phoneticPr fontId="3" type="noConversion"/>
  </si>
  <si>
    <t>조영일렉컴-본진</t>
    <phoneticPr fontId="3" type="noConversion"/>
  </si>
  <si>
    <t>협성기전118-81-00203-성균</t>
    <phoneticPr fontId="3" type="noConversion"/>
  </si>
  <si>
    <t>통광209-81-13590-구본진</t>
    <phoneticPr fontId="3" type="noConversion"/>
  </si>
  <si>
    <t>세영이엔지-신동필</t>
    <phoneticPr fontId="3" type="noConversion"/>
  </si>
  <si>
    <t>송동은bbb+500억</t>
    <phoneticPr fontId="3" type="noConversion"/>
  </si>
  <si>
    <t xml:space="preserve">모아종합전설204-81-47116 </t>
    <phoneticPr fontId="3" type="noConversion"/>
  </si>
  <si>
    <t>보성엔지니어링106-81-52810</t>
    <phoneticPr fontId="3" type="noConversion"/>
  </si>
  <si>
    <t>환웅전기112,158,394,000/bb-</t>
    <phoneticPr fontId="3" type="noConversion"/>
  </si>
  <si>
    <t>금강종합건설-홍정구문의</t>
    <phoneticPr fontId="3" type="noConversion"/>
  </si>
  <si>
    <t>성암전력bbb-</t>
    <phoneticPr fontId="3" type="noConversion"/>
  </si>
  <si>
    <t>유일이엔지-홍정구</t>
    <phoneticPr fontId="3" type="noConversion"/>
  </si>
  <si>
    <t>주영중맞춤  알림</t>
    <phoneticPr fontId="3" type="noConversion"/>
  </si>
  <si>
    <t>(주)신안bb+/290억-임정빈</t>
    <phoneticPr fontId="3" type="noConversion"/>
  </si>
  <si>
    <t>a-/190억/실적업체</t>
    <phoneticPr fontId="3" type="noConversion"/>
  </si>
  <si>
    <t>중흥건설&lt;409-81-08436&gt;</t>
    <phoneticPr fontId="3" type="noConversion"/>
  </si>
  <si>
    <t>금강종건-홍정구</t>
    <phoneticPr fontId="3" type="noConversion"/>
  </si>
  <si>
    <t>삼진소방분담</t>
    <phoneticPr fontId="3" type="noConversion"/>
  </si>
  <si>
    <t>대아전력bbb0/종윤 417-81-31622</t>
    <phoneticPr fontId="3" type="noConversion"/>
  </si>
  <si>
    <t>영일전설-정구</t>
    <phoneticPr fontId="3" type="noConversion"/>
  </si>
  <si>
    <t>금봉설비-한봉</t>
    <phoneticPr fontId="3" type="noConversion"/>
  </si>
  <si>
    <t>양지종합전설</t>
    <phoneticPr fontId="3" type="noConversion"/>
  </si>
  <si>
    <t>통광/108,885,000,000/a0</t>
    <phoneticPr fontId="3" type="noConversion"/>
  </si>
  <si>
    <t>반도건설bbb+가점사</t>
    <phoneticPr fontId="3" type="noConversion"/>
  </si>
  <si>
    <t>삼흥전력417-81-05901</t>
    <phoneticPr fontId="3" type="noConversion"/>
  </si>
  <si>
    <t>이엠종합건설</t>
    <phoneticPr fontId="3" type="noConversion"/>
  </si>
  <si>
    <t>신동아</t>
    <phoneticPr fontId="3" type="noConversion"/>
  </si>
  <si>
    <t>중원전기134-81-31858</t>
    <phoneticPr fontId="3" type="noConversion"/>
  </si>
  <si>
    <t>에스케이건설</t>
    <phoneticPr fontId="3" type="noConversion"/>
  </si>
  <si>
    <t>호근전기</t>
    <phoneticPr fontId="3" type="noConversion"/>
  </si>
  <si>
    <t>이명전기경기bb0</t>
    <phoneticPr fontId="3" type="noConversion"/>
  </si>
  <si>
    <t>에스케이소방</t>
    <phoneticPr fontId="3" type="noConversion"/>
  </si>
  <si>
    <t>서광이엔씨</t>
    <phoneticPr fontId="3" type="noConversion"/>
  </si>
  <si>
    <t>한전산업개발&lt;203-81-58148&gt;</t>
    <phoneticPr fontId="3" type="noConversion"/>
  </si>
  <si>
    <t>빛샘전자-</t>
    <phoneticPr fontId="3" type="noConversion"/>
  </si>
  <si>
    <t>전우실업(a+)&lt;201-81-13956&gt;</t>
    <phoneticPr fontId="3" type="noConversion"/>
  </si>
  <si>
    <t>창운</t>
    <phoneticPr fontId="3" type="noConversion"/>
  </si>
  <si>
    <t>창운소방</t>
    <phoneticPr fontId="3" type="noConversion"/>
  </si>
  <si>
    <t>영무토건&lt;410-81-44387&gt;</t>
    <phoneticPr fontId="3" type="noConversion"/>
  </si>
  <si>
    <t>화운비나</t>
    <phoneticPr fontId="3" type="noConversion"/>
  </si>
  <si>
    <t>영무토건소방</t>
    <phoneticPr fontId="3" type="noConversion"/>
  </si>
  <si>
    <t>티이씨</t>
    <phoneticPr fontId="3" type="noConversion"/>
  </si>
  <si>
    <t>현산50:선원50</t>
    <phoneticPr fontId="3" type="noConversion"/>
  </si>
  <si>
    <t>양지종합전설bbb+/344억</t>
    <phoneticPr fontId="3" type="noConversion"/>
  </si>
  <si>
    <t>환웅전기</t>
    <phoneticPr fontId="3" type="noConversion"/>
  </si>
  <si>
    <t xml:space="preserve">파워이에프씨 113-81-66549 </t>
    <phoneticPr fontId="3" type="noConversion"/>
  </si>
  <si>
    <t>한전케이디엔116-81-32242</t>
    <phoneticPr fontId="3" type="noConversion"/>
  </si>
  <si>
    <t>기전사</t>
    <phoneticPr fontId="3" type="noConversion"/>
  </si>
  <si>
    <t>트래콘건설</t>
    <phoneticPr fontId="3" type="noConversion"/>
  </si>
  <si>
    <t>이수건설</t>
    <phoneticPr fontId="3" type="noConversion"/>
  </si>
  <si>
    <t>파라다이스글로벌&lt;618-81-18649&gt;-동은</t>
    <phoneticPr fontId="3" type="noConversion"/>
  </si>
  <si>
    <t>대표사bbb0</t>
    <phoneticPr fontId="3" type="noConversion"/>
  </si>
  <si>
    <t>협성기전(성균)-경기도가점사a-</t>
    <phoneticPr fontId="3" type="noConversion"/>
  </si>
  <si>
    <t>인본건설</t>
    <phoneticPr fontId="3" type="noConversion"/>
  </si>
  <si>
    <t>대우조선해양a+ 170억/500억-채석훈</t>
    <phoneticPr fontId="3" type="noConversion"/>
  </si>
  <si>
    <t>한누리-조동규</t>
    <phoneticPr fontId="3" type="noConversion"/>
  </si>
  <si>
    <t>/원프랜트</t>
    <phoneticPr fontId="3" type="noConversion"/>
  </si>
  <si>
    <t>세안이엔씨㈜120-81-17027</t>
    <phoneticPr fontId="3" type="noConversion"/>
  </si>
  <si>
    <t>성지건설-24%가능</t>
    <phoneticPr fontId="3" type="noConversion"/>
  </si>
  <si>
    <t>용산전력bbb-가점사</t>
    <phoneticPr fontId="3" type="noConversion"/>
  </si>
  <si>
    <t>대림아이앤에스&lt;102-81-37345&gt;</t>
    <phoneticPr fontId="3" type="noConversion"/>
  </si>
  <si>
    <t>명신건설632억/bbb0</t>
    <phoneticPr fontId="3" type="noConversion"/>
  </si>
  <si>
    <t>일진에너지</t>
    <phoneticPr fontId="3" type="noConversion"/>
  </si>
  <si>
    <t>대아티아이</t>
    <phoneticPr fontId="3" type="noConversion"/>
  </si>
  <si>
    <t>진명연합전설-나의상</t>
    <phoneticPr fontId="3" type="noConversion"/>
  </si>
  <si>
    <t>현대엔지니어링</t>
    <phoneticPr fontId="3" type="noConversion"/>
  </si>
  <si>
    <t>금화전설</t>
    <phoneticPr fontId="3" type="noConversion"/>
  </si>
  <si>
    <t>청석전기</t>
    <phoneticPr fontId="3" type="noConversion"/>
  </si>
  <si>
    <t>나우스넷소방</t>
    <phoneticPr fontId="3" type="noConversion"/>
  </si>
  <si>
    <t>창성에이스산업24%가능</t>
    <phoneticPr fontId="3" type="noConversion"/>
  </si>
  <si>
    <t>한양이엔지105억-a-124-81-37874</t>
    <phoneticPr fontId="3" type="noConversion"/>
  </si>
  <si>
    <t>에이스종합건설109-81-43173-11명</t>
    <phoneticPr fontId="3" type="noConversion"/>
  </si>
  <si>
    <t>풍창건설-송종윤</t>
    <phoneticPr fontId="3" type="noConversion"/>
  </si>
  <si>
    <t>대양종합건설139-81-12671</t>
    <phoneticPr fontId="3" type="noConversion"/>
  </si>
  <si>
    <t>세영이엔지-가점사아님</t>
    <phoneticPr fontId="3" type="noConversion"/>
  </si>
  <si>
    <t>유성건설(제주)-윤한봉</t>
    <phoneticPr fontId="3" type="noConversion"/>
  </si>
  <si>
    <t>보성엔지니어링</t>
    <phoneticPr fontId="3" type="noConversion"/>
  </si>
  <si>
    <t>광림</t>
    <phoneticPr fontId="3" type="noConversion"/>
  </si>
  <si>
    <t>빛샘</t>
    <phoneticPr fontId="3" type="noConversion"/>
  </si>
  <si>
    <t>㈜포스코에이앤씨건축사사무소</t>
    <phoneticPr fontId="3" type="noConversion"/>
  </si>
  <si>
    <t>알아서</t>
    <phoneticPr fontId="3" type="noConversion"/>
  </si>
  <si>
    <t>남화토건㈜408-81-08184-동은</t>
    <phoneticPr fontId="3" type="noConversion"/>
  </si>
  <si>
    <t>영진종합건설</t>
    <phoneticPr fontId="3" type="noConversion"/>
  </si>
  <si>
    <t>세중전설</t>
    <phoneticPr fontId="3" type="noConversion"/>
  </si>
  <si>
    <t>신창건설</t>
    <phoneticPr fontId="3" type="noConversion"/>
  </si>
  <si>
    <t>신동아건설</t>
    <phoneticPr fontId="3" type="noConversion"/>
  </si>
  <si>
    <t>남일기업215-81-19769</t>
    <phoneticPr fontId="3" type="noConversion"/>
  </si>
  <si>
    <t>두리bb+1090억</t>
    <phoneticPr fontId="3" type="noConversion"/>
  </si>
  <si>
    <t>현진 80억</t>
    <phoneticPr fontId="3" type="noConversion"/>
  </si>
  <si>
    <t>현대로오텍&lt;409-81-67906&gt;</t>
    <phoneticPr fontId="3" type="noConversion"/>
  </si>
  <si>
    <t>금호전력</t>
    <phoneticPr fontId="3" type="noConversion"/>
  </si>
  <si>
    <t>광림엠엔이/bbb0/665억</t>
    <phoneticPr fontId="3" type="noConversion"/>
  </si>
  <si>
    <t>a+대표사-</t>
    <phoneticPr fontId="3" type="noConversion"/>
  </si>
  <si>
    <t>인광이에스</t>
    <phoneticPr fontId="3" type="noConversion"/>
  </si>
  <si>
    <t>명신건설&lt;606-81-09069&gt;</t>
    <phoneticPr fontId="3" type="noConversion"/>
  </si>
  <si>
    <t>일성건설-송동은</t>
    <phoneticPr fontId="3" type="noConversion"/>
  </si>
  <si>
    <t>a+대표사-정구</t>
    <phoneticPr fontId="3" type="noConversion"/>
  </si>
  <si>
    <t>파워네트웍</t>
    <phoneticPr fontId="3" type="noConversion"/>
  </si>
  <si>
    <r>
      <t>모아종합전설-</t>
    </r>
    <r>
      <rPr>
        <sz val="10"/>
        <color rgb="FFFF0000"/>
        <rFont val="굴림체"/>
        <family val="3"/>
        <charset val="129"/>
      </rPr>
      <t>bbb-확인</t>
    </r>
    <r>
      <rPr>
        <sz val="10"/>
        <rFont val="굴림체"/>
        <family val="3"/>
        <charset val="129"/>
      </rPr>
      <t>할것/조동규</t>
    </r>
    <phoneticPr fontId="3" type="noConversion"/>
  </si>
  <si>
    <t>유림&lt;410-81-05201&gt;</t>
    <phoneticPr fontId="3" type="noConversion"/>
  </si>
  <si>
    <t>남해종합개발&lt;408-31-61340&gt;</t>
    <phoneticPr fontId="3" type="noConversion"/>
  </si>
  <si>
    <t>광림엠엔이</t>
    <phoneticPr fontId="3" type="noConversion"/>
  </si>
  <si>
    <t>선도전기&lt;134-81-02431&gt;&lt;해오름박&gt;</t>
    <phoneticPr fontId="3" type="noConversion"/>
  </si>
  <si>
    <t>㈜대경소방</t>
    <phoneticPr fontId="3" type="noConversion"/>
  </si>
  <si>
    <t>아이콘트롤스&lt;120-81-93646&gt;</t>
    <phoneticPr fontId="3" type="noConversion"/>
  </si>
  <si>
    <t>선원건설&lt;312-81-42071&gt;</t>
    <phoneticPr fontId="3" type="noConversion"/>
  </si>
  <si>
    <t>동인이엔씨-경기bb-</t>
    <phoneticPr fontId="3" type="noConversion"/>
  </si>
  <si>
    <t>백산실업</t>
    <phoneticPr fontId="3" type="noConversion"/>
  </si>
  <si>
    <t>(합)자유이엔씨&lt;409-81-09207&gt;</t>
    <phoneticPr fontId="3" type="noConversion"/>
  </si>
  <si>
    <t>서울전설bbb-/홍정구/가점사</t>
    <phoneticPr fontId="3" type="noConversion"/>
  </si>
  <si>
    <t>일진에너지&lt;130-81-42372&gt;</t>
    <phoneticPr fontId="3" type="noConversion"/>
  </si>
  <si>
    <t>한백/820억/a-/윤승희대리</t>
    <phoneticPr fontId="3" type="noConversion"/>
  </si>
  <si>
    <t>금강엔지니어링bb0/가점사</t>
    <phoneticPr fontId="3" type="noConversion"/>
  </si>
  <si>
    <t>진화이엔씨-송동은</t>
    <phoneticPr fontId="3" type="noConversion"/>
  </si>
  <si>
    <t>범진에너지건설</t>
    <phoneticPr fontId="3" type="noConversion"/>
  </si>
  <si>
    <t>한진소방</t>
    <phoneticPr fontId="3" type="noConversion"/>
  </si>
  <si>
    <t>나우스넷</t>
    <phoneticPr fontId="3" type="noConversion"/>
  </si>
  <si>
    <t>국제산업</t>
    <phoneticPr fontId="3" type="noConversion"/>
  </si>
  <si>
    <t>송동은경기가점사</t>
    <phoneticPr fontId="3" type="noConversion"/>
  </si>
  <si>
    <t>(주)흥화 201-81-31027</t>
    <phoneticPr fontId="3" type="noConversion"/>
  </si>
  <si>
    <t>광림엠엔이/서울/bbb-/666억</t>
    <phoneticPr fontId="3" type="noConversion"/>
  </si>
  <si>
    <t>380억/타지역/a-</t>
    <phoneticPr fontId="3" type="noConversion"/>
  </si>
  <si>
    <t>한맥기술/a-/경기/홍정구</t>
    <phoneticPr fontId="3" type="noConversion"/>
  </si>
  <si>
    <t>빛샘전자a0/주님</t>
    <phoneticPr fontId="3" type="noConversion"/>
  </si>
  <si>
    <t>보성엔지니어링/bbb+/625</t>
    <phoneticPr fontId="3" type="noConversion"/>
  </si>
  <si>
    <t>용산전력/bbb-/617억</t>
    <phoneticPr fontId="3" type="noConversion"/>
  </si>
  <si>
    <t>송동은만알림</t>
    <phoneticPr fontId="3" type="noConversion"/>
  </si>
  <si>
    <t>티이씨건설/a0/경기-윤동수</t>
    <phoneticPr fontId="3" type="noConversion"/>
  </si>
  <si>
    <t>삼원전기건설bb0/757억</t>
    <phoneticPr fontId="3" type="noConversion"/>
  </si>
  <si>
    <t>250억a+/타지역</t>
    <phoneticPr fontId="3" type="noConversion"/>
  </si>
  <si>
    <t>빛샘전자a+</t>
    <phoneticPr fontId="3" type="noConversion"/>
  </si>
  <si>
    <t>a-경기</t>
    <phoneticPr fontId="3" type="noConversion"/>
  </si>
  <si>
    <t>통광&lt;209-81-13590</t>
    <phoneticPr fontId="3" type="noConversion"/>
  </si>
  <si>
    <t>포스코아이씨티&lt;219-81-00428&gt;</t>
    <phoneticPr fontId="3" type="noConversion"/>
  </si>
  <si>
    <t>A+200억실적사</t>
    <phoneticPr fontId="3" type="noConversion"/>
  </si>
  <si>
    <t>성지건설/bbb+275억</t>
    <phoneticPr fontId="3" type="noConversion"/>
  </si>
  <si>
    <t>두로산전</t>
    <phoneticPr fontId="3" type="noConversion"/>
  </si>
  <si>
    <t>대아건설&lt;608-81-04401&gt;</t>
    <phoneticPr fontId="3" type="noConversion"/>
  </si>
  <si>
    <t>㈜금강전력-홍정구</t>
    <phoneticPr fontId="3" type="noConversion"/>
  </si>
  <si>
    <t>우리전력</t>
    <phoneticPr fontId="3" type="noConversion"/>
  </si>
  <si>
    <t>탑솔라</t>
    <phoneticPr fontId="3" type="noConversion"/>
  </si>
  <si>
    <t>디투엔지니어링111-81-28082</t>
    <phoneticPr fontId="3" type="noConversion"/>
  </si>
  <si>
    <t>탑솔라408-81-54131</t>
    <phoneticPr fontId="3" type="noConversion"/>
  </si>
  <si>
    <t>송원이앤씨</t>
    <phoneticPr fontId="3" type="noConversion"/>
  </si>
  <si>
    <t>대상51+광동49</t>
    <phoneticPr fontId="3" type="noConversion"/>
  </si>
  <si>
    <t>우진70+대동30</t>
    <phoneticPr fontId="3" type="noConversion"/>
  </si>
  <si>
    <t>지음쏠라70+신원30</t>
    <phoneticPr fontId="3" type="noConversion"/>
  </si>
  <si>
    <t>알림</t>
    <phoneticPr fontId="3" type="noConversion"/>
  </si>
  <si>
    <t>대주전력108-81-72151</t>
    <phoneticPr fontId="3" type="noConversion"/>
  </si>
  <si>
    <t>아람이엔테크 50.6%</t>
    <phoneticPr fontId="3" type="noConversion"/>
  </si>
  <si>
    <t>대동종합전설16% bb0</t>
    <phoneticPr fontId="3" type="noConversion"/>
  </si>
  <si>
    <t>지티일렉콘 확인중</t>
    <phoneticPr fontId="3" type="noConversion"/>
  </si>
  <si>
    <t>지티일렉콘-송호균</t>
    <phoneticPr fontId="3" type="noConversion"/>
  </si>
  <si>
    <t>삼언전공</t>
    <phoneticPr fontId="3" type="noConversion"/>
  </si>
  <si>
    <t>청명전기-장섭종윤</t>
    <phoneticPr fontId="3" type="noConversion"/>
  </si>
  <si>
    <t>실적사 810억</t>
    <phoneticPr fontId="3" type="noConversion"/>
  </si>
  <si>
    <t>삼언전공207-81-36393</t>
    <phoneticPr fontId="3" type="noConversion"/>
  </si>
  <si>
    <t>동명전력615-81-30775-김희준</t>
    <phoneticPr fontId="3" type="noConversion"/>
  </si>
  <si>
    <t>디엔아이코퍼레이션</t>
    <phoneticPr fontId="3" type="noConversion"/>
  </si>
  <si>
    <t>아람70+강화이엔씨30</t>
    <phoneticPr fontId="3" type="noConversion"/>
  </si>
  <si>
    <t>호림</t>
    <phoneticPr fontId="3" type="noConversion"/>
  </si>
  <si>
    <t>736억</t>
    <phoneticPr fontId="3" type="noConversion"/>
  </si>
  <si>
    <t>729억</t>
    <phoneticPr fontId="3" type="noConversion"/>
  </si>
  <si>
    <t>금송</t>
    <phoneticPr fontId="3" type="noConversion"/>
  </si>
  <si>
    <t>인포텔-서보</t>
    <phoneticPr fontId="3" type="noConversion"/>
  </si>
  <si>
    <t>한국이엔씨-서보</t>
    <phoneticPr fontId="3" type="noConversion"/>
  </si>
  <si>
    <t>아람51+두리49</t>
    <phoneticPr fontId="3" type="noConversion"/>
  </si>
  <si>
    <t>서창전기통신-김희준</t>
    <phoneticPr fontId="3" type="noConversion"/>
  </si>
  <si>
    <t>부국전기 한봉 b+ 27.17%</t>
    <phoneticPr fontId="3" type="noConversion"/>
  </si>
  <si>
    <t>디원</t>
    <phoneticPr fontId="3" type="noConversion"/>
  </si>
  <si>
    <t>서권형</t>
    <phoneticPr fontId="3" type="noConversion"/>
  </si>
  <si>
    <t>송률-서권형</t>
    <phoneticPr fontId="3" type="noConversion"/>
  </si>
  <si>
    <t>크린전력-서권형</t>
    <phoneticPr fontId="3" type="noConversion"/>
  </si>
  <si>
    <t>신신이앤씨-참여</t>
    <phoneticPr fontId="3" type="noConversion"/>
  </si>
  <si>
    <t>부현전기118-81-21173 김장섭-참여</t>
    <phoneticPr fontId="3" type="noConversion"/>
  </si>
  <si>
    <t>㈜유니테크416-81-46836</t>
    <phoneticPr fontId="3" type="noConversion"/>
  </si>
  <si>
    <t>대륙전기</t>
    <phoneticPr fontId="3" type="noConversion"/>
  </si>
  <si>
    <t>대산이엔씨 김희준</t>
    <phoneticPr fontId="3" type="noConversion"/>
  </si>
  <si>
    <t>한국기전 김희준</t>
    <phoneticPr fontId="3" type="noConversion"/>
  </si>
  <si>
    <t>펄스-한봉 29.58 신용x</t>
    <phoneticPr fontId="3" type="noConversion"/>
  </si>
  <si>
    <t>성산전력-희준 신용x 29.57%</t>
    <phoneticPr fontId="3" type="noConversion"/>
  </si>
  <si>
    <t>정성전력-장섭 신용x30.7%</t>
    <phoneticPr fontId="3" type="noConversion"/>
  </si>
  <si>
    <t>남해종합개발 28%</t>
    <phoneticPr fontId="3" type="noConversion"/>
  </si>
  <si>
    <t>만보전력-장섭 신용x 15.25%</t>
    <phoneticPr fontId="3" type="noConversion"/>
  </si>
  <si>
    <t>명성전기텍-한봉 신용x 15.98</t>
    <phoneticPr fontId="3" type="noConversion"/>
  </si>
  <si>
    <t>㈜시티 0.85점</t>
    <phoneticPr fontId="3" type="noConversion"/>
  </si>
  <si>
    <t>삼진씨앤씨-한봉bbb 14.93%</t>
    <phoneticPr fontId="3" type="noConversion"/>
  </si>
  <si>
    <t>한신전력-한봉 신용x 22.5%</t>
    <phoneticPr fontId="3" type="noConversion"/>
  </si>
  <si>
    <t>보금이앤티-장섭 신용x 18.6%</t>
    <phoneticPr fontId="3" type="noConversion"/>
  </si>
  <si>
    <t>송스이엔씨 한봉 신용x 13.7%</t>
    <phoneticPr fontId="3" type="noConversion"/>
  </si>
  <si>
    <t>신원종합개발 1.21</t>
    <phoneticPr fontId="3" type="noConversion"/>
  </si>
  <si>
    <t>엔에스컴퍼니</t>
    <phoneticPr fontId="3" type="noConversion"/>
  </si>
  <si>
    <t>경우전기50+대상전력50</t>
    <phoneticPr fontId="3" type="noConversion"/>
  </si>
  <si>
    <t>벽산전기</t>
    <phoneticPr fontId="3" type="noConversion"/>
  </si>
  <si>
    <t>보성전기-장섭 신용x 34%</t>
    <phoneticPr fontId="3" type="noConversion"/>
  </si>
  <si>
    <t>대구업체</t>
    <phoneticPr fontId="3" type="noConversion"/>
  </si>
  <si>
    <t>대명지이씨124-81-27925</t>
    <phoneticPr fontId="3" type="noConversion"/>
  </si>
  <si>
    <t>지음50+삼화동력50</t>
    <phoneticPr fontId="3" type="noConversion"/>
  </si>
  <si>
    <t>지음이엔아이12-81-79967</t>
    <phoneticPr fontId="3" type="noConversion"/>
  </si>
  <si>
    <t>재현전력504-81-62021</t>
    <phoneticPr fontId="3" type="noConversion"/>
  </si>
  <si>
    <t>시티종합건설409-81-21119  품질점수92.5</t>
    <phoneticPr fontId="3" type="noConversion"/>
  </si>
  <si>
    <t>온세60+재현40</t>
    <phoneticPr fontId="3" type="noConversion"/>
  </si>
  <si>
    <t>대흥80+이테크20</t>
    <phoneticPr fontId="3" type="noConversion"/>
  </si>
  <si>
    <t>대명50+우수50</t>
    <phoneticPr fontId="3" type="noConversion"/>
  </si>
  <si>
    <t>신원종합개발105-81-17479</t>
    <phoneticPr fontId="3" type="noConversion"/>
  </si>
  <si>
    <t>아람이엔테크 42%</t>
    <phoneticPr fontId="3" type="noConversion"/>
  </si>
  <si>
    <t>(합)동성전업 장섭 신용x 21%</t>
    <phoneticPr fontId="3" type="noConversion"/>
  </si>
  <si>
    <t>(주)일양-동훈 333-81-00442  전기시평 1,296,112,000  (10%)사</t>
    <phoneticPr fontId="3" type="noConversion"/>
  </si>
  <si>
    <t>(주)라인투전기-동훈504-81-94066   전기시평 2,346,279,000(20%)</t>
    <phoneticPr fontId="3" type="noConversion"/>
  </si>
  <si>
    <t>남해종합건설 0.65  25%</t>
    <phoneticPr fontId="3" type="noConversion"/>
  </si>
  <si>
    <t>성전사620-81-06559</t>
    <phoneticPr fontId="3" type="noConversion"/>
  </si>
  <si>
    <t>(합)광선전력 성균 신용x 18%</t>
    <phoneticPr fontId="3" type="noConversion"/>
  </si>
  <si>
    <t>가람전기-동훈 신용x 32%</t>
    <phoneticPr fontId="3" type="noConversion"/>
  </si>
  <si>
    <t>동아건설산업</t>
    <phoneticPr fontId="3" type="noConversion"/>
  </si>
  <si>
    <t>스메크 성균 24% 신용x</t>
    <phoneticPr fontId="3" type="noConversion"/>
  </si>
  <si>
    <t>백마전력 15% 종윤 신용 x</t>
    <phoneticPr fontId="3" type="noConversion"/>
  </si>
  <si>
    <t>수정이엔씨137-86-08370-박성균</t>
    <phoneticPr fontId="3" type="noConversion"/>
  </si>
  <si>
    <t xml:space="preserve">천경전설107-87-17711 </t>
    <phoneticPr fontId="3" type="noConversion"/>
  </si>
  <si>
    <t>근화기업-종윤 신용x</t>
    <phoneticPr fontId="3" type="noConversion"/>
  </si>
  <si>
    <t>태영전기-용길 신용x 45%</t>
    <phoneticPr fontId="3" type="noConversion"/>
  </si>
  <si>
    <t>에스엠상선</t>
    <phoneticPr fontId="3" type="noConversion"/>
  </si>
  <si>
    <t>스마일전력 용길 신용x 45%</t>
    <phoneticPr fontId="3" type="noConversion"/>
  </si>
  <si>
    <t>소방은 이쪽에서</t>
    <phoneticPr fontId="3" type="noConversion"/>
  </si>
  <si>
    <t>남선전기 용길 신용x 45%</t>
    <phoneticPr fontId="3" type="noConversion"/>
  </si>
  <si>
    <t>대륙전기610-81-37846 김희준</t>
    <phoneticPr fontId="3" type="noConversion"/>
  </si>
  <si>
    <t>코원건설 1.2점</t>
    <phoneticPr fontId="3" type="noConversion"/>
  </si>
  <si>
    <t>도원50%+부국전력통신공사50%</t>
    <phoneticPr fontId="3" type="noConversion"/>
  </si>
  <si>
    <t>가점사 0.6점 170억이상</t>
    <phoneticPr fontId="3" type="noConversion"/>
  </si>
  <si>
    <t>동양건설산업138-81-08534</t>
    <phoneticPr fontId="3" type="noConversion"/>
  </si>
  <si>
    <t>가보80+동양건설산업20</t>
    <phoneticPr fontId="3" type="noConversion"/>
  </si>
  <si>
    <t>정구</t>
    <phoneticPr fontId="3" type="noConversion"/>
  </si>
  <si>
    <t>해동이앤알-김대열</t>
    <phoneticPr fontId="3" type="noConversion"/>
  </si>
  <si>
    <t>소방분담</t>
    <phoneticPr fontId="3" type="noConversion"/>
  </si>
  <si>
    <t>정구 가점사</t>
    <phoneticPr fontId="3" type="noConversion"/>
  </si>
  <si>
    <t>유니테크</t>
    <phoneticPr fontId="3" type="noConversion"/>
  </si>
  <si>
    <t>김대열만알림</t>
    <phoneticPr fontId="3" type="noConversion"/>
  </si>
  <si>
    <t>시티건설에서 교체요망 최종제출상태</t>
    <phoneticPr fontId="3" type="noConversion"/>
  </si>
  <si>
    <t>대호전기409-81-18123</t>
    <phoneticPr fontId="3" type="noConversion"/>
  </si>
  <si>
    <t>시티종합건설 품질92.5점</t>
    <phoneticPr fontId="3" type="noConversion"/>
  </si>
  <si>
    <t>주연테크 용길 b 17.5%</t>
    <phoneticPr fontId="3" type="noConversion"/>
  </si>
  <si>
    <t>대동종합전설 12.15%</t>
    <phoneticPr fontId="3" type="noConversion"/>
  </si>
  <si>
    <t>대호전기</t>
    <phoneticPr fontId="3" type="noConversion"/>
  </si>
  <si>
    <t>창성50+두리50</t>
    <phoneticPr fontId="3" type="noConversion"/>
  </si>
  <si>
    <t>경우전기50+대동종합전설50</t>
    <phoneticPr fontId="3" type="noConversion"/>
  </si>
  <si>
    <t>검우전기용길 bb- 28.65%</t>
    <phoneticPr fontId="3" type="noConversion"/>
  </si>
  <si>
    <t>디원409-86-11519</t>
    <phoneticPr fontId="3" type="noConversion"/>
  </si>
  <si>
    <t>한봉 싱글b 15%</t>
    <phoneticPr fontId="3" type="noConversion"/>
  </si>
  <si>
    <t>대명지이씨</t>
    <phoneticPr fontId="3" type="noConversion"/>
  </si>
  <si>
    <t>재협정할것</t>
    <phoneticPr fontId="3" type="noConversion"/>
  </si>
  <si>
    <t>경기 630억업체</t>
    <phoneticPr fontId="3" type="noConversion"/>
  </si>
  <si>
    <t>사회적책임(0.6점)</t>
    <phoneticPr fontId="3" type="noConversion"/>
  </si>
  <si>
    <t>지역경제 (0.4)</t>
    <phoneticPr fontId="3" type="noConversion"/>
  </si>
  <si>
    <t>신신이앤씨</t>
    <phoneticPr fontId="3" type="noConversion"/>
  </si>
  <si>
    <t>세원전설50+아람50</t>
    <phoneticPr fontId="3" type="noConversion"/>
  </si>
  <si>
    <t>오파스넷</t>
    <phoneticPr fontId="3" type="noConversion"/>
  </si>
  <si>
    <t>대흥디시티 17.1%</t>
    <phoneticPr fontId="3" type="noConversion"/>
  </si>
  <si>
    <t>우진60+대흥40</t>
    <phoneticPr fontId="3" type="noConversion"/>
  </si>
  <si>
    <t>송원이앤씨 20.6%</t>
    <phoneticPr fontId="3" type="noConversion"/>
  </si>
  <si>
    <t>대상전력60+송원이앤씨40</t>
    <phoneticPr fontId="3" type="noConversion"/>
  </si>
  <si>
    <t>대명지이씨124-81-27925 91.05점(품질)</t>
    <phoneticPr fontId="3" type="noConversion"/>
  </si>
  <si>
    <t>엔케이이엔씨 35%</t>
    <phoneticPr fontId="3" type="noConversion"/>
  </si>
  <si>
    <t>대동65+엔케이35</t>
    <phoneticPr fontId="3" type="noConversion"/>
  </si>
  <si>
    <t>트래콘건설 40.2%</t>
    <phoneticPr fontId="3" type="noConversion"/>
  </si>
  <si>
    <t>수정이앤씨</t>
    <phoneticPr fontId="3" type="noConversion"/>
  </si>
  <si>
    <t>보원엔지니어링 29%</t>
    <phoneticPr fontId="3" type="noConversion"/>
  </si>
  <si>
    <t>개명?</t>
    <phoneticPr fontId="3" type="noConversion"/>
  </si>
  <si>
    <t>세온60+강화40</t>
    <phoneticPr fontId="3" type="noConversion"/>
  </si>
  <si>
    <t>우선이엔씨65+성원전기35</t>
    <phoneticPr fontId="3" type="noConversion"/>
  </si>
  <si>
    <t>우진일렉트</t>
    <phoneticPr fontId="3" type="noConversion"/>
  </si>
  <si>
    <t>삼대에너지</t>
    <phoneticPr fontId="3" type="noConversion"/>
  </si>
  <si>
    <t>금학일렉트릭</t>
    <phoneticPr fontId="3" type="noConversion"/>
  </si>
  <si>
    <t>김호이앤씨 18%</t>
    <phoneticPr fontId="3" type="noConversion"/>
  </si>
  <si>
    <t>부원전기-지역사해당 x</t>
    <phoneticPr fontId="3" type="noConversion"/>
  </si>
  <si>
    <t>벽산전기 25%</t>
    <phoneticPr fontId="3" type="noConversion"/>
  </si>
  <si>
    <t>㈜현대전기건설-이동훈</t>
    <phoneticPr fontId="3" type="noConversion"/>
  </si>
  <si>
    <t>신원전설</t>
    <phoneticPr fontId="3" type="noConversion"/>
  </si>
  <si>
    <t>삼원이엔씨50%(609-81-64741)-섭형</t>
    <phoneticPr fontId="3" type="noConversion"/>
  </si>
  <si>
    <t>우일계전공업</t>
    <phoneticPr fontId="3" type="noConversion"/>
  </si>
  <si>
    <t>세명건설-동훈</t>
    <phoneticPr fontId="3" type="noConversion"/>
  </si>
  <si>
    <t>대명에너지129-81-36429</t>
    <phoneticPr fontId="3" type="noConversion"/>
  </si>
  <si>
    <t>부현전기118-81-21173 김장섭-참여 품질89.3점</t>
    <phoneticPr fontId="3" type="noConversion"/>
  </si>
  <si>
    <t>경인엔지니어링</t>
    <phoneticPr fontId="3" type="noConversion"/>
  </si>
  <si>
    <t>대명에너지</t>
    <phoneticPr fontId="3" type="noConversion"/>
  </si>
  <si>
    <t>건영전기417-81-20877</t>
    <phoneticPr fontId="3" type="noConversion"/>
  </si>
  <si>
    <t>대산이엔씨</t>
    <phoneticPr fontId="3" type="noConversion"/>
  </si>
  <si>
    <t>지음이엔아이12-81-79967 75%</t>
    <phoneticPr fontId="3" type="noConversion"/>
  </si>
  <si>
    <t>대흥디시티 27%               대동종합전설 11.2%      송원이앤씨 29%</t>
    <phoneticPr fontId="3" type="noConversion"/>
  </si>
  <si>
    <t>피앤케이파워시스</t>
    <phoneticPr fontId="3" type="noConversion"/>
  </si>
  <si>
    <t>개명 42%</t>
    <phoneticPr fontId="3" type="noConversion"/>
  </si>
  <si>
    <t>엔케이 42%</t>
    <phoneticPr fontId="3" type="noConversion"/>
  </si>
  <si>
    <t>트래콘 41%</t>
    <phoneticPr fontId="3" type="noConversion"/>
  </si>
  <si>
    <t>보원엔지니어링 37%</t>
    <phoneticPr fontId="3" type="noConversion"/>
  </si>
  <si>
    <t>신신이앤씨215-81-38510</t>
    <phoneticPr fontId="3" type="noConversion"/>
  </si>
  <si>
    <t>시티종합건설 품질92.5점 43%</t>
    <phoneticPr fontId="3" type="noConversion"/>
  </si>
  <si>
    <t>금송전기</t>
    <phoneticPr fontId="3" type="noConversion"/>
  </si>
  <si>
    <t>동일317-81-21241조동규</t>
    <phoneticPr fontId="3" type="noConversion"/>
  </si>
  <si>
    <t>삼송-박성균</t>
    <phoneticPr fontId="3" type="noConversion"/>
  </si>
  <si>
    <t>강화이엔씨409-81-26453</t>
    <phoneticPr fontId="3" type="noConversion"/>
  </si>
  <si>
    <t>라인건설616-81-03970</t>
    <phoneticPr fontId="3" type="noConversion"/>
  </si>
  <si>
    <t>광명에너지</t>
    <phoneticPr fontId="3" type="noConversion"/>
  </si>
  <si>
    <t>경기 680억</t>
    <phoneticPr fontId="3" type="noConversion"/>
  </si>
  <si>
    <t xml:space="preserve">대교전설312-81-44346 </t>
    <phoneticPr fontId="3" type="noConversion"/>
  </si>
  <si>
    <t>우진기전</t>
    <phoneticPr fontId="3" type="noConversion"/>
  </si>
  <si>
    <t>금학일렉트릭 59.84</t>
    <phoneticPr fontId="3" type="noConversion"/>
  </si>
  <si>
    <t>세명건설22%-이동훈</t>
    <phoneticPr fontId="3" type="noConversion"/>
  </si>
  <si>
    <t>타지역건설 0.6점 682억</t>
    <phoneticPr fontId="3" type="noConversion"/>
  </si>
  <si>
    <t>신원종합개발105-81-17479 70%</t>
    <phoneticPr fontId="3" type="noConversion"/>
  </si>
  <si>
    <t>왕선전설 10.1%</t>
    <phoneticPr fontId="3" type="noConversion"/>
  </si>
  <si>
    <t>천경전설 390억 싱글b</t>
    <phoneticPr fontId="3" type="noConversion"/>
  </si>
  <si>
    <t>백두전력305-81-53740</t>
    <phoneticPr fontId="3" type="noConversion"/>
  </si>
  <si>
    <t>유니테크416-81-46836</t>
    <phoneticPr fontId="3" type="noConversion"/>
  </si>
  <si>
    <t>㈜레나418-81-28834조동규</t>
    <phoneticPr fontId="3" type="noConversion"/>
  </si>
  <si>
    <t>벽산전기 32%</t>
    <phoneticPr fontId="3" type="noConversion"/>
  </si>
  <si>
    <t>대상전력 12.03%</t>
    <phoneticPr fontId="3" type="noConversion"/>
  </si>
  <si>
    <t>보원엔지니어링 30.9%</t>
    <phoneticPr fontId="3" type="noConversion"/>
  </si>
  <si>
    <t>송원이앤씨23.99%</t>
    <phoneticPr fontId="3" type="noConversion"/>
  </si>
  <si>
    <t>태호이앤씨410-86-11144 50.7%</t>
    <phoneticPr fontId="3" type="noConversion"/>
  </si>
  <si>
    <t>하모니씨앤씨126-81-80867 김장섭 품질 87점</t>
    <phoneticPr fontId="3" type="noConversion"/>
  </si>
  <si>
    <r>
      <t>대명에너지</t>
    </r>
    <r>
      <rPr>
        <sz val="10"/>
        <color rgb="FFFF0000"/>
        <rFont val="굴림체"/>
        <family val="3"/>
        <charset val="129"/>
      </rPr>
      <t>-가점확인</t>
    </r>
    <phoneticPr fontId="3" type="noConversion"/>
  </si>
  <si>
    <t>아람이엔테크119-86-35582</t>
    <phoneticPr fontId="3" type="noConversion"/>
  </si>
  <si>
    <t>3배수</t>
    <phoneticPr fontId="3" type="noConversion"/>
  </si>
  <si>
    <t>한마음에너지221-81-32340</t>
    <phoneticPr fontId="3" type="noConversion"/>
  </si>
  <si>
    <t xml:space="preserve">길리610-81-16588 </t>
    <phoneticPr fontId="3" type="noConversion"/>
  </si>
  <si>
    <t>타지역200억</t>
    <phoneticPr fontId="3" type="noConversion"/>
  </si>
  <si>
    <t>에스에이치전기 품질86.96점</t>
    <phoneticPr fontId="3" type="noConversion"/>
  </si>
  <si>
    <t>엔케이이엔씨 31.9%</t>
    <phoneticPr fontId="3" type="noConversion"/>
  </si>
  <si>
    <t>삼송 38.2%</t>
    <phoneticPr fontId="3" type="noConversion"/>
  </si>
  <si>
    <t>대흥디시티 20.8%</t>
    <phoneticPr fontId="3" type="noConversion"/>
  </si>
  <si>
    <t>시티종합건설 품질92.5점 32.9%</t>
    <phoneticPr fontId="3" type="noConversion"/>
  </si>
  <si>
    <t>트래콘건설214-81-64674  31.3%</t>
    <phoneticPr fontId="3" type="noConversion"/>
  </si>
  <si>
    <t>금강주택211-81-81882</t>
    <phoneticPr fontId="3" type="noConversion"/>
  </si>
  <si>
    <t>일광이앤씨</t>
    <phoneticPr fontId="3" type="noConversion"/>
  </si>
  <si>
    <t>대륙전기610-81-37846 19년88.91점</t>
    <phoneticPr fontId="3" type="noConversion"/>
  </si>
  <si>
    <t>가나통신전력공사42.42% 김희준</t>
    <phoneticPr fontId="3" type="noConversion"/>
  </si>
  <si>
    <t>미래산전22.4% 김희준</t>
    <phoneticPr fontId="3" type="noConversion"/>
  </si>
  <si>
    <t>디에스종합건설77%</t>
    <phoneticPr fontId="3" type="noConversion"/>
  </si>
  <si>
    <t>광진19% 송용주</t>
    <phoneticPr fontId="3" type="noConversion"/>
  </si>
  <si>
    <t>대연이에프씨6.43% 송용주</t>
    <phoneticPr fontId="3" type="noConversion"/>
  </si>
  <si>
    <t>선강13.27% 송용주</t>
    <phoneticPr fontId="3" type="noConversion"/>
  </si>
  <si>
    <t>보광종합건설50.9% 김대열</t>
    <phoneticPr fontId="3" type="noConversion"/>
  </si>
  <si>
    <t>에스디에너지35.6% 김대열</t>
    <phoneticPr fontId="3" type="noConversion"/>
  </si>
  <si>
    <t>동경엔지니어23.2% 김대열</t>
    <phoneticPr fontId="3" type="noConversion"/>
  </si>
  <si>
    <t>대신네트웍스13.2% 김대열</t>
    <phoneticPr fontId="3" type="noConversion"/>
  </si>
  <si>
    <t>명서산업18.4% 김대열</t>
    <phoneticPr fontId="3" type="noConversion"/>
  </si>
  <si>
    <t>유민전력산업13% 김대열</t>
    <phoneticPr fontId="3" type="noConversion"/>
  </si>
  <si>
    <t>대원전력30.05% 박용규</t>
    <phoneticPr fontId="3" type="noConversion"/>
  </si>
  <si>
    <t>삼광전기29.68% 박용규</t>
    <phoneticPr fontId="3" type="noConversion"/>
  </si>
  <si>
    <t>대흥디시티 50.07%</t>
    <phoneticPr fontId="3" type="noConversion"/>
  </si>
  <si>
    <t>아람이엔테크 47.9%</t>
    <phoneticPr fontId="3" type="noConversion"/>
  </si>
  <si>
    <t>우현전기</t>
    <phoneticPr fontId="3" type="noConversion"/>
  </si>
  <si>
    <t>스카이라이팅19% 윤명숙</t>
    <phoneticPr fontId="3" type="noConversion"/>
  </si>
  <si>
    <t>덕성전기19.54% 이재웅</t>
    <phoneticPr fontId="3" type="noConversion"/>
  </si>
  <si>
    <t>다우파워텍11.6% 이재웅</t>
    <phoneticPr fontId="3" type="noConversion"/>
  </si>
  <si>
    <t>서하18.9% 이재웅CCC+</t>
    <phoneticPr fontId="3" type="noConversion"/>
  </si>
  <si>
    <t>건영전기</t>
    <phoneticPr fontId="3" type="noConversion"/>
  </si>
  <si>
    <t>백두전력</t>
    <phoneticPr fontId="3" type="noConversion"/>
  </si>
  <si>
    <t>풍국전기</t>
    <phoneticPr fontId="3" type="noConversion"/>
  </si>
  <si>
    <t>송원이앤씨42</t>
    <phoneticPr fontId="3" type="noConversion"/>
  </si>
  <si>
    <t>대상전력22</t>
    <phoneticPr fontId="3" type="noConversion"/>
  </si>
  <si>
    <t>대동종합전설18</t>
    <phoneticPr fontId="3" type="noConversion"/>
  </si>
  <si>
    <t xml:space="preserve">아무나 </t>
    <phoneticPr fontId="3" type="noConversion"/>
  </si>
  <si>
    <t xml:space="preserve">대명지이씨124-81-27925 </t>
    <phoneticPr fontId="3" type="noConversion"/>
  </si>
  <si>
    <t>부현전기118-81-21173 품질89.3점</t>
    <phoneticPr fontId="3" type="noConversion"/>
  </si>
  <si>
    <t>덕천10%</t>
    <phoneticPr fontId="3" type="noConversion"/>
  </si>
  <si>
    <t>삼광30.01</t>
    <phoneticPr fontId="3" type="noConversion"/>
  </si>
  <si>
    <t>지음이엔아이12-81-79967품90.91점</t>
    <phoneticPr fontId="3" type="noConversion"/>
  </si>
  <si>
    <t>종로전기_김희준 확인 품질87.41</t>
    <phoneticPr fontId="3" type="noConversion"/>
  </si>
  <si>
    <t>아무나 -김성수사장 19% 신평확인</t>
    <phoneticPr fontId="3" type="noConversion"/>
  </si>
  <si>
    <t>품질점수 총점</t>
    <phoneticPr fontId="3" type="noConversion"/>
  </si>
  <si>
    <t>종로</t>
    <phoneticPr fontId="3" type="noConversion"/>
  </si>
  <si>
    <t>시티종건 53%</t>
    <phoneticPr fontId="3" type="noConversion"/>
  </si>
  <si>
    <t>지음쏠라테크407-87-00819</t>
    <phoneticPr fontId="3" type="noConversion"/>
  </si>
  <si>
    <t>대흥디시티127-81-95155 50.07%</t>
    <phoneticPr fontId="3" type="noConversion"/>
  </si>
  <si>
    <t>남양</t>
    <phoneticPr fontId="3" type="noConversion"/>
  </si>
  <si>
    <t>남양계전87.05</t>
    <phoneticPr fontId="3" type="noConversion"/>
  </si>
  <si>
    <t>한마음</t>
    <phoneticPr fontId="3" type="noConversion"/>
  </si>
  <si>
    <t>610억업체</t>
    <phoneticPr fontId="3" type="noConversion"/>
  </si>
  <si>
    <t>530억업체-시티건설</t>
    <phoneticPr fontId="3" type="noConversion"/>
  </si>
  <si>
    <t>시티종건 53% 92.5점</t>
    <phoneticPr fontId="3" type="noConversion"/>
  </si>
  <si>
    <t>우전410-81-19063 70.8%박용규</t>
    <phoneticPr fontId="3" type="noConversion"/>
  </si>
  <si>
    <t>라인산업</t>
    <phoneticPr fontId="3" type="noConversion"/>
  </si>
  <si>
    <t>580억업체-일성/건주</t>
    <phoneticPr fontId="3" type="noConversion"/>
  </si>
  <si>
    <t>유민전력산업13.04% 김대열</t>
    <phoneticPr fontId="3" type="noConversion"/>
  </si>
  <si>
    <t>덕천엔지니어링9.964% 김대열</t>
    <phoneticPr fontId="3" type="noConversion"/>
  </si>
  <si>
    <t>광진19.01% 송용주</t>
    <phoneticPr fontId="3" type="noConversion"/>
  </si>
  <si>
    <t>우영전기36.6%박용규</t>
    <phoneticPr fontId="3" type="noConversion"/>
  </si>
  <si>
    <t>삼광전기29.683% 박용규</t>
    <phoneticPr fontId="3" type="noConversion"/>
  </si>
  <si>
    <t>천일전기25.06%윤명숙</t>
    <phoneticPr fontId="3" type="noConversion"/>
  </si>
  <si>
    <t>스카이라이팅19.001% 윤명숙</t>
    <phoneticPr fontId="3" type="noConversion"/>
  </si>
  <si>
    <t>에타솔라</t>
    <phoneticPr fontId="3" type="noConversion"/>
  </si>
  <si>
    <t>554억업체</t>
    <phoneticPr fontId="3" type="noConversion"/>
  </si>
  <si>
    <r>
      <t xml:space="preserve">경우전기207-81-29117 </t>
    </r>
    <r>
      <rPr>
        <sz val="10"/>
        <color rgb="FFFF0000"/>
        <rFont val="굴림체"/>
        <family val="3"/>
        <charset val="129"/>
      </rPr>
      <t>93.42점</t>
    </r>
    <phoneticPr fontId="3" type="noConversion"/>
  </si>
  <si>
    <r>
      <t xml:space="preserve">시티종합건설 </t>
    </r>
    <r>
      <rPr>
        <sz val="10"/>
        <color rgb="FFFF0000"/>
        <rFont val="굴림체"/>
        <family val="3"/>
        <charset val="129"/>
      </rPr>
      <t>92.5점확인</t>
    </r>
    <phoneticPr fontId="3" type="noConversion"/>
  </si>
  <si>
    <t>품질점수 총점 88점이상 -0.2점</t>
    <phoneticPr fontId="3" type="noConversion"/>
  </si>
  <si>
    <t>경우 품질점수 총점 90점이상 90.42점 만점</t>
    <phoneticPr fontId="3" type="noConversion"/>
  </si>
  <si>
    <t>지역사 3개월이내라 가점없음</t>
    <phoneticPr fontId="3" type="noConversion"/>
  </si>
  <si>
    <t>1000억실적사</t>
    <phoneticPr fontId="3" type="noConversion"/>
  </si>
  <si>
    <t>지역사 3개월이내라 가점없음 한봉</t>
    <phoneticPr fontId="3" type="noConversion"/>
  </si>
  <si>
    <t>광주짜투리</t>
    <phoneticPr fontId="3" type="noConversion"/>
  </si>
  <si>
    <t>품평점수 좋은곳-서하-한봉</t>
    <phoneticPr fontId="3" type="noConversion"/>
  </si>
  <si>
    <t>품질점수 88점이상</t>
    <phoneticPr fontId="3" type="noConversion"/>
  </si>
  <si>
    <t>남양계전202-81-36758 87.05점</t>
    <phoneticPr fontId="3" type="noConversion"/>
  </si>
  <si>
    <t>품질점수 총점 90점이상  만점</t>
    <phoneticPr fontId="3" type="noConversion"/>
  </si>
  <si>
    <t>품질점수 총점 88점이하 -0.4점</t>
    <phoneticPr fontId="3" type="noConversion"/>
  </si>
  <si>
    <t>품질점수 총점 90점이상 만점</t>
    <phoneticPr fontId="3" type="noConversion"/>
  </si>
  <si>
    <t>대우조선 해양건설62%</t>
    <phoneticPr fontId="3" type="noConversion"/>
  </si>
  <si>
    <t>우현전기 싱글b?확인  205-81-39910</t>
    <phoneticPr fontId="3" type="noConversion"/>
  </si>
  <si>
    <r>
      <rPr>
        <sz val="10"/>
        <rFont val="굴림체"/>
        <family val="3"/>
        <charset val="129"/>
      </rPr>
      <t>수정이엔씨137-86-08370-박성균</t>
    </r>
    <r>
      <rPr>
        <sz val="10"/>
        <color rgb="FFFF0000"/>
        <rFont val="굴림체"/>
        <family val="3"/>
        <charset val="129"/>
      </rPr>
      <t xml:space="preserve"> 40.9%</t>
    </r>
    <phoneticPr fontId="3" type="noConversion"/>
  </si>
  <si>
    <t>클립이엔지281억</t>
    <phoneticPr fontId="3" type="noConversion"/>
  </si>
  <si>
    <t>태호이앤씨315억</t>
    <phoneticPr fontId="3" type="noConversion"/>
  </si>
  <si>
    <t xml:space="preserve">우전410-81-19063 </t>
    <phoneticPr fontId="3" type="noConversion"/>
  </si>
  <si>
    <t>현대엘리베이터-입찰가능확인</t>
    <phoneticPr fontId="3" type="noConversion"/>
  </si>
  <si>
    <r>
      <t>대한종합산전105-81-62163</t>
    </r>
    <r>
      <rPr>
        <sz val="10"/>
        <color rgb="FFFF0000"/>
        <rFont val="굴림체"/>
        <family val="3"/>
        <charset val="129"/>
      </rPr>
      <t>신평확인</t>
    </r>
    <phoneticPr fontId="3" type="noConversion"/>
  </si>
  <si>
    <t>구성여부확인</t>
    <phoneticPr fontId="3" type="noConversion"/>
  </si>
  <si>
    <t>타지역 370억</t>
    <phoneticPr fontId="3" type="noConversion"/>
  </si>
  <si>
    <t>대용와트스 297억신평확인</t>
    <phoneticPr fontId="3" type="noConversion"/>
  </si>
  <si>
    <t>현대엠테크216억</t>
    <phoneticPr fontId="3" type="noConversion"/>
  </si>
  <si>
    <t>신광전력178억싱글b</t>
    <phoneticPr fontId="3" type="noConversion"/>
  </si>
  <si>
    <t>시티건설-서울</t>
    <phoneticPr fontId="3" type="noConversion"/>
  </si>
  <si>
    <t>지테크-김대열</t>
    <phoneticPr fontId="3" type="noConversion"/>
  </si>
  <si>
    <t>타지역380억</t>
    <phoneticPr fontId="3" type="noConversion"/>
  </si>
  <si>
    <t>파인테크닉스-김대열</t>
    <phoneticPr fontId="3" type="noConversion"/>
  </si>
  <si>
    <t>타지역404억</t>
    <phoneticPr fontId="3" type="noConversion"/>
  </si>
  <si>
    <t>지역120억</t>
    <phoneticPr fontId="3" type="noConversion"/>
  </si>
  <si>
    <t>참여여부확인</t>
    <phoneticPr fontId="3" type="noConversion"/>
  </si>
  <si>
    <t>길리314억</t>
    <phoneticPr fontId="3" type="noConversion"/>
  </si>
  <si>
    <t>대륙전기374억</t>
    <phoneticPr fontId="3" type="noConversion"/>
  </si>
  <si>
    <t>건양전기278억</t>
    <phoneticPr fontId="3" type="noConversion"/>
  </si>
  <si>
    <t>건양전기신호238억</t>
    <phoneticPr fontId="3" type="noConversion"/>
  </si>
  <si>
    <t>영전사281억</t>
    <phoneticPr fontId="3" type="noConversion"/>
  </si>
  <si>
    <t>타지역330억</t>
    <phoneticPr fontId="3" type="noConversion"/>
  </si>
  <si>
    <t xml:space="preserve">고려계전121-81-45924 </t>
    <phoneticPr fontId="3" type="noConversion"/>
  </si>
  <si>
    <t>아마도건양전기신호랑</t>
    <phoneticPr fontId="3" type="noConversion"/>
  </si>
  <si>
    <t>보원엔지니어링 133억</t>
    <phoneticPr fontId="3" type="noConversion"/>
  </si>
  <si>
    <t>개명36억</t>
    <phoneticPr fontId="3" type="noConversion"/>
  </si>
  <si>
    <t>백두전력358억</t>
    <phoneticPr fontId="3" type="noConversion"/>
  </si>
  <si>
    <t>태영이앤씨(벽산)38억  24.5%</t>
    <phoneticPr fontId="3" type="noConversion"/>
  </si>
  <si>
    <t>송원이앤씨108억 55%</t>
    <phoneticPr fontId="3" type="noConversion"/>
  </si>
  <si>
    <t>벽산전기183억 77%</t>
    <phoneticPr fontId="3" type="noConversion"/>
  </si>
  <si>
    <t>세명건설145억65%</t>
    <phoneticPr fontId="3" type="noConversion"/>
  </si>
  <si>
    <t>김호이앤씨24억/54%</t>
    <phoneticPr fontId="3" type="noConversion"/>
  </si>
  <si>
    <t>세영이엔씨63억/33%</t>
    <phoneticPr fontId="3" type="noConversion"/>
  </si>
  <si>
    <t>디엑스비전74억/100%</t>
    <phoneticPr fontId="3" type="noConversion"/>
  </si>
  <si>
    <t>한일전력공사134억/100%</t>
    <phoneticPr fontId="3" type="noConversion"/>
  </si>
  <si>
    <t>만양105억/100%</t>
    <phoneticPr fontId="3" type="noConversion"/>
  </si>
  <si>
    <t>우진기전178억/100%</t>
    <phoneticPr fontId="3" type="noConversion"/>
  </si>
  <si>
    <t>광동전력180억</t>
    <phoneticPr fontId="3" type="noConversion"/>
  </si>
  <si>
    <t>성신이엔지105억</t>
    <phoneticPr fontId="3" type="noConversion"/>
  </si>
  <si>
    <t>경동이앤지123억</t>
    <phoneticPr fontId="3" type="noConversion"/>
  </si>
  <si>
    <r>
      <t xml:space="preserve">경기220억 </t>
    </r>
    <r>
      <rPr>
        <sz val="10"/>
        <color rgb="FFFF0000"/>
        <rFont val="굴림체"/>
        <family val="3"/>
        <charset val="129"/>
      </rPr>
      <t>품질 89.6점</t>
    </r>
    <phoneticPr fontId="3" type="noConversion"/>
  </si>
  <si>
    <t>경선118억/66억</t>
    <phoneticPr fontId="3" type="noConversion"/>
  </si>
  <si>
    <t>동원145억/48.9%</t>
    <phoneticPr fontId="3" type="noConversion"/>
  </si>
  <si>
    <t>동양건설산업87억/16.4%</t>
    <phoneticPr fontId="3" type="noConversion"/>
  </si>
  <si>
    <t>범양건설111억/100%</t>
    <phoneticPr fontId="3" type="noConversion"/>
  </si>
  <si>
    <t>세진종합이엔씨135억/47%</t>
    <phoneticPr fontId="3" type="noConversion"/>
  </si>
  <si>
    <t>엠라이테크26억/13.1%</t>
    <phoneticPr fontId="3" type="noConversion"/>
  </si>
  <si>
    <t>우방산업140억/42%-확인요</t>
    <phoneticPr fontId="3" type="noConversion"/>
  </si>
  <si>
    <t>동아건설산업242억</t>
    <phoneticPr fontId="3" type="noConversion"/>
  </si>
  <si>
    <t>무한산전이재웅신평확인</t>
    <phoneticPr fontId="3" type="noConversion"/>
  </si>
  <si>
    <t>진일131억/68%</t>
    <phoneticPr fontId="3" type="noConversion"/>
  </si>
  <si>
    <t>제이케이산업115억/싱글b/27%</t>
    <phoneticPr fontId="3" type="noConversion"/>
  </si>
  <si>
    <t>미화-박성균 10.8%</t>
    <phoneticPr fontId="3" type="noConversion"/>
  </si>
  <si>
    <t>대상전력-경기 3개월확인 30.05%</t>
    <phoneticPr fontId="3" type="noConversion"/>
  </si>
  <si>
    <t>앤유-나재문41억/싱글b/52%</t>
    <phoneticPr fontId="3" type="noConversion"/>
  </si>
  <si>
    <t>제이에이치전력100억/싱글b/25.9%</t>
    <phoneticPr fontId="3" type="noConversion"/>
  </si>
  <si>
    <t>타지역420억</t>
    <phoneticPr fontId="3" type="noConversion"/>
  </si>
  <si>
    <r>
      <t xml:space="preserve">천경전설 </t>
    </r>
    <r>
      <rPr>
        <sz val="10"/>
        <color rgb="FFFF0000"/>
        <rFont val="굴림체"/>
        <family val="3"/>
        <charset val="129"/>
      </rPr>
      <t>싱글b</t>
    </r>
    <r>
      <rPr>
        <sz val="10"/>
        <rFont val="굴림체"/>
        <family val="3"/>
        <charset val="129"/>
      </rPr>
      <t>-</t>
    </r>
    <r>
      <rPr>
        <sz val="10"/>
        <color rgb="FFFF0000"/>
        <rFont val="굴림체"/>
        <family val="3"/>
        <charset val="129"/>
      </rPr>
      <t>신평확인</t>
    </r>
    <r>
      <rPr>
        <sz val="10"/>
        <rFont val="굴림체"/>
        <family val="3"/>
        <charset val="129"/>
      </rPr>
      <t xml:space="preserve"> 57%</t>
    </r>
    <phoneticPr fontId="3" type="noConversion"/>
  </si>
  <si>
    <t>보광종합건설66% 김대열</t>
    <phoneticPr fontId="3" type="noConversion"/>
  </si>
  <si>
    <t>엔케이이엔씨 173억</t>
    <phoneticPr fontId="3" type="noConversion"/>
  </si>
  <si>
    <t>영전사123-86-17491 62%</t>
    <phoneticPr fontId="3" type="noConversion"/>
  </si>
  <si>
    <t>대흥디시티1274-81-95155</t>
    <phoneticPr fontId="3" type="noConversion"/>
  </si>
  <si>
    <t>보원엔지니어링 134-81-75195</t>
    <phoneticPr fontId="3" type="noConversion"/>
  </si>
  <si>
    <r>
      <t xml:space="preserve">시티종합건설 </t>
    </r>
    <r>
      <rPr>
        <sz val="10"/>
        <color rgb="FFFF0000"/>
        <rFont val="굴림체"/>
        <family val="3"/>
        <charset val="129"/>
      </rPr>
      <t>92.5점 67%</t>
    </r>
    <phoneticPr fontId="3" type="noConversion"/>
  </si>
  <si>
    <t>클립이엔지220-86-21302-신평확인</t>
    <phoneticPr fontId="3" type="noConversion"/>
  </si>
  <si>
    <t>타지역 260억-서보510-81-01219</t>
    <phoneticPr fontId="3" type="noConversion"/>
  </si>
  <si>
    <t>태영이앤씨(벽산)38억  24.5%-보류</t>
    <phoneticPr fontId="3" type="noConversion"/>
  </si>
  <si>
    <t>대산이엔씨505-81-26071</t>
    <phoneticPr fontId="3" type="noConversion"/>
  </si>
  <si>
    <t>삼송140-81-00762</t>
    <phoneticPr fontId="3" type="noConversion"/>
  </si>
  <si>
    <t>박성균-동원다른데 쓴거대체가능</t>
    <phoneticPr fontId="3" type="noConversion"/>
  </si>
  <si>
    <t>대용와트스204-81-24559 신평확인</t>
    <phoneticPr fontId="3" type="noConversion"/>
  </si>
  <si>
    <t>레이테크337억</t>
    <phoneticPr fontId="3" type="noConversion"/>
  </si>
  <si>
    <t>이걸루일단 알림</t>
    <phoneticPr fontId="3" type="noConversion"/>
  </si>
  <si>
    <t>현대만 알림</t>
    <phoneticPr fontId="3" type="noConversion"/>
  </si>
  <si>
    <t>양지전기(679-81-00197)윤통한서보</t>
    <phoneticPr fontId="3" type="noConversion"/>
  </si>
  <si>
    <t>명성전력(307-81-49257)윤통한서보</t>
    <phoneticPr fontId="3" type="noConversion"/>
  </si>
  <si>
    <t>재구성다시알릴것</t>
    <phoneticPr fontId="3" type="noConversion"/>
  </si>
  <si>
    <t>알림-수정시평실적부족</t>
    <phoneticPr fontId="3" type="noConversion"/>
  </si>
  <si>
    <r>
      <rPr>
        <sz val="10"/>
        <rFont val="굴림체"/>
        <family val="3"/>
        <charset val="129"/>
      </rPr>
      <t>대상전력</t>
    </r>
    <r>
      <rPr>
        <sz val="10"/>
        <color rgb="FFFF0000"/>
        <rFont val="굴림체"/>
        <family val="3"/>
        <charset val="129"/>
      </rPr>
      <t xml:space="preserve"> 30.05%</t>
    </r>
    <phoneticPr fontId="3" type="noConversion"/>
  </si>
  <si>
    <t>대한종합산전105-81-62163신평확인</t>
    <phoneticPr fontId="3" type="noConversion"/>
  </si>
  <si>
    <t>지테크243-81-02002-김대열</t>
    <phoneticPr fontId="3" type="noConversion"/>
  </si>
  <si>
    <t>레이테크402-81-68355 싱글b</t>
    <phoneticPr fontId="3" type="noConversion"/>
  </si>
  <si>
    <t>파르이엔씨803-86-00460</t>
    <phoneticPr fontId="3" type="noConversion"/>
  </si>
  <si>
    <t>부정당 참여여부 LH확인해볼것-참여불가</t>
    <phoneticPr fontId="3" type="noConversion"/>
  </si>
  <si>
    <t>한국산업써비스(김인용)품평</t>
    <phoneticPr fontId="3" type="noConversion"/>
  </si>
  <si>
    <t>에너지로드120-88-03783이동훈</t>
    <phoneticPr fontId="3" type="noConversion"/>
  </si>
  <si>
    <t>품질점수 총점 87.3   -0.4점</t>
    <phoneticPr fontId="3" type="noConversion"/>
  </si>
  <si>
    <t>부현전기118-81-21173 품질90.83점</t>
    <phoneticPr fontId="3" type="noConversion"/>
  </si>
  <si>
    <t>백두기연 싱글b  15.5%</t>
    <phoneticPr fontId="3" type="noConversion"/>
  </si>
  <si>
    <t>자회사</t>
    <phoneticPr fontId="3" type="noConversion"/>
  </si>
  <si>
    <t>에스엠상선138-81-01773 48.43%</t>
    <phoneticPr fontId="3" type="noConversion"/>
  </si>
  <si>
    <t>타지역400억</t>
    <phoneticPr fontId="3" type="noConversion"/>
  </si>
  <si>
    <t xml:space="preserve">시티종합건설 61% </t>
    <phoneticPr fontId="3" type="noConversion"/>
  </si>
  <si>
    <r>
      <rPr>
        <sz val="10"/>
        <rFont val="굴림체"/>
        <family val="3"/>
        <charset val="129"/>
      </rPr>
      <t>수정이엔씨137-86-08370-박성균</t>
    </r>
    <r>
      <rPr>
        <sz val="10"/>
        <color rgb="FFFF0000"/>
        <rFont val="굴림체"/>
        <family val="3"/>
        <charset val="129"/>
      </rPr>
      <t xml:space="preserve"> 37.5%</t>
    </r>
    <phoneticPr fontId="3" type="noConversion"/>
  </si>
  <si>
    <t>타지역360억</t>
    <phoneticPr fontId="3" type="noConversion"/>
  </si>
  <si>
    <t>경인엔지니어링-부정당2년 2024년7월까지</t>
    <phoneticPr fontId="3" type="noConversion"/>
  </si>
  <si>
    <t>에스에이치전기414억성균</t>
    <phoneticPr fontId="3" type="noConversion"/>
  </si>
  <si>
    <t>타지역335억</t>
    <phoneticPr fontId="3" type="noConversion"/>
  </si>
  <si>
    <t>풍국전기430억희준</t>
    <phoneticPr fontId="3" type="noConversion"/>
  </si>
  <si>
    <t>엠라이테크26억/12%</t>
    <phoneticPr fontId="3" type="noConversion"/>
  </si>
  <si>
    <t>개명36억 58% 확인</t>
    <phoneticPr fontId="3" type="noConversion"/>
  </si>
  <si>
    <t>김호이앤씨24억/50%</t>
    <phoneticPr fontId="3" type="noConversion"/>
  </si>
  <si>
    <t>세영이엔씨63억/49.5%</t>
    <phoneticPr fontId="3" type="noConversion"/>
  </si>
  <si>
    <t>만양105억/65%</t>
    <phoneticPr fontId="3" type="noConversion"/>
  </si>
  <si>
    <t>에스엠상선138-81-01773 44.4%</t>
    <phoneticPr fontId="3" type="noConversion"/>
  </si>
  <si>
    <t>경기340억</t>
    <phoneticPr fontId="3" type="noConversion"/>
  </si>
  <si>
    <t>송원이앤씨 50.89%403-81-41077</t>
    <phoneticPr fontId="3" type="noConversion"/>
  </si>
  <si>
    <t>삼송140-81-00762 품평점수확인완</t>
    <phoneticPr fontId="3" type="noConversion"/>
  </si>
  <si>
    <t>대우조선 해양건설57%</t>
    <phoneticPr fontId="3" type="noConversion"/>
  </si>
  <si>
    <t>시티건설-서울 91.32점</t>
    <phoneticPr fontId="3" type="noConversion"/>
  </si>
  <si>
    <t>타지역 450억이상</t>
    <phoneticPr fontId="3" type="noConversion"/>
  </si>
  <si>
    <t>부원전기-지역소재확인 경북</t>
    <phoneticPr fontId="3" type="noConversion"/>
  </si>
  <si>
    <t>부정당 참여여부 LH확인중</t>
    <phoneticPr fontId="3" type="noConversion"/>
  </si>
  <si>
    <t>실적 493억이상-서광에너지</t>
    <phoneticPr fontId="3" type="noConversion"/>
  </si>
  <si>
    <t>남양이엔에스(서보)414억</t>
    <phoneticPr fontId="3" type="noConversion"/>
  </si>
  <si>
    <t>양지전기(679-81-00197)서보</t>
    <phoneticPr fontId="3" type="noConversion"/>
  </si>
  <si>
    <t>지음쏠라테크407-87-00819 강원</t>
    <phoneticPr fontId="3" type="noConversion"/>
  </si>
  <si>
    <t>하모니씨앤씨 확인</t>
    <phoneticPr fontId="3" type="noConversion"/>
  </si>
  <si>
    <t>진일(박성균)</t>
    <phoneticPr fontId="3" type="noConversion"/>
  </si>
  <si>
    <t>알아서한다함</t>
    <phoneticPr fontId="3" type="noConversion"/>
  </si>
  <si>
    <t>타지역220억-부원전기</t>
    <phoneticPr fontId="3" type="noConversion"/>
  </si>
  <si>
    <t>남일기업</t>
    <phoneticPr fontId="3" type="noConversion"/>
  </si>
  <si>
    <t>우경에너지-윤명숙 24%</t>
    <phoneticPr fontId="3" type="noConversion"/>
  </si>
  <si>
    <t>2023년4월까지부정당제재중</t>
    <phoneticPr fontId="3" type="noConversion"/>
  </si>
  <si>
    <t>지음이엔아이132-81-79967품90.91점</t>
    <phoneticPr fontId="3" type="noConversion"/>
  </si>
  <si>
    <t>보광종합건설(408-81-98269)61% 김대열</t>
    <phoneticPr fontId="3" type="noConversion"/>
  </si>
  <si>
    <t>풍국전기430억희준503-81-22841</t>
    <phoneticPr fontId="3" type="noConversion"/>
  </si>
  <si>
    <t>품질점수 서하92.45 확인</t>
    <phoneticPr fontId="3" type="noConversion"/>
  </si>
  <si>
    <t>진일 안알림-변경가능/제이비씨 확답미정</t>
    <phoneticPr fontId="3" type="noConversion"/>
  </si>
  <si>
    <t>신영건설 신대철</t>
    <phoneticPr fontId="3" type="noConversion"/>
  </si>
  <si>
    <t>철탑 33%</t>
    <phoneticPr fontId="3" type="noConversion"/>
  </si>
  <si>
    <t>트래콘건설59%</t>
    <phoneticPr fontId="3" type="noConversion"/>
  </si>
  <si>
    <t>아람이엔씨107-87-75007 64.55%</t>
    <phoneticPr fontId="3" type="noConversion"/>
  </si>
  <si>
    <t>송원이앤씨 48.04%403-81-41077</t>
    <phoneticPr fontId="3" type="noConversion"/>
  </si>
  <si>
    <t>대흥디시티1274-81-95155 71%</t>
    <phoneticPr fontId="3" type="noConversion"/>
  </si>
  <si>
    <t>개명 15.9%</t>
    <phoneticPr fontId="3" type="noConversion"/>
  </si>
  <si>
    <t>에스엠상선138-81-01773 23.8%</t>
    <phoneticPr fontId="3" type="noConversion"/>
  </si>
  <si>
    <t>440억업체-부원전기</t>
    <phoneticPr fontId="3" type="noConversion"/>
  </si>
  <si>
    <t>엠라이테크26억/8.4%</t>
    <phoneticPr fontId="3" type="noConversion"/>
  </si>
  <si>
    <t>지테크김대열 39%</t>
    <phoneticPr fontId="3" type="noConversion"/>
  </si>
  <si>
    <t>디엑스비전/100%</t>
    <phoneticPr fontId="3" type="noConversion"/>
  </si>
  <si>
    <t>대상전력 34.7%</t>
    <phoneticPr fontId="3" type="noConversion"/>
  </si>
  <si>
    <t>대원전력공사 윤명숙 51%</t>
    <phoneticPr fontId="3" type="noConversion"/>
  </si>
  <si>
    <t>세명건설65%</t>
    <phoneticPr fontId="3" type="noConversion"/>
  </si>
  <si>
    <t>세영이엔씨</t>
    <phoneticPr fontId="3" type="noConversion"/>
  </si>
  <si>
    <t>경기도345억</t>
    <phoneticPr fontId="3" type="noConversion"/>
  </si>
  <si>
    <t>천경전설 싱글b-신평확인 52%</t>
    <phoneticPr fontId="3" type="noConversion"/>
  </si>
  <si>
    <t>범양건설예정</t>
    <phoneticPr fontId="3" type="noConversion"/>
  </si>
  <si>
    <t>부원전기218-81-08562 이전8.16일 3개월미만</t>
    <phoneticPr fontId="3" type="noConversion"/>
  </si>
  <si>
    <t>대교전설312-81-44346</t>
    <phoneticPr fontId="3" type="noConversion"/>
  </si>
  <si>
    <t>시티건설211-88-79240-서울 91.32점</t>
    <phoneticPr fontId="3" type="noConversion"/>
  </si>
  <si>
    <t>대우조선 해양건설70%</t>
    <phoneticPr fontId="3" type="noConversion"/>
  </si>
  <si>
    <t>에스엠상선138-81-01773 22%</t>
    <phoneticPr fontId="3" type="noConversion"/>
  </si>
  <si>
    <t>아람이엔씨107-87-75007 60.69%</t>
    <phoneticPr fontId="3" type="noConversion"/>
  </si>
  <si>
    <t>경기339억</t>
    <phoneticPr fontId="3" type="noConversion"/>
  </si>
  <si>
    <t>쓰리아리전기 338</t>
    <phoneticPr fontId="3" type="noConversion"/>
  </si>
  <si>
    <t>대우조선 해양건설 317</t>
    <phoneticPr fontId="3" type="noConversion"/>
  </si>
  <si>
    <t>㈜시티        359</t>
    <phoneticPr fontId="3" type="noConversion"/>
  </si>
  <si>
    <t>삼송                 218</t>
    <phoneticPr fontId="3" type="noConversion"/>
  </si>
  <si>
    <t>지테크김대열 252</t>
    <phoneticPr fontId="3" type="noConversion"/>
  </si>
  <si>
    <t>벽산전기210</t>
    <phoneticPr fontId="3" type="noConversion"/>
  </si>
  <si>
    <t>트래콘건설393</t>
    <phoneticPr fontId="3" type="noConversion"/>
  </si>
  <si>
    <t>신원종합개발 417</t>
    <phoneticPr fontId="3" type="noConversion"/>
  </si>
  <si>
    <t>537억한봉</t>
    <phoneticPr fontId="3" type="noConversion"/>
  </si>
  <si>
    <t>이지 93.08 한봉</t>
    <phoneticPr fontId="3" type="noConversion"/>
  </si>
  <si>
    <t>실적사-대산</t>
    <phoneticPr fontId="3" type="noConversion"/>
  </si>
  <si>
    <t>경기30%</t>
    <phoneticPr fontId="3" type="noConversion"/>
  </si>
  <si>
    <t>대한종합산전</t>
    <phoneticPr fontId="3" type="noConversion"/>
  </si>
  <si>
    <t xml:space="preserve">도원이엔아이 </t>
    <phoneticPr fontId="3" type="noConversion"/>
  </si>
  <si>
    <t xml:space="preserve">온세이엔씨 </t>
    <phoneticPr fontId="3" type="noConversion"/>
  </si>
  <si>
    <t>비고</t>
    <phoneticPr fontId="3" type="noConversion"/>
  </si>
  <si>
    <t xml:space="preserve">파르이앤씨 </t>
    <phoneticPr fontId="3" type="noConversion"/>
  </si>
  <si>
    <t>에스지씨이앤씨</t>
    <phoneticPr fontId="3" type="noConversion"/>
  </si>
  <si>
    <t xml:space="preserve">남양계전 </t>
    <phoneticPr fontId="3" type="noConversion"/>
  </si>
  <si>
    <t>하나전기</t>
    <phoneticPr fontId="3" type="noConversion"/>
  </si>
  <si>
    <t>아람이엔테크
품질90.73</t>
    <phoneticPr fontId="3" type="noConversion"/>
  </si>
  <si>
    <t>서광에너지_조정
품질89.28</t>
    <phoneticPr fontId="3" type="noConversion"/>
  </si>
  <si>
    <t>광명에너지_조정</t>
    <phoneticPr fontId="3" type="noConversion"/>
  </si>
  <si>
    <t xml:space="preserve">건영전기_김희준 </t>
    <phoneticPr fontId="3" type="noConversion"/>
  </si>
  <si>
    <t>대명지이씨_박용규   품질89.67</t>
    <phoneticPr fontId="3" type="noConversion"/>
  </si>
  <si>
    <t>대유기전공사_김희준</t>
    <phoneticPr fontId="3" type="noConversion"/>
  </si>
  <si>
    <t>일진종합전설_박성균</t>
    <phoneticPr fontId="3" type="noConversion"/>
  </si>
  <si>
    <t>대륙전기_김희준
품질88.43</t>
    <phoneticPr fontId="3" type="noConversion"/>
  </si>
  <si>
    <t>대용와트스_윤명숙</t>
    <phoneticPr fontId="3" type="noConversion"/>
  </si>
  <si>
    <t>기전사_이재웅</t>
    <phoneticPr fontId="3" type="noConversion"/>
  </si>
  <si>
    <t>한국이알이시_이재웅</t>
    <phoneticPr fontId="3" type="noConversion"/>
  </si>
  <si>
    <t>두성이앤씨_김희준</t>
    <phoneticPr fontId="3" type="noConversion"/>
  </si>
  <si>
    <t>재윤전기_박성균</t>
    <phoneticPr fontId="3" type="noConversion"/>
  </si>
  <si>
    <t>대광건영</t>
    <phoneticPr fontId="3" type="noConversion"/>
  </si>
  <si>
    <t xml:space="preserve">경우전기 </t>
    <phoneticPr fontId="3" type="noConversion"/>
  </si>
  <si>
    <t xml:space="preserve">신신이앤씨  </t>
    <phoneticPr fontId="3" type="noConversion"/>
  </si>
  <si>
    <t>미광계전_조정</t>
    <phoneticPr fontId="3" type="noConversion"/>
  </si>
  <si>
    <t>케이이에스전기공사_김장섭  품질94.48</t>
    <phoneticPr fontId="3" type="noConversion"/>
  </si>
  <si>
    <t xml:space="preserve">일진종합전설 </t>
    <phoneticPr fontId="3" type="noConversion"/>
  </si>
  <si>
    <t>우전
품질92.23</t>
    <phoneticPr fontId="3" type="noConversion"/>
  </si>
  <si>
    <t>화인이앤텍_김희준</t>
    <phoneticPr fontId="3" type="noConversion"/>
  </si>
  <si>
    <t>에너지로드_이동훈</t>
    <phoneticPr fontId="3" type="noConversion"/>
  </si>
  <si>
    <t>디엑스비전_이동훈</t>
    <phoneticPr fontId="3" type="noConversion"/>
  </si>
  <si>
    <t>미광안됨</t>
    <phoneticPr fontId="3" type="noConversion"/>
  </si>
  <si>
    <t>케이엠이엔지_송종윤 주소지 이전</t>
    <phoneticPr fontId="3" type="noConversion"/>
  </si>
  <si>
    <t>왕선전설16</t>
    <phoneticPr fontId="3" type="noConversion"/>
  </si>
  <si>
    <t>아람이엔테크90
품질90.73</t>
    <phoneticPr fontId="3" type="noConversion"/>
  </si>
  <si>
    <t>재현이앤씨26</t>
    <phoneticPr fontId="3" type="noConversion"/>
  </si>
  <si>
    <t>통신 경기30%</t>
    <phoneticPr fontId="3" type="noConversion"/>
  </si>
  <si>
    <t>대흥디씨티34</t>
    <phoneticPr fontId="3" type="noConversion"/>
  </si>
  <si>
    <t>이예스피_서권형</t>
    <phoneticPr fontId="3" type="noConversion"/>
  </si>
  <si>
    <t>이예스피 안됨</t>
    <phoneticPr fontId="3" type="noConversion"/>
  </si>
  <si>
    <t>*</t>
    <phoneticPr fontId="3" type="noConversion"/>
  </si>
  <si>
    <t>하모니   안됨</t>
    <phoneticPr fontId="3" type="noConversion"/>
  </si>
  <si>
    <t>2025.07.03</t>
    <phoneticPr fontId="3" type="noConversion"/>
  </si>
  <si>
    <t>아람이엔테크66     품질91.78</t>
    <phoneticPr fontId="3" type="noConversion"/>
  </si>
  <si>
    <t xml:space="preserve">우진일렉트72       </t>
    <phoneticPr fontId="3" type="noConversion"/>
  </si>
  <si>
    <t>통신 경남30%</t>
    <phoneticPr fontId="3" type="noConversion"/>
  </si>
  <si>
    <t>2025.07.23</t>
    <phoneticPr fontId="3" type="noConversion"/>
  </si>
  <si>
    <t>지음이엔아이</t>
    <phoneticPr fontId="3" type="noConversion"/>
  </si>
  <si>
    <t>2502511-00 양산사송 A-7BL 아파트 정보통신공사 7공구</t>
    <phoneticPr fontId="3" type="noConversion"/>
  </si>
  <si>
    <t>광진티앤씨_이휘재55</t>
    <phoneticPr fontId="3" type="noConversion"/>
  </si>
  <si>
    <t>아이디스_김기성</t>
    <phoneticPr fontId="3" type="noConversion"/>
  </si>
  <si>
    <t>2502551-00 인천영종 A-24BL 아파트 전기공사 12공구</t>
    <phoneticPr fontId="3" type="noConversion"/>
  </si>
  <si>
    <t>인천30%</t>
    <phoneticPr fontId="3" type="noConversion"/>
  </si>
  <si>
    <t>2025.07.28</t>
    <phoneticPr fontId="3" type="noConversion"/>
  </si>
  <si>
    <t>새천년이엔씨13.78</t>
    <phoneticPr fontId="3" type="noConversion"/>
  </si>
  <si>
    <t>지음쏠라테크10.69</t>
    <phoneticPr fontId="3" type="noConversion"/>
  </si>
  <si>
    <t>건화티에스_윤명숙72</t>
    <phoneticPr fontId="3" type="noConversion"/>
  </si>
  <si>
    <t>경인전력_김희준23.25</t>
    <phoneticPr fontId="3" type="noConversion"/>
  </si>
  <si>
    <t>다온기전_김희준15.02</t>
    <phoneticPr fontId="3" type="noConversion"/>
  </si>
  <si>
    <t>대연이노텍_송용주13.96</t>
    <phoneticPr fontId="3" type="noConversion"/>
  </si>
  <si>
    <t>더이레_김인용12.85</t>
    <phoneticPr fontId="3" type="noConversion"/>
  </si>
  <si>
    <t>부현전기</t>
    <phoneticPr fontId="3" type="noConversion"/>
  </si>
  <si>
    <t>에코엠이엔씨37.19</t>
    <phoneticPr fontId="3" type="noConversion"/>
  </si>
  <si>
    <t>대건전기제어_유형민34.85</t>
    <phoneticPr fontId="3" type="noConversion"/>
  </si>
  <si>
    <t>중앙에너지_윤명숙48.23</t>
    <phoneticPr fontId="3" type="noConversion"/>
  </si>
  <si>
    <t>코레일테크</t>
    <phoneticPr fontId="3" type="noConversion"/>
  </si>
  <si>
    <t>동해엔지니어링_조세희14.19</t>
    <phoneticPr fontId="3" type="noConversion"/>
  </si>
  <si>
    <t>동양통신_김장섭38.56</t>
    <phoneticPr fontId="3" type="noConversion"/>
  </si>
  <si>
    <r>
      <t xml:space="preserve">도화엔지니어링
</t>
    </r>
    <r>
      <rPr>
        <sz val="10"/>
        <color theme="1"/>
        <rFont val="굴림체"/>
        <family val="3"/>
        <charset val="129"/>
      </rPr>
      <t>품질93.38</t>
    </r>
    <phoneticPr fontId="3" type="noConversion"/>
  </si>
  <si>
    <t>고려계전_김장섭78</t>
    <phoneticPr fontId="3" type="noConversion"/>
  </si>
  <si>
    <r>
      <t xml:space="preserve">지음이엔아이
</t>
    </r>
    <r>
      <rPr>
        <sz val="10"/>
        <rFont val="굴림체"/>
        <family val="3"/>
        <charset val="129"/>
      </rPr>
      <t xml:space="preserve">품질93.38  </t>
    </r>
    <r>
      <rPr>
        <b/>
        <sz val="10"/>
        <color rgb="FFFF0000"/>
        <rFont val="굴림체"/>
        <family val="3"/>
        <charset val="129"/>
      </rPr>
      <t xml:space="preserve">    </t>
    </r>
    <phoneticPr fontId="3" type="noConversion"/>
  </si>
  <si>
    <r>
      <t xml:space="preserve">일렉파워
</t>
    </r>
    <r>
      <rPr>
        <sz val="10"/>
        <color theme="1"/>
        <rFont val="굴림체"/>
        <family val="3"/>
        <charset val="129"/>
      </rPr>
      <t>품질90.21</t>
    </r>
    <phoneticPr fontId="3" type="noConversion"/>
  </si>
  <si>
    <t>송원이앤씨36.58</t>
    <phoneticPr fontId="3" type="noConversion"/>
  </si>
  <si>
    <t>청운전기_김장섭9.0</t>
    <phoneticPr fontId="3" type="noConversion"/>
  </si>
  <si>
    <t>부광기업_김대열24.06</t>
    <phoneticPr fontId="3" type="noConversion"/>
  </si>
  <si>
    <t>정정</t>
    <phoneticPr fontId="3" type="noConversion"/>
  </si>
  <si>
    <t>정정</t>
    <phoneticPr fontId="3" type="noConversion"/>
  </si>
  <si>
    <t>인광전기_김장섭20.59</t>
    <phoneticPr fontId="3" type="noConversion"/>
  </si>
  <si>
    <t>우람전력_김장섭13.26</t>
    <phoneticPr fontId="3" type="noConversion"/>
  </si>
  <si>
    <t>서엔지니어링_김장섭9.4</t>
    <phoneticPr fontId="3" type="noConversion"/>
  </si>
  <si>
    <t>청운10
서엔10</t>
    <phoneticPr fontId="3" type="noConversion"/>
  </si>
  <si>
    <t>개성건설60</t>
    <phoneticPr fontId="3" type="noConversion"/>
  </si>
  <si>
    <t>신용평가
7/31부터</t>
    <phoneticPr fontId="3" type="noConversion"/>
  </si>
  <si>
    <t>대명지이씨</t>
    <phoneticPr fontId="3" type="noConversion"/>
  </si>
  <si>
    <t>다른데랑
협정</t>
    <phoneticPr fontId="3" type="noConversion"/>
  </si>
  <si>
    <t>엘에스파워텍_윤한봉81</t>
    <phoneticPr fontId="3" type="noConversion"/>
  </si>
  <si>
    <t>낙원통신_윤한봉30</t>
    <phoneticPr fontId="3" type="noConversion"/>
  </si>
  <si>
    <t>성운테크_윤한봉10.82</t>
    <phoneticPr fontId="3" type="noConversion"/>
  </si>
  <si>
    <t>중양산업건설_윤한봉29.35</t>
    <phoneticPr fontId="3" type="noConversion"/>
  </si>
  <si>
    <t>가온이엔지_윤한봉23.05</t>
    <phoneticPr fontId="3" type="noConversion"/>
  </si>
  <si>
    <t>알림</t>
    <phoneticPr fontId="3" type="noConversion"/>
  </si>
  <si>
    <t>알림</t>
    <phoneticPr fontId="3" type="noConversion"/>
  </si>
  <si>
    <t>대일코리아_여인백</t>
    <phoneticPr fontId="3" type="noConversion"/>
  </si>
  <si>
    <t>강한전력_여인백11.48</t>
    <phoneticPr fontId="3" type="noConversion"/>
  </si>
  <si>
    <t>성신전력_여인백11.09</t>
    <phoneticPr fontId="3" type="noConversion"/>
  </si>
  <si>
    <t>금호이앤지_여인백9.85</t>
    <phoneticPr fontId="3" type="noConversion"/>
  </si>
  <si>
    <t>신한파워텍9.95</t>
    <phoneticPr fontId="3" type="noConversion"/>
  </si>
  <si>
    <t>신한10
금호10</t>
    <phoneticPr fontId="3" type="noConversion"/>
  </si>
  <si>
    <t>파르이앤씨</t>
    <phoneticPr fontId="3" type="noConversion"/>
  </si>
  <si>
    <t>지음이엔아이</t>
    <phoneticPr fontId="3" type="noConversion"/>
  </si>
  <si>
    <t>아람이엔테크42.95
품질91.78</t>
    <phoneticPr fontId="3" type="noConversion"/>
  </si>
  <si>
    <t>대흥디씨티29.89</t>
    <phoneticPr fontId="3" type="noConversion"/>
  </si>
  <si>
    <r>
      <rPr>
        <sz val="10"/>
        <rFont val="굴림체"/>
        <family val="3"/>
        <charset val="129"/>
      </rPr>
      <t xml:space="preserve">우진일렉트30.51    </t>
    </r>
    <r>
      <rPr>
        <sz val="10"/>
        <color rgb="FFFF0000"/>
        <rFont val="굴림체"/>
        <family val="3"/>
        <charset val="129"/>
      </rPr>
      <t xml:space="preserve">   지역90일 미충족</t>
    </r>
    <phoneticPr fontId="3" type="noConversion"/>
  </si>
  <si>
    <t>솔루윈_김기성65</t>
    <phoneticPr fontId="3" type="noConversion"/>
  </si>
  <si>
    <t>송원이앤씨19.91</t>
    <phoneticPr fontId="3" type="noConversion"/>
  </si>
  <si>
    <t>오파스넷 이번건은 따로</t>
    <phoneticPr fontId="3" type="noConversion"/>
  </si>
  <si>
    <t>알림</t>
    <phoneticPr fontId="3" type="noConversion"/>
  </si>
  <si>
    <t>2502655-00 화성동탄2 C-27BL 아파트 전기공사 30공구</t>
    <phoneticPr fontId="3" type="noConversion"/>
  </si>
  <si>
    <t>2025.08.05</t>
    <phoneticPr fontId="3" type="noConversion"/>
  </si>
  <si>
    <t>세진종합이엔씨_김장섭65</t>
    <phoneticPr fontId="3" type="noConversion"/>
  </si>
  <si>
    <t>백두전력_김희준</t>
    <phoneticPr fontId="3" type="noConversion"/>
  </si>
  <si>
    <t>보원엔지니어링59</t>
    <phoneticPr fontId="3" type="noConversion"/>
  </si>
  <si>
    <t>대연이에프씨16.35</t>
    <phoneticPr fontId="3" type="noConversion"/>
  </si>
  <si>
    <t>인텍에프에이_이동훈16.27</t>
    <phoneticPr fontId="3" type="noConversion"/>
  </si>
  <si>
    <t>삼영플랜트71</t>
    <phoneticPr fontId="3" type="noConversion"/>
  </si>
  <si>
    <t>벽산전기_이동훈51.42</t>
    <phoneticPr fontId="3" type="noConversion"/>
  </si>
  <si>
    <t>영운이앤아이_구본진58</t>
    <phoneticPr fontId="3" type="noConversion"/>
  </si>
  <si>
    <t>송원이앤씨47.77</t>
    <phoneticPr fontId="3" type="noConversion"/>
  </si>
  <si>
    <t>세명건설_이동훈32.73</t>
    <phoneticPr fontId="3" type="noConversion"/>
  </si>
  <si>
    <t>김호이앤씨_이동훈51.96</t>
    <phoneticPr fontId="3" type="noConversion"/>
  </si>
  <si>
    <t>윌인코_김장섭51.7</t>
    <phoneticPr fontId="3" type="noConversion"/>
  </si>
  <si>
    <t>일광이앤씨25.45
품질91.63</t>
    <phoneticPr fontId="3" type="noConversion"/>
  </si>
  <si>
    <t>대상전력59.31</t>
    <phoneticPr fontId="3" type="noConversion"/>
  </si>
  <si>
    <t>세영이앤씨_이동훈29.78</t>
    <phoneticPr fontId="3" type="noConversion"/>
  </si>
  <si>
    <t>대원전력공사_윤명숙53.43</t>
    <phoneticPr fontId="3" type="noConversion"/>
  </si>
  <si>
    <t>대동종합전설_윤명숙21.07</t>
    <phoneticPr fontId="3" type="noConversion"/>
  </si>
  <si>
    <t>코원건설11.22</t>
    <phoneticPr fontId="3" type="noConversion"/>
  </si>
  <si>
    <t>정준테크_이동훈19.68</t>
    <phoneticPr fontId="3" type="noConversion"/>
  </si>
  <si>
    <t>개성건설69
품질92.52</t>
    <phoneticPr fontId="3" type="noConversion"/>
  </si>
  <si>
    <t>지음쏠라테크16.63</t>
    <phoneticPr fontId="3" type="noConversion"/>
  </si>
  <si>
    <t>케이이에스전기공사
품질94.48</t>
    <phoneticPr fontId="3" type="noConversion"/>
  </si>
  <si>
    <t>엔케이이엔씨28.63</t>
    <phoneticPr fontId="3" type="noConversion"/>
  </si>
  <si>
    <t>만양_이동훈50.05</t>
    <phoneticPr fontId="3" type="noConversion"/>
  </si>
  <si>
    <t>에코엠이엔씨56.03</t>
    <phoneticPr fontId="3" type="noConversion"/>
  </si>
  <si>
    <t>한길테크_김장섭42.8</t>
    <phoneticPr fontId="3" type="noConversion"/>
  </si>
  <si>
    <r>
      <t xml:space="preserve">도화엔지니어링
</t>
    </r>
    <r>
      <rPr>
        <sz val="10"/>
        <color rgb="FFFF0000"/>
        <rFont val="굴림체"/>
        <family val="3"/>
        <charset val="129"/>
      </rPr>
      <t>품질93.38</t>
    </r>
    <phoneticPr fontId="3" type="noConversion"/>
  </si>
  <si>
    <t>지테크_김대열48.9</t>
    <phoneticPr fontId="3" type="noConversion"/>
  </si>
  <si>
    <t>재현이앤씨_김장섭21.19</t>
    <phoneticPr fontId="3" type="noConversion"/>
  </si>
  <si>
    <t>경기전력_박성균83.67</t>
    <phoneticPr fontId="3" type="noConversion"/>
  </si>
  <si>
    <t>덕원전설47</t>
    <phoneticPr fontId="3" type="noConversion"/>
  </si>
  <si>
    <t>왕선전설14.85</t>
    <phoneticPr fontId="3" type="noConversion"/>
  </si>
  <si>
    <t>트래콘건설55</t>
    <phoneticPr fontId="3" type="noConversion"/>
  </si>
  <si>
    <t>우진기전_이동훈55.3</t>
    <phoneticPr fontId="3" type="noConversion"/>
  </si>
  <si>
    <t>엘디에스_구본진67</t>
    <phoneticPr fontId="3" type="noConversion"/>
  </si>
  <si>
    <t>현대엘리베이터_박성균</t>
    <phoneticPr fontId="3" type="noConversion"/>
  </si>
  <si>
    <t>삼송_박성균49.5</t>
    <phoneticPr fontId="3" type="noConversion"/>
  </si>
  <si>
    <t>서보 
이번건 
알아서
한다고함</t>
    <phoneticPr fontId="3" type="noConversion"/>
  </si>
  <si>
    <t>양지전기_조정67</t>
    <phoneticPr fontId="3" type="noConversion"/>
  </si>
  <si>
    <r>
      <t xml:space="preserve">지음이엔아이
</t>
    </r>
    <r>
      <rPr>
        <sz val="10"/>
        <color rgb="FFFF0000"/>
        <rFont val="굴림체"/>
        <family val="3"/>
        <charset val="129"/>
      </rPr>
      <t xml:space="preserve">품질93.38 </t>
    </r>
    <r>
      <rPr>
        <b/>
        <sz val="10"/>
        <color rgb="FFFF0000"/>
        <rFont val="굴림체"/>
        <family val="3"/>
        <charset val="129"/>
      </rPr>
      <t xml:space="preserve">      </t>
    </r>
    <phoneticPr fontId="3" type="noConversion"/>
  </si>
  <si>
    <r>
      <t xml:space="preserve">일렉파워
</t>
    </r>
    <r>
      <rPr>
        <sz val="10"/>
        <color rgb="FFFF0000"/>
        <rFont val="굴림체"/>
        <family val="3"/>
        <charset val="129"/>
      </rPr>
      <t>품질90.21</t>
    </r>
    <phoneticPr fontId="3" type="noConversion"/>
  </si>
  <si>
    <t>동가
주의</t>
    <phoneticPr fontId="3" type="noConversion"/>
  </si>
  <si>
    <t>효우테크_김장섭19</t>
    <phoneticPr fontId="3" type="noConversion"/>
  </si>
  <si>
    <t>솔라테라스_이동훈58</t>
    <phoneticPr fontId="3" type="noConversion"/>
  </si>
  <si>
    <t>일성건설</t>
    <phoneticPr fontId="3" type="noConversion"/>
  </si>
  <si>
    <r>
      <t xml:space="preserve">우진일렉트
</t>
    </r>
    <r>
      <rPr>
        <sz val="10"/>
        <color rgb="FFFF0000"/>
        <rFont val="굴림체"/>
        <family val="3"/>
        <charset val="129"/>
      </rPr>
      <t>90일미만</t>
    </r>
    <r>
      <rPr>
        <sz val="10"/>
        <rFont val="굴림체"/>
        <family val="3"/>
        <charset val="129"/>
      </rPr>
      <t xml:space="preserve"> </t>
    </r>
    <phoneticPr fontId="3" type="noConversion"/>
  </si>
  <si>
    <t>신용평가공고일
이후
발급</t>
    <phoneticPr fontId="3" type="noConversion"/>
  </si>
  <si>
    <t>진미_박성균67
품질92.76</t>
    <phoneticPr fontId="3" type="noConversion"/>
  </si>
  <si>
    <t>2502661-00과천주암 C-1BL 공동주택 전기공사 1공구</t>
    <phoneticPr fontId="3" type="noConversion"/>
  </si>
  <si>
    <t>지음쏠라테크8.4</t>
    <phoneticPr fontId="3" type="noConversion"/>
  </si>
  <si>
    <t>삼전전기</t>
    <phoneticPr fontId="3" type="noConversion"/>
  </si>
  <si>
    <t>기전사
신용평가
확인요망</t>
    <phoneticPr fontId="3" type="noConversion"/>
  </si>
  <si>
    <t>대흥디씨티81</t>
    <phoneticPr fontId="3" type="noConversion"/>
  </si>
  <si>
    <t>부원전기53</t>
    <phoneticPr fontId="3" type="noConversion"/>
  </si>
  <si>
    <r>
      <t xml:space="preserve">우진일렉트 73
</t>
    </r>
    <r>
      <rPr>
        <sz val="10"/>
        <color rgb="FFFF0000"/>
        <rFont val="굴림체"/>
        <family val="3"/>
        <charset val="129"/>
      </rPr>
      <t>90일미만</t>
    </r>
    <r>
      <rPr>
        <sz val="10"/>
        <rFont val="굴림체"/>
        <family val="3"/>
        <charset val="129"/>
      </rPr>
      <t xml:space="preserve"> </t>
    </r>
    <phoneticPr fontId="3" type="noConversion"/>
  </si>
  <si>
    <t>에코엠이엔씨28.3</t>
    <phoneticPr fontId="3" type="noConversion"/>
  </si>
  <si>
    <t>윌인코_김장섭26.1</t>
    <phoneticPr fontId="3" type="noConversion"/>
  </si>
  <si>
    <t>대상전력29.9</t>
    <phoneticPr fontId="3" type="noConversion"/>
  </si>
  <si>
    <t xml:space="preserve">온세이엔씨 85.5 </t>
    <phoneticPr fontId="3" type="noConversion"/>
  </si>
  <si>
    <t>만양25.2</t>
    <phoneticPr fontId="3" type="noConversion"/>
  </si>
  <si>
    <t>엘디에스_구본진34</t>
    <phoneticPr fontId="3" type="noConversion"/>
  </si>
  <si>
    <t>송원이앤씨24.1</t>
    <phoneticPr fontId="3" type="noConversion"/>
  </si>
  <si>
    <t>세진종합이엔씨_33</t>
    <phoneticPr fontId="3" type="noConversion"/>
  </si>
  <si>
    <t>벽산전기_25.9</t>
    <phoneticPr fontId="3" type="noConversion"/>
  </si>
  <si>
    <t>대원전력공사_27</t>
    <phoneticPr fontId="3" type="noConversion"/>
  </si>
  <si>
    <t>한길테크_21.6</t>
    <phoneticPr fontId="3" type="noConversion"/>
  </si>
  <si>
    <t>엔케이이엔씨14.4</t>
    <phoneticPr fontId="3" type="noConversion"/>
  </si>
  <si>
    <t>하모니씨앤씨   품질91.4</t>
    <phoneticPr fontId="3" type="noConversion"/>
  </si>
  <si>
    <t>점수빠짐</t>
    <phoneticPr fontId="3" type="noConversion"/>
  </si>
  <si>
    <t>김호이앤씨26</t>
    <phoneticPr fontId="3" type="noConversion"/>
  </si>
  <si>
    <t>세영이앤씨15</t>
    <phoneticPr fontId="3" type="noConversion"/>
  </si>
  <si>
    <t>트래콘건설28</t>
    <phoneticPr fontId="3" type="noConversion"/>
  </si>
  <si>
    <t>우전62
품질92.23</t>
    <phoneticPr fontId="3" type="noConversion"/>
  </si>
  <si>
    <t>일성건설61.5</t>
    <phoneticPr fontId="3" type="noConversion"/>
  </si>
  <si>
    <t xml:space="preserve">파르이앤씨85 </t>
    <phoneticPr fontId="3" type="noConversion"/>
  </si>
  <si>
    <t>대명지이씨       품질89.67</t>
    <phoneticPr fontId="3" type="noConversion"/>
  </si>
  <si>
    <t>영운이앤아이 29   구본진</t>
    <phoneticPr fontId="3" type="noConversion"/>
  </si>
  <si>
    <t xml:space="preserve">코레일테크
</t>
    <phoneticPr fontId="3" type="noConversion"/>
  </si>
  <si>
    <t xml:space="preserve">코레일테크97.7
</t>
    <phoneticPr fontId="3" type="noConversion"/>
  </si>
  <si>
    <t>삼영플랜트36</t>
    <phoneticPr fontId="3" type="noConversion"/>
  </si>
  <si>
    <t>지테크_김대열</t>
    <phoneticPr fontId="3" type="noConversion"/>
  </si>
  <si>
    <t>일광이앤씨12 품질91.63</t>
    <phoneticPr fontId="3" type="noConversion"/>
  </si>
  <si>
    <t>우진기전27.9</t>
    <phoneticPr fontId="3" type="noConversion"/>
  </si>
  <si>
    <t>세명건설16</t>
    <phoneticPr fontId="3" type="noConversion"/>
  </si>
  <si>
    <t>보원엔지니어링29.8</t>
    <phoneticPr fontId="3" type="noConversion"/>
  </si>
  <si>
    <t>디엑스비전56</t>
    <phoneticPr fontId="3" type="noConversion"/>
  </si>
  <si>
    <t>단독가능</t>
    <phoneticPr fontId="3" type="noConversion"/>
  </si>
  <si>
    <t>정정</t>
    <phoneticPr fontId="3" type="noConversion"/>
  </si>
  <si>
    <t>나라전력_김장섭50</t>
    <phoneticPr fontId="3" type="noConversion"/>
  </si>
  <si>
    <t>태성전기통신_조정</t>
    <phoneticPr fontId="3" type="noConversion"/>
  </si>
  <si>
    <t>한길테크
29번으로 이동</t>
    <phoneticPr fontId="3" type="noConversion"/>
  </si>
  <si>
    <t>태성 추가</t>
    <phoneticPr fontId="3" type="noConversion"/>
  </si>
  <si>
    <t>알림</t>
    <phoneticPr fontId="3" type="noConversion"/>
  </si>
  <si>
    <t>대흥디씨티37.20</t>
    <phoneticPr fontId="3" type="noConversion"/>
  </si>
  <si>
    <r>
      <rPr>
        <sz val="10"/>
        <rFont val="굴림체"/>
        <family val="3"/>
        <charset val="129"/>
      </rPr>
      <t xml:space="preserve">우진일렉트37.98    </t>
    </r>
    <r>
      <rPr>
        <sz val="10"/>
        <color rgb="FFFF0000"/>
        <rFont val="굴림체"/>
        <family val="3"/>
        <charset val="129"/>
      </rPr>
      <t xml:space="preserve">  </t>
    </r>
    <phoneticPr fontId="3" type="noConversion"/>
  </si>
  <si>
    <t>송원이앤씨
24.77</t>
    <phoneticPr fontId="3" type="noConversion"/>
  </si>
  <si>
    <t>동가위험</t>
    <phoneticPr fontId="3" type="noConversion"/>
  </si>
  <si>
    <t>오파스넷
이동훈</t>
    <phoneticPr fontId="3" type="noConversion"/>
  </si>
  <si>
    <t>경우전기</t>
    <phoneticPr fontId="3" type="noConversion"/>
  </si>
  <si>
    <t>일성건설은 
소방만</t>
    <phoneticPr fontId="3" type="noConversion"/>
  </si>
  <si>
    <t>온세이엔씨 42.5</t>
    <phoneticPr fontId="3" type="noConversion"/>
  </si>
  <si>
    <t>일성
안됨</t>
    <phoneticPr fontId="3" type="noConversion"/>
  </si>
  <si>
    <t>2502665-00 과천주암 C-1BL 공동주택 정보통신공사 1공구</t>
    <phoneticPr fontId="3" type="noConversion"/>
  </si>
  <si>
    <t>케이비에스비즈니스
박성균</t>
    <phoneticPr fontId="3" type="noConversion"/>
  </si>
  <si>
    <t>이번공고
오파스넷
송원짝궁</t>
    <phoneticPr fontId="3" type="noConversion"/>
  </si>
  <si>
    <t>동가위험</t>
    <phoneticPr fontId="3" type="noConversion"/>
  </si>
  <si>
    <t>아람이엔테크53.46
품질91.78</t>
    <phoneticPr fontId="3" type="noConversion"/>
  </si>
  <si>
    <t>아이디스
김기성</t>
    <phoneticPr fontId="3" type="noConversion"/>
  </si>
  <si>
    <t>솔루윈
김기성
81.70</t>
    <phoneticPr fontId="3" type="noConversion"/>
  </si>
  <si>
    <t>덕원전설46.2</t>
    <phoneticPr fontId="3" type="noConversion"/>
  </si>
  <si>
    <t>왕선전설14.53</t>
    <phoneticPr fontId="3" type="noConversion"/>
  </si>
  <si>
    <t>대연이에프씨16</t>
    <phoneticPr fontId="3" type="noConversion"/>
  </si>
  <si>
    <t>세영이앤씨_이동훈29.1</t>
    <phoneticPr fontId="3" type="noConversion"/>
  </si>
  <si>
    <t>추정가격</t>
    <phoneticPr fontId="3" type="noConversion"/>
  </si>
  <si>
    <t>재윤전기_박성균</t>
    <phoneticPr fontId="3" type="noConversion"/>
  </si>
  <si>
    <t>품질점수 총점 90점이상  만점</t>
    <phoneticPr fontId="3" type="noConversion"/>
  </si>
  <si>
    <t>미광계전_조정</t>
    <phoneticPr fontId="3" type="noConversion"/>
  </si>
  <si>
    <t>미광안됨</t>
    <phoneticPr fontId="3" type="noConversion"/>
  </si>
  <si>
    <t>케이엠이엔지_송종윤 주소지 이전</t>
    <phoneticPr fontId="3" type="noConversion"/>
  </si>
  <si>
    <t>화인이앤텍_김희준</t>
    <phoneticPr fontId="3" type="noConversion"/>
  </si>
  <si>
    <t>신용평가공고일
이후
발급</t>
    <phoneticPr fontId="3" type="noConversion"/>
  </si>
  <si>
    <t>정준테크_이동훈19.68</t>
    <phoneticPr fontId="3" type="noConversion"/>
  </si>
  <si>
    <t>품질점수 총점 90점이상  만점</t>
    <phoneticPr fontId="3" type="noConversion"/>
  </si>
  <si>
    <t>서보 
이번건 
알아서
한다고함</t>
    <phoneticPr fontId="3" type="noConversion"/>
  </si>
  <si>
    <t>서보</t>
    <phoneticPr fontId="3" type="noConversion"/>
  </si>
  <si>
    <t>진미_박성균67
품질92.76</t>
    <phoneticPr fontId="3" type="noConversion"/>
  </si>
  <si>
    <t>대연이에프씨16.35</t>
    <phoneticPr fontId="3" type="noConversion"/>
  </si>
  <si>
    <t>에너지로드_이동훈</t>
    <phoneticPr fontId="3" type="noConversion"/>
  </si>
  <si>
    <t>대한종합산전</t>
    <phoneticPr fontId="3" type="noConversion"/>
  </si>
  <si>
    <t>한국이알이시_이재웅</t>
    <phoneticPr fontId="3" type="noConversion"/>
  </si>
  <si>
    <t>재현이앤씨_김장섭21.19</t>
    <phoneticPr fontId="3" type="noConversion"/>
  </si>
  <si>
    <t xml:space="preserve">건영전기_김희준 </t>
    <phoneticPr fontId="3" type="noConversion"/>
  </si>
  <si>
    <t>현대엘리베이터_박성균</t>
    <phoneticPr fontId="3" type="noConversion"/>
  </si>
  <si>
    <t>두성이앤씨_김희준</t>
    <phoneticPr fontId="3" type="noConversion"/>
  </si>
  <si>
    <t>지테크_김대열</t>
    <phoneticPr fontId="3" type="noConversion"/>
  </si>
  <si>
    <t>대유기전공사_김희준</t>
    <phoneticPr fontId="3" type="noConversion"/>
  </si>
  <si>
    <t>대용와트스_윤명숙</t>
    <phoneticPr fontId="3" type="noConversion"/>
  </si>
  <si>
    <t>광명에너지_조정</t>
    <phoneticPr fontId="3" type="noConversion"/>
  </si>
  <si>
    <t>서광에너지_조정
품질89.28</t>
    <phoneticPr fontId="3" type="noConversion"/>
  </si>
  <si>
    <t>지음쏠라테크8.88</t>
    <phoneticPr fontId="3" type="noConversion"/>
  </si>
  <si>
    <t>기전사</t>
    <phoneticPr fontId="3" type="noConversion"/>
  </si>
  <si>
    <t>에스지씨이앤씨</t>
    <phoneticPr fontId="3" type="noConversion"/>
  </si>
  <si>
    <t>대광건영</t>
    <phoneticPr fontId="3" type="noConversion"/>
  </si>
  <si>
    <t>만양26.75</t>
    <phoneticPr fontId="3" type="noConversion"/>
  </si>
  <si>
    <t>엘디에스_구본진36</t>
    <phoneticPr fontId="3" type="noConversion"/>
  </si>
  <si>
    <t>삼영플랜트38.45</t>
    <phoneticPr fontId="3" type="noConversion"/>
  </si>
  <si>
    <r>
      <t xml:space="preserve">보원엔지니어링31.6
</t>
    </r>
    <r>
      <rPr>
        <sz val="10"/>
        <color rgb="FFFF0000"/>
        <rFont val="굴림체"/>
        <family val="3"/>
        <charset val="129"/>
      </rPr>
      <t>90일미만</t>
    </r>
    <phoneticPr fontId="3" type="noConversion"/>
  </si>
  <si>
    <t>세명건설17.49</t>
    <phoneticPr fontId="3" type="noConversion"/>
  </si>
  <si>
    <t>우진기전29.56</t>
    <phoneticPr fontId="3" type="noConversion"/>
  </si>
  <si>
    <t>세영이앤씨15.91</t>
    <phoneticPr fontId="3" type="noConversion"/>
  </si>
  <si>
    <t>점수빠짐</t>
    <phoneticPr fontId="3" type="noConversion"/>
  </si>
  <si>
    <t>트래콘건설29.77</t>
    <phoneticPr fontId="3" type="noConversion"/>
  </si>
  <si>
    <t>코레일테크</t>
    <phoneticPr fontId="3" type="noConversion"/>
  </si>
  <si>
    <t>하모니씨앤씨   
품질91.4</t>
    <phoneticPr fontId="3" type="noConversion"/>
  </si>
  <si>
    <t>대동종합전설11.26</t>
    <phoneticPr fontId="3" type="noConversion"/>
  </si>
  <si>
    <t>에코엠이엔씨29.95</t>
    <phoneticPr fontId="3" type="noConversion"/>
  </si>
  <si>
    <t xml:space="preserve">경우전기 </t>
    <phoneticPr fontId="3" type="noConversion"/>
  </si>
  <si>
    <t>일광이앤씨13.6
품질91.63</t>
    <phoneticPr fontId="3" type="noConversion"/>
  </si>
  <si>
    <t>개성건설37.16
품질92.52</t>
    <phoneticPr fontId="3" type="noConversion"/>
  </si>
  <si>
    <t>부현전기</t>
    <phoneticPr fontId="3" type="noConversion"/>
  </si>
  <si>
    <t>동가
주의</t>
    <phoneticPr fontId="3" type="noConversion"/>
  </si>
  <si>
    <t>엔케이이엔씨15.3</t>
    <phoneticPr fontId="3" type="noConversion"/>
  </si>
  <si>
    <t>김호이앤씨27.77</t>
    <phoneticPr fontId="3" type="noConversion"/>
  </si>
  <si>
    <t xml:space="preserve">신신이앤씨  </t>
    <phoneticPr fontId="3" type="noConversion"/>
  </si>
  <si>
    <t>부원전기57
품질90.5</t>
    <phoneticPr fontId="3" type="noConversion"/>
  </si>
  <si>
    <r>
      <t xml:space="preserve">일렉파워
</t>
    </r>
    <r>
      <rPr>
        <sz val="10"/>
        <color rgb="FFFF0000"/>
        <rFont val="굴림체"/>
        <family val="3"/>
        <charset val="129"/>
      </rPr>
      <t>품질90.21</t>
    </r>
    <phoneticPr fontId="3" type="noConversion"/>
  </si>
  <si>
    <t>윌인코_김장섭27.63</t>
    <phoneticPr fontId="3" type="noConversion"/>
  </si>
  <si>
    <t>영운이앤아이_구본진31</t>
    <phoneticPr fontId="3" type="noConversion"/>
  </si>
  <si>
    <t>하나전기</t>
    <phoneticPr fontId="3" type="noConversion"/>
  </si>
  <si>
    <t>벽산전기_27.48</t>
    <phoneticPr fontId="3" type="noConversion"/>
  </si>
  <si>
    <t xml:space="preserve">남양계전 </t>
    <phoneticPr fontId="3" type="noConversion"/>
  </si>
  <si>
    <t>송원이앤씨25.53</t>
    <phoneticPr fontId="3" type="noConversion"/>
  </si>
  <si>
    <t>대상전력31.7</t>
    <phoneticPr fontId="3" type="noConversion"/>
  </si>
  <si>
    <t>케이이에스전기공사
품질94.48</t>
    <phoneticPr fontId="3" type="noConversion"/>
  </si>
  <si>
    <r>
      <t xml:space="preserve">도화엔지니어링
</t>
    </r>
    <r>
      <rPr>
        <sz val="10"/>
        <color rgb="FFFF0000"/>
        <rFont val="굴림체"/>
        <family val="3"/>
        <charset val="129"/>
      </rPr>
      <t>품질93.38</t>
    </r>
    <phoneticPr fontId="3" type="noConversion"/>
  </si>
  <si>
    <t xml:space="preserve">온세이엔씨90 </t>
    <phoneticPr fontId="3" type="noConversion"/>
  </si>
  <si>
    <t>대원전력공사_28.56</t>
    <phoneticPr fontId="3" type="noConversion"/>
  </si>
  <si>
    <t>세진종합이엔씨35.07</t>
    <phoneticPr fontId="3" type="noConversion"/>
  </si>
  <si>
    <t>대명지이씨       품질89.67</t>
    <phoneticPr fontId="3" type="noConversion"/>
  </si>
  <si>
    <t>파르이앤씨90</t>
    <phoneticPr fontId="3" type="noConversion"/>
  </si>
  <si>
    <t>일진종합전설_박성균</t>
    <phoneticPr fontId="3" type="noConversion"/>
  </si>
  <si>
    <r>
      <t>우진일렉트77</t>
    </r>
    <r>
      <rPr>
        <sz val="10"/>
        <color rgb="FFFF0000"/>
        <rFont val="굴림체"/>
        <family val="3"/>
        <charset val="129"/>
      </rPr>
      <t/>
    </r>
    <phoneticPr fontId="3" type="noConversion"/>
  </si>
  <si>
    <t>대흥디씨티85</t>
    <phoneticPr fontId="3" type="noConversion"/>
  </si>
  <si>
    <t>대명에너지</t>
    <phoneticPr fontId="3" type="noConversion"/>
  </si>
  <si>
    <t>아람이엔테크
품질90.73</t>
    <phoneticPr fontId="3" type="noConversion"/>
  </si>
  <si>
    <t>성전사</t>
    <phoneticPr fontId="3" type="noConversion"/>
  </si>
  <si>
    <r>
      <t xml:space="preserve">지음이엔아이
</t>
    </r>
    <r>
      <rPr>
        <sz val="10"/>
        <color rgb="FFFF0000"/>
        <rFont val="굴림체"/>
        <family val="3"/>
        <charset val="129"/>
      </rPr>
      <t xml:space="preserve">품질93.38 </t>
    </r>
    <r>
      <rPr>
        <b/>
        <sz val="10"/>
        <color rgb="FFFF0000"/>
        <rFont val="굴림체"/>
        <family val="3"/>
        <charset val="129"/>
      </rPr>
      <t xml:space="preserve">      </t>
    </r>
    <phoneticPr fontId="3" type="noConversion"/>
  </si>
  <si>
    <t>적격점수</t>
    <phoneticPr fontId="3" type="noConversion"/>
  </si>
  <si>
    <t>예상점수</t>
    <phoneticPr fontId="3" type="noConversion"/>
  </si>
  <si>
    <t>기타점수</t>
    <phoneticPr fontId="3" type="noConversion"/>
  </si>
  <si>
    <t>지역경제 (0.4)</t>
    <phoneticPr fontId="3" type="noConversion"/>
  </si>
  <si>
    <t>사회적책임(0.6점)</t>
    <phoneticPr fontId="3" type="noConversion"/>
  </si>
  <si>
    <t>실적점수(12점)</t>
    <phoneticPr fontId="3" type="noConversion"/>
  </si>
  <si>
    <t>실적점수</t>
    <phoneticPr fontId="3" type="noConversion"/>
  </si>
  <si>
    <t>실적계수</t>
    <phoneticPr fontId="3" type="noConversion"/>
  </si>
  <si>
    <t>구성원2</t>
    <phoneticPr fontId="3" type="noConversion"/>
  </si>
  <si>
    <t>구성원1</t>
    <phoneticPr fontId="3" type="noConversion"/>
  </si>
  <si>
    <t>대표사</t>
    <phoneticPr fontId="3" type="noConversion"/>
  </si>
  <si>
    <t>경영점수(8점)</t>
    <phoneticPr fontId="3" type="noConversion"/>
  </si>
  <si>
    <t>경영계산</t>
    <phoneticPr fontId="3" type="noConversion"/>
  </si>
  <si>
    <t>비고</t>
    <phoneticPr fontId="3" type="noConversion"/>
  </si>
  <si>
    <t>구성원4</t>
    <phoneticPr fontId="3" type="noConversion"/>
  </si>
  <si>
    <t>구성원3</t>
    <phoneticPr fontId="3" type="noConversion"/>
  </si>
  <si>
    <t>업체별금액차이</t>
    <phoneticPr fontId="3" type="noConversion"/>
  </si>
  <si>
    <t>A금액(가격심사제외 금액)</t>
    <phoneticPr fontId="3" type="noConversion"/>
  </si>
  <si>
    <t>예가         투찰율</t>
    <phoneticPr fontId="3" type="noConversion"/>
  </si>
  <si>
    <t>사정율</t>
    <phoneticPr fontId="3" type="noConversion"/>
  </si>
  <si>
    <t>격차</t>
    <phoneticPr fontId="3" type="noConversion"/>
  </si>
  <si>
    <t>투찰율[%]</t>
    <phoneticPr fontId="3" type="noConversion"/>
  </si>
  <si>
    <t>적 격 예 상 점 수</t>
    <phoneticPr fontId="3" type="noConversion"/>
  </si>
  <si>
    <t>경영상태</t>
    <phoneticPr fontId="3" type="noConversion"/>
  </si>
  <si>
    <t>합산지분</t>
    <phoneticPr fontId="3" type="noConversion"/>
  </si>
  <si>
    <t>지 분</t>
    <phoneticPr fontId="3" type="noConversion"/>
  </si>
  <si>
    <t>업 체 명</t>
    <phoneticPr fontId="3" type="noConversion"/>
  </si>
  <si>
    <t>컨소연락(*:확정)</t>
    <phoneticPr fontId="3" type="noConversion"/>
  </si>
  <si>
    <t>연번</t>
    <phoneticPr fontId="3" type="noConversion"/>
  </si>
  <si>
    <t>투찰금액</t>
    <phoneticPr fontId="3" type="noConversion"/>
  </si>
  <si>
    <t>2025.09.23</t>
    <phoneticPr fontId="3" type="noConversion"/>
  </si>
  <si>
    <t>경기30%</t>
    <phoneticPr fontId="3" type="noConversion"/>
  </si>
  <si>
    <t>입찰</t>
    <phoneticPr fontId="3" type="noConversion"/>
  </si>
  <si>
    <t>3배수</t>
    <phoneticPr fontId="3" type="noConversion"/>
  </si>
  <si>
    <t>실적    만점</t>
    <phoneticPr fontId="3" type="noConversion"/>
  </si>
  <si>
    <t>실적평가(설계금액)</t>
    <phoneticPr fontId="3" type="noConversion"/>
  </si>
  <si>
    <t>기초금액</t>
    <phoneticPr fontId="3" type="noConversion"/>
  </si>
  <si>
    <t>내역작업:</t>
    <phoneticPr fontId="3" type="noConversion"/>
  </si>
  <si>
    <t>참여가능비율</t>
    <phoneticPr fontId="3" type="noConversion"/>
  </si>
  <si>
    <t>시평기준</t>
    <phoneticPr fontId="3" type="noConversion"/>
  </si>
  <si>
    <t>시공능력</t>
    <phoneticPr fontId="3" type="noConversion"/>
  </si>
  <si>
    <t>소방    시평</t>
    <phoneticPr fontId="3" type="noConversion"/>
  </si>
  <si>
    <t>시공비율기준</t>
    <phoneticPr fontId="3" type="noConversion"/>
  </si>
  <si>
    <t>추정가격</t>
    <phoneticPr fontId="3" type="noConversion"/>
  </si>
  <si>
    <t>남양계전51</t>
    <phoneticPr fontId="3" type="noConversion"/>
  </si>
  <si>
    <t>나라전력_김장섭</t>
    <phoneticPr fontId="3" type="noConversion"/>
  </si>
  <si>
    <t>재현이앤씨_김장섭</t>
    <phoneticPr fontId="3" type="noConversion"/>
  </si>
  <si>
    <t>효우테크_김장섭10.55</t>
    <phoneticPr fontId="3" type="noConversion"/>
  </si>
  <si>
    <t>한길테크_김장섭22.87</t>
    <phoneticPr fontId="3" type="noConversion"/>
  </si>
  <si>
    <t>디엑스비전_이동훈59</t>
    <phoneticPr fontId="3" type="noConversion"/>
  </si>
  <si>
    <t>일성건설65 전기는 안됨 소방만 가능</t>
    <phoneticPr fontId="3" type="noConversion"/>
  </si>
  <si>
    <t>영운 김장섭전무님 붙이지말것</t>
    <phoneticPr fontId="3" type="noConversion"/>
  </si>
  <si>
    <t>2503154-01 고양창릉 S-2BL 아파트 전기공사 4공구</t>
    <phoneticPr fontId="3" type="noConversion"/>
  </si>
  <si>
    <t>2503155-01 고양창릉 S-2BL 아파트 정보통신공사 4공구</t>
    <phoneticPr fontId="3" type="noConversion"/>
  </si>
  <si>
    <t>일성건설은       소방만 협정가능</t>
    <phoneticPr fontId="3" type="noConversion"/>
  </si>
  <si>
    <t>일성건설65 전기는 안됨</t>
    <phoneticPr fontId="3" type="noConversion"/>
  </si>
  <si>
    <t>2025.10.14</t>
    <phoneticPr fontId="3" type="noConversion"/>
  </si>
  <si>
    <t>재현이앤씨_김장섭20.39</t>
    <phoneticPr fontId="3" type="noConversion"/>
  </si>
  <si>
    <t>에코엠이엔씨53.94</t>
    <phoneticPr fontId="3" type="noConversion"/>
  </si>
  <si>
    <t>현대엠테크64</t>
    <phoneticPr fontId="3" type="noConversion"/>
  </si>
  <si>
    <t>한길테크_김장섭41.2</t>
    <phoneticPr fontId="3" type="noConversion"/>
  </si>
  <si>
    <t>김호건설_이동훈18.82</t>
    <phoneticPr fontId="3" type="noConversion"/>
  </si>
  <si>
    <t>일렉콤_김장섭49.42</t>
    <phoneticPr fontId="3" type="noConversion"/>
  </si>
  <si>
    <t>일광이앤씨24.5
품질91.63</t>
    <phoneticPr fontId="3" type="noConversion"/>
  </si>
  <si>
    <t>효우테크_김장섭19.01</t>
    <phoneticPr fontId="3" type="noConversion"/>
  </si>
  <si>
    <t>지음쏠라테크60.41</t>
    <phoneticPr fontId="3" type="noConversion"/>
  </si>
  <si>
    <t>대상전력57.09</t>
    <phoneticPr fontId="3" type="noConversion"/>
  </si>
  <si>
    <t>개성건설66.93
품질92.52</t>
    <phoneticPr fontId="3" type="noConversion"/>
  </si>
  <si>
    <t>엔케이이엔씨27.56</t>
    <phoneticPr fontId="3" type="noConversion"/>
  </si>
  <si>
    <t>김호이앤씨_이동훈50.02</t>
    <phoneticPr fontId="3" type="noConversion"/>
  </si>
  <si>
    <t>우진기전_이동훈53.24</t>
    <phoneticPr fontId="3" type="noConversion"/>
  </si>
  <si>
    <t>녹십자이엠16.36</t>
    <phoneticPr fontId="3" type="noConversion"/>
  </si>
  <si>
    <t>대동종합전설_윤명숙20.29</t>
    <phoneticPr fontId="3" type="noConversion"/>
  </si>
  <si>
    <t>세명건설_이동훈31.51</t>
    <phoneticPr fontId="3" type="noConversion"/>
  </si>
  <si>
    <r>
      <t xml:space="preserve">보원엔지니어링56
</t>
    </r>
    <r>
      <rPr>
        <sz val="10"/>
        <color rgb="FFFF0000"/>
        <rFont val="굴림체"/>
        <family val="3"/>
        <charset val="129"/>
      </rPr>
      <t>90일 미만</t>
    </r>
    <phoneticPr fontId="3" type="noConversion"/>
  </si>
  <si>
    <t>세진종합이엔씨_김장섭63</t>
    <phoneticPr fontId="3" type="noConversion"/>
  </si>
  <si>
    <t>대원전력공사_윤명숙51.44</t>
    <phoneticPr fontId="3" type="noConversion"/>
  </si>
  <si>
    <t>송원이앤씨45.99</t>
    <phoneticPr fontId="3" type="noConversion"/>
  </si>
  <si>
    <t>나라전력_김장섭48.85</t>
    <phoneticPr fontId="3" type="noConversion"/>
  </si>
  <si>
    <t>양지전기_조정64.64</t>
    <phoneticPr fontId="3" type="noConversion"/>
  </si>
  <si>
    <t>엘디에스_구본진64.92</t>
    <phoneticPr fontId="3" type="noConversion"/>
  </si>
  <si>
    <t>삼송_박성균47.65</t>
    <phoneticPr fontId="3" type="noConversion"/>
  </si>
  <si>
    <t>정준테크_이동훈18.95</t>
    <phoneticPr fontId="3" type="noConversion"/>
  </si>
  <si>
    <t>삼영플랜트69.26</t>
    <phoneticPr fontId="3" type="noConversion"/>
  </si>
  <si>
    <t>서광에너지_조정98
품질89.28</t>
    <phoneticPr fontId="3" type="noConversion"/>
  </si>
  <si>
    <t>트래콘건설53.63</t>
    <phoneticPr fontId="3" type="noConversion"/>
  </si>
  <si>
    <t>솔라테라스_이동훈56.52</t>
    <phoneticPr fontId="3" type="noConversion"/>
  </si>
  <si>
    <t>영운이앤아이_구본진55.84</t>
    <phoneticPr fontId="3" type="noConversion"/>
  </si>
  <si>
    <t>철탑_조재진42.43</t>
    <phoneticPr fontId="3" type="noConversion"/>
  </si>
  <si>
    <t>벽산전기_이동훈49.5</t>
    <phoneticPr fontId="3" type="noConversion"/>
  </si>
  <si>
    <t>우전92
품질92.23</t>
    <phoneticPr fontId="3" type="noConversion"/>
  </si>
  <si>
    <t>만양_이동훈48.18</t>
    <phoneticPr fontId="3" type="noConversion"/>
  </si>
  <si>
    <t>두성이앤씨_김희준99</t>
    <phoneticPr fontId="3" type="noConversion"/>
  </si>
  <si>
    <t>지테크_김대열47.07</t>
    <phoneticPr fontId="3" type="noConversion"/>
  </si>
  <si>
    <t>품질
만점</t>
    <phoneticPr fontId="3" type="noConversion"/>
  </si>
  <si>
    <t>한성전기_구본진68</t>
    <phoneticPr fontId="3" type="noConversion"/>
  </si>
  <si>
    <t>두성
보냄</t>
    <phoneticPr fontId="3" type="noConversion"/>
  </si>
  <si>
    <t>썬비트에너지</t>
    <phoneticPr fontId="3" type="noConversion"/>
  </si>
  <si>
    <t>점수빠짐!!!
-1.063점</t>
    <phoneticPr fontId="3" type="noConversion"/>
  </si>
  <si>
    <t>대명에너지 경기도는 대표주자</t>
    <phoneticPr fontId="3" type="noConversion"/>
  </si>
  <si>
    <t>2503316-00 의정부우정 A-3BL 아파트 전기공사 3공구</t>
    <phoneticPr fontId="3" type="noConversion"/>
  </si>
  <si>
    <t>알림</t>
    <phoneticPr fontId="3" type="noConversion"/>
  </si>
  <si>
    <t>일렉파워
↓
대명
지이씨</t>
    <phoneticPr fontId="3" type="noConversion"/>
  </si>
  <si>
    <t>정준테크
이동
(추가)</t>
    <phoneticPr fontId="3" type="noConversion"/>
  </si>
  <si>
    <t>일렉콤
이동
(추가)</t>
    <phoneticPr fontId="3" type="noConversion"/>
  </si>
  <si>
    <t>일렉파워
부정당</t>
    <phoneticPr fontId="3" type="noConversion"/>
  </si>
  <si>
    <t>추정가격</t>
    <phoneticPr fontId="3" type="noConversion"/>
  </si>
  <si>
    <t>소방    시평</t>
    <phoneticPr fontId="3" type="noConversion"/>
  </si>
  <si>
    <t>참여가능비율</t>
    <phoneticPr fontId="3" type="noConversion"/>
  </si>
  <si>
    <t>기초금액</t>
    <phoneticPr fontId="3" type="noConversion"/>
  </si>
  <si>
    <t>실적평가(설계금액)</t>
    <phoneticPr fontId="3" type="noConversion"/>
  </si>
  <si>
    <t>실적    만점</t>
    <phoneticPr fontId="3" type="noConversion"/>
  </si>
  <si>
    <t>3배수</t>
    <phoneticPr fontId="3" type="noConversion"/>
  </si>
  <si>
    <t>입찰</t>
    <phoneticPr fontId="3" type="noConversion"/>
  </si>
  <si>
    <t>경기30%</t>
    <phoneticPr fontId="3" type="noConversion"/>
  </si>
  <si>
    <t>연번</t>
    <phoneticPr fontId="3" type="noConversion"/>
  </si>
  <si>
    <t>투찰율[%]</t>
    <phoneticPr fontId="3" type="noConversion"/>
  </si>
  <si>
    <t>예가         투찰율</t>
    <phoneticPr fontId="3" type="noConversion"/>
  </si>
  <si>
    <t>구성원1</t>
    <phoneticPr fontId="3" type="noConversion"/>
  </si>
  <si>
    <t>구성원2</t>
    <phoneticPr fontId="3" type="noConversion"/>
  </si>
  <si>
    <t>구성원3</t>
    <phoneticPr fontId="3" type="noConversion"/>
  </si>
  <si>
    <t>비고</t>
    <phoneticPr fontId="3" type="noConversion"/>
  </si>
  <si>
    <t>사회적책임(0.6점)</t>
    <phoneticPr fontId="3" type="noConversion"/>
  </si>
  <si>
    <t>지역경제 (0.4)</t>
    <phoneticPr fontId="3" type="noConversion"/>
  </si>
  <si>
    <t>적격점수</t>
    <phoneticPr fontId="3" type="noConversion"/>
  </si>
  <si>
    <r>
      <t xml:space="preserve">지음이엔아이
</t>
    </r>
    <r>
      <rPr>
        <sz val="10"/>
        <color rgb="FFFF0000"/>
        <rFont val="굴림체"/>
        <family val="3"/>
        <charset val="129"/>
      </rPr>
      <t xml:space="preserve">품질93.38 </t>
    </r>
    <r>
      <rPr>
        <b/>
        <sz val="10"/>
        <color rgb="FFFF0000"/>
        <rFont val="굴림체"/>
        <family val="3"/>
        <charset val="129"/>
      </rPr>
      <t xml:space="preserve">      </t>
    </r>
    <phoneticPr fontId="3" type="noConversion"/>
  </si>
  <si>
    <t>재현이앤씨_김장섭20.75</t>
    <phoneticPr fontId="3" type="noConversion"/>
  </si>
  <si>
    <t>품질
만점</t>
    <phoneticPr fontId="3" type="noConversion"/>
  </si>
  <si>
    <t>품질점수 총점 90점이상  만점</t>
    <phoneticPr fontId="3" type="noConversion"/>
  </si>
  <si>
    <t>아람이엔테크
품질90.73</t>
    <phoneticPr fontId="3" type="noConversion"/>
  </si>
  <si>
    <t>대용와트스_윤명숙</t>
    <phoneticPr fontId="3" type="noConversion"/>
  </si>
  <si>
    <t>품질
만점</t>
    <phoneticPr fontId="3" type="noConversion"/>
  </si>
  <si>
    <t>대흥디씨티</t>
    <phoneticPr fontId="3" type="noConversion"/>
  </si>
  <si>
    <t>백두전력_김희준</t>
    <phoneticPr fontId="3" type="noConversion"/>
  </si>
  <si>
    <t>에코엠이엔씨54.8</t>
    <phoneticPr fontId="3" type="noConversion"/>
  </si>
  <si>
    <t>코레일테크</t>
    <phoneticPr fontId="3" type="noConversion"/>
  </si>
  <si>
    <t>우진일렉트</t>
    <phoneticPr fontId="3" type="noConversion"/>
  </si>
  <si>
    <t>현대엠테크</t>
    <phoneticPr fontId="3" type="noConversion"/>
  </si>
  <si>
    <t xml:space="preserve">남양계전 </t>
    <phoneticPr fontId="3" type="noConversion"/>
  </si>
  <si>
    <t>한길테크_김장섭41.8</t>
    <phoneticPr fontId="3" type="noConversion"/>
  </si>
  <si>
    <t>벽산전기_이동훈50.3</t>
    <phoneticPr fontId="3" type="noConversion"/>
  </si>
  <si>
    <t>우진기전_이동훈54.1</t>
    <phoneticPr fontId="3" type="noConversion"/>
  </si>
  <si>
    <t>하나전기</t>
    <phoneticPr fontId="3" type="noConversion"/>
  </si>
  <si>
    <t>김호건설_이동훈19.14</t>
    <phoneticPr fontId="3" type="noConversion"/>
  </si>
  <si>
    <t>일렉콤_김장섭50</t>
    <phoneticPr fontId="3" type="noConversion"/>
  </si>
  <si>
    <t>대명지이씨_박용규   품질89.67</t>
    <phoneticPr fontId="3" type="noConversion"/>
  </si>
  <si>
    <t>일광이앤씨24.9
품질91.63</t>
    <phoneticPr fontId="3" type="noConversion"/>
  </si>
  <si>
    <t>효우테크_김장섭19.3</t>
    <phoneticPr fontId="3" type="noConversion"/>
  </si>
  <si>
    <t>우전
품질92.23</t>
    <phoneticPr fontId="3" type="noConversion"/>
  </si>
  <si>
    <r>
      <t xml:space="preserve">도화엔지니어링
</t>
    </r>
    <r>
      <rPr>
        <sz val="10"/>
        <color rgb="FFFF0000"/>
        <rFont val="굴림체"/>
        <family val="3"/>
        <charset val="129"/>
      </rPr>
      <t>품질93.38</t>
    </r>
    <phoneticPr fontId="3" type="noConversion"/>
  </si>
  <si>
    <t>품질점수 총점 90점이상  만점</t>
    <phoneticPr fontId="3" type="noConversion"/>
  </si>
  <si>
    <t>케이이에스전기공사
품질94.48</t>
    <phoneticPr fontId="3" type="noConversion"/>
  </si>
  <si>
    <t>엔케이이엔씨28</t>
    <phoneticPr fontId="3" type="noConversion"/>
  </si>
  <si>
    <t>김호이앤씨_이동훈50.8</t>
    <phoneticPr fontId="3" type="noConversion"/>
  </si>
  <si>
    <t>품질
만점</t>
    <phoneticPr fontId="3" type="noConversion"/>
  </si>
  <si>
    <t>부현전기</t>
    <phoneticPr fontId="3" type="noConversion"/>
  </si>
  <si>
    <t>개성건설68
품질92.52</t>
    <phoneticPr fontId="3" type="noConversion"/>
  </si>
  <si>
    <t>녹십자이엠16.6</t>
    <phoneticPr fontId="3" type="noConversion"/>
  </si>
  <si>
    <t>대상전력58</t>
    <phoneticPr fontId="3" type="noConversion"/>
  </si>
  <si>
    <t xml:space="preserve">경우전기 </t>
    <phoneticPr fontId="3" type="noConversion"/>
  </si>
  <si>
    <t xml:space="preserve">파르이앤씨 </t>
    <phoneticPr fontId="3" type="noConversion"/>
  </si>
  <si>
    <t>대동종합전설_윤명숙20.6</t>
    <phoneticPr fontId="3" type="noConversion"/>
  </si>
  <si>
    <t>세명건설_이동훈32</t>
    <phoneticPr fontId="3" type="noConversion"/>
  </si>
  <si>
    <t xml:space="preserve">온세이엔씨 </t>
    <phoneticPr fontId="3" type="noConversion"/>
  </si>
  <si>
    <r>
      <t xml:space="preserve">보원엔지니어링59
</t>
    </r>
    <r>
      <rPr>
        <sz val="10"/>
        <color rgb="FFFF0000"/>
        <rFont val="굴림체"/>
        <family val="3"/>
        <charset val="129"/>
      </rPr>
      <t>90일 미만</t>
    </r>
    <phoneticPr fontId="3" type="noConversion"/>
  </si>
  <si>
    <t>동가
주의</t>
    <phoneticPr fontId="3" type="noConversion"/>
  </si>
  <si>
    <t>세진종합이엔씨_김장섭64</t>
    <phoneticPr fontId="3" type="noConversion"/>
  </si>
  <si>
    <t xml:space="preserve">도원이엔아이 </t>
    <phoneticPr fontId="3" type="noConversion"/>
  </si>
  <si>
    <t>지음쏠라테크61</t>
    <phoneticPr fontId="3" type="noConversion"/>
  </si>
  <si>
    <t xml:space="preserve">신신이앤씨  </t>
    <phoneticPr fontId="3" type="noConversion"/>
  </si>
  <si>
    <t>대원전력공사_윤명숙53.43</t>
    <phoneticPr fontId="3" type="noConversion"/>
  </si>
  <si>
    <t>철탑_조재진43</t>
    <phoneticPr fontId="3" type="noConversion"/>
  </si>
  <si>
    <t>성전사</t>
    <phoneticPr fontId="3" type="noConversion"/>
  </si>
  <si>
    <t>송원이앤씨46.7</t>
    <phoneticPr fontId="3" type="noConversion"/>
  </si>
  <si>
    <t>나라전력_김장섭49.6</t>
    <phoneticPr fontId="3" type="noConversion"/>
  </si>
  <si>
    <t>양지전기_조정65</t>
    <phoneticPr fontId="3" type="noConversion"/>
  </si>
  <si>
    <t>일진종합전설_박성균</t>
    <phoneticPr fontId="3" type="noConversion"/>
  </si>
  <si>
    <t>엘디에스_구본진66</t>
    <phoneticPr fontId="3" type="noConversion"/>
  </si>
  <si>
    <t>대광건영</t>
    <phoneticPr fontId="3" type="noConversion"/>
  </si>
  <si>
    <t>대명에너지</t>
    <phoneticPr fontId="3" type="noConversion"/>
  </si>
  <si>
    <t>삼송_박성균48.4</t>
    <phoneticPr fontId="3" type="noConversion"/>
  </si>
  <si>
    <t>정준테크_이동훈19.2</t>
    <phoneticPr fontId="3" type="noConversion"/>
  </si>
  <si>
    <t>삼영플랜트70</t>
    <phoneticPr fontId="3" type="noConversion"/>
  </si>
  <si>
    <t>에스지씨이앤씨</t>
    <phoneticPr fontId="3" type="noConversion"/>
  </si>
  <si>
    <t>서광에너지_조정
품질89.28</t>
    <phoneticPr fontId="3" type="noConversion"/>
  </si>
  <si>
    <t>트래콘건설54</t>
    <phoneticPr fontId="3" type="noConversion"/>
  </si>
  <si>
    <t>광명에너지_조정</t>
    <phoneticPr fontId="3" type="noConversion"/>
  </si>
  <si>
    <t>솔라테라스_이동훈57</t>
    <phoneticPr fontId="3" type="noConversion"/>
  </si>
  <si>
    <t>태성전기통신_조정</t>
    <phoneticPr fontId="3" type="noConversion"/>
  </si>
  <si>
    <t>영운이앤아이_구본진56</t>
    <phoneticPr fontId="3" type="noConversion"/>
  </si>
  <si>
    <t>대유기전공사_김희준</t>
    <phoneticPr fontId="3" type="noConversion"/>
  </si>
  <si>
    <t>만양_이동훈48.98</t>
    <phoneticPr fontId="3" type="noConversion"/>
  </si>
  <si>
    <t>두성이앤씨_김희준</t>
    <phoneticPr fontId="3" type="noConversion"/>
  </si>
  <si>
    <t>현대엘리베이터_박성균</t>
    <phoneticPr fontId="3" type="noConversion"/>
  </si>
  <si>
    <t>품질점수 총점 90점이상  만점</t>
    <phoneticPr fontId="3" type="noConversion"/>
  </si>
  <si>
    <t>대륙전기_김희준
품질88.43</t>
    <phoneticPr fontId="3" type="noConversion"/>
  </si>
  <si>
    <t>지테크_김대열47.8</t>
    <phoneticPr fontId="3" type="noConversion"/>
  </si>
  <si>
    <t>점수빠짐!!!
-1.82점</t>
    <phoneticPr fontId="3" type="noConversion"/>
  </si>
  <si>
    <t>품질점수 총점 90점이상  만점</t>
    <phoneticPr fontId="3" type="noConversion"/>
  </si>
  <si>
    <t>디엑스비전_이동훈</t>
    <phoneticPr fontId="3" type="noConversion"/>
  </si>
  <si>
    <t>통광</t>
    <phoneticPr fontId="3" type="noConversion"/>
  </si>
  <si>
    <t>품질점수 총점 90점이상  만점</t>
    <phoneticPr fontId="3" type="noConversion"/>
  </si>
  <si>
    <t>전기는 컨소 안됨</t>
    <phoneticPr fontId="3" type="noConversion"/>
  </si>
  <si>
    <t>일성건설</t>
    <phoneticPr fontId="3" type="noConversion"/>
  </si>
  <si>
    <t>기전사_이재웅</t>
    <phoneticPr fontId="3" type="noConversion"/>
  </si>
  <si>
    <t>파토</t>
    <phoneticPr fontId="3" type="noConversion"/>
  </si>
  <si>
    <t>품질점수 총점 90점이상  만점</t>
    <phoneticPr fontId="3" type="noConversion"/>
  </si>
  <si>
    <t xml:space="preserve">건영전기_김희준 </t>
    <phoneticPr fontId="3" type="noConversion"/>
  </si>
  <si>
    <t>태성전설_이동훈11.09</t>
    <phoneticPr fontId="3" type="noConversion"/>
  </si>
  <si>
    <t>품질점수 총점 90점이상  만점</t>
    <phoneticPr fontId="3" type="noConversion"/>
  </si>
  <si>
    <t>대한종합산전</t>
    <phoneticPr fontId="3" type="noConversion"/>
  </si>
  <si>
    <t>세영이앤씨_이동훈29.1</t>
    <phoneticPr fontId="3" type="noConversion"/>
  </si>
  <si>
    <t>한국이알이시_이재웅</t>
    <phoneticPr fontId="3" type="noConversion"/>
  </si>
  <si>
    <t>에너지로드_이동훈</t>
    <phoneticPr fontId="3" type="noConversion"/>
  </si>
  <si>
    <t>대연이에프씨16</t>
    <phoneticPr fontId="3" type="noConversion"/>
  </si>
  <si>
    <t>우전
품질92.23</t>
    <phoneticPr fontId="3" type="noConversion"/>
  </si>
  <si>
    <t>서보</t>
    <phoneticPr fontId="3" type="noConversion"/>
  </si>
  <si>
    <t>서보 
이번건 
알아서
한다고함</t>
    <phoneticPr fontId="3" type="noConversion"/>
  </si>
  <si>
    <t>왕선전설14.53</t>
    <phoneticPr fontId="3" type="noConversion"/>
  </si>
  <si>
    <t>덕원전설46.2</t>
    <phoneticPr fontId="3" type="noConversion"/>
  </si>
  <si>
    <t>화인이앤텍_김희준</t>
    <phoneticPr fontId="3" type="noConversion"/>
  </si>
  <si>
    <t>케이엠이엔지_송종윤 주소지 이전</t>
    <phoneticPr fontId="3" type="noConversion"/>
  </si>
  <si>
    <t>미광안됨</t>
    <phoneticPr fontId="3" type="noConversion"/>
  </si>
  <si>
    <t>미광계전_조정</t>
    <phoneticPr fontId="3" type="noConversion"/>
  </si>
  <si>
    <t>재윤전기_박성균</t>
    <phoneticPr fontId="3" type="noConversion"/>
  </si>
  <si>
    <t>2025.10.13</t>
    <phoneticPr fontId="3" type="noConversion"/>
  </si>
  <si>
    <t>아람
다음건부터낙찰有</t>
    <phoneticPr fontId="3" type="noConversion"/>
  </si>
  <si>
    <t>2503288-01 부천대장 A-1BL 아파트 전기공사 3공구</t>
    <phoneticPr fontId="3" type="noConversion"/>
  </si>
  <si>
    <t>알림</t>
    <phoneticPr fontId="3" type="noConversion"/>
  </si>
  <si>
    <t>알림</t>
    <phoneticPr fontId="3" type="noConversion"/>
  </si>
  <si>
    <t>알림</t>
    <phoneticPr fontId="3" type="noConversion"/>
  </si>
  <si>
    <t>대흥
다음건부터낙찰有</t>
    <phoneticPr fontId="3" type="noConversion"/>
  </si>
  <si>
    <t>2025.11.20</t>
    <phoneticPr fontId="3" type="noConversion"/>
  </si>
  <si>
    <t>재현이앤씨_김장섭21.07</t>
    <phoneticPr fontId="3" type="noConversion"/>
  </si>
  <si>
    <t>에코엠이엔씨55.75</t>
    <phoneticPr fontId="3" type="noConversion"/>
  </si>
  <si>
    <t>양지전기_조정66</t>
    <phoneticPr fontId="3" type="noConversion"/>
  </si>
  <si>
    <t>우진기전_이동훈55</t>
    <phoneticPr fontId="3" type="noConversion"/>
  </si>
  <si>
    <t>영운이앤아이_구본진57</t>
    <phoneticPr fontId="3" type="noConversion"/>
  </si>
  <si>
    <t>김호건설_이동훈19.45</t>
    <phoneticPr fontId="3" type="noConversion"/>
  </si>
  <si>
    <t>한길테크_김장섭42.58</t>
    <phoneticPr fontId="3" type="noConversion"/>
  </si>
  <si>
    <t>일광이앤씨25.32
품질91.63</t>
    <phoneticPr fontId="3" type="noConversion"/>
  </si>
  <si>
    <t>효우테크_김장섭19.65</t>
    <phoneticPr fontId="3" type="noConversion"/>
  </si>
  <si>
    <t>우전95
품질92.23</t>
    <phoneticPr fontId="3" type="noConversion"/>
  </si>
  <si>
    <t>대상전력59</t>
    <phoneticPr fontId="3" type="noConversion"/>
  </si>
  <si>
    <t>개성건설69
품질92.52</t>
    <phoneticPr fontId="3" type="noConversion"/>
  </si>
  <si>
    <t>엔케이이엔씨28.48</t>
    <phoneticPr fontId="3" type="noConversion"/>
  </si>
  <si>
    <t>삼송_박성균49.25</t>
    <phoneticPr fontId="3" type="noConversion"/>
  </si>
  <si>
    <t>녹십자이엠16.91</t>
    <phoneticPr fontId="3" type="noConversion"/>
  </si>
  <si>
    <t>대동종합전설_윤명숙20.96</t>
    <phoneticPr fontId="3" type="noConversion"/>
  </si>
  <si>
    <t>세명건설_이동훈32</t>
    <phoneticPr fontId="3" type="noConversion"/>
  </si>
  <si>
    <t>세진종합이엔씨_김장섭65</t>
    <phoneticPr fontId="3" type="noConversion"/>
  </si>
  <si>
    <t>정준테크_이동훈19.58</t>
    <phoneticPr fontId="3" type="noConversion"/>
  </si>
  <si>
    <t>대원전력공사_윤명숙53</t>
    <phoneticPr fontId="3" type="noConversion"/>
  </si>
  <si>
    <t>송원이앤씨47.53</t>
    <phoneticPr fontId="3" type="noConversion"/>
  </si>
  <si>
    <t>나라전력_김장섭50.48</t>
    <phoneticPr fontId="3" type="noConversion"/>
  </si>
  <si>
    <t>지음쏠라테크62.43</t>
    <phoneticPr fontId="3" type="noConversion"/>
  </si>
  <si>
    <t>엘디에스_구본진67</t>
    <phoneticPr fontId="3" type="noConversion"/>
  </si>
  <si>
    <t>삼영플랜트71</t>
    <phoneticPr fontId="3" type="noConversion"/>
  </si>
  <si>
    <t>서광에너지_조정
품질89.28</t>
    <phoneticPr fontId="3" type="noConversion"/>
  </si>
  <si>
    <t>트래콘건설55.42</t>
    <phoneticPr fontId="3" type="noConversion"/>
  </si>
  <si>
    <t>한성전기_구본진70.57</t>
    <phoneticPr fontId="3" type="noConversion"/>
  </si>
  <si>
    <t>벽산전기_이동훈51.16</t>
    <phoneticPr fontId="3" type="noConversion"/>
  </si>
  <si>
    <t>일렉콤_김장섭51.08</t>
    <phoneticPr fontId="3" type="noConversion"/>
  </si>
  <si>
    <t>김호이앤씨_이동훈51.7</t>
    <phoneticPr fontId="3" type="noConversion"/>
  </si>
  <si>
    <t>현대엠테크66</t>
    <phoneticPr fontId="3" type="noConversion"/>
  </si>
  <si>
    <t>만양_이동훈49.79</t>
    <phoneticPr fontId="3" type="noConversion"/>
  </si>
  <si>
    <t>지테크_김대열48.65</t>
    <phoneticPr fontId="3" type="noConversion"/>
  </si>
  <si>
    <t>두성이앤씨_김희준</t>
    <phoneticPr fontId="3" type="noConversion"/>
  </si>
  <si>
    <t>동가
주의</t>
    <phoneticPr fontId="3" type="noConversion"/>
  </si>
  <si>
    <t>보원엔지니어링58</t>
    <phoneticPr fontId="3" type="noConversion"/>
  </si>
  <si>
    <t>점수빠짐!!!</t>
    <phoneticPr fontId="3" type="noConversion"/>
  </si>
  <si>
    <t>낙찰이력 조회</t>
    <phoneticPr fontId="3" type="noConversion"/>
  </si>
  <si>
    <t>윌인코_김장섭51.44</t>
    <phoneticPr fontId="3" type="noConversion"/>
  </si>
  <si>
    <t>세영이앤씨_이동훈29</t>
    <phoneticPr fontId="3" type="noConversion"/>
  </si>
  <si>
    <t>개성건설85
품질92.52</t>
    <phoneticPr fontId="3" type="noConversion"/>
  </si>
  <si>
    <t>에스비일렉트릭_구본진</t>
    <phoneticPr fontId="3" type="noConversion"/>
  </si>
  <si>
    <t>국기건설_유형민28.43</t>
    <phoneticPr fontId="3" type="noConversion"/>
  </si>
  <si>
    <t>서보_조정</t>
    <phoneticPr fontId="3" type="noConversion"/>
  </si>
  <si>
    <t>신우일렉트릭_조정</t>
    <phoneticPr fontId="3" type="noConversion"/>
  </si>
  <si>
    <t>낙찰이력 조회</t>
    <phoneticPr fontId="3" type="noConversion"/>
  </si>
  <si>
    <t>추정가격</t>
    <phoneticPr fontId="3" type="noConversion"/>
  </si>
  <si>
    <t>시공비율기준</t>
    <phoneticPr fontId="3" type="noConversion"/>
  </si>
  <si>
    <t>소방    시평</t>
    <phoneticPr fontId="3" type="noConversion"/>
  </si>
  <si>
    <t>시공능력</t>
    <phoneticPr fontId="3" type="noConversion"/>
  </si>
  <si>
    <t>시평기준</t>
    <phoneticPr fontId="3" type="noConversion"/>
  </si>
  <si>
    <t>참여가능비율</t>
    <phoneticPr fontId="3" type="noConversion"/>
  </si>
  <si>
    <t>기초금액</t>
    <phoneticPr fontId="3" type="noConversion"/>
  </si>
  <si>
    <t>실적평가(설계금액)</t>
    <phoneticPr fontId="3" type="noConversion"/>
  </si>
  <si>
    <t>실적    만점</t>
    <phoneticPr fontId="3" type="noConversion"/>
  </si>
  <si>
    <t>3배수</t>
    <phoneticPr fontId="3" type="noConversion"/>
  </si>
  <si>
    <t>입찰</t>
    <phoneticPr fontId="3" type="noConversion"/>
  </si>
  <si>
    <t>경북30%</t>
    <phoneticPr fontId="3" type="noConversion"/>
  </si>
  <si>
    <t>2025.11.20</t>
    <phoneticPr fontId="3" type="noConversion"/>
  </si>
  <si>
    <t>투찰금액</t>
    <phoneticPr fontId="3" type="noConversion"/>
  </si>
  <si>
    <t>연번</t>
    <phoneticPr fontId="3" type="noConversion"/>
  </si>
  <si>
    <t>컨소연락(*:확정)</t>
    <phoneticPr fontId="3" type="noConversion"/>
  </si>
  <si>
    <t>지 분</t>
    <phoneticPr fontId="3" type="noConversion"/>
  </si>
  <si>
    <t>합산지분</t>
    <phoneticPr fontId="3" type="noConversion"/>
  </si>
  <si>
    <t>경영상태</t>
    <phoneticPr fontId="3" type="noConversion"/>
  </si>
  <si>
    <t>적 격 예 상 점 수</t>
    <phoneticPr fontId="3" type="noConversion"/>
  </si>
  <si>
    <t>투찰율[%]</t>
    <phoneticPr fontId="3" type="noConversion"/>
  </si>
  <si>
    <t>격차</t>
    <phoneticPr fontId="3" type="noConversion"/>
  </si>
  <si>
    <t>사정율</t>
    <phoneticPr fontId="3" type="noConversion"/>
  </si>
  <si>
    <t>예가         투찰율</t>
    <phoneticPr fontId="3" type="noConversion"/>
  </si>
  <si>
    <t>A금액(가격심사제외 금액)</t>
    <phoneticPr fontId="3" type="noConversion"/>
  </si>
  <si>
    <t>업체별금액차이</t>
    <phoneticPr fontId="3" type="noConversion"/>
  </si>
  <si>
    <t>대표사</t>
    <phoneticPr fontId="3" type="noConversion"/>
  </si>
  <si>
    <t>구성원1</t>
    <phoneticPr fontId="3" type="noConversion"/>
  </si>
  <si>
    <t>구성원2</t>
    <phoneticPr fontId="3" type="noConversion"/>
  </si>
  <si>
    <t>구성원3</t>
    <phoneticPr fontId="3" type="noConversion"/>
  </si>
  <si>
    <t>비고</t>
    <phoneticPr fontId="3" type="noConversion"/>
  </si>
  <si>
    <t>경영계산</t>
    <phoneticPr fontId="3" type="noConversion"/>
  </si>
  <si>
    <t>경영점수(8점)</t>
    <phoneticPr fontId="3" type="noConversion"/>
  </si>
  <si>
    <t>실적계수</t>
    <phoneticPr fontId="3" type="noConversion"/>
  </si>
  <si>
    <t>사회적책임(0.6점)</t>
    <phoneticPr fontId="3" type="noConversion"/>
  </si>
  <si>
    <t>지역경제 (0.4)</t>
    <phoneticPr fontId="3" type="noConversion"/>
  </si>
  <si>
    <t>기타점수</t>
    <phoneticPr fontId="3" type="noConversion"/>
  </si>
  <si>
    <t>적격점수</t>
    <phoneticPr fontId="3" type="noConversion"/>
  </si>
  <si>
    <t>알림</t>
    <phoneticPr fontId="3" type="noConversion"/>
  </si>
  <si>
    <r>
      <t xml:space="preserve">지음이엔아이
</t>
    </r>
    <r>
      <rPr>
        <sz val="10"/>
        <color rgb="FFFF0000"/>
        <rFont val="굴림체"/>
        <family val="3"/>
        <charset val="129"/>
      </rPr>
      <t xml:space="preserve">품질93.38 </t>
    </r>
    <r>
      <rPr>
        <b/>
        <sz val="10"/>
        <color rgb="FFFF0000"/>
        <rFont val="굴림체"/>
        <family val="3"/>
        <charset val="129"/>
      </rPr>
      <t xml:space="preserve">      </t>
    </r>
    <phoneticPr fontId="3" type="noConversion"/>
  </si>
  <si>
    <t>성창전설_김장섭31.09</t>
    <phoneticPr fontId="3" type="noConversion"/>
  </si>
  <si>
    <t>부성전기 기술용역_윤한봉18.04</t>
    <phoneticPr fontId="3" type="noConversion"/>
  </si>
  <si>
    <t>품질
만점</t>
    <phoneticPr fontId="3" type="noConversion"/>
  </si>
  <si>
    <t>품질점수 총점 90점이상  만점</t>
    <phoneticPr fontId="3" type="noConversion"/>
  </si>
  <si>
    <t>아람이엔테크
품질90.73</t>
    <phoneticPr fontId="3" type="noConversion"/>
  </si>
  <si>
    <t>한남전기통신공사
품질89.10</t>
    <phoneticPr fontId="3" type="noConversion"/>
  </si>
  <si>
    <t>신용평가확인x</t>
    <phoneticPr fontId="3" type="noConversion"/>
  </si>
  <si>
    <t>품질점수 총점 90점이상  만점</t>
    <phoneticPr fontId="3" type="noConversion"/>
  </si>
  <si>
    <t>금영전기_김인용18.59</t>
    <phoneticPr fontId="3" type="noConversion"/>
  </si>
  <si>
    <t>대흥디씨티</t>
    <phoneticPr fontId="3" type="noConversion"/>
  </si>
  <si>
    <t>케이이에스전기공사
품질94.48</t>
    <phoneticPr fontId="3" type="noConversion"/>
  </si>
  <si>
    <t>정준테크_이동훈24</t>
    <phoneticPr fontId="3" type="noConversion"/>
  </si>
  <si>
    <t>품질
만점</t>
    <phoneticPr fontId="3" type="noConversion"/>
  </si>
  <si>
    <t>에스비
품질업체랑해달라함</t>
    <phoneticPr fontId="3" type="noConversion"/>
  </si>
  <si>
    <t>서보
품질업체랑해달라함</t>
    <phoneticPr fontId="3" type="noConversion"/>
  </si>
  <si>
    <t>지음쏠라테크77</t>
    <phoneticPr fontId="3" type="noConversion"/>
  </si>
  <si>
    <t>구평전력_김희준</t>
    <phoneticPr fontId="3" type="noConversion"/>
  </si>
  <si>
    <t>우진일렉트</t>
    <phoneticPr fontId="3" type="noConversion"/>
  </si>
  <si>
    <t>주성기전_김대열</t>
    <phoneticPr fontId="3" type="noConversion"/>
  </si>
  <si>
    <t>에코엠이엔씨69.13</t>
    <phoneticPr fontId="3" type="noConversion"/>
  </si>
  <si>
    <t>성창전기_조정</t>
    <phoneticPr fontId="3" type="noConversion"/>
  </si>
  <si>
    <t>대명에너지</t>
    <phoneticPr fontId="3" type="noConversion"/>
  </si>
  <si>
    <t>하나전기</t>
    <phoneticPr fontId="3" type="noConversion"/>
  </si>
  <si>
    <t>영인전설_김대열51.35</t>
    <phoneticPr fontId="3" type="noConversion"/>
  </si>
  <si>
    <t>대명지이씨_박용규   품질89.67</t>
    <phoneticPr fontId="3" type="noConversion"/>
  </si>
  <si>
    <t>성우전력_김장섭60</t>
    <phoneticPr fontId="3" type="noConversion"/>
  </si>
  <si>
    <t>대동종합전설26</t>
    <phoneticPr fontId="3" type="noConversion"/>
  </si>
  <si>
    <t>양지전기_조정82</t>
    <phoneticPr fontId="3" type="noConversion"/>
  </si>
  <si>
    <t xml:space="preserve">도원이엔아이 </t>
    <phoneticPr fontId="3" type="noConversion"/>
  </si>
  <si>
    <t>대용와트스</t>
    <phoneticPr fontId="3" type="noConversion"/>
  </si>
  <si>
    <t>신아전설_김장섭96</t>
    <phoneticPr fontId="3" type="noConversion"/>
  </si>
  <si>
    <t>품질점수 총점 90점이상  만점</t>
    <phoneticPr fontId="3" type="noConversion"/>
  </si>
  <si>
    <t xml:space="preserve">경우전기 </t>
    <phoneticPr fontId="3" type="noConversion"/>
  </si>
  <si>
    <t>부력에너지_김대열20.09</t>
    <phoneticPr fontId="3" type="noConversion"/>
  </si>
  <si>
    <t>현진_김대열15.51</t>
    <phoneticPr fontId="3" type="noConversion"/>
  </si>
  <si>
    <t>보명산업개발12.54</t>
    <phoneticPr fontId="3" type="noConversion"/>
  </si>
  <si>
    <t>광희종합건설_김인용92</t>
    <phoneticPr fontId="3" type="noConversion"/>
  </si>
  <si>
    <t>일진종합전설_박성균</t>
    <phoneticPr fontId="3" type="noConversion"/>
  </si>
  <si>
    <t>한빛전기_조정64</t>
    <phoneticPr fontId="3" type="noConversion"/>
  </si>
  <si>
    <t>현대엘리베이터_박성균</t>
    <phoneticPr fontId="3" type="noConversion"/>
  </si>
  <si>
    <t xml:space="preserve">파르이앤씨 </t>
    <phoneticPr fontId="3" type="noConversion"/>
  </si>
  <si>
    <t>세민전기_조정23.9</t>
    <phoneticPr fontId="3" type="noConversion"/>
  </si>
  <si>
    <t>에이씨티_조정18.6</t>
    <phoneticPr fontId="3" type="noConversion"/>
  </si>
  <si>
    <t>성전사</t>
    <phoneticPr fontId="3" type="noConversion"/>
  </si>
  <si>
    <t>대한전력_김장섭56.34</t>
    <phoneticPr fontId="3" type="noConversion"/>
  </si>
  <si>
    <t>현대엠테크66</t>
    <phoneticPr fontId="3" type="noConversion"/>
  </si>
  <si>
    <t>높게 투찰</t>
    <phoneticPr fontId="3" type="noConversion"/>
  </si>
  <si>
    <t>동가
주의</t>
    <phoneticPr fontId="3" type="noConversion"/>
  </si>
  <si>
    <t>기전사_이재웅</t>
    <phoneticPr fontId="3" type="noConversion"/>
  </si>
  <si>
    <t>세한에너지_김인용</t>
    <phoneticPr fontId="3" type="noConversion"/>
  </si>
  <si>
    <t>제일전력기술13.1</t>
    <phoneticPr fontId="3" type="noConversion"/>
  </si>
  <si>
    <t>에스지씨이앤씨</t>
    <phoneticPr fontId="3" type="noConversion"/>
  </si>
  <si>
    <t>대륙전기_김희준
품질88.43</t>
    <phoneticPr fontId="3" type="noConversion"/>
  </si>
  <si>
    <t>대광건영</t>
    <phoneticPr fontId="3" type="noConversion"/>
  </si>
  <si>
    <t>부현전기</t>
    <phoneticPr fontId="3" type="noConversion"/>
  </si>
  <si>
    <t>내역서
우리가!</t>
    <phoneticPr fontId="3" type="noConversion"/>
  </si>
  <si>
    <t>재현이앤씨_김장섭22</t>
    <phoneticPr fontId="3" type="noConversion"/>
  </si>
  <si>
    <t>에코엠이엔씨59.88</t>
    <phoneticPr fontId="3" type="noConversion"/>
  </si>
  <si>
    <t>양지전기_조정71</t>
    <phoneticPr fontId="3" type="noConversion"/>
  </si>
  <si>
    <t>영운이앤아이_구본진61</t>
    <phoneticPr fontId="3" type="noConversion"/>
  </si>
  <si>
    <t>김호건설_이동훈20.9</t>
    <phoneticPr fontId="3" type="noConversion"/>
  </si>
  <si>
    <t>한길테크_김장섭45</t>
    <phoneticPr fontId="3" type="noConversion"/>
  </si>
  <si>
    <t>효우테크_김장섭21.11</t>
    <phoneticPr fontId="3" type="noConversion"/>
  </si>
  <si>
    <t>우전
품질92.23</t>
    <phoneticPr fontId="3" type="noConversion"/>
  </si>
  <si>
    <t>벽산전기_이동훈54.96</t>
    <phoneticPr fontId="3" type="noConversion"/>
  </si>
  <si>
    <t>솔라테라스_이동훈62</t>
    <phoneticPr fontId="3" type="noConversion"/>
  </si>
  <si>
    <t>녹십자이엠18.16</t>
    <phoneticPr fontId="3" type="noConversion"/>
  </si>
  <si>
    <t>엔케이이엔씨30.59</t>
    <phoneticPr fontId="3" type="noConversion"/>
  </si>
  <si>
    <t>세영이앤씨_이동훈31.83</t>
    <phoneticPr fontId="3" type="noConversion"/>
  </si>
  <si>
    <t>개성건설74
품질92.52</t>
    <phoneticPr fontId="3" type="noConversion"/>
  </si>
  <si>
    <t>대동종합전설_윤명숙22.52</t>
    <phoneticPr fontId="3" type="noConversion"/>
  </si>
  <si>
    <t>세명건설_이동훈34.98</t>
    <phoneticPr fontId="3" type="noConversion"/>
  </si>
  <si>
    <t>보원엔지니어링63</t>
    <phoneticPr fontId="3" type="noConversion"/>
  </si>
  <si>
    <t>세진종합이엔씨_김장섭70</t>
    <phoneticPr fontId="3" type="noConversion"/>
  </si>
  <si>
    <t>정준테크_이동훈21.03</t>
    <phoneticPr fontId="3" type="noConversion"/>
  </si>
  <si>
    <t>대원전력공사_윤명숙57</t>
    <phoneticPr fontId="3" type="noConversion"/>
  </si>
  <si>
    <t>송원이앤씨51.05</t>
    <phoneticPr fontId="3" type="noConversion"/>
  </si>
  <si>
    <t>나라전력_김장섭54</t>
    <phoneticPr fontId="3" type="noConversion"/>
  </si>
  <si>
    <t>지음쏠라테크67</t>
    <phoneticPr fontId="3" type="noConversion"/>
  </si>
  <si>
    <t>엘디에스_구본진72</t>
    <phoneticPr fontId="3" type="noConversion"/>
  </si>
  <si>
    <t>삼영플랜트76</t>
    <phoneticPr fontId="3" type="noConversion"/>
  </si>
  <si>
    <t>트래콘건설59</t>
    <phoneticPr fontId="3" type="noConversion"/>
  </si>
  <si>
    <t>삼송_박성균52</t>
    <phoneticPr fontId="3" type="noConversion"/>
  </si>
  <si>
    <t>윌인코_김장섭55</t>
    <phoneticPr fontId="3" type="noConversion"/>
  </si>
  <si>
    <t>김호이앤씨_이동훈55</t>
    <phoneticPr fontId="3" type="noConversion"/>
  </si>
  <si>
    <t>현대엠테크71</t>
    <phoneticPr fontId="3" type="noConversion"/>
  </si>
  <si>
    <t>만양_이동훈53</t>
    <phoneticPr fontId="3" type="noConversion"/>
  </si>
  <si>
    <t>대상전력63</t>
    <phoneticPr fontId="3" type="noConversion"/>
  </si>
  <si>
    <t>지테크_김대열52</t>
    <phoneticPr fontId="3" type="noConversion"/>
  </si>
  <si>
    <t>대연이에프씨17.47</t>
    <phoneticPr fontId="3" type="noConversion"/>
  </si>
  <si>
    <t>일렉콤_김장섭54</t>
    <phoneticPr fontId="3" type="noConversion"/>
  </si>
  <si>
    <t>우진기전_이동훈59</t>
    <phoneticPr fontId="3" type="noConversion"/>
  </si>
  <si>
    <t>왕선전설15.87</t>
    <phoneticPr fontId="3" type="noConversion"/>
  </si>
  <si>
    <t>덕원전설50.45</t>
    <phoneticPr fontId="3" type="noConversion"/>
  </si>
  <si>
    <t>헵시바_김장섭36.65</t>
    <phoneticPr fontId="3" type="noConversion"/>
  </si>
  <si>
    <t>대명지이씨
품질89.67</t>
    <phoneticPr fontId="3" type="noConversion"/>
  </si>
  <si>
    <t>일광이앤씨27.2
품질91.63</t>
    <phoneticPr fontId="3" type="noConversion"/>
  </si>
  <si>
    <t>선영기전_이시성36.89</t>
    <phoneticPr fontId="3" type="noConversion"/>
  </si>
  <si>
    <t>보성전기_이시성13.22</t>
    <phoneticPr fontId="3" type="noConversion"/>
  </si>
  <si>
    <t>세광전력_김장섭28.21</t>
    <phoneticPr fontId="3" type="noConversion"/>
  </si>
  <si>
    <t>테라전력_김성환18.8</t>
    <phoneticPr fontId="3" type="noConversion"/>
  </si>
  <si>
    <t>녹양_서권형31.17</t>
    <phoneticPr fontId="3" type="noConversion"/>
  </si>
  <si>
    <t>품질
만점</t>
    <phoneticPr fontId="3" type="noConversion"/>
  </si>
  <si>
    <t>영진종합건설_조정
품질90.76</t>
    <phoneticPr fontId="3" type="noConversion"/>
  </si>
  <si>
    <t>유원이앤에프_윤명숙54</t>
    <phoneticPr fontId="3" type="noConversion"/>
  </si>
  <si>
    <t>한일솔라텍_서권형</t>
    <phoneticPr fontId="3" type="noConversion"/>
  </si>
  <si>
    <t>대은기전</t>
    <phoneticPr fontId="3" type="noConversion"/>
  </si>
  <si>
    <t>엘케이엔지니어링_김인용42
품질92.92</t>
    <phoneticPr fontId="3" type="noConversion"/>
  </si>
  <si>
    <t>2025.12.04</t>
    <phoneticPr fontId="3" type="noConversion"/>
  </si>
  <si>
    <t>엔케이이엔씨30.96</t>
    <phoneticPr fontId="3" type="noConversion"/>
  </si>
  <si>
    <t>세영이앤씨_이동훈32</t>
    <phoneticPr fontId="3" type="noConversion"/>
  </si>
  <si>
    <t>개성건설75
품질92.52</t>
    <phoneticPr fontId="3" type="noConversion"/>
  </si>
  <si>
    <t>벽산전기_이동훈55</t>
    <phoneticPr fontId="3" type="noConversion"/>
  </si>
  <si>
    <t>일광이앤씨27.53
품질91.63</t>
    <phoneticPr fontId="3" type="noConversion"/>
  </si>
  <si>
    <t>효우테크_김장섭21.36</t>
    <phoneticPr fontId="3" type="noConversion"/>
  </si>
  <si>
    <t>에코엠이엔씨60.61</t>
    <phoneticPr fontId="3" type="noConversion"/>
  </si>
  <si>
    <t>트래콘건설60</t>
    <phoneticPr fontId="3" type="noConversion"/>
  </si>
  <si>
    <t>삼송_박성균53</t>
    <phoneticPr fontId="3" type="noConversion"/>
  </si>
  <si>
    <t>정준테크_이동훈21.29</t>
    <phoneticPr fontId="3" type="noConversion"/>
  </si>
  <si>
    <t>영운이앤아이_구본진62</t>
    <phoneticPr fontId="3" type="noConversion"/>
  </si>
  <si>
    <t>김호건설_이동훈21</t>
    <phoneticPr fontId="3" type="noConversion"/>
  </si>
  <si>
    <t>헵시바_김장섭37</t>
    <phoneticPr fontId="3" type="noConversion"/>
  </si>
  <si>
    <t>대동종합전설_윤명숙22.79</t>
    <phoneticPr fontId="3" type="noConversion"/>
  </si>
  <si>
    <t>세명건설_이동훈35.4</t>
    <phoneticPr fontId="3" type="noConversion"/>
  </si>
  <si>
    <t>김호이앤씨_이동훈56</t>
    <phoneticPr fontId="3" type="noConversion"/>
  </si>
  <si>
    <t>양지전기_조정72</t>
    <phoneticPr fontId="3" type="noConversion"/>
  </si>
  <si>
    <t>대상전력64</t>
    <phoneticPr fontId="3" type="noConversion"/>
  </si>
  <si>
    <t>솔라테라스_이동훈63</t>
    <phoneticPr fontId="3" type="noConversion"/>
  </si>
  <si>
    <t>녹십자이엠18.38</t>
    <phoneticPr fontId="3" type="noConversion"/>
  </si>
  <si>
    <t>송원이앤씨51.67</t>
    <phoneticPr fontId="3" type="noConversion"/>
  </si>
  <si>
    <t>삼영플랜트77</t>
    <phoneticPr fontId="3" type="noConversion"/>
  </si>
  <si>
    <t>만양_이동훈54</t>
    <phoneticPr fontId="3" type="noConversion"/>
  </si>
  <si>
    <t>유원이앤에프_윤명숙55</t>
    <phoneticPr fontId="3" type="noConversion"/>
  </si>
  <si>
    <t>알림</t>
    <phoneticPr fontId="3" type="noConversion"/>
  </si>
  <si>
    <t>다온전력_구본진26.17
품질90.03</t>
    <phoneticPr fontId="3" type="noConversion"/>
  </si>
  <si>
    <t>파워
품질만점
컨소에 
넣기!</t>
    <phoneticPr fontId="3" type="noConversion"/>
  </si>
  <si>
    <t>엘케이
파워
동일지분
묶기</t>
    <phoneticPr fontId="3" type="noConversion"/>
  </si>
  <si>
    <t>라온건설</t>
    <phoneticPr fontId="3" type="noConversion"/>
  </si>
  <si>
    <t>2503795-00 의정부법조타운 S-3BL 아파트 전기공사 2공구[간이형 종합심사낙찰제]</t>
    <phoneticPr fontId="3" type="noConversion"/>
  </si>
  <si>
    <t>2503870-00 남양주왕숙 A-6BL 아파트 전기공사 8공구[간이형 종합심사낙찰제]</t>
    <phoneticPr fontId="3" type="noConversion"/>
  </si>
  <si>
    <t>제우전력_김대열</t>
    <phoneticPr fontId="3" type="noConversion"/>
  </si>
  <si>
    <t>에스티엔비_이동훈</t>
    <phoneticPr fontId="3" type="noConversion"/>
  </si>
  <si>
    <t>엘케이엔지니어링_김인용39.12
품질92.92</t>
    <phoneticPr fontId="3" type="noConversion"/>
  </si>
  <si>
    <t>다온전력_구본진24.08
품질90.03</t>
    <phoneticPr fontId="3" type="noConversion"/>
  </si>
  <si>
    <t>2503918-00 남양주왕숙2 A-3BL 아파트 전기공사 1공구</t>
    <phoneticPr fontId="3" type="noConversion"/>
  </si>
  <si>
    <t>2025.12.09</t>
    <phoneticPr fontId="3" type="noConversion"/>
  </si>
  <si>
    <t>엘케이
신용평가
공고일
이전</t>
    <phoneticPr fontId="3" type="noConversion"/>
  </si>
  <si>
    <t>품질
만점</t>
    <phoneticPr fontId="3" type="noConversion"/>
  </si>
  <si>
    <t>알림</t>
    <phoneticPr fontId="3" type="noConversion"/>
  </si>
  <si>
    <t>재현이앤씨_김장섭23</t>
    <phoneticPr fontId="3" type="noConversion"/>
  </si>
  <si>
    <t>개성건설76
품질92.52</t>
    <phoneticPr fontId="3" type="noConversion"/>
  </si>
  <si>
    <t>벽산전기_이동훈56</t>
    <phoneticPr fontId="3" type="noConversion"/>
  </si>
  <si>
    <t>트래콘건설61</t>
    <phoneticPr fontId="3" type="noConversion"/>
  </si>
  <si>
    <t>영운이앤아이_구본진63</t>
    <phoneticPr fontId="3" type="noConversion"/>
  </si>
  <si>
    <t>세명건설_이동훈36</t>
    <phoneticPr fontId="3" type="noConversion"/>
  </si>
  <si>
    <t>보원엔지니어링65</t>
    <phoneticPr fontId="3" type="noConversion"/>
  </si>
  <si>
    <t>대상전력65</t>
    <phoneticPr fontId="3" type="noConversion"/>
  </si>
  <si>
    <t>나라전력_김장섭55</t>
    <phoneticPr fontId="3" type="noConversion"/>
  </si>
  <si>
    <t>우진기전_이동훈60</t>
    <phoneticPr fontId="3" type="noConversion"/>
  </si>
  <si>
    <t>대원전력공사_윤명숙58</t>
    <phoneticPr fontId="3" type="noConversion"/>
  </si>
  <si>
    <t>송원이앤씨52.68</t>
    <phoneticPr fontId="3" type="noConversion"/>
  </si>
  <si>
    <t>김호이앤씨_이동훈57</t>
    <phoneticPr fontId="3" type="noConversion"/>
  </si>
  <si>
    <t>솔라테라스_이동훈64</t>
    <phoneticPr fontId="3" type="noConversion"/>
  </si>
  <si>
    <t>삼영플랜트79</t>
    <phoneticPr fontId="3" type="noConversion"/>
  </si>
  <si>
    <t>만양_이동훈55</t>
    <phoneticPr fontId="3" type="noConversion"/>
  </si>
  <si>
    <t>세진종합이엔씨_김장섭72</t>
    <phoneticPr fontId="3" type="noConversion"/>
  </si>
  <si>
    <t>유원이앤에프_윤명숙56</t>
    <phoneticPr fontId="3" type="noConversion"/>
  </si>
  <si>
    <t>엘디에스_구본진74</t>
    <phoneticPr fontId="3" type="noConversion"/>
  </si>
  <si>
    <t>지테크_김대열53</t>
    <phoneticPr fontId="3" type="noConversion"/>
  </si>
  <si>
    <t>2503681-01 시흥하중 A-1BL 아파트 전기공사 1공구</t>
    <phoneticPr fontId="3" type="noConversion"/>
  </si>
  <si>
    <t>재현이앤씨_김장섭18</t>
    <phoneticPr fontId="3" type="noConversion"/>
  </si>
  <si>
    <t>우전83
품질92.23</t>
    <phoneticPr fontId="3" type="noConversion"/>
  </si>
  <si>
    <t>엔케이이엔씨24.68</t>
    <phoneticPr fontId="3" type="noConversion"/>
  </si>
  <si>
    <t>개성건설59
품질92.52</t>
    <phoneticPr fontId="3" type="noConversion"/>
  </si>
  <si>
    <t>벽산전기_이동훈44.34</t>
    <phoneticPr fontId="3" type="noConversion"/>
  </si>
  <si>
    <t>다온전력_구본진20.86
품질90.03</t>
    <phoneticPr fontId="3" type="noConversion"/>
  </si>
  <si>
    <t>세영이앤씨_이동훈25.68</t>
    <phoneticPr fontId="3" type="noConversion"/>
  </si>
  <si>
    <t>일광이앤씨21.95
품질91.63</t>
    <phoneticPr fontId="3" type="noConversion"/>
  </si>
  <si>
    <t>효우테크_김장섭17.03</t>
    <phoneticPr fontId="3" type="noConversion"/>
  </si>
  <si>
    <t>엘케이엔지니어링_김인용33.9
품질92.92</t>
    <phoneticPr fontId="3" type="noConversion"/>
  </si>
  <si>
    <t>에코엠이엔씨48.32</t>
    <phoneticPr fontId="3" type="noConversion"/>
  </si>
  <si>
    <t>지음쏠라테크54.11</t>
    <phoneticPr fontId="3" type="noConversion"/>
  </si>
  <si>
    <t>트래콘건설48.04</t>
    <phoneticPr fontId="3" type="noConversion"/>
  </si>
  <si>
    <t>영운이앤아이_구본진50.02</t>
    <phoneticPr fontId="3" type="noConversion"/>
  </si>
  <si>
    <t>김호건설_이동훈16.86</t>
    <phoneticPr fontId="3" type="noConversion"/>
  </si>
  <si>
    <t>헵시바_김장섭29.57</t>
    <phoneticPr fontId="3" type="noConversion"/>
  </si>
  <si>
    <t>대동종합전설_윤명숙18.17</t>
    <phoneticPr fontId="3" type="noConversion"/>
  </si>
  <si>
    <t>세명건설_이동훈28.22</t>
    <phoneticPr fontId="3" type="noConversion"/>
  </si>
  <si>
    <t>삼송_박성균42.69</t>
    <phoneticPr fontId="3" type="noConversion"/>
  </si>
  <si>
    <t>정준테크_이동훈16.97</t>
    <phoneticPr fontId="3" type="noConversion"/>
  </si>
  <si>
    <t>보원엔지니어링50.98</t>
    <phoneticPr fontId="3" type="noConversion"/>
  </si>
  <si>
    <t>대상전력51.14</t>
    <phoneticPr fontId="3" type="noConversion"/>
  </si>
  <si>
    <t>나라전력_김장섭43</t>
    <phoneticPr fontId="3" type="noConversion"/>
  </si>
  <si>
    <t>우진기전_이동훈47</t>
    <phoneticPr fontId="3" type="noConversion"/>
  </si>
  <si>
    <t>녹십자이엠14.66</t>
    <phoneticPr fontId="3" type="noConversion"/>
  </si>
  <si>
    <t>대원전력공사_윤명숙46.08</t>
    <phoneticPr fontId="3" type="noConversion"/>
  </si>
  <si>
    <t>송원이앤씨41.19</t>
    <phoneticPr fontId="3" type="noConversion"/>
  </si>
  <si>
    <t>서광에너지_조정88
품질89.28</t>
    <phoneticPr fontId="3" type="noConversion"/>
  </si>
  <si>
    <t>김호이앤씨_이동훈44</t>
    <phoneticPr fontId="3" type="noConversion"/>
  </si>
  <si>
    <t>한길테크_김장섭36</t>
    <phoneticPr fontId="3" type="noConversion"/>
  </si>
  <si>
    <t>솔라테라스_이동훈50.63</t>
    <phoneticPr fontId="3" type="noConversion"/>
  </si>
  <si>
    <t>디엑스비전_이동훈95</t>
    <phoneticPr fontId="3" type="noConversion"/>
  </si>
  <si>
    <t>삼영플랜트62</t>
    <phoneticPr fontId="3" type="noConversion"/>
  </si>
  <si>
    <t>만양_이동훈43</t>
    <phoneticPr fontId="3" type="noConversion"/>
  </si>
  <si>
    <t>세진종합이엔씨_김장섭56</t>
    <phoneticPr fontId="3" type="noConversion"/>
  </si>
  <si>
    <t>라온건설82</t>
    <phoneticPr fontId="3" type="noConversion"/>
  </si>
  <si>
    <t>유원이앤에프_윤명숙44.15</t>
    <phoneticPr fontId="3" type="noConversion"/>
  </si>
  <si>
    <t>양지전기_조정57.9</t>
    <phoneticPr fontId="3" type="noConversion"/>
  </si>
  <si>
    <t>한일솔라텍_서권형89.85</t>
    <phoneticPr fontId="3" type="noConversion"/>
  </si>
  <si>
    <t>두성이앤씨_김희준89.16</t>
    <phoneticPr fontId="3" type="noConversion"/>
  </si>
  <si>
    <t>엘디에스_구본진58.16</t>
    <phoneticPr fontId="3" type="noConversion"/>
  </si>
  <si>
    <t>지테크_김대열42</t>
    <phoneticPr fontId="3" type="noConversion"/>
  </si>
  <si>
    <t>서권형</t>
    <phoneticPr fontId="3" type="noConversion"/>
  </si>
  <si>
    <t>이예스피
품질90.62</t>
    <phoneticPr fontId="3" type="noConversion"/>
  </si>
  <si>
    <t>품질
만점</t>
    <phoneticPr fontId="3" type="noConversion"/>
  </si>
  <si>
    <t>솔라위즈</t>
    <phoneticPr fontId="3" type="noConversion"/>
  </si>
  <si>
    <t>알림</t>
    <phoneticPr fontId="3" type="noConversion"/>
  </si>
  <si>
    <t>대은기전_김정훈</t>
    <phoneticPr fontId="3" type="noConversion"/>
  </si>
  <si>
    <t>라온건설_유형민</t>
    <phoneticPr fontId="3" type="noConversion"/>
  </si>
  <si>
    <t>아이티에스</t>
    <phoneticPr fontId="3" type="noConversion"/>
  </si>
  <si>
    <t>대은기전_김정훈</t>
    <phoneticPr fontId="3" type="noConversion"/>
  </si>
  <si>
    <t>라온건설_유형민</t>
    <phoneticPr fontId="3" type="noConversion"/>
  </si>
  <si>
    <t>점수빠짐!!!</t>
    <phoneticPr fontId="3" type="noConversion"/>
  </si>
  <si>
    <t>알림</t>
    <phoneticPr fontId="3" type="noConversion"/>
  </si>
  <si>
    <t>2503938-00 시흥거모 A-5BL 아파트 전기공사 2공구</t>
    <phoneticPr fontId="3" type="noConversion"/>
  </si>
  <si>
    <t>2025.12.11</t>
    <phoneticPr fontId="3" type="noConversion"/>
  </si>
  <si>
    <t>재현이앤씨_김장섭28</t>
    <phoneticPr fontId="3" type="noConversion"/>
  </si>
  <si>
    <t>엔케이이엔씨37.95</t>
    <phoneticPr fontId="3" type="noConversion"/>
  </si>
  <si>
    <t>개성건설92
품질92.52</t>
    <phoneticPr fontId="3" type="noConversion"/>
  </si>
  <si>
    <t>에코엠이엔씨74.3</t>
    <phoneticPr fontId="3" type="noConversion"/>
  </si>
  <si>
    <t>다온전력_구본진32.08
품질90.03</t>
    <phoneticPr fontId="3" type="noConversion"/>
  </si>
  <si>
    <t>일광이앤씨33.75
품질91.63</t>
    <phoneticPr fontId="3" type="noConversion"/>
  </si>
  <si>
    <t>효우테크_김장섭26</t>
    <phoneticPr fontId="3" type="noConversion"/>
  </si>
  <si>
    <t>엘케이엔지니어링_김인용52
품질92.92</t>
    <phoneticPr fontId="3" type="noConversion"/>
  </si>
  <si>
    <t>벽산전기_이동훈68</t>
    <phoneticPr fontId="3" type="noConversion"/>
  </si>
  <si>
    <t>지음쏠라테크83</t>
    <phoneticPr fontId="3" type="noConversion"/>
  </si>
  <si>
    <t>트래콘건설73</t>
    <phoneticPr fontId="3" type="noConversion"/>
  </si>
  <si>
    <t>영운이앤아이_구본진76</t>
    <phoneticPr fontId="3" type="noConversion"/>
  </si>
  <si>
    <t>김호건설_이동훈25</t>
    <phoneticPr fontId="3" type="noConversion"/>
  </si>
  <si>
    <t>헵시바_김장섭45</t>
    <phoneticPr fontId="3" type="noConversion"/>
  </si>
  <si>
    <t>대동종합전설_윤명숙27</t>
    <phoneticPr fontId="3" type="noConversion"/>
  </si>
  <si>
    <t>세명건설_이동훈43</t>
    <phoneticPr fontId="3" type="noConversion"/>
  </si>
  <si>
    <t>삼송_박성균65</t>
    <phoneticPr fontId="3" type="noConversion"/>
  </si>
  <si>
    <t>정준테크_이동훈26</t>
    <phoneticPr fontId="3" type="noConversion"/>
  </si>
  <si>
    <t>보원엔지니어링78</t>
    <phoneticPr fontId="3" type="noConversion"/>
  </si>
  <si>
    <t>현대엠테크88</t>
    <phoneticPr fontId="3" type="noConversion"/>
  </si>
  <si>
    <t>대상전력78</t>
    <phoneticPr fontId="3" type="noConversion"/>
  </si>
  <si>
    <t>나라전력_김장섭67</t>
    <phoneticPr fontId="3" type="noConversion"/>
  </si>
  <si>
    <t>우진기전_이동훈73</t>
    <phoneticPr fontId="3" type="noConversion"/>
  </si>
  <si>
    <t>녹십자이엠22</t>
    <phoneticPr fontId="3" type="noConversion"/>
  </si>
  <si>
    <t>대원전력공사_윤명숙70</t>
    <phoneticPr fontId="3" type="noConversion"/>
  </si>
  <si>
    <t>송원이앤씨63</t>
    <phoneticPr fontId="3" type="noConversion"/>
  </si>
  <si>
    <t>김호이앤씨_이동훈68</t>
    <phoneticPr fontId="3" type="noConversion"/>
  </si>
  <si>
    <t>솔라테라스_이동훈77</t>
    <phoneticPr fontId="3" type="noConversion"/>
  </si>
  <si>
    <t>삼영플랜트95</t>
    <phoneticPr fontId="3" type="noConversion"/>
  </si>
  <si>
    <t>만양_이동훈66</t>
    <phoneticPr fontId="3" type="noConversion"/>
  </si>
  <si>
    <t>세진종합이엔씨_김장섭87</t>
    <phoneticPr fontId="3" type="noConversion"/>
  </si>
  <si>
    <t>유원이앤에프_윤명숙67</t>
    <phoneticPr fontId="3" type="noConversion"/>
  </si>
  <si>
    <t>양지전기_조정89</t>
    <phoneticPr fontId="3" type="noConversion"/>
  </si>
  <si>
    <t>엘디에스_구본진89</t>
    <phoneticPr fontId="3" type="noConversion"/>
  </si>
  <si>
    <t>케이비에스비즈니스</t>
    <phoneticPr fontId="3" type="noConversion"/>
  </si>
  <si>
    <r>
      <t xml:space="preserve">지음이엔아이
</t>
    </r>
    <r>
      <rPr>
        <sz val="10"/>
        <color rgb="FFFF0000"/>
        <rFont val="굴림체"/>
        <family val="3"/>
        <charset val="129"/>
      </rPr>
      <t xml:space="preserve">품질93.38 </t>
    </r>
    <r>
      <rPr>
        <b/>
        <sz val="10"/>
        <color rgb="FFFF0000"/>
        <rFont val="굴림체"/>
        <family val="3"/>
        <charset val="129"/>
      </rPr>
      <t xml:space="preserve">      </t>
    </r>
    <phoneticPr fontId="3" type="noConversion"/>
  </si>
  <si>
    <r>
      <t xml:space="preserve">아람이엔테크
</t>
    </r>
    <r>
      <rPr>
        <sz val="10"/>
        <color rgb="FFFF0000"/>
        <rFont val="굴림체"/>
        <family val="3"/>
        <charset val="129"/>
      </rPr>
      <t>품질90.73</t>
    </r>
    <phoneticPr fontId="3" type="noConversion"/>
  </si>
  <si>
    <t>왕선전설19</t>
    <phoneticPr fontId="3" type="noConversion"/>
  </si>
  <si>
    <t>세영이앤씨_이동훈39.4</t>
    <phoneticPr fontId="3" type="noConversion"/>
  </si>
  <si>
    <t>지테크_김대열64</t>
    <phoneticPr fontId="3" type="noConversion"/>
  </si>
  <si>
    <t>윌인코_김장섭68</t>
    <phoneticPr fontId="3" type="noConversion"/>
  </si>
  <si>
    <t>일렉콤_김장섭68</t>
    <phoneticPr fontId="3" type="noConversion"/>
  </si>
  <si>
    <t>세광산업_윤명숙12.3</t>
    <phoneticPr fontId="3" type="noConversion"/>
  </si>
  <si>
    <t>비츠로일렉트릭_윤명숙41</t>
    <phoneticPr fontId="3" type="noConversion"/>
  </si>
  <si>
    <t>하현_윤명숙59</t>
    <phoneticPr fontId="3" type="noConversion"/>
  </si>
  <si>
    <t>선유라이팅_윤명숙27</t>
    <phoneticPr fontId="3" type="noConversion"/>
  </si>
  <si>
    <t>성업전기_구본진</t>
    <phoneticPr fontId="3" type="noConversion"/>
  </si>
  <si>
    <t>동보안전_서권형</t>
    <phoneticPr fontId="3" type="noConversion"/>
  </si>
  <si>
    <t>정원이알텍</t>
    <phoneticPr fontId="3" type="noConversion"/>
  </si>
  <si>
    <t>받음</t>
    <phoneticPr fontId="3" type="noConversion"/>
  </si>
  <si>
    <t>정원이알텍 
자료없음</t>
    <phoneticPr fontId="3" type="noConversion"/>
  </si>
  <si>
    <t>알림</t>
    <phoneticPr fontId="3" type="noConversion"/>
  </si>
  <si>
    <t>운강건설_김인용13.17</t>
    <phoneticPr fontId="3" type="noConversion"/>
  </si>
  <si>
    <t>서호전설_여인백</t>
    <phoneticPr fontId="3" type="noConversion"/>
  </si>
  <si>
    <t>추가</t>
    <phoneticPr fontId="3" type="noConversion"/>
  </si>
  <si>
    <t>2503736-01 경산대임 A-3BL 아파트 전기공사 3공구[간이형 종합심사낙찰제]</t>
    <phoneticPr fontId="3" type="noConversion"/>
  </si>
  <si>
    <t>2025.12.23</t>
    <phoneticPr fontId="3" type="noConversion"/>
  </si>
  <si>
    <t>품질점수 총점 90점이상  만점</t>
    <phoneticPr fontId="3" type="noConversion"/>
  </si>
  <si>
    <t>건화티에스_윤명숙</t>
    <phoneticPr fontId="3" type="noConversion"/>
  </si>
  <si>
    <t>에너지로드</t>
    <phoneticPr fontId="3" type="noConversion"/>
  </si>
  <si>
    <t>새천년이엔씨40.85</t>
    <phoneticPr fontId="3" type="noConversion"/>
  </si>
  <si>
    <t>경인전력_김희준43</t>
    <phoneticPr fontId="3" type="noConversion"/>
  </si>
  <si>
    <t>다온기전_김희준44.13</t>
    <phoneticPr fontId="3" type="noConversion"/>
  </si>
  <si>
    <t>대건전기제어_유형민49</t>
    <phoneticPr fontId="3" type="noConversion"/>
  </si>
  <si>
    <t>대연이노텍39</t>
    <phoneticPr fontId="3" type="noConversion"/>
  </si>
  <si>
    <t>신웅테크_송종윤20.72</t>
    <phoneticPr fontId="3" type="noConversion"/>
  </si>
  <si>
    <t>지음쏠라테크74</t>
    <phoneticPr fontId="3" type="noConversion"/>
  </si>
  <si>
    <t>대동전력_서권형54</t>
    <phoneticPr fontId="3" type="noConversion"/>
  </si>
  <si>
    <t>에코엠이엔씨66</t>
    <phoneticPr fontId="3" type="noConversion"/>
  </si>
  <si>
    <t>개성건설82
품질92.52</t>
    <phoneticPr fontId="3" type="noConversion"/>
  </si>
  <si>
    <t>일광이앤씨30.36
품질91.63</t>
    <phoneticPr fontId="3" type="noConversion"/>
  </si>
  <si>
    <t>엘케이엔지니어링_김인용46.9
품질92.92</t>
    <phoneticPr fontId="3" type="noConversion"/>
  </si>
  <si>
    <t>대평전기_서권형</t>
    <phoneticPr fontId="3" type="noConversion"/>
  </si>
  <si>
    <t>알림</t>
    <phoneticPr fontId="3" type="noConversion"/>
  </si>
  <si>
    <t>인전기전_송종윤13.6</t>
    <phoneticPr fontId="3" type="noConversion"/>
  </si>
  <si>
    <t>품질점수 총점 90점이상  만점</t>
    <phoneticPr fontId="3" type="noConversion"/>
  </si>
  <si>
    <r>
      <t xml:space="preserve">아람이엔테크
</t>
    </r>
    <r>
      <rPr>
        <sz val="10"/>
        <color rgb="FFFF0000"/>
        <rFont val="굴림체"/>
        <family val="3"/>
        <charset val="129"/>
      </rPr>
      <t>품질90.73</t>
    </r>
    <phoneticPr fontId="3" type="noConversion"/>
  </si>
  <si>
    <t>정준테크23</t>
    <phoneticPr fontId="3" type="noConversion"/>
  </si>
  <si>
    <t>송원이앤씨56</t>
    <phoneticPr fontId="3" type="noConversion"/>
  </si>
  <si>
    <t>대동종합전설25</t>
    <phoneticPr fontId="3" type="noConversion"/>
  </si>
  <si>
    <t>일진종합전설</t>
    <phoneticPr fontId="3" type="noConversion"/>
  </si>
  <si>
    <t>대평
품질만점으로!</t>
    <phoneticPr fontId="3" type="noConversion"/>
  </si>
  <si>
    <t>대동
품질만점으로!</t>
    <phoneticPr fontId="3" type="noConversion"/>
  </si>
  <si>
    <t>영진이엔에스_김장섭36</t>
    <phoneticPr fontId="3" type="noConversion"/>
  </si>
  <si>
    <t>더그로우_윤한봉13.64</t>
    <phoneticPr fontId="3" type="noConversion"/>
  </si>
  <si>
    <t>이루다올_윤한봉13.25</t>
    <phoneticPr fontId="3" type="noConversion"/>
  </si>
  <si>
    <t>신한파워텍_여인백15.49</t>
    <phoneticPr fontId="3" type="noConversion"/>
  </si>
  <si>
    <t>부국전기건설_여인백27.71</t>
    <phoneticPr fontId="3" type="noConversion"/>
  </si>
  <si>
    <t>다올엠에스_여인백14.71</t>
    <phoneticPr fontId="3" type="noConversion"/>
  </si>
  <si>
    <t>강한전력_여인백16.34</t>
    <phoneticPr fontId="3" type="noConversion"/>
  </si>
  <si>
    <t>한성전기_여인백19.82</t>
    <phoneticPr fontId="3" type="noConversion"/>
  </si>
  <si>
    <t>대연 
낙찰이력 기간 끝</t>
    <phoneticPr fontId="3" type="noConversion"/>
  </si>
  <si>
    <t>낙찰이력 조회</t>
    <phoneticPr fontId="3" type="noConversion"/>
  </si>
  <si>
    <t>더이레_김인용14.09</t>
    <phoneticPr fontId="3" type="noConversion"/>
  </si>
  <si>
    <t>인광전기_김장섭21.47</t>
    <phoneticPr fontId="3" type="noConversion"/>
  </si>
  <si>
    <t>민주전력_김장섭23.18</t>
    <phoneticPr fontId="3" type="noConversion"/>
  </si>
  <si>
    <t>동양통신_김장섭36.73</t>
    <phoneticPr fontId="3" type="noConversion"/>
  </si>
  <si>
    <t>청운전기_김장섭10.18</t>
    <phoneticPr fontId="3" type="noConversion"/>
  </si>
  <si>
    <t>인천전기소방설비_임태균14.32</t>
    <phoneticPr fontId="3" type="noConversion"/>
  </si>
  <si>
    <t>비케이에너지_임태균10.91</t>
    <phoneticPr fontId="3" type="noConversion"/>
  </si>
  <si>
    <t>대은기전</t>
    <phoneticPr fontId="3" type="noConversion"/>
  </si>
  <si>
    <t>승진이엔지_임태균21.18</t>
    <phoneticPr fontId="3" type="noConversion"/>
  </si>
  <si>
    <t>명일전기_임태균16.63</t>
    <phoneticPr fontId="3" type="noConversion"/>
  </si>
  <si>
    <t>서해전설_임태균14.63</t>
    <phoneticPr fontId="3" type="noConversion"/>
  </si>
  <si>
    <t>삼지이앤씨건축사사무소_김장섭13.36</t>
    <phoneticPr fontId="3" type="noConversion"/>
  </si>
  <si>
    <t>시우_김장섭24.79</t>
    <phoneticPr fontId="3" type="noConversion"/>
  </si>
  <si>
    <t>동광전기_서권형39.81</t>
    <phoneticPr fontId="3" type="noConversion"/>
  </si>
  <si>
    <t>화신전력_서권형16.5</t>
    <phoneticPr fontId="3" type="noConversion"/>
  </si>
  <si>
    <t>2026.01.22</t>
    <phoneticPr fontId="3" type="noConversion"/>
  </si>
  <si>
    <t>엔케이이엔씨31.54</t>
    <phoneticPr fontId="3" type="noConversion"/>
  </si>
  <si>
    <t>에코엠이엔씨61.73</t>
    <phoneticPr fontId="3" type="noConversion"/>
  </si>
  <si>
    <t>다온전력_구본진26.66
품질90.03</t>
    <phoneticPr fontId="3" type="noConversion"/>
  </si>
  <si>
    <t>일광이앤씨28.04
품질91.63</t>
    <phoneticPr fontId="3" type="noConversion"/>
  </si>
  <si>
    <t>효우테크_김장섭21.76</t>
    <phoneticPr fontId="3" type="noConversion"/>
  </si>
  <si>
    <t>레이테크_김대열</t>
    <phoneticPr fontId="3" type="noConversion"/>
  </si>
  <si>
    <t>엘케이엔지니어링_김인용43.32
품질92.92</t>
    <phoneticPr fontId="3" type="noConversion"/>
  </si>
  <si>
    <t>지음쏠라테크69</t>
    <phoneticPr fontId="3" type="noConversion"/>
  </si>
  <si>
    <t>대동종합전설_윤명숙23.22</t>
    <phoneticPr fontId="3" type="noConversion"/>
  </si>
  <si>
    <t>삼송_박성균54</t>
    <phoneticPr fontId="3" type="noConversion"/>
  </si>
  <si>
    <t>정준테크_이동훈21.68</t>
    <phoneticPr fontId="3" type="noConversion"/>
  </si>
  <si>
    <t>현대엠테크73</t>
    <phoneticPr fontId="3" type="noConversion"/>
  </si>
  <si>
    <t>녹십자이엠18.73</t>
    <phoneticPr fontId="3" type="noConversion"/>
  </si>
  <si>
    <t>양지전기_조정73</t>
    <phoneticPr fontId="3" type="noConversion"/>
  </si>
  <si>
    <t>깨짐</t>
    <phoneticPr fontId="3" type="noConversion"/>
  </si>
  <si>
    <t>코레일
협정불가</t>
    <phoneticPr fontId="3" type="noConversion"/>
  </si>
  <si>
    <t>은광이앤씨_이동훈21</t>
    <phoneticPr fontId="3" type="noConversion"/>
  </si>
  <si>
    <t>알림</t>
    <phoneticPr fontId="3" type="noConversion"/>
  </si>
  <si>
    <t>추정가격</t>
    <phoneticPr fontId="3" type="noConversion"/>
  </si>
  <si>
    <t>시공비율기준</t>
    <phoneticPr fontId="3" type="noConversion"/>
  </si>
  <si>
    <t>소방    시평</t>
    <phoneticPr fontId="3" type="noConversion"/>
  </si>
  <si>
    <t>시공능력</t>
    <phoneticPr fontId="3" type="noConversion"/>
  </si>
  <si>
    <t>시평기준</t>
    <phoneticPr fontId="3" type="noConversion"/>
  </si>
  <si>
    <t>참여가능비율</t>
    <phoneticPr fontId="3" type="noConversion"/>
  </si>
  <si>
    <t>내역작업:</t>
    <phoneticPr fontId="3" type="noConversion"/>
  </si>
  <si>
    <t>기초금액</t>
    <phoneticPr fontId="3" type="noConversion"/>
  </si>
  <si>
    <t>실적평가(설계금액)</t>
    <phoneticPr fontId="3" type="noConversion"/>
  </si>
  <si>
    <t>실적    만점</t>
    <phoneticPr fontId="3" type="noConversion"/>
  </si>
  <si>
    <t>3배수</t>
    <phoneticPr fontId="3" type="noConversion"/>
  </si>
  <si>
    <t>입찰</t>
    <phoneticPr fontId="3" type="noConversion"/>
  </si>
  <si>
    <t>2026.01.29</t>
    <phoneticPr fontId="3" type="noConversion"/>
  </si>
  <si>
    <t>투찰금액</t>
    <phoneticPr fontId="3" type="noConversion"/>
  </si>
  <si>
    <t>연번</t>
    <phoneticPr fontId="3" type="noConversion"/>
  </si>
  <si>
    <t>컨소연락(*:확정)</t>
    <phoneticPr fontId="3" type="noConversion"/>
  </si>
  <si>
    <t>업 체 명</t>
    <phoneticPr fontId="3" type="noConversion"/>
  </si>
  <si>
    <t>합산지분</t>
    <phoneticPr fontId="3" type="noConversion"/>
  </si>
  <si>
    <t>경영상태</t>
    <phoneticPr fontId="3" type="noConversion"/>
  </si>
  <si>
    <t>투찰율[%]</t>
    <phoneticPr fontId="3" type="noConversion"/>
  </si>
  <si>
    <t>격차</t>
    <phoneticPr fontId="3" type="noConversion"/>
  </si>
  <si>
    <t>사정율</t>
    <phoneticPr fontId="3" type="noConversion"/>
  </si>
  <si>
    <t>예가         투찰율</t>
    <phoneticPr fontId="3" type="noConversion"/>
  </si>
  <si>
    <t>A금액(가격심사제외 금액)</t>
    <phoneticPr fontId="3" type="noConversion"/>
  </si>
  <si>
    <t>업체별금액차이</t>
    <phoneticPr fontId="3" type="noConversion"/>
  </si>
  <si>
    <t>대표사</t>
    <phoneticPr fontId="3" type="noConversion"/>
  </si>
  <si>
    <t>구성원1</t>
    <phoneticPr fontId="3" type="noConversion"/>
  </si>
  <si>
    <t>구성원2</t>
    <phoneticPr fontId="3" type="noConversion"/>
  </si>
  <si>
    <t>구성원4</t>
    <phoneticPr fontId="3" type="noConversion"/>
  </si>
  <si>
    <t>비고</t>
    <phoneticPr fontId="3" type="noConversion"/>
  </si>
  <si>
    <r>
      <rPr>
        <sz val="10"/>
        <color theme="1"/>
        <rFont val="굴림체"/>
        <family val="3"/>
        <charset val="129"/>
      </rPr>
      <t>경영계산</t>
    </r>
    <r>
      <rPr>
        <sz val="10"/>
        <color indexed="10"/>
        <rFont val="굴림체"/>
        <family val="3"/>
        <charset val="129"/>
      </rPr>
      <t xml:space="preserve">
품질점수</t>
    </r>
    <phoneticPr fontId="3" type="noConversion"/>
  </si>
  <si>
    <t>실적계수</t>
    <phoneticPr fontId="3" type="noConversion"/>
  </si>
  <si>
    <t>실적점수(11점)</t>
    <phoneticPr fontId="3" type="noConversion"/>
  </si>
  <si>
    <t>품질
평가
(4점)</t>
    <phoneticPr fontId="3" type="noConversion"/>
  </si>
  <si>
    <t>지역
경제 (0.3점)</t>
    <phoneticPr fontId="3" type="noConversion"/>
  </si>
  <si>
    <t>기타점수
(17점)</t>
    <phoneticPr fontId="3" type="noConversion"/>
  </si>
  <si>
    <t>예상점수</t>
    <phoneticPr fontId="3" type="noConversion"/>
  </si>
  <si>
    <t>적격점수</t>
    <phoneticPr fontId="3" type="noConversion"/>
  </si>
  <si>
    <t>2600412-00 고양창릉 S-3BL 아파트 전기공사 5공구</t>
    <phoneticPr fontId="3" type="noConversion"/>
  </si>
  <si>
    <t>신신이앤씨</t>
    <phoneticPr fontId="3" type="noConversion"/>
  </si>
  <si>
    <t xml:space="preserve">94점이상:4점/91점이상:3.9점/88점이상:3.8점/
85점이상:3.7점 85점미만:3.6점 </t>
    <phoneticPr fontId="3" type="noConversion"/>
  </si>
  <si>
    <t>아람이엔테크
90.73</t>
    <phoneticPr fontId="3" type="noConversion"/>
  </si>
  <si>
    <t>도화엔지니어링 품질93.38</t>
    <phoneticPr fontId="3" type="noConversion"/>
  </si>
  <si>
    <t>대흥디씨티 70.69</t>
    <phoneticPr fontId="3" type="noConversion"/>
  </si>
  <si>
    <t>에코엠이엔씨24.65</t>
    <phoneticPr fontId="3" type="noConversion"/>
  </si>
  <si>
    <t>온세이엔씨
74.49</t>
    <phoneticPr fontId="3" type="noConversion"/>
  </si>
  <si>
    <t>우전
42.39
품질92.23</t>
    <phoneticPr fontId="3" type="noConversion"/>
  </si>
  <si>
    <t>개성건설
30.58
품질92.52</t>
    <phoneticPr fontId="3" type="noConversion"/>
  </si>
  <si>
    <t>일광이앤씨 11.19
품질91.63</t>
    <phoneticPr fontId="3" type="noConversion"/>
  </si>
  <si>
    <t>품질91점이상</t>
    <phoneticPr fontId="3" type="noConversion"/>
  </si>
  <si>
    <t>엘케이엔지니어링_김인용17.29
품질92.92</t>
    <phoneticPr fontId="3" type="noConversion"/>
  </si>
  <si>
    <t>대동종합전설 9.27</t>
    <phoneticPr fontId="3" type="noConversion"/>
  </si>
  <si>
    <t>송원이앤씨
21.01</t>
    <phoneticPr fontId="3" type="noConversion"/>
  </si>
  <si>
    <t>삼영플랜트
31.64</t>
    <phoneticPr fontId="3" type="noConversion"/>
  </si>
  <si>
    <t>서보</t>
    <phoneticPr fontId="3" type="noConversion"/>
  </si>
  <si>
    <t>880억실적사</t>
    <phoneticPr fontId="3" type="noConversion"/>
  </si>
  <si>
    <t>지음쏠라테크 27.6</t>
    <phoneticPr fontId="3" type="noConversion"/>
  </si>
  <si>
    <t>디엑스비전
48.79
이동훈</t>
    <phoneticPr fontId="3" type="noConversion"/>
  </si>
  <si>
    <t>삼송
21.77
박성균</t>
    <phoneticPr fontId="3" type="noConversion"/>
  </si>
  <si>
    <t xml:space="preserve">사용X </t>
    <phoneticPr fontId="3" type="noConversion"/>
  </si>
  <si>
    <t>지역사(서보)</t>
    <phoneticPr fontId="3" type="noConversion"/>
  </si>
  <si>
    <t>지음이엔아이 품질93.38</t>
    <phoneticPr fontId="3" type="noConversion"/>
  </si>
  <si>
    <t>벽산전기
22.62
이동훈</t>
    <phoneticPr fontId="3" type="noConversion"/>
  </si>
  <si>
    <t>하모니씨앤씨㈜ 김장섭
품질91.4</t>
    <phoneticPr fontId="3" type="noConversion"/>
  </si>
  <si>
    <t>영진종합건설_조정 73.5
품질90.76</t>
    <phoneticPr fontId="3" type="noConversion"/>
  </si>
  <si>
    <t>전국</t>
    <phoneticPr fontId="3" type="noConversion"/>
  </si>
  <si>
    <t>서광에너지
89.28
조정</t>
    <phoneticPr fontId="3" type="noConversion"/>
  </si>
  <si>
    <t>파르이앤씨
74.56
김장섭</t>
    <phoneticPr fontId="3" type="noConversion"/>
  </si>
  <si>
    <t>품질업체</t>
    <phoneticPr fontId="3" type="noConversion"/>
  </si>
  <si>
    <t>우진일렉트
63.55</t>
    <phoneticPr fontId="3" type="noConversion"/>
  </si>
  <si>
    <t>진안전설
39.5
김장섭</t>
    <phoneticPr fontId="3" type="noConversion"/>
  </si>
  <si>
    <t>에이원테크
27.96
김장섭</t>
    <phoneticPr fontId="3" type="noConversion"/>
  </si>
  <si>
    <t>일렉콤
22.58
김장섭</t>
    <phoneticPr fontId="3" type="noConversion"/>
  </si>
  <si>
    <t xml:space="preserve">경우전기
김장섭 </t>
    <phoneticPr fontId="3" type="noConversion"/>
  </si>
  <si>
    <t>엔케이이엔씨 12.59
나의상</t>
    <phoneticPr fontId="3" type="noConversion"/>
  </si>
  <si>
    <t>세진종합이엔씨 28.86
김장섭</t>
    <phoneticPr fontId="3" type="noConversion"/>
  </si>
  <si>
    <t>㈜윌인코
22.74
김장섭</t>
    <phoneticPr fontId="3" type="noConversion"/>
  </si>
  <si>
    <r>
      <t xml:space="preserve">대상전력
26.09
</t>
    </r>
    <r>
      <rPr>
        <sz val="10"/>
        <color theme="1"/>
        <rFont val="굴림체"/>
        <family val="3"/>
        <charset val="129"/>
      </rPr>
      <t>김희준</t>
    </r>
    <phoneticPr fontId="3" type="noConversion"/>
  </si>
  <si>
    <t>일진종합전설 박성균</t>
    <phoneticPr fontId="3" type="noConversion"/>
  </si>
  <si>
    <t>에스지씨이앤씨
81.73</t>
    <phoneticPr fontId="3" type="noConversion"/>
  </si>
  <si>
    <t>두성이앤씨
45.48
김희준</t>
    <phoneticPr fontId="3" type="noConversion"/>
  </si>
  <si>
    <t>만양
22.01
이동훈</t>
    <phoneticPr fontId="3" type="noConversion"/>
  </si>
  <si>
    <t>우진기전
24.33
이동훈</t>
    <phoneticPr fontId="3" type="noConversion"/>
  </si>
  <si>
    <t>세명건설
14.39
이동훈</t>
    <phoneticPr fontId="3" type="noConversion"/>
  </si>
  <si>
    <t>김호이앤씨
22.86
이동훈</t>
    <phoneticPr fontId="3" type="noConversion"/>
  </si>
  <si>
    <t>엘디에스
29.66
구본진</t>
    <phoneticPr fontId="3" type="noConversion"/>
  </si>
  <si>
    <t>다온전력
10.64
구본진
품질 90.03</t>
    <phoneticPr fontId="3" type="noConversion"/>
  </si>
  <si>
    <t>2600416-00 고양창릉 S-3BL 아파트 정보통신공사 5공구[간이형 종합심사낙찰제]</t>
    <phoneticPr fontId="3" type="noConversion"/>
  </si>
  <si>
    <t>우진일렉트
28.66</t>
    <phoneticPr fontId="3" type="noConversion"/>
  </si>
  <si>
    <t>아이디스
김기성</t>
    <phoneticPr fontId="3" type="noConversion"/>
  </si>
  <si>
    <t>포어링크
이주영</t>
    <phoneticPr fontId="3" type="noConversion"/>
  </si>
  <si>
    <t>오파스넷 
이동훈</t>
    <phoneticPr fontId="3" type="noConversion"/>
  </si>
  <si>
    <t>경기 30%</t>
    <phoneticPr fontId="3" type="noConversion"/>
  </si>
  <si>
    <t>아람이엔테크 40.34
품질91.78</t>
    <phoneticPr fontId="3" type="noConversion"/>
  </si>
  <si>
    <t>케이비에스비즈니스</t>
    <phoneticPr fontId="3" type="noConversion"/>
  </si>
  <si>
    <t>428억 지역사</t>
    <phoneticPr fontId="3" type="noConversion"/>
  </si>
  <si>
    <t>대흥디씨티
28.07</t>
    <phoneticPr fontId="3" type="noConversion"/>
  </si>
  <si>
    <t>솔루윈
61.65
김기성</t>
    <phoneticPr fontId="3" type="noConversion"/>
  </si>
  <si>
    <t>온세이엔씨
32.07</t>
    <phoneticPr fontId="3" type="noConversion"/>
  </si>
  <si>
    <t>에쓰엔씨정보기술57.73
박성균</t>
    <phoneticPr fontId="3" type="noConversion"/>
  </si>
  <si>
    <t>에스알티
32.74
박성균</t>
    <phoneticPr fontId="3" type="noConversion"/>
  </si>
  <si>
    <t>태평양이앤씨 24.96
조재진</t>
    <phoneticPr fontId="3" type="noConversion"/>
  </si>
  <si>
    <t>유티정보
22.99
조재진</t>
    <phoneticPr fontId="3" type="noConversion"/>
  </si>
  <si>
    <t>트래콘건설
21.21</t>
    <phoneticPr fontId="3" type="noConversion"/>
  </si>
  <si>
    <t>만양
20.54
이동훈</t>
    <phoneticPr fontId="3" type="noConversion"/>
  </si>
  <si>
    <t>우진기전
22.82
이동훈</t>
    <phoneticPr fontId="3" type="noConversion"/>
  </si>
  <si>
    <t>대상전력
6.78</t>
    <phoneticPr fontId="3" type="noConversion"/>
  </si>
  <si>
    <t>광원
8.73</t>
    <phoneticPr fontId="3" type="noConversion"/>
  </si>
  <si>
    <t>개성건설
27.1</t>
    <phoneticPr fontId="3" type="noConversion"/>
  </si>
  <si>
    <t>세진종합이엔씨10.06
김장섭</t>
    <phoneticPr fontId="3" type="noConversion"/>
  </si>
  <si>
    <t>일성건설
소방만</t>
    <phoneticPr fontId="3" type="noConversion"/>
  </si>
  <si>
    <t>일성건설㈜</t>
    <phoneticPr fontId="3" type="noConversion"/>
  </si>
  <si>
    <t>점수빠짐</t>
    <phoneticPr fontId="3" type="noConversion"/>
  </si>
  <si>
    <t>현대전기건설_이동훈55</t>
    <phoneticPr fontId="3" type="noConversion"/>
  </si>
  <si>
    <t>추정가격</t>
    <phoneticPr fontId="3" type="noConversion"/>
  </si>
  <si>
    <t>시공비율기준</t>
    <phoneticPr fontId="3" type="noConversion"/>
  </si>
  <si>
    <t>소방    시평</t>
    <phoneticPr fontId="3" type="noConversion"/>
  </si>
  <si>
    <t>시공능력</t>
    <phoneticPr fontId="3" type="noConversion"/>
  </si>
  <si>
    <t>시평기준</t>
    <phoneticPr fontId="3" type="noConversion"/>
  </si>
  <si>
    <t>참여가능비율</t>
    <phoneticPr fontId="3" type="noConversion"/>
  </si>
  <si>
    <t>내역작업:</t>
    <phoneticPr fontId="3" type="noConversion"/>
  </si>
  <si>
    <t>기초금액</t>
    <phoneticPr fontId="3" type="noConversion"/>
  </si>
  <si>
    <t>실적평가(설계금액)</t>
    <phoneticPr fontId="3" type="noConversion"/>
  </si>
  <si>
    <t>실적    만점</t>
    <phoneticPr fontId="3" type="noConversion"/>
  </si>
  <si>
    <t>3배수</t>
    <phoneticPr fontId="3" type="noConversion"/>
  </si>
  <si>
    <t>입찰</t>
    <phoneticPr fontId="3" type="noConversion"/>
  </si>
  <si>
    <t>경기30%</t>
    <phoneticPr fontId="3" type="noConversion"/>
  </si>
  <si>
    <t>투찰금액</t>
    <phoneticPr fontId="3" type="noConversion"/>
  </si>
  <si>
    <t>연번</t>
    <phoneticPr fontId="3" type="noConversion"/>
  </si>
  <si>
    <t>컨소연락(*:확정)</t>
    <phoneticPr fontId="3" type="noConversion"/>
  </si>
  <si>
    <t>업 체 명</t>
    <phoneticPr fontId="3" type="noConversion"/>
  </si>
  <si>
    <t>지 분</t>
    <phoneticPr fontId="3" type="noConversion"/>
  </si>
  <si>
    <t>합산지분</t>
    <phoneticPr fontId="3" type="noConversion"/>
  </si>
  <si>
    <t>경영상태</t>
    <phoneticPr fontId="3" type="noConversion"/>
  </si>
  <si>
    <t>적 격 예 상 점 수</t>
    <phoneticPr fontId="3" type="noConversion"/>
  </si>
  <si>
    <t>투찰율[%]</t>
    <phoneticPr fontId="3" type="noConversion"/>
  </si>
  <si>
    <t>격차</t>
    <phoneticPr fontId="3" type="noConversion"/>
  </si>
  <si>
    <t>사정율</t>
    <phoneticPr fontId="3" type="noConversion"/>
  </si>
  <si>
    <t>예가         투찰율</t>
    <phoneticPr fontId="3" type="noConversion"/>
  </si>
  <si>
    <t>A금액(가격심사제외 금액)</t>
    <phoneticPr fontId="3" type="noConversion"/>
  </si>
  <si>
    <t>업체별금액차이</t>
    <phoneticPr fontId="3" type="noConversion"/>
  </si>
  <si>
    <t>대표사</t>
    <phoneticPr fontId="3" type="noConversion"/>
  </si>
  <si>
    <t>구성원1</t>
    <phoneticPr fontId="3" type="noConversion"/>
  </si>
  <si>
    <t>구성원2</t>
    <phoneticPr fontId="3" type="noConversion"/>
  </si>
  <si>
    <t>구성원3</t>
    <phoneticPr fontId="3" type="noConversion"/>
  </si>
  <si>
    <t>구성원4</t>
    <phoneticPr fontId="3" type="noConversion"/>
  </si>
  <si>
    <t>비고</t>
    <phoneticPr fontId="3" type="noConversion"/>
  </si>
  <si>
    <t>구성원1</t>
    <phoneticPr fontId="3" type="noConversion"/>
  </si>
  <si>
    <t>대표사</t>
    <phoneticPr fontId="3" type="noConversion"/>
  </si>
  <si>
    <r>
      <rPr>
        <sz val="10"/>
        <color theme="1"/>
        <rFont val="굴림체"/>
        <family val="3"/>
        <charset val="129"/>
      </rPr>
      <t>경영계산</t>
    </r>
    <r>
      <rPr>
        <sz val="10"/>
        <color indexed="10"/>
        <rFont val="굴림체"/>
        <family val="3"/>
        <charset val="129"/>
      </rPr>
      <t xml:space="preserve">
품질점수</t>
    </r>
    <phoneticPr fontId="3" type="noConversion"/>
  </si>
  <si>
    <t>경영점수(8점)</t>
    <phoneticPr fontId="3" type="noConversion"/>
  </si>
  <si>
    <t>실적계수</t>
    <phoneticPr fontId="3" type="noConversion"/>
  </si>
  <si>
    <t>실적점수</t>
    <phoneticPr fontId="3" type="noConversion"/>
  </si>
  <si>
    <t>실적점수(11점)</t>
    <phoneticPr fontId="3" type="noConversion"/>
  </si>
  <si>
    <t>품질
평가
(4점)</t>
    <phoneticPr fontId="3" type="noConversion"/>
  </si>
  <si>
    <t>지역
경제 (0.3점)</t>
    <phoneticPr fontId="3" type="noConversion"/>
  </si>
  <si>
    <t>기타점수
(17점)</t>
    <phoneticPr fontId="3" type="noConversion"/>
  </si>
  <si>
    <t>예상점수</t>
    <phoneticPr fontId="3" type="noConversion"/>
  </si>
  <si>
    <t>적격점수</t>
    <phoneticPr fontId="3" type="noConversion"/>
  </si>
  <si>
    <r>
      <t xml:space="preserve">지음이엔아이
</t>
    </r>
    <r>
      <rPr>
        <sz val="10"/>
        <color rgb="FFFF0000"/>
        <rFont val="굴림체"/>
        <family val="3"/>
        <charset val="129"/>
      </rPr>
      <t xml:space="preserve">품질93.38 </t>
    </r>
    <r>
      <rPr>
        <b/>
        <sz val="10"/>
        <color rgb="FFFF0000"/>
        <rFont val="굴림체"/>
        <family val="3"/>
        <charset val="129"/>
      </rPr>
      <t xml:space="preserve">      </t>
    </r>
    <phoneticPr fontId="3" type="noConversion"/>
  </si>
  <si>
    <t>기전사_이재웅</t>
    <phoneticPr fontId="3" type="noConversion"/>
  </si>
  <si>
    <t>우진일렉트</t>
    <phoneticPr fontId="3" type="noConversion"/>
  </si>
  <si>
    <t>케이이에스전기공사
품질94.48</t>
    <phoneticPr fontId="3" type="noConversion"/>
  </si>
  <si>
    <t xml:space="preserve">경우전기 </t>
    <phoneticPr fontId="3" type="noConversion"/>
  </si>
  <si>
    <r>
      <t xml:space="preserve">도화엔지니어링
</t>
    </r>
    <r>
      <rPr>
        <sz val="10"/>
        <color rgb="FFFF0000"/>
        <rFont val="굴림체"/>
        <family val="3"/>
        <charset val="129"/>
      </rPr>
      <t>품질93.38</t>
    </r>
    <phoneticPr fontId="3" type="noConversion"/>
  </si>
  <si>
    <t>영진종합건설_조정
품질90.76</t>
    <phoneticPr fontId="3" type="noConversion"/>
  </si>
  <si>
    <t>대명지이씨
품질89.67</t>
    <phoneticPr fontId="3" type="noConversion"/>
  </si>
  <si>
    <t xml:space="preserve">도원이엔아이 </t>
    <phoneticPr fontId="3" type="noConversion"/>
  </si>
  <si>
    <t>코레일테크</t>
    <phoneticPr fontId="3" type="noConversion"/>
  </si>
  <si>
    <t>하나전기</t>
    <phoneticPr fontId="3" type="noConversion"/>
  </si>
  <si>
    <t xml:space="preserve">파르이앤씨 </t>
    <phoneticPr fontId="3" type="noConversion"/>
  </si>
  <si>
    <t>대명에너지</t>
    <phoneticPr fontId="3" type="noConversion"/>
  </si>
  <si>
    <t>대흥디씨티</t>
    <phoneticPr fontId="3" type="noConversion"/>
  </si>
  <si>
    <t>대륙전기_김희준
품질88.43</t>
    <phoneticPr fontId="3" type="noConversion"/>
  </si>
  <si>
    <t>대광건영</t>
    <phoneticPr fontId="3" type="noConversion"/>
  </si>
  <si>
    <t xml:space="preserve">온세이엔씨 </t>
    <phoneticPr fontId="3" type="noConversion"/>
  </si>
  <si>
    <t>에스지씨이앤씨</t>
    <phoneticPr fontId="3" type="noConversion"/>
  </si>
  <si>
    <t>부현전기</t>
    <phoneticPr fontId="3" type="noConversion"/>
  </si>
  <si>
    <t xml:space="preserve">신신이앤씨  </t>
    <phoneticPr fontId="3" type="noConversion"/>
  </si>
  <si>
    <t>성전사</t>
    <phoneticPr fontId="3" type="noConversion"/>
  </si>
  <si>
    <t>대유기전공사_김희준</t>
    <phoneticPr fontId="3" type="noConversion"/>
  </si>
  <si>
    <t>통광</t>
    <phoneticPr fontId="3" type="noConversion"/>
  </si>
  <si>
    <t>현대엘리베이터_박성균</t>
    <phoneticPr fontId="3" type="noConversion"/>
  </si>
  <si>
    <t>대은기전_김정훈</t>
    <phoneticPr fontId="3" type="noConversion"/>
  </si>
  <si>
    <t>백두전력_김희준</t>
    <phoneticPr fontId="3" type="noConversion"/>
  </si>
  <si>
    <t>일진종합전설_박성균</t>
    <phoneticPr fontId="3" type="noConversion"/>
  </si>
  <si>
    <t>대용와트스_윤명숙</t>
    <phoneticPr fontId="3" type="noConversion"/>
  </si>
  <si>
    <t xml:space="preserve">건영전기_김희준 </t>
    <phoneticPr fontId="3" type="noConversion"/>
  </si>
  <si>
    <t>레이테크_김대열</t>
    <phoneticPr fontId="3" type="noConversion"/>
  </si>
  <si>
    <t>대한종합산전</t>
    <phoneticPr fontId="3" type="noConversion"/>
  </si>
  <si>
    <t>한국이알이시_이재웅</t>
    <phoneticPr fontId="3" type="noConversion"/>
  </si>
  <si>
    <t>에너지로드_이동훈</t>
    <phoneticPr fontId="3" type="noConversion"/>
  </si>
  <si>
    <r>
      <t xml:space="preserve">일렉파워
</t>
    </r>
    <r>
      <rPr>
        <sz val="10"/>
        <color rgb="FFFF0000"/>
        <rFont val="굴림체"/>
        <family val="3"/>
        <charset val="129"/>
      </rPr>
      <t>품질90.21</t>
    </r>
    <phoneticPr fontId="3" type="noConversion"/>
  </si>
  <si>
    <t>일렉파워
부정당</t>
    <phoneticPr fontId="3" type="noConversion"/>
  </si>
  <si>
    <t>서보</t>
    <phoneticPr fontId="3" type="noConversion"/>
  </si>
  <si>
    <t>미광계전_조정</t>
    <phoneticPr fontId="3" type="noConversion"/>
  </si>
  <si>
    <t>2026.02.13</t>
    <phoneticPr fontId="3" type="noConversion"/>
  </si>
  <si>
    <r>
      <t xml:space="preserve">아람이엔테크
</t>
    </r>
    <r>
      <rPr>
        <sz val="10"/>
        <color rgb="FFFF0000"/>
        <rFont val="굴림체"/>
        <family val="3"/>
        <charset val="129"/>
      </rPr>
      <t>품질90.73</t>
    </r>
    <phoneticPr fontId="3" type="noConversion"/>
  </si>
  <si>
    <t>재현이앤씨_김장섭17</t>
    <phoneticPr fontId="3" type="noConversion"/>
  </si>
  <si>
    <r>
      <t xml:space="preserve">우전77
</t>
    </r>
    <r>
      <rPr>
        <sz val="10"/>
        <color rgb="FFFF0000"/>
        <rFont val="굴림체"/>
        <family val="3"/>
        <charset val="129"/>
      </rPr>
      <t>품질92.23</t>
    </r>
    <phoneticPr fontId="3" type="noConversion"/>
  </si>
  <si>
    <t>엔케이이엔씨23.06</t>
    <phoneticPr fontId="3" type="noConversion"/>
  </si>
  <si>
    <t>개성건설56
품질92.52</t>
    <phoneticPr fontId="3" type="noConversion"/>
  </si>
  <si>
    <t>에코엠이엔씨45.15</t>
    <phoneticPr fontId="3" type="noConversion"/>
  </si>
  <si>
    <t>다온전력_구본진19.49
품질90.03</t>
    <phoneticPr fontId="3" type="noConversion"/>
  </si>
  <si>
    <t>세영이앤씨_이동훈23.99</t>
    <phoneticPr fontId="3" type="noConversion"/>
  </si>
  <si>
    <t>일광이앤씨20.51
품질91.63</t>
    <phoneticPr fontId="3" type="noConversion"/>
  </si>
  <si>
    <t>효우테크_김장섭15.91</t>
    <phoneticPr fontId="3" type="noConversion"/>
  </si>
  <si>
    <t>엘케이엔지니어링_김인용31.68
품질92.92</t>
    <phoneticPr fontId="3" type="noConversion"/>
  </si>
  <si>
    <t>지음쏠라테크50.56</t>
    <phoneticPr fontId="3" type="noConversion"/>
  </si>
  <si>
    <t>트래콘건설44.89</t>
    <phoneticPr fontId="3" type="noConversion"/>
  </si>
  <si>
    <t>영운이앤아이_구본진46.74</t>
    <phoneticPr fontId="3" type="noConversion"/>
  </si>
  <si>
    <t>벽산전기_이동훈41.43</t>
    <phoneticPr fontId="3" type="noConversion"/>
  </si>
  <si>
    <t>대동종합전설_윤명숙16.98</t>
    <phoneticPr fontId="3" type="noConversion"/>
  </si>
  <si>
    <t>세명건설_이동훈26.37</t>
    <phoneticPr fontId="3" type="noConversion"/>
  </si>
  <si>
    <t>삼송_박성균39.89</t>
    <phoneticPr fontId="3" type="noConversion"/>
  </si>
  <si>
    <t>정준테크_이동훈15.86</t>
    <phoneticPr fontId="3" type="noConversion"/>
  </si>
  <si>
    <t>보원엔지니어링47.64</t>
    <phoneticPr fontId="3" type="noConversion"/>
  </si>
  <si>
    <t>현대엠테크54</t>
    <phoneticPr fontId="3" type="noConversion"/>
  </si>
  <si>
    <t>대상전력47.79</t>
    <phoneticPr fontId="3" type="noConversion"/>
  </si>
  <si>
    <t>나라전력_김장섭40</t>
    <phoneticPr fontId="3" type="noConversion"/>
  </si>
  <si>
    <t>우진기전_이동훈44</t>
    <phoneticPr fontId="3" type="noConversion"/>
  </si>
  <si>
    <t>녹십자이엠13.69</t>
    <phoneticPr fontId="3" type="noConversion"/>
  </si>
  <si>
    <t>대원전력공사_윤명숙43</t>
    <phoneticPr fontId="3" type="noConversion"/>
  </si>
  <si>
    <t>송원이앤씨38.49</t>
    <phoneticPr fontId="3" type="noConversion"/>
  </si>
  <si>
    <t>서광에너지_조정82
품질89.28</t>
    <phoneticPr fontId="3" type="noConversion"/>
  </si>
  <si>
    <t>지테크_김대열39.4</t>
    <phoneticPr fontId="3" type="noConversion"/>
  </si>
  <si>
    <t>김호이앤씨_이동훈41.87</t>
    <phoneticPr fontId="3" type="noConversion"/>
  </si>
  <si>
    <t>윌인코_김장섭41.66</t>
    <phoneticPr fontId="3" type="noConversion"/>
  </si>
  <si>
    <t>솔라테라스_이동훈47.3</t>
    <phoneticPr fontId="3" type="noConversion"/>
  </si>
  <si>
    <t>디엑스비전_이동훈89</t>
    <phoneticPr fontId="3" type="noConversion"/>
  </si>
  <si>
    <t>삼영플랜트57</t>
    <phoneticPr fontId="3" type="noConversion"/>
  </si>
  <si>
    <t>만양_이동훈40.33</t>
    <phoneticPr fontId="3" type="noConversion"/>
  </si>
  <si>
    <t>라온건설_유형민77</t>
    <phoneticPr fontId="3" type="noConversion"/>
  </si>
  <si>
    <t>세진종합이엔씨_김장섭52</t>
    <phoneticPr fontId="3" type="noConversion"/>
  </si>
  <si>
    <t>유원이앤에프_윤명숙41</t>
    <phoneticPr fontId="3" type="noConversion"/>
  </si>
  <si>
    <t>양지전기_조정54</t>
    <phoneticPr fontId="3" type="noConversion"/>
  </si>
  <si>
    <t>한일솔라텍_서권형83</t>
    <phoneticPr fontId="3" type="noConversion"/>
  </si>
  <si>
    <t>두성이앤씨_김희준83</t>
    <phoneticPr fontId="3" type="noConversion"/>
  </si>
  <si>
    <t>엘디에스_구본진54</t>
    <phoneticPr fontId="3" type="noConversion"/>
  </si>
  <si>
    <t>에스티엔비_이동훈96</t>
    <phoneticPr fontId="3" type="noConversion"/>
  </si>
  <si>
    <t>은광이앤씨_이동훈15.76</t>
    <phoneticPr fontId="3" type="noConversion"/>
  </si>
  <si>
    <t>일렉콤_김장섭41</t>
    <phoneticPr fontId="3" type="noConversion"/>
  </si>
  <si>
    <t>94점이상:4점 / 91점이상:3.9점 / 88점이상:3.8점</t>
    <phoneticPr fontId="3" type="noConversion"/>
  </si>
  <si>
    <t>품질91</t>
    <phoneticPr fontId="3" type="noConversion"/>
  </si>
  <si>
    <t>진안전설_김장섭72</t>
    <phoneticPr fontId="3" type="noConversion"/>
  </si>
  <si>
    <t>에이원테크_김장섭51</t>
    <phoneticPr fontId="3" type="noConversion"/>
  </si>
  <si>
    <t>낙찰이력
①</t>
    <phoneticPr fontId="3" type="noConversion"/>
  </si>
  <si>
    <t>낙찰이력
②</t>
    <phoneticPr fontId="3" type="noConversion"/>
  </si>
  <si>
    <t>5년425억 지역사</t>
    <phoneticPr fontId="3" type="noConversion"/>
  </si>
  <si>
    <t>파워이에프씨_김인용52</t>
    <phoneticPr fontId="3" type="noConversion"/>
  </si>
  <si>
    <t>파워이에프씨_김인용71</t>
    <phoneticPr fontId="3" type="noConversion"/>
  </si>
  <si>
    <t>파워이에프씨_김인용69</t>
    <phoneticPr fontId="3" type="noConversion"/>
  </si>
  <si>
    <t>파워이에프씨_김인용70</t>
    <phoneticPr fontId="3" type="noConversion"/>
  </si>
  <si>
    <t>파워이에프씨_김인용64</t>
    <phoneticPr fontId="3" type="noConversion"/>
  </si>
  <si>
    <t>파워이에프씨_김인용56</t>
    <phoneticPr fontId="3" type="noConversion"/>
  </si>
  <si>
    <t>파워이에프씨_김인용86</t>
    <phoneticPr fontId="3" type="noConversion"/>
  </si>
  <si>
    <t>파워이에프씨_김인용77</t>
    <phoneticPr fontId="3" type="noConversion"/>
  </si>
  <si>
    <t>알림</t>
    <phoneticPr fontId="3" type="noConversion"/>
  </si>
  <si>
    <t>알림</t>
    <phoneticPr fontId="3" type="noConversion"/>
  </si>
  <si>
    <t>남양계전</t>
    <phoneticPr fontId="3" type="noConversion"/>
  </si>
  <si>
    <t>서광전기통신공사_김용복</t>
    <phoneticPr fontId="3" type="noConversion"/>
  </si>
  <si>
    <t>유경_김용복</t>
    <phoneticPr fontId="3" type="noConversion"/>
  </si>
  <si>
    <t>내역
우리가</t>
    <phoneticPr fontId="3" type="noConversion"/>
  </si>
  <si>
    <t>신강전기_김용복88</t>
    <phoneticPr fontId="3" type="noConversion"/>
  </si>
  <si>
    <t>포스코피에이치솔루션_김용복</t>
    <phoneticPr fontId="3" type="noConversion"/>
  </si>
  <si>
    <t>강주_김용복62</t>
    <phoneticPr fontId="3" type="noConversion"/>
  </si>
  <si>
    <t>강주_김용복</t>
    <phoneticPr fontId="3" type="noConversion"/>
  </si>
  <si>
    <t>신강전력_김용복84</t>
    <phoneticPr fontId="3" type="noConversion"/>
  </si>
  <si>
    <t>2600209-00 시흥거모 A-7BL 아파트 전기공사 5공구</t>
    <phoneticPr fontId="3" type="noConversion"/>
  </si>
  <si>
    <t>신강,강주 90일안됨</t>
    <phoneticPr fontId="3" type="noConversion"/>
  </si>
  <si>
    <t>2026.02.25</t>
    <phoneticPr fontId="3" type="noConversion"/>
  </si>
  <si>
    <t>전국</t>
    <phoneticPr fontId="3" type="noConversion"/>
  </si>
  <si>
    <t>기전사_이재웅67</t>
    <phoneticPr fontId="3" type="noConversion"/>
  </si>
  <si>
    <t>대성문_박성균12.7</t>
    <phoneticPr fontId="3" type="noConversion"/>
  </si>
  <si>
    <t>프로몰엔지니어링_박성균4.45</t>
    <phoneticPr fontId="3" type="noConversion"/>
  </si>
  <si>
    <t>에코엠이엔씨27</t>
    <phoneticPr fontId="3" type="noConversion"/>
  </si>
  <si>
    <t>지음쏠라테크30</t>
    <phoneticPr fontId="3" type="noConversion"/>
  </si>
  <si>
    <t>에이원파워텍_김인용14.68</t>
    <phoneticPr fontId="3" type="noConversion"/>
  </si>
  <si>
    <t>KES 
이번건 알아서 한다함</t>
    <phoneticPr fontId="3" type="noConversion"/>
  </si>
  <si>
    <t>알림</t>
    <phoneticPr fontId="3" type="noConversion"/>
  </si>
  <si>
    <t>2600544-00 화성병점 복합타운 주상복합 전기공사 1공구</t>
    <phoneticPr fontId="3" type="noConversion"/>
  </si>
  <si>
    <t>2600588-00 부산명지 A-5BL 아파트 정보통신공사 2공구[간이형 종합심사낙찰제]</t>
    <phoneticPr fontId="3" type="noConversion"/>
  </si>
  <si>
    <t>부산30%</t>
    <phoneticPr fontId="3" type="noConversion"/>
  </si>
  <si>
    <t>2026.02.26</t>
    <phoneticPr fontId="3" type="noConversion"/>
  </si>
  <si>
    <t>지음이엔아이</t>
    <phoneticPr fontId="3" type="noConversion"/>
  </si>
  <si>
    <t>부현전기</t>
    <phoneticPr fontId="3" type="noConversion"/>
  </si>
  <si>
    <t>아이디스</t>
    <phoneticPr fontId="3" type="noConversion"/>
  </si>
  <si>
    <t>경우전기</t>
    <phoneticPr fontId="3" type="noConversion"/>
  </si>
  <si>
    <t>기전사18.4</t>
    <phoneticPr fontId="3" type="noConversion"/>
  </si>
  <si>
    <t>포어링크</t>
    <phoneticPr fontId="3" type="noConversion"/>
  </si>
  <si>
    <r>
      <rPr>
        <b/>
        <sz val="10"/>
        <color rgb="FFFF0000"/>
        <rFont val="굴림체"/>
        <family val="3"/>
        <charset val="129"/>
      </rPr>
      <t>아람이엔테크42</t>
    </r>
    <r>
      <rPr>
        <sz val="10"/>
        <rFont val="굴림체"/>
        <family val="3"/>
        <charset val="129"/>
      </rPr>
      <t xml:space="preserve">
</t>
    </r>
    <r>
      <rPr>
        <sz val="10"/>
        <color rgb="FFFF0000"/>
        <rFont val="굴림체"/>
        <family val="3"/>
        <charset val="129"/>
      </rPr>
      <t>품질91.78</t>
    </r>
    <phoneticPr fontId="3" type="noConversion"/>
  </si>
  <si>
    <t>우진일렉트30</t>
    <phoneticPr fontId="3" type="noConversion"/>
  </si>
  <si>
    <t>대흥디씨티29.6</t>
    <phoneticPr fontId="3" type="noConversion"/>
  </si>
  <si>
    <t>기웅전력_조정25.7</t>
    <phoneticPr fontId="3" type="noConversion"/>
  </si>
  <si>
    <t>에이원파워텍_김인용27.2</t>
    <phoneticPr fontId="3" type="noConversion"/>
  </si>
  <si>
    <t>일오삼산전_윤명숙25.32</t>
    <phoneticPr fontId="3" type="noConversion"/>
  </si>
  <si>
    <t>알림</t>
    <phoneticPr fontId="3" type="noConversion"/>
  </si>
  <si>
    <t>서광인포컴_구본진21.44</t>
    <phoneticPr fontId="3" type="noConversion"/>
  </si>
  <si>
    <t>종로전기</t>
    <phoneticPr fontId="3" type="noConversion"/>
  </si>
  <si>
    <t>비타민전자19.2</t>
    <phoneticPr fontId="3" type="noConversion"/>
  </si>
  <si>
    <t>방주전기16.96</t>
    <phoneticPr fontId="3" type="noConversion"/>
  </si>
  <si>
    <t>품질91
지역0.1</t>
    <phoneticPr fontId="3" type="noConversion"/>
  </si>
  <si>
    <t>와이제이정보기술15.85</t>
    <phoneticPr fontId="3" type="noConversion"/>
  </si>
  <si>
    <t>알림</t>
    <phoneticPr fontId="3" type="noConversion"/>
  </si>
  <si>
    <t>스타라이팅_신대철20.71</t>
    <phoneticPr fontId="3" type="noConversion"/>
  </si>
  <si>
    <t>금양에너텍_김한용20.49</t>
    <phoneticPr fontId="3" type="noConversion"/>
  </si>
  <si>
    <t>태동전력_김한용23.09</t>
    <phoneticPr fontId="3" type="noConversion"/>
  </si>
  <si>
    <t>다온전력11.9</t>
    <phoneticPr fontId="3" type="noConversion"/>
  </si>
  <si>
    <t>품질91</t>
    <phoneticPr fontId="3" type="noConversion"/>
  </si>
  <si>
    <t>2600583-00 부산명지 A-5BL 아파트 전기공사 2공구</t>
    <phoneticPr fontId="3" type="noConversion"/>
  </si>
  <si>
    <t>금영전기_박성균10.22</t>
    <phoneticPr fontId="3" type="noConversion"/>
  </si>
  <si>
    <t>2026.03.19</t>
    <phoneticPr fontId="3" type="noConversion"/>
  </si>
  <si>
    <t>기전사_이재웅77</t>
    <phoneticPr fontId="3" type="noConversion"/>
  </si>
  <si>
    <t>일광이앤씨14.51
품질91.63</t>
    <phoneticPr fontId="3" type="noConversion"/>
  </si>
  <si>
    <t>에코엠이엔씨31.95</t>
    <phoneticPr fontId="3" type="noConversion"/>
  </si>
  <si>
    <t>파워이에프씨_김인용37.17</t>
    <phoneticPr fontId="3" type="noConversion"/>
  </si>
  <si>
    <t>개성건설39.65
품질92.52</t>
    <phoneticPr fontId="3" type="noConversion"/>
  </si>
  <si>
    <t>영진종합건설_조정95
품질90.76</t>
    <phoneticPr fontId="3" type="noConversion"/>
  </si>
  <si>
    <t>우진일렉트82</t>
    <phoneticPr fontId="3" type="noConversion"/>
  </si>
  <si>
    <t>한국이알이시_이재웅89</t>
    <phoneticPr fontId="3" type="noConversion"/>
  </si>
  <si>
    <t>지음쏠라테크35</t>
    <phoneticPr fontId="3" type="noConversion"/>
  </si>
  <si>
    <t>삼송_박성균28.23</t>
    <phoneticPr fontId="3" type="noConversion"/>
  </si>
  <si>
    <t>진안전설_김장섭51</t>
    <phoneticPr fontId="3" type="noConversion"/>
  </si>
  <si>
    <t>정준테크_이동훈11.22</t>
    <phoneticPr fontId="3" type="noConversion"/>
  </si>
  <si>
    <t>세진종합이엔씨_김장섭37.42</t>
    <phoneticPr fontId="3" type="noConversion"/>
  </si>
  <si>
    <t>효우테크_김장섭11.26</t>
    <phoneticPr fontId="3" type="noConversion"/>
  </si>
  <si>
    <t>엔케이이엔씨16.32</t>
    <phoneticPr fontId="3" type="noConversion"/>
  </si>
  <si>
    <t>윌인코_김장섭29.48</t>
    <phoneticPr fontId="3" type="noConversion"/>
  </si>
  <si>
    <t>벽산전기_이동훈29.32</t>
    <phoneticPr fontId="3" type="noConversion"/>
  </si>
  <si>
    <t>대동종합전설_윤명숙12.02</t>
    <phoneticPr fontId="3" type="noConversion"/>
  </si>
  <si>
    <t>대원전력공사_윤명숙30.47</t>
    <phoneticPr fontId="3" type="noConversion"/>
  </si>
  <si>
    <t>트래콘건설31.77</t>
    <phoneticPr fontId="3" type="noConversion"/>
  </si>
  <si>
    <t>일렉콤_김장섭29.28</t>
    <phoneticPr fontId="3" type="noConversion"/>
  </si>
  <si>
    <t>두성이앤씨_김희준58.97</t>
    <phoneticPr fontId="3" type="noConversion"/>
  </si>
  <si>
    <t>에스티엔비_이동훈68</t>
    <phoneticPr fontId="3" type="noConversion"/>
  </si>
  <si>
    <t>디엑스비전_이동훈83</t>
    <phoneticPr fontId="3" type="noConversion"/>
  </si>
  <si>
    <t>대흥디씨티91</t>
    <phoneticPr fontId="3" type="noConversion"/>
  </si>
  <si>
    <t>송원이앤씨27.24</t>
    <phoneticPr fontId="3" type="noConversion"/>
  </si>
  <si>
    <t>김호이앤씨_이동훈29.63</t>
    <phoneticPr fontId="3" type="noConversion"/>
  </si>
  <si>
    <t>대상전력33.82</t>
    <phoneticPr fontId="3" type="noConversion"/>
  </si>
  <si>
    <t>삼영플랜트41.03</t>
    <phoneticPr fontId="3" type="noConversion"/>
  </si>
  <si>
    <t>세명건설_이동훈18.66</t>
    <phoneticPr fontId="3" type="noConversion"/>
  </si>
  <si>
    <t>세영이앤씨_이동훈16.98</t>
    <phoneticPr fontId="3" type="noConversion"/>
  </si>
  <si>
    <t>유경_김용복73</t>
    <phoneticPr fontId="3" type="noConversion"/>
  </si>
  <si>
    <t>유원이앤에프_윤명숙29.19</t>
    <phoneticPr fontId="3" type="noConversion"/>
  </si>
  <si>
    <t>만양_이동훈28.54</t>
    <phoneticPr fontId="3" type="noConversion"/>
  </si>
  <si>
    <t>현대엘리베이터_박성균84</t>
    <phoneticPr fontId="3" type="noConversion"/>
  </si>
  <si>
    <t>솔라테라스_이동훈33</t>
    <phoneticPr fontId="3" type="noConversion"/>
  </si>
  <si>
    <t>은광이앤씨_이동훈11</t>
    <phoneticPr fontId="3" type="noConversion"/>
  </si>
  <si>
    <t>우진기전_이동훈31</t>
    <phoneticPr fontId="3" type="noConversion"/>
  </si>
  <si>
    <t>만양_이동훈28</t>
    <phoneticPr fontId="3" type="noConversion"/>
  </si>
  <si>
    <t>보원엔지니어링33.7</t>
    <phoneticPr fontId="3" type="noConversion"/>
  </si>
  <si>
    <t>영운이앤아이_구본진33</t>
    <phoneticPr fontId="3" type="noConversion"/>
  </si>
  <si>
    <t>지테크_김대열27.8</t>
    <phoneticPr fontId="3" type="noConversion"/>
  </si>
  <si>
    <t>녹십자이엠9.69</t>
    <phoneticPr fontId="3" type="noConversion"/>
  </si>
  <si>
    <t>다온전력_구본진13.8
품질90.03</t>
    <phoneticPr fontId="3" type="noConversion"/>
  </si>
  <si>
    <t>엘디에스_구본진38</t>
    <phoneticPr fontId="3" type="noConversion"/>
  </si>
  <si>
    <t>제우전력_김대열69</t>
    <phoneticPr fontId="3" type="noConversion"/>
  </si>
  <si>
    <t>파르이앤씨96</t>
    <phoneticPr fontId="3" type="noConversion"/>
  </si>
  <si>
    <t>현대엠테크38</t>
    <phoneticPr fontId="3" type="noConversion"/>
  </si>
  <si>
    <t>재현이앤씨_김장섭12</t>
    <phoneticPr fontId="3" type="noConversion"/>
  </si>
  <si>
    <t>양지전기_조정32</t>
    <phoneticPr fontId="3" type="noConversion"/>
  </si>
  <si>
    <t>나라전력_김장섭28</t>
    <phoneticPr fontId="3" type="noConversion"/>
  </si>
  <si>
    <t>서광에너지_조정58
품질89.28</t>
    <phoneticPr fontId="3" type="noConversion"/>
  </si>
  <si>
    <t>라온건설_유형민54</t>
    <phoneticPr fontId="3" type="noConversion"/>
  </si>
  <si>
    <t>한일솔라텍_서권형59</t>
    <phoneticPr fontId="3" type="noConversion"/>
  </si>
  <si>
    <t>백두전력_김희준86</t>
    <phoneticPr fontId="3" type="noConversion"/>
  </si>
  <si>
    <t>대용와트스_윤명숙71</t>
    <phoneticPr fontId="3" type="noConversion"/>
  </si>
  <si>
    <t>대한종합산전40</t>
    <phoneticPr fontId="3" type="noConversion"/>
  </si>
  <si>
    <t>에이원테크_김장섭36.2</t>
    <phoneticPr fontId="3" type="noConversion"/>
  </si>
  <si>
    <t>강주_김용복43</t>
    <phoneticPr fontId="3" type="noConversion"/>
  </si>
  <si>
    <t>신강전기_김용복62</t>
    <phoneticPr fontId="3" type="noConversion"/>
  </si>
  <si>
    <t>온세이엔씨96</t>
    <phoneticPr fontId="3" type="noConversion"/>
  </si>
  <si>
    <t>엘케이엔지니어링_김인용22.42
품질92.92</t>
    <phoneticPr fontId="3" type="noConversion"/>
  </si>
  <si>
    <t>세안이엔씨
품질92.03</t>
    <phoneticPr fontId="3" type="noConversion"/>
  </si>
  <si>
    <t>협정
금지</t>
    <phoneticPr fontId="3" type="noConversion"/>
  </si>
  <si>
    <t>하모니씨앤씨
품질91.40</t>
    <phoneticPr fontId="3" type="noConversion"/>
  </si>
  <si>
    <r>
      <t xml:space="preserve">우전54.96
</t>
    </r>
    <r>
      <rPr>
        <sz val="10"/>
        <color rgb="FFFF0000"/>
        <rFont val="굴림체"/>
        <family val="3"/>
        <charset val="129"/>
      </rPr>
      <t>품질92.23</t>
    </r>
    <phoneticPr fontId="3" type="noConversion"/>
  </si>
  <si>
    <t>일렉파워
품질90.21</t>
    <phoneticPr fontId="3" type="noConversion"/>
  </si>
  <si>
    <t>삼전전기_세안업체28.6</t>
    <phoneticPr fontId="3" type="noConversion"/>
  </si>
  <si>
    <t>에스비일렉트릭_김한용</t>
    <phoneticPr fontId="3" type="noConversion"/>
  </si>
  <si>
    <t>이바코리아시스템</t>
    <phoneticPr fontId="3" type="noConversion"/>
  </si>
  <si>
    <t>포어링크_이주영</t>
    <phoneticPr fontId="3" type="noConversion"/>
  </si>
  <si>
    <t>아이디스</t>
    <phoneticPr fontId="3" type="noConversion"/>
  </si>
  <si>
    <t>우진일렉트
38.18</t>
    <phoneticPr fontId="3" type="noConversion"/>
  </si>
  <si>
    <r>
      <t xml:space="preserve">아람이엔테크53.75
</t>
    </r>
    <r>
      <rPr>
        <sz val="10"/>
        <color rgb="FFFF0000"/>
        <rFont val="굴림체"/>
        <family val="3"/>
        <charset val="129"/>
      </rPr>
      <t>품질91.78</t>
    </r>
    <phoneticPr fontId="3" type="noConversion"/>
  </si>
  <si>
    <t>2026.03.23</t>
    <phoneticPr fontId="3" type="noConversion"/>
  </si>
  <si>
    <t>솔루윈_김기성82</t>
    <phoneticPr fontId="3" type="noConversion"/>
  </si>
  <si>
    <t>에쓰엔씨정보기술_박성균76</t>
    <phoneticPr fontId="3" type="noConversion"/>
  </si>
  <si>
    <t>세진종합이엔씨13.4</t>
    <phoneticPr fontId="3" type="noConversion"/>
  </si>
  <si>
    <t>에스알티_박성균43.62</t>
    <phoneticPr fontId="3" type="noConversion"/>
  </si>
  <si>
    <t>온세이엔씨42.7</t>
    <phoneticPr fontId="3" type="noConversion"/>
  </si>
  <si>
    <t>대상전력9.03</t>
    <phoneticPr fontId="3" type="noConversion"/>
  </si>
  <si>
    <t>낙찰이력
①</t>
    <phoneticPr fontId="3" type="noConversion"/>
  </si>
  <si>
    <t>알림</t>
    <phoneticPr fontId="3" type="noConversion"/>
  </si>
  <si>
    <t>알림</t>
    <phoneticPr fontId="3" type="noConversion"/>
  </si>
  <si>
    <t>김장섭
효우테크
최우선!</t>
    <phoneticPr fontId="3" type="noConversion"/>
  </si>
  <si>
    <t>왕선전설11</t>
    <phoneticPr fontId="3" type="noConversion"/>
  </si>
  <si>
    <t>정정</t>
    <phoneticPr fontId="3" type="noConversion"/>
  </si>
  <si>
    <t>오파스넷</t>
    <phoneticPr fontId="3" type="noConversion"/>
  </si>
  <si>
    <t>대연이에프씨12</t>
    <phoneticPr fontId="3" type="noConversion"/>
  </si>
  <si>
    <t>만양_이동훈27</t>
    <phoneticPr fontId="3" type="noConversion"/>
  </si>
  <si>
    <t>김대열</t>
    <phoneticPr fontId="3" type="noConversion"/>
  </si>
  <si>
    <t>자이에스앤디_김대열</t>
    <phoneticPr fontId="3" type="noConversion"/>
  </si>
  <si>
    <t>보군_김대열27</t>
    <phoneticPr fontId="3" type="noConversion"/>
  </si>
  <si>
    <t>유티정보_조재진30</t>
    <phoneticPr fontId="3" type="noConversion"/>
  </si>
  <si>
    <t>동가
주의</t>
    <phoneticPr fontId="3" type="noConversion"/>
  </si>
  <si>
    <t>점수빠짐!!!</t>
    <phoneticPr fontId="3" type="noConversion"/>
  </si>
  <si>
    <t>인프라_서권형30.96</t>
    <phoneticPr fontId="3" type="noConversion"/>
  </si>
  <si>
    <t>서호전기_서권형12.21</t>
    <phoneticPr fontId="3" type="noConversion"/>
  </si>
  <si>
    <t>대진전기소방_서권형24</t>
    <phoneticPr fontId="3" type="noConversion"/>
  </si>
  <si>
    <t>추가</t>
    <phoneticPr fontId="3" type="noConversion"/>
  </si>
  <si>
    <t>품질94</t>
    <phoneticPr fontId="3" type="noConversion"/>
  </si>
  <si>
    <r>
      <t xml:space="preserve">이예스피_서권형83.3
</t>
    </r>
    <r>
      <rPr>
        <sz val="10"/>
        <color rgb="FFFF0000"/>
        <rFont val="굴림체"/>
        <family val="3"/>
        <charset val="129"/>
      </rPr>
      <t>품질90.62</t>
    </r>
    <phoneticPr fontId="3" type="noConversion"/>
  </si>
  <si>
    <t>정정</t>
    <phoneticPr fontId="3" type="noConversion"/>
  </si>
  <si>
    <t>정정</t>
    <phoneticPr fontId="3" type="noConversion"/>
  </si>
  <si>
    <t>2600768-00 고양창릉 S-4BL 아파트 전기공사 6공구</t>
    <phoneticPr fontId="3" type="noConversion"/>
  </si>
  <si>
    <t>인천30%</t>
    <phoneticPr fontId="3" type="noConversion"/>
  </si>
  <si>
    <t>2504148-00 인천계양 A-10BL 아파트 전기공사 4공구[간이형 종합심사낙찰제]</t>
    <phoneticPr fontId="3" type="noConversion"/>
  </si>
  <si>
    <t>2600774-00 고양창릉 S-4BL 아파트 정보통신공사 6공구</t>
    <phoneticPr fontId="3" type="noConversion"/>
  </si>
  <si>
    <t>대흥디씨티</t>
    <phoneticPr fontId="3" type="noConversion"/>
  </si>
  <si>
    <t>일성건설</t>
    <phoneticPr fontId="3" type="noConversion"/>
  </si>
  <si>
    <t>서보</t>
    <phoneticPr fontId="3" type="noConversion"/>
  </si>
  <si>
    <t>대용와트스</t>
    <phoneticPr fontId="3" type="noConversion"/>
  </si>
  <si>
    <t>도화엔지니어링
품질93.38</t>
    <phoneticPr fontId="3" type="noConversion"/>
  </si>
  <si>
    <t>2601102-00 인천계양 A17BL 아파트 전기공사 6공구</t>
    <phoneticPr fontId="3" type="noConversion"/>
  </si>
  <si>
    <t>2026.04.09</t>
    <phoneticPr fontId="3" type="noConversion"/>
  </si>
  <si>
    <t>고려계전</t>
    <phoneticPr fontId="3" type="noConversion"/>
  </si>
  <si>
    <t>에코엠이엔씨69</t>
    <phoneticPr fontId="3" type="noConversion"/>
  </si>
  <si>
    <t>지음쏠라테크78.29</t>
    <phoneticPr fontId="3" type="noConversion"/>
  </si>
  <si>
    <t>엘케이엔지니어링_김인용49
품질92.92</t>
    <phoneticPr fontId="3" type="noConversion"/>
  </si>
  <si>
    <t>일광이앤씨31.75
품질91.63</t>
    <phoneticPr fontId="3" type="noConversion"/>
  </si>
  <si>
    <t>파워이에프씨_김인용81</t>
    <phoneticPr fontId="3" type="noConversion"/>
  </si>
  <si>
    <t>개성건설86
품질92.52</t>
    <phoneticPr fontId="3" type="noConversion"/>
  </si>
  <si>
    <t>서광에너지_조정
품질89.28</t>
    <phoneticPr fontId="3" type="noConversion"/>
  </si>
  <si>
    <t>라온건설_유형민</t>
    <phoneticPr fontId="3" type="noConversion"/>
  </si>
  <si>
    <t>한일솔라텍_서권형</t>
    <phoneticPr fontId="3" type="noConversion"/>
  </si>
  <si>
    <t>일렉파워
품질90.21</t>
    <phoneticPr fontId="3" type="noConversion"/>
  </si>
  <si>
    <t>대평전기_서권형</t>
    <phoneticPr fontId="3" type="noConversion"/>
  </si>
  <si>
    <t>삼풍전기_김인용</t>
    <phoneticPr fontId="3" type="noConversion"/>
  </si>
  <si>
    <t>도화전력_김인용19.32</t>
    <phoneticPr fontId="3" type="noConversion"/>
  </si>
  <si>
    <t>썬이엔지_김인용43.16</t>
    <phoneticPr fontId="3" type="noConversion"/>
  </si>
  <si>
    <t>더이레_김인용14.73
B+</t>
    <phoneticPr fontId="3" type="noConversion"/>
  </si>
  <si>
    <t>부국전기건설_여인백28.98</t>
    <phoneticPr fontId="3" type="noConversion"/>
  </si>
  <si>
    <t>인전기전_송종윤14.23
B+</t>
    <phoneticPr fontId="3" type="noConversion"/>
  </si>
  <si>
    <t>신한파워_여인백16.2</t>
    <phoneticPr fontId="3" type="noConversion"/>
  </si>
  <si>
    <t>동양통신_김장섭38.42</t>
    <phoneticPr fontId="3" type="noConversion"/>
  </si>
  <si>
    <t>청운전기_김장섭10.64
B+</t>
    <phoneticPr fontId="3" type="noConversion"/>
  </si>
  <si>
    <t>영진이엔에스_김장섭38.29</t>
    <phoneticPr fontId="3" type="noConversion"/>
  </si>
  <si>
    <t>다온기전_김희준46.16</t>
    <phoneticPr fontId="3" type="noConversion"/>
  </si>
  <si>
    <t>경인전력_김희준45.89</t>
    <phoneticPr fontId="3" type="noConversion"/>
  </si>
  <si>
    <t>대연이노텍40.79</t>
    <phoneticPr fontId="3" type="noConversion"/>
  </si>
  <si>
    <t>새천년이엔씨42.73</t>
    <phoneticPr fontId="3" type="noConversion"/>
  </si>
  <si>
    <t>더그로우_윤한봉14.26
B+</t>
    <phoneticPr fontId="3" type="noConversion"/>
  </si>
  <si>
    <t>이루다올_윤한봉13.86
B+</t>
    <phoneticPr fontId="3" type="noConversion"/>
  </si>
  <si>
    <t>동해엔지니어링_조세희24.6</t>
    <phoneticPr fontId="3" type="noConversion"/>
  </si>
  <si>
    <t>대동전력_서권형57</t>
    <phoneticPr fontId="3" type="noConversion"/>
  </si>
  <si>
    <t>썬광이앤씨_조정27.47</t>
    <phoneticPr fontId="3" type="noConversion"/>
  </si>
  <si>
    <t>49%요구</t>
    <phoneticPr fontId="3" type="noConversion"/>
  </si>
  <si>
    <t>동가
주의</t>
    <phoneticPr fontId="3" type="noConversion"/>
  </si>
  <si>
    <t>대건전기제어_유형민51
B+</t>
    <phoneticPr fontId="3" type="noConversion"/>
  </si>
  <si>
    <t>기전사_이재웅</t>
    <phoneticPr fontId="3" type="noConversion"/>
  </si>
  <si>
    <t>송원이앤씨_이동훈59</t>
    <phoneticPr fontId="3" type="noConversion"/>
  </si>
  <si>
    <t>대동종합전설26.29</t>
    <phoneticPr fontId="3" type="noConversion"/>
  </si>
  <si>
    <t>대상전력73</t>
    <phoneticPr fontId="3" type="noConversion"/>
  </si>
  <si>
    <t>정준테크24</t>
    <phoneticPr fontId="3" type="noConversion"/>
  </si>
  <si>
    <t>대용85% 시공정리</t>
    <phoneticPr fontId="3" type="noConversion"/>
  </si>
  <si>
    <t>강한전력_여인백17.1
B+</t>
    <phoneticPr fontId="3" type="noConversion"/>
  </si>
  <si>
    <t>다올엠에스_여인백15.39
B+</t>
    <phoneticPr fontId="3" type="noConversion"/>
  </si>
  <si>
    <t>금호이앤지_여인백10.17
B+</t>
    <phoneticPr fontId="3" type="noConversion"/>
  </si>
  <si>
    <t>비케이에너지_임태균11.41
B0</t>
    <phoneticPr fontId="3" type="noConversion"/>
  </si>
  <si>
    <t>부광기업_임태균30.23
B+</t>
    <phoneticPr fontId="3" type="noConversion"/>
  </si>
  <si>
    <t>대산전력_임태균23.73
B+</t>
    <phoneticPr fontId="3" type="noConversion"/>
  </si>
  <si>
    <t>엠에스이엔씨_임태균15.66
B0</t>
    <phoneticPr fontId="3" type="noConversion"/>
  </si>
  <si>
    <t>협정했음</t>
    <phoneticPr fontId="3" type="noConversion"/>
  </si>
  <si>
    <t>시우_김장섭25.92</t>
    <phoneticPr fontId="3" type="noConversion"/>
  </si>
  <si>
    <t>민주전력_김장섭24.24
B0</t>
    <phoneticPr fontId="3" type="noConversion"/>
  </si>
  <si>
    <t>인광전기_김장섭22.45</t>
    <phoneticPr fontId="3" type="noConversion"/>
  </si>
  <si>
    <t>서엔지니어링_김장섭19.55</t>
    <phoneticPr fontId="3" type="noConversion"/>
  </si>
  <si>
    <t>일진전기건설공사_박성균24.05</t>
    <phoneticPr fontId="3" type="noConversion"/>
  </si>
  <si>
    <t>현대엠테크83</t>
    <phoneticPr fontId="3" type="noConversion"/>
  </si>
  <si>
    <t>신웅테크_송종윤26.83</t>
    <phoneticPr fontId="3" type="noConversion"/>
  </si>
  <si>
    <t>2026.04.20</t>
    <phoneticPr fontId="3" type="noConversion"/>
  </si>
  <si>
    <t>엘케이엔지니어링_김인용30.76
품질92.92</t>
    <phoneticPr fontId="3" type="noConversion"/>
  </si>
  <si>
    <t>일광이앤씨19.91
품질91.63</t>
    <phoneticPr fontId="3" type="noConversion"/>
  </si>
  <si>
    <t>에코엠이엔씨43.8</t>
    <phoneticPr fontId="3" type="noConversion"/>
  </si>
  <si>
    <t>파워이에프씨_김인용50.9</t>
    <phoneticPr fontId="3" type="noConversion"/>
  </si>
  <si>
    <t>개성건설54.4
품질92.52</t>
    <phoneticPr fontId="3" type="noConversion"/>
  </si>
  <si>
    <t>지음쏠라테크49.1</t>
    <phoneticPr fontId="3" type="noConversion"/>
  </si>
  <si>
    <t>일진종합전설_박성균</t>
    <phoneticPr fontId="3" type="noConversion"/>
  </si>
  <si>
    <t>진안전설_김장섭70</t>
    <phoneticPr fontId="3" type="noConversion"/>
  </si>
  <si>
    <t>정준테크_이동훈15.4</t>
    <phoneticPr fontId="3" type="noConversion"/>
  </si>
  <si>
    <t>세진종합이엔씨_김장섭51</t>
    <phoneticPr fontId="3" type="noConversion"/>
  </si>
  <si>
    <t>효우테크_김장섭15.45</t>
    <phoneticPr fontId="3" type="noConversion"/>
  </si>
  <si>
    <t>윌인코_김장섭40.4</t>
    <phoneticPr fontId="3" type="noConversion"/>
  </si>
  <si>
    <t>벽산전기_이동훈40.2</t>
    <phoneticPr fontId="3" type="noConversion"/>
  </si>
  <si>
    <t>대동종합전설_윤명숙16.4</t>
    <phoneticPr fontId="3" type="noConversion"/>
  </si>
  <si>
    <t>대원전력공사_윤명숙41</t>
    <phoneticPr fontId="3" type="noConversion"/>
  </si>
  <si>
    <t>트래콘건설43</t>
    <phoneticPr fontId="3" type="noConversion"/>
  </si>
  <si>
    <t>일렉콤_김장섭40</t>
    <phoneticPr fontId="3" type="noConversion"/>
  </si>
  <si>
    <t>두성이앤씨_김희준80</t>
    <phoneticPr fontId="3" type="noConversion"/>
  </si>
  <si>
    <t>에스티엔비_이동훈93</t>
    <phoneticPr fontId="3" type="noConversion"/>
  </si>
  <si>
    <t>디엑스비전_이동훈86</t>
    <phoneticPr fontId="3" type="noConversion"/>
  </si>
  <si>
    <t>송원이앤씨37.3</t>
    <phoneticPr fontId="3" type="noConversion"/>
  </si>
  <si>
    <t>대상전력46</t>
    <phoneticPr fontId="3" type="noConversion"/>
  </si>
  <si>
    <t>삼영플랜트56</t>
    <phoneticPr fontId="3" type="noConversion"/>
  </si>
  <si>
    <t>세명건설_이동훈25.6</t>
    <phoneticPr fontId="3" type="noConversion"/>
  </si>
  <si>
    <t>세영이앤씨_이동훈23.3</t>
    <phoneticPr fontId="3" type="noConversion"/>
  </si>
  <si>
    <t>유원이앤에프_윤명숙40.05</t>
    <phoneticPr fontId="3" type="noConversion"/>
  </si>
  <si>
    <t>만양_이동훈39.1</t>
    <phoneticPr fontId="3" type="noConversion"/>
  </si>
  <si>
    <t>신강전기_김용복</t>
    <phoneticPr fontId="3" type="noConversion"/>
  </si>
  <si>
    <t>서광에너지_조정79
품질89.28</t>
    <phoneticPr fontId="3" type="noConversion"/>
  </si>
  <si>
    <t>솔라테라스_이동훈45</t>
    <phoneticPr fontId="3" type="noConversion"/>
  </si>
  <si>
    <t>은광이앤씨_이동훈15.3</t>
    <phoneticPr fontId="3" type="noConversion"/>
  </si>
  <si>
    <t>보원엔지니어링46.2</t>
    <phoneticPr fontId="3" type="noConversion"/>
  </si>
  <si>
    <t>영운이앤아이_구본진45.3</t>
    <phoneticPr fontId="3" type="noConversion"/>
  </si>
  <si>
    <t>지테크_김대열38</t>
    <phoneticPr fontId="3" type="noConversion"/>
  </si>
  <si>
    <t>녹십자이엠13.3</t>
    <phoneticPr fontId="3" type="noConversion"/>
  </si>
  <si>
    <t>에이원테크_김장섭49</t>
    <phoneticPr fontId="3" type="noConversion"/>
  </si>
  <si>
    <t>엘디에스_구본진52</t>
    <phoneticPr fontId="3" type="noConversion"/>
  </si>
  <si>
    <t>재현이앤씨_김장섭16</t>
    <phoneticPr fontId="3" type="noConversion"/>
  </si>
  <si>
    <t>양지전기_조정52</t>
    <phoneticPr fontId="3" type="noConversion"/>
  </si>
  <si>
    <t>나라전력_김장섭39.7</t>
    <phoneticPr fontId="3" type="noConversion"/>
  </si>
  <si>
    <t>품질94</t>
    <phoneticPr fontId="3" type="noConversion"/>
  </si>
  <si>
    <t>협정중단</t>
    <phoneticPr fontId="3" type="noConversion"/>
  </si>
  <si>
    <t>삼전전기_세안업체39</t>
    <phoneticPr fontId="3" type="noConversion"/>
  </si>
  <si>
    <t>2601192-00 양주회천 A-26BL 아파트 전기공사 9공구</t>
    <phoneticPr fontId="3" type="noConversion"/>
  </si>
  <si>
    <t>라온건설_유형민</t>
    <phoneticPr fontId="3" type="noConversion"/>
  </si>
  <si>
    <t>한일솔라텍_서권형</t>
    <phoneticPr fontId="3" type="noConversion"/>
  </si>
  <si>
    <t>현대엠테크52</t>
    <phoneticPr fontId="3" type="noConversion"/>
  </si>
  <si>
    <t>삼송_박성균38</t>
    <phoneticPr fontId="3" type="noConversion"/>
  </si>
  <si>
    <t>동가
주의</t>
    <phoneticPr fontId="3" type="noConversion"/>
  </si>
  <si>
    <t>점수빠짐</t>
    <phoneticPr fontId="3" type="noConversion"/>
  </si>
  <si>
    <r>
      <t xml:space="preserve">엔케이이엔씨22.3
</t>
    </r>
    <r>
      <rPr>
        <sz val="10"/>
        <color rgb="FFFF0000"/>
        <rFont val="굴림체"/>
        <family val="3"/>
        <charset val="129"/>
      </rPr>
      <t>신용만료</t>
    </r>
    <phoneticPr fontId="3" type="noConversion"/>
  </si>
  <si>
    <t>신광전력_구성서55</t>
    <phoneticPr fontId="3" type="noConversion"/>
  </si>
  <si>
    <t>알림</t>
    <phoneticPr fontId="3" type="noConversion"/>
  </si>
  <si>
    <t>알림</t>
    <phoneticPr fontId="3" type="noConversion"/>
  </si>
  <si>
    <t>충남30%</t>
    <phoneticPr fontId="3" type="noConversion"/>
  </si>
  <si>
    <t>2026.04.21</t>
    <phoneticPr fontId="3" type="noConversion"/>
  </si>
  <si>
    <t>2601249-00 부천종합운동장 역세권 A1BL 및 A2BL 전기공사 1공구</t>
    <phoneticPr fontId="3" type="noConversion"/>
  </si>
  <si>
    <t>송암산업_이동훈10.46</t>
    <phoneticPr fontId="3" type="noConversion"/>
  </si>
  <si>
    <t>우진일렉트27.43</t>
    <phoneticPr fontId="3" type="noConversion"/>
  </si>
  <si>
    <r>
      <rPr>
        <b/>
        <sz val="10"/>
        <color rgb="FFFF0000"/>
        <rFont val="굴림체"/>
        <family val="3"/>
        <charset val="129"/>
      </rPr>
      <t>아람이엔테크38</t>
    </r>
    <r>
      <rPr>
        <sz val="10"/>
        <rFont val="굴림체"/>
        <family val="3"/>
        <charset val="129"/>
      </rPr>
      <t xml:space="preserve">
</t>
    </r>
    <r>
      <rPr>
        <sz val="10"/>
        <color rgb="FFFF0000"/>
        <rFont val="굴림체"/>
        <family val="3"/>
        <charset val="129"/>
      </rPr>
      <t>품질91.78</t>
    </r>
    <phoneticPr fontId="3" type="noConversion"/>
  </si>
  <si>
    <t>우주전기통신44.11</t>
    <phoneticPr fontId="3" type="noConversion"/>
  </si>
  <si>
    <t>에코엠이엔씨62</t>
    <phoneticPr fontId="3" type="noConversion"/>
  </si>
  <si>
    <t>일광이앤씨28.31
품질91.63</t>
    <phoneticPr fontId="3" type="noConversion"/>
  </si>
  <si>
    <t>송원이앤씨53</t>
    <phoneticPr fontId="3" type="noConversion"/>
  </si>
  <si>
    <t>개성건설77
품질92.52</t>
    <phoneticPr fontId="3" type="noConversion"/>
  </si>
  <si>
    <t>디엑스비전_이동훈</t>
    <phoneticPr fontId="3" type="noConversion"/>
  </si>
  <si>
    <t>삼영플랜트80</t>
    <phoneticPr fontId="3" type="noConversion"/>
  </si>
  <si>
    <t>진안전설_김장섭99</t>
    <phoneticPr fontId="3" type="noConversion"/>
  </si>
  <si>
    <t>대원전력공사_윤명숙59</t>
    <phoneticPr fontId="3" type="noConversion"/>
  </si>
  <si>
    <t>정준테크_이동훈21</t>
    <phoneticPr fontId="3" type="noConversion"/>
  </si>
  <si>
    <t>효우테크_김장섭21</t>
    <phoneticPr fontId="3" type="noConversion"/>
  </si>
  <si>
    <t>윌인코_김장섭57</t>
    <phoneticPr fontId="3" type="noConversion"/>
  </si>
  <si>
    <t>벽산전기_이동훈57</t>
    <phoneticPr fontId="3" type="noConversion"/>
  </si>
  <si>
    <t>파워이에프씨_김인용72</t>
    <phoneticPr fontId="3" type="noConversion"/>
  </si>
  <si>
    <t>삼전전기_세안업체55</t>
    <phoneticPr fontId="3" type="noConversion"/>
  </si>
  <si>
    <t>일렉콤_김장섭57</t>
    <phoneticPr fontId="3" type="noConversion"/>
  </si>
  <si>
    <t>강주_김용복85</t>
    <phoneticPr fontId="3" type="noConversion"/>
  </si>
  <si>
    <t>행복아이티38.9</t>
    <phoneticPr fontId="3" type="noConversion"/>
  </si>
  <si>
    <r>
      <t xml:space="preserve">엔케이이엔씨31
</t>
    </r>
    <r>
      <rPr>
        <sz val="10"/>
        <color rgb="FFFF0000"/>
        <rFont val="굴림체"/>
        <family val="3"/>
        <charset val="129"/>
      </rPr>
      <t>신용만료</t>
    </r>
    <phoneticPr fontId="3" type="noConversion"/>
  </si>
  <si>
    <r>
      <t xml:space="preserve">엔케이이엔씨31
</t>
    </r>
    <r>
      <rPr>
        <sz val="10"/>
        <color rgb="FFFF0000"/>
        <rFont val="굴림체"/>
        <family val="3"/>
        <charset val="129"/>
      </rPr>
      <t>신용만료</t>
    </r>
    <phoneticPr fontId="3" type="noConversion"/>
  </si>
  <si>
    <t>솔라테라스_이동훈65</t>
    <phoneticPr fontId="3" type="noConversion"/>
  </si>
  <si>
    <t>세영이앤씨_이동훈33</t>
    <phoneticPr fontId="3" type="noConversion"/>
  </si>
  <si>
    <t>삼송_박성균55</t>
    <phoneticPr fontId="3" type="noConversion"/>
  </si>
  <si>
    <t>에이원테크_김장섭70</t>
    <phoneticPr fontId="3" type="noConversion"/>
  </si>
  <si>
    <t>영운이앤아이_구본진64</t>
    <phoneticPr fontId="3" type="noConversion"/>
  </si>
  <si>
    <t>녹십자이엠18.9</t>
    <phoneticPr fontId="3" type="noConversion"/>
  </si>
  <si>
    <t>현대엠테크74</t>
    <phoneticPr fontId="3" type="noConversion"/>
  </si>
  <si>
    <t>재현이앤씨_김장섭23</t>
    <phoneticPr fontId="3" type="noConversion"/>
  </si>
  <si>
    <t>나라전력_김장섭56</t>
    <phoneticPr fontId="3" type="noConversion"/>
  </si>
  <si>
    <t>40%고정</t>
    <phoneticPr fontId="3" type="noConversion"/>
  </si>
  <si>
    <t>대동종합전설_윤명숙23.4</t>
    <phoneticPr fontId="3" type="noConversion"/>
  </si>
  <si>
    <t>포스코
이번건
안됨</t>
    <phoneticPr fontId="3" type="noConversion"/>
  </si>
  <si>
    <t>엘케이엔지니어링_김인용43
품질92.92</t>
    <phoneticPr fontId="3" type="noConversion"/>
  </si>
  <si>
    <t>원일계전_조정</t>
    <phoneticPr fontId="3" type="noConversion"/>
  </si>
  <si>
    <t>서보_조정</t>
    <phoneticPr fontId="3" type="noConversion"/>
  </si>
  <si>
    <t>양지전기_조정74</t>
    <phoneticPr fontId="3" type="noConversion"/>
  </si>
  <si>
    <t>점수빠짐!</t>
    <phoneticPr fontId="3" type="noConversion"/>
  </si>
  <si>
    <t>2026.04.21</t>
    <phoneticPr fontId="3" type="noConversion"/>
  </si>
  <si>
    <t>알림</t>
    <phoneticPr fontId="3" type="noConversion"/>
  </si>
  <si>
    <t>유원이앤에프_윤명숙56</t>
    <phoneticPr fontId="3" type="noConversion"/>
  </si>
  <si>
    <t>부원전기
품질90.5</t>
    <phoneticPr fontId="3" type="noConversion"/>
  </si>
  <si>
    <t>신광전력_구성서49</t>
    <phoneticPr fontId="3" type="noConversion"/>
  </si>
  <si>
    <t>알림</t>
    <phoneticPr fontId="3" type="noConversion"/>
  </si>
  <si>
    <t>알림</t>
    <phoneticPr fontId="3" type="noConversion"/>
  </si>
  <si>
    <t>2601250-00 충남도청이전도시 RH15BL 아파트 정보통신공사 3공구</t>
    <phoneticPr fontId="3" type="noConversion"/>
  </si>
  <si>
    <t>2601336-00 인천계양 A6BL 아파트 전기공사 5공구</t>
    <phoneticPr fontId="3" type="noConversion"/>
  </si>
  <si>
    <t>2026.04.23</t>
    <phoneticPr fontId="3" type="noConversion"/>
  </si>
  <si>
    <t>대동전력_서권형41</t>
    <phoneticPr fontId="3" type="noConversion"/>
  </si>
  <si>
    <t>다온기전_김희준33.55</t>
    <phoneticPr fontId="3" type="noConversion"/>
  </si>
  <si>
    <t>에코엠이엔씨50.8</t>
    <phoneticPr fontId="3" type="noConversion"/>
  </si>
  <si>
    <t>대연이노텍29.65</t>
    <phoneticPr fontId="3" type="noConversion"/>
  </si>
  <si>
    <t>송원이앤씨_이동훈43</t>
    <phoneticPr fontId="3" type="noConversion"/>
  </si>
  <si>
    <t>지음쏠라테크56.9</t>
    <phoneticPr fontId="3" type="noConversion"/>
  </si>
  <si>
    <t>경인전력_김희준33.36</t>
    <phoneticPr fontId="3" type="noConversion"/>
  </si>
  <si>
    <t>고려계전92</t>
    <phoneticPr fontId="3" type="noConversion"/>
  </si>
  <si>
    <t>대건전기제어_유형민37.56
B+</t>
    <phoneticPr fontId="3" type="noConversion"/>
  </si>
  <si>
    <t>정준테크17</t>
    <phoneticPr fontId="3" type="noConversion"/>
  </si>
  <si>
    <t>새천년이엔씨31.06</t>
    <phoneticPr fontId="3" type="noConversion"/>
  </si>
  <si>
    <t>대동종합전설19</t>
    <phoneticPr fontId="3" type="noConversion"/>
  </si>
  <si>
    <t>삼풍전기_김인용91</t>
    <phoneticPr fontId="3" type="noConversion"/>
  </si>
  <si>
    <t>파워이에프씨_김인용59</t>
    <phoneticPr fontId="3" type="noConversion"/>
  </si>
  <si>
    <t>신웅테크_송종윤19.5</t>
    <phoneticPr fontId="3" type="noConversion"/>
  </si>
  <si>
    <t>동해엔지니어링_조세희17.88</t>
    <phoneticPr fontId="3" type="noConversion"/>
  </si>
  <si>
    <t>부국전기건설_여인백21.07</t>
    <phoneticPr fontId="3" type="noConversion"/>
  </si>
  <si>
    <t>썬이엔지_김인용31.37</t>
    <phoneticPr fontId="3" type="noConversion"/>
  </si>
  <si>
    <t>현대엠테크60</t>
    <phoneticPr fontId="3" type="noConversion"/>
  </si>
  <si>
    <t>동양통신_김장섭27.92</t>
    <phoneticPr fontId="3" type="noConversion"/>
  </si>
  <si>
    <t>썬광이앤씨_조정19.97</t>
    <phoneticPr fontId="3" type="noConversion"/>
  </si>
  <si>
    <t>도화전력_김인용14.04</t>
    <phoneticPr fontId="3" type="noConversion"/>
  </si>
  <si>
    <t>인전기전_송종윤10.34
B+</t>
    <phoneticPr fontId="3" type="noConversion"/>
  </si>
  <si>
    <t>더이레_김인용10.71
B+</t>
    <phoneticPr fontId="3" type="noConversion"/>
  </si>
  <si>
    <t>이루다올_윤한봉10.08
B+</t>
    <phoneticPr fontId="3" type="noConversion"/>
  </si>
  <si>
    <t>보원엔지니어링53</t>
    <phoneticPr fontId="3" type="noConversion"/>
  </si>
  <si>
    <t>영진이엔에스_김장섭27.83</t>
    <phoneticPr fontId="3" type="noConversion"/>
  </si>
  <si>
    <t>시우_김장섭18.84</t>
    <phoneticPr fontId="3" type="noConversion"/>
  </si>
  <si>
    <t>민주전력_김장섭17.62
B0</t>
    <phoneticPr fontId="3" type="noConversion"/>
  </si>
  <si>
    <t>강한전력_여인백12.43
B+</t>
    <phoneticPr fontId="3" type="noConversion"/>
  </si>
  <si>
    <t>신광전력_구성서40</t>
    <phoneticPr fontId="3" type="noConversion"/>
  </si>
  <si>
    <t>엠에스이엔씨_임태균11.38
B0</t>
    <phoneticPr fontId="3" type="noConversion"/>
  </si>
  <si>
    <t>다올엠에스_여인백11.18
B+</t>
    <phoneticPr fontId="3" type="noConversion"/>
  </si>
  <si>
    <t>대산전력_임태균17.25
B+</t>
    <phoneticPr fontId="3" type="noConversion"/>
  </si>
  <si>
    <t>대상전력53</t>
    <phoneticPr fontId="3" type="noConversion"/>
  </si>
  <si>
    <t>부광기업_임태균21.97
B+</t>
    <phoneticPr fontId="3" type="noConversion"/>
  </si>
  <si>
    <t>더그로우_윤한봉10.37
B+</t>
    <phoneticPr fontId="3" type="noConversion"/>
  </si>
  <si>
    <t>인광전기_김장섭16.32</t>
    <phoneticPr fontId="3" type="noConversion"/>
  </si>
  <si>
    <t>건화티에스_윤명숙82</t>
    <phoneticPr fontId="3" type="noConversion"/>
  </si>
  <si>
    <t>한성전기_여인백15.06</t>
    <phoneticPr fontId="3" type="noConversion"/>
  </si>
  <si>
    <t>점수빠짐</t>
    <phoneticPr fontId="3" type="noConversion"/>
  </si>
  <si>
    <t>에스엠이엔에프_김장섭37.33</t>
    <phoneticPr fontId="3" type="noConversion"/>
  </si>
  <si>
    <t>계양전력_임태균25.42</t>
    <phoneticPr fontId="3" type="noConversion"/>
  </si>
  <si>
    <t>준서전력_임태균14.58</t>
    <phoneticPr fontId="3" type="noConversion"/>
  </si>
  <si>
    <t>서원일렉스_임태균27.49</t>
    <phoneticPr fontId="3" type="noConversion"/>
  </si>
  <si>
    <t>명일전기_임태균12.64</t>
    <phoneticPr fontId="3" type="noConversion"/>
  </si>
  <si>
    <t>안됨</t>
    <phoneticPr fontId="3" type="noConversion"/>
  </si>
  <si>
    <t>신한파워텍_여인백11.78</t>
    <phoneticPr fontId="3" type="noConversion"/>
  </si>
  <si>
    <t>알림</t>
    <phoneticPr fontId="3" type="noConversion"/>
  </si>
  <si>
    <t>파워이에프씨_김인용</t>
    <phoneticPr fontId="3" type="noConversion"/>
  </si>
  <si>
    <t>건화
전날12일투찰</t>
    <phoneticPr fontId="3" type="noConversion"/>
  </si>
  <si>
    <t>정우ENG_김장섭11.6</t>
    <phoneticPr fontId="3" type="noConversion"/>
  </si>
  <si>
    <t>정정</t>
    <phoneticPr fontId="3" type="noConversion"/>
  </si>
  <si>
    <t>다온기전_김희준24.1</t>
    <phoneticPr fontId="3" type="noConversion"/>
  </si>
  <si>
    <t>에코엠이엔씨36</t>
    <phoneticPr fontId="3" type="noConversion"/>
  </si>
  <si>
    <t>대연이노텍21</t>
    <phoneticPr fontId="3" type="noConversion"/>
  </si>
  <si>
    <t>동해엔지니어링_조세희12.88</t>
    <phoneticPr fontId="3" type="noConversion"/>
  </si>
  <si>
    <t>지음쏠라테크41</t>
    <phoneticPr fontId="3" type="noConversion"/>
  </si>
  <si>
    <t>건화티에스_윤명숙59</t>
    <phoneticPr fontId="3" type="noConversion"/>
  </si>
  <si>
    <t>고려계전66</t>
    <phoneticPr fontId="3" type="noConversion"/>
  </si>
  <si>
    <t>도화전력_김인용10.12</t>
    <phoneticPr fontId="3" type="noConversion"/>
  </si>
  <si>
    <t>대평전기_서권형88</t>
    <phoneticPr fontId="3" type="noConversion"/>
  </si>
  <si>
    <t>우진일렉트94</t>
    <phoneticPr fontId="3" type="noConversion"/>
  </si>
  <si>
    <t>삼풍전기_김인용66</t>
    <phoneticPr fontId="3" type="noConversion"/>
  </si>
  <si>
    <t>송원이앤씨_이동훈31</t>
    <phoneticPr fontId="3" type="noConversion"/>
  </si>
  <si>
    <t>썬이엔지_김인용22.61</t>
    <phoneticPr fontId="3" type="noConversion"/>
  </si>
  <si>
    <t>신웅테크_송종윤14.05</t>
    <phoneticPr fontId="3" type="noConversion"/>
  </si>
  <si>
    <t>동양통신_김장섭20.12</t>
    <phoneticPr fontId="3" type="noConversion"/>
  </si>
  <si>
    <t>한성전기_여인백10.85</t>
    <phoneticPr fontId="3" type="noConversion"/>
  </si>
  <si>
    <t>파워이에프씨_김인용42</t>
    <phoneticPr fontId="3" type="noConversion"/>
  </si>
  <si>
    <t>서원일렉스_임태균19.81</t>
    <phoneticPr fontId="3" type="noConversion"/>
  </si>
  <si>
    <t>경인전력_김희준24.04</t>
    <phoneticPr fontId="3" type="noConversion"/>
  </si>
  <si>
    <t>새천년이엔씨22.38</t>
    <phoneticPr fontId="3" type="noConversion"/>
  </si>
  <si>
    <t>대동전력_서권형30.03</t>
    <phoneticPr fontId="3" type="noConversion"/>
  </si>
  <si>
    <t>대상전력38</t>
    <phoneticPr fontId="3" type="noConversion"/>
  </si>
  <si>
    <t>에스엠이엔에프_김장섭26.9</t>
    <phoneticPr fontId="3" type="noConversion"/>
  </si>
  <si>
    <t>계양전력_임태균18.31</t>
    <phoneticPr fontId="3" type="noConversion"/>
  </si>
  <si>
    <t>준서전력_임태균10.5</t>
    <phoneticPr fontId="3" type="noConversion"/>
  </si>
  <si>
    <t>대동종합전설13</t>
    <phoneticPr fontId="3" type="noConversion"/>
  </si>
  <si>
    <t>부국전기건설_여인백15.18</t>
    <phoneticPr fontId="3" type="noConversion"/>
  </si>
  <si>
    <t>썬광이앤씨_조정14.39</t>
    <phoneticPr fontId="3" type="noConversion"/>
  </si>
  <si>
    <t>영진이엔에스_김장섭20.05</t>
    <phoneticPr fontId="3" type="noConversion"/>
  </si>
  <si>
    <t>시우_김장섭13.58</t>
    <phoneticPr fontId="3" type="noConversion"/>
  </si>
  <si>
    <t>대건전기제어_유형민27.06
B+</t>
    <phoneticPr fontId="3" type="noConversion"/>
  </si>
  <si>
    <t>인광전기_김장섭11.76</t>
    <phoneticPr fontId="3" type="noConversion"/>
  </si>
  <si>
    <t>이밑으로는 지분 안고침</t>
    <phoneticPr fontId="3" type="noConversion"/>
  </si>
  <si>
    <t>품질91
지역0.2</t>
    <phoneticPr fontId="3" type="noConversion"/>
  </si>
  <si>
    <t>서엔지니어링_김장섭10.24</t>
    <phoneticPr fontId="3" type="noConversion"/>
  </si>
  <si>
    <t>2601435-00 인천영종 A-62BL 아파트 전기공사 11공구</t>
    <phoneticPr fontId="3" type="noConversion"/>
  </si>
  <si>
    <t>알림</t>
    <phoneticPr fontId="3" type="noConversion"/>
  </si>
  <si>
    <t>예안전력_서권형12.07</t>
    <phoneticPr fontId="3" type="noConversion"/>
  </si>
  <si>
    <t>정준테크12</t>
    <phoneticPr fontId="3" type="noConversion"/>
  </si>
  <si>
    <t>민주전력_김장섭12
B0</t>
    <phoneticPr fontId="3" type="noConversion"/>
  </si>
  <si>
    <t>현대엠테크43</t>
    <phoneticPr fontId="3" type="noConversion"/>
  </si>
  <si>
    <t>보원엔지니어링38</t>
    <phoneticPr fontId="3" type="noConversion"/>
  </si>
  <si>
    <t>2026.05.13</t>
    <phoneticPr fontId="3" type="noConversion"/>
  </si>
  <si>
    <t>에코엠이엔씨53</t>
    <phoneticPr fontId="3" type="noConversion"/>
  </si>
  <si>
    <t>지음쏠라테크60</t>
    <phoneticPr fontId="3" type="noConversion"/>
  </si>
  <si>
    <t>송원이앤씨_이동훈45</t>
    <phoneticPr fontId="3" type="noConversion"/>
  </si>
  <si>
    <t>대동종합전설20</t>
    <phoneticPr fontId="3" type="noConversion"/>
  </si>
  <si>
    <t>정준테크18</t>
    <phoneticPr fontId="3" type="noConversion"/>
  </si>
  <si>
    <t>보원엔지니어링56</t>
    <phoneticPr fontId="3" type="noConversion"/>
  </si>
  <si>
    <t>엘케이엔지니어링_김인용37.81
품질92.92</t>
    <phoneticPr fontId="3" type="noConversion"/>
  </si>
  <si>
    <t>효신전기_윤명숙39.14</t>
    <phoneticPr fontId="3" type="noConversion"/>
  </si>
  <si>
    <t>전진이엔씨_김대열33.31</t>
    <phoneticPr fontId="3" type="noConversion"/>
  </si>
  <si>
    <t>세안이엔씨</t>
    <phoneticPr fontId="3" type="noConversion"/>
  </si>
  <si>
    <t>케이이에스전기공사</t>
    <phoneticPr fontId="3" type="noConversion"/>
  </si>
  <si>
    <t>개성건설66.86</t>
    <phoneticPr fontId="3" type="noConversion"/>
  </si>
  <si>
    <t>공사수행능력점수</t>
    <phoneticPr fontId="3" type="noConversion"/>
  </si>
  <si>
    <t>전북30%</t>
    <phoneticPr fontId="3" type="noConversion"/>
  </si>
  <si>
    <t>시공실적</t>
    <phoneticPr fontId="3" type="noConversion"/>
  </si>
  <si>
    <t>지역경제 (0.8점)</t>
    <phoneticPr fontId="3" type="noConversion"/>
  </si>
  <si>
    <r>
      <t xml:space="preserve">경영계산
</t>
    </r>
    <r>
      <rPr>
        <sz val="10"/>
        <color rgb="FFFF0000"/>
        <rFont val="굴림체"/>
        <family val="3"/>
        <charset val="129"/>
      </rPr>
      <t>품질계산</t>
    </r>
    <phoneticPr fontId="3" type="noConversion"/>
  </si>
  <si>
    <t>품질평가
(4점)</t>
    <phoneticPr fontId="3" type="noConversion"/>
  </si>
  <si>
    <t>기타</t>
    <phoneticPr fontId="3" type="noConversion"/>
  </si>
  <si>
    <t>합계</t>
    <phoneticPr fontId="3" type="noConversion"/>
  </si>
  <si>
    <t>금산이엔지_김장섭9.93</t>
    <phoneticPr fontId="3" type="noConversion"/>
  </si>
  <si>
    <t>명성이엔지_김장섭10.5</t>
    <phoneticPr fontId="3" type="noConversion"/>
  </si>
  <si>
    <r>
      <t xml:space="preserve">부현전기
</t>
    </r>
    <r>
      <rPr>
        <sz val="10"/>
        <color rgb="FFFF0000"/>
        <rFont val="굴림체"/>
        <family val="3"/>
        <charset val="129"/>
      </rPr>
      <t>품질90.19</t>
    </r>
    <phoneticPr fontId="3" type="noConversion"/>
  </si>
  <si>
    <t>엔케이이엔씨27</t>
    <phoneticPr fontId="3" type="noConversion"/>
  </si>
  <si>
    <t>전진
품질컨쏘에!</t>
    <phoneticPr fontId="3" type="noConversion"/>
  </si>
  <si>
    <t>다음건부터낙찰이력</t>
    <phoneticPr fontId="3" type="noConversion"/>
  </si>
  <si>
    <t>멀티_김장섭10.10</t>
    <phoneticPr fontId="3" type="noConversion"/>
  </si>
  <si>
    <t>한백전력_김장섭51.13</t>
    <phoneticPr fontId="3" type="noConversion"/>
  </si>
  <si>
    <t>천일엔지니어링_김장섭12.17</t>
    <phoneticPr fontId="3" type="noConversion"/>
  </si>
  <si>
    <t>금선_김장섭12.87</t>
    <phoneticPr fontId="3" type="noConversion"/>
  </si>
  <si>
    <t>백산기업_김장섭10.76</t>
    <phoneticPr fontId="3" type="noConversion"/>
  </si>
  <si>
    <t>한일기전_김장섭28.75</t>
    <phoneticPr fontId="3" type="noConversion"/>
  </si>
  <si>
    <t>웅비전력_김용복12.14</t>
    <phoneticPr fontId="3" type="noConversion"/>
  </si>
  <si>
    <t>디에이치산업_나의상9.5</t>
    <phoneticPr fontId="3" type="noConversion"/>
  </si>
  <si>
    <t>해인_여인백34.12</t>
    <phoneticPr fontId="3" type="noConversion"/>
  </si>
  <si>
    <t>기선전력_여인백54.63</t>
    <phoneticPr fontId="3" type="noConversion"/>
  </si>
  <si>
    <t>다올_이재웅10.89</t>
    <phoneticPr fontId="3" type="noConversion"/>
  </si>
  <si>
    <t>한울파워_송용주10.74</t>
    <phoneticPr fontId="3" type="noConversion"/>
  </si>
  <si>
    <t>창우_윤한봉10.18</t>
    <phoneticPr fontId="3" type="noConversion"/>
  </si>
  <si>
    <t>아라산전_윤한봉16.68</t>
    <phoneticPr fontId="3" type="noConversion"/>
  </si>
  <si>
    <t>윤건_김대열16</t>
    <phoneticPr fontId="3" type="noConversion"/>
  </si>
  <si>
    <t>현성이엔씨_여인백20.82</t>
    <phoneticPr fontId="3" type="noConversion"/>
  </si>
  <si>
    <t>현웅이엔씨_여인백12.50</t>
    <phoneticPr fontId="3" type="noConversion"/>
  </si>
  <si>
    <t>에스엔에이치이엔지_김장섭13.08</t>
    <phoneticPr fontId="3" type="noConversion"/>
  </si>
  <si>
    <t>동가주의
DH 10%
금산 10%</t>
    <phoneticPr fontId="3" type="noConversion"/>
  </si>
  <si>
    <t>알림</t>
    <phoneticPr fontId="3" type="noConversion"/>
  </si>
  <si>
    <t>도종_이인선30.34</t>
    <phoneticPr fontId="3" type="noConversion"/>
  </si>
  <si>
    <t>기가이엔씨_이인선10.97</t>
    <phoneticPr fontId="3" type="noConversion"/>
  </si>
  <si>
    <t>이테크_이인선26.57</t>
    <phoneticPr fontId="3" type="noConversion"/>
  </si>
  <si>
    <t>신우전력_이인선23.58</t>
    <phoneticPr fontId="3" type="noConversion"/>
  </si>
  <si>
    <t>보국_이인선21.39</t>
    <phoneticPr fontId="3" type="noConversion"/>
  </si>
  <si>
    <t>동성전기_이인선12.37</t>
    <phoneticPr fontId="3" type="noConversion"/>
  </si>
  <si>
    <t>진산_이인선13.39</t>
    <phoneticPr fontId="3" type="noConversion"/>
  </si>
  <si>
    <t>추가</t>
    <phoneticPr fontId="3" type="noConversion"/>
  </si>
  <si>
    <t>2601582-00 군산신역세권 A-1BL 아파트 전기공사 5공구</t>
    <phoneticPr fontId="3" type="noConversion"/>
  </si>
  <si>
    <t>효우테크_김장섭18</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</si>
</sst>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41" formatCode="_-* #,##0_-;\-* #,##0_-;_-* &quot;-&quot;_-;_-@_-"/>
    <numFmt numFmtId="43" formatCode="_-* #,##0.00_-;\-* #,##0.00_-;_-* &quot;-&quot;??_-;_-@_-"/>
    <numFmt numFmtId="176" formatCode="0.0%"/>
    <numFmt numFmtId="177" formatCode="_-* #,##0.00_-;\-* #,##0.00_-;_-* &quot;-&quot;_-;_-@_-"/>
    <numFmt numFmtId="178" formatCode="_-* #,##0.0_-;\-* #,##0.0_-;_-* &quot;-&quot;_-;_-@_-"/>
    <numFmt numFmtId="179" formatCode="0.000%"/>
    <numFmt numFmtId="180" formatCode="0.0000%"/>
    <numFmt numFmtId="181" formatCode="_-* #,##0.000_-;\-* #,##0.000_-;_-* &quot;-&quot;_-;_-@_-"/>
    <numFmt numFmtId="182" formatCode="_-* #,##0.0000_-;\-* #,##0.0000_-;_-* &quot;-&quot;_-;_-@_-"/>
    <numFmt numFmtId="183" formatCode="0.000_ "/>
    <numFmt numFmtId="184" formatCode="0.00_ "/>
    <numFmt numFmtId="185" formatCode="_-* #,##0.00000_-;\-* #,##0.00000_-;_-* &quot;-&quot;_-;_-@_-"/>
    <numFmt numFmtId="186" formatCode="&quot;₩&quot;#,##0"/>
    <numFmt numFmtId="187" formatCode="_-* #,##0_-;\-* #,##0_-;_-* \-_-;_-@_-"/>
    <numFmt numFmtId="188" formatCode="0.00000%"/>
    <numFmt numFmtId="189" formatCode="#,##0.00_ "/>
    <numFmt numFmtId="190" formatCode="0.000"/>
  </numFmts>
  <fonts count="39" x14ac:knownFonts="1">
    <font>
      <sz val="11"/>
      <name val="돋움"/>
      <family val="3"/>
      <charset val="129"/>
    </font>
    <font>
      <sz val="11"/>
      <name val="돋움"/>
      <family val="3"/>
      <charset val="129"/>
    </font>
    <font>
      <sz val="11"/>
      <name val="굴림체"/>
      <family val="3"/>
      <charset val="129"/>
    </font>
    <font>
      <sz val="8"/>
      <name val="돋움"/>
      <family val="3"/>
      <charset val="129"/>
    </font>
    <font>
      <b/>
      <sz val="18"/>
      <name val="굴림체"/>
      <family val="3"/>
      <charset val="129"/>
    </font>
    <font>
      <b/>
      <sz val="10"/>
      <name val="굴림체"/>
      <family val="3"/>
      <charset val="129"/>
    </font>
    <font>
      <b/>
      <sz val="18"/>
      <color rgb="FFFF0000"/>
      <name val="굴림체"/>
      <family val="3"/>
      <charset val="129"/>
    </font>
    <font>
      <sz val="10"/>
      <name val="굴림체"/>
      <family val="3"/>
      <charset val="129"/>
    </font>
    <font>
      <sz val="9"/>
      <name val="굴림체"/>
      <family val="3"/>
      <charset val="129"/>
    </font>
    <font>
      <b/>
      <sz val="12"/>
      <name val="굴림체"/>
      <family val="3"/>
      <charset val="129"/>
    </font>
    <font>
      <sz val="10"/>
      <color indexed="10"/>
      <name val="굴림체"/>
      <family val="3"/>
      <charset val="129"/>
    </font>
    <font>
      <sz val="10"/>
      <color rgb="FFFF0000"/>
      <name val="굴림체"/>
      <family val="3"/>
      <charset val="129"/>
    </font>
    <font>
      <b/>
      <sz val="10"/>
      <color rgb="FFFF0000"/>
      <name val="굴림체"/>
      <family val="3"/>
      <charset val="129"/>
    </font>
    <font>
      <sz val="12"/>
      <name val="굴림체"/>
      <family val="3"/>
      <charset val="129"/>
    </font>
    <font>
      <sz val="9"/>
      <color rgb="FF0070C0"/>
      <name val="굴림체"/>
      <family val="3"/>
      <charset val="129"/>
    </font>
    <font>
      <b/>
      <sz val="9"/>
      <color rgb="FFFF0000"/>
      <name val="굴림체"/>
      <family val="3"/>
      <charset val="129"/>
    </font>
    <font>
      <sz val="10"/>
      <color rgb="FF0070C0"/>
      <name val="굴림체"/>
      <family val="3"/>
      <charset val="129"/>
    </font>
    <font>
      <b/>
      <sz val="11"/>
      <color rgb="FFFF0000"/>
      <name val="굴림체"/>
      <family val="3"/>
      <charset val="129"/>
    </font>
    <font>
      <sz val="9"/>
      <color rgb="FFFF0000"/>
      <name val="굴림체"/>
      <family val="3"/>
      <charset val="129"/>
    </font>
    <font>
      <sz val="10"/>
      <color rgb="FF00B0F0"/>
      <name val="굴림체"/>
      <family val="3"/>
      <charset val="129"/>
    </font>
    <font>
      <b/>
      <sz val="9"/>
      <name val="굴림체"/>
      <family val="3"/>
      <charset val="129"/>
    </font>
    <font>
      <sz val="12"/>
      <color rgb="FFFF0000"/>
      <name val="굴림체"/>
      <family val="3"/>
      <charset val="129"/>
    </font>
    <font>
      <sz val="11"/>
      <color rgb="FFFF0000"/>
      <name val="굴림체"/>
      <family val="3"/>
      <charset val="129"/>
    </font>
    <font>
      <b/>
      <sz val="10"/>
      <color rgb="FF0070C0"/>
      <name val="굴림체"/>
      <family val="3"/>
      <charset val="129"/>
    </font>
    <font>
      <sz val="10"/>
      <color theme="1"/>
      <name val="굴림체"/>
      <family val="3"/>
      <charset val="129"/>
    </font>
    <font>
      <sz val="9"/>
      <color rgb="FF00B0F0"/>
      <name val="굴림체"/>
      <family val="3"/>
      <charset val="129"/>
    </font>
    <font>
      <b/>
      <sz val="10"/>
      <color rgb="FF00B0F0"/>
      <name val="굴림체"/>
      <family val="3"/>
      <charset val="129"/>
    </font>
    <font>
      <b/>
      <sz val="11"/>
      <color indexed="81"/>
      <name val="돋움"/>
      <family val="3"/>
      <charset val="129"/>
    </font>
    <font>
      <sz val="9"/>
      <color indexed="10"/>
      <name val="굴림체"/>
      <family val="3"/>
      <charset val="129"/>
    </font>
    <font>
      <b/>
      <sz val="11"/>
      <color indexed="81"/>
      <name val="Tahoma"/>
      <family val="2"/>
    </font>
    <font>
      <b/>
      <sz val="12"/>
      <color indexed="81"/>
      <name val="Tahoma"/>
      <family val="2"/>
    </font>
    <font>
      <b/>
      <sz val="12"/>
      <color indexed="81"/>
      <name val="돋움"/>
      <family val="3"/>
      <charset val="129"/>
    </font>
    <font>
      <b/>
      <sz val="10"/>
      <color indexed="81"/>
      <name val="돋움"/>
      <family val="3"/>
      <charset val="129"/>
    </font>
    <font>
      <b/>
      <sz val="10"/>
      <color indexed="81"/>
      <name val="Tahoma"/>
      <family val="2"/>
    </font>
    <font>
      <sz val="10"/>
      <color rgb="FF000000"/>
      <name val="굴림체"/>
      <family val="3"/>
      <charset val="129"/>
    </font>
    <font>
      <b/>
      <sz val="11"/>
      <name val="굴림체"/>
      <family val="3"/>
      <charset val="129"/>
    </font>
    <font>
      <sz val="12"/>
      <color indexed="81"/>
      <name val="돋움"/>
      <family val="3"/>
      <charset val="129"/>
    </font>
    <font>
      <sz val="12"/>
      <color indexed="81"/>
      <name val="Tahoma"/>
      <family val="2"/>
    </font>
    <font>
      <b/>
      <sz val="14"/>
      <color rgb="FFFF0000"/>
      <name val="굴림체"/>
      <family val="3"/>
      <charset val="129"/>
    </font>
  </fonts>
  <fills count="1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22"/>
        <bgColor indexed="64"/>
      </patternFill>
    </fill>
    <fill>
      <patternFill patternType="solid">
        <fgColor rgb="FF92D050"/>
        <bgColor indexed="64"/>
      </patternFill>
    </fill>
    <fill>
      <patternFill patternType="solid">
        <fgColor indexed="13"/>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FF"/>
        <bgColor indexed="64"/>
      </patternFill>
    </fill>
  </fills>
  <borders count="75">
    <border>
      <left/>
      <right/>
      <top/>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style="thin">
        <color indexed="64"/>
      </right>
      <top/>
      <bottom/>
      <diagonal/>
    </border>
    <border>
      <left style="medium">
        <color indexed="64"/>
      </left>
      <right style="medium">
        <color indexed="64"/>
      </right>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5">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187" fontId="1" fillId="0" borderId="0" applyBorder="0" applyProtection="0">
      <alignment vertical="center"/>
    </xf>
    <xf numFmtId="9" fontId="1" fillId="0" borderId="0" applyBorder="0" applyProtection="0">
      <alignment vertical="center"/>
    </xf>
  </cellStyleXfs>
  <cellXfs count="909">
    <xf numFmtId="0" fontId="0" fillId="0" borderId="0" xfId="0">
      <alignment vertical="center"/>
    </xf>
    <xf numFmtId="0" fontId="2" fillId="2" borderId="0" xfId="0" applyFont="1" applyFill="1">
      <alignment vertical="center"/>
    </xf>
    <xf numFmtId="0" fontId="4" fillId="2" borderId="0" xfId="0" applyFont="1" applyFill="1" applyAlignment="1">
      <alignment horizontal="center" vertical="center"/>
    </xf>
    <xf numFmtId="0" fontId="5" fillId="2" borderId="1" xfId="0" applyFont="1" applyFill="1" applyBorder="1" applyAlignment="1">
      <alignment horizontal="center" vertical="center" wrapText="1"/>
    </xf>
    <xf numFmtId="41" fontId="5" fillId="2" borderId="4" xfId="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2" borderId="0" xfId="0" applyFont="1" applyFill="1" applyAlignment="1">
      <alignment horizontal="left" vertical="center"/>
    </xf>
    <xf numFmtId="0" fontId="5" fillId="2" borderId="9" xfId="0" applyFont="1" applyFill="1" applyBorder="1" applyAlignment="1">
      <alignment horizontal="left" vertical="center"/>
    </xf>
    <xf numFmtId="41" fontId="4" fillId="2" borderId="0" xfId="1" applyFont="1" applyFill="1" applyAlignment="1">
      <alignment horizontal="center" vertical="center" wrapText="1"/>
    </xf>
    <xf numFmtId="0" fontId="5" fillId="2" borderId="12" xfId="0" applyFont="1" applyFill="1" applyBorder="1" applyAlignment="1">
      <alignment horizontal="center" vertical="center"/>
    </xf>
    <xf numFmtId="41" fontId="7" fillId="2" borderId="15" xfId="1" applyFont="1" applyFill="1" applyBorder="1" applyAlignment="1">
      <alignment horizontal="center" vertical="center" wrapText="1"/>
    </xf>
    <xf numFmtId="0" fontId="5" fillId="2" borderId="16" xfId="0" applyFont="1" applyFill="1" applyBorder="1" applyAlignment="1">
      <alignment horizontal="center" vertical="center" wrapText="1"/>
    </xf>
    <xf numFmtId="41" fontId="5" fillId="2" borderId="17" xfId="1" applyFont="1" applyFill="1" applyBorder="1" applyAlignment="1">
      <alignment horizontal="center" vertical="center"/>
    </xf>
    <xf numFmtId="41" fontId="4" fillId="2" borderId="0" xfId="1" applyFont="1" applyFill="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5" fillId="2" borderId="0" xfId="0" applyFont="1" applyFill="1" applyAlignment="1">
      <alignment horizontal="left" vertical="center"/>
    </xf>
    <xf numFmtId="0" fontId="2" fillId="2" borderId="0" xfId="0" applyFont="1" applyFill="1" applyAlignment="1">
      <alignment horizontal="left" vertical="center"/>
    </xf>
    <xf numFmtId="0" fontId="2" fillId="2" borderId="0" xfId="0" applyFont="1" applyFill="1" applyAlignment="1">
      <alignment horizontal="right" vertical="center"/>
    </xf>
    <xf numFmtId="0" fontId="7" fillId="3" borderId="21" xfId="0" applyFont="1" applyFill="1" applyBorder="1" applyAlignment="1">
      <alignment horizontal="center" vertical="center"/>
    </xf>
    <xf numFmtId="41" fontId="2" fillId="2" borderId="0" xfId="1" applyFont="1" applyFill="1" applyAlignment="1">
      <alignment vertical="center" wrapText="1"/>
    </xf>
    <xf numFmtId="0" fontId="7" fillId="3" borderId="29" xfId="0" applyFont="1" applyFill="1" applyBorder="1" applyAlignment="1">
      <alignment horizontal="center" vertical="center"/>
    </xf>
    <xf numFmtId="0" fontId="7" fillId="2" borderId="0" xfId="0" applyFont="1" applyFill="1">
      <alignment vertical="center"/>
    </xf>
    <xf numFmtId="0" fontId="7" fillId="2" borderId="32" xfId="0" applyFont="1" applyFill="1" applyBorder="1" applyAlignment="1">
      <alignment horizontal="center" vertical="center"/>
    </xf>
    <xf numFmtId="0" fontId="7" fillId="2" borderId="33" xfId="0" applyFont="1" applyFill="1" applyBorder="1" applyAlignment="1">
      <alignment horizontal="center" vertical="center"/>
    </xf>
    <xf numFmtId="0" fontId="7" fillId="2" borderId="34" xfId="0" applyFont="1" applyFill="1" applyBorder="1" applyAlignment="1">
      <alignment horizontal="center" vertical="center"/>
    </xf>
    <xf numFmtId="0" fontId="7" fillId="2" borderId="35" xfId="0" applyFont="1" applyFill="1" applyBorder="1" applyAlignment="1">
      <alignment horizontal="center" vertical="center"/>
    </xf>
    <xf numFmtId="0" fontId="7" fillId="2" borderId="36" xfId="0" applyFont="1" applyFill="1" applyBorder="1" applyAlignment="1">
      <alignment horizontal="center" vertical="center"/>
    </xf>
    <xf numFmtId="0" fontId="7" fillId="2" borderId="37"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38" xfId="0" applyFont="1" applyFill="1" applyBorder="1" applyAlignment="1">
      <alignment horizontal="center" vertical="center"/>
    </xf>
    <xf numFmtId="0" fontId="7" fillId="2" borderId="29" xfId="0" applyFont="1" applyFill="1" applyBorder="1" applyAlignment="1">
      <alignment horizontal="center" vertical="center"/>
    </xf>
    <xf numFmtId="0" fontId="10" fillId="0" borderId="19" xfId="0" applyFont="1" applyBorder="1" applyAlignment="1">
      <alignment horizontal="center" vertical="center" shrinkToFit="1"/>
    </xf>
    <xf numFmtId="0" fontId="7" fillId="6" borderId="20" xfId="0" applyFont="1" applyFill="1" applyBorder="1" applyAlignment="1">
      <alignment horizontal="center" vertical="center" wrapText="1" shrinkToFit="1"/>
    </xf>
    <xf numFmtId="0" fontId="7" fillId="2" borderId="39" xfId="0" applyFont="1" applyFill="1" applyBorder="1" applyAlignment="1">
      <alignment horizontal="center" vertical="center" wrapText="1"/>
    </xf>
    <xf numFmtId="0" fontId="7" fillId="2" borderId="40" xfId="0" applyFont="1" applyFill="1" applyBorder="1" applyAlignment="1">
      <alignment horizontal="center" vertical="center" wrapText="1"/>
    </xf>
    <xf numFmtId="0" fontId="7" fillId="2" borderId="41" xfId="0" applyFont="1" applyFill="1" applyBorder="1" applyAlignment="1">
      <alignment horizontal="center" vertical="center" wrapText="1"/>
    </xf>
    <xf numFmtId="0" fontId="7" fillId="2" borderId="42" xfId="0" applyFont="1" applyFill="1" applyBorder="1" applyAlignment="1">
      <alignment horizontal="center" vertical="center" wrapText="1"/>
    </xf>
    <xf numFmtId="0" fontId="10" fillId="0" borderId="43" xfId="0" applyFont="1" applyBorder="1" applyAlignment="1">
      <alignment horizontal="center" vertical="center" wrapText="1" shrinkToFit="1"/>
    </xf>
    <xf numFmtId="0" fontId="10" fillId="0" borderId="20" xfId="0" applyFont="1" applyBorder="1" applyAlignment="1">
      <alignment horizontal="center" vertical="center" wrapText="1" shrinkToFit="1"/>
    </xf>
    <xf numFmtId="0" fontId="7" fillId="6" borderId="38" xfId="0" applyFont="1" applyFill="1" applyBorder="1" applyAlignment="1">
      <alignment horizontal="center" vertical="center" wrapText="1" shrinkToFit="1"/>
    </xf>
    <xf numFmtId="0" fontId="7" fillId="2" borderId="38" xfId="0" applyFont="1" applyFill="1" applyBorder="1" applyAlignment="1">
      <alignment horizontal="center" vertical="center" shrinkToFit="1"/>
    </xf>
    <xf numFmtId="3" fontId="11" fillId="3" borderId="29" xfId="0" applyNumberFormat="1" applyFont="1" applyFill="1" applyBorder="1" applyAlignment="1">
      <alignment horizontal="center" vertical="center"/>
    </xf>
    <xf numFmtId="0" fontId="7" fillId="0" borderId="45" xfId="0" applyFont="1" applyBorder="1" applyAlignment="1">
      <alignment horizontal="center" vertical="center" wrapText="1"/>
    </xf>
    <xf numFmtId="0" fontId="8" fillId="0" borderId="46" xfId="0" applyFont="1" applyBorder="1" applyAlignment="1">
      <alignment horizontal="center" vertical="center" wrapText="1"/>
    </xf>
    <xf numFmtId="0" fontId="7" fillId="0" borderId="46" xfId="0" applyFont="1" applyBorder="1" applyAlignment="1">
      <alignment horizontal="left" vertical="center" wrapText="1" shrinkToFit="1"/>
    </xf>
    <xf numFmtId="0" fontId="12" fillId="0" borderId="47" xfId="0" applyFont="1" applyBorder="1" applyAlignment="1">
      <alignment horizontal="left" vertical="center" wrapText="1" shrinkToFit="1"/>
    </xf>
    <xf numFmtId="0" fontId="7" fillId="0" borderId="48" xfId="0" applyFont="1" applyBorder="1" applyAlignment="1">
      <alignment horizontal="left" vertical="center" wrapText="1" shrinkToFit="1"/>
    </xf>
    <xf numFmtId="176" fontId="7" fillId="0" borderId="49" xfId="0" applyNumberFormat="1" applyFont="1" applyBorder="1" applyAlignment="1">
      <alignment horizontal="center" vertical="center"/>
    </xf>
    <xf numFmtId="176" fontId="7" fillId="0" borderId="46" xfId="0" applyNumberFormat="1" applyFont="1" applyBorder="1" applyAlignment="1">
      <alignment horizontal="center" vertical="center"/>
    </xf>
    <xf numFmtId="176" fontId="7" fillId="0" borderId="47" xfId="0" applyNumberFormat="1" applyFont="1" applyBorder="1" applyAlignment="1">
      <alignment horizontal="center" vertical="center"/>
    </xf>
    <xf numFmtId="177" fontId="7" fillId="0" borderId="48" xfId="1" applyNumberFormat="1" applyFont="1" applyFill="1" applyBorder="1">
      <alignment vertical="center"/>
    </xf>
    <xf numFmtId="178" fontId="7" fillId="0" borderId="49" xfId="1" applyNumberFormat="1" applyFont="1" applyFill="1" applyBorder="1">
      <alignment vertical="center"/>
    </xf>
    <xf numFmtId="178" fontId="7" fillId="0" borderId="46" xfId="1" applyNumberFormat="1" applyFont="1" applyFill="1" applyBorder="1">
      <alignment vertical="center"/>
    </xf>
    <xf numFmtId="177" fontId="7" fillId="0" borderId="46" xfId="1" applyNumberFormat="1" applyFont="1" applyFill="1" applyBorder="1">
      <alignment vertical="center"/>
    </xf>
    <xf numFmtId="177" fontId="7" fillId="6" borderId="46" xfId="1" applyNumberFormat="1" applyFont="1" applyFill="1" applyBorder="1">
      <alignment vertical="center"/>
    </xf>
    <xf numFmtId="41" fontId="8" fillId="0" borderId="46" xfId="1" applyFont="1" applyFill="1" applyBorder="1" applyAlignment="1">
      <alignment vertical="center" wrapText="1" shrinkToFit="1"/>
    </xf>
    <xf numFmtId="41" fontId="7" fillId="0" borderId="46" xfId="1" applyFont="1" applyFill="1" applyBorder="1" applyAlignment="1">
      <alignment vertical="center" wrapText="1" shrinkToFit="1"/>
    </xf>
    <xf numFmtId="177" fontId="10" fillId="0" borderId="46" xfId="1" applyNumberFormat="1" applyFont="1" applyFill="1" applyBorder="1">
      <alignment vertical="center"/>
    </xf>
    <xf numFmtId="177" fontId="7" fillId="7" borderId="49" xfId="1" applyNumberFormat="1" applyFont="1" applyFill="1" applyBorder="1">
      <alignment vertical="center"/>
    </xf>
    <xf numFmtId="177" fontId="7" fillId="0" borderId="46" xfId="0" applyNumberFormat="1" applyFont="1" applyBorder="1">
      <alignment vertical="center"/>
    </xf>
    <xf numFmtId="179" fontId="7" fillId="0" borderId="46" xfId="2" applyNumberFormat="1" applyFont="1" applyFill="1" applyBorder="1" applyAlignment="1">
      <alignment vertical="center"/>
    </xf>
    <xf numFmtId="43" fontId="5" fillId="0" borderId="46" xfId="0" applyNumberFormat="1" applyFont="1" applyBorder="1">
      <alignment vertical="center"/>
    </xf>
    <xf numFmtId="180" fontId="7" fillId="0" borderId="46" xfId="2" applyNumberFormat="1" applyFont="1" applyFill="1" applyBorder="1">
      <alignment vertical="center"/>
    </xf>
    <xf numFmtId="179" fontId="7" fillId="0" borderId="46" xfId="2" applyNumberFormat="1" applyFont="1" applyFill="1" applyBorder="1">
      <alignment vertical="center"/>
    </xf>
    <xf numFmtId="41" fontId="13" fillId="0" borderId="46" xfId="1" applyFont="1" applyFill="1" applyBorder="1">
      <alignment vertical="center"/>
    </xf>
    <xf numFmtId="41" fontId="7" fillId="2" borderId="49" xfId="1" applyFont="1" applyFill="1" applyBorder="1" applyAlignment="1">
      <alignment vertical="center" wrapText="1"/>
    </xf>
    <xf numFmtId="0" fontId="7" fillId="8" borderId="46" xfId="0" applyFont="1" applyFill="1" applyBorder="1" applyAlignment="1">
      <alignment horizontal="left" vertical="center" wrapText="1" shrinkToFit="1"/>
    </xf>
    <xf numFmtId="41" fontId="8" fillId="0" borderId="9" xfId="1" applyFont="1" applyFill="1" applyBorder="1" applyAlignment="1">
      <alignment vertical="center" wrapText="1" shrinkToFit="1"/>
    </xf>
    <xf numFmtId="0" fontId="7" fillId="0" borderId="46" xfId="0" applyFont="1" applyBorder="1" applyAlignment="1">
      <alignment vertical="center" wrapText="1"/>
    </xf>
    <xf numFmtId="0" fontId="8" fillId="7" borderId="46" xfId="0" applyFont="1" applyFill="1" applyBorder="1" applyAlignment="1">
      <alignment horizontal="center" vertical="center" wrapText="1"/>
    </xf>
    <xf numFmtId="0" fontId="7" fillId="8" borderId="9" xfId="0" applyFont="1" applyFill="1" applyBorder="1" applyAlignment="1">
      <alignment horizontal="left" vertical="center" wrapText="1" shrinkToFit="1"/>
    </xf>
    <xf numFmtId="41" fontId="7" fillId="0" borderId="9" xfId="1" applyFont="1" applyFill="1" applyBorder="1" applyAlignment="1">
      <alignment vertical="center" wrapText="1" shrinkToFit="1"/>
    </xf>
    <xf numFmtId="0" fontId="7" fillId="0" borderId="47" xfId="0" applyFont="1" applyBorder="1" applyAlignment="1">
      <alignment horizontal="left" vertical="center" wrapText="1" shrinkToFit="1"/>
    </xf>
    <xf numFmtId="178" fontId="11" fillId="0" borderId="49" xfId="1" applyNumberFormat="1" applyFont="1" applyFill="1" applyBorder="1">
      <alignment vertical="center"/>
    </xf>
    <xf numFmtId="41" fontId="14" fillId="0" borderId="9" xfId="1" applyFont="1" applyFill="1" applyBorder="1" applyAlignment="1">
      <alignment vertical="center" wrapText="1" shrinkToFit="1"/>
    </xf>
    <xf numFmtId="0" fontId="7" fillId="0" borderId="2" xfId="0" applyFont="1" applyBorder="1" applyAlignment="1">
      <alignment horizontal="left" vertical="center" wrapText="1" shrinkToFit="1"/>
    </xf>
    <xf numFmtId="0" fontId="7" fillId="8" borderId="47" xfId="0" applyFont="1" applyFill="1" applyBorder="1" applyAlignment="1">
      <alignment horizontal="left" vertical="center" wrapText="1" shrinkToFit="1"/>
    </xf>
    <xf numFmtId="0" fontId="7" fillId="2" borderId="47" xfId="0" applyFont="1" applyFill="1" applyBorder="1" applyAlignment="1">
      <alignment horizontal="center" vertical="center" wrapText="1"/>
    </xf>
    <xf numFmtId="0" fontId="5" fillId="0" borderId="47" xfId="0" applyFont="1" applyBorder="1" applyAlignment="1">
      <alignment horizontal="left" vertical="center" wrapText="1" shrinkToFit="1"/>
    </xf>
    <xf numFmtId="0" fontId="7" fillId="0" borderId="9" xfId="0" applyFont="1" applyBorder="1" applyAlignment="1">
      <alignment horizontal="left" vertical="center" wrapText="1" shrinkToFit="1"/>
    </xf>
    <xf numFmtId="0" fontId="7" fillId="8" borderId="47" xfId="0" applyFont="1" applyFill="1" applyBorder="1" applyAlignment="1">
      <alignment vertical="center" wrapText="1"/>
    </xf>
    <xf numFmtId="0" fontId="11" fillId="0" borderId="46" xfId="0" applyFont="1" applyBorder="1" applyAlignment="1">
      <alignment horizontal="left" vertical="center" wrapText="1" shrinkToFit="1"/>
    </xf>
    <xf numFmtId="0" fontId="11" fillId="0" borderId="47" xfId="0" applyFont="1" applyBorder="1" applyAlignment="1">
      <alignment horizontal="left" vertical="center" wrapText="1" shrinkToFit="1"/>
    </xf>
    <xf numFmtId="0" fontId="7" fillId="2" borderId="50" xfId="0" applyFont="1" applyFill="1" applyBorder="1" applyAlignment="1">
      <alignment horizontal="center" vertical="center" wrapText="1"/>
    </xf>
    <xf numFmtId="0" fontId="8" fillId="4" borderId="51"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51" xfId="0" applyFont="1" applyFill="1" applyBorder="1" applyAlignment="1">
      <alignment horizontal="center" vertical="center"/>
    </xf>
    <xf numFmtId="0" fontId="7" fillId="2" borderId="52" xfId="0" applyFont="1" applyFill="1" applyBorder="1" applyAlignment="1">
      <alignment horizontal="center" vertical="center"/>
    </xf>
    <xf numFmtId="0" fontId="10" fillId="0" borderId="3" xfId="0" applyFont="1" applyBorder="1" applyAlignment="1">
      <alignment horizontal="center" vertical="center" shrinkToFit="1"/>
    </xf>
    <xf numFmtId="0" fontId="7" fillId="6" borderId="51" xfId="0" applyFont="1" applyFill="1" applyBorder="1" applyAlignment="1">
      <alignment horizontal="center" vertical="center" wrapText="1" shrinkToFit="1"/>
    </xf>
    <xf numFmtId="0" fontId="7" fillId="2" borderId="3"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6" borderId="9" xfId="0" applyFont="1" applyFill="1" applyBorder="1" applyAlignment="1">
      <alignment horizontal="center" vertical="center" wrapText="1" shrinkToFit="1"/>
    </xf>
    <xf numFmtId="0" fontId="7" fillId="6" borderId="3" xfId="0" applyFont="1" applyFill="1" applyBorder="1" applyAlignment="1">
      <alignment horizontal="center" vertical="center" wrapText="1" shrinkToFit="1"/>
    </xf>
    <xf numFmtId="0" fontId="7" fillId="2" borderId="9" xfId="0" applyFont="1" applyFill="1" applyBorder="1" applyAlignment="1">
      <alignment horizontal="center" vertical="center" shrinkToFit="1"/>
    </xf>
    <xf numFmtId="0" fontId="7" fillId="3" borderId="3" xfId="0" applyFont="1" applyFill="1" applyBorder="1" applyAlignment="1">
      <alignment horizontal="center" vertical="center"/>
    </xf>
    <xf numFmtId="0" fontId="7" fillId="3" borderId="9" xfId="0" applyFont="1" applyFill="1" applyBorder="1" applyAlignment="1">
      <alignment horizontal="center" vertical="center" wrapText="1"/>
    </xf>
    <xf numFmtId="0" fontId="7" fillId="3" borderId="2" xfId="0" applyFont="1" applyFill="1" applyBorder="1" applyAlignment="1">
      <alignment horizontal="center" vertical="center"/>
    </xf>
    <xf numFmtId="41" fontId="7" fillId="5" borderId="51" xfId="1" applyFont="1" applyFill="1" applyBorder="1" applyAlignment="1">
      <alignment horizontal="center" vertical="center" wrapText="1"/>
    </xf>
    <xf numFmtId="0" fontId="11" fillId="9" borderId="46" xfId="0" applyFont="1" applyFill="1" applyBorder="1" applyAlignment="1">
      <alignment horizontal="left" vertical="center" wrapText="1" shrinkToFit="1"/>
    </xf>
    <xf numFmtId="0" fontId="11" fillId="0" borderId="9" xfId="0" applyFont="1" applyBorder="1" applyAlignment="1">
      <alignment horizontal="left" vertical="center" wrapText="1" shrinkToFit="1"/>
    </xf>
    <xf numFmtId="41" fontId="7" fillId="0" borderId="47" xfId="1" applyFont="1" applyFill="1" applyBorder="1" applyAlignment="1">
      <alignment vertical="center" wrapText="1" shrinkToFit="1"/>
    </xf>
    <xf numFmtId="0" fontId="11" fillId="9" borderId="47" xfId="0" applyFont="1" applyFill="1" applyBorder="1" applyAlignment="1">
      <alignment horizontal="left" vertical="center" wrapText="1" shrinkToFit="1"/>
    </xf>
    <xf numFmtId="0" fontId="11" fillId="9" borderId="9" xfId="0" applyFont="1" applyFill="1" applyBorder="1" applyAlignment="1">
      <alignment horizontal="left" vertical="center" wrapText="1" shrinkToFit="1"/>
    </xf>
    <xf numFmtId="0" fontId="11" fillId="0" borderId="46" xfId="0" applyFont="1" applyBorder="1" applyAlignment="1">
      <alignment vertical="center" wrapText="1"/>
    </xf>
    <xf numFmtId="0" fontId="7" fillId="9" borderId="47" xfId="0" applyFont="1" applyFill="1" applyBorder="1" applyAlignment="1">
      <alignment vertical="center" wrapText="1"/>
    </xf>
    <xf numFmtId="0" fontId="11" fillId="9" borderId="46" xfId="0" applyFont="1" applyFill="1" applyBorder="1" applyAlignment="1">
      <alignment vertical="center" wrapText="1"/>
    </xf>
    <xf numFmtId="181" fontId="7" fillId="0" borderId="46" xfId="1" applyNumberFormat="1" applyFont="1" applyFill="1" applyBorder="1" applyAlignment="1">
      <alignment vertical="center"/>
    </xf>
    <xf numFmtId="0" fontId="7" fillId="9" borderId="46" xfId="0" applyFont="1" applyFill="1" applyBorder="1" applyAlignment="1">
      <alignment horizontal="left" vertical="center" wrapText="1" shrinkToFit="1"/>
    </xf>
    <xf numFmtId="0" fontId="7" fillId="9" borderId="9" xfId="0" applyFont="1" applyFill="1" applyBorder="1" applyAlignment="1">
      <alignment horizontal="left" vertical="center" wrapText="1" shrinkToFit="1"/>
    </xf>
    <xf numFmtId="0" fontId="7" fillId="9" borderId="46" xfId="0" applyFont="1" applyFill="1" applyBorder="1" applyAlignment="1">
      <alignment vertical="center" wrapText="1"/>
    </xf>
    <xf numFmtId="0" fontId="7" fillId="9" borderId="47" xfId="0" applyFont="1" applyFill="1" applyBorder="1" applyAlignment="1">
      <alignment horizontal="left" vertical="center" wrapText="1" shrinkToFit="1"/>
    </xf>
    <xf numFmtId="0" fontId="7" fillId="9" borderId="46" xfId="0" applyFont="1" applyFill="1" applyBorder="1" applyAlignment="1">
      <alignment horizontal="center" vertical="center"/>
    </xf>
    <xf numFmtId="0" fontId="12" fillId="0" borderId="46" xfId="0" applyFont="1" applyBorder="1" applyAlignment="1">
      <alignment horizontal="left" vertical="center" wrapText="1" shrinkToFit="1"/>
    </xf>
    <xf numFmtId="0" fontId="7" fillId="9" borderId="2" xfId="0" applyFont="1" applyFill="1" applyBorder="1" applyAlignment="1">
      <alignment horizontal="left" vertical="center" wrapText="1" shrinkToFit="1"/>
    </xf>
    <xf numFmtId="0" fontId="11" fillId="9" borderId="47" xfId="0" applyFont="1" applyFill="1" applyBorder="1" applyAlignment="1">
      <alignment horizontal="center" vertical="center" wrapText="1"/>
    </xf>
    <xf numFmtId="0" fontId="11" fillId="2" borderId="47" xfId="0" applyFont="1" applyFill="1" applyBorder="1" applyAlignment="1">
      <alignment horizontal="left" vertical="center"/>
    </xf>
    <xf numFmtId="0" fontId="7" fillId="2" borderId="53" xfId="0" applyFont="1" applyFill="1" applyBorder="1" applyAlignment="1">
      <alignment horizontal="center" vertical="center" wrapText="1"/>
    </xf>
    <xf numFmtId="0" fontId="8" fillId="4" borderId="0" xfId="0" applyFont="1" applyFill="1" applyAlignment="1">
      <alignment horizontal="center" vertical="center" wrapText="1"/>
    </xf>
    <xf numFmtId="0" fontId="7" fillId="2" borderId="54" xfId="0" applyFont="1" applyFill="1" applyBorder="1" applyAlignment="1">
      <alignment horizontal="center" vertical="center"/>
    </xf>
    <xf numFmtId="0" fontId="7" fillId="2" borderId="55"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56" xfId="0" applyFont="1" applyFill="1" applyBorder="1" applyAlignment="1">
      <alignment horizontal="center" vertical="center"/>
    </xf>
    <xf numFmtId="0" fontId="7" fillId="2" borderId="0" xfId="0" applyFont="1" applyFill="1" applyAlignment="1">
      <alignment horizontal="center" vertical="center"/>
    </xf>
    <xf numFmtId="0" fontId="10" fillId="0" borderId="54" xfId="0" applyFont="1" applyBorder="1" applyAlignment="1">
      <alignment horizontal="center" vertical="center" shrinkToFit="1"/>
    </xf>
    <xf numFmtId="0" fontId="7" fillId="6" borderId="0" xfId="0" applyFont="1" applyFill="1" applyAlignment="1">
      <alignment horizontal="center" vertical="center" wrapText="1" shrinkToFit="1"/>
    </xf>
    <xf numFmtId="0" fontId="7" fillId="2" borderId="54" xfId="0" applyFont="1" applyFill="1" applyBorder="1" applyAlignment="1">
      <alignment horizontal="center" vertical="center" wrapText="1"/>
    </xf>
    <xf numFmtId="0" fontId="7" fillId="2" borderId="55"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10" fillId="0" borderId="0" xfId="0" applyFont="1" applyAlignment="1">
      <alignment horizontal="center" vertical="center" wrapText="1" shrinkToFit="1"/>
    </xf>
    <xf numFmtId="0" fontId="7" fillId="6" borderId="54" xfId="0" applyFont="1" applyFill="1" applyBorder="1" applyAlignment="1">
      <alignment horizontal="center" vertical="center" wrapText="1" shrinkToFit="1"/>
    </xf>
    <xf numFmtId="0" fontId="7" fillId="2" borderId="55" xfId="0" applyFont="1" applyFill="1" applyBorder="1" applyAlignment="1">
      <alignment horizontal="center" vertical="center" shrinkToFit="1"/>
    </xf>
    <xf numFmtId="0" fontId="7" fillId="3" borderId="54" xfId="0" applyFont="1" applyFill="1" applyBorder="1" applyAlignment="1">
      <alignment horizontal="center" vertical="center"/>
    </xf>
    <xf numFmtId="0" fontId="7" fillId="3" borderId="55" xfId="0" applyFont="1" applyFill="1" applyBorder="1" applyAlignment="1">
      <alignment horizontal="center" vertical="center" wrapText="1"/>
    </xf>
    <xf numFmtId="0" fontId="7" fillId="3" borderId="10" xfId="0" applyFont="1" applyFill="1" applyBorder="1" applyAlignment="1">
      <alignment horizontal="center" vertical="center"/>
    </xf>
    <xf numFmtId="41" fontId="7" fillId="5" borderId="0" xfId="1" applyFont="1" applyFill="1" applyBorder="1" applyAlignment="1">
      <alignment horizontal="center" vertical="center" wrapText="1"/>
    </xf>
    <xf numFmtId="0" fontId="7" fillId="9" borderId="48" xfId="0" applyFont="1" applyFill="1" applyBorder="1" applyAlignment="1">
      <alignment horizontal="left" vertical="center" wrapText="1" shrinkToFit="1"/>
    </xf>
    <xf numFmtId="0" fontId="11" fillId="9" borderId="48" xfId="0" applyFont="1" applyFill="1" applyBorder="1" applyAlignment="1">
      <alignment horizontal="left" vertical="center" wrapText="1" shrinkToFit="1"/>
    </xf>
    <xf numFmtId="0" fontId="7" fillId="2" borderId="57" xfId="0" applyFont="1" applyFill="1" applyBorder="1" applyAlignment="1">
      <alignment horizontal="center" vertical="center"/>
    </xf>
    <xf numFmtId="0" fontId="7" fillId="2" borderId="47" xfId="0" applyFont="1" applyFill="1" applyBorder="1" applyAlignment="1">
      <alignment horizontal="center" vertical="center"/>
    </xf>
    <xf numFmtId="0" fontId="7" fillId="2" borderId="48" xfId="0" applyFont="1" applyFill="1" applyBorder="1" applyAlignment="1">
      <alignment horizontal="center" vertical="center"/>
    </xf>
    <xf numFmtId="0" fontId="7" fillId="2" borderId="49" xfId="0" applyFont="1" applyFill="1" applyBorder="1" applyAlignment="1">
      <alignment horizontal="center" vertical="center"/>
    </xf>
    <xf numFmtId="0" fontId="7" fillId="2" borderId="46" xfId="0" applyFont="1" applyFill="1" applyBorder="1" applyAlignment="1">
      <alignment horizontal="center" vertical="center"/>
    </xf>
    <xf numFmtId="0" fontId="10" fillId="0" borderId="49" xfId="0" applyFont="1" applyBorder="1" applyAlignment="1">
      <alignment horizontal="center" vertical="center" shrinkToFit="1"/>
    </xf>
    <xf numFmtId="0" fontId="7" fillId="6" borderId="57" xfId="0" applyFont="1" applyFill="1" applyBorder="1" applyAlignment="1">
      <alignment horizontal="center" vertical="center" wrapText="1" shrinkToFit="1"/>
    </xf>
    <xf numFmtId="0" fontId="7" fillId="2" borderId="49" xfId="0" applyFont="1" applyFill="1" applyBorder="1" applyAlignment="1">
      <alignment horizontal="center" vertical="center" wrapText="1"/>
    </xf>
    <xf numFmtId="0" fontId="7" fillId="2" borderId="46" xfId="0" applyFont="1" applyFill="1" applyBorder="1" applyAlignment="1">
      <alignment horizontal="center" vertical="center" wrapText="1"/>
    </xf>
    <xf numFmtId="0" fontId="10" fillId="0" borderId="57" xfId="0" applyFont="1" applyBorder="1" applyAlignment="1">
      <alignment horizontal="center" vertical="center" wrapText="1" shrinkToFit="1"/>
    </xf>
    <xf numFmtId="0" fontId="7" fillId="6" borderId="46" xfId="0" applyFont="1" applyFill="1" applyBorder="1" applyAlignment="1">
      <alignment horizontal="center" vertical="center" wrapText="1" shrinkToFit="1"/>
    </xf>
    <xf numFmtId="0" fontId="7" fillId="6" borderId="49" xfId="0" applyFont="1" applyFill="1" applyBorder="1" applyAlignment="1">
      <alignment horizontal="center" vertical="center" wrapText="1" shrinkToFit="1"/>
    </xf>
    <xf numFmtId="0" fontId="7" fillId="2" borderId="46" xfId="0" applyFont="1" applyFill="1" applyBorder="1" applyAlignment="1">
      <alignment horizontal="center" vertical="center" shrinkToFit="1"/>
    </xf>
    <xf numFmtId="0" fontId="7" fillId="3" borderId="49" xfId="0" applyFont="1" applyFill="1" applyBorder="1" applyAlignment="1">
      <alignment horizontal="center" vertical="center"/>
    </xf>
    <xf numFmtId="0" fontId="7" fillId="3" borderId="46" xfId="0" applyFont="1" applyFill="1" applyBorder="1" applyAlignment="1">
      <alignment horizontal="center" vertical="center" wrapText="1"/>
    </xf>
    <xf numFmtId="0" fontId="7" fillId="3" borderId="47" xfId="0" applyFont="1" applyFill="1" applyBorder="1" applyAlignment="1">
      <alignment horizontal="center" vertical="center"/>
    </xf>
    <xf numFmtId="41" fontId="7" fillId="5" borderId="57" xfId="1" applyFont="1" applyFill="1" applyBorder="1" applyAlignment="1">
      <alignment horizontal="center" vertical="center" wrapText="1"/>
    </xf>
    <xf numFmtId="0" fontId="11" fillId="9" borderId="46" xfId="0" applyFont="1" applyFill="1" applyBorder="1" applyAlignment="1">
      <alignment horizontal="center" vertical="center"/>
    </xf>
    <xf numFmtId="0" fontId="7" fillId="2" borderId="58" xfId="0" applyFont="1" applyFill="1" applyBorder="1" applyAlignment="1">
      <alignment horizontal="center" vertical="center" wrapText="1"/>
    </xf>
    <xf numFmtId="0" fontId="8" fillId="4" borderId="57" xfId="0" applyFont="1" applyFill="1" applyBorder="1" applyAlignment="1">
      <alignment horizontal="center" vertical="center" wrapText="1"/>
    </xf>
    <xf numFmtId="0" fontId="11" fillId="9" borderId="47" xfId="0" applyFont="1" applyFill="1" applyBorder="1" applyAlignment="1">
      <alignment horizontal="center" vertical="center"/>
    </xf>
    <xf numFmtId="0" fontId="7" fillId="0" borderId="49" xfId="0" applyFont="1" applyBorder="1" applyAlignment="1">
      <alignment horizontal="left" vertical="center" wrapText="1" shrinkToFit="1"/>
    </xf>
    <xf numFmtId="0" fontId="15" fillId="0" borderId="46" xfId="0" applyFont="1" applyBorder="1" applyAlignment="1">
      <alignment horizontal="center" vertical="center" wrapText="1"/>
    </xf>
    <xf numFmtId="41" fontId="7" fillId="0" borderId="9" xfId="1" applyFont="1" applyBorder="1" applyAlignment="1">
      <alignment vertical="center" wrapText="1" shrinkToFit="1"/>
    </xf>
    <xf numFmtId="178" fontId="11" fillId="0" borderId="46" xfId="1" applyNumberFormat="1" applyFont="1" applyFill="1" applyBorder="1">
      <alignment vertical="center"/>
    </xf>
    <xf numFmtId="182" fontId="7" fillId="0" borderId="46" xfId="1" applyNumberFormat="1" applyFont="1" applyFill="1" applyBorder="1" applyAlignment="1">
      <alignment vertical="center" wrapText="1" shrinkToFit="1"/>
    </xf>
    <xf numFmtId="41" fontId="7" fillId="0" borderId="46" xfId="1" applyFont="1" applyBorder="1" applyAlignment="1">
      <alignment vertical="center" wrapText="1" shrinkToFit="1"/>
    </xf>
    <xf numFmtId="0" fontId="12" fillId="0" borderId="48" xfId="0" applyFont="1" applyBorder="1" applyAlignment="1">
      <alignment horizontal="left" vertical="center" wrapText="1" shrinkToFit="1"/>
    </xf>
    <xf numFmtId="0" fontId="7" fillId="0" borderId="47" xfId="0" applyFont="1" applyBorder="1" applyAlignment="1">
      <alignment vertical="center" wrapText="1"/>
    </xf>
    <xf numFmtId="0" fontId="8" fillId="0" borderId="9" xfId="0" applyFont="1" applyBorder="1" applyAlignment="1">
      <alignment horizontal="center" vertical="center" wrapText="1"/>
    </xf>
    <xf numFmtId="10" fontId="7" fillId="0" borderId="49" xfId="0" applyNumberFormat="1" applyFont="1" applyBorder="1" applyAlignment="1">
      <alignment horizontal="center" vertical="center"/>
    </xf>
    <xf numFmtId="41" fontId="7" fillId="2" borderId="0" xfId="1" applyFont="1" applyFill="1">
      <alignment vertical="center"/>
    </xf>
    <xf numFmtId="0" fontId="12" fillId="0" borderId="9" xfId="0" applyFont="1" applyBorder="1" applyAlignment="1">
      <alignment horizontal="left" vertical="center" wrapText="1" shrinkToFit="1"/>
    </xf>
    <xf numFmtId="0" fontId="11" fillId="0" borderId="48" xfId="0" applyFont="1" applyBorder="1" applyAlignment="1">
      <alignment horizontal="left" vertical="center" wrapText="1" shrinkToFit="1"/>
    </xf>
    <xf numFmtId="9" fontId="7" fillId="2" borderId="0" xfId="0" applyNumberFormat="1" applyFont="1" applyFill="1">
      <alignment vertical="center"/>
    </xf>
    <xf numFmtId="0" fontId="7" fillId="0" borderId="58" xfId="0" applyFont="1" applyBorder="1" applyAlignment="1">
      <alignment horizontal="center" vertical="center" wrapText="1"/>
    </xf>
    <xf numFmtId="183" fontId="7" fillId="2" borderId="0" xfId="0" applyNumberFormat="1" applyFont="1" applyFill="1">
      <alignment vertical="center"/>
    </xf>
    <xf numFmtId="0" fontId="12" fillId="0" borderId="47" xfId="0" applyFont="1" applyBorder="1" applyAlignment="1">
      <alignment vertical="center" wrapText="1"/>
    </xf>
    <xf numFmtId="0" fontId="11" fillId="0" borderId="47" xfId="0" applyFont="1" applyBorder="1" applyAlignment="1">
      <alignment vertical="center" wrapText="1"/>
    </xf>
    <xf numFmtId="41" fontId="14" fillId="0" borderId="46" xfId="1" applyFont="1" applyFill="1" applyBorder="1" applyAlignment="1">
      <alignment vertical="center" wrapText="1" shrinkToFit="1"/>
    </xf>
    <xf numFmtId="181" fontId="7" fillId="7" borderId="49" xfId="1" applyNumberFormat="1" applyFont="1" applyFill="1" applyBorder="1">
      <alignment vertical="center"/>
    </xf>
    <xf numFmtId="184" fontId="7" fillId="0" borderId="47" xfId="0" applyNumberFormat="1" applyFont="1" applyBorder="1" applyAlignment="1">
      <alignment vertical="center" wrapText="1"/>
    </xf>
    <xf numFmtId="0" fontId="12" fillId="9" borderId="46" xfId="0" applyFont="1" applyFill="1" applyBorder="1" applyAlignment="1">
      <alignment vertical="center" wrapText="1"/>
    </xf>
    <xf numFmtId="0" fontId="11" fillId="9" borderId="47" xfId="0" applyFont="1" applyFill="1" applyBorder="1" applyAlignment="1">
      <alignment vertical="center" wrapText="1"/>
    </xf>
    <xf numFmtId="0" fontId="7" fillId="0" borderId="57" xfId="0" applyFont="1" applyBorder="1" applyAlignment="1">
      <alignment horizontal="left" vertical="center" wrapText="1" shrinkToFit="1"/>
    </xf>
    <xf numFmtId="176" fontId="7" fillId="0" borderId="3" xfId="0" applyNumberFormat="1" applyFont="1" applyBorder="1" applyAlignment="1">
      <alignment horizontal="center" vertical="center"/>
    </xf>
    <xf numFmtId="176" fontId="7" fillId="0" borderId="9" xfId="0" applyNumberFormat="1" applyFont="1" applyBorder="1" applyAlignment="1">
      <alignment horizontal="center" vertical="center"/>
    </xf>
    <xf numFmtId="176" fontId="7" fillId="0" borderId="2" xfId="0" applyNumberFormat="1" applyFont="1" applyBorder="1" applyAlignment="1">
      <alignment horizontal="center" vertical="center"/>
    </xf>
    <xf numFmtId="177" fontId="7" fillId="0" borderId="52" xfId="1" applyNumberFormat="1" applyFont="1" applyFill="1" applyBorder="1">
      <alignment vertical="center"/>
    </xf>
    <xf numFmtId="178" fontId="7" fillId="0" borderId="3" xfId="1" applyNumberFormat="1" applyFont="1" applyFill="1" applyBorder="1">
      <alignment vertical="center"/>
    </xf>
    <xf numFmtId="178" fontId="7" fillId="0" borderId="9" xfId="1" applyNumberFormat="1" applyFont="1" applyFill="1" applyBorder="1">
      <alignment vertical="center"/>
    </xf>
    <xf numFmtId="178" fontId="7" fillId="0" borderId="2" xfId="1" applyNumberFormat="1" applyFont="1" applyFill="1" applyBorder="1">
      <alignment vertical="center"/>
    </xf>
    <xf numFmtId="178" fontId="7" fillId="0" borderId="51" xfId="1" applyNumberFormat="1" applyFont="1" applyFill="1" applyBorder="1">
      <alignment vertical="center"/>
    </xf>
    <xf numFmtId="177" fontId="7" fillId="0" borderId="9" xfId="1" applyNumberFormat="1" applyFont="1" applyFill="1" applyBorder="1">
      <alignment vertical="center"/>
    </xf>
    <xf numFmtId="177" fontId="7" fillId="6" borderId="51" xfId="1" applyNumberFormat="1" applyFont="1" applyFill="1" applyBorder="1">
      <alignment vertical="center"/>
    </xf>
    <xf numFmtId="41" fontId="16" fillId="0" borderId="9" xfId="1" applyFont="1" applyFill="1" applyBorder="1" applyAlignment="1">
      <alignment vertical="center" wrapText="1" shrinkToFit="1"/>
    </xf>
    <xf numFmtId="177" fontId="10" fillId="0" borderId="9" xfId="1" applyNumberFormat="1" applyFont="1" applyFill="1" applyBorder="1">
      <alignment vertical="center"/>
    </xf>
    <xf numFmtId="177" fontId="7" fillId="6" borderId="9" xfId="1" applyNumberFormat="1" applyFont="1" applyFill="1" applyBorder="1">
      <alignment vertical="center"/>
    </xf>
    <xf numFmtId="0" fontId="11" fillId="0" borderId="9" xfId="0" applyFont="1" applyBorder="1" applyAlignment="1">
      <alignment vertical="center" wrapText="1"/>
    </xf>
    <xf numFmtId="41" fontId="16" fillId="0" borderId="46" xfId="1" applyFont="1" applyFill="1" applyBorder="1" applyAlignment="1">
      <alignment vertical="center" wrapText="1" shrinkToFit="1"/>
    </xf>
    <xf numFmtId="0" fontId="7" fillId="0" borderId="2" xfId="0" applyFont="1" applyBorder="1" applyAlignment="1">
      <alignment horizontal="center" vertical="center" wrapText="1"/>
    </xf>
    <xf numFmtId="178" fontId="11" fillId="0" borderId="3" xfId="1" applyNumberFormat="1" applyFont="1" applyFill="1" applyBorder="1">
      <alignment vertical="center"/>
    </xf>
    <xf numFmtId="0" fontId="11" fillId="0" borderId="57" xfId="0" applyFont="1" applyBorder="1" applyAlignment="1">
      <alignment horizontal="left" vertical="center" wrapText="1" shrinkToFit="1"/>
    </xf>
    <xf numFmtId="178" fontId="7" fillId="0" borderId="47" xfId="1" applyNumberFormat="1" applyFont="1" applyFill="1" applyBorder="1">
      <alignment vertical="center"/>
    </xf>
    <xf numFmtId="178" fontId="7" fillId="0" borderId="57" xfId="1" applyNumberFormat="1" applyFont="1" applyFill="1" applyBorder="1">
      <alignment vertical="center"/>
    </xf>
    <xf numFmtId="177" fontId="7" fillId="6" borderId="57" xfId="1" applyNumberFormat="1" applyFont="1" applyFill="1" applyBorder="1">
      <alignment vertical="center"/>
    </xf>
    <xf numFmtId="0" fontId="17" fillId="0" borderId="46" xfId="0" applyFont="1" applyBorder="1" applyAlignment="1">
      <alignment horizontal="left" vertical="center" wrapText="1" shrinkToFit="1"/>
    </xf>
    <xf numFmtId="0" fontId="7" fillId="0" borderId="59" xfId="0" applyFont="1" applyBorder="1" applyAlignment="1">
      <alignment horizontal="left" vertical="center" wrapText="1" shrinkToFit="1"/>
    </xf>
    <xf numFmtId="0" fontId="7" fillId="0" borderId="52" xfId="0" applyFont="1" applyBorder="1" applyAlignment="1">
      <alignment horizontal="left" vertical="center" wrapText="1" shrinkToFit="1"/>
    </xf>
    <xf numFmtId="177" fontId="11" fillId="0" borderId="52" xfId="1" applyNumberFormat="1" applyFont="1" applyFill="1" applyBorder="1">
      <alignment vertical="center"/>
    </xf>
    <xf numFmtId="177" fontId="11" fillId="0" borderId="48" xfId="1" applyNumberFormat="1" applyFont="1" applyFill="1" applyBorder="1">
      <alignment vertical="center"/>
    </xf>
    <xf numFmtId="0" fontId="5" fillId="0" borderId="46" xfId="0" applyFont="1" applyBorder="1" applyAlignment="1">
      <alignment horizontal="left" vertical="center" wrapText="1" shrinkToFit="1"/>
    </xf>
    <xf numFmtId="0" fontId="7" fillId="0" borderId="2" xfId="0" applyFont="1" applyBorder="1" applyAlignment="1">
      <alignment vertical="center" wrapText="1"/>
    </xf>
    <xf numFmtId="0" fontId="7" fillId="9" borderId="2" xfId="0" applyFont="1" applyFill="1" applyBorder="1" applyAlignment="1">
      <alignment vertical="center" wrapText="1"/>
    </xf>
    <xf numFmtId="0" fontId="8" fillId="0" borderId="0" xfId="0" applyFont="1" applyAlignment="1">
      <alignment horizontal="center" vertical="center" wrapText="1"/>
    </xf>
    <xf numFmtId="10" fontId="7" fillId="0" borderId="46" xfId="0" applyNumberFormat="1" applyFont="1" applyBorder="1" applyAlignment="1">
      <alignment horizontal="center" vertical="center"/>
    </xf>
    <xf numFmtId="41" fontId="18" fillId="0" borderId="9" xfId="1" applyFont="1" applyFill="1" applyBorder="1" applyAlignment="1">
      <alignment vertical="center" wrapText="1" shrinkToFit="1"/>
    </xf>
    <xf numFmtId="0" fontId="11" fillId="9" borderId="9" xfId="0" applyFont="1" applyFill="1" applyBorder="1" applyAlignment="1">
      <alignment vertical="center" wrapText="1"/>
    </xf>
    <xf numFmtId="0" fontId="7" fillId="0" borderId="9" xfId="0" applyFont="1" applyBorder="1" applyAlignment="1">
      <alignment vertical="center" wrapText="1"/>
    </xf>
    <xf numFmtId="0" fontId="7" fillId="0" borderId="60" xfId="0" applyFont="1" applyBorder="1" applyAlignment="1">
      <alignment horizontal="left" vertical="center" wrapText="1" shrinkToFit="1"/>
    </xf>
    <xf numFmtId="0" fontId="12" fillId="9" borderId="9" xfId="0" applyFont="1" applyFill="1" applyBorder="1" applyAlignment="1">
      <alignment horizontal="left" vertical="center" wrapText="1" shrinkToFit="1"/>
    </xf>
    <xf numFmtId="185" fontId="8" fillId="0" borderId="46" xfId="1" applyNumberFormat="1" applyFont="1" applyFill="1" applyBorder="1" applyAlignment="1">
      <alignment vertical="center" wrapText="1" shrinkToFit="1"/>
    </xf>
    <xf numFmtId="0" fontId="7" fillId="9" borderId="9" xfId="0" applyFont="1" applyFill="1" applyBorder="1" applyAlignment="1">
      <alignment vertical="center" wrapText="1"/>
    </xf>
    <xf numFmtId="0" fontId="18" fillId="0" borderId="46" xfId="0" applyFont="1" applyBorder="1" applyAlignment="1">
      <alignment horizontal="center" vertical="center" wrapText="1"/>
    </xf>
    <xf numFmtId="177" fontId="11" fillId="0" borderId="57" xfId="1" applyNumberFormat="1" applyFont="1" applyFill="1" applyBorder="1">
      <alignment vertical="center"/>
    </xf>
    <xf numFmtId="177" fontId="11" fillId="0" borderId="9" xfId="1" applyNumberFormat="1" applyFont="1" applyFill="1" applyBorder="1">
      <alignment vertical="center"/>
    </xf>
    <xf numFmtId="41" fontId="19" fillId="0" borderId="9" xfId="1" applyFont="1" applyFill="1" applyBorder="1" applyAlignment="1">
      <alignment vertical="center" wrapText="1" shrinkToFit="1"/>
    </xf>
    <xf numFmtId="0" fontId="11" fillId="0" borderId="2" xfId="0" applyFont="1" applyBorder="1" applyAlignment="1">
      <alignment horizontal="center" vertical="center" wrapText="1"/>
    </xf>
    <xf numFmtId="0" fontId="11" fillId="0" borderId="52" xfId="0" applyFont="1" applyBorder="1" applyAlignment="1">
      <alignment horizontal="left" vertical="center" wrapText="1" shrinkToFit="1"/>
    </xf>
    <xf numFmtId="0" fontId="11" fillId="0" borderId="2" xfId="0" applyFont="1" applyBorder="1" applyAlignment="1">
      <alignment horizontal="left" vertical="center" wrapText="1" shrinkToFit="1"/>
    </xf>
    <xf numFmtId="178" fontId="11" fillId="0" borderId="9" xfId="1" applyNumberFormat="1" applyFont="1" applyFill="1" applyBorder="1">
      <alignment vertical="center"/>
    </xf>
    <xf numFmtId="176" fontId="7" fillId="0" borderId="57" xfId="0" applyNumberFormat="1" applyFont="1" applyBorder="1" applyAlignment="1">
      <alignment horizontal="center" vertical="center"/>
    </xf>
    <xf numFmtId="177" fontId="7" fillId="0" borderId="49" xfId="1" applyNumberFormat="1" applyFont="1" applyFill="1" applyBorder="1">
      <alignment vertical="center"/>
    </xf>
    <xf numFmtId="41" fontId="14" fillId="0" borderId="49" xfId="1" applyFont="1" applyFill="1" applyBorder="1" applyAlignment="1">
      <alignment vertical="center" wrapText="1" shrinkToFit="1"/>
    </xf>
    <xf numFmtId="41" fontId="14" fillId="0" borderId="47" xfId="1" applyFont="1" applyFill="1" applyBorder="1" applyAlignment="1">
      <alignment vertical="center" wrapText="1" shrinkToFit="1"/>
    </xf>
    <xf numFmtId="41" fontId="8" fillId="0" borderId="47" xfId="1" applyFont="1" applyFill="1" applyBorder="1" applyAlignment="1">
      <alignment vertical="center" wrapText="1" shrinkToFit="1"/>
    </xf>
    <xf numFmtId="177" fontId="7" fillId="0" borderId="57" xfId="1" applyNumberFormat="1" applyFont="1" applyFill="1" applyBorder="1">
      <alignment vertical="center"/>
    </xf>
    <xf numFmtId="41" fontId="18" fillId="0" borderId="46" xfId="1" applyFont="1" applyFill="1" applyBorder="1" applyAlignment="1">
      <alignment vertical="center" wrapText="1" shrinkToFit="1"/>
    </xf>
    <xf numFmtId="181" fontId="8" fillId="0" borderId="46" xfId="1" applyNumberFormat="1" applyFont="1" applyFill="1" applyBorder="1" applyAlignment="1">
      <alignment vertical="center" wrapText="1" shrinkToFit="1"/>
    </xf>
    <xf numFmtId="0" fontId="7" fillId="0" borderId="9" xfId="0" applyFont="1" applyBorder="1" applyAlignment="1">
      <alignment horizontal="center" vertical="center" wrapText="1"/>
    </xf>
    <xf numFmtId="0" fontId="7" fillId="0" borderId="49" xfId="0" applyFont="1" applyBorder="1" applyAlignment="1">
      <alignment horizontal="center" vertical="center" wrapText="1"/>
    </xf>
    <xf numFmtId="0" fontId="7" fillId="2" borderId="2" xfId="0" applyFont="1" applyFill="1" applyBorder="1" applyAlignment="1">
      <alignment vertical="center" wrapText="1"/>
    </xf>
    <xf numFmtId="0" fontId="8" fillId="4" borderId="9" xfId="0" applyFont="1" applyFill="1" applyBorder="1" applyAlignment="1">
      <alignment horizontal="center" vertical="center" wrapText="1"/>
    </xf>
    <xf numFmtId="0" fontId="10" fillId="0" borderId="9" xfId="0" applyFont="1" applyBorder="1" applyAlignment="1">
      <alignment horizontal="center" vertical="center" shrinkToFit="1"/>
    </xf>
    <xf numFmtId="0" fontId="10" fillId="0" borderId="9" xfId="0" applyFont="1" applyBorder="1" applyAlignment="1">
      <alignment horizontal="center" vertical="center" wrapText="1" shrinkToFit="1"/>
    </xf>
    <xf numFmtId="0" fontId="7" fillId="9" borderId="2" xfId="0" applyFont="1" applyFill="1" applyBorder="1" applyAlignment="1">
      <alignment horizontal="center" vertical="center" wrapText="1"/>
    </xf>
    <xf numFmtId="0" fontId="8" fillId="0" borderId="57" xfId="0" applyFont="1" applyBorder="1" applyAlignment="1">
      <alignment horizontal="center" vertical="center" wrapText="1"/>
    </xf>
    <xf numFmtId="0" fontId="7" fillId="0" borderId="9" xfId="0" applyFont="1" applyBorder="1" applyAlignment="1">
      <alignment horizontal="center" vertical="center"/>
    </xf>
    <xf numFmtId="0" fontId="7" fillId="0" borderId="46" xfId="0" applyFont="1" applyBorder="1" applyAlignment="1">
      <alignment horizontal="center" vertical="center"/>
    </xf>
    <xf numFmtId="0" fontId="7" fillId="0" borderId="47" xfId="0" applyFont="1" applyBorder="1" applyAlignment="1">
      <alignment horizontal="center"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0" fontId="7" fillId="0" borderId="57" xfId="0" applyFont="1" applyBorder="1" applyAlignment="1">
      <alignment horizontal="center" vertical="center"/>
    </xf>
    <xf numFmtId="0" fontId="7" fillId="0" borderId="57" xfId="0" applyFont="1" applyBorder="1" applyAlignment="1">
      <alignment horizontal="center" vertical="center" wrapText="1" shrinkToFit="1"/>
    </xf>
    <xf numFmtId="0" fontId="7" fillId="0" borderId="46"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46" xfId="0" applyFont="1" applyBorder="1" applyAlignment="1">
      <alignment horizontal="center" vertical="center" wrapText="1" shrinkToFit="1"/>
    </xf>
    <xf numFmtId="0" fontId="7" fillId="0" borderId="46" xfId="0" applyFont="1" applyBorder="1" applyAlignment="1">
      <alignment horizontal="center" vertical="center" shrinkToFit="1"/>
    </xf>
    <xf numFmtId="0" fontId="19" fillId="0" borderId="46" xfId="0" applyFont="1" applyBorder="1" applyAlignment="1">
      <alignment horizontal="left" vertical="center" wrapText="1" shrinkToFit="1"/>
    </xf>
    <xf numFmtId="0" fontId="19" fillId="0" borderId="9" xfId="0" applyFont="1" applyBorder="1" applyAlignment="1">
      <alignment vertical="center" wrapText="1"/>
    </xf>
    <xf numFmtId="0" fontId="11" fillId="0" borderId="45" xfId="0" applyFont="1" applyBorder="1" applyAlignment="1">
      <alignment horizontal="center" vertical="center" wrapText="1"/>
    </xf>
    <xf numFmtId="177" fontId="11" fillId="0" borderId="46" xfId="1" applyNumberFormat="1" applyFont="1" applyFill="1" applyBorder="1">
      <alignment vertical="center"/>
    </xf>
    <xf numFmtId="176" fontId="11" fillId="0" borderId="49" xfId="0" applyNumberFormat="1" applyFont="1" applyBorder="1" applyAlignment="1">
      <alignment horizontal="center" vertical="center"/>
    </xf>
    <xf numFmtId="176" fontId="11" fillId="0" borderId="46" xfId="0" applyNumberFormat="1" applyFont="1" applyBorder="1" applyAlignment="1">
      <alignment horizontal="center" vertical="center"/>
    </xf>
    <xf numFmtId="0" fontId="7" fillId="9" borderId="9"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7" fillId="2" borderId="9" xfId="0" applyFont="1" applyFill="1" applyBorder="1" applyAlignment="1">
      <alignment horizontal="center" vertical="center" wrapText="1" shrinkToFit="1"/>
    </xf>
    <xf numFmtId="0" fontId="8" fillId="4" borderId="46" xfId="0" applyFont="1" applyFill="1" applyBorder="1" applyAlignment="1">
      <alignment horizontal="center" vertical="center" wrapText="1"/>
    </xf>
    <xf numFmtId="0" fontId="7" fillId="9" borderId="47" xfId="0" applyFont="1" applyFill="1" applyBorder="1" applyAlignment="1">
      <alignment horizontal="center" vertical="center" wrapText="1"/>
    </xf>
    <xf numFmtId="0" fontId="7" fillId="9" borderId="46" xfId="0" applyFont="1" applyFill="1" applyBorder="1" applyAlignment="1">
      <alignment horizontal="center" vertical="center" wrapText="1"/>
    </xf>
    <xf numFmtId="0" fontId="7" fillId="2" borderId="48" xfId="0" applyFont="1" applyFill="1" applyBorder="1" applyAlignment="1">
      <alignment horizontal="center" vertical="center" wrapText="1"/>
    </xf>
    <xf numFmtId="0" fontId="11" fillId="2" borderId="48" xfId="0" applyFont="1" applyFill="1" applyBorder="1" applyAlignment="1">
      <alignment horizontal="center" vertical="center" wrapText="1"/>
    </xf>
    <xf numFmtId="0" fontId="7" fillId="2" borderId="57" xfId="0" applyFont="1" applyFill="1" applyBorder="1" applyAlignment="1">
      <alignment horizontal="center" vertical="center" wrapText="1"/>
    </xf>
    <xf numFmtId="0" fontId="10" fillId="0" borderId="46" xfId="0" applyFont="1" applyBorder="1" applyAlignment="1">
      <alignment horizontal="center" vertical="center" wrapText="1" shrinkToFit="1"/>
    </xf>
    <xf numFmtId="0" fontId="7" fillId="2" borderId="46" xfId="0" applyFont="1" applyFill="1" applyBorder="1" applyAlignment="1">
      <alignment horizontal="center" vertical="center" wrapText="1" shrinkToFit="1"/>
    </xf>
    <xf numFmtId="0" fontId="7" fillId="0" borderId="53" xfId="0" applyFont="1" applyBorder="1" applyAlignment="1">
      <alignment horizontal="center" vertical="center" wrapText="1"/>
    </xf>
    <xf numFmtId="0" fontId="7" fillId="0" borderId="48" xfId="0" applyFont="1" applyBorder="1" applyAlignment="1">
      <alignment horizontal="center" vertical="center" wrapText="1"/>
    </xf>
    <xf numFmtId="0" fontId="11" fillId="0" borderId="48"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0" xfId="0" applyFont="1">
      <alignment vertical="center"/>
    </xf>
    <xf numFmtId="0" fontId="11" fillId="2" borderId="46" xfId="0" applyFont="1" applyFill="1" applyBorder="1" applyAlignment="1">
      <alignment horizontal="center" vertical="center" wrapText="1"/>
    </xf>
    <xf numFmtId="0" fontId="19" fillId="0" borderId="47" xfId="0" applyFont="1" applyBorder="1" applyAlignment="1">
      <alignment horizontal="left" vertical="center" wrapText="1" shrinkToFit="1"/>
    </xf>
    <xf numFmtId="0" fontId="7" fillId="0" borderId="61" xfId="0" applyFont="1" applyBorder="1" applyAlignment="1">
      <alignment horizontal="center" vertical="center" wrapText="1"/>
    </xf>
    <xf numFmtId="0" fontId="11" fillId="0" borderId="2" xfId="0" applyFont="1" applyBorder="1" applyAlignment="1">
      <alignment vertical="center" wrapText="1"/>
    </xf>
    <xf numFmtId="0" fontId="7" fillId="2" borderId="51" xfId="0" applyFont="1" applyFill="1" applyBorder="1" applyAlignment="1">
      <alignment vertical="center" wrapText="1"/>
    </xf>
    <xf numFmtId="10" fontId="7" fillId="0" borderId="2" xfId="0" applyNumberFormat="1" applyFont="1" applyBorder="1" applyAlignment="1">
      <alignment horizontal="center" vertical="center"/>
    </xf>
    <xf numFmtId="41" fontId="16" fillId="0" borderId="3" xfId="1" applyFont="1" applyFill="1" applyBorder="1" applyAlignment="1">
      <alignment vertical="center" wrapText="1" shrinkToFit="1"/>
    </xf>
    <xf numFmtId="41" fontId="7" fillId="0" borderId="3" xfId="1" applyFont="1" applyFill="1" applyBorder="1" applyAlignment="1">
      <alignment vertical="center" wrapText="1" shrinkToFit="1"/>
    </xf>
    <xf numFmtId="41" fontId="8" fillId="0" borderId="51" xfId="1" applyFont="1" applyFill="1" applyBorder="1" applyAlignment="1">
      <alignment vertical="center" wrapText="1" shrinkToFit="1"/>
    </xf>
    <xf numFmtId="0" fontId="7" fillId="2" borderId="9" xfId="0" applyFont="1" applyFill="1" applyBorder="1" applyAlignment="1">
      <alignment vertical="center" wrapText="1"/>
    </xf>
    <xf numFmtId="10" fontId="7" fillId="0" borderId="9" xfId="0" applyNumberFormat="1" applyFont="1" applyBorder="1" applyAlignment="1">
      <alignment horizontal="center" vertical="center"/>
    </xf>
    <xf numFmtId="0" fontId="11" fillId="2" borderId="2" xfId="0" applyFont="1" applyFill="1" applyBorder="1" applyAlignment="1">
      <alignment vertical="center" wrapText="1"/>
    </xf>
    <xf numFmtId="0" fontId="7" fillId="2" borderId="51" xfId="0" applyFont="1" applyFill="1" applyBorder="1" applyAlignment="1">
      <alignment horizontal="center" vertical="center" wrapText="1"/>
    </xf>
    <xf numFmtId="10" fontId="7" fillId="0" borderId="3" xfId="0" applyNumberFormat="1" applyFont="1" applyBorder="1" applyAlignment="1">
      <alignment horizontal="center" vertical="center"/>
    </xf>
    <xf numFmtId="0" fontId="16" fillId="0" borderId="2" xfId="0" applyFont="1" applyBorder="1" applyAlignment="1">
      <alignment horizontal="left" vertical="center" wrapText="1" shrinkToFit="1"/>
    </xf>
    <xf numFmtId="0" fontId="16" fillId="0" borderId="9" xfId="0" applyFont="1" applyBorder="1" applyAlignment="1">
      <alignment horizontal="left" vertical="center" wrapText="1" shrinkToFit="1"/>
    </xf>
    <xf numFmtId="0" fontId="16" fillId="0" borderId="47" xfId="0" applyFont="1" applyBorder="1" applyAlignment="1">
      <alignment horizontal="left" vertical="center" wrapText="1" shrinkToFit="1"/>
    </xf>
    <xf numFmtId="0" fontId="16" fillId="0" borderId="47" xfId="0" applyFont="1" applyBorder="1" applyAlignment="1">
      <alignment vertical="center" wrapText="1"/>
    </xf>
    <xf numFmtId="0" fontId="11" fillId="2" borderId="2" xfId="0" applyFont="1" applyFill="1" applyBorder="1" applyAlignment="1">
      <alignment horizontal="center" vertical="center" wrapText="1"/>
    </xf>
    <xf numFmtId="0" fontId="16" fillId="2" borderId="47" xfId="0" applyFont="1" applyFill="1" applyBorder="1" applyAlignment="1">
      <alignment vertical="center" wrapText="1"/>
    </xf>
    <xf numFmtId="41" fontId="14" fillId="0" borderId="2" xfId="1" applyFont="1" applyFill="1" applyBorder="1" applyAlignment="1">
      <alignment vertical="center" wrapText="1" shrinkToFit="1"/>
    </xf>
    <xf numFmtId="0" fontId="11" fillId="9" borderId="2" xfId="0" applyFont="1" applyFill="1" applyBorder="1" applyAlignment="1">
      <alignment vertical="center" wrapText="1"/>
    </xf>
    <xf numFmtId="0" fontId="11" fillId="9" borderId="2" xfId="0" applyFont="1" applyFill="1" applyBorder="1" applyAlignment="1">
      <alignment horizontal="left" vertical="center" wrapText="1" shrinkToFit="1"/>
    </xf>
    <xf numFmtId="0" fontId="16" fillId="2" borderId="2" xfId="0" applyFont="1" applyFill="1" applyBorder="1" applyAlignment="1">
      <alignment vertical="center" wrapText="1"/>
    </xf>
    <xf numFmtId="0" fontId="12" fillId="9" borderId="9" xfId="0" applyFont="1" applyFill="1" applyBorder="1" applyAlignment="1">
      <alignment vertical="center" wrapText="1"/>
    </xf>
    <xf numFmtId="0" fontId="11" fillId="0" borderId="51" xfId="0" applyFont="1" applyBorder="1" applyAlignment="1">
      <alignment vertical="center" wrapText="1"/>
    </xf>
    <xf numFmtId="0" fontId="8" fillId="9" borderId="9" xfId="0" applyFont="1" applyFill="1" applyBorder="1" applyAlignment="1">
      <alignment horizontal="center" vertical="center" wrapText="1"/>
    </xf>
    <xf numFmtId="0" fontId="16" fillId="9" borderId="2" xfId="0" applyFont="1" applyFill="1" applyBorder="1" applyAlignment="1">
      <alignment horizontal="left" vertical="center" wrapText="1" shrinkToFit="1"/>
    </xf>
    <xf numFmtId="0" fontId="16" fillId="2" borderId="9" xfId="0" applyFont="1" applyFill="1" applyBorder="1" applyAlignment="1">
      <alignment vertical="center" wrapText="1"/>
    </xf>
    <xf numFmtId="41" fontId="11" fillId="0" borderId="9" xfId="1" applyFont="1" applyFill="1" applyBorder="1" applyAlignment="1">
      <alignment vertical="center" wrapText="1" shrinkToFit="1"/>
    </xf>
    <xf numFmtId="0" fontId="16" fillId="0" borderId="9" xfId="0" applyFont="1" applyBorder="1" applyAlignment="1">
      <alignment horizontal="center" vertical="center" wrapText="1"/>
    </xf>
    <xf numFmtId="0" fontId="7" fillId="0" borderId="50" xfId="0" applyFont="1" applyBorder="1" applyAlignment="1">
      <alignment horizontal="center" vertical="center" wrapText="1"/>
    </xf>
    <xf numFmtId="0" fontId="16" fillId="2" borderId="9" xfId="0" applyFont="1" applyFill="1" applyBorder="1" applyAlignment="1">
      <alignment horizontal="center" vertical="center" wrapText="1"/>
    </xf>
    <xf numFmtId="177" fontId="7" fillId="0" borderId="3" xfId="1" applyNumberFormat="1" applyFont="1" applyFill="1" applyBorder="1">
      <alignment vertical="center"/>
    </xf>
    <xf numFmtId="0" fontId="7" fillId="10" borderId="9" xfId="0" applyFont="1" applyFill="1" applyBorder="1" applyAlignment="1">
      <alignment horizontal="left" vertical="center" wrapText="1" shrinkToFit="1"/>
    </xf>
    <xf numFmtId="0" fontId="16" fillId="9" borderId="47" xfId="0" applyFont="1" applyFill="1" applyBorder="1" applyAlignment="1">
      <alignment horizontal="left" vertical="center" wrapText="1" shrinkToFit="1"/>
    </xf>
    <xf numFmtId="0" fontId="7" fillId="9" borderId="47" xfId="0" applyFont="1" applyFill="1" applyBorder="1" applyAlignment="1">
      <alignment horizontal="center" vertical="center"/>
    </xf>
    <xf numFmtId="0" fontId="7" fillId="9" borderId="57" xfId="0" applyFont="1" applyFill="1" applyBorder="1" applyAlignment="1">
      <alignment horizontal="left" vertical="center" wrapText="1" shrinkToFit="1"/>
    </xf>
    <xf numFmtId="0" fontId="7" fillId="0" borderId="51" xfId="0" applyFont="1" applyBorder="1" applyAlignment="1">
      <alignment vertical="center" wrapText="1"/>
    </xf>
    <xf numFmtId="41" fontId="7" fillId="0" borderId="61" xfId="1" applyFont="1" applyFill="1" applyBorder="1" applyAlignment="1">
      <alignment vertical="center" wrapText="1" shrinkToFit="1"/>
    </xf>
    <xf numFmtId="0" fontId="11" fillId="9" borderId="2"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8" fillId="0" borderId="9" xfId="0" applyFont="1" applyBorder="1" applyAlignment="1">
      <alignment horizontal="center" vertical="center" wrapText="1"/>
    </xf>
    <xf numFmtId="0" fontId="7" fillId="2" borderId="56" xfId="0" applyFont="1" applyFill="1" applyBorder="1">
      <alignment vertical="center"/>
    </xf>
    <xf numFmtId="0" fontId="7" fillId="0" borderId="57" xfId="0" applyFont="1" applyBorder="1" applyAlignment="1">
      <alignment vertical="center" wrapText="1"/>
    </xf>
    <xf numFmtId="0" fontId="11" fillId="0" borderId="15" xfId="0" applyFont="1" applyBorder="1" applyAlignment="1">
      <alignment horizontal="left" vertical="center" wrapText="1" shrinkToFit="1"/>
    </xf>
    <xf numFmtId="176" fontId="7" fillId="0" borderId="62" xfId="0" applyNumberFormat="1" applyFont="1" applyBorder="1" applyAlignment="1">
      <alignment horizontal="center" vertical="center"/>
    </xf>
    <xf numFmtId="176" fontId="7" fillId="0" borderId="51" xfId="0" applyNumberFormat="1" applyFont="1" applyBorder="1" applyAlignment="1">
      <alignment horizontal="center" vertical="center"/>
    </xf>
    <xf numFmtId="0" fontId="7" fillId="0" borderId="6" xfId="0" applyFont="1" applyBorder="1" applyAlignment="1">
      <alignment horizontal="left" vertical="center" wrapText="1" shrinkToFit="1"/>
    </xf>
    <xf numFmtId="0" fontId="11" fillId="0" borderId="63" xfId="0" applyFont="1" applyBorder="1" applyAlignment="1">
      <alignment horizontal="left" vertical="center" wrapText="1" shrinkToFit="1"/>
    </xf>
    <xf numFmtId="0" fontId="7" fillId="0" borderId="63" xfId="0" applyFont="1" applyBorder="1" applyAlignment="1">
      <alignment horizontal="left" vertical="center" wrapText="1" shrinkToFit="1"/>
    </xf>
    <xf numFmtId="0" fontId="7" fillId="2" borderId="47" xfId="0" applyFont="1" applyFill="1" applyBorder="1">
      <alignment vertical="center"/>
    </xf>
    <xf numFmtId="0" fontId="7" fillId="2" borderId="52" xfId="0" applyFont="1" applyFill="1" applyBorder="1" applyAlignment="1">
      <alignment horizontal="center" vertical="center" wrapText="1"/>
    </xf>
    <xf numFmtId="186" fontId="7" fillId="2" borderId="47" xfId="0" applyNumberFormat="1" applyFont="1" applyFill="1" applyBorder="1" applyAlignment="1">
      <alignment horizontal="center" vertical="center" wrapText="1"/>
    </xf>
    <xf numFmtId="41" fontId="7" fillId="0" borderId="45" xfId="1" applyFont="1" applyFill="1" applyBorder="1" applyAlignment="1">
      <alignment vertical="center" wrapText="1" shrinkToFit="1"/>
    </xf>
    <xf numFmtId="0" fontId="11" fillId="0" borderId="57" xfId="0" applyFont="1" applyBorder="1" applyAlignment="1">
      <alignment vertical="center" wrapText="1"/>
    </xf>
    <xf numFmtId="0" fontId="11" fillId="2" borderId="9" xfId="0" applyFont="1" applyFill="1" applyBorder="1" applyAlignment="1">
      <alignment horizontal="center" vertical="center"/>
    </xf>
    <xf numFmtId="0" fontId="11" fillId="0" borderId="3" xfId="0" applyFont="1" applyBorder="1" applyAlignment="1">
      <alignment horizontal="left" vertical="center" wrapText="1" shrinkToFit="1"/>
    </xf>
    <xf numFmtId="0" fontId="7" fillId="2" borderId="2" xfId="0" applyFont="1" applyFill="1" applyBorder="1">
      <alignment vertical="center"/>
    </xf>
    <xf numFmtId="0" fontId="7" fillId="0" borderId="23" xfId="0" applyFont="1" applyBorder="1" applyAlignment="1">
      <alignment horizontal="left" vertical="center" wrapText="1" shrinkToFit="1"/>
    </xf>
    <xf numFmtId="0" fontId="7" fillId="2" borderId="52" xfId="0" applyFont="1" applyFill="1" applyBorder="1" applyAlignment="1">
      <alignment horizontal="left" vertical="center" wrapText="1"/>
    </xf>
    <xf numFmtId="0" fontId="8" fillId="0" borderId="51" xfId="0" applyFont="1" applyBorder="1" applyAlignment="1">
      <alignment horizontal="center" vertical="center" wrapText="1"/>
    </xf>
    <xf numFmtId="177" fontId="10" fillId="0" borderId="3" xfId="1" applyNumberFormat="1" applyFont="1" applyFill="1" applyBorder="1">
      <alignment vertical="center"/>
    </xf>
    <xf numFmtId="41" fontId="8" fillId="0" borderId="54" xfId="1" applyFont="1" applyFill="1" applyBorder="1" applyAlignment="1">
      <alignment vertical="center" wrapText="1" shrinkToFit="1"/>
    </xf>
    <xf numFmtId="41" fontId="8" fillId="0" borderId="10" xfId="1" applyFont="1" applyFill="1" applyBorder="1" applyAlignment="1">
      <alignment vertical="center" wrapText="1" shrinkToFit="1"/>
    </xf>
    <xf numFmtId="41" fontId="8" fillId="0" borderId="55" xfId="1" applyFont="1" applyFill="1" applyBorder="1" applyAlignment="1">
      <alignment vertical="center" wrapText="1" shrinkToFit="1"/>
    </xf>
    <xf numFmtId="177" fontId="10" fillId="0" borderId="0" xfId="1" applyNumberFormat="1" applyFont="1" applyFill="1" applyBorder="1">
      <alignment vertical="center"/>
    </xf>
    <xf numFmtId="0" fontId="11" fillId="2" borderId="2" xfId="0" applyFont="1" applyFill="1" applyBorder="1" applyAlignment="1">
      <alignment horizontal="center" vertical="center"/>
    </xf>
    <xf numFmtId="0" fontId="7" fillId="2" borderId="62" xfId="0" applyFont="1" applyFill="1" applyBorder="1" applyAlignment="1">
      <alignment horizontal="center" vertical="center"/>
    </xf>
    <xf numFmtId="0" fontId="7" fillId="2" borderId="64" xfId="0" applyFont="1" applyFill="1" applyBorder="1" applyAlignment="1">
      <alignment horizontal="center" vertical="center" wrapText="1"/>
    </xf>
    <xf numFmtId="0" fontId="7" fillId="2" borderId="0" xfId="0" applyFont="1" applyFill="1" applyAlignment="1">
      <alignment horizontal="center" vertical="center" wrapText="1"/>
    </xf>
    <xf numFmtId="0" fontId="11" fillId="2" borderId="23" xfId="0" applyFont="1" applyFill="1" applyBorder="1" applyAlignment="1">
      <alignment horizontal="center" vertical="center" wrapText="1"/>
    </xf>
    <xf numFmtId="0" fontId="7" fillId="2" borderId="31" xfId="0" applyFont="1" applyFill="1" applyBorder="1" applyAlignment="1">
      <alignment horizontal="center" vertical="center" wrapText="1"/>
    </xf>
    <xf numFmtId="41" fontId="8" fillId="0" borderId="3" xfId="1" applyFont="1" applyFill="1" applyBorder="1" applyAlignment="1">
      <alignment vertical="center" wrapText="1" shrinkToFit="1"/>
    </xf>
    <xf numFmtId="0" fontId="7" fillId="2" borderId="56" xfId="0" applyFont="1" applyFill="1" applyBorder="1" applyAlignment="1">
      <alignment horizontal="center" vertical="center" wrapText="1"/>
    </xf>
    <xf numFmtId="0" fontId="11" fillId="2" borderId="9" xfId="0" applyFont="1" applyFill="1" applyBorder="1" applyAlignment="1">
      <alignment vertical="center" wrapText="1"/>
    </xf>
    <xf numFmtId="0" fontId="7" fillId="0" borderId="56" xfId="0" applyFont="1" applyBorder="1" applyAlignment="1">
      <alignment horizontal="left" vertical="center" wrapText="1" shrinkToFit="1"/>
    </xf>
    <xf numFmtId="176" fontId="11" fillId="0" borderId="9" xfId="0" applyNumberFormat="1" applyFont="1" applyBorder="1" applyAlignment="1">
      <alignment horizontal="center" vertical="center"/>
    </xf>
    <xf numFmtId="0" fontId="7" fillId="0" borderId="61" xfId="0" applyFont="1" applyBorder="1" applyAlignment="1">
      <alignment horizontal="left" vertical="center" wrapText="1" shrinkToFit="1"/>
    </xf>
    <xf numFmtId="0" fontId="5" fillId="0" borderId="23" xfId="0" applyFont="1" applyBorder="1" applyAlignment="1">
      <alignment horizontal="left" vertical="center" wrapText="1" shrinkToFit="1"/>
    </xf>
    <xf numFmtId="41" fontId="8" fillId="0" borderId="61" xfId="1" applyFont="1" applyFill="1" applyBorder="1" applyAlignment="1">
      <alignment vertical="center" wrapText="1" shrinkToFit="1"/>
    </xf>
    <xf numFmtId="0" fontId="7" fillId="9" borderId="3" xfId="0" applyFont="1" applyFill="1" applyBorder="1" applyAlignment="1">
      <alignment horizontal="left" vertical="center" wrapText="1" shrinkToFit="1"/>
    </xf>
    <xf numFmtId="0" fontId="7" fillId="0" borderId="3" xfId="0" applyFont="1" applyBorder="1" applyAlignment="1">
      <alignment horizontal="left" vertical="center" wrapText="1" shrinkToFit="1"/>
    </xf>
    <xf numFmtId="0" fontId="11" fillId="2" borderId="47" xfId="0" applyFont="1" applyFill="1" applyBorder="1" applyAlignment="1">
      <alignment vertical="center" wrapText="1"/>
    </xf>
    <xf numFmtId="0" fontId="5" fillId="0" borderId="52" xfId="0" applyFont="1" applyBorder="1" applyAlignment="1">
      <alignment horizontal="left" vertical="center" wrapText="1" shrinkToFit="1"/>
    </xf>
    <xf numFmtId="178" fontId="7" fillId="0" borderId="62" xfId="1" applyNumberFormat="1" applyFont="1" applyFill="1" applyBorder="1">
      <alignment vertical="center"/>
    </xf>
    <xf numFmtId="0" fontId="7" fillId="2" borderId="9" xfId="0" applyFont="1" applyFill="1" applyBorder="1">
      <alignment vertical="center"/>
    </xf>
    <xf numFmtId="177" fontId="7" fillId="0" borderId="31" xfId="1" applyNumberFormat="1" applyFont="1" applyFill="1" applyBorder="1">
      <alignment vertical="center"/>
    </xf>
    <xf numFmtId="41" fontId="7" fillId="0" borderId="51" xfId="1" applyFont="1" applyFill="1" applyBorder="1" applyAlignment="1">
      <alignment vertical="center" wrapText="1" shrinkToFit="1"/>
    </xf>
    <xf numFmtId="0" fontId="7" fillId="0" borderId="50" xfId="0" applyFont="1" applyBorder="1" applyAlignment="1">
      <alignment horizontal="left" vertical="center" wrapText="1" shrinkToFit="1"/>
    </xf>
    <xf numFmtId="0" fontId="7" fillId="2" borderId="51" xfId="0" applyFont="1" applyFill="1" applyBorder="1">
      <alignment vertical="center"/>
    </xf>
    <xf numFmtId="0" fontId="7" fillId="0" borderId="62" xfId="0" applyFont="1" applyBorder="1" applyAlignment="1">
      <alignment horizontal="left" vertical="center" wrapText="1" shrinkToFit="1"/>
    </xf>
    <xf numFmtId="0" fontId="11" fillId="0" borderId="62" xfId="0" applyFont="1" applyBorder="1" applyAlignment="1">
      <alignment horizontal="left" vertical="center" wrapText="1" shrinkToFit="1"/>
    </xf>
    <xf numFmtId="0" fontId="7" fillId="9" borderId="62" xfId="0" applyFont="1" applyFill="1" applyBorder="1" applyAlignment="1">
      <alignment horizontal="left" vertical="center" wrapText="1" shrinkToFit="1"/>
    </xf>
    <xf numFmtId="0" fontId="11" fillId="0" borderId="51" xfId="0" applyFont="1" applyBorder="1" applyAlignment="1">
      <alignment horizontal="left" vertical="center"/>
    </xf>
    <xf numFmtId="0" fontId="18" fillId="0" borderId="51" xfId="0" applyFont="1" applyBorder="1" applyAlignment="1">
      <alignment horizontal="center" vertical="center" wrapText="1"/>
    </xf>
    <xf numFmtId="41" fontId="8" fillId="0" borderId="57" xfId="1" applyFont="1" applyFill="1" applyBorder="1" applyAlignment="1">
      <alignment vertical="center" wrapText="1" shrinkToFit="1"/>
    </xf>
    <xf numFmtId="0" fontId="8" fillId="0" borderId="60" xfId="0" applyFont="1" applyBorder="1" applyAlignment="1">
      <alignment horizontal="center" vertical="center" wrapText="1"/>
    </xf>
    <xf numFmtId="176" fontId="7" fillId="0" borderId="52" xfId="0" applyNumberFormat="1" applyFont="1" applyBorder="1" applyAlignment="1">
      <alignment horizontal="center" vertical="center" wrapText="1"/>
    </xf>
    <xf numFmtId="0" fontId="7" fillId="0" borderId="52" xfId="0" applyFont="1" applyBorder="1" applyAlignment="1">
      <alignment vertical="center" wrapText="1"/>
    </xf>
    <xf numFmtId="0" fontId="11" fillId="0" borderId="50" xfId="0" applyFont="1" applyBorder="1" applyAlignment="1">
      <alignment horizontal="left" vertical="center" wrapText="1" shrinkToFit="1"/>
    </xf>
    <xf numFmtId="0" fontId="11" fillId="0" borderId="61" xfId="0" applyFont="1" applyBorder="1" applyAlignment="1">
      <alignment horizontal="left" vertical="center" wrapText="1" shrinkToFit="1"/>
    </xf>
    <xf numFmtId="0" fontId="7" fillId="0" borderId="51" xfId="0" applyFont="1" applyBorder="1" applyAlignment="1">
      <alignment horizontal="left" vertical="center" wrapText="1" shrinkToFit="1"/>
    </xf>
    <xf numFmtId="0" fontId="7" fillId="11" borderId="9" xfId="0" applyFont="1" applyFill="1" applyBorder="1" applyAlignment="1">
      <alignment horizontal="left" vertical="center" wrapText="1" shrinkToFit="1"/>
    </xf>
    <xf numFmtId="0" fontId="8" fillId="0" borderId="52" xfId="0" applyFont="1" applyBorder="1" applyAlignment="1">
      <alignment horizontal="center" vertical="center" wrapText="1"/>
    </xf>
    <xf numFmtId="0" fontId="7" fillId="0" borderId="65" xfId="0" applyFont="1" applyBorder="1" applyAlignment="1">
      <alignment horizontal="left" vertical="center" wrapText="1" shrinkToFit="1"/>
    </xf>
    <xf numFmtId="0" fontId="7" fillId="2" borderId="52" xfId="0" applyFont="1" applyFill="1" applyBorder="1" applyAlignment="1">
      <alignment vertical="center" wrapText="1"/>
    </xf>
    <xf numFmtId="178" fontId="7" fillId="0" borderId="19" xfId="1" applyNumberFormat="1" applyFont="1" applyFill="1" applyBorder="1">
      <alignment vertical="center"/>
    </xf>
    <xf numFmtId="178" fontId="7" fillId="0" borderId="38" xfId="1" applyNumberFormat="1" applyFont="1" applyFill="1" applyBorder="1">
      <alignment vertical="center"/>
    </xf>
    <xf numFmtId="178" fontId="7" fillId="0" borderId="29" xfId="1" applyNumberFormat="1" applyFont="1" applyFill="1" applyBorder="1">
      <alignment vertical="center"/>
    </xf>
    <xf numFmtId="178" fontId="7" fillId="0" borderId="66" xfId="1" applyNumberFormat="1" applyFont="1" applyFill="1" applyBorder="1">
      <alignment vertical="center"/>
    </xf>
    <xf numFmtId="177" fontId="7" fillId="6" borderId="66" xfId="1" applyNumberFormat="1" applyFont="1" applyFill="1" applyBorder="1">
      <alignment vertical="center"/>
    </xf>
    <xf numFmtId="41" fontId="8" fillId="0" borderId="29" xfId="1" applyFont="1" applyFill="1" applyBorder="1" applyAlignment="1">
      <alignment vertical="center" wrapText="1" shrinkToFit="1"/>
    </xf>
    <xf numFmtId="41" fontId="7" fillId="0" borderId="15" xfId="1" applyFont="1" applyFill="1" applyBorder="1" applyAlignment="1">
      <alignment vertical="center" wrapText="1" shrinkToFit="1"/>
    </xf>
    <xf numFmtId="177" fontId="7" fillId="0" borderId="38" xfId="1" applyNumberFormat="1" applyFont="1" applyFill="1" applyBorder="1">
      <alignment vertical="center"/>
    </xf>
    <xf numFmtId="0" fontId="20" fillId="0" borderId="67" xfId="0" applyFont="1" applyBorder="1" applyAlignment="1">
      <alignment horizontal="center" vertical="center" wrapText="1"/>
    </xf>
    <xf numFmtId="176" fontId="7" fillId="0" borderId="19" xfId="0" applyNumberFormat="1" applyFont="1" applyBorder="1" applyAlignment="1">
      <alignment horizontal="center" vertical="center"/>
    </xf>
    <xf numFmtId="176" fontId="7" fillId="0" borderId="38" xfId="0" applyNumberFormat="1" applyFont="1" applyBorder="1" applyAlignment="1">
      <alignment horizontal="center" vertical="center"/>
    </xf>
    <xf numFmtId="176" fontId="7" fillId="0" borderId="29" xfId="0" applyNumberFormat="1" applyFont="1" applyBorder="1" applyAlignment="1">
      <alignment horizontal="center" vertical="center"/>
    </xf>
    <xf numFmtId="176" fontId="7" fillId="0" borderId="66" xfId="0" applyNumberFormat="1" applyFont="1" applyBorder="1" applyAlignment="1">
      <alignment horizontal="center" vertical="center"/>
    </xf>
    <xf numFmtId="41" fontId="8" fillId="0" borderId="15" xfId="1" applyFont="1" applyFill="1" applyBorder="1" applyAlignment="1">
      <alignment vertical="center" wrapText="1" shrinkToFit="1"/>
    </xf>
    <xf numFmtId="0" fontId="11" fillId="0" borderId="51" xfId="0" applyFont="1" applyBorder="1" applyAlignment="1">
      <alignment horizontal="left" vertical="center" wrapText="1" shrinkToFit="1"/>
    </xf>
    <xf numFmtId="0" fontId="7" fillId="11" borderId="2" xfId="0" applyFont="1" applyFill="1" applyBorder="1" applyAlignment="1">
      <alignment horizontal="left" vertical="center" wrapText="1" shrinkToFit="1"/>
    </xf>
    <xf numFmtId="0" fontId="7" fillId="11" borderId="62" xfId="0" applyFont="1" applyFill="1" applyBorder="1" applyAlignment="1">
      <alignment vertical="center" wrapText="1"/>
    </xf>
    <xf numFmtId="0" fontId="7" fillId="11" borderId="9" xfId="0" applyFont="1" applyFill="1" applyBorder="1" applyAlignment="1">
      <alignment vertical="center" wrapText="1"/>
    </xf>
    <xf numFmtId="0" fontId="11" fillId="11" borderId="9" xfId="0" applyFont="1" applyFill="1" applyBorder="1" applyAlignment="1">
      <alignment horizontal="left" vertical="center" wrapText="1" shrinkToFit="1"/>
    </xf>
    <xf numFmtId="0" fontId="11" fillId="11" borderId="51" xfId="0" applyFont="1" applyFill="1" applyBorder="1" applyAlignment="1">
      <alignment horizontal="left" vertical="center" wrapText="1" shrinkToFit="1"/>
    </xf>
    <xf numFmtId="178" fontId="7" fillId="0" borderId="61" xfId="1" applyNumberFormat="1" applyFont="1" applyFill="1" applyBorder="1">
      <alignment vertical="center"/>
    </xf>
    <xf numFmtId="0" fontId="7" fillId="11" borderId="50" xfId="0" applyFont="1" applyFill="1" applyBorder="1" applyAlignment="1">
      <alignment horizontal="left" vertical="center" wrapText="1" shrinkToFit="1"/>
    </xf>
    <xf numFmtId="0" fontId="7" fillId="12" borderId="2" xfId="0" applyFont="1" applyFill="1" applyBorder="1" applyAlignment="1">
      <alignment vertical="center" wrapText="1"/>
    </xf>
    <xf numFmtId="0" fontId="7" fillId="12" borderId="9" xfId="0" applyFont="1" applyFill="1" applyBorder="1" applyAlignment="1">
      <alignment horizontal="left" vertical="center" wrapText="1" shrinkToFit="1"/>
    </xf>
    <xf numFmtId="0" fontId="7" fillId="12" borderId="0" xfId="0" applyFont="1" applyFill="1" applyAlignment="1">
      <alignment horizontal="left" vertical="center" wrapText="1" shrinkToFit="1"/>
    </xf>
    <xf numFmtId="0" fontId="12" fillId="0" borderId="52" xfId="0" applyFont="1" applyBorder="1" applyAlignment="1">
      <alignment horizontal="left" vertical="center" wrapText="1" shrinkToFit="1"/>
    </xf>
    <xf numFmtId="0" fontId="11" fillId="2" borderId="0" xfId="0" applyFont="1" applyFill="1">
      <alignment vertical="center"/>
    </xf>
    <xf numFmtId="0" fontId="7" fillId="0" borderId="62" xfId="0" applyFont="1" applyBorder="1" applyAlignment="1">
      <alignment vertical="center" wrapText="1"/>
    </xf>
    <xf numFmtId="0" fontId="7" fillId="2" borderId="62" xfId="0" applyFont="1" applyFill="1" applyBorder="1" applyAlignment="1">
      <alignment vertical="center" wrapText="1"/>
    </xf>
    <xf numFmtId="41" fontId="8" fillId="0" borderId="65" xfId="1" applyFont="1" applyFill="1" applyBorder="1" applyAlignment="1">
      <alignment vertical="center" wrapText="1" shrinkToFit="1"/>
    </xf>
    <xf numFmtId="0" fontId="15" fillId="0" borderId="67" xfId="0" applyFont="1" applyBorder="1" applyAlignment="1">
      <alignment horizontal="center" vertical="center" wrapText="1"/>
    </xf>
    <xf numFmtId="0" fontId="11" fillId="12" borderId="9" xfId="0" applyFont="1" applyFill="1" applyBorder="1" applyAlignment="1">
      <alignment vertical="center" wrapText="1"/>
    </xf>
    <xf numFmtId="0" fontId="11" fillId="12" borderId="2" xfId="0" applyFont="1" applyFill="1" applyBorder="1" applyAlignment="1">
      <alignment horizontal="left" vertical="center" wrapText="1" shrinkToFit="1"/>
    </xf>
    <xf numFmtId="0" fontId="11" fillId="12" borderId="51" xfId="0" applyFont="1" applyFill="1" applyBorder="1" applyAlignment="1">
      <alignment horizontal="left" vertical="center" wrapText="1" shrinkToFit="1"/>
    </xf>
    <xf numFmtId="0" fontId="7" fillId="12" borderId="9" xfId="0" applyFont="1" applyFill="1" applyBorder="1" applyAlignment="1">
      <alignment vertical="center" wrapText="1"/>
    </xf>
    <xf numFmtId="0" fontId="18" fillId="0" borderId="38" xfId="0" applyFont="1" applyBorder="1" applyAlignment="1">
      <alignment horizontal="center" vertical="center" wrapText="1"/>
    </xf>
    <xf numFmtId="0" fontId="7" fillId="12" borderId="38" xfId="0" applyFont="1" applyFill="1" applyBorder="1" applyAlignment="1">
      <alignment horizontal="left" vertical="center" wrapText="1" shrinkToFit="1"/>
    </xf>
    <xf numFmtId="0" fontId="7" fillId="0" borderId="38" xfId="0" applyFont="1" applyBorder="1" applyAlignment="1">
      <alignment horizontal="left" vertical="center" wrapText="1" shrinkToFit="1"/>
    </xf>
    <xf numFmtId="0" fontId="7" fillId="2" borderId="38" xfId="0" applyFont="1" applyFill="1" applyBorder="1" applyAlignment="1">
      <alignment vertical="center" wrapText="1"/>
    </xf>
    <xf numFmtId="0" fontId="7" fillId="2" borderId="18" xfId="0" applyFont="1" applyFill="1" applyBorder="1" applyAlignment="1">
      <alignment vertical="center" wrapText="1"/>
    </xf>
    <xf numFmtId="0" fontId="5" fillId="0" borderId="31" xfId="0" applyFont="1" applyBorder="1" applyAlignment="1">
      <alignment horizontal="left" vertical="center" wrapText="1" shrinkToFit="1"/>
    </xf>
    <xf numFmtId="176" fontId="7" fillId="0" borderId="18" xfId="0" applyNumberFormat="1" applyFont="1" applyBorder="1" applyAlignment="1">
      <alignment horizontal="center" vertical="center"/>
    </xf>
    <xf numFmtId="177" fontId="10" fillId="0" borderId="38" xfId="1" applyNumberFormat="1" applyFont="1" applyFill="1" applyBorder="1">
      <alignment vertical="center"/>
    </xf>
    <xf numFmtId="177" fontId="7" fillId="6" borderId="38" xfId="1" applyNumberFormat="1" applyFont="1" applyFill="1" applyBorder="1">
      <alignment vertical="center"/>
    </xf>
    <xf numFmtId="41" fontId="7" fillId="0" borderId="38" xfId="1" applyFont="1" applyFill="1" applyBorder="1" applyAlignment="1">
      <alignment vertical="center" wrapText="1" shrinkToFit="1"/>
    </xf>
    <xf numFmtId="41" fontId="8" fillId="0" borderId="38" xfId="1" applyFont="1" applyFill="1" applyBorder="1" applyAlignment="1">
      <alignment vertical="center" wrapText="1" shrinkToFit="1"/>
    </xf>
    <xf numFmtId="0" fontId="18" fillId="0" borderId="52" xfId="0" applyFont="1" applyBorder="1" applyAlignment="1">
      <alignment horizontal="center" vertical="center" wrapText="1"/>
    </xf>
    <xf numFmtId="0" fontId="7" fillId="12" borderId="65" xfId="0" applyFont="1" applyFill="1" applyBorder="1" applyAlignment="1">
      <alignment horizontal="left" vertical="center" wrapText="1" shrinkToFit="1"/>
    </xf>
    <xf numFmtId="0" fontId="11" fillId="0" borderId="65" xfId="0" applyFont="1" applyBorder="1" applyAlignment="1">
      <alignment horizontal="left" vertical="center" wrapText="1" shrinkToFit="1"/>
    </xf>
    <xf numFmtId="0" fontId="7" fillId="12" borderId="51" xfId="0" applyFont="1" applyFill="1" applyBorder="1" applyAlignment="1">
      <alignment vertical="center" wrapText="1"/>
    </xf>
    <xf numFmtId="177" fontId="10" fillId="0" borderId="19" xfId="1" applyNumberFormat="1" applyFont="1" applyFill="1" applyBorder="1">
      <alignment vertical="center"/>
    </xf>
    <xf numFmtId="0" fontId="7" fillId="12" borderId="50" xfId="0" applyFont="1" applyFill="1" applyBorder="1" applyAlignment="1">
      <alignment horizontal="left" vertical="center" wrapText="1" shrinkToFit="1"/>
    </xf>
    <xf numFmtId="0" fontId="7" fillId="0" borderId="31" xfId="0" applyFont="1" applyBorder="1" applyAlignment="1">
      <alignment horizontal="left" vertical="center" wrapText="1" shrinkToFit="1"/>
    </xf>
    <xf numFmtId="0" fontId="7" fillId="5" borderId="47" xfId="0" applyFont="1" applyFill="1" applyBorder="1" applyAlignment="1">
      <alignment vertical="center" wrapText="1"/>
    </xf>
    <xf numFmtId="0" fontId="7" fillId="5" borderId="9" xfId="0" applyFont="1" applyFill="1" applyBorder="1" applyAlignment="1">
      <alignment horizontal="left" vertical="center" wrapText="1" shrinkToFit="1"/>
    </xf>
    <xf numFmtId="0" fontId="7" fillId="5" borderId="51" xfId="0" applyFont="1" applyFill="1" applyBorder="1" applyAlignment="1">
      <alignment horizontal="left" vertical="center" wrapText="1" shrinkToFit="1"/>
    </xf>
    <xf numFmtId="0" fontId="5" fillId="0" borderId="48" xfId="0" applyFont="1" applyBorder="1" applyAlignment="1">
      <alignment horizontal="left" vertical="center" wrapText="1" shrinkToFit="1"/>
    </xf>
    <xf numFmtId="0" fontId="7" fillId="0" borderId="0" xfId="0" applyFont="1" applyAlignment="1">
      <alignment horizontal="left" vertical="center" wrapText="1" shrinkToFit="1"/>
    </xf>
    <xf numFmtId="177" fontId="7" fillId="0" borderId="9" xfId="0" applyNumberFormat="1" applyFont="1" applyBorder="1">
      <alignment vertical="center"/>
    </xf>
    <xf numFmtId="181" fontId="7" fillId="0" borderId="9" xfId="1" applyNumberFormat="1" applyFont="1" applyFill="1" applyBorder="1" applyAlignment="1">
      <alignment vertical="center"/>
    </xf>
    <xf numFmtId="43" fontId="5" fillId="0" borderId="2" xfId="0" applyNumberFormat="1" applyFont="1" applyBorder="1">
      <alignment vertical="center"/>
    </xf>
    <xf numFmtId="180" fontId="7" fillId="0" borderId="61" xfId="2" applyNumberFormat="1" applyFont="1" applyFill="1" applyBorder="1">
      <alignment vertical="center"/>
    </xf>
    <xf numFmtId="179" fontId="7" fillId="0" borderId="2" xfId="2" applyNumberFormat="1" applyFont="1" applyFill="1" applyBorder="1">
      <alignment vertical="center"/>
    </xf>
    <xf numFmtId="41" fontId="7" fillId="0" borderId="35" xfId="1" applyFont="1" applyFill="1" applyBorder="1">
      <alignment vertical="center"/>
    </xf>
    <xf numFmtId="41" fontId="10" fillId="2" borderId="9" xfId="1" applyFont="1" applyFill="1" applyBorder="1" applyAlignment="1">
      <alignment vertical="center" wrapText="1"/>
    </xf>
    <xf numFmtId="41" fontId="10" fillId="2" borderId="51" xfId="1" applyFont="1" applyFill="1" applyBorder="1" applyAlignment="1">
      <alignment vertical="center" wrapText="1"/>
    </xf>
    <xf numFmtId="0" fontId="8" fillId="0" borderId="50" xfId="0" applyFont="1" applyBorder="1" applyAlignment="1">
      <alignment horizontal="center" vertical="center" wrapText="1"/>
    </xf>
    <xf numFmtId="178" fontId="10" fillId="0" borderId="9" xfId="1" applyNumberFormat="1" applyFont="1" applyFill="1" applyBorder="1">
      <alignment vertical="center"/>
    </xf>
    <xf numFmtId="41" fontId="10" fillId="2" borderId="60" xfId="1" applyFont="1" applyFill="1" applyBorder="1" applyAlignment="1">
      <alignment vertical="center" wrapText="1"/>
    </xf>
    <xf numFmtId="0" fontId="15" fillId="0" borderId="68" xfId="0" applyFont="1" applyBorder="1" applyAlignment="1">
      <alignment horizontal="center" vertical="center" wrapText="1"/>
    </xf>
    <xf numFmtId="0" fontId="11" fillId="2" borderId="57" xfId="0" applyFont="1" applyFill="1" applyBorder="1" applyAlignment="1">
      <alignment vertical="center" wrapText="1"/>
    </xf>
    <xf numFmtId="0" fontId="5" fillId="0" borderId="43" xfId="0" applyFont="1" applyBorder="1" applyAlignment="1">
      <alignment horizontal="left" vertical="center" wrapText="1" shrinkToFit="1"/>
    </xf>
    <xf numFmtId="178" fontId="11" fillId="0" borderId="62" xfId="1" applyNumberFormat="1" applyFont="1" applyFill="1" applyBorder="1">
      <alignment vertical="center"/>
    </xf>
    <xf numFmtId="178" fontId="11" fillId="0" borderId="51" xfId="1" applyNumberFormat="1" applyFont="1" applyFill="1" applyBorder="1">
      <alignment vertical="center"/>
    </xf>
    <xf numFmtId="41" fontId="18" fillId="0" borderId="51" xfId="1" applyFont="1" applyFill="1" applyBorder="1" applyAlignment="1">
      <alignment vertical="center" wrapText="1" shrinkToFit="1"/>
    </xf>
    <xf numFmtId="0" fontId="2" fillId="0" borderId="0" xfId="0" applyFont="1" applyAlignment="1">
      <alignment vertical="center" wrapText="1"/>
    </xf>
    <xf numFmtId="0" fontId="8" fillId="0" borderId="0" xfId="0" applyFont="1" applyAlignment="1">
      <alignment vertical="center" wrapText="1"/>
    </xf>
    <xf numFmtId="0" fontId="2" fillId="0" borderId="0" xfId="0" applyFont="1" applyAlignment="1">
      <alignment horizontal="left" vertical="center"/>
    </xf>
    <xf numFmtId="0" fontId="2" fillId="0" borderId="0" xfId="0" applyFont="1">
      <alignment vertical="center"/>
    </xf>
    <xf numFmtId="177" fontId="13" fillId="0" borderId="51" xfId="1" applyNumberFormat="1" applyFont="1" applyFill="1" applyBorder="1">
      <alignment vertical="center"/>
    </xf>
    <xf numFmtId="41" fontId="2" fillId="0" borderId="0" xfId="1" applyFont="1" applyFill="1" applyAlignment="1">
      <alignment vertical="center" wrapText="1"/>
    </xf>
    <xf numFmtId="0" fontId="2" fillId="2" borderId="0" xfId="0" applyFont="1" applyFill="1" applyAlignment="1">
      <alignment vertical="center" wrapText="1"/>
    </xf>
    <xf numFmtId="0" fontId="8" fillId="2" borderId="0" xfId="0" applyFont="1" applyFill="1" applyAlignment="1">
      <alignment vertical="center" wrapText="1"/>
    </xf>
    <xf numFmtId="0" fontId="11" fillId="8" borderId="46" xfId="0" applyFont="1" applyFill="1" applyBorder="1" applyAlignment="1">
      <alignment horizontal="left" vertical="center" wrapText="1" shrinkToFit="1"/>
    </xf>
    <xf numFmtId="182" fontId="10" fillId="0" borderId="46" xfId="1" applyNumberFormat="1" applyFont="1" applyFill="1" applyBorder="1">
      <alignment vertical="center"/>
    </xf>
    <xf numFmtId="182" fontId="7" fillId="0" borderId="46" xfId="1" applyNumberFormat="1" applyFont="1" applyFill="1" applyBorder="1">
      <alignment vertical="center"/>
    </xf>
    <xf numFmtId="182" fontId="7" fillId="6" borderId="46" xfId="1" applyNumberFormat="1" applyFont="1" applyFill="1" applyBorder="1">
      <alignment vertical="center"/>
    </xf>
    <xf numFmtId="3" fontId="11" fillId="3" borderId="2" xfId="0" applyNumberFormat="1" applyFont="1" applyFill="1" applyBorder="1" applyAlignment="1">
      <alignment horizontal="center" vertical="center"/>
    </xf>
    <xf numFmtId="3" fontId="11" fillId="3" borderId="47" xfId="0" applyNumberFormat="1" applyFont="1" applyFill="1" applyBorder="1" applyAlignment="1">
      <alignment horizontal="center" vertical="center"/>
    </xf>
    <xf numFmtId="0" fontId="7" fillId="0" borderId="28" xfId="0" applyFont="1" applyBorder="1" applyAlignment="1">
      <alignment horizontal="left" vertical="center" wrapText="1" shrinkToFit="1"/>
    </xf>
    <xf numFmtId="0" fontId="12" fillId="0" borderId="5" xfId="0" applyFont="1" applyBorder="1" applyAlignment="1">
      <alignment horizontal="left" vertical="center" wrapText="1" shrinkToFit="1"/>
    </xf>
    <xf numFmtId="176" fontId="7" fillId="0" borderId="7" xfId="0" applyNumberFormat="1" applyFont="1" applyBorder="1" applyAlignment="1">
      <alignment horizontal="center" vertical="center"/>
    </xf>
    <xf numFmtId="176" fontId="7" fillId="0" borderId="28" xfId="0" applyNumberFormat="1" applyFont="1" applyBorder="1" applyAlignment="1">
      <alignment horizontal="center" vertical="center"/>
    </xf>
    <xf numFmtId="0" fontId="8" fillId="9" borderId="46" xfId="0" applyFont="1" applyFill="1" applyBorder="1" applyAlignment="1">
      <alignment horizontal="center" vertical="center" wrapText="1"/>
    </xf>
    <xf numFmtId="0" fontId="7" fillId="6" borderId="55" xfId="0" applyFont="1" applyFill="1" applyBorder="1" applyAlignment="1">
      <alignment horizontal="center" vertical="center" wrapText="1" shrinkToFit="1"/>
    </xf>
    <xf numFmtId="3" fontId="11" fillId="3" borderId="10" xfId="0" applyNumberFormat="1" applyFont="1" applyFill="1" applyBorder="1" applyAlignment="1">
      <alignment horizontal="center" vertical="center"/>
    </xf>
    <xf numFmtId="181" fontId="7" fillId="6" borderId="46" xfId="1" applyNumberFormat="1" applyFont="1" applyFill="1" applyBorder="1">
      <alignment vertical="center"/>
    </xf>
    <xf numFmtId="0" fontId="11" fillId="2" borderId="38" xfId="0" applyFont="1" applyFill="1" applyBorder="1" applyAlignment="1">
      <alignment horizontal="center" vertical="center" shrinkToFit="1"/>
    </xf>
    <xf numFmtId="0" fontId="11" fillId="2" borderId="55" xfId="0" applyFont="1" applyFill="1" applyBorder="1" applyAlignment="1">
      <alignment horizontal="center" vertical="center" shrinkToFit="1"/>
    </xf>
    <xf numFmtId="41" fontId="11" fillId="0" borderId="46" xfId="1" applyFont="1" applyFill="1" applyBorder="1">
      <alignment vertical="center"/>
    </xf>
    <xf numFmtId="177" fontId="11" fillId="0" borderId="9" xfId="0" applyNumberFormat="1" applyFont="1" applyBorder="1">
      <alignment vertical="center"/>
    </xf>
    <xf numFmtId="177" fontId="21" fillId="0" borderId="9" xfId="0" applyNumberFormat="1" applyFont="1" applyBorder="1">
      <alignment vertical="center"/>
    </xf>
    <xf numFmtId="0" fontId="22" fillId="2" borderId="0" xfId="0" applyFont="1" applyFill="1">
      <alignment vertical="center"/>
    </xf>
    <xf numFmtId="0" fontId="7" fillId="10" borderId="46" xfId="0" applyFont="1" applyFill="1" applyBorder="1" applyAlignment="1">
      <alignment horizontal="left" vertical="center" wrapText="1" shrinkToFit="1"/>
    </xf>
    <xf numFmtId="177" fontId="12" fillId="0" borderId="46" xfId="1" applyNumberFormat="1" applyFont="1" applyFill="1" applyBorder="1">
      <alignment vertical="center"/>
    </xf>
    <xf numFmtId="177" fontId="7" fillId="0" borderId="49" xfId="1" applyNumberFormat="1" applyFont="1" applyBorder="1" applyAlignment="1">
      <alignment horizontal="center" vertical="center"/>
    </xf>
    <xf numFmtId="177" fontId="7" fillId="0" borderId="46" xfId="1" applyNumberFormat="1" applyFont="1" applyBorder="1" applyAlignment="1">
      <alignment horizontal="center" vertical="center"/>
    </xf>
    <xf numFmtId="0" fontId="12" fillId="0" borderId="10" xfId="0" applyFont="1" applyBorder="1" applyAlignment="1">
      <alignment horizontal="left" vertical="center" wrapText="1" shrinkToFit="1"/>
    </xf>
    <xf numFmtId="176" fontId="7" fillId="0" borderId="54" xfId="0" applyNumberFormat="1" applyFont="1" applyBorder="1" applyAlignment="1">
      <alignment horizontal="center" vertical="center"/>
    </xf>
    <xf numFmtId="176" fontId="7" fillId="0" borderId="55" xfId="0" applyNumberFormat="1" applyFont="1" applyBorder="1" applyAlignment="1">
      <alignment horizontal="center" vertical="center"/>
    </xf>
    <xf numFmtId="176" fontId="7" fillId="0" borderId="10" xfId="0" applyNumberFormat="1" applyFont="1" applyBorder="1" applyAlignment="1">
      <alignment horizontal="center" vertical="center"/>
    </xf>
    <xf numFmtId="176" fontId="7" fillId="0" borderId="0" xfId="0" applyNumberFormat="1" applyFont="1" applyAlignment="1">
      <alignment horizontal="center" vertical="center"/>
    </xf>
    <xf numFmtId="177" fontId="7" fillId="0" borderId="56" xfId="1" applyNumberFormat="1" applyFont="1" applyFill="1" applyBorder="1">
      <alignment vertical="center"/>
    </xf>
    <xf numFmtId="178" fontId="7" fillId="0" borderId="54" xfId="1" applyNumberFormat="1" applyFont="1" applyFill="1" applyBorder="1">
      <alignment vertical="center"/>
    </xf>
    <xf numFmtId="178" fontId="7" fillId="0" borderId="55" xfId="1" applyNumberFormat="1" applyFont="1" applyFill="1" applyBorder="1">
      <alignment vertical="center"/>
    </xf>
    <xf numFmtId="178" fontId="7" fillId="0" borderId="10" xfId="1" applyNumberFormat="1" applyFont="1" applyFill="1" applyBorder="1">
      <alignment vertical="center"/>
    </xf>
    <xf numFmtId="177" fontId="7" fillId="0" borderId="54" xfId="1" applyNumberFormat="1" applyFont="1" applyFill="1" applyBorder="1">
      <alignment vertical="center"/>
    </xf>
    <xf numFmtId="177" fontId="7" fillId="6" borderId="0" xfId="1" applyNumberFormat="1" applyFont="1" applyFill="1" applyBorder="1">
      <alignment vertical="center"/>
    </xf>
    <xf numFmtId="41" fontId="7" fillId="0" borderId="10" xfId="1" applyFont="1" applyFill="1" applyBorder="1" applyAlignment="1">
      <alignment vertical="center" wrapText="1" shrinkToFit="1"/>
    </xf>
    <xf numFmtId="182" fontId="10" fillId="0" borderId="0" xfId="1" applyNumberFormat="1" applyFont="1" applyFill="1" applyBorder="1">
      <alignment vertical="center"/>
    </xf>
    <xf numFmtId="182" fontId="7" fillId="6" borderId="55" xfId="1" applyNumberFormat="1" applyFont="1" applyFill="1" applyBorder="1">
      <alignment vertical="center"/>
    </xf>
    <xf numFmtId="177" fontId="7" fillId="7" borderId="54" xfId="1" applyNumberFormat="1" applyFont="1" applyFill="1" applyBorder="1">
      <alignment vertical="center"/>
    </xf>
    <xf numFmtId="177" fontId="7" fillId="0" borderId="55" xfId="0" applyNumberFormat="1" applyFont="1" applyBorder="1">
      <alignment vertical="center"/>
    </xf>
    <xf numFmtId="177" fontId="7" fillId="6" borderId="55" xfId="1" applyNumberFormat="1" applyFont="1" applyFill="1" applyBorder="1">
      <alignment vertical="center"/>
    </xf>
    <xf numFmtId="179" fontId="7" fillId="0" borderId="55" xfId="2" applyNumberFormat="1" applyFont="1" applyFill="1" applyBorder="1" applyAlignment="1">
      <alignment vertical="center"/>
    </xf>
    <xf numFmtId="43" fontId="5" fillId="0" borderId="10" xfId="0" applyNumberFormat="1" applyFont="1" applyBorder="1">
      <alignment vertical="center"/>
    </xf>
    <xf numFmtId="180" fontId="7" fillId="0" borderId="54" xfId="2" applyNumberFormat="1" applyFont="1" applyFill="1" applyBorder="1">
      <alignment vertical="center"/>
    </xf>
    <xf numFmtId="179" fontId="7" fillId="0" borderId="55" xfId="2" applyNumberFormat="1" applyFont="1" applyFill="1" applyBorder="1">
      <alignment vertical="center"/>
    </xf>
    <xf numFmtId="41" fontId="13" fillId="0" borderId="10" xfId="1" applyFont="1" applyFill="1" applyBorder="1">
      <alignment vertical="center"/>
    </xf>
    <xf numFmtId="41" fontId="7" fillId="2" borderId="0" xfId="1" applyFont="1" applyFill="1" applyBorder="1" applyAlignment="1">
      <alignment vertical="center" wrapText="1"/>
    </xf>
    <xf numFmtId="0" fontId="11" fillId="0" borderId="54" xfId="0" applyFont="1" applyBorder="1" applyAlignment="1">
      <alignment horizontal="left" vertical="center" wrapText="1" shrinkToFit="1"/>
    </xf>
    <xf numFmtId="0" fontId="12" fillId="0" borderId="55" xfId="0" applyFont="1" applyBorder="1" applyAlignment="1">
      <alignment horizontal="left" vertical="center" wrapText="1" shrinkToFit="1"/>
    </xf>
    <xf numFmtId="0" fontId="11" fillId="0" borderId="10" xfId="0" applyFont="1" applyBorder="1" applyAlignment="1">
      <alignment horizontal="left" vertical="center" wrapText="1" shrinkToFit="1"/>
    </xf>
    <xf numFmtId="178" fontId="11" fillId="0" borderId="55" xfId="1" applyNumberFormat="1" applyFont="1" applyFill="1" applyBorder="1">
      <alignment vertical="center"/>
    </xf>
    <xf numFmtId="177" fontId="11" fillId="0" borderId="55" xfId="1" applyNumberFormat="1" applyFont="1" applyFill="1" applyBorder="1">
      <alignment vertical="center"/>
    </xf>
    <xf numFmtId="10" fontId="7" fillId="0" borderId="47" xfId="0" applyNumberFormat="1" applyFont="1" applyBorder="1" applyAlignment="1">
      <alignment horizontal="center" vertical="center"/>
    </xf>
    <xf numFmtId="0" fontId="12" fillId="9" borderId="46" xfId="0" applyFont="1" applyFill="1" applyBorder="1" applyAlignment="1">
      <alignment horizontal="left" vertical="center" wrapText="1" shrinkToFit="1"/>
    </xf>
    <xf numFmtId="0" fontId="5" fillId="0" borderId="2" xfId="0" applyFont="1" applyBorder="1" applyAlignment="1">
      <alignment horizontal="left" vertical="center" wrapText="1" shrinkToFit="1"/>
    </xf>
    <xf numFmtId="0" fontId="11" fillId="2" borderId="9" xfId="0" applyFont="1" applyFill="1" applyBorder="1" applyAlignment="1">
      <alignment horizontal="center" vertical="center" shrinkToFit="1"/>
    </xf>
    <xf numFmtId="0" fontId="12" fillId="9" borderId="47" xfId="0" applyFont="1" applyFill="1" applyBorder="1" applyAlignment="1">
      <alignment horizontal="left" vertical="center" wrapText="1" shrinkToFit="1"/>
    </xf>
    <xf numFmtId="177" fontId="7" fillId="0" borderId="55" xfId="1" applyNumberFormat="1" applyFont="1" applyFill="1" applyBorder="1">
      <alignment vertical="center"/>
    </xf>
    <xf numFmtId="0" fontId="8" fillId="0" borderId="47" xfId="0" applyFont="1" applyBorder="1" applyAlignment="1">
      <alignment horizontal="center" vertical="center" wrapText="1"/>
    </xf>
    <xf numFmtId="0" fontId="8" fillId="0" borderId="55" xfId="0" applyFont="1" applyBorder="1" applyAlignment="1">
      <alignment horizontal="center" vertical="center" wrapText="1"/>
    </xf>
    <xf numFmtId="0" fontId="11" fillId="0" borderId="46" xfId="0" applyFont="1" applyBorder="1" applyAlignment="1">
      <alignment horizontal="center" vertical="center"/>
    </xf>
    <xf numFmtId="181" fontId="7" fillId="0" borderId="46" xfId="1" applyNumberFormat="1" applyFont="1" applyFill="1" applyBorder="1">
      <alignment vertical="center"/>
    </xf>
    <xf numFmtId="181" fontId="7" fillId="0" borderId="46" xfId="0" applyNumberFormat="1" applyFont="1" applyBorder="1">
      <alignment vertical="center"/>
    </xf>
    <xf numFmtId="177" fontId="7" fillId="0" borderId="49" xfId="0" applyNumberFormat="1" applyFont="1" applyBorder="1" applyAlignment="1">
      <alignment horizontal="center" vertical="center"/>
    </xf>
    <xf numFmtId="176" fontId="11" fillId="0" borderId="46" xfId="0" applyNumberFormat="1" applyFont="1" applyBorder="1" applyAlignment="1">
      <alignment horizontal="left" vertical="center" wrapText="1" shrinkToFit="1"/>
    </xf>
    <xf numFmtId="0" fontId="11" fillId="10" borderId="46" xfId="0" applyFont="1" applyFill="1" applyBorder="1" applyAlignment="1">
      <alignment horizontal="left" vertical="center" wrapText="1" shrinkToFit="1"/>
    </xf>
    <xf numFmtId="0" fontId="11" fillId="0" borderId="9" xfId="0" applyFont="1" applyBorder="1" applyAlignment="1">
      <alignment horizontal="center" vertical="center"/>
    </xf>
    <xf numFmtId="0" fontId="12" fillId="0" borderId="2" xfId="0" applyFont="1" applyBorder="1" applyAlignment="1">
      <alignment horizontal="left" vertical="center" wrapText="1" shrinkToFit="1"/>
    </xf>
    <xf numFmtId="0" fontId="7" fillId="7" borderId="46" xfId="0" applyFont="1" applyFill="1" applyBorder="1" applyAlignment="1">
      <alignment horizontal="left" vertical="center" wrapText="1" shrinkToFit="1"/>
    </xf>
    <xf numFmtId="41" fontId="7" fillId="0" borderId="55" xfId="1" applyFont="1" applyFill="1" applyBorder="1" applyAlignment="1">
      <alignment vertical="center" wrapText="1" shrinkToFit="1"/>
    </xf>
    <xf numFmtId="0" fontId="16" fillId="0" borderId="46" xfId="0" applyFont="1" applyBorder="1" applyAlignment="1">
      <alignment horizontal="left" vertical="center" wrapText="1" shrinkToFit="1"/>
    </xf>
    <xf numFmtId="0" fontId="12" fillId="0" borderId="57" xfId="0" applyFont="1" applyBorder="1" applyAlignment="1">
      <alignment horizontal="left" vertical="center" wrapText="1" shrinkToFit="1"/>
    </xf>
    <xf numFmtId="0" fontId="11" fillId="2" borderId="46" xfId="0" applyFont="1" applyFill="1" applyBorder="1" applyAlignment="1">
      <alignment horizontal="center" vertical="center" shrinkToFit="1"/>
    </xf>
    <xf numFmtId="0" fontId="11" fillId="0" borderId="46" xfId="0" applyFont="1" applyBorder="1" applyAlignment="1">
      <alignment horizontal="center" vertical="center" wrapText="1" shrinkToFit="1"/>
    </xf>
    <xf numFmtId="0" fontId="7" fillId="0" borderId="54" xfId="0" applyFont="1" applyBorder="1" applyAlignment="1">
      <alignment horizontal="left" vertical="center" wrapText="1" shrinkToFit="1"/>
    </xf>
    <xf numFmtId="0" fontId="7" fillId="0" borderId="55" xfId="0" applyFont="1" applyBorder="1" applyAlignment="1">
      <alignment horizontal="left" vertical="center" wrapText="1" shrinkToFit="1"/>
    </xf>
    <xf numFmtId="181" fontId="10" fillId="0" borderId="46" xfId="1" applyNumberFormat="1" applyFont="1" applyFill="1" applyBorder="1">
      <alignment vertical="center"/>
    </xf>
    <xf numFmtId="181" fontId="10" fillId="0" borderId="0" xfId="1" applyNumberFormat="1" applyFont="1" applyFill="1" applyBorder="1">
      <alignment vertical="center"/>
    </xf>
    <xf numFmtId="181" fontId="7" fillId="0" borderId="0" xfId="1" applyNumberFormat="1" applyFont="1" applyFill="1" applyBorder="1">
      <alignment vertical="center"/>
    </xf>
    <xf numFmtId="181" fontId="7" fillId="6" borderId="55" xfId="1" applyNumberFormat="1" applyFont="1" applyFill="1" applyBorder="1">
      <alignment vertical="center"/>
    </xf>
    <xf numFmtId="0" fontId="7" fillId="0" borderId="10" xfId="0" applyFont="1" applyBorder="1" applyAlignment="1">
      <alignment horizontal="left" vertical="center" wrapText="1" shrinkToFit="1"/>
    </xf>
    <xf numFmtId="0" fontId="11" fillId="2" borderId="54" xfId="0" applyFont="1" applyFill="1" applyBorder="1" applyAlignment="1">
      <alignment horizontal="center" vertical="center"/>
    </xf>
    <xf numFmtId="0" fontId="12" fillId="2" borderId="55" xfId="0" applyFont="1" applyFill="1" applyBorder="1" applyAlignment="1">
      <alignment horizontal="left" vertical="center"/>
    </xf>
    <xf numFmtId="0" fontId="12" fillId="0" borderId="54" xfId="0" applyFont="1" applyBorder="1" applyAlignment="1">
      <alignment horizontal="left" vertical="center" wrapText="1" shrinkToFit="1"/>
    </xf>
    <xf numFmtId="0" fontId="11" fillId="0" borderId="55" xfId="0" applyFont="1" applyBorder="1" applyAlignment="1">
      <alignment horizontal="left" vertical="center" wrapText="1" shrinkToFit="1"/>
    </xf>
    <xf numFmtId="0" fontId="11" fillId="0" borderId="0" xfId="0" applyFont="1" applyAlignment="1">
      <alignment horizontal="left" vertical="center" wrapText="1" shrinkToFit="1"/>
    </xf>
    <xf numFmtId="177" fontId="12" fillId="0" borderId="55" xfId="1" applyNumberFormat="1" applyFont="1" applyFill="1" applyBorder="1">
      <alignment vertical="center"/>
    </xf>
    <xf numFmtId="177" fontId="7" fillId="0" borderId="54" xfId="1" applyNumberFormat="1" applyFont="1" applyBorder="1" applyAlignment="1">
      <alignment horizontal="center" vertical="center"/>
    </xf>
    <xf numFmtId="177" fontId="7" fillId="0" borderId="55" xfId="1" applyNumberFormat="1" applyFont="1" applyBorder="1" applyAlignment="1">
      <alignment horizontal="center" vertical="center"/>
    </xf>
    <xf numFmtId="43" fontId="7" fillId="2" borderId="54" xfId="0" applyNumberFormat="1" applyFont="1" applyFill="1" applyBorder="1" applyAlignment="1">
      <alignment horizontal="center" vertical="center"/>
    </xf>
    <xf numFmtId="43" fontId="7" fillId="2" borderId="55" xfId="0" applyNumberFormat="1" applyFont="1" applyFill="1" applyBorder="1" applyAlignment="1">
      <alignment horizontal="center" vertical="center"/>
    </xf>
    <xf numFmtId="0" fontId="12" fillId="2" borderId="54" xfId="0" applyFont="1" applyFill="1" applyBorder="1" applyAlignment="1">
      <alignment horizontal="center" vertical="center"/>
    </xf>
    <xf numFmtId="0" fontId="7" fillId="0" borderId="9" xfId="0" applyFont="1" applyBorder="1" applyAlignment="1">
      <alignment horizontal="center" vertical="center" wrapText="1" shrinkToFit="1"/>
    </xf>
    <xf numFmtId="0" fontId="11" fillId="0" borderId="28" xfId="0" applyFont="1" applyBorder="1" applyAlignment="1">
      <alignment horizontal="left" vertical="center" wrapText="1" shrinkToFit="1"/>
    </xf>
    <xf numFmtId="0" fontId="7" fillId="2" borderId="5" xfId="0" applyFont="1" applyFill="1" applyBorder="1" applyAlignment="1">
      <alignment horizontal="center" vertical="center" wrapText="1"/>
    </xf>
    <xf numFmtId="0" fontId="7" fillId="2" borderId="70" xfId="0" applyFont="1" applyFill="1" applyBorder="1" applyAlignment="1">
      <alignment horizontal="center" vertical="center"/>
    </xf>
    <xf numFmtId="10" fontId="11" fillId="0" borderId="46" xfId="0" applyNumberFormat="1" applyFont="1" applyBorder="1" applyAlignment="1">
      <alignment horizontal="center" vertical="center"/>
    </xf>
    <xf numFmtId="0" fontId="12" fillId="9" borderId="9" xfId="0" applyFont="1" applyFill="1" applyBorder="1" applyAlignment="1">
      <alignment horizontal="center" vertical="center" wrapText="1" shrinkToFit="1"/>
    </xf>
    <xf numFmtId="0" fontId="7" fillId="9" borderId="9" xfId="0" applyFont="1" applyFill="1" applyBorder="1" applyAlignment="1">
      <alignment horizontal="center" vertical="center" wrapText="1" shrinkToFit="1"/>
    </xf>
    <xf numFmtId="0" fontId="7" fillId="0" borderId="54" xfId="0" applyFont="1" applyBorder="1" applyAlignment="1">
      <alignment horizontal="center" vertical="center" wrapText="1" shrinkToFit="1"/>
    </xf>
    <xf numFmtId="0" fontId="7" fillId="11" borderId="46" xfId="0" applyFont="1" applyFill="1" applyBorder="1" applyAlignment="1">
      <alignment horizontal="left" vertical="center" wrapText="1" shrinkToFit="1"/>
    </xf>
    <xf numFmtId="0" fontId="11" fillId="11" borderId="46" xfId="0" applyFont="1" applyFill="1" applyBorder="1" applyAlignment="1">
      <alignment horizontal="left" vertical="center" wrapText="1" shrinkToFit="1"/>
    </xf>
    <xf numFmtId="0" fontId="15" fillId="9" borderId="46" xfId="0" applyFont="1" applyFill="1" applyBorder="1" applyAlignment="1">
      <alignment horizontal="center" vertical="center" wrapText="1"/>
    </xf>
    <xf numFmtId="0" fontId="7" fillId="8" borderId="47" xfId="0" applyFont="1" applyFill="1" applyBorder="1" applyAlignment="1">
      <alignment horizontal="left" vertical="center" wrapText="1"/>
    </xf>
    <xf numFmtId="0" fontId="12" fillId="8" borderId="46" xfId="0" applyFont="1" applyFill="1" applyBorder="1" applyAlignment="1">
      <alignment horizontal="left" vertical="center" wrapText="1" shrinkToFit="1"/>
    </xf>
    <xf numFmtId="0" fontId="12" fillId="8" borderId="47" xfId="0" applyFont="1" applyFill="1" applyBorder="1" applyAlignment="1">
      <alignment horizontal="left" vertical="center" wrapText="1" shrinkToFit="1"/>
    </xf>
    <xf numFmtId="178" fontId="7" fillId="13" borderId="46" xfId="1" applyNumberFormat="1" applyFont="1" applyFill="1" applyBorder="1">
      <alignment vertical="center"/>
    </xf>
    <xf numFmtId="0" fontId="7" fillId="5" borderId="46" xfId="0" applyFont="1" applyFill="1" applyBorder="1" applyAlignment="1">
      <alignment horizontal="left" vertical="center" wrapText="1" shrinkToFit="1"/>
    </xf>
    <xf numFmtId="178" fontId="12" fillId="13" borderId="46" xfId="1" applyNumberFormat="1" applyFont="1" applyFill="1" applyBorder="1">
      <alignment vertical="center"/>
    </xf>
    <xf numFmtId="177" fontId="8" fillId="0" borderId="49" xfId="1" applyNumberFormat="1" applyFont="1" applyFill="1" applyBorder="1">
      <alignment vertical="center"/>
    </xf>
    <xf numFmtId="177" fontId="8" fillId="0" borderId="46" xfId="1" applyNumberFormat="1" applyFont="1" applyFill="1" applyBorder="1">
      <alignment vertical="center"/>
    </xf>
    <xf numFmtId="0" fontId="7" fillId="7" borderId="47" xfId="0" applyFont="1" applyFill="1" applyBorder="1" applyAlignment="1">
      <alignment horizontal="left" vertical="center" wrapText="1" shrinkToFit="1"/>
    </xf>
    <xf numFmtId="0" fontId="5" fillId="7" borderId="46" xfId="0" applyFont="1" applyFill="1" applyBorder="1" applyAlignment="1">
      <alignment horizontal="left" vertical="center" wrapText="1" shrinkToFit="1"/>
    </xf>
    <xf numFmtId="0" fontId="7" fillId="13" borderId="46" xfId="0" applyFont="1" applyFill="1" applyBorder="1" applyAlignment="1">
      <alignment horizontal="left" vertical="center" wrapText="1" shrinkToFit="1"/>
    </xf>
    <xf numFmtId="0" fontId="7" fillId="13" borderId="47" xfId="0" applyFont="1" applyFill="1" applyBorder="1" applyAlignment="1">
      <alignment horizontal="left" vertical="center" wrapText="1" shrinkToFit="1"/>
    </xf>
    <xf numFmtId="0" fontId="7" fillId="13" borderId="9" xfId="0" applyFont="1" applyFill="1" applyBorder="1" applyAlignment="1">
      <alignment horizontal="left" vertical="center" wrapText="1" shrinkToFit="1"/>
    </xf>
    <xf numFmtId="0" fontId="11" fillId="5" borderId="46" xfId="0" applyFont="1" applyFill="1" applyBorder="1" applyAlignment="1">
      <alignment horizontal="left" vertical="center" wrapText="1" shrinkToFit="1"/>
    </xf>
    <xf numFmtId="0" fontId="7" fillId="0" borderId="10" xfId="0" applyFont="1" applyBorder="1" applyAlignment="1">
      <alignment horizontal="center" vertical="center" wrapText="1" shrinkToFit="1"/>
    </xf>
    <xf numFmtId="0" fontId="7" fillId="0" borderId="0" xfId="0" applyFont="1" applyAlignment="1">
      <alignment horizontal="center" vertical="center" wrapText="1" shrinkToFit="1"/>
    </xf>
    <xf numFmtId="0" fontId="15" fillId="0" borderId="69" xfId="0" applyFont="1" applyBorder="1" applyAlignment="1">
      <alignment horizontal="center" vertical="center" wrapText="1"/>
    </xf>
    <xf numFmtId="0" fontId="8" fillId="0" borderId="45" xfId="0" applyFont="1" applyBorder="1" applyAlignment="1">
      <alignment horizontal="center" vertical="center" wrapText="1"/>
    </xf>
    <xf numFmtId="0" fontId="12" fillId="0" borderId="63" xfId="0" applyFont="1" applyBorder="1" applyAlignment="1">
      <alignment horizontal="left" vertical="center" wrapText="1" shrinkToFit="1"/>
    </xf>
    <xf numFmtId="0" fontId="15" fillId="0" borderId="45" xfId="0" applyFont="1" applyBorder="1" applyAlignment="1">
      <alignment horizontal="center" vertical="center" wrapText="1"/>
    </xf>
    <xf numFmtId="0" fontId="8" fillId="0" borderId="39" xfId="0" applyFont="1" applyBorder="1" applyAlignment="1">
      <alignment horizontal="center" vertical="center" wrapText="1"/>
    </xf>
    <xf numFmtId="0" fontId="12" fillId="0" borderId="71" xfId="0" applyFont="1" applyBorder="1" applyAlignment="1">
      <alignment horizontal="left" vertical="center" wrapText="1" shrinkToFit="1"/>
    </xf>
    <xf numFmtId="0" fontId="7" fillId="0" borderId="43" xfId="0" applyFont="1" applyBorder="1" applyAlignment="1">
      <alignment horizontal="left" vertical="center" wrapText="1" shrinkToFit="1"/>
    </xf>
    <xf numFmtId="0" fontId="7" fillId="9" borderId="28" xfId="0" applyFont="1" applyFill="1" applyBorder="1" applyAlignment="1">
      <alignment horizontal="left" vertical="center" wrapText="1" shrinkToFit="1"/>
    </xf>
    <xf numFmtId="0" fontId="7" fillId="9" borderId="5" xfId="0" applyFont="1" applyFill="1" applyBorder="1" applyAlignment="1">
      <alignment horizontal="left" vertical="center" wrapText="1" shrinkToFit="1"/>
    </xf>
    <xf numFmtId="0" fontId="16" fillId="0" borderId="49" xfId="0" applyFont="1" applyBorder="1" applyAlignment="1">
      <alignment horizontal="center" vertical="center" wrapText="1" shrinkToFit="1"/>
    </xf>
    <xf numFmtId="177" fontId="18" fillId="0" borderId="49" xfId="1" applyNumberFormat="1" applyFont="1" applyFill="1" applyBorder="1">
      <alignment vertical="center"/>
    </xf>
    <xf numFmtId="0" fontId="11" fillId="9" borderId="57" xfId="0" applyFont="1" applyFill="1" applyBorder="1" applyAlignment="1">
      <alignment horizontal="center" vertical="center" wrapText="1" shrinkToFit="1"/>
    </xf>
    <xf numFmtId="0" fontId="23" fillId="9" borderId="49" xfId="0" applyFont="1" applyFill="1" applyBorder="1" applyAlignment="1">
      <alignment horizontal="center" vertical="center" wrapText="1" shrinkToFit="1"/>
    </xf>
    <xf numFmtId="0" fontId="23" fillId="9" borderId="47" xfId="0" applyFont="1" applyFill="1" applyBorder="1" applyAlignment="1">
      <alignment horizontal="left" vertical="center" wrapText="1" shrinkToFit="1"/>
    </xf>
    <xf numFmtId="0" fontId="16" fillId="9" borderId="57" xfId="0" applyFont="1" applyFill="1" applyBorder="1" applyAlignment="1">
      <alignment horizontal="center" vertical="center" wrapText="1" shrinkToFit="1"/>
    </xf>
    <xf numFmtId="0" fontId="16" fillId="0" borderId="22" xfId="0" applyFont="1" applyBorder="1" applyAlignment="1">
      <alignment horizontal="center" vertical="center" wrapText="1" shrinkToFit="1"/>
    </xf>
    <xf numFmtId="0" fontId="7" fillId="0" borderId="21" xfId="0" applyFont="1" applyBorder="1" applyAlignment="1">
      <alignment horizontal="left" vertical="center" wrapText="1" shrinkToFit="1"/>
    </xf>
    <xf numFmtId="0" fontId="16" fillId="9" borderId="9" xfId="0" applyFont="1" applyFill="1" applyBorder="1" applyAlignment="1">
      <alignment horizontal="left" vertical="center" wrapText="1" shrinkToFit="1"/>
    </xf>
    <xf numFmtId="0" fontId="16" fillId="0" borderId="9" xfId="0" applyFont="1" applyBorder="1" applyAlignment="1">
      <alignment horizontal="center" vertical="center" wrapText="1" shrinkToFit="1"/>
    </xf>
    <xf numFmtId="0" fontId="16" fillId="0" borderId="0" xfId="0" applyFont="1" applyAlignment="1">
      <alignment horizontal="center" vertical="center" wrapText="1" shrinkToFit="1"/>
    </xf>
    <xf numFmtId="0" fontId="15" fillId="11" borderId="46" xfId="0" applyFont="1" applyFill="1" applyBorder="1" applyAlignment="1">
      <alignment horizontal="center" vertical="center" wrapText="1"/>
    </xf>
    <xf numFmtId="0" fontId="18" fillId="11" borderId="46" xfId="0" applyFont="1" applyFill="1" applyBorder="1" applyAlignment="1">
      <alignment horizontal="center" vertical="center" wrapText="1"/>
    </xf>
    <xf numFmtId="0" fontId="16" fillId="11" borderId="9" xfId="0" applyFont="1" applyFill="1" applyBorder="1" applyAlignment="1">
      <alignment horizontal="center" vertical="center" wrapText="1" shrinkToFit="1"/>
    </xf>
    <xf numFmtId="0" fontId="16" fillId="11" borderId="22" xfId="0" applyFont="1" applyFill="1" applyBorder="1" applyAlignment="1">
      <alignment horizontal="center" vertical="center" wrapText="1" shrinkToFit="1"/>
    </xf>
    <xf numFmtId="0" fontId="7" fillId="11" borderId="21" xfId="0" applyFont="1" applyFill="1" applyBorder="1" applyAlignment="1">
      <alignment horizontal="left" vertical="center" wrapText="1" shrinkToFit="1"/>
    </xf>
    <xf numFmtId="0" fontId="5" fillId="0" borderId="9" xfId="0" applyFont="1" applyBorder="1" applyAlignment="1">
      <alignment horizontal="left" vertical="center" wrapText="1" shrinkToFit="1"/>
    </xf>
    <xf numFmtId="0" fontId="14" fillId="11" borderId="46" xfId="0" applyFont="1" applyFill="1" applyBorder="1" applyAlignment="1">
      <alignment horizontal="center" vertical="center" wrapText="1"/>
    </xf>
    <xf numFmtId="0" fontId="16" fillId="11" borderId="46" xfId="0" applyFont="1" applyFill="1" applyBorder="1" applyAlignment="1">
      <alignment horizontal="left" vertical="center" wrapText="1" shrinkToFit="1"/>
    </xf>
    <xf numFmtId="0" fontId="16" fillId="11" borderId="2" xfId="0" applyFont="1" applyFill="1" applyBorder="1" applyAlignment="1">
      <alignment horizontal="left" vertical="center" wrapText="1" shrinkToFit="1"/>
    </xf>
    <xf numFmtId="0" fontId="16" fillId="11" borderId="9" xfId="0" applyFont="1" applyFill="1" applyBorder="1" applyAlignment="1">
      <alignment horizontal="left" vertical="center" wrapText="1" shrinkToFit="1"/>
    </xf>
    <xf numFmtId="0" fontId="18" fillId="11" borderId="47" xfId="0" applyFont="1" applyFill="1" applyBorder="1" applyAlignment="1">
      <alignment horizontal="center" vertical="center" wrapText="1"/>
    </xf>
    <xf numFmtId="0" fontId="19" fillId="11" borderId="69" xfId="0" applyFont="1" applyFill="1" applyBorder="1" applyAlignment="1">
      <alignment horizontal="left" vertical="center" wrapText="1" shrinkToFit="1"/>
    </xf>
    <xf numFmtId="0" fontId="11" fillId="11" borderId="21" xfId="0" applyFont="1" applyFill="1" applyBorder="1" applyAlignment="1">
      <alignment horizontal="left" vertical="center" wrapText="1" shrinkToFit="1"/>
    </xf>
    <xf numFmtId="0" fontId="8" fillId="11" borderId="47" xfId="0" applyFont="1" applyFill="1" applyBorder="1" applyAlignment="1">
      <alignment horizontal="center" vertical="center" wrapText="1"/>
    </xf>
    <xf numFmtId="0" fontId="7" fillId="11" borderId="39" xfId="0" applyFont="1" applyFill="1" applyBorder="1" applyAlignment="1">
      <alignment horizontal="left" vertical="center" wrapText="1" shrinkToFit="1"/>
    </xf>
    <xf numFmtId="0" fontId="11" fillId="11" borderId="42" xfId="0" applyFont="1" applyFill="1" applyBorder="1" applyAlignment="1">
      <alignment horizontal="left" vertical="center" wrapText="1" shrinkToFit="1"/>
    </xf>
    <xf numFmtId="178" fontId="11" fillId="13" borderId="46" xfId="1" applyNumberFormat="1" applyFont="1" applyFill="1" applyBorder="1">
      <alignment vertical="center"/>
    </xf>
    <xf numFmtId="0" fontId="23" fillId="9" borderId="45" xfId="0" applyFont="1" applyFill="1" applyBorder="1" applyAlignment="1">
      <alignment horizontal="left" vertical="center" wrapText="1" shrinkToFit="1"/>
    </xf>
    <xf numFmtId="0" fontId="12" fillId="0" borderId="62" xfId="0" applyFont="1" applyBorder="1" applyAlignment="1">
      <alignment horizontal="left" vertical="center" wrapText="1" shrinkToFit="1"/>
    </xf>
    <xf numFmtId="0" fontId="7" fillId="9" borderId="55" xfId="0" applyFont="1" applyFill="1" applyBorder="1" applyAlignment="1">
      <alignment horizontal="left" vertical="center" wrapText="1" shrinkToFit="1"/>
    </xf>
    <xf numFmtId="0" fontId="7" fillId="0" borderId="32" xfId="0" applyFont="1" applyBorder="1" applyAlignment="1">
      <alignment horizontal="left" vertical="center" wrapText="1" shrinkToFit="1"/>
    </xf>
    <xf numFmtId="0" fontId="5" fillId="9" borderId="9" xfId="0" applyFont="1" applyFill="1" applyBorder="1" applyAlignment="1">
      <alignment horizontal="left" vertical="center" wrapText="1" shrinkToFit="1"/>
    </xf>
    <xf numFmtId="0" fontId="7" fillId="9" borderId="57" xfId="0" applyFont="1" applyFill="1" applyBorder="1" applyAlignment="1">
      <alignment horizontal="center" vertical="center" wrapText="1" shrinkToFit="1"/>
    </xf>
    <xf numFmtId="0" fontId="12" fillId="0" borderId="37" xfId="0" applyFont="1" applyBorder="1" applyAlignment="1">
      <alignment horizontal="left" vertical="center" wrapText="1" shrinkToFit="1"/>
    </xf>
    <xf numFmtId="0" fontId="24" fillId="0" borderId="46" xfId="0" applyFont="1" applyBorder="1" applyAlignment="1">
      <alignment horizontal="left" vertical="center" wrapText="1" shrinkToFit="1"/>
    </xf>
    <xf numFmtId="178" fontId="7" fillId="7" borderId="46" xfId="1" applyNumberFormat="1" applyFont="1" applyFill="1" applyBorder="1">
      <alignment vertical="center"/>
    </xf>
    <xf numFmtId="0" fontId="20" fillId="0" borderId="46" xfId="0" applyFont="1" applyBorder="1" applyAlignment="1">
      <alignment horizontal="center" vertical="center" wrapText="1"/>
    </xf>
    <xf numFmtId="0" fontId="7" fillId="9" borderId="10" xfId="0" applyFont="1" applyFill="1" applyBorder="1" applyAlignment="1">
      <alignment horizontal="center" vertical="center" wrapText="1"/>
    </xf>
    <xf numFmtId="176" fontId="7" fillId="0" borderId="21" xfId="0" applyNumberFormat="1" applyFont="1" applyBorder="1" applyAlignment="1">
      <alignment horizontal="center" vertical="center"/>
    </xf>
    <xf numFmtId="0" fontId="11" fillId="0" borderId="16" xfId="0" applyFont="1" applyBorder="1" applyAlignment="1">
      <alignment horizontal="center" vertical="center" wrapText="1" shrinkToFit="1"/>
    </xf>
    <xf numFmtId="0" fontId="8" fillId="0" borderId="6" xfId="0" applyFont="1" applyBorder="1" applyAlignment="1">
      <alignment horizontal="center" vertical="center" wrapText="1"/>
    </xf>
    <xf numFmtId="178" fontId="7" fillId="13" borderId="49" xfId="1" applyNumberFormat="1" applyFont="1" applyFill="1" applyBorder="1">
      <alignment vertical="center"/>
    </xf>
    <xf numFmtId="41" fontId="19" fillId="0" borderId="46" xfId="1" applyFont="1" applyFill="1" applyBorder="1" applyAlignment="1">
      <alignment vertical="center" wrapText="1" shrinkToFit="1"/>
    </xf>
    <xf numFmtId="0" fontId="19" fillId="0" borderId="9" xfId="0" applyFont="1" applyBorder="1" applyAlignment="1">
      <alignment horizontal="left" vertical="center" wrapText="1" shrinkToFit="1"/>
    </xf>
    <xf numFmtId="41" fontId="25" fillId="0" borderId="46" xfId="1" applyFont="1" applyFill="1" applyBorder="1" applyAlignment="1">
      <alignment vertical="center" wrapText="1" shrinkToFit="1"/>
    </xf>
    <xf numFmtId="0" fontId="7" fillId="9" borderId="16" xfId="0" applyFont="1" applyFill="1" applyBorder="1" applyAlignment="1">
      <alignment horizontal="left" vertical="center" wrapText="1" shrinkToFit="1"/>
    </xf>
    <xf numFmtId="0" fontId="26" fillId="9" borderId="9" xfId="0" applyFont="1" applyFill="1" applyBorder="1" applyAlignment="1">
      <alignment horizontal="center" vertical="center" wrapText="1"/>
    </xf>
    <xf numFmtId="0" fontId="19" fillId="9" borderId="9" xfId="0" applyFont="1" applyFill="1" applyBorder="1" applyAlignment="1">
      <alignment horizontal="left" vertical="center" wrapText="1" shrinkToFit="1"/>
    </xf>
    <xf numFmtId="0" fontId="19" fillId="0" borderId="57" xfId="0" applyFont="1" applyBorder="1" applyAlignment="1">
      <alignment horizontal="center" vertical="center" wrapText="1" shrinkToFit="1"/>
    </xf>
    <xf numFmtId="0" fontId="19" fillId="9" borderId="55" xfId="0" applyFont="1" applyFill="1" applyBorder="1" applyAlignment="1">
      <alignment vertical="center" wrapText="1"/>
    </xf>
    <xf numFmtId="0" fontId="19" fillId="9" borderId="9" xfId="0" applyFont="1" applyFill="1" applyBorder="1" applyAlignment="1">
      <alignment vertical="center" wrapText="1"/>
    </xf>
    <xf numFmtId="0" fontId="19" fillId="9" borderId="46" xfId="0" applyFont="1" applyFill="1" applyBorder="1" applyAlignment="1">
      <alignment horizontal="left" vertical="center" wrapText="1" shrinkToFit="1"/>
    </xf>
    <xf numFmtId="0" fontId="19" fillId="9" borderId="47" xfId="0" applyFont="1" applyFill="1" applyBorder="1" applyAlignment="1">
      <alignment horizontal="left" vertical="center" wrapText="1" shrinkToFit="1"/>
    </xf>
    <xf numFmtId="0" fontId="19" fillId="0" borderId="28" xfId="0" applyFont="1" applyBorder="1" applyAlignment="1">
      <alignment horizontal="center" vertical="center" wrapText="1" shrinkToFit="1"/>
    </xf>
    <xf numFmtId="0" fontId="19" fillId="9" borderId="70" xfId="0" applyFont="1" applyFill="1" applyBorder="1" applyAlignment="1">
      <alignment horizontal="center" vertical="center"/>
    </xf>
    <xf numFmtId="0" fontId="19" fillId="2" borderId="47" xfId="0" applyFont="1" applyFill="1" applyBorder="1" applyAlignment="1">
      <alignment horizontal="center" vertical="center"/>
    </xf>
    <xf numFmtId="0" fontId="19" fillId="9" borderId="9" xfId="0" applyFont="1" applyFill="1" applyBorder="1" applyAlignment="1">
      <alignment horizontal="center" vertical="center" wrapText="1" shrinkToFit="1"/>
    </xf>
    <xf numFmtId="185" fontId="10" fillId="0" borderId="46" xfId="1" applyNumberFormat="1" applyFont="1" applyFill="1" applyBorder="1">
      <alignment vertical="center"/>
    </xf>
    <xf numFmtId="0" fontId="5" fillId="9" borderId="16" xfId="0" applyFont="1" applyFill="1" applyBorder="1" applyAlignment="1">
      <alignment horizontal="left" vertical="center" wrapText="1" shrinkToFit="1"/>
    </xf>
    <xf numFmtId="0" fontId="5" fillId="9" borderId="55" xfId="0" applyFont="1" applyFill="1" applyBorder="1" applyAlignment="1">
      <alignment vertical="center" wrapText="1"/>
    </xf>
    <xf numFmtId="0" fontId="24" fillId="0" borderId="9" xfId="0" applyFont="1" applyBorder="1" applyAlignment="1">
      <alignment horizontal="left" vertical="center" wrapText="1" shrinkToFit="1"/>
    </xf>
    <xf numFmtId="0" fontId="12" fillId="8" borderId="9" xfId="0" applyFont="1" applyFill="1" applyBorder="1" applyAlignment="1">
      <alignment horizontal="left" vertical="center" wrapText="1" shrinkToFit="1"/>
    </xf>
    <xf numFmtId="0" fontId="24" fillId="13" borderId="9" xfId="0" applyFont="1" applyFill="1" applyBorder="1" applyAlignment="1">
      <alignment horizontal="left" vertical="center" wrapText="1" shrinkToFit="1"/>
    </xf>
    <xf numFmtId="0" fontId="7" fillId="0" borderId="48" xfId="0" applyFont="1" applyBorder="1" applyAlignment="1">
      <alignment horizontal="center" vertical="center" wrapText="1" shrinkToFit="1"/>
    </xf>
    <xf numFmtId="0" fontId="7" fillId="2" borderId="16" xfId="0" applyFont="1" applyFill="1" applyBorder="1" applyAlignment="1">
      <alignment horizontal="left" vertical="center"/>
    </xf>
    <xf numFmtId="177" fontId="11" fillId="0" borderId="49" xfId="1" applyNumberFormat="1" applyFont="1" applyFill="1" applyBorder="1">
      <alignment vertical="center"/>
    </xf>
    <xf numFmtId="0" fontId="17" fillId="2" borderId="0" xfId="0" applyFont="1" applyFill="1" applyAlignment="1">
      <alignment horizontal="center" vertical="center"/>
    </xf>
    <xf numFmtId="0" fontId="7" fillId="14" borderId="46" xfId="0" applyFont="1" applyFill="1" applyBorder="1" applyAlignment="1">
      <alignment horizontal="center" vertical="center" wrapText="1"/>
    </xf>
    <xf numFmtId="0" fontId="7" fillId="0" borderId="47" xfId="0" applyFont="1" applyBorder="1" applyAlignment="1">
      <alignment horizontal="left" vertical="center" wrapText="1"/>
    </xf>
    <xf numFmtId="0" fontId="12" fillId="0" borderId="48" xfId="0" applyFont="1" applyBorder="1" applyAlignment="1">
      <alignment horizontal="center" vertical="center" wrapText="1" shrinkToFit="1"/>
    </xf>
    <xf numFmtId="177" fontId="7" fillId="8" borderId="49" xfId="1" applyNumberFormat="1" applyFont="1" applyFill="1" applyBorder="1">
      <alignment vertical="center"/>
    </xf>
    <xf numFmtId="0" fontId="7" fillId="7" borderId="46" xfId="0" applyFont="1" applyFill="1" applyBorder="1" applyAlignment="1">
      <alignment horizontal="center" vertical="center" wrapText="1"/>
    </xf>
    <xf numFmtId="177" fontId="7" fillId="8" borderId="46" xfId="1" applyNumberFormat="1" applyFont="1" applyFill="1" applyBorder="1">
      <alignment vertical="center"/>
    </xf>
    <xf numFmtId="10" fontId="7" fillId="13" borderId="46" xfId="0" applyNumberFormat="1" applyFont="1" applyFill="1" applyBorder="1" applyAlignment="1">
      <alignment horizontal="center" vertical="center"/>
    </xf>
    <xf numFmtId="0" fontId="7" fillId="0" borderId="46" xfId="0" applyFont="1" applyBorder="1" applyAlignment="1">
      <alignment horizontal="left" vertical="center" wrapText="1"/>
    </xf>
    <xf numFmtId="0" fontId="24" fillId="0" borderId="48" xfId="0" applyFont="1" applyBorder="1" applyAlignment="1">
      <alignment horizontal="left" vertical="center" wrapText="1" shrinkToFit="1"/>
    </xf>
    <xf numFmtId="176" fontId="7" fillId="13" borderId="46" xfId="0" applyNumberFormat="1" applyFont="1" applyFill="1" applyBorder="1" applyAlignment="1">
      <alignment horizontal="center" vertical="center"/>
    </xf>
    <xf numFmtId="0" fontId="24" fillId="8" borderId="9" xfId="0" applyFont="1" applyFill="1" applyBorder="1" applyAlignment="1">
      <alignment horizontal="left" vertical="center" wrapText="1" shrinkToFit="1"/>
    </xf>
    <xf numFmtId="0" fontId="11" fillId="8" borderId="9" xfId="0" applyFont="1" applyFill="1" applyBorder="1" applyAlignment="1">
      <alignment horizontal="left" vertical="center" wrapText="1" shrinkToFit="1"/>
    </xf>
    <xf numFmtId="0" fontId="7" fillId="2" borderId="28" xfId="0" applyFont="1" applyFill="1" applyBorder="1" applyAlignment="1">
      <alignment horizontal="center" vertical="center" wrapText="1"/>
    </xf>
    <xf numFmtId="0" fontId="7" fillId="2" borderId="38"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11" fillId="0" borderId="47" xfId="0" applyFont="1" applyBorder="1" applyAlignment="1">
      <alignment horizontal="center" vertical="center" wrapText="1" shrinkToFit="1"/>
    </xf>
    <xf numFmtId="0" fontId="11" fillId="0" borderId="49" xfId="0" applyFont="1" applyBorder="1" applyAlignment="1">
      <alignment horizontal="center" vertical="center" wrapText="1" shrinkToFit="1"/>
    </xf>
    <xf numFmtId="0" fontId="11" fillId="0" borderId="51" xfId="0" applyFont="1" applyBorder="1" applyAlignment="1">
      <alignment horizontal="center" vertical="center" wrapText="1" shrinkToFit="1"/>
    </xf>
    <xf numFmtId="0" fontId="11" fillId="0" borderId="9" xfId="0" applyFont="1" applyBorder="1" applyAlignment="1">
      <alignment horizontal="center" vertical="center" wrapText="1" shrinkToFit="1"/>
    </xf>
    <xf numFmtId="0" fontId="11" fillId="0" borderId="57" xfId="0" applyFont="1" applyBorder="1" applyAlignment="1">
      <alignment horizontal="center" vertical="center" wrapText="1" shrinkToFit="1"/>
    </xf>
    <xf numFmtId="0" fontId="7" fillId="2" borderId="7" xfId="0" applyFont="1" applyFill="1" applyBorder="1" applyAlignment="1">
      <alignment horizontal="center" vertical="center" wrapText="1"/>
    </xf>
    <xf numFmtId="0" fontId="7" fillId="0" borderId="48" xfId="1" applyNumberFormat="1" applyFont="1" applyFill="1" applyBorder="1" applyAlignment="1">
      <alignment vertical="center" wrapText="1"/>
    </xf>
    <xf numFmtId="10" fontId="7" fillId="0" borderId="63" xfId="0" applyNumberFormat="1" applyFont="1" applyBorder="1" applyAlignment="1">
      <alignment horizontal="center" vertical="center"/>
    </xf>
    <xf numFmtId="176" fontId="7" fillId="0" borderId="63" xfId="0" applyNumberFormat="1" applyFont="1" applyBorder="1" applyAlignment="1">
      <alignment horizontal="center" vertical="center"/>
    </xf>
    <xf numFmtId="0" fontId="24" fillId="8" borderId="46" xfId="0" applyFont="1" applyFill="1" applyBorder="1" applyAlignment="1">
      <alignment horizontal="left" vertical="center" wrapText="1" shrinkToFit="1"/>
    </xf>
    <xf numFmtId="10" fontId="7" fillId="13" borderId="63" xfId="0" applyNumberFormat="1" applyFont="1" applyFill="1" applyBorder="1" applyAlignment="1">
      <alignment horizontal="center" vertical="center"/>
    </xf>
    <xf numFmtId="177" fontId="12" fillId="8" borderId="46" xfId="1" applyNumberFormat="1" applyFont="1" applyFill="1" applyBorder="1">
      <alignment vertical="center"/>
    </xf>
    <xf numFmtId="0" fontId="7" fillId="15" borderId="47" xfId="0" applyFont="1" applyFill="1" applyBorder="1" applyAlignment="1">
      <alignment horizontal="left" vertical="center" wrapText="1" shrinkToFit="1"/>
    </xf>
    <xf numFmtId="178" fontId="7" fillId="8" borderId="46" xfId="1" applyNumberFormat="1" applyFont="1" applyFill="1" applyBorder="1">
      <alignment vertical="center"/>
    </xf>
    <xf numFmtId="0" fontId="7" fillId="8" borderId="46" xfId="0" applyFont="1" applyFill="1" applyBorder="1" applyAlignment="1">
      <alignment horizontal="left" vertical="center" wrapText="1"/>
    </xf>
    <xf numFmtId="189" fontId="7" fillId="8" borderId="46" xfId="1" applyNumberFormat="1" applyFont="1" applyFill="1" applyBorder="1">
      <alignment vertical="center"/>
    </xf>
    <xf numFmtId="0" fontId="7" fillId="15" borderId="9" xfId="0" applyFont="1" applyFill="1" applyBorder="1" applyAlignment="1">
      <alignment horizontal="left" vertical="center" wrapText="1" shrinkToFit="1"/>
    </xf>
    <xf numFmtId="0" fontId="24" fillId="7" borderId="48" xfId="0" applyFont="1" applyFill="1" applyBorder="1" applyAlignment="1">
      <alignment horizontal="left" vertical="center" wrapText="1" shrinkToFit="1"/>
    </xf>
    <xf numFmtId="0" fontId="24" fillId="0" borderId="47" xfId="0" applyFont="1" applyBorder="1" applyAlignment="1">
      <alignment horizontal="left" vertical="center" wrapText="1" shrinkToFit="1"/>
    </xf>
    <xf numFmtId="10" fontId="7" fillId="0" borderId="46" xfId="0" applyNumberFormat="1" applyFont="1" applyBorder="1">
      <alignment vertical="center"/>
    </xf>
    <xf numFmtId="0" fontId="7" fillId="8" borderId="62" xfId="0" applyFont="1" applyFill="1" applyBorder="1" applyAlignment="1">
      <alignment horizontal="left" vertical="center" wrapText="1" shrinkToFit="1"/>
    </xf>
    <xf numFmtId="0" fontId="7" fillId="10" borderId="46" xfId="0" applyFont="1" applyFill="1" applyBorder="1" applyAlignment="1">
      <alignment horizontal="center" vertical="center" wrapText="1"/>
    </xf>
    <xf numFmtId="182" fontId="28" fillId="0" borderId="46" xfId="1" applyNumberFormat="1" applyFont="1" applyFill="1" applyBorder="1">
      <alignment vertical="center"/>
    </xf>
    <xf numFmtId="0" fontId="24" fillId="8" borderId="47" xfId="0" applyFont="1" applyFill="1" applyBorder="1" applyAlignment="1">
      <alignment horizontal="left" vertical="center" wrapText="1" shrinkToFit="1"/>
    </xf>
    <xf numFmtId="0" fontId="7" fillId="14" borderId="48" xfId="0" applyFont="1" applyFill="1" applyBorder="1" applyAlignment="1">
      <alignment horizontal="left" vertical="center" wrapText="1" shrinkToFit="1"/>
    </xf>
    <xf numFmtId="0" fontId="7" fillId="13" borderId="55" xfId="0" applyFont="1" applyFill="1" applyBorder="1" applyAlignment="1">
      <alignment horizontal="left" vertical="center" wrapText="1" shrinkToFit="1"/>
    </xf>
    <xf numFmtId="0" fontId="7" fillId="15" borderId="46" xfId="0" applyFont="1" applyFill="1" applyBorder="1" applyAlignment="1">
      <alignment horizontal="left" vertical="center" wrapText="1" shrinkToFit="1"/>
    </xf>
    <xf numFmtId="0" fontId="7" fillId="8" borderId="55" xfId="0" applyFont="1" applyFill="1" applyBorder="1" applyAlignment="1">
      <alignment horizontal="left" vertical="center" wrapText="1" shrinkToFit="1"/>
    </xf>
    <xf numFmtId="0" fontId="10" fillId="0" borderId="42" xfId="0" applyFont="1" applyBorder="1" applyAlignment="1">
      <alignment horizontal="center" vertical="center" wrapText="1" shrinkToFit="1"/>
    </xf>
    <xf numFmtId="0" fontId="7" fillId="6" borderId="43" xfId="0" applyFont="1" applyFill="1" applyBorder="1" applyAlignment="1">
      <alignment horizontal="center" vertical="center" wrapText="1" shrinkToFit="1"/>
    </xf>
    <xf numFmtId="0" fontId="10" fillId="0" borderId="71" xfId="0" applyFont="1" applyBorder="1" applyAlignment="1">
      <alignment horizontal="center" vertical="center" wrapText="1" shrinkToFit="1"/>
    </xf>
    <xf numFmtId="0" fontId="7" fillId="13" borderId="73" xfId="0" applyFont="1" applyFill="1" applyBorder="1" applyAlignment="1">
      <alignment horizontal="center" vertical="center" wrapText="1" shrinkToFit="1"/>
    </xf>
    <xf numFmtId="0" fontId="7" fillId="7" borderId="73" xfId="0" applyFont="1" applyFill="1" applyBorder="1" applyAlignment="1">
      <alignment horizontal="center" vertical="center" wrapText="1" shrinkToFit="1"/>
    </xf>
    <xf numFmtId="0" fontId="11" fillId="2" borderId="43" xfId="0" applyFont="1" applyFill="1" applyBorder="1" applyAlignment="1">
      <alignment horizontal="center" vertical="center" wrapText="1" shrinkToFit="1"/>
    </xf>
    <xf numFmtId="0" fontId="7" fillId="2" borderId="20" xfId="0" applyFont="1" applyFill="1" applyBorder="1" applyAlignment="1">
      <alignment horizontal="center" vertical="center" shrinkToFit="1"/>
    </xf>
    <xf numFmtId="0" fontId="7" fillId="2" borderId="43" xfId="0" applyFont="1" applyFill="1" applyBorder="1" applyAlignment="1">
      <alignment horizontal="center" vertical="center" shrinkToFit="1"/>
    </xf>
    <xf numFmtId="0" fontId="12" fillId="8" borderId="46" xfId="0" applyFont="1" applyFill="1" applyBorder="1" applyAlignment="1">
      <alignment vertical="center" wrapText="1" shrinkToFit="1"/>
    </xf>
    <xf numFmtId="0" fontId="12" fillId="0" borderId="46" xfId="0" applyFont="1" applyBorder="1" applyAlignment="1">
      <alignment vertical="center" wrapText="1" shrinkToFit="1"/>
    </xf>
    <xf numFmtId="0" fontId="7" fillId="0" borderId="9" xfId="0" applyFont="1" applyBorder="1" applyAlignment="1">
      <alignment vertical="center" wrapText="1" shrinkToFit="1"/>
    </xf>
    <xf numFmtId="0" fontId="11" fillId="0" borderId="9" xfId="0" applyFont="1" applyBorder="1" applyAlignment="1">
      <alignment vertical="center" wrapText="1" shrinkToFit="1"/>
    </xf>
    <xf numFmtId="0" fontId="12" fillId="0" borderId="47" xfId="0" applyFont="1" applyBorder="1" applyAlignment="1">
      <alignment vertical="center" wrapText="1" shrinkToFit="1"/>
    </xf>
    <xf numFmtId="177" fontId="7" fillId="13" borderId="49" xfId="1" applyNumberFormat="1" applyFont="1" applyFill="1" applyBorder="1">
      <alignment vertical="center"/>
    </xf>
    <xf numFmtId="177" fontId="24" fillId="0" borderId="46" xfId="1" applyNumberFormat="1" applyFont="1" applyFill="1" applyBorder="1">
      <alignment vertical="center"/>
    </xf>
    <xf numFmtId="0" fontId="7" fillId="8" borderId="9" xfId="0" applyFont="1" applyFill="1" applyBorder="1" applyAlignment="1">
      <alignment vertical="center" wrapText="1" shrinkToFit="1"/>
    </xf>
    <xf numFmtId="0" fontId="7" fillId="0" borderId="46" xfId="0" applyFont="1" applyBorder="1" applyAlignment="1">
      <alignment vertical="center" wrapText="1" shrinkToFit="1"/>
    </xf>
    <xf numFmtId="176" fontId="34" fillId="18" borderId="46" xfId="0" applyNumberFormat="1" applyFont="1" applyFill="1" applyBorder="1" applyAlignment="1">
      <alignment horizontal="center" vertical="center"/>
    </xf>
    <xf numFmtId="178" fontId="34" fillId="18" borderId="46" xfId="1" applyNumberFormat="1" applyFont="1" applyFill="1" applyBorder="1">
      <alignment vertical="center"/>
    </xf>
    <xf numFmtId="41" fontId="34" fillId="18" borderId="46" xfId="1" applyFont="1" applyFill="1" applyBorder="1" applyAlignment="1">
      <alignment vertical="center" wrapText="1" shrinkToFit="1"/>
    </xf>
    <xf numFmtId="0" fontId="34" fillId="8" borderId="9" xfId="0" applyFont="1" applyFill="1" applyBorder="1" applyAlignment="1">
      <alignment horizontal="left" vertical="center" wrapText="1" shrinkToFit="1"/>
    </xf>
    <xf numFmtId="176" fontId="34" fillId="18" borderId="49" xfId="0" applyNumberFormat="1" applyFont="1" applyFill="1" applyBorder="1" applyAlignment="1">
      <alignment horizontal="center" vertical="center"/>
    </xf>
    <xf numFmtId="178" fontId="34" fillId="18" borderId="49" xfId="1" applyNumberFormat="1" applyFont="1" applyFill="1" applyBorder="1">
      <alignment vertical="center"/>
    </xf>
    <xf numFmtId="41" fontId="34" fillId="18" borderId="9" xfId="1" applyFont="1" applyFill="1" applyBorder="1" applyAlignment="1">
      <alignment vertical="center" wrapText="1" shrinkToFit="1"/>
    </xf>
    <xf numFmtId="0" fontId="34" fillId="8" borderId="47" xfId="0" applyFont="1" applyFill="1" applyBorder="1" applyAlignment="1">
      <alignment horizontal="left" vertical="center" wrapText="1" shrinkToFit="1"/>
    </xf>
    <xf numFmtId="0" fontId="34" fillId="8" borderId="46" xfId="0" applyFont="1" applyFill="1" applyBorder="1" applyAlignment="1">
      <alignment horizontal="left" vertical="center" wrapText="1" shrinkToFit="1"/>
    </xf>
    <xf numFmtId="0" fontId="24" fillId="0" borderId="46" xfId="0" applyFont="1" applyBorder="1" applyAlignment="1">
      <alignment vertical="center" wrapText="1" shrinkToFit="1"/>
    </xf>
    <xf numFmtId="0" fontId="9" fillId="2" borderId="0" xfId="0" applyFont="1" applyFill="1" applyAlignment="1">
      <alignment horizontal="left" vertical="center"/>
    </xf>
    <xf numFmtId="0" fontId="7" fillId="14" borderId="46" xfId="0" applyFont="1" applyFill="1" applyBorder="1" applyAlignment="1">
      <alignment horizontal="left" vertical="center" wrapText="1" shrinkToFit="1"/>
    </xf>
    <xf numFmtId="0" fontId="9" fillId="8" borderId="0" xfId="0" applyFont="1" applyFill="1">
      <alignment vertical="center"/>
    </xf>
    <xf numFmtId="0" fontId="35" fillId="8" borderId="0" xfId="0" applyFont="1" applyFill="1" applyAlignment="1">
      <alignment horizontal="center" vertical="center" wrapText="1"/>
    </xf>
    <xf numFmtId="0" fontId="24" fillId="0" borderId="63" xfId="0" applyFont="1" applyBorder="1" applyAlignment="1">
      <alignment horizontal="left" vertical="center" wrapText="1" shrinkToFit="1"/>
    </xf>
    <xf numFmtId="10" fontId="7" fillId="0" borderId="57" xfId="0" applyNumberFormat="1" applyFont="1" applyBorder="1" applyAlignment="1">
      <alignment horizontal="center" vertical="center"/>
    </xf>
    <xf numFmtId="0" fontId="7" fillId="8" borderId="2" xfId="0" applyFont="1" applyFill="1" applyBorder="1" applyAlignment="1">
      <alignment vertical="center" wrapText="1" shrinkToFit="1"/>
    </xf>
    <xf numFmtId="0" fontId="7" fillId="8" borderId="3" xfId="0" applyFont="1" applyFill="1" applyBorder="1" applyAlignment="1">
      <alignment horizontal="left" vertical="center" wrapText="1" shrinkToFit="1"/>
    </xf>
    <xf numFmtId="0" fontId="7" fillId="0" borderId="2" xfId="0" applyFont="1" applyBorder="1" applyAlignment="1">
      <alignment vertical="center" wrapText="1" shrinkToFit="1"/>
    </xf>
    <xf numFmtId="10" fontId="7" fillId="0" borderId="62" xfId="0" applyNumberFormat="1" applyFont="1" applyBorder="1" applyAlignment="1">
      <alignment horizontal="center" vertical="center"/>
    </xf>
    <xf numFmtId="179" fontId="7" fillId="0" borderId="46" xfId="0" applyNumberFormat="1" applyFont="1" applyBorder="1" applyAlignment="1">
      <alignment horizontal="center" vertical="center"/>
    </xf>
    <xf numFmtId="0" fontId="24" fillId="8" borderId="46" xfId="0" applyFont="1" applyFill="1" applyBorder="1" applyAlignment="1">
      <alignment vertical="center" wrapText="1" shrinkToFit="1"/>
    </xf>
    <xf numFmtId="176" fontId="7" fillId="0" borderId="60" xfId="0" applyNumberFormat="1" applyFont="1" applyBorder="1" applyAlignment="1">
      <alignment horizontal="center" vertical="center"/>
    </xf>
    <xf numFmtId="0" fontId="7" fillId="11" borderId="45" xfId="0" applyFont="1" applyFill="1" applyBorder="1" applyAlignment="1">
      <alignment horizontal="center" vertical="center" wrapText="1"/>
    </xf>
    <xf numFmtId="0" fontId="7" fillId="11" borderId="46" xfId="0" applyFont="1" applyFill="1" applyBorder="1" applyAlignment="1">
      <alignment horizontal="center" vertical="center" wrapText="1"/>
    </xf>
    <xf numFmtId="176" fontId="7" fillId="0" borderId="61" xfId="0" applyNumberFormat="1" applyFont="1" applyBorder="1" applyAlignment="1">
      <alignment horizontal="center" vertical="center"/>
    </xf>
    <xf numFmtId="0" fontId="7" fillId="8" borderId="48" xfId="0" applyFont="1" applyFill="1" applyBorder="1" applyAlignment="1">
      <alignment horizontal="left" vertical="center" wrapText="1" shrinkToFit="1"/>
    </xf>
    <xf numFmtId="0" fontId="5" fillId="2" borderId="0" xfId="0" applyFont="1" applyFill="1" applyAlignment="1">
      <alignment horizontal="center" vertical="center"/>
    </xf>
    <xf numFmtId="10" fontId="9" fillId="2" borderId="0" xfId="2" applyNumberFormat="1" applyFont="1" applyFill="1" applyBorder="1" applyAlignment="1">
      <alignment horizontal="center" vertical="center"/>
    </xf>
    <xf numFmtId="0" fontId="7" fillId="2" borderId="35" xfId="0" applyFont="1" applyFill="1" applyBorder="1" applyAlignment="1">
      <alignment horizontal="center" vertical="center" wrapText="1" shrinkToFit="1"/>
    </xf>
    <xf numFmtId="178" fontId="7" fillId="8" borderId="49" xfId="1" applyNumberFormat="1" applyFont="1" applyFill="1" applyBorder="1">
      <alignment vertical="center"/>
    </xf>
    <xf numFmtId="176" fontId="7" fillId="0" borderId="23" xfId="0" applyNumberFormat="1" applyFont="1" applyBorder="1" applyAlignment="1">
      <alignment horizontal="center" vertical="center"/>
    </xf>
    <xf numFmtId="176" fontId="7" fillId="0" borderId="48" xfId="0" applyNumberFormat="1" applyFont="1" applyBorder="1" applyAlignment="1">
      <alignment horizontal="center" vertical="center"/>
    </xf>
    <xf numFmtId="10" fontId="7" fillId="0" borderId="48" xfId="0" applyNumberFormat="1" applyFont="1" applyBorder="1" applyAlignment="1">
      <alignment horizontal="center" vertical="center"/>
    </xf>
    <xf numFmtId="177" fontId="7" fillId="0" borderId="47" xfId="1" applyNumberFormat="1" applyFont="1" applyFill="1" applyBorder="1">
      <alignment vertical="center"/>
    </xf>
    <xf numFmtId="0" fontId="7" fillId="6" borderId="35" xfId="0" applyFont="1" applyFill="1" applyBorder="1" applyAlignment="1">
      <alignment horizontal="center" vertical="center" wrapText="1" shrinkToFit="1"/>
    </xf>
    <xf numFmtId="177" fontId="7" fillId="6" borderId="48" xfId="1" applyNumberFormat="1" applyFont="1" applyFill="1" applyBorder="1">
      <alignment vertical="center"/>
    </xf>
    <xf numFmtId="41" fontId="7" fillId="0" borderId="49" xfId="1" applyFont="1" applyFill="1" applyBorder="1" applyAlignment="1">
      <alignment vertical="center" wrapText="1" shrinkToFit="1"/>
    </xf>
    <xf numFmtId="0" fontId="7" fillId="13" borderId="35" xfId="0" applyFont="1" applyFill="1" applyBorder="1" applyAlignment="1">
      <alignment horizontal="center" vertical="center" wrapText="1" shrinkToFit="1"/>
    </xf>
    <xf numFmtId="181" fontId="7" fillId="13" borderId="48" xfId="1" applyNumberFormat="1" applyFont="1" applyFill="1" applyBorder="1">
      <alignment vertical="center"/>
    </xf>
    <xf numFmtId="177" fontId="5" fillId="13" borderId="48" xfId="1" applyNumberFormat="1" applyFont="1" applyFill="1" applyBorder="1" applyAlignment="1">
      <alignment horizontal="center" vertical="center"/>
    </xf>
    <xf numFmtId="0" fontId="7" fillId="2" borderId="24" xfId="0" applyFont="1" applyFill="1" applyBorder="1" applyAlignment="1">
      <alignment horizontal="center" vertical="center" wrapText="1"/>
    </xf>
    <xf numFmtId="181" fontId="7" fillId="0" borderId="47" xfId="1" applyNumberFormat="1" applyFont="1" applyFill="1" applyBorder="1">
      <alignment vertical="center"/>
    </xf>
    <xf numFmtId="181" fontId="7" fillId="6" borderId="48" xfId="1" applyNumberFormat="1" applyFont="1" applyFill="1" applyBorder="1">
      <alignment vertical="center"/>
    </xf>
    <xf numFmtId="182" fontId="7" fillId="6" borderId="48" xfId="1" applyNumberFormat="1" applyFont="1" applyFill="1" applyBorder="1">
      <alignment vertical="center"/>
    </xf>
    <xf numFmtId="182" fontId="7" fillId="6" borderId="43" xfId="1" applyNumberFormat="1" applyFont="1" applyFill="1" applyBorder="1">
      <alignment vertical="center"/>
    </xf>
    <xf numFmtId="0" fontId="11" fillId="2" borderId="74" xfId="0" applyFont="1" applyFill="1" applyBorder="1" applyAlignment="1">
      <alignment horizontal="center" vertical="center" wrapText="1" shrinkToFit="1"/>
    </xf>
    <xf numFmtId="0" fontId="7" fillId="7" borderId="35" xfId="0" applyFont="1" applyFill="1" applyBorder="1" applyAlignment="1">
      <alignment horizontal="center" vertical="center" wrapText="1" shrinkToFit="1"/>
    </xf>
    <xf numFmtId="0" fontId="38" fillId="2" borderId="20" xfId="0" applyFont="1" applyFill="1" applyBorder="1">
      <alignment vertical="center"/>
    </xf>
    <xf numFmtId="181" fontId="7" fillId="0" borderId="21" xfId="1" applyNumberFormat="1" applyFont="1" applyFill="1" applyBorder="1">
      <alignment vertical="center"/>
    </xf>
    <xf numFmtId="181" fontId="12" fillId="0" borderId="47" xfId="1" applyNumberFormat="1" applyFont="1" applyFill="1" applyBorder="1">
      <alignment vertical="center"/>
    </xf>
    <xf numFmtId="181" fontId="7" fillId="6" borderId="47" xfId="1" applyNumberFormat="1" applyFont="1" applyFill="1" applyBorder="1">
      <alignment vertical="center"/>
    </xf>
    <xf numFmtId="41" fontId="7" fillId="0" borderId="69" xfId="1" applyFont="1" applyFill="1" applyBorder="1" applyAlignment="1">
      <alignment vertical="center" wrapText="1" shrinkToFit="1"/>
    </xf>
    <xf numFmtId="181" fontId="12" fillId="0" borderId="10" xfId="1" applyNumberFormat="1" applyFont="1" applyFill="1" applyBorder="1">
      <alignment vertical="center"/>
    </xf>
    <xf numFmtId="181" fontId="7" fillId="0" borderId="62" xfId="1" applyNumberFormat="1" applyFont="1" applyFill="1" applyBorder="1">
      <alignment vertical="center"/>
    </xf>
    <xf numFmtId="181" fontId="7" fillId="6" borderId="52" xfId="1" applyNumberFormat="1" applyFont="1" applyFill="1" applyBorder="1">
      <alignment vertical="center"/>
    </xf>
    <xf numFmtId="0" fontId="7" fillId="7" borderId="48" xfId="1" applyNumberFormat="1" applyFont="1" applyFill="1" applyBorder="1" applyAlignment="1">
      <alignment horizontal="center" vertical="center"/>
    </xf>
    <xf numFmtId="177" fontId="5" fillId="13" borderId="56" xfId="1" applyNumberFormat="1" applyFont="1" applyFill="1" applyBorder="1" applyAlignment="1">
      <alignment horizontal="center" vertical="center"/>
    </xf>
    <xf numFmtId="0" fontId="2" fillId="2" borderId="24" xfId="0" applyFont="1" applyFill="1" applyBorder="1">
      <alignment vertical="center"/>
    </xf>
    <xf numFmtId="0" fontId="22" fillId="2" borderId="24" xfId="0" applyFont="1" applyFill="1" applyBorder="1">
      <alignment vertical="center"/>
    </xf>
    <xf numFmtId="181" fontId="24" fillId="0" borderId="48" xfId="1" applyNumberFormat="1" applyFont="1" applyFill="1" applyBorder="1">
      <alignment vertical="center"/>
    </xf>
    <xf numFmtId="181" fontId="11" fillId="0" borderId="48" xfId="1" applyNumberFormat="1" applyFont="1" applyFill="1" applyBorder="1">
      <alignment vertical="center"/>
    </xf>
    <xf numFmtId="181" fontId="7" fillId="0" borderId="48" xfId="0" applyNumberFormat="1" applyFont="1" applyBorder="1">
      <alignment vertical="center"/>
    </xf>
    <xf numFmtId="177" fontId="7" fillId="0" borderId="48" xfId="0" applyNumberFormat="1" applyFont="1" applyBorder="1">
      <alignment vertical="center"/>
    </xf>
    <xf numFmtId="179" fontId="7" fillId="0" borderId="49" xfId="2" applyNumberFormat="1" applyFont="1" applyFill="1" applyBorder="1" applyAlignment="1">
      <alignment vertical="center"/>
    </xf>
    <xf numFmtId="0" fontId="7" fillId="2" borderId="35" xfId="0" applyFont="1" applyFill="1" applyBorder="1" applyAlignment="1">
      <alignment horizontal="center" vertical="center" shrinkToFit="1"/>
    </xf>
    <xf numFmtId="0" fontId="2" fillId="7" borderId="48" xfId="1" applyNumberFormat="1" applyFont="1" applyFill="1" applyBorder="1" applyAlignment="1">
      <alignment horizontal="center" vertical="center"/>
    </xf>
    <xf numFmtId="0" fontId="2" fillId="7" borderId="43" xfId="1" applyNumberFormat="1" applyFont="1" applyFill="1" applyBorder="1" applyAlignment="1">
      <alignment horizontal="center" vertical="center"/>
    </xf>
    <xf numFmtId="190" fontId="24" fillId="0" borderId="23" xfId="1" applyNumberFormat="1" applyFont="1" applyFill="1" applyBorder="1" applyAlignment="1">
      <alignment horizontal="center" vertical="center"/>
    </xf>
    <xf numFmtId="190" fontId="11" fillId="0" borderId="48" xfId="1" applyNumberFormat="1" applyFont="1" applyFill="1" applyBorder="1" applyAlignment="1">
      <alignment horizontal="center" vertical="center"/>
    </xf>
    <xf numFmtId="190" fontId="24" fillId="0" borderId="52" xfId="1" applyNumberFormat="1" applyFont="1" applyFill="1" applyBorder="1" applyAlignment="1">
      <alignment horizontal="center" vertical="center"/>
    </xf>
    <xf numFmtId="190" fontId="11" fillId="0" borderId="67" xfId="1" applyNumberFormat="1" applyFont="1" applyFill="1" applyBorder="1" applyAlignment="1">
      <alignment horizontal="center" vertical="center"/>
    </xf>
    <xf numFmtId="181" fontId="7" fillId="0" borderId="46" xfId="1" applyNumberFormat="1" applyFont="1" applyFill="1" applyBorder="1" applyAlignment="1">
      <alignment vertical="center" wrapText="1" shrinkToFit="1"/>
    </xf>
    <xf numFmtId="0" fontId="5" fillId="2" borderId="2" xfId="0" applyFont="1" applyFill="1" applyBorder="1" applyAlignment="1">
      <alignment horizontal="center" vertical="center"/>
    </xf>
    <xf numFmtId="0" fontId="5" fillId="2" borderId="51" xfId="0" applyFont="1" applyFill="1" applyBorder="1" applyAlignment="1">
      <alignment horizontal="center" vertical="center"/>
    </xf>
    <xf numFmtId="0" fontId="5" fillId="2" borderId="3" xfId="0" applyFont="1" applyFill="1" applyBorder="1" applyAlignment="1">
      <alignment horizontal="center" vertical="center"/>
    </xf>
    <xf numFmtId="41" fontId="5" fillId="2" borderId="2" xfId="1" applyFont="1" applyFill="1" applyBorder="1" applyAlignment="1">
      <alignment horizontal="center" vertical="center"/>
    </xf>
    <xf numFmtId="41" fontId="5" fillId="2" borderId="3" xfId="1" applyFont="1" applyFill="1" applyBorder="1" applyAlignment="1">
      <alignment horizontal="center" vertical="center"/>
    </xf>
    <xf numFmtId="41" fontId="5" fillId="2" borderId="5" xfId="1" applyFont="1" applyFill="1" applyBorder="1" applyAlignment="1">
      <alignment horizontal="center" vertical="center"/>
    </xf>
    <xf numFmtId="41" fontId="5" fillId="2" borderId="6" xfId="1" applyFont="1" applyFill="1" applyBorder="1" applyAlignment="1">
      <alignment horizontal="center" vertical="center"/>
    </xf>
    <xf numFmtId="41" fontId="5" fillId="2" borderId="7" xfId="1" applyFont="1" applyFill="1" applyBorder="1" applyAlignment="1">
      <alignment horizontal="center" vertical="center"/>
    </xf>
    <xf numFmtId="41" fontId="5" fillId="2" borderId="8" xfId="1" applyFont="1" applyFill="1" applyBorder="1" applyAlignment="1">
      <alignment horizontal="center" vertical="center"/>
    </xf>
    <xf numFmtId="0" fontId="5" fillId="2" borderId="9" xfId="0" applyFont="1" applyFill="1" applyBorder="1" applyAlignment="1">
      <alignment horizontal="center" vertical="center"/>
    </xf>
    <xf numFmtId="41" fontId="7" fillId="2" borderId="18" xfId="1" applyFont="1" applyFill="1" applyBorder="1" applyAlignment="1">
      <alignment horizontal="center" vertical="center"/>
    </xf>
    <xf numFmtId="41" fontId="7" fillId="2" borderId="19" xfId="1" applyFont="1" applyFill="1" applyBorder="1" applyAlignment="1">
      <alignment horizontal="center" vertical="center"/>
    </xf>
    <xf numFmtId="41" fontId="7" fillId="2" borderId="16" xfId="0" applyNumberFormat="1" applyFont="1" applyFill="1" applyBorder="1" applyAlignment="1">
      <alignment horizontal="center" vertical="center"/>
    </xf>
    <xf numFmtId="0" fontId="7" fillId="2" borderId="16" xfId="0" applyFont="1" applyFill="1" applyBorder="1" applyAlignment="1">
      <alignment horizontal="center" vertical="center"/>
    </xf>
    <xf numFmtId="188" fontId="9" fillId="2" borderId="18" xfId="2" applyNumberFormat="1" applyFont="1" applyFill="1" applyBorder="1" applyAlignment="1">
      <alignment horizontal="center" vertical="center"/>
    </xf>
    <xf numFmtId="188" fontId="9" fillId="2" borderId="66" xfId="2" applyNumberFormat="1" applyFont="1" applyFill="1" applyBorder="1" applyAlignment="1">
      <alignment horizontal="center" vertical="center"/>
    </xf>
    <xf numFmtId="188" fontId="9" fillId="2" borderId="19" xfId="2" applyNumberFormat="1" applyFont="1" applyFill="1" applyBorder="1" applyAlignment="1">
      <alignment horizontal="center" vertical="center"/>
    </xf>
    <xf numFmtId="0" fontId="7" fillId="2" borderId="22"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7" fillId="2" borderId="24" xfId="0" applyFont="1" applyFill="1" applyBorder="1" applyAlignment="1">
      <alignment horizontal="center" vertical="center"/>
    </xf>
    <xf numFmtId="0" fontId="7" fillId="2" borderId="25" xfId="0" applyFont="1" applyFill="1" applyBorder="1" applyAlignment="1">
      <alignment horizontal="center" vertical="center"/>
    </xf>
    <xf numFmtId="0" fontId="7" fillId="2" borderId="26" xfId="0" applyFont="1" applyFill="1" applyBorder="1" applyAlignment="1">
      <alignment horizontal="center" vertical="center"/>
    </xf>
    <xf numFmtId="0" fontId="7" fillId="2" borderId="27"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31" xfId="0" applyFont="1" applyFill="1" applyBorder="1" applyAlignment="1">
      <alignment horizontal="center" vertical="center"/>
    </xf>
    <xf numFmtId="0" fontId="6" fillId="2" borderId="0" xfId="0" applyFont="1" applyFill="1" applyAlignment="1">
      <alignment horizontal="left" vertical="center" wrapText="1"/>
    </xf>
    <xf numFmtId="0" fontId="6" fillId="2" borderId="11" xfId="0" applyFont="1" applyFill="1" applyBorder="1" applyAlignment="1">
      <alignment horizontal="left" vertical="center" wrapText="1"/>
    </xf>
    <xf numFmtId="41" fontId="5" fillId="2" borderId="13" xfId="1" applyFont="1" applyFill="1" applyBorder="1" applyAlignment="1">
      <alignment horizontal="center" vertical="center"/>
    </xf>
    <xf numFmtId="41" fontId="5" fillId="2" borderId="14" xfId="1" applyFont="1" applyFill="1" applyBorder="1" applyAlignment="1">
      <alignment horizontal="center" vertical="center"/>
    </xf>
    <xf numFmtId="41" fontId="5" fillId="2" borderId="15" xfId="1" applyFont="1" applyFill="1" applyBorder="1" applyAlignment="1">
      <alignment horizontal="center" vertical="center"/>
    </xf>
    <xf numFmtId="41" fontId="7" fillId="2" borderId="13" xfId="1" applyFont="1" applyFill="1" applyBorder="1" applyAlignment="1">
      <alignment horizontal="center" vertical="center"/>
    </xf>
    <xf numFmtId="0" fontId="0" fillId="0" borderId="14" xfId="0" applyBorder="1">
      <alignment vertical="center"/>
    </xf>
    <xf numFmtId="22" fontId="6" fillId="2" borderId="20" xfId="1" applyNumberFormat="1" applyFont="1" applyFill="1" applyBorder="1" applyAlignment="1">
      <alignment horizontal="center" vertical="center"/>
    </xf>
    <xf numFmtId="0" fontId="17" fillId="2" borderId="20" xfId="0" applyFont="1" applyFill="1" applyBorder="1" applyAlignment="1">
      <alignment horizontal="center" vertical="center"/>
    </xf>
    <xf numFmtId="0" fontId="11" fillId="0" borderId="2" xfId="0" applyFont="1" applyBorder="1" applyAlignment="1">
      <alignment horizontal="center" vertical="center" wrapText="1" shrinkToFit="1"/>
    </xf>
    <xf numFmtId="0" fontId="11" fillId="0" borderId="51" xfId="0" applyFont="1" applyBorder="1" applyAlignment="1">
      <alignment horizontal="center" vertical="center" wrapText="1" shrinkToFit="1"/>
    </xf>
    <xf numFmtId="0" fontId="11" fillId="0" borderId="3" xfId="0" applyFont="1" applyBorder="1" applyAlignment="1">
      <alignment horizontal="center" vertical="center" wrapText="1" shrinkToFit="1"/>
    </xf>
    <xf numFmtId="0" fontId="5" fillId="2" borderId="0" xfId="0" applyFont="1" applyFill="1" applyAlignment="1">
      <alignment horizontal="center" vertical="center"/>
    </xf>
    <xf numFmtId="41" fontId="7" fillId="5" borderId="8" xfId="1" applyFont="1" applyFill="1" applyBorder="1" applyAlignment="1">
      <alignment horizontal="center" vertical="center" wrapText="1"/>
    </xf>
    <xf numFmtId="41" fontId="7" fillId="5" borderId="44" xfId="1" applyFont="1" applyFill="1" applyBorder="1" applyAlignment="1">
      <alignment horizontal="center" vertical="center" wrapText="1"/>
    </xf>
    <xf numFmtId="0" fontId="11" fillId="0" borderId="15" xfId="0" applyFont="1" applyBorder="1" applyAlignment="1">
      <alignment horizontal="center" vertical="center" wrapText="1" shrinkToFit="1"/>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28" xfId="0" applyFont="1" applyFill="1" applyBorder="1" applyAlignment="1">
      <alignment horizontal="center" vertical="center" wrapText="1"/>
    </xf>
    <xf numFmtId="0" fontId="7" fillId="2" borderId="38" xfId="0" applyFont="1" applyFill="1" applyBorder="1" applyAlignment="1">
      <alignment horizontal="center" vertical="center" wrapText="1"/>
    </xf>
    <xf numFmtId="0" fontId="7" fillId="2" borderId="5" xfId="0" applyFont="1" applyFill="1" applyBorder="1" applyAlignment="1">
      <alignment horizontal="center" vertical="center"/>
    </xf>
    <xf numFmtId="0" fontId="7" fillId="2" borderId="18"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39" xfId="0" applyFont="1" applyFill="1" applyBorder="1" applyAlignment="1">
      <alignment horizontal="center" vertical="center"/>
    </xf>
    <xf numFmtId="0" fontId="7" fillId="3" borderId="4" xfId="0" applyFont="1" applyFill="1" applyBorder="1" applyAlignment="1">
      <alignment horizontal="center" vertical="center" wrapText="1"/>
    </xf>
    <xf numFmtId="0" fontId="7" fillId="3" borderId="40" xfId="0" applyFont="1" applyFill="1" applyBorder="1" applyAlignment="1">
      <alignment horizontal="center" vertical="center" wrapText="1"/>
    </xf>
    <xf numFmtId="0" fontId="7" fillId="0" borderId="2" xfId="0" applyFont="1" applyBorder="1" applyAlignment="1">
      <alignment horizontal="center" vertical="center" wrapText="1" shrinkToFit="1"/>
    </xf>
    <xf numFmtId="0" fontId="7" fillId="0" borderId="51" xfId="0" applyFont="1" applyBorder="1" applyAlignment="1">
      <alignment horizontal="center" vertical="center" wrapText="1" shrinkToFit="1"/>
    </xf>
    <xf numFmtId="0" fontId="7" fillId="0" borderId="3" xfId="0" applyFont="1" applyBorder="1" applyAlignment="1">
      <alignment horizontal="center" vertical="center" wrapText="1" shrinkToFit="1"/>
    </xf>
    <xf numFmtId="0" fontId="7" fillId="0" borderId="18"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7" fillId="0" borderId="19" xfId="0" applyFont="1" applyBorder="1" applyAlignment="1">
      <alignment horizontal="center" vertical="center" wrapText="1" shrinkToFit="1"/>
    </xf>
    <xf numFmtId="0" fontId="11" fillId="9" borderId="47" xfId="0" applyFont="1" applyFill="1" applyBorder="1" applyAlignment="1">
      <alignment horizontal="center" vertical="center" wrapText="1" shrinkToFit="1"/>
    </xf>
    <xf numFmtId="0" fontId="11" fillId="9" borderId="49" xfId="0" applyFont="1" applyFill="1" applyBorder="1" applyAlignment="1">
      <alignment horizontal="center" vertical="center" wrapText="1" shrinkToFit="1"/>
    </xf>
    <xf numFmtId="0" fontId="11" fillId="0" borderId="5" xfId="0" applyFont="1" applyBorder="1" applyAlignment="1">
      <alignment horizontal="center" vertical="center" wrapText="1" shrinkToFit="1"/>
    </xf>
    <xf numFmtId="0" fontId="11" fillId="0" borderId="7" xfId="0" applyFont="1" applyBorder="1" applyAlignment="1">
      <alignment horizontal="center" vertical="center" wrapText="1" shrinkToFit="1"/>
    </xf>
    <xf numFmtId="0" fontId="11" fillId="0" borderId="47" xfId="0" applyFont="1" applyBorder="1" applyAlignment="1">
      <alignment horizontal="center" vertical="center" wrapText="1" shrinkToFit="1"/>
    </xf>
    <xf numFmtId="0" fontId="11" fillId="0" borderId="49" xfId="0" applyFont="1" applyBorder="1" applyAlignment="1">
      <alignment horizontal="center" vertical="center" wrapText="1" shrinkToFit="1"/>
    </xf>
    <xf numFmtId="41" fontId="2" fillId="0" borderId="13" xfId="0" applyNumberFormat="1" applyFont="1" applyBorder="1" applyAlignment="1">
      <alignment horizontal="center" vertical="center"/>
    </xf>
    <xf numFmtId="41" fontId="2" fillId="0" borderId="15" xfId="0" applyNumberFormat="1" applyFont="1" applyBorder="1" applyAlignment="1">
      <alignment horizontal="center" vertical="center"/>
    </xf>
    <xf numFmtId="10" fontId="9" fillId="2" borderId="18" xfId="2" applyNumberFormat="1" applyFont="1" applyFill="1" applyBorder="1" applyAlignment="1">
      <alignment horizontal="center" vertical="center"/>
    </xf>
    <xf numFmtId="10" fontId="9" fillId="2" borderId="66" xfId="2" applyNumberFormat="1" applyFont="1" applyFill="1" applyBorder="1" applyAlignment="1">
      <alignment horizontal="center" vertical="center"/>
    </xf>
    <xf numFmtId="10" fontId="9" fillId="2" borderId="19" xfId="2" applyNumberFormat="1" applyFont="1" applyFill="1" applyBorder="1" applyAlignment="1">
      <alignment horizontal="center" vertical="center"/>
    </xf>
    <xf numFmtId="0" fontId="9" fillId="7" borderId="2" xfId="0" applyFont="1" applyFill="1" applyBorder="1" applyAlignment="1">
      <alignment horizontal="center" vertical="center" wrapText="1" shrinkToFit="1"/>
    </xf>
    <xf numFmtId="0" fontId="9" fillId="7" borderId="60" xfId="0" applyFont="1" applyFill="1" applyBorder="1" applyAlignment="1">
      <alignment horizontal="center" vertical="center" wrapText="1" shrinkToFit="1"/>
    </xf>
    <xf numFmtId="0" fontId="24" fillId="7" borderId="2" xfId="0" applyFont="1" applyFill="1" applyBorder="1" applyAlignment="1">
      <alignment horizontal="center" vertical="center" wrapText="1" shrinkToFit="1"/>
    </xf>
    <xf numFmtId="0" fontId="24" fillId="7" borderId="60" xfId="0" applyFont="1" applyFill="1" applyBorder="1" applyAlignment="1">
      <alignment horizontal="center" vertical="center" wrapText="1" shrinkToFit="1"/>
    </xf>
    <xf numFmtId="0" fontId="5" fillId="7" borderId="2" xfId="0" applyFont="1" applyFill="1" applyBorder="1" applyAlignment="1">
      <alignment horizontal="center" vertical="center" wrapText="1" shrinkToFit="1"/>
    </xf>
    <xf numFmtId="0" fontId="5" fillId="7" borderId="60" xfId="0" applyFont="1" applyFill="1" applyBorder="1" applyAlignment="1">
      <alignment horizontal="center" vertical="center" wrapText="1" shrinkToFit="1"/>
    </xf>
    <xf numFmtId="0" fontId="7" fillId="7" borderId="2" xfId="0" applyFont="1" applyFill="1" applyBorder="1" applyAlignment="1">
      <alignment horizontal="center" vertical="center" wrapText="1" shrinkToFit="1"/>
    </xf>
    <xf numFmtId="0" fontId="7" fillId="7" borderId="60" xfId="0" applyFont="1" applyFill="1" applyBorder="1" applyAlignment="1">
      <alignment horizontal="center" vertical="center" wrapText="1" shrinkToFit="1"/>
    </xf>
    <xf numFmtId="179" fontId="9" fillId="2" borderId="18" xfId="2" applyNumberFormat="1" applyFont="1" applyFill="1" applyBorder="1" applyAlignment="1">
      <alignment horizontal="center" vertical="center"/>
    </xf>
    <xf numFmtId="179" fontId="9" fillId="2" borderId="66" xfId="2" applyNumberFormat="1" applyFont="1" applyFill="1" applyBorder="1" applyAlignment="1">
      <alignment horizontal="center" vertical="center"/>
    </xf>
    <xf numFmtId="179" fontId="9" fillId="2" borderId="19" xfId="2" applyNumberFormat="1" applyFont="1" applyFill="1" applyBorder="1" applyAlignment="1">
      <alignment horizontal="center" vertical="center"/>
    </xf>
    <xf numFmtId="0" fontId="9" fillId="8" borderId="0" xfId="0" applyFont="1" applyFill="1" applyAlignment="1">
      <alignment horizontal="center" vertical="center"/>
    </xf>
    <xf numFmtId="0" fontId="9" fillId="8" borderId="11" xfId="0" applyFont="1" applyFill="1" applyBorder="1" applyAlignment="1">
      <alignment horizontal="center" vertical="center"/>
    </xf>
    <xf numFmtId="0" fontId="7" fillId="16" borderId="2" xfId="0" applyFont="1" applyFill="1" applyBorder="1" applyAlignment="1">
      <alignment horizontal="center" vertical="center" wrapText="1" shrinkToFit="1"/>
    </xf>
    <xf numFmtId="0" fontId="7" fillId="16" borderId="60" xfId="0" applyFont="1" applyFill="1" applyBorder="1" applyAlignment="1">
      <alignment horizontal="center" vertical="center" wrapText="1" shrinkToFit="1"/>
    </xf>
    <xf numFmtId="22" fontId="6" fillId="2" borderId="20" xfId="1" applyNumberFormat="1" applyFont="1" applyFill="1" applyBorder="1" applyAlignment="1">
      <alignment horizontal="center" vertical="center" wrapText="1"/>
    </xf>
    <xf numFmtId="0" fontId="5" fillId="7" borderId="51" xfId="0" applyFont="1" applyFill="1" applyBorder="1" applyAlignment="1">
      <alignment horizontal="center" vertical="center" wrapText="1" shrinkToFit="1"/>
    </xf>
    <xf numFmtId="0" fontId="11" fillId="17" borderId="2" xfId="0" applyFont="1" applyFill="1" applyBorder="1" applyAlignment="1">
      <alignment horizontal="center" vertical="center" wrapText="1" shrinkToFit="1"/>
    </xf>
    <xf numFmtId="0" fontId="11" fillId="17" borderId="51" xfId="0" applyFont="1" applyFill="1" applyBorder="1" applyAlignment="1">
      <alignment horizontal="center" vertical="center" wrapText="1" shrinkToFit="1"/>
    </xf>
    <xf numFmtId="0" fontId="11" fillId="17" borderId="60" xfId="0" applyFont="1" applyFill="1" applyBorder="1" applyAlignment="1">
      <alignment horizontal="center" vertical="center" wrapText="1" shrinkToFit="1"/>
    </xf>
    <xf numFmtId="0" fontId="7" fillId="2" borderId="72" xfId="0" applyFont="1" applyFill="1" applyBorder="1" applyAlignment="1">
      <alignment horizontal="center" vertical="center"/>
    </xf>
    <xf numFmtId="0" fontId="7" fillId="2" borderId="34" xfId="0" applyFont="1" applyFill="1" applyBorder="1" applyAlignment="1">
      <alignment horizontal="center" vertical="center"/>
    </xf>
    <xf numFmtId="0" fontId="7" fillId="2" borderId="36" xfId="0" applyFont="1" applyFill="1" applyBorder="1" applyAlignment="1">
      <alignment horizontal="center" vertical="center"/>
    </xf>
    <xf numFmtId="0" fontId="7" fillId="2" borderId="6" xfId="0" applyFont="1" applyFill="1" applyBorder="1" applyAlignment="1">
      <alignment horizontal="center" vertical="center" wrapText="1"/>
    </xf>
    <xf numFmtId="0" fontId="7" fillId="2" borderId="66" xfId="0" applyFont="1" applyFill="1" applyBorder="1" applyAlignment="1">
      <alignment horizontal="center" vertical="center" wrapText="1"/>
    </xf>
    <xf numFmtId="0" fontId="7" fillId="16" borderId="51" xfId="0" applyFont="1" applyFill="1" applyBorder="1" applyAlignment="1">
      <alignment horizontal="center" vertical="center" wrapText="1" shrinkToFit="1"/>
    </xf>
    <xf numFmtId="0" fontId="11" fillId="0" borderId="60" xfId="0" applyFont="1" applyBorder="1" applyAlignment="1">
      <alignment horizontal="center" vertical="center" wrapText="1" shrinkToFit="1"/>
    </xf>
    <xf numFmtId="0" fontId="7" fillId="7" borderId="51" xfId="0" applyFont="1" applyFill="1" applyBorder="1" applyAlignment="1">
      <alignment horizontal="center" vertical="center" wrapText="1" shrinkToFit="1"/>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41" fontId="7" fillId="2" borderId="18" xfId="0" applyNumberFormat="1" applyFont="1" applyFill="1" applyBorder="1" applyAlignment="1">
      <alignment horizontal="center" vertical="center"/>
    </xf>
    <xf numFmtId="41" fontId="7" fillId="2" borderId="19" xfId="0" applyNumberFormat="1" applyFont="1" applyFill="1" applyBorder="1" applyAlignment="1">
      <alignment horizontal="center" vertical="center"/>
    </xf>
  </cellXfs>
  <cellStyles count="5">
    <cellStyle name="Excel Built-in Comma [0]" xfId="3"/>
    <cellStyle name="백분율" xfId="2" builtinId="5"/>
    <cellStyle name="백분율 2" xfId="4"/>
    <cellStyle name="쉼표 [0]" xfId="1" builtinId="6"/>
    <cellStyle name="표준" xfId="0" builtinId="0"/>
  </cellStyles>
  <dxfs count="2">
    <dxf>
      <font>
        <b/>
        <i val="0"/>
        <color theme="1"/>
      </font>
    </dxf>
    <dxf>
      <font>
        <b/>
        <i val="0"/>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테마">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B0F0"/>
    <pageSetUpPr fitToPage="1"/>
  </sheetPr>
  <dimension ref="A1:AU980"/>
  <sheetViews>
    <sheetView showZeros="0" view="pageBreakPreview" topLeftCell="A4" zoomScale="80" zoomScaleSheetLayoutView="80" workbookViewId="0">
      <selection activeCell="F11" sqref="F11"/>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6" width="7" style="1" customWidth="1"/>
    <col min="17"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1"/>
      <c r="B1" s="2"/>
      <c r="C1" s="2"/>
      <c r="D1" s="3" t="s">
        <v>0</v>
      </c>
      <c r="E1" s="809">
        <v>14109530000</v>
      </c>
      <c r="F1" s="810"/>
      <c r="G1" s="4" t="s">
        <v>1</v>
      </c>
      <c r="H1" s="811">
        <v>14601267920</v>
      </c>
      <c r="I1" s="812"/>
      <c r="J1" s="813"/>
      <c r="K1" s="5" t="s">
        <v>2</v>
      </c>
      <c r="L1" s="811">
        <v>0</v>
      </c>
      <c r="M1" s="812"/>
      <c r="N1" s="814"/>
      <c r="O1" s="6" t="s">
        <v>1393</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14466499000</v>
      </c>
      <c r="F2" s="837"/>
      <c r="G2" s="10" t="s">
        <v>8</v>
      </c>
      <c r="H2" s="836">
        <f>E2</f>
        <v>14466499000</v>
      </c>
      <c r="I2" s="838"/>
      <c r="J2" s="837"/>
      <c r="K2" s="11" t="s">
        <v>9</v>
      </c>
      <c r="L2" s="839">
        <f>H2*3</f>
        <v>43399497000</v>
      </c>
      <c r="M2" s="840"/>
      <c r="N2" s="12" t="s">
        <v>1089</v>
      </c>
      <c r="O2" s="13" t="s">
        <v>10</v>
      </c>
      <c r="P2" s="841">
        <v>45882.5625</v>
      </c>
      <c r="Q2" s="841"/>
      <c r="R2" s="841"/>
      <c r="S2" s="841"/>
      <c r="T2" s="841"/>
      <c r="U2" s="842" t="s">
        <v>1390</v>
      </c>
      <c r="V2" s="842"/>
      <c r="W2" s="15"/>
      <c r="X2" s="846" t="s">
        <v>11</v>
      </c>
      <c r="Y2" s="846"/>
      <c r="Z2" s="816">
        <v>8056500000</v>
      </c>
      <c r="AA2" s="817"/>
      <c r="AB2" s="668"/>
      <c r="AC2" s="818">
        <f>H1</f>
        <v>14601267920</v>
      </c>
      <c r="AD2" s="819"/>
      <c r="AE2" s="820">
        <f>Z2/AC2</f>
        <v>0.55176715091739781</v>
      </c>
      <c r="AF2" s="821"/>
      <c r="AG2" s="822"/>
      <c r="AI2" s="16"/>
      <c r="AJ2" s="17"/>
      <c r="AK2" s="17"/>
      <c r="AL2" s="17" t="s">
        <v>1391</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60" customHeight="1" x14ac:dyDescent="0.15">
      <c r="A5" s="43">
        <v>1</v>
      </c>
      <c r="B5" s="256" t="s">
        <v>916</v>
      </c>
      <c r="C5" s="80" t="s">
        <v>1392</v>
      </c>
      <c r="D5" s="67" t="s">
        <v>1394</v>
      </c>
      <c r="E5" s="80"/>
      <c r="F5" s="80"/>
      <c r="G5" s="46"/>
      <c r="H5" s="47"/>
      <c r="I5" s="48">
        <v>0.51</v>
      </c>
      <c r="J5" s="49">
        <v>0.49</v>
      </c>
      <c r="K5" s="49"/>
      <c r="L5" s="49"/>
      <c r="M5" s="49"/>
      <c r="N5" s="50">
        <f>SUM(I5:M5)</f>
        <v>1</v>
      </c>
      <c r="O5" s="51"/>
      <c r="P5" s="52">
        <v>8</v>
      </c>
      <c r="Q5" s="53">
        <v>8</v>
      </c>
      <c r="R5" s="53"/>
      <c r="S5" s="53"/>
      <c r="T5" s="53"/>
      <c r="U5" s="54">
        <f>ROUND(((P5*I5)+(Q5*J5)+(R5*K5)+(S5*L5)+(T5*M5)),2)</f>
        <v>8</v>
      </c>
      <c r="V5" s="55">
        <f>IF(U5&gt;=8,8,U5)</f>
        <v>8</v>
      </c>
      <c r="W5" s="57">
        <v>81353034000</v>
      </c>
      <c r="X5" s="57">
        <v>14353858000</v>
      </c>
      <c r="Y5" s="72"/>
      <c r="Z5" s="57"/>
      <c r="AA5" s="57"/>
      <c r="AB5" s="476">
        <f>(((((W5*I5)+(X5*J5)+(Y5*K5)+(Z5*L5)+(AA5*M5))/$L$2)))</f>
        <v>1.1180645195035326</v>
      </c>
      <c r="AC5" s="536">
        <f>12*AB5</f>
        <v>13.416774234042391</v>
      </c>
      <c r="AD5" s="488">
        <f>IF(AC5&gt;=12,12,AC5)</f>
        <v>12</v>
      </c>
      <c r="AE5" s="59"/>
      <c r="AF5" s="59">
        <v>0.3</v>
      </c>
      <c r="AG5" s="263">
        <v>19.8</v>
      </c>
      <c r="AH5" s="60">
        <f>V5+AD5+AG5+AE5+AF5</f>
        <v>40.099999999999994</v>
      </c>
      <c r="AI5" s="55">
        <f>IF(AH5&gt;=40,40,AH5)</f>
        <v>40</v>
      </c>
      <c r="AJ5" s="61"/>
      <c r="AK5" s="62"/>
      <c r="AL5" s="63"/>
      <c r="AM5" s="64"/>
      <c r="AN5" s="65"/>
      <c r="AO5" s="66"/>
    </row>
    <row r="6" spans="1:41" s="22" customFormat="1" ht="26.25" customHeight="1" x14ac:dyDescent="0.15">
      <c r="A6" s="177"/>
      <c r="B6" s="241"/>
      <c r="C6" s="843"/>
      <c r="D6" s="844"/>
      <c r="E6" s="849"/>
      <c r="F6" s="845"/>
      <c r="G6" s="46"/>
      <c r="H6" s="47"/>
      <c r="I6" s="172"/>
      <c r="J6" s="217"/>
      <c r="K6" s="217"/>
      <c r="L6" s="217"/>
      <c r="M6" s="217"/>
      <c r="N6" s="50"/>
      <c r="O6" s="51"/>
      <c r="P6" s="234">
        <v>88</v>
      </c>
      <c r="Q6" s="54">
        <v>88</v>
      </c>
      <c r="R6" s="53"/>
      <c r="S6" s="54"/>
      <c r="T6" s="54"/>
      <c r="U6" s="496">
        <f>(I5*P6)+(J5*Q6)+(K5*R6)+(L5*S6)</f>
        <v>88</v>
      </c>
      <c r="V6" s="55"/>
      <c r="W6" s="57"/>
      <c r="X6" s="57"/>
      <c r="Y6" s="57"/>
      <c r="Z6" s="57"/>
      <c r="AA6" s="57"/>
      <c r="AB6" s="476"/>
      <c r="AC6" s="536"/>
      <c r="AD6" s="478"/>
      <c r="AE6" s="59"/>
      <c r="AF6" s="59"/>
      <c r="AG6" s="263"/>
      <c r="AH6" s="60"/>
      <c r="AI6" s="55"/>
      <c r="AJ6" s="61"/>
      <c r="AK6" s="62"/>
      <c r="AL6" s="63"/>
      <c r="AM6" s="64"/>
      <c r="AN6" s="65"/>
      <c r="AO6" s="66"/>
    </row>
    <row r="7" spans="1:41" s="22" customFormat="1" ht="56.25" customHeight="1" x14ac:dyDescent="0.15">
      <c r="A7" s="43"/>
      <c r="B7" s="256"/>
      <c r="C7" s="80" t="s">
        <v>1023</v>
      </c>
      <c r="D7" s="80"/>
      <c r="E7" s="80"/>
      <c r="F7" s="45"/>
      <c r="G7" s="83"/>
      <c r="H7" s="47"/>
      <c r="I7" s="48">
        <v>0.65</v>
      </c>
      <c r="J7" s="49">
        <v>0.35</v>
      </c>
      <c r="K7" s="49"/>
      <c r="L7" s="49"/>
      <c r="M7" s="49"/>
      <c r="N7" s="50">
        <f t="shared" ref="N7" si="0">SUM(I7:M7)</f>
        <v>1</v>
      </c>
      <c r="O7" s="51"/>
      <c r="P7" s="52">
        <v>8</v>
      </c>
      <c r="Q7" s="53">
        <v>8</v>
      </c>
      <c r="R7" s="53"/>
      <c r="S7" s="53"/>
      <c r="T7" s="53"/>
      <c r="U7" s="54">
        <f>ROUND(((P7*I7)+(Q7*J7)+(R7*K7)+(S7*L7)+(T7*M7)),2)</f>
        <v>8</v>
      </c>
      <c r="V7" s="55">
        <f>IF(U7&gt;=8,8,U7)</f>
        <v>8</v>
      </c>
      <c r="W7" s="57">
        <v>62676207000</v>
      </c>
      <c r="X7" s="57">
        <v>7953152000</v>
      </c>
      <c r="Y7" s="57"/>
      <c r="Z7" s="57"/>
      <c r="AA7" s="57"/>
      <c r="AB7" s="476">
        <f>(((((W7*I7)+(X7*J7)+(Y7*K7)+(Z7*L7)+(AA7*M7))/$L$2)))</f>
        <v>1.0028488982257098</v>
      </c>
      <c r="AC7" s="536">
        <f>12*AB7</f>
        <v>12.034186778708516</v>
      </c>
      <c r="AD7" s="488">
        <f>IF(AC7&gt;=12,12,AC7)</f>
        <v>12</v>
      </c>
      <c r="AE7" s="59"/>
      <c r="AF7" s="59">
        <v>0.2</v>
      </c>
      <c r="AG7" s="263">
        <v>19.8</v>
      </c>
      <c r="AH7" s="60">
        <f>V7+AD7+AG7+AE7+AF7</f>
        <v>40</v>
      </c>
      <c r="AI7" s="55">
        <f>IF(AH7&gt;=40,40,AH7)</f>
        <v>40</v>
      </c>
      <c r="AJ7" s="61"/>
      <c r="AK7" s="62"/>
      <c r="AL7" s="63"/>
      <c r="AM7" s="64">
        <f>100%+AL7</f>
        <v>1</v>
      </c>
      <c r="AN7" s="65">
        <f>ROUNDUP((($E$2*AM7-$AN$4)*AJ7+$AN$4),-3)</f>
        <v>0</v>
      </c>
      <c r="AO7" s="66"/>
    </row>
    <row r="8" spans="1:41" s="22" customFormat="1" ht="26.25" customHeight="1" x14ac:dyDescent="0.15">
      <c r="A8" s="43"/>
      <c r="B8" s="256"/>
      <c r="C8" s="843"/>
      <c r="D8" s="844"/>
      <c r="E8" s="844"/>
      <c r="F8" s="845"/>
      <c r="G8" s="46"/>
      <c r="H8" s="47"/>
      <c r="I8" s="172"/>
      <c r="J8" s="217"/>
      <c r="K8" s="217"/>
      <c r="L8" s="217"/>
      <c r="M8" s="217"/>
      <c r="N8" s="50"/>
      <c r="O8" s="51"/>
      <c r="P8" s="234">
        <v>88</v>
      </c>
      <c r="Q8" s="53">
        <v>88</v>
      </c>
      <c r="R8" s="54"/>
      <c r="S8" s="54"/>
      <c r="T8" s="54"/>
      <c r="U8" s="496">
        <f>(I7*P8)+(J7*Q8)+(K7*R8)+(L7*S8)</f>
        <v>88</v>
      </c>
      <c r="V8" s="55"/>
      <c r="W8" s="57"/>
      <c r="X8" s="57"/>
      <c r="Y8" s="57"/>
      <c r="Z8" s="57"/>
      <c r="AA8" s="57"/>
      <c r="AB8" s="476"/>
      <c r="AC8" s="536"/>
      <c r="AD8" s="478"/>
      <c r="AE8" s="59"/>
      <c r="AF8" s="59"/>
      <c r="AG8" s="263"/>
      <c r="AH8" s="60"/>
      <c r="AI8" s="55"/>
      <c r="AJ8" s="61"/>
      <c r="AK8" s="62"/>
      <c r="AL8" s="63"/>
      <c r="AM8" s="64"/>
      <c r="AN8" s="65"/>
      <c r="AO8" s="66"/>
    </row>
    <row r="9" spans="1:41" s="22" customFormat="1" ht="56.25" customHeight="1" x14ac:dyDescent="0.15">
      <c r="A9" s="43"/>
      <c r="B9" s="256"/>
      <c r="C9" s="45" t="s">
        <v>536</v>
      </c>
      <c r="D9" s="80"/>
      <c r="E9" s="80"/>
      <c r="F9" s="45"/>
      <c r="G9" s="83"/>
      <c r="H9" s="47"/>
      <c r="I9" s="48">
        <v>0.65</v>
      </c>
      <c r="J9" s="49">
        <v>0.35</v>
      </c>
      <c r="K9" s="49"/>
      <c r="L9" s="49"/>
      <c r="M9" s="49"/>
      <c r="N9" s="50">
        <f>SUM(I9:M9)</f>
        <v>1</v>
      </c>
      <c r="O9" s="51"/>
      <c r="P9" s="52">
        <v>8</v>
      </c>
      <c r="Q9" s="53">
        <v>8</v>
      </c>
      <c r="R9" s="53"/>
      <c r="S9" s="53"/>
      <c r="T9" s="53"/>
      <c r="U9" s="54">
        <f>ROUND(((P9*I9)+(Q9*J9)+(R9*K9)+(S9*L9)+(T9*M9)),2)</f>
        <v>8</v>
      </c>
      <c r="V9" s="55">
        <f>IF(U9&gt;=8,8,U9)</f>
        <v>8</v>
      </c>
      <c r="W9" s="57">
        <v>49894962000</v>
      </c>
      <c r="X9" s="57">
        <v>26953152000</v>
      </c>
      <c r="Y9" s="57"/>
      <c r="Z9" s="57"/>
      <c r="AA9" s="57"/>
      <c r="AB9" s="476">
        <f>(((((W9*I9)+(X9*J9)+(Y9*K9)+(Z9*L9)+(AA9*M9))/$L$2)))</f>
        <v>0.96465008569108535</v>
      </c>
      <c r="AC9" s="536">
        <f t="shared" ref="AC9" si="1">12*AB9</f>
        <v>11.575801028293025</v>
      </c>
      <c r="AD9" s="488">
        <f t="shared" ref="AD9" si="2">IF(AC9&gt;=12,12,AC9)</f>
        <v>11.575801028293025</v>
      </c>
      <c r="AE9" s="59"/>
      <c r="AF9" s="59"/>
      <c r="AG9" s="263">
        <v>19.8</v>
      </c>
      <c r="AH9" s="537">
        <f t="shared" ref="AH9" si="3">V9+AD9+AG9+AE9+AF9</f>
        <v>39.375801028293026</v>
      </c>
      <c r="AI9" s="55">
        <f t="shared" ref="AI9" si="4">IF(AH9&gt;=40,40,AH9)</f>
        <v>39.375801028293026</v>
      </c>
      <c r="AJ9" s="61"/>
      <c r="AK9" s="62"/>
      <c r="AL9" s="63"/>
      <c r="AM9" s="64"/>
      <c r="AN9" s="65"/>
      <c r="AO9" s="66"/>
    </row>
    <row r="10" spans="1:41" s="22" customFormat="1" ht="26.25" customHeight="1" x14ac:dyDescent="0.15">
      <c r="A10" s="177"/>
      <c r="B10" s="241"/>
      <c r="C10" s="843"/>
      <c r="D10" s="844"/>
      <c r="E10" s="844"/>
      <c r="F10" s="845"/>
      <c r="G10" s="46"/>
      <c r="H10" s="47"/>
      <c r="I10" s="172"/>
      <c r="J10" s="217"/>
      <c r="K10" s="217"/>
      <c r="L10" s="217"/>
      <c r="M10" s="217"/>
      <c r="N10" s="50"/>
      <c r="O10" s="51"/>
      <c r="P10" s="234">
        <v>88</v>
      </c>
      <c r="Q10" s="53">
        <v>88</v>
      </c>
      <c r="R10" s="53"/>
      <c r="S10" s="54"/>
      <c r="T10" s="54"/>
      <c r="U10" s="496">
        <f>(I9*P10)+(J9*Q10)+(K9*R10)+(L9*S10)</f>
        <v>88</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7.75" customHeight="1" x14ac:dyDescent="0.15">
      <c r="A11" s="43"/>
      <c r="B11" s="256"/>
      <c r="C11" s="80"/>
      <c r="D11" s="45" t="s">
        <v>1382</v>
      </c>
      <c r="E11" s="45"/>
      <c r="F11" s="83"/>
      <c r="G11" s="83"/>
      <c r="H11" s="169"/>
      <c r="I11" s="48"/>
      <c r="J11" s="217"/>
      <c r="K11" s="49"/>
      <c r="L11" s="49"/>
      <c r="M11" s="49"/>
      <c r="N11" s="50">
        <f t="shared" ref="N11" si="5">SUM(I11:M11)</f>
        <v>0</v>
      </c>
      <c r="O11" s="51"/>
      <c r="P11" s="52"/>
      <c r="Q11" s="53"/>
      <c r="R11" s="53"/>
      <c r="S11" s="53"/>
      <c r="T11" s="53"/>
      <c r="U11" s="54">
        <f>ROUND(((P11*I11)+(Q11*J11)+(R11*K11)+(S11*L11)+(T11*M11)),2)</f>
        <v>0</v>
      </c>
      <c r="V11" s="55">
        <f t="shared" ref="V11" si="6">IF(U11&gt;=8,8,U11)</f>
        <v>0</v>
      </c>
      <c r="W11" s="57"/>
      <c r="X11" s="57">
        <v>14094863000</v>
      </c>
      <c r="Y11" s="57"/>
      <c r="Z11" s="57"/>
      <c r="AA11" s="57"/>
      <c r="AB11" s="476">
        <f>(((((W11*I11)+(X11*J11)+(Y11*K11)+(Z11*L11)+(AA11*M11))/$L$2)))</f>
        <v>0</v>
      </c>
      <c r="AC11" s="536">
        <f>12*AB11</f>
        <v>0</v>
      </c>
      <c r="AD11" s="488">
        <f>IF(AC11&gt;=12,12,AC11)</f>
        <v>0</v>
      </c>
      <c r="AE11" s="59"/>
      <c r="AF11" s="59">
        <v>0.3</v>
      </c>
      <c r="AG11" s="263">
        <v>19.8</v>
      </c>
      <c r="AH11" s="60">
        <f>V11+AD11+AG11+AE11+AF11</f>
        <v>20.100000000000001</v>
      </c>
      <c r="AI11" s="55">
        <f>IF(AH11&gt;=40,40,AH11)</f>
        <v>20.100000000000001</v>
      </c>
      <c r="AJ11" s="61"/>
      <c r="AK11" s="62"/>
      <c r="AL11" s="63"/>
      <c r="AM11" s="64">
        <f t="shared" ref="AM11" si="7">100%+AL11</f>
        <v>1</v>
      </c>
      <c r="AN11" s="65">
        <f t="shared" ref="AN11" si="8">ROUNDUP((($E$2*AM11-$AN$4)*AJ11+$AN$4),-3)</f>
        <v>0</v>
      </c>
      <c r="AO11" s="66"/>
    </row>
    <row r="12" spans="1:41" s="22" customFormat="1" ht="26.25" customHeight="1" x14ac:dyDescent="0.15">
      <c r="A12" s="43"/>
      <c r="B12" s="256"/>
      <c r="C12" s="843"/>
      <c r="D12" s="844"/>
      <c r="E12" s="844"/>
      <c r="F12" s="845"/>
      <c r="G12" s="46"/>
      <c r="H12" s="47"/>
      <c r="I12" s="172"/>
      <c r="J12" s="217"/>
      <c r="K12" s="217"/>
      <c r="L12" s="217"/>
      <c r="M12" s="217"/>
      <c r="N12" s="50"/>
      <c r="O12" s="51"/>
      <c r="P12" s="54"/>
      <c r="Q12" s="54"/>
      <c r="R12" s="54"/>
      <c r="S12" s="54"/>
      <c r="T12" s="54"/>
      <c r="U12" s="496">
        <f>(I11*P12)+(J11*Q12)+(K11*R12)+(L11*S12)</f>
        <v>0</v>
      </c>
      <c r="V12" s="55"/>
      <c r="W12" s="57"/>
      <c r="X12" s="57"/>
      <c r="Y12" s="57"/>
      <c r="Z12" s="57"/>
      <c r="AA12" s="57"/>
      <c r="AB12" s="476"/>
      <c r="AC12" s="536"/>
      <c r="AD12" s="478"/>
      <c r="AE12" s="59"/>
      <c r="AF12" s="59"/>
      <c r="AG12" s="263"/>
      <c r="AH12" s="60"/>
      <c r="AI12" s="55"/>
      <c r="AJ12" s="61"/>
      <c r="AK12" s="62"/>
      <c r="AL12" s="63"/>
      <c r="AM12" s="64">
        <f>100%+AL12</f>
        <v>1</v>
      </c>
      <c r="AN12" s="65">
        <f>ROUNDUP((($E$2*AM12-$AN$4)*AJ12+$AN$4),-3)</f>
        <v>0</v>
      </c>
      <c r="AO12" s="66"/>
    </row>
    <row r="13" spans="1:41" s="22" customFormat="1" ht="56.25" customHeight="1" x14ac:dyDescent="0.15">
      <c r="A13" s="43"/>
      <c r="B13" s="256"/>
      <c r="C13" s="104"/>
      <c r="D13" s="80" t="s">
        <v>1389</v>
      </c>
      <c r="E13" s="45"/>
      <c r="F13" s="45"/>
      <c r="G13" s="83"/>
      <c r="H13" s="47"/>
      <c r="I13" s="48">
        <v>0.6</v>
      </c>
      <c r="J13" s="49">
        <v>0.4</v>
      </c>
      <c r="K13" s="49"/>
      <c r="L13" s="49"/>
      <c r="M13" s="49"/>
      <c r="N13" s="50">
        <f t="shared" ref="N13" si="9">SUM(I13:M13)</f>
        <v>1</v>
      </c>
      <c r="O13" s="51"/>
      <c r="P13" s="52">
        <v>8</v>
      </c>
      <c r="Q13" s="53">
        <v>8</v>
      </c>
      <c r="R13" s="53"/>
      <c r="S13" s="53"/>
      <c r="T13" s="53"/>
      <c r="U13" s="54">
        <f>ROUND(((P13*I13)+(Q13*J13)+(R13*K13)+(S13*L13)+(T13*M13)),2)</f>
        <v>8</v>
      </c>
      <c r="V13" s="55">
        <f>IF(U13&gt;=8,8,U13)</f>
        <v>8</v>
      </c>
      <c r="W13" s="72"/>
      <c r="X13" s="72">
        <v>41615589000</v>
      </c>
      <c r="Y13" s="57"/>
      <c r="Z13" s="57"/>
      <c r="AA13" s="57"/>
      <c r="AB13" s="476">
        <f>(((((W13*I13)+(X13*J13)+(Y13*K13)+(Z13*L13)+(AA13*M13))/$L$2)))</f>
        <v>0.3835582610554219</v>
      </c>
      <c r="AC13" s="536">
        <f>12*AB13</f>
        <v>4.6026991326650624</v>
      </c>
      <c r="AD13" s="488">
        <f>IF(AC13&gt;=12,12,AC13)</f>
        <v>4.6026991326650624</v>
      </c>
      <c r="AE13" s="59"/>
      <c r="AF13" s="59">
        <v>0.3</v>
      </c>
      <c r="AG13" s="263">
        <v>19.8</v>
      </c>
      <c r="AH13" s="60">
        <f>V13+AD13+AG13+AE13+AF13</f>
        <v>32.70269913266506</v>
      </c>
      <c r="AI13" s="55">
        <f>IF(AH13&gt;=40,40,AH13)</f>
        <v>32.70269913266506</v>
      </c>
      <c r="AJ13" s="61"/>
      <c r="AK13" s="62"/>
      <c r="AL13" s="63"/>
      <c r="AM13" s="64">
        <f>100%+AL13</f>
        <v>1</v>
      </c>
      <c r="AN13" s="65">
        <f>ROUNDUP((($E$2*AM13-$AN$4)*AJ13+$AN$4),-3)</f>
        <v>0</v>
      </c>
      <c r="AO13" s="66"/>
    </row>
    <row r="14" spans="1:41" s="22" customFormat="1" ht="26.25" customHeight="1" x14ac:dyDescent="0.15">
      <c r="A14" s="43"/>
      <c r="B14" s="256"/>
      <c r="C14" s="843"/>
      <c r="D14" s="844"/>
      <c r="E14" s="844"/>
      <c r="F14" s="845"/>
      <c r="G14" s="46"/>
      <c r="H14" s="47"/>
      <c r="I14" s="172"/>
      <c r="J14" s="217"/>
      <c r="K14" s="217"/>
      <c r="L14" s="217"/>
      <c r="M14" s="217"/>
      <c r="N14" s="50"/>
      <c r="O14" s="51"/>
      <c r="P14" s="234">
        <v>88</v>
      </c>
      <c r="Q14" s="54">
        <v>88</v>
      </c>
      <c r="R14" s="54"/>
      <c r="S14" s="54"/>
      <c r="T14" s="54"/>
      <c r="U14" s="496">
        <f>(I13*P14)+(J13*Q14)+(K13*R14)+(L13*S14)</f>
        <v>88</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56.25" customHeight="1" x14ac:dyDescent="0.15">
      <c r="A15" s="43"/>
      <c r="B15" s="256"/>
      <c r="C15" s="45" t="s">
        <v>520</v>
      </c>
      <c r="D15" s="80"/>
      <c r="E15" s="80" t="s">
        <v>1388</v>
      </c>
      <c r="F15" s="45"/>
      <c r="G15" s="83"/>
      <c r="H15" s="47"/>
      <c r="I15" s="48">
        <v>0.5</v>
      </c>
      <c r="J15" s="49">
        <v>0.37</v>
      </c>
      <c r="K15" s="49">
        <v>0.13</v>
      </c>
      <c r="L15" s="49"/>
      <c r="M15" s="49"/>
      <c r="N15" s="50">
        <f t="shared" ref="N15" si="10">SUM(I15:M15)</f>
        <v>1</v>
      </c>
      <c r="O15" s="51"/>
      <c r="P15" s="52">
        <v>8</v>
      </c>
      <c r="Q15" s="53">
        <v>8</v>
      </c>
      <c r="R15" s="53">
        <v>8</v>
      </c>
      <c r="S15" s="53"/>
      <c r="T15" s="53"/>
      <c r="U15" s="54">
        <f>ROUND(((P15*I15)+(Q15*J15)+(R15*K15)+(S15*L15)+(T15*M15)),2)</f>
        <v>8</v>
      </c>
      <c r="V15" s="55">
        <f>IF(U15&gt;=8,8,U15)</f>
        <v>8</v>
      </c>
      <c r="W15" s="72">
        <v>42801776000</v>
      </c>
      <c r="X15" s="57"/>
      <c r="Y15" s="57">
        <v>17953152000</v>
      </c>
      <c r="Z15" s="57"/>
      <c r="AA15" s="57"/>
      <c r="AB15" s="476">
        <f>(((((W15*I15)+(X15*J15)+(Y15*K15)+(Z15*L15)+(AA15*M15))/$L$2)))</f>
        <v>0.54689107940582815</v>
      </c>
      <c r="AC15" s="536">
        <f>12*AB15</f>
        <v>6.5626929528699378</v>
      </c>
      <c r="AD15" s="488">
        <f>IF(AC15&gt;=12,12,AC15)</f>
        <v>6.5626929528699378</v>
      </c>
      <c r="AE15" s="59"/>
      <c r="AF15" s="59">
        <v>0.3</v>
      </c>
      <c r="AG15" s="263">
        <v>19.8</v>
      </c>
      <c r="AH15" s="60">
        <f>V15+AD15+AG15+AE15+AF15</f>
        <v>34.662692952869932</v>
      </c>
      <c r="AI15" s="55">
        <f>IF(AH15&gt;=40,40,AH15)</f>
        <v>34.662692952869932</v>
      </c>
      <c r="AJ15" s="61"/>
      <c r="AK15" s="62"/>
      <c r="AL15" s="63"/>
      <c r="AM15" s="64">
        <f>100%+AL15</f>
        <v>1</v>
      </c>
      <c r="AN15" s="65">
        <f>ROUNDUP((($E$2*AM15-$AN$4)*AJ15+$AN$4),-3)</f>
        <v>0</v>
      </c>
      <c r="AO15" s="66"/>
    </row>
    <row r="16" spans="1:41" s="22" customFormat="1" ht="26.25" customHeight="1" x14ac:dyDescent="0.15">
      <c r="A16" s="43"/>
      <c r="B16" s="256"/>
      <c r="C16" s="843"/>
      <c r="D16" s="844"/>
      <c r="E16" s="844"/>
      <c r="F16" s="845"/>
      <c r="G16" s="46"/>
      <c r="H16" s="47"/>
      <c r="I16" s="172"/>
      <c r="J16" s="217"/>
      <c r="K16" s="217"/>
      <c r="L16" s="217"/>
      <c r="M16" s="217"/>
      <c r="N16" s="50"/>
      <c r="O16" s="51"/>
      <c r="P16" s="234">
        <v>88</v>
      </c>
      <c r="Q16" s="54">
        <v>88</v>
      </c>
      <c r="R16" s="676">
        <v>91.78</v>
      </c>
      <c r="S16" s="54"/>
      <c r="T16" s="54"/>
      <c r="U16" s="496">
        <f>(I15*P16)+(J15*Q16)+(K15*R16)+(L15*S16)</f>
        <v>88.491399999999999</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56.25" customHeight="1" x14ac:dyDescent="0.15">
      <c r="A17" s="43"/>
      <c r="B17" s="256"/>
      <c r="C17" s="46"/>
      <c r="D17" s="80" t="s">
        <v>1383</v>
      </c>
      <c r="E17" s="46"/>
      <c r="F17" s="46"/>
      <c r="G17" s="46"/>
      <c r="H17" s="47"/>
      <c r="I17" s="48"/>
      <c r="J17" s="49"/>
      <c r="K17" s="49"/>
      <c r="L17" s="49"/>
      <c r="M17" s="49"/>
      <c r="N17" s="50">
        <f>SUM(I17:M17)</f>
        <v>0</v>
      </c>
      <c r="O17" s="51"/>
      <c r="P17" s="52"/>
      <c r="Q17" s="53"/>
      <c r="R17" s="53"/>
      <c r="S17" s="53"/>
      <c r="T17" s="53"/>
      <c r="U17" s="477">
        <f>ROUND(((P17*I17)+(Q17*J17)+(R17*K17)+(S17*L17)+(T17*M17)),3)</f>
        <v>0</v>
      </c>
      <c r="V17" s="488">
        <f>IF(U17&gt;=8,8,U17)</f>
        <v>0</v>
      </c>
      <c r="W17" s="72"/>
      <c r="X17" s="72">
        <v>46969123000</v>
      </c>
      <c r="Y17" s="57"/>
      <c r="Z17" s="57"/>
      <c r="AA17" s="72"/>
      <c r="AB17" s="476">
        <f>(((((W17*I17)+(X17*J17)+(Y17*K17)+(Z17*L17)+(AA17*M17))/$L$2)))</f>
        <v>0</v>
      </c>
      <c r="AC17" s="536">
        <f>12*AB17</f>
        <v>0</v>
      </c>
      <c r="AD17" s="488">
        <f>IF(AC17&gt;=12,12,AC17)</f>
        <v>0</v>
      </c>
      <c r="AE17" s="59"/>
      <c r="AF17" s="59">
        <v>0.2</v>
      </c>
      <c r="AG17" s="263">
        <v>19.8</v>
      </c>
      <c r="AH17" s="60">
        <f>V17+AD17+AG17+AE17+AF17</f>
        <v>20</v>
      </c>
      <c r="AI17" s="55">
        <f t="shared" ref="AI17" si="11">IF(AH17&gt;=40,40,AH17)</f>
        <v>20</v>
      </c>
      <c r="AJ17" s="61"/>
      <c r="AK17" s="62"/>
      <c r="AL17" s="63"/>
      <c r="AM17" s="64">
        <f>100%+AL17</f>
        <v>1</v>
      </c>
      <c r="AN17" s="65">
        <f>ROUNDUP((($E$2*AM17-$AN$4)*AJ17+$AN$4),-3)</f>
        <v>0</v>
      </c>
      <c r="AO17" s="66"/>
    </row>
    <row r="18" spans="1:41" s="22" customFormat="1" ht="26.25" customHeight="1" x14ac:dyDescent="0.15">
      <c r="A18" s="43"/>
      <c r="B18" s="256"/>
      <c r="C18" s="843"/>
      <c r="D18" s="844"/>
      <c r="E18" s="844"/>
      <c r="F18" s="845"/>
      <c r="G18" s="46"/>
      <c r="H18" s="47"/>
      <c r="I18" s="172"/>
      <c r="J18" s="217"/>
      <c r="K18" s="217"/>
      <c r="L18" s="217"/>
      <c r="M18" s="217"/>
      <c r="N18" s="50"/>
      <c r="O18" s="51"/>
      <c r="P18" s="234"/>
      <c r="Q18" s="54">
        <v>88</v>
      </c>
      <c r="R18" s="54"/>
      <c r="S18" s="54"/>
      <c r="T18" s="54"/>
      <c r="U18" s="496">
        <f>(I17*P18)+(J17*Q18)+(K17*R18)+(L17*S18)</f>
        <v>0</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57.75" customHeight="1" x14ac:dyDescent="0.15">
      <c r="A19" s="43"/>
      <c r="B19" s="256"/>
      <c r="C19" s="80"/>
      <c r="D19" s="45"/>
      <c r="E19" s="45"/>
      <c r="F19" s="83"/>
      <c r="G19" s="83"/>
      <c r="H19" s="169"/>
      <c r="I19" s="48"/>
      <c r="J19" s="217"/>
      <c r="K19" s="49"/>
      <c r="L19" s="49"/>
      <c r="M19" s="49"/>
      <c r="N19" s="50">
        <f t="shared" ref="N19" si="12">SUM(I19:M19)</f>
        <v>0</v>
      </c>
      <c r="O19" s="51"/>
      <c r="P19" s="52"/>
      <c r="Q19" s="53"/>
      <c r="R19" s="53"/>
      <c r="S19" s="53"/>
      <c r="T19" s="53"/>
      <c r="U19" s="54">
        <f>ROUND(((P19*I19)+(Q19*J19)+(R19*K19)+(S19*L19)+(T19*M19)),2)</f>
        <v>0</v>
      </c>
      <c r="V19" s="55">
        <f t="shared" ref="V19" si="13">IF(U19&gt;=8,8,U19)</f>
        <v>0</v>
      </c>
      <c r="W19" s="57"/>
      <c r="X19" s="57"/>
      <c r="Y19" s="57"/>
      <c r="Z19" s="57"/>
      <c r="AA19" s="57"/>
      <c r="AB19" s="476">
        <f>(((((W19*I19)+(X19*J19)+(Y19*K19)+(Z19*L19)+(AA19*M19))/$L$2)))</f>
        <v>0</v>
      </c>
      <c r="AC19" s="536">
        <f>12*AB19</f>
        <v>0</v>
      </c>
      <c r="AD19" s="488">
        <f>IF(AC19&gt;=12,12,AC19)</f>
        <v>0</v>
      </c>
      <c r="AE19" s="59"/>
      <c r="AF19" s="59">
        <v>0.3</v>
      </c>
      <c r="AG19" s="263">
        <v>19.8</v>
      </c>
      <c r="AH19" s="60">
        <f>V19+AD19+AG19+AE19+AF19</f>
        <v>20.100000000000001</v>
      </c>
      <c r="AI19" s="55">
        <f>IF(AH19&gt;=40,40,AH19)</f>
        <v>20.100000000000001</v>
      </c>
      <c r="AJ19" s="61"/>
      <c r="AK19" s="62"/>
      <c r="AL19" s="63"/>
      <c r="AM19" s="64">
        <f t="shared" ref="AM19" si="14">100%+AL19</f>
        <v>1</v>
      </c>
      <c r="AN19" s="65">
        <f t="shared" ref="AN19" si="15">ROUNDUP((($E$2*AM19-$AN$4)*AJ19+$AN$4),-3)</f>
        <v>0</v>
      </c>
      <c r="AO19" s="66"/>
    </row>
    <row r="20" spans="1:41" s="22" customFormat="1" ht="26.25" customHeight="1" x14ac:dyDescent="0.15">
      <c r="A20" s="43"/>
      <c r="B20" s="256"/>
      <c r="C20" s="843"/>
      <c r="D20" s="844"/>
      <c r="E20" s="844"/>
      <c r="F20" s="845"/>
      <c r="G20" s="46"/>
      <c r="H20" s="47"/>
      <c r="I20" s="172"/>
      <c r="J20" s="217"/>
      <c r="K20" s="217"/>
      <c r="L20" s="217"/>
      <c r="M20" s="217"/>
      <c r="N20" s="50"/>
      <c r="O20" s="51"/>
      <c r="P20" s="54"/>
      <c r="Q20" s="54"/>
      <c r="R20" s="54"/>
      <c r="S20" s="54"/>
      <c r="T20" s="54"/>
      <c r="U20" s="496">
        <f>(I19*P20)+(J19*Q20)+(K19*R20)+(L19*S20)</f>
        <v>0</v>
      </c>
      <c r="V20" s="55"/>
      <c r="W20" s="57"/>
      <c r="X20" s="57"/>
      <c r="Y20" s="57"/>
      <c r="Z20" s="57"/>
      <c r="AA20" s="57"/>
      <c r="AB20" s="476"/>
      <c r="AC20" s="536"/>
      <c r="AD20" s="478"/>
      <c r="AE20" s="59"/>
      <c r="AF20" s="59"/>
      <c r="AG20" s="263"/>
      <c r="AH20" s="60"/>
      <c r="AI20" s="55"/>
      <c r="AJ20" s="61"/>
      <c r="AK20" s="62"/>
      <c r="AL20" s="63"/>
      <c r="AM20" s="64">
        <f>100%+AL20</f>
        <v>1</v>
      </c>
      <c r="AN20" s="65">
        <f>ROUNDUP((($E$2*AM20-$AN$4)*AJ20+$AN$4),-3)</f>
        <v>0</v>
      </c>
      <c r="AO20" s="66"/>
    </row>
    <row r="21" spans="1:41" s="22" customFormat="1" ht="48.75" customHeight="1" x14ac:dyDescent="0.15">
      <c r="A21" s="43"/>
      <c r="B21" s="256"/>
      <c r="C21" s="45"/>
      <c r="D21" s="45"/>
      <c r="E21" s="45"/>
      <c r="F21" s="46"/>
      <c r="G21" s="46"/>
      <c r="H21" s="47"/>
      <c r="I21" s="48"/>
      <c r="J21" s="49"/>
      <c r="K21" s="49"/>
      <c r="L21" s="49"/>
      <c r="M21" s="49"/>
      <c r="N21" s="50">
        <f>SUM(I21:M21)</f>
        <v>0</v>
      </c>
      <c r="O21" s="51"/>
      <c r="P21" s="52"/>
      <c r="Q21" s="53"/>
      <c r="R21" s="53"/>
      <c r="S21" s="53"/>
      <c r="T21" s="53"/>
      <c r="U21" s="477">
        <f>ROUND(((P21*I21)+(Q21*J21)+(R21*K21)+(S21*L21)+(T21*M21)),3)</f>
        <v>0</v>
      </c>
      <c r="V21" s="488">
        <f>IF(U21&gt;=8,8,U21)</f>
        <v>0</v>
      </c>
      <c r="W21" s="57"/>
      <c r="X21" s="57"/>
      <c r="Y21" s="57"/>
      <c r="Z21" s="57"/>
      <c r="AA21" s="57"/>
      <c r="AB21" s="476">
        <f>(((((W21*I21)+(X21*J21)+(Y21*K21)+(Z21*L21)+(AA21*M21))/$L$2)))</f>
        <v>0</v>
      </c>
      <c r="AC21" s="536">
        <f>12*AB21</f>
        <v>0</v>
      </c>
      <c r="AD21" s="488">
        <f>IF(AC21&gt;=12,12,AC21)</f>
        <v>0</v>
      </c>
      <c r="AE21" s="59"/>
      <c r="AF21" s="59">
        <v>0.3</v>
      </c>
      <c r="AG21" s="263">
        <v>19.8</v>
      </c>
      <c r="AH21" s="537">
        <f>V21+AD21+AG21+AE21+AF21</f>
        <v>20.100000000000001</v>
      </c>
      <c r="AI21" s="55">
        <f>IF(AH21&gt;=40,40,AH21)</f>
        <v>20.100000000000001</v>
      </c>
      <c r="AJ21" s="61"/>
      <c r="AK21" s="62"/>
      <c r="AL21" s="63"/>
      <c r="AM21" s="64">
        <f>100%+AL21</f>
        <v>1</v>
      </c>
      <c r="AN21" s="65">
        <f>ROUNDUP((($E$2*AM21-$AN$4)*AJ21+$AN$4),-3)</f>
        <v>0</v>
      </c>
      <c r="AO21" s="66"/>
    </row>
    <row r="22" spans="1:41" s="22" customFormat="1" ht="26.25" customHeight="1" x14ac:dyDescent="0.15">
      <c r="A22" s="177"/>
      <c r="B22" s="241"/>
      <c r="C22" s="843"/>
      <c r="D22" s="844"/>
      <c r="E22" s="844"/>
      <c r="F22" s="845"/>
      <c r="G22" s="46"/>
      <c r="H22" s="47"/>
      <c r="I22" s="172"/>
      <c r="J22" s="217"/>
      <c r="K22" s="217"/>
      <c r="L22" s="217"/>
      <c r="M22" s="217"/>
      <c r="N22" s="50"/>
      <c r="O22" s="51"/>
      <c r="P22" s="234"/>
      <c r="Q22" s="53"/>
      <c r="R22" s="53"/>
      <c r="S22" s="54"/>
      <c r="T22" s="54"/>
      <c r="U22" s="496">
        <f>(I21*P22)+(J21*Q22)+(K21*R22)+(L21*S22)</f>
        <v>0</v>
      </c>
      <c r="V22" s="55"/>
      <c r="W22" s="57"/>
      <c r="X22" s="57"/>
      <c r="Y22" s="57"/>
      <c r="Z22" s="57"/>
      <c r="AA22" s="57"/>
      <c r="AB22" s="476"/>
      <c r="AC22" s="536"/>
      <c r="AD22" s="478"/>
      <c r="AE22" s="59"/>
      <c r="AF22" s="59"/>
      <c r="AG22" s="263"/>
      <c r="AH22" s="60"/>
      <c r="AI22" s="55"/>
      <c r="AJ22" s="61"/>
      <c r="AK22" s="62"/>
      <c r="AL22" s="63"/>
      <c r="AM22" s="64">
        <f t="shared" ref="AM22" si="16">100%+AL22</f>
        <v>1</v>
      </c>
      <c r="AN22" s="65">
        <f t="shared" ref="AN22" si="17">ROUNDUP((($E$2*AM22-$AN$4)*AJ22+$AN$4),-3)</f>
        <v>0</v>
      </c>
      <c r="AO22" s="66"/>
    </row>
    <row r="23" spans="1:41" s="22" customFormat="1" ht="56.25" customHeight="1" x14ac:dyDescent="0.15">
      <c r="A23" s="43"/>
      <c r="B23" s="256"/>
      <c r="C23" s="80"/>
      <c r="D23" s="45"/>
      <c r="E23" s="45"/>
      <c r="F23" s="45"/>
      <c r="G23" s="83"/>
      <c r="H23" s="169"/>
      <c r="I23" s="48"/>
      <c r="J23" s="49"/>
      <c r="K23" s="49"/>
      <c r="L23" s="49"/>
      <c r="M23" s="49"/>
      <c r="N23" s="50">
        <f>SUM(I23:M23)</f>
        <v>0</v>
      </c>
      <c r="O23" s="51"/>
      <c r="P23" s="52"/>
      <c r="Q23" s="53"/>
      <c r="R23" s="53"/>
      <c r="S23" s="53"/>
      <c r="T23" s="53"/>
      <c r="U23" s="477">
        <f>ROUND(((P23*I23)+(Q23*J23)+(R23*K23)+(S23*L23)+(T23*M23)),2)</f>
        <v>0</v>
      </c>
      <c r="V23" s="55">
        <f>IF(U23&gt;=8,8,U23)</f>
        <v>0</v>
      </c>
      <c r="W23" s="57"/>
      <c r="X23" s="72"/>
      <c r="Y23" s="57"/>
      <c r="Z23" s="57"/>
      <c r="AA23" s="72"/>
      <c r="AB23" s="476">
        <f>(((((W23*I23)+(X23*J23)+(Y23*K23)+(Z23*L23)+(AA23*M23))/$L$2)))</f>
        <v>0</v>
      </c>
      <c r="AC23" s="536">
        <f>12*AB23</f>
        <v>0</v>
      </c>
      <c r="AD23" s="488">
        <f>IF(AC23&gt;=12,12,AC23)</f>
        <v>0</v>
      </c>
      <c r="AE23" s="59"/>
      <c r="AF23" s="59">
        <v>0.3</v>
      </c>
      <c r="AG23" s="263">
        <v>19.8</v>
      </c>
      <c r="AH23" s="537">
        <f>V23+AD23+AG23+AE23+AF23</f>
        <v>20.100000000000001</v>
      </c>
      <c r="AI23" s="55">
        <f>IF(AH23&gt;=40,40,AH23)</f>
        <v>20.100000000000001</v>
      </c>
      <c r="AJ23" s="61"/>
      <c r="AK23" s="62"/>
      <c r="AL23" s="63"/>
      <c r="AM23" s="64"/>
      <c r="AN23" s="65"/>
      <c r="AO23" s="66"/>
    </row>
    <row r="24" spans="1:41" s="22" customFormat="1" ht="26.25" customHeight="1" x14ac:dyDescent="0.15">
      <c r="A24" s="43"/>
      <c r="B24" s="256"/>
      <c r="C24" s="843"/>
      <c r="D24" s="844"/>
      <c r="E24" s="844"/>
      <c r="F24" s="845"/>
      <c r="G24" s="632"/>
      <c r="H24" s="47"/>
      <c r="I24" s="172"/>
      <c r="J24" s="217"/>
      <c r="K24" s="217"/>
      <c r="L24" s="217"/>
      <c r="M24" s="217"/>
      <c r="N24" s="50"/>
      <c r="O24" s="51"/>
      <c r="P24" s="669"/>
      <c r="Q24" s="263"/>
      <c r="R24" s="263"/>
      <c r="S24" s="263"/>
      <c r="T24" s="54"/>
      <c r="U24" s="496">
        <f>(I23*P24)+(J23*Q24)+(K23*R24)+(L23*S24)</f>
        <v>0</v>
      </c>
      <c r="V24" s="55"/>
      <c r="W24" s="57"/>
      <c r="X24" s="57"/>
      <c r="Y24" s="57"/>
      <c r="Z24" s="57"/>
      <c r="AA24" s="57"/>
      <c r="AB24" s="476"/>
      <c r="AC24" s="536"/>
      <c r="AD24" s="478"/>
      <c r="AE24" s="59"/>
      <c r="AF24" s="59"/>
      <c r="AG24" s="263"/>
      <c r="AH24" s="60"/>
      <c r="AI24" s="55"/>
      <c r="AJ24" s="61"/>
      <c r="AK24" s="62"/>
      <c r="AL24" s="63"/>
      <c r="AM24" s="64">
        <f t="shared" ref="AM24" si="18">100%+AL24</f>
        <v>1</v>
      </c>
      <c r="AN24" s="65">
        <f t="shared" ref="AN24" si="19">ROUNDUP((($E$2*AM24-$AN$4)*AJ24+$AN$4),-3)</f>
        <v>0</v>
      </c>
      <c r="AO24" s="66"/>
    </row>
    <row r="25" spans="1:41" s="22" customFormat="1" ht="56.25" customHeight="1" x14ac:dyDescent="0.15">
      <c r="A25" s="43"/>
      <c r="B25" s="256"/>
      <c r="C25" s="80"/>
      <c r="D25" s="80"/>
      <c r="E25" s="80"/>
      <c r="F25" s="80"/>
      <c r="G25" s="542"/>
      <c r="H25" s="47"/>
      <c r="I25" s="48"/>
      <c r="J25" s="49"/>
      <c r="K25" s="49"/>
      <c r="L25" s="49"/>
      <c r="M25" s="49"/>
      <c r="N25" s="50">
        <f>SUM(I25:M25)</f>
        <v>0</v>
      </c>
      <c r="O25" s="51"/>
      <c r="P25" s="52"/>
      <c r="Q25" s="53"/>
      <c r="R25" s="53"/>
      <c r="S25" s="53"/>
      <c r="T25" s="53"/>
      <c r="U25" s="54">
        <f>ROUND(((P25*I25)+(Q25*J25)+(R25*K25)+(S25*L25)+(T25*M25)),2)</f>
        <v>0</v>
      </c>
      <c r="V25" s="55">
        <f>IF(U25&gt;=8,8,U25)</f>
        <v>0</v>
      </c>
      <c r="W25" s="57"/>
      <c r="X25" s="57"/>
      <c r="Y25" s="57"/>
      <c r="Z25" s="72"/>
      <c r="AA25" s="57"/>
      <c r="AB25" s="476">
        <f>(((((W25*I25)+(X25*J25)+(Y25*K25)+(Z25*L25)+(AA25*M25))/$L$2)))</f>
        <v>0</v>
      </c>
      <c r="AC25" s="536">
        <f>12*AB25</f>
        <v>0</v>
      </c>
      <c r="AD25" s="488">
        <f>IF(AC25&gt;=12,12,AC25)</f>
        <v>0</v>
      </c>
      <c r="AE25" s="59"/>
      <c r="AF25" s="59">
        <v>0.3</v>
      </c>
      <c r="AG25" s="263">
        <v>19.8</v>
      </c>
      <c r="AH25" s="60">
        <f>V25+AD25+AG25+AE25+AF25</f>
        <v>20.100000000000001</v>
      </c>
      <c r="AI25" s="55">
        <f>IF(AH25&gt;=40,40,AH25)</f>
        <v>20.100000000000001</v>
      </c>
      <c r="AJ25" s="61"/>
      <c r="AK25" s="62"/>
      <c r="AL25" s="63"/>
      <c r="AM25" s="64">
        <f>100%+AL25</f>
        <v>1</v>
      </c>
      <c r="AN25" s="65">
        <f>ROUNDUP((($E$2*AM25-$AN$4)*AJ25+$AN$4),-3)</f>
        <v>0</v>
      </c>
      <c r="AO25" s="66"/>
    </row>
    <row r="26" spans="1:41" s="22" customFormat="1" ht="26.25" customHeight="1" x14ac:dyDescent="0.15">
      <c r="A26" s="43"/>
      <c r="B26" s="256"/>
      <c r="C26" s="843"/>
      <c r="D26" s="844"/>
      <c r="E26" s="844"/>
      <c r="F26" s="845"/>
      <c r="G26" s="46"/>
      <c r="H26" s="47"/>
      <c r="I26" s="172"/>
      <c r="J26" s="217"/>
      <c r="K26" s="217"/>
      <c r="L26" s="217"/>
      <c r="M26" s="217"/>
      <c r="N26" s="50"/>
      <c r="O26" s="51"/>
      <c r="P26" s="234"/>
      <c r="Q26" s="54"/>
      <c r="R26" s="54"/>
      <c r="S26" s="54"/>
      <c r="T26" s="54"/>
      <c r="U26" s="496">
        <f>(I25*P26)+(J25*Q26)+(K25*R26)+(L25*S26)</f>
        <v>0</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56.25" customHeight="1" x14ac:dyDescent="0.15">
      <c r="A27" s="43"/>
      <c r="B27" s="256"/>
      <c r="C27" s="45"/>
      <c r="D27" s="45"/>
      <c r="E27" s="80"/>
      <c r="F27" s="73"/>
      <c r="G27" s="46"/>
      <c r="H27" s="47"/>
      <c r="I27" s="48"/>
      <c r="J27" s="49"/>
      <c r="K27" s="49"/>
      <c r="L27" s="49"/>
      <c r="M27" s="49"/>
      <c r="N27" s="50">
        <f t="shared" ref="N27" si="20">SUM(I27:M27)</f>
        <v>0</v>
      </c>
      <c r="O27" s="51"/>
      <c r="P27" s="52"/>
      <c r="Q27" s="53"/>
      <c r="R27" s="53"/>
      <c r="S27" s="53"/>
      <c r="T27" s="53"/>
      <c r="U27" s="54">
        <f>ROUND(((P27*I27)+(Q27*J27)+(R27*K27)+(S27*L27)+(T27*M27)),2)</f>
        <v>0</v>
      </c>
      <c r="V27" s="55">
        <f t="shared" ref="V27" si="21">IF(U27&gt;=8,8,U27)</f>
        <v>0</v>
      </c>
      <c r="W27" s="57"/>
      <c r="X27" s="57"/>
      <c r="Y27" s="57"/>
      <c r="Z27" s="57"/>
      <c r="AA27" s="57"/>
      <c r="AB27" s="476">
        <f>(((((W27*I27)+(X27*J27)+(Y27*K27)+(Z27*L27)+(AA27*M27))/$L$2)))</f>
        <v>0</v>
      </c>
      <c r="AC27" s="536">
        <f>12*AB27</f>
        <v>0</v>
      </c>
      <c r="AD27" s="488">
        <f>IF(AC27&gt;=12,12,AC27)</f>
        <v>0</v>
      </c>
      <c r="AE27" s="182"/>
      <c r="AF27" s="59">
        <v>0.3</v>
      </c>
      <c r="AG27" s="263">
        <v>19.8</v>
      </c>
      <c r="AH27" s="60">
        <f>V27+AD27+AG27+AE27+AF27</f>
        <v>20.100000000000001</v>
      </c>
      <c r="AI27" s="55">
        <f>IF(AH27&gt;=40,40,AH27)</f>
        <v>20.100000000000001</v>
      </c>
      <c r="AJ27" s="61"/>
      <c r="AK27" s="62"/>
      <c r="AL27" s="63"/>
      <c r="AM27" s="64"/>
      <c r="AN27" s="65"/>
      <c r="AO27" s="66"/>
    </row>
    <row r="28" spans="1:41" s="22" customFormat="1" ht="26.25" customHeight="1" x14ac:dyDescent="0.15">
      <c r="A28" s="177"/>
      <c r="B28" s="241"/>
      <c r="C28" s="843"/>
      <c r="D28" s="844"/>
      <c r="E28" s="844"/>
      <c r="F28" s="845"/>
      <c r="G28" s="46"/>
      <c r="H28" s="47"/>
      <c r="I28" s="172"/>
      <c r="J28" s="217"/>
      <c r="K28" s="217"/>
      <c r="L28" s="217"/>
      <c r="M28" s="217"/>
      <c r="N28" s="50"/>
      <c r="O28" s="51"/>
      <c r="P28" s="234"/>
      <c r="Q28" s="53"/>
      <c r="R28" s="53"/>
      <c r="S28" s="54"/>
      <c r="T28" s="54"/>
      <c r="U28" s="496">
        <f>(I27*P28)+(J27*Q28)+(K27*R28)+(L27*S28)</f>
        <v>0</v>
      </c>
      <c r="V28" s="55"/>
      <c r="W28" s="57"/>
      <c r="X28" s="57"/>
      <c r="Y28" s="57"/>
      <c r="Z28" s="57"/>
      <c r="AA28" s="57"/>
      <c r="AB28" s="476"/>
      <c r="AC28" s="536"/>
      <c r="AD28" s="478"/>
      <c r="AE28" s="59"/>
      <c r="AF28" s="59"/>
      <c r="AG28" s="263"/>
      <c r="AH28" s="60"/>
      <c r="AI28" s="55"/>
      <c r="AJ28" s="61"/>
      <c r="AK28" s="62"/>
      <c r="AL28" s="63"/>
      <c r="AM28" s="64">
        <f>100%+AL28</f>
        <v>1</v>
      </c>
      <c r="AN28" s="65">
        <f>ROUNDUP((($E$2*AM28-$AN$4)*AJ28+$AN$4),-3)</f>
        <v>0</v>
      </c>
      <c r="AO28" s="66"/>
    </row>
    <row r="29" spans="1:41" s="22" customFormat="1" ht="56.25" customHeight="1" x14ac:dyDescent="0.15">
      <c r="A29" s="43"/>
      <c r="B29" s="256"/>
      <c r="C29" s="45"/>
      <c r="D29" s="672"/>
      <c r="E29" s="45"/>
      <c r="F29" s="45"/>
      <c r="G29" s="46"/>
      <c r="H29" s="47"/>
      <c r="I29" s="48"/>
      <c r="J29" s="49"/>
      <c r="K29" s="49"/>
      <c r="L29" s="217"/>
      <c r="M29" s="49"/>
      <c r="N29" s="50">
        <f>SUM(I29:M29)</f>
        <v>0</v>
      </c>
      <c r="O29" s="51"/>
      <c r="P29" s="52"/>
      <c r="Q29" s="53"/>
      <c r="R29" s="53"/>
      <c r="S29" s="53"/>
      <c r="T29" s="53"/>
      <c r="U29" s="54">
        <f>ROUND(((P29*I29)+(Q29*J29)+(R29*K29)+(S29*L29)+(T29*M29)),2)</f>
        <v>0</v>
      </c>
      <c r="V29" s="55">
        <f>IF(U29&gt;=8,8,U29)</f>
        <v>0</v>
      </c>
      <c r="W29" s="57"/>
      <c r="X29" s="57"/>
      <c r="Y29" s="57"/>
      <c r="Z29" s="57"/>
      <c r="AA29" s="57"/>
      <c r="AB29" s="476">
        <f>(((((W29*I29)+(X29*J29)+(Y29*K29)+(Z29*L29)+(AA29*M29))/$L$2)))</f>
        <v>0</v>
      </c>
      <c r="AC29" s="536">
        <f>12*AB29</f>
        <v>0</v>
      </c>
      <c r="AD29" s="488">
        <f>IF(AC29&gt;=12,12,AC29)</f>
        <v>0</v>
      </c>
      <c r="AE29" s="182"/>
      <c r="AF29" s="59">
        <v>0.2</v>
      </c>
      <c r="AG29" s="263">
        <v>19.8</v>
      </c>
      <c r="AH29" s="60">
        <f>V29+AD29+AG29+AE29+AF29</f>
        <v>20</v>
      </c>
      <c r="AI29" s="55">
        <f>IF(AH29&gt;=40,40,AH29)</f>
        <v>20</v>
      </c>
      <c r="AJ29" s="61"/>
      <c r="AK29" s="62"/>
      <c r="AL29" s="63"/>
      <c r="AM29" s="64">
        <f>100%+AL29</f>
        <v>1</v>
      </c>
      <c r="AN29" s="65">
        <f>ROUNDUP((($E$2*AM29-$AN$4)*AJ29+$AN$4),-3)</f>
        <v>0</v>
      </c>
      <c r="AO29" s="66"/>
    </row>
    <row r="30" spans="1:41" s="22" customFormat="1" ht="26.25" customHeight="1" x14ac:dyDescent="0.15">
      <c r="A30" s="177"/>
      <c r="B30" s="241"/>
      <c r="C30" s="843"/>
      <c r="D30" s="844"/>
      <c r="E30" s="844"/>
      <c r="F30" s="845"/>
      <c r="G30" s="46"/>
      <c r="H30" s="47"/>
      <c r="I30" s="172"/>
      <c r="J30" s="217"/>
      <c r="K30" s="217"/>
      <c r="L30" s="217"/>
      <c r="M30" s="217"/>
      <c r="N30" s="50"/>
      <c r="O30" s="51"/>
      <c r="P30" s="234"/>
      <c r="Q30" s="53"/>
      <c r="R30" s="53"/>
      <c r="S30" s="54"/>
      <c r="T30" s="54"/>
      <c r="U30" s="496">
        <f>(I29*P30)+(J29*Q30)+(K29*R30)+(L29*S30)</f>
        <v>0</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53.25" customHeight="1" x14ac:dyDescent="0.15">
      <c r="A31" s="43"/>
      <c r="B31" s="256"/>
      <c r="C31" s="80"/>
      <c r="D31" s="45"/>
      <c r="E31" s="82"/>
      <c r="F31" s="104"/>
      <c r="G31" s="632"/>
      <c r="H31" s="667"/>
      <c r="I31" s="48">
        <v>0.65</v>
      </c>
      <c r="J31" s="49">
        <v>0.45</v>
      </c>
      <c r="K31" s="49"/>
      <c r="L31" s="49"/>
      <c r="M31" s="49"/>
      <c r="N31" s="50">
        <f>SUM(I31:M31)</f>
        <v>1.1000000000000001</v>
      </c>
      <c r="O31" s="51"/>
      <c r="P31" s="52">
        <v>8</v>
      </c>
      <c r="Q31" s="53">
        <v>8</v>
      </c>
      <c r="R31" s="53"/>
      <c r="S31" s="53"/>
      <c r="T31" s="53"/>
      <c r="U31" s="54">
        <f t="shared" ref="U31" si="22">ROUND(((P31*I31)+(Q31*J31)+(R31*K31)+(S31*L31)+(T31*M31)),2)</f>
        <v>8.8000000000000007</v>
      </c>
      <c r="V31" s="55">
        <f>IF(U31&gt;=8,8,U31)</f>
        <v>8</v>
      </c>
      <c r="W31" s="57"/>
      <c r="X31" s="57"/>
      <c r="Y31" s="57"/>
      <c r="Z31" s="57"/>
      <c r="AA31" s="57"/>
      <c r="AB31" s="476">
        <f t="shared" ref="AB31" si="23">(((((W31*I31)+(X31*J31)+(Y31*K31)+(Z31*L31)+(AA31*M31))/$L$2)))</f>
        <v>0</v>
      </c>
      <c r="AC31" s="536">
        <f t="shared" ref="AC31" si="24">12*AB31</f>
        <v>0</v>
      </c>
      <c r="AD31" s="488">
        <f t="shared" ref="AD31" si="25">IF(AC31&gt;=12,12,AC31)</f>
        <v>0</v>
      </c>
      <c r="AE31" s="59"/>
      <c r="AF31" s="59">
        <v>0.3</v>
      </c>
      <c r="AG31" s="263">
        <v>19.8</v>
      </c>
      <c r="AH31" s="60">
        <f t="shared" ref="AH31" si="26">V31+AD31+AG31+AE31+AF31</f>
        <v>28.1</v>
      </c>
      <c r="AI31" s="55">
        <f t="shared" ref="AI31" si="27">IF(AH31&gt;=40,40,AH31)</f>
        <v>28.1</v>
      </c>
      <c r="AJ31" s="61"/>
      <c r="AK31" s="62"/>
      <c r="AL31" s="63"/>
      <c r="AM31" s="64"/>
      <c r="AN31" s="65"/>
      <c r="AO31" s="66"/>
    </row>
    <row r="32" spans="1:41" s="22" customFormat="1" ht="26.25" customHeight="1" x14ac:dyDescent="0.15">
      <c r="A32" s="43"/>
      <c r="B32" s="256"/>
      <c r="C32" s="843"/>
      <c r="D32" s="844"/>
      <c r="E32" s="844"/>
      <c r="F32" s="845"/>
      <c r="G32" s="46"/>
      <c r="H32" s="47"/>
      <c r="I32" s="172"/>
      <c r="J32" s="217"/>
      <c r="K32" s="217"/>
      <c r="L32" s="217"/>
      <c r="M32" s="217"/>
      <c r="N32" s="50"/>
      <c r="O32" s="51"/>
      <c r="P32" s="234">
        <v>88</v>
      </c>
      <c r="Q32" s="54">
        <v>88</v>
      </c>
      <c r="R32" s="54"/>
      <c r="S32" s="54"/>
      <c r="T32" s="54"/>
      <c r="U32" s="496">
        <f>(I31*P32)+(J31*Q32)+(K31*R32)+(L31*S32)</f>
        <v>96.800000000000011</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56.25" customHeight="1" x14ac:dyDescent="0.15">
      <c r="A33" s="43"/>
      <c r="B33" s="256"/>
      <c r="C33" s="45"/>
      <c r="D33" s="45"/>
      <c r="E33" s="45"/>
      <c r="F33" s="45"/>
      <c r="G33" s="46"/>
      <c r="H33" s="47"/>
      <c r="I33" s="48">
        <v>0.6</v>
      </c>
      <c r="J33" s="49">
        <v>0.4</v>
      </c>
      <c r="K33" s="49"/>
      <c r="L33" s="49"/>
      <c r="M33" s="49"/>
      <c r="N33" s="50">
        <f>SUM(I33:M33)</f>
        <v>1</v>
      </c>
      <c r="O33" s="51"/>
      <c r="P33" s="52">
        <v>8</v>
      </c>
      <c r="Q33" s="53">
        <v>8</v>
      </c>
      <c r="R33" s="53"/>
      <c r="S33" s="53"/>
      <c r="T33" s="53"/>
      <c r="U33" s="54">
        <f>ROUND(((P33*I33)+(Q33*J33)+(R33*K33)+(S33*L33)+(T33*M33)),2)</f>
        <v>8</v>
      </c>
      <c r="V33" s="55">
        <f>IF(U33&gt;=8,8,U33)</f>
        <v>8</v>
      </c>
      <c r="W33" s="57"/>
      <c r="X33" s="57"/>
      <c r="Y33" s="57"/>
      <c r="Z33" s="57"/>
      <c r="AA33" s="57"/>
      <c r="AB33" s="476">
        <f>(((((W33*I33)+(X33*J33)+(Y33*K33)+(Z33*L33)+(AA33*M33))/$L$2)))</f>
        <v>0</v>
      </c>
      <c r="AC33" s="536">
        <f>12*AB33</f>
        <v>0</v>
      </c>
      <c r="AD33" s="488">
        <f>IF(AC33&gt;=12,12,AC33)</f>
        <v>0</v>
      </c>
      <c r="AE33" s="59"/>
      <c r="AF33" s="59">
        <v>0.3</v>
      </c>
      <c r="AG33" s="263">
        <v>19.8</v>
      </c>
      <c r="AH33" s="60">
        <f>V33+AD33+AG33+AE33+AF33</f>
        <v>28.1</v>
      </c>
      <c r="AI33" s="55">
        <f>IF(AH33&gt;=40,40,AH33)</f>
        <v>28.1</v>
      </c>
      <c r="AJ33" s="61"/>
      <c r="AK33" s="62"/>
      <c r="AL33" s="63"/>
      <c r="AM33" s="64"/>
      <c r="AN33" s="65"/>
      <c r="AO33" s="66"/>
    </row>
    <row r="34" spans="1:41" s="22" customFormat="1" ht="26.25" customHeight="1" x14ac:dyDescent="0.15">
      <c r="A34" s="43"/>
      <c r="B34" s="256"/>
      <c r="C34" s="843"/>
      <c r="D34" s="844"/>
      <c r="E34" s="844"/>
      <c r="F34" s="845"/>
      <c r="G34" s="46"/>
      <c r="H34" s="47"/>
      <c r="I34" s="172"/>
      <c r="J34" s="217"/>
      <c r="K34" s="217"/>
      <c r="L34" s="217"/>
      <c r="M34" s="217"/>
      <c r="N34" s="50"/>
      <c r="O34" s="51"/>
      <c r="P34" s="234">
        <v>88</v>
      </c>
      <c r="Q34" s="54">
        <v>88</v>
      </c>
      <c r="R34" s="54"/>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f>100%+AL34</f>
        <v>1</v>
      </c>
      <c r="AN34" s="65">
        <f>ROUNDUP((($E$2*AM34-$AN$4)*AJ34+$AN$4),-3)</f>
        <v>0</v>
      </c>
      <c r="AO34" s="66"/>
    </row>
    <row r="35" spans="1:41" s="22" customFormat="1" ht="56.25" customHeight="1" x14ac:dyDescent="0.15">
      <c r="A35" s="43"/>
      <c r="B35" s="256"/>
      <c r="C35" s="73"/>
      <c r="D35" s="80"/>
      <c r="E35" s="186"/>
      <c r="F35" s="45"/>
      <c r="G35" s="46"/>
      <c r="H35" s="47"/>
      <c r="I35" s="48">
        <v>0.5</v>
      </c>
      <c r="J35" s="49">
        <v>0.2</v>
      </c>
      <c r="K35" s="217">
        <v>0.2</v>
      </c>
      <c r="L35" s="49">
        <v>0.1</v>
      </c>
      <c r="M35" s="49"/>
      <c r="N35" s="50">
        <f t="shared" ref="N35" si="28">SUM(I35:M35)</f>
        <v>0.99999999999999989</v>
      </c>
      <c r="O35" s="51"/>
      <c r="P35" s="52">
        <v>8</v>
      </c>
      <c r="Q35" s="53">
        <v>8</v>
      </c>
      <c r="R35" s="53">
        <v>8</v>
      </c>
      <c r="S35" s="53">
        <v>8</v>
      </c>
      <c r="T35" s="53"/>
      <c r="U35" s="54">
        <f t="shared" ref="U35" si="29">ROUND(((P35*I35)+(Q35*J35)+(R35*K35)+(S35*L35)+(T35*M35)),2)</f>
        <v>8</v>
      </c>
      <c r="V35" s="55">
        <f t="shared" ref="V35" si="30">IF(U35&gt;=8,8,U35)</f>
        <v>8</v>
      </c>
      <c r="W35" s="57"/>
      <c r="X35" s="57"/>
      <c r="Y35" s="57"/>
      <c r="Z35" s="57"/>
      <c r="AA35" s="57"/>
      <c r="AB35" s="476">
        <f t="shared" ref="AB35" si="31">(((((W35*I35)+(X35*J35)+(Y35*K35)+(Z35*L35)+(AA35*M35))/$L$2)))</f>
        <v>0</v>
      </c>
      <c r="AC35" s="536">
        <f t="shared" ref="AC35" si="32">12*AB35</f>
        <v>0</v>
      </c>
      <c r="AD35" s="488">
        <f t="shared" ref="AD35" si="33">IF(AC35&gt;=12,12,AC35)</f>
        <v>0</v>
      </c>
      <c r="AE35" s="59"/>
      <c r="AF35" s="59">
        <v>0.3</v>
      </c>
      <c r="AG35" s="263">
        <v>19.8</v>
      </c>
      <c r="AH35" s="60">
        <f t="shared" ref="AH35" si="34">V35+AD35+AG35+AE35+AF35</f>
        <v>28.1</v>
      </c>
      <c r="AI35" s="55">
        <f t="shared" ref="AI35" si="35">IF(AH35&gt;=40,40,AH35)</f>
        <v>28.1</v>
      </c>
      <c r="AJ35" s="61"/>
      <c r="AK35" s="62"/>
      <c r="AL35" s="63"/>
      <c r="AM35" s="64"/>
      <c r="AN35" s="65"/>
      <c r="AO35" s="66"/>
    </row>
    <row r="36" spans="1:41" s="22" customFormat="1" ht="26.25" customHeight="1" x14ac:dyDescent="0.15">
      <c r="A36" s="43"/>
      <c r="B36" s="256"/>
      <c r="C36" s="843"/>
      <c r="D36" s="844"/>
      <c r="E36" s="844"/>
      <c r="F36" s="845"/>
      <c r="G36" s="46"/>
      <c r="H36" s="47"/>
      <c r="I36" s="172"/>
      <c r="J36" s="217"/>
      <c r="K36" s="217"/>
      <c r="L36" s="217"/>
      <c r="M36" s="217"/>
      <c r="N36" s="50"/>
      <c r="O36" s="51"/>
      <c r="P36" s="234">
        <v>88</v>
      </c>
      <c r="Q36" s="54">
        <v>88</v>
      </c>
      <c r="R36" s="54">
        <v>88</v>
      </c>
      <c r="S36" s="54">
        <v>88</v>
      </c>
      <c r="T36" s="54"/>
      <c r="U36" s="496">
        <f>(I35*P36)+(J35*Q36)+(K35*R36)+(L35*S36)</f>
        <v>88</v>
      </c>
      <c r="V36" s="55"/>
      <c r="W36" s="57"/>
      <c r="X36" s="57"/>
      <c r="Y36" s="57"/>
      <c r="Z36" s="57"/>
      <c r="AA36" s="57"/>
      <c r="AB36" s="476"/>
      <c r="AC36" s="536"/>
      <c r="AD36" s="478"/>
      <c r="AE36" s="59"/>
      <c r="AF36" s="59"/>
      <c r="AG36" s="263"/>
      <c r="AH36" s="60"/>
      <c r="AI36" s="55"/>
      <c r="AJ36" s="61"/>
      <c r="AK36" s="62"/>
      <c r="AL36" s="63"/>
      <c r="AM36" s="64">
        <f>100%+AL36</f>
        <v>1</v>
      </c>
      <c r="AN36" s="65">
        <f>ROUNDUP((($E$2*AM36-$AN$4)*AJ36+$AN$4),-3)</f>
        <v>0</v>
      </c>
      <c r="AO36" s="66"/>
    </row>
    <row r="37" spans="1:41" s="22" customFormat="1" ht="56.25" customHeight="1" x14ac:dyDescent="0.15">
      <c r="A37" s="43"/>
      <c r="B37" s="256"/>
      <c r="C37" s="73"/>
      <c r="D37" s="80"/>
      <c r="E37" s="45"/>
      <c r="F37" s="45"/>
      <c r="G37" s="73"/>
      <c r="H37" s="47"/>
      <c r="I37" s="48">
        <v>0.55000000000000004</v>
      </c>
      <c r="J37" s="49">
        <v>0.25</v>
      </c>
      <c r="K37" s="49">
        <v>0.2</v>
      </c>
      <c r="L37" s="217"/>
      <c r="M37" s="217"/>
      <c r="N37" s="50">
        <f>SUM(I37:M37)</f>
        <v>1</v>
      </c>
      <c r="O37" s="51"/>
      <c r="P37" s="52">
        <v>8</v>
      </c>
      <c r="Q37" s="53">
        <v>8</v>
      </c>
      <c r="R37" s="53">
        <v>8</v>
      </c>
      <c r="S37" s="53"/>
      <c r="T37" s="53"/>
      <c r="U37" s="54">
        <f>ROUND(((P37*I37)+(Q37*J37)+(R37*K37)+(S37*L37)+(T37*M37)),2)</f>
        <v>8</v>
      </c>
      <c r="V37" s="55">
        <f t="shared" ref="V37:V39" si="36">IF(U37&gt;=8,8,U37)</f>
        <v>8</v>
      </c>
      <c r="W37" s="57"/>
      <c r="X37" s="57"/>
      <c r="Y37" s="57"/>
      <c r="Z37" s="57"/>
      <c r="AA37" s="57"/>
      <c r="AB37" s="476">
        <f>(((((W37*I37)+(X37*J37)+(Y37*K37)+(Z37*L37)+(AA37*M37))/$L$2)))</f>
        <v>0</v>
      </c>
      <c r="AC37" s="536">
        <f>12*AB37</f>
        <v>0</v>
      </c>
      <c r="AD37" s="488">
        <f>IF(AC37&gt;=12,12,AC37)</f>
        <v>0</v>
      </c>
      <c r="AE37" s="59"/>
      <c r="AF37" s="59">
        <v>0.3</v>
      </c>
      <c r="AG37" s="263">
        <v>19.8</v>
      </c>
      <c r="AH37" s="60">
        <f t="shared" ref="AH37" si="37">V37+AD37+AG37+AE37+AF37</f>
        <v>28.1</v>
      </c>
      <c r="AI37" s="55">
        <f>IF(AH37&gt;=40,40,AH37)</f>
        <v>28.1</v>
      </c>
      <c r="AJ37" s="61"/>
      <c r="AK37" s="62"/>
      <c r="AL37" s="63"/>
      <c r="AM37" s="64">
        <f t="shared" ref="AM37:AM40" si="38">100%+AL37</f>
        <v>1</v>
      </c>
      <c r="AN37" s="65">
        <f t="shared" ref="AN37:AN40" si="39">ROUNDUP((($E$2*AM37-$AN$4)*AJ37+$AN$4),-3)</f>
        <v>0</v>
      </c>
      <c r="AO37" s="66"/>
    </row>
    <row r="38" spans="1:41" s="22" customFormat="1" ht="26.25" customHeight="1" x14ac:dyDescent="0.15">
      <c r="A38" s="43"/>
      <c r="B38" s="256"/>
      <c r="C38" s="843"/>
      <c r="D38" s="844"/>
      <c r="E38" s="844"/>
      <c r="F38" s="845"/>
      <c r="G38" s="46"/>
      <c r="H38" s="47"/>
      <c r="I38" s="172"/>
      <c r="J38" s="217"/>
      <c r="K38" s="217"/>
      <c r="L38" s="217"/>
      <c r="M38" s="217"/>
      <c r="N38" s="50"/>
      <c r="O38" s="51"/>
      <c r="P38" s="234">
        <v>88</v>
      </c>
      <c r="Q38" s="54">
        <v>88</v>
      </c>
      <c r="R38" s="54">
        <v>88</v>
      </c>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f t="shared" si="38"/>
        <v>1</v>
      </c>
      <c r="AN38" s="65">
        <f t="shared" si="39"/>
        <v>0</v>
      </c>
      <c r="AO38" s="66"/>
    </row>
    <row r="39" spans="1:41" s="22" customFormat="1" ht="56.25" customHeight="1" x14ac:dyDescent="0.15">
      <c r="A39" s="43"/>
      <c r="B39" s="256"/>
      <c r="C39" s="45"/>
      <c r="D39" s="45"/>
      <c r="E39" s="73"/>
      <c r="F39" s="45"/>
      <c r="G39" s="73"/>
      <c r="H39" s="47"/>
      <c r="I39" s="48">
        <v>0.6</v>
      </c>
      <c r="J39" s="49">
        <v>0.4</v>
      </c>
      <c r="K39" s="49"/>
      <c r="L39" s="49"/>
      <c r="M39" s="49"/>
      <c r="N39" s="50">
        <f>SUM(I39:M39)</f>
        <v>1</v>
      </c>
      <c r="O39" s="51"/>
      <c r="P39" s="52">
        <v>8</v>
      </c>
      <c r="Q39" s="53">
        <v>8</v>
      </c>
      <c r="R39" s="53"/>
      <c r="S39" s="53"/>
      <c r="T39" s="53"/>
      <c r="U39" s="54">
        <f>ROUND(((P39*I39)+(Q39*J39)+(R39*K39)+(S39*L39)+(T39*M39)),2)</f>
        <v>8</v>
      </c>
      <c r="V39" s="55">
        <f t="shared" si="36"/>
        <v>8</v>
      </c>
      <c r="W39" s="57"/>
      <c r="X39" s="57"/>
      <c r="Y39" s="57"/>
      <c r="Z39" s="57"/>
      <c r="AA39" s="57"/>
      <c r="AB39" s="476">
        <f>(((((W39*I39)+(X39*J39)+(Y39*K39)+(Z39*L39)+(AA39*M39))/$L$2)))</f>
        <v>0</v>
      </c>
      <c r="AC39" s="536">
        <f>12*AB39</f>
        <v>0</v>
      </c>
      <c r="AD39" s="488">
        <f>IF(AC39&gt;=12,12,AC39)</f>
        <v>0</v>
      </c>
      <c r="AE39" s="59"/>
      <c r="AF39" s="59">
        <v>0.3</v>
      </c>
      <c r="AG39" s="263">
        <v>19.8</v>
      </c>
      <c r="AH39" s="60">
        <f>V39+AD39+AG39+AE39+AF39</f>
        <v>28.1</v>
      </c>
      <c r="AI39" s="55">
        <f>IF(AH39&gt;=40,40,AH39)</f>
        <v>28.1</v>
      </c>
      <c r="AJ39" s="61"/>
      <c r="AK39" s="62"/>
      <c r="AL39" s="63"/>
      <c r="AM39" s="64">
        <f t="shared" si="38"/>
        <v>1</v>
      </c>
      <c r="AN39" s="65">
        <f t="shared" si="39"/>
        <v>0</v>
      </c>
      <c r="AO39" s="66"/>
    </row>
    <row r="40" spans="1:41" s="22" customFormat="1" ht="26.25" customHeight="1" x14ac:dyDescent="0.15">
      <c r="A40" s="43"/>
      <c r="B40" s="256"/>
      <c r="C40" s="843"/>
      <c r="D40" s="844"/>
      <c r="E40" s="844"/>
      <c r="F40" s="845"/>
      <c r="G40" s="46"/>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f t="shared" si="38"/>
        <v>1</v>
      </c>
      <c r="AN40" s="65">
        <f t="shared" si="39"/>
        <v>0</v>
      </c>
      <c r="AO40" s="66"/>
    </row>
    <row r="41" spans="1:41" s="22" customFormat="1" ht="56.25" customHeight="1" x14ac:dyDescent="0.15">
      <c r="A41" s="43"/>
      <c r="B41" s="256"/>
      <c r="C41" s="80"/>
      <c r="D41" s="80"/>
      <c r="E41" s="45"/>
      <c r="F41" s="548"/>
      <c r="G41" s="46"/>
      <c r="H41" s="47"/>
      <c r="I41" s="48">
        <v>0.6</v>
      </c>
      <c r="J41" s="217">
        <v>0.2</v>
      </c>
      <c r="K41" s="49">
        <v>0.2</v>
      </c>
      <c r="L41" s="49"/>
      <c r="M41" s="49"/>
      <c r="N41" s="50">
        <f>SUM(I41:M41)</f>
        <v>1</v>
      </c>
      <c r="O41" s="51"/>
      <c r="P41" s="52">
        <v>8</v>
      </c>
      <c r="Q41" s="53">
        <v>8</v>
      </c>
      <c r="R41" s="53">
        <v>8</v>
      </c>
      <c r="S41" s="53"/>
      <c r="T41" s="53"/>
      <c r="U41" s="54">
        <f t="shared" ref="U41" si="40">ROUND(((P41*I41)+(Q41*J41)+(R41*K41)+(S41*L41)+(T41*M41)),2)</f>
        <v>8</v>
      </c>
      <c r="V41" s="55">
        <f t="shared" ref="V41" si="41">IF(U41&gt;=8,8,U41)</f>
        <v>8</v>
      </c>
      <c r="W41" s="57"/>
      <c r="X41" s="57"/>
      <c r="Y41" s="57"/>
      <c r="Z41" s="57"/>
      <c r="AA41" s="57"/>
      <c r="AB41" s="476">
        <f t="shared" ref="AB41" si="42">(((((W41*I41)+(X41*J41)+(Y41*K41)+(Z41*L41)+(AA41*M41))/$L$2)))</f>
        <v>0</v>
      </c>
      <c r="AC41" s="536">
        <f t="shared" ref="AC41" si="43">12*AB41</f>
        <v>0</v>
      </c>
      <c r="AD41" s="488">
        <f t="shared" ref="AD41" si="44">IF(AC41&gt;=12,12,AC41)</f>
        <v>0</v>
      </c>
      <c r="AE41" s="59"/>
      <c r="AF41" s="59">
        <v>0.3</v>
      </c>
      <c r="AG41" s="263">
        <v>19.8</v>
      </c>
      <c r="AH41" s="60">
        <f t="shared" ref="AH41" si="45">V41+AD41+AG41+AE41+AF41</f>
        <v>28.1</v>
      </c>
      <c r="AI41" s="55">
        <f t="shared" ref="AI41" si="46">IF(AH41&gt;=40,40,AH41)</f>
        <v>28.1</v>
      </c>
      <c r="AJ41" s="61"/>
      <c r="AK41" s="62"/>
      <c r="AL41" s="63"/>
      <c r="AM41" s="64"/>
      <c r="AN41" s="65"/>
      <c r="AO41" s="66"/>
    </row>
    <row r="42" spans="1:41" s="22" customFormat="1" ht="26.25" customHeight="1" x14ac:dyDescent="0.15">
      <c r="A42" s="43"/>
      <c r="B42" s="256"/>
      <c r="C42" s="843"/>
      <c r="D42" s="844"/>
      <c r="E42" s="844"/>
      <c r="F42" s="845"/>
      <c r="G42" s="46"/>
      <c r="H42" s="47"/>
      <c r="I42" s="172"/>
      <c r="J42" s="217"/>
      <c r="K42" s="217"/>
      <c r="L42" s="217"/>
      <c r="M42" s="217"/>
      <c r="N42" s="50"/>
      <c r="O42" s="51"/>
      <c r="P42" s="234">
        <v>88</v>
      </c>
      <c r="Q42" s="54">
        <v>88</v>
      </c>
      <c r="R42" s="54">
        <v>88</v>
      </c>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56.25" customHeight="1" x14ac:dyDescent="0.15">
      <c r="A43" s="43"/>
      <c r="B43" s="256"/>
      <c r="C43" s="45"/>
      <c r="D43" s="45"/>
      <c r="E43" s="82"/>
      <c r="F43" s="104"/>
      <c r="G43" s="632"/>
      <c r="H43" s="667"/>
      <c r="I43" s="48">
        <v>0.7</v>
      </c>
      <c r="J43" s="49">
        <v>0.3</v>
      </c>
      <c r="K43" s="49"/>
      <c r="L43" s="49"/>
      <c r="M43" s="49"/>
      <c r="N43" s="50">
        <f t="shared" ref="N43" si="47">SUM(I43:M43)</f>
        <v>1</v>
      </c>
      <c r="O43" s="51"/>
      <c r="P43" s="52">
        <v>8</v>
      </c>
      <c r="Q43" s="53">
        <v>8</v>
      </c>
      <c r="R43" s="53"/>
      <c r="S43" s="53"/>
      <c r="T43" s="53"/>
      <c r="U43" s="54">
        <f t="shared" ref="U43" si="48">ROUND(((P43*I43)+(Q43*J43)+(R43*K43)+(S43*L43)+(T43*M43)),2)</f>
        <v>8</v>
      </c>
      <c r="V43" s="55">
        <f>IF(U43&gt;=8,8,U43)</f>
        <v>8</v>
      </c>
      <c r="W43" s="57"/>
      <c r="X43" s="57"/>
      <c r="Y43" s="57"/>
      <c r="Z43" s="57"/>
      <c r="AA43" s="57"/>
      <c r="AB43" s="476">
        <f t="shared" ref="AB43" si="49">(((((W43*I43)+(X43*J43)+(Y43*K43)+(Z43*L43)+(AA43*M43))/$L$2)))</f>
        <v>0</v>
      </c>
      <c r="AC43" s="536">
        <f t="shared" ref="AC43" si="50">12*AB43</f>
        <v>0</v>
      </c>
      <c r="AD43" s="488">
        <f t="shared" ref="AD43" si="51">IF(AC43&gt;=12,12,AC43)</f>
        <v>0</v>
      </c>
      <c r="AE43" s="59"/>
      <c r="AF43" s="59">
        <v>0.3</v>
      </c>
      <c r="AG43" s="263">
        <v>19.8</v>
      </c>
      <c r="AH43" s="60">
        <f t="shared" ref="AH43" si="52">V43+AD43+AG43+AE43+AF43</f>
        <v>28.1</v>
      </c>
      <c r="AI43" s="55">
        <f t="shared" ref="AI43" si="53">IF(AH43&gt;=40,40,AH43)</f>
        <v>28.1</v>
      </c>
      <c r="AJ43" s="61"/>
      <c r="AK43" s="62"/>
      <c r="AL43" s="63"/>
      <c r="AM43" s="64"/>
      <c r="AN43" s="65"/>
      <c r="AO43" s="66"/>
    </row>
    <row r="44" spans="1:41" s="22" customFormat="1" ht="26.25" customHeight="1" x14ac:dyDescent="0.15">
      <c r="A44" s="43"/>
      <c r="B44" s="256"/>
      <c r="C44" s="843"/>
      <c r="D44" s="844"/>
      <c r="E44" s="844"/>
      <c r="F44" s="845"/>
      <c r="G44" s="46"/>
      <c r="H44" s="47"/>
      <c r="I44" s="172"/>
      <c r="J44" s="217"/>
      <c r="K44" s="217"/>
      <c r="L44" s="217"/>
      <c r="M44" s="217"/>
      <c r="N44" s="50"/>
      <c r="O44" s="51"/>
      <c r="P44" s="234">
        <v>88</v>
      </c>
      <c r="Q44" s="54">
        <v>88</v>
      </c>
      <c r="R44" s="54"/>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c r="B45" s="256"/>
      <c r="C45" s="80"/>
      <c r="D45" s="80"/>
      <c r="E45" s="80"/>
      <c r="F45" s="45"/>
      <c r="G45" s="632"/>
      <c r="H45" s="47"/>
      <c r="I45" s="48">
        <v>0.7</v>
      </c>
      <c r="J45" s="49">
        <v>0.3</v>
      </c>
      <c r="K45" s="49"/>
      <c r="L45" s="49"/>
      <c r="M45" s="49"/>
      <c r="N45" s="50">
        <f>SUM(I45:M45)</f>
        <v>1</v>
      </c>
      <c r="O45" s="51"/>
      <c r="P45" s="52">
        <v>8</v>
      </c>
      <c r="Q45" s="53">
        <v>8</v>
      </c>
      <c r="R45" s="53"/>
      <c r="S45" s="53"/>
      <c r="T45" s="53"/>
      <c r="U45" s="54">
        <f>ROUND(((P45*I45)+(Q45*J45)+(R45*K45)+(S45*L45)+(T45*M45)),3)</f>
        <v>8</v>
      </c>
      <c r="V45" s="55">
        <f>IF(U45&gt;=8,8,U45)</f>
        <v>8</v>
      </c>
      <c r="W45" s="57"/>
      <c r="X45" s="57"/>
      <c r="Y45" s="57"/>
      <c r="Z45" s="57"/>
      <c r="AA45" s="57"/>
      <c r="AB45" s="476">
        <f>(((((W45*I45)+(X45*J45)+(Y45*K45)+(Z45*L45)+(AA45*M45))/$L$2)))</f>
        <v>0</v>
      </c>
      <c r="AC45" s="536">
        <f>12*AB45</f>
        <v>0</v>
      </c>
      <c r="AD45" s="488">
        <f>IF(AC45&gt;=12,12,AC45)</f>
        <v>0</v>
      </c>
      <c r="AE45" s="59"/>
      <c r="AF45" s="59">
        <v>0.3</v>
      </c>
      <c r="AG45" s="263">
        <v>19.8</v>
      </c>
      <c r="AH45" s="60">
        <f>V45+AD45+AG45+AE45+AF45</f>
        <v>28.1</v>
      </c>
      <c r="AI45" s="55">
        <f>IF(AH45&gt;=40,40,AH45)</f>
        <v>28.1</v>
      </c>
      <c r="AJ45" s="61"/>
      <c r="AK45" s="62"/>
      <c r="AL45" s="63"/>
      <c r="AM45" s="64">
        <f>100%+AL45</f>
        <v>1</v>
      </c>
      <c r="AN45" s="65">
        <f>ROUNDUP((($E$2*AM45-$AN$4)*AJ45+$AN$4),-3)</f>
        <v>0</v>
      </c>
      <c r="AO45" s="66"/>
    </row>
    <row r="46" spans="1:41" s="22" customFormat="1" ht="26.25" customHeight="1" x14ac:dyDescent="0.15">
      <c r="A46" s="43"/>
      <c r="B46" s="256"/>
      <c r="C46" s="843"/>
      <c r="D46" s="844"/>
      <c r="E46" s="844"/>
      <c r="F46" s="845"/>
      <c r="G46" s="46"/>
      <c r="H46" s="47"/>
      <c r="I46" s="172"/>
      <c r="J46" s="217"/>
      <c r="K46" s="217"/>
      <c r="L46" s="217"/>
      <c r="M46" s="217"/>
      <c r="N46" s="50"/>
      <c r="O46" s="51"/>
      <c r="P46" s="234">
        <v>88</v>
      </c>
      <c r="Q46" s="54">
        <v>88</v>
      </c>
      <c r="R46" s="54"/>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c r="B47" s="256"/>
      <c r="C47" s="45"/>
      <c r="D47" s="45"/>
      <c r="E47" s="73"/>
      <c r="F47" s="45"/>
      <c r="G47" s="46"/>
      <c r="H47" s="47"/>
      <c r="I47" s="48">
        <v>0.6</v>
      </c>
      <c r="J47" s="49">
        <v>0.4</v>
      </c>
      <c r="K47" s="49"/>
      <c r="L47" s="49"/>
      <c r="M47" s="49"/>
      <c r="N47" s="50">
        <f>SUM(I47:M47)</f>
        <v>1</v>
      </c>
      <c r="O47" s="51"/>
      <c r="P47" s="52">
        <v>8</v>
      </c>
      <c r="Q47" s="53">
        <v>8</v>
      </c>
      <c r="R47" s="53"/>
      <c r="S47" s="53"/>
      <c r="T47" s="53"/>
      <c r="U47" s="54">
        <f>ROUND(((P47*I47)+(Q47*J47)+(R47*K47)+(S47*L47)+(T47*M47)),3)</f>
        <v>8</v>
      </c>
      <c r="V47" s="55">
        <f>IF(U47&gt;=8,8,U47)</f>
        <v>8</v>
      </c>
      <c r="W47" s="57"/>
      <c r="X47" s="57"/>
      <c r="Y47" s="57"/>
      <c r="Z47" s="57"/>
      <c r="AA47" s="57"/>
      <c r="AB47" s="476">
        <f>(((((W47*I47)+(X47*J47)+(Y47*K47)+(Z47*L47)+(AA47*M47))/$L$2)))</f>
        <v>0</v>
      </c>
      <c r="AC47" s="536">
        <f>12*AB47</f>
        <v>0</v>
      </c>
      <c r="AD47" s="488">
        <f>IF(AC47&gt;=12,12,AC47)</f>
        <v>0</v>
      </c>
      <c r="AE47" s="59"/>
      <c r="AF47" s="59">
        <v>0.3</v>
      </c>
      <c r="AG47" s="496">
        <v>20</v>
      </c>
      <c r="AH47" s="60">
        <f>V47+AD47+AG47+AE47+AF47</f>
        <v>28.3</v>
      </c>
      <c r="AI47" s="55">
        <f>IF(AH47&gt;=40,40,AH47)</f>
        <v>28.3</v>
      </c>
      <c r="AJ47" s="61"/>
      <c r="AK47" s="62"/>
      <c r="AL47" s="63"/>
      <c r="AM47" s="64">
        <f>100%+AL47</f>
        <v>1</v>
      </c>
      <c r="AN47" s="65">
        <f>ROUNDUP((($E$2*AM47-$AN$4)*AJ47+$AN$4),-3)</f>
        <v>0</v>
      </c>
      <c r="AO47" s="66"/>
    </row>
    <row r="48" spans="1:41" s="22" customFormat="1" ht="26.25" customHeight="1" x14ac:dyDescent="0.15">
      <c r="A48" s="43"/>
      <c r="B48" s="256"/>
      <c r="C48" s="843"/>
      <c r="D48" s="844"/>
      <c r="E48" s="844"/>
      <c r="F48" s="845"/>
      <c r="G48" s="46"/>
      <c r="H48" s="47"/>
      <c r="I48" s="172"/>
      <c r="J48" s="217"/>
      <c r="K48" s="217"/>
      <c r="L48" s="217"/>
      <c r="M48" s="217"/>
      <c r="N48" s="50"/>
      <c r="O48" s="51"/>
      <c r="P48" s="234">
        <v>94.48</v>
      </c>
      <c r="Q48" s="54">
        <v>93.08</v>
      </c>
      <c r="R48" s="54"/>
      <c r="S48" s="54"/>
      <c r="T48" s="54"/>
      <c r="U48" s="496">
        <f>(I47*P48)+(J47*Q48)+(K47*R48)+(L47*S48)</f>
        <v>93.92</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53.25" customHeight="1" x14ac:dyDescent="0.15">
      <c r="A49" s="43"/>
      <c r="B49" s="256"/>
      <c r="C49" s="45"/>
      <c r="D49" s="45"/>
      <c r="E49" s="82"/>
      <c r="F49" s="104"/>
      <c r="G49" s="632"/>
      <c r="H49" s="667"/>
      <c r="I49" s="48">
        <v>0.7</v>
      </c>
      <c r="J49" s="49">
        <v>0.3</v>
      </c>
      <c r="K49" s="49"/>
      <c r="L49" s="49"/>
      <c r="M49" s="49"/>
      <c r="N49" s="50">
        <f>SUM(I49:M49)</f>
        <v>1</v>
      </c>
      <c r="O49" s="51"/>
      <c r="P49" s="52">
        <v>8</v>
      </c>
      <c r="Q49" s="53">
        <v>8</v>
      </c>
      <c r="R49" s="53"/>
      <c r="S49" s="53"/>
      <c r="T49" s="53"/>
      <c r="U49" s="54">
        <f t="shared" ref="U49" si="54">ROUND(((P49*I49)+(Q49*J49)+(R49*K49)+(S49*L49)+(T49*M49)),2)</f>
        <v>8</v>
      </c>
      <c r="V49" s="55">
        <f>IF(U49&gt;=8,8,U49)</f>
        <v>8</v>
      </c>
      <c r="W49" s="57"/>
      <c r="X49" s="57"/>
      <c r="Y49" s="57"/>
      <c r="Z49" s="57"/>
      <c r="AA49" s="57"/>
      <c r="AB49" s="476">
        <f t="shared" ref="AB49" si="55">(((((W49*I49)+(X49*J49)+(Y49*K49)+(Z49*L49)+(AA49*M49))/$L$2)))</f>
        <v>0</v>
      </c>
      <c r="AC49" s="536">
        <f t="shared" ref="AC49" si="56">12*AB49</f>
        <v>0</v>
      </c>
      <c r="AD49" s="488">
        <f t="shared" ref="AD49" si="57">IF(AC49&gt;=12,12,AC49)</f>
        <v>0</v>
      </c>
      <c r="AE49" s="59"/>
      <c r="AF49" s="59">
        <v>0.3</v>
      </c>
      <c r="AG49" s="263">
        <v>19.8</v>
      </c>
      <c r="AH49" s="60">
        <f t="shared" ref="AH49" si="58">V49+AD49+AG49+AE49+AF49</f>
        <v>28.1</v>
      </c>
      <c r="AI49" s="55">
        <f t="shared" ref="AI49" si="59">IF(AH49&gt;=40,40,AH49)</f>
        <v>28.1</v>
      </c>
      <c r="AJ49" s="61"/>
      <c r="AK49" s="62"/>
      <c r="AL49" s="63"/>
      <c r="AM49" s="64"/>
      <c r="AN49" s="65"/>
      <c r="AO49" s="66"/>
    </row>
    <row r="50" spans="1:41" s="22" customFormat="1" ht="26.25" customHeight="1" x14ac:dyDescent="0.15">
      <c r="A50" s="43"/>
      <c r="B50" s="256"/>
      <c r="C50" s="843"/>
      <c r="D50" s="844"/>
      <c r="E50" s="844"/>
      <c r="F50" s="845"/>
      <c r="G50" s="46"/>
      <c r="H50" s="47"/>
      <c r="I50" s="172"/>
      <c r="J50" s="217"/>
      <c r="K50" s="217"/>
      <c r="L50" s="217"/>
      <c r="M50" s="217"/>
      <c r="N50" s="50"/>
      <c r="O50" s="51"/>
      <c r="P50" s="234">
        <v>88</v>
      </c>
      <c r="Q50" s="54">
        <v>88</v>
      </c>
      <c r="R50" s="54"/>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60" customHeight="1" x14ac:dyDescent="0.15">
      <c r="A51" s="43"/>
      <c r="B51" s="256"/>
      <c r="C51" s="80"/>
      <c r="D51" s="80"/>
      <c r="E51" s="80"/>
      <c r="F51" s="80"/>
      <c r="G51" s="46"/>
      <c r="H51" s="673"/>
      <c r="I51" s="48">
        <v>0.7</v>
      </c>
      <c r="J51" s="49">
        <v>0.3</v>
      </c>
      <c r="K51" s="49"/>
      <c r="L51" s="49"/>
      <c r="M51" s="49"/>
      <c r="N51" s="50">
        <f>SUM(I51:M51)</f>
        <v>1</v>
      </c>
      <c r="O51" s="51"/>
      <c r="P51" s="52">
        <v>8</v>
      </c>
      <c r="Q51" s="53">
        <v>8</v>
      </c>
      <c r="R51" s="53"/>
      <c r="S51" s="53"/>
      <c r="T51" s="53"/>
      <c r="U51" s="54">
        <f>ROUND(((P51*I51)+(Q51*J51)+(R51*K51)+(S51*L51)+(T51*M51)),2)</f>
        <v>8</v>
      </c>
      <c r="V51" s="55">
        <f>IF(U51&gt;=8,8,U51)</f>
        <v>8</v>
      </c>
      <c r="W51" s="57"/>
      <c r="X51" s="57"/>
      <c r="Y51" s="57"/>
      <c r="Z51" s="57"/>
      <c r="AA51" s="57"/>
      <c r="AB51" s="476">
        <f>(((((W51*I51)+(X51*J51)+(Y51*K51)+(Z51*L51)+(AA51*M51))/$L$2)))</f>
        <v>0</v>
      </c>
      <c r="AC51" s="536">
        <f>12*AB51</f>
        <v>0</v>
      </c>
      <c r="AD51" s="488">
        <f>IF(AC51&gt;=12,12,AC51)</f>
        <v>0</v>
      </c>
      <c r="AE51" s="59"/>
      <c r="AF51" s="59">
        <v>0.3</v>
      </c>
      <c r="AG51" s="496">
        <v>20</v>
      </c>
      <c r="AH51" s="60">
        <f>V51+AD51+AG51+AE51+AF51</f>
        <v>28.3</v>
      </c>
      <c r="AI51" s="55">
        <f>IF(AH51&gt;=40,40,AH51)</f>
        <v>28.3</v>
      </c>
      <c r="AJ51" s="61"/>
      <c r="AK51" s="62"/>
      <c r="AL51" s="63"/>
      <c r="AM51" s="64"/>
      <c r="AN51" s="65"/>
      <c r="AO51" s="66"/>
    </row>
    <row r="52" spans="1:41" s="22" customFormat="1" ht="26.25" customHeight="1" x14ac:dyDescent="0.15">
      <c r="A52" s="177"/>
      <c r="B52" s="241"/>
      <c r="C52" s="843"/>
      <c r="D52" s="844"/>
      <c r="E52" s="849"/>
      <c r="F52" s="845"/>
      <c r="G52" s="46"/>
      <c r="H52" s="673"/>
      <c r="I52" s="172"/>
      <c r="J52" s="217"/>
      <c r="K52" s="217"/>
      <c r="L52" s="217"/>
      <c r="M52" s="217"/>
      <c r="N52" s="50"/>
      <c r="O52" s="51"/>
      <c r="P52" s="234">
        <v>91.4</v>
      </c>
      <c r="Q52" s="53">
        <v>88</v>
      </c>
      <c r="R52" s="53"/>
      <c r="S52" s="54"/>
      <c r="T52" s="54"/>
      <c r="U52" s="496">
        <f>(I51*P52)+(J51*Q52)+(K51*R52)+(L51*S52)</f>
        <v>90.38</v>
      </c>
      <c r="V52" s="55"/>
      <c r="W52" s="57"/>
      <c r="X52" s="57"/>
      <c r="Y52" s="57"/>
      <c r="Z52" s="57"/>
      <c r="AA52" s="57"/>
      <c r="AB52" s="476"/>
      <c r="AC52" s="536"/>
      <c r="AD52" s="478"/>
      <c r="AE52" s="59"/>
      <c r="AF52" s="59"/>
      <c r="AG52" s="496"/>
      <c r="AH52" s="60"/>
      <c r="AI52" s="55"/>
      <c r="AJ52" s="61"/>
      <c r="AK52" s="62"/>
      <c r="AL52" s="63"/>
      <c r="AM52" s="64"/>
      <c r="AN52" s="65"/>
      <c r="AO52" s="66"/>
    </row>
    <row r="53" spans="1:41" s="22" customFormat="1" ht="56.25" customHeight="1" x14ac:dyDescent="0.15">
      <c r="A53" s="43"/>
      <c r="B53" s="256"/>
      <c r="C53" s="80"/>
      <c r="D53" s="80"/>
      <c r="E53" s="174"/>
      <c r="F53" s="117"/>
      <c r="G53" s="46"/>
      <c r="H53" s="47"/>
      <c r="I53" s="48">
        <v>0.5</v>
      </c>
      <c r="J53" s="49">
        <v>0.5</v>
      </c>
      <c r="K53" s="49"/>
      <c r="L53" s="49"/>
      <c r="M53" s="49"/>
      <c r="N53" s="50">
        <f>SUM(I53:M53)</f>
        <v>1</v>
      </c>
      <c r="O53" s="51"/>
      <c r="P53" s="52">
        <v>8</v>
      </c>
      <c r="Q53" s="53">
        <v>8</v>
      </c>
      <c r="R53" s="53"/>
      <c r="S53" s="53"/>
      <c r="T53" s="53"/>
      <c r="U53" s="54">
        <f>ROUND(((P53*I53)+(Q53*J53)+(R53*K53)+(S53*L53)+(T53*M53)),2)</f>
        <v>8</v>
      </c>
      <c r="V53" s="55">
        <f>IF(U53&gt;=8,8,U53)</f>
        <v>8</v>
      </c>
      <c r="W53" s="57"/>
      <c r="X53" s="57"/>
      <c r="Y53" s="57"/>
      <c r="Z53" s="57"/>
      <c r="AA53" s="57"/>
      <c r="AB53" s="551">
        <f>(((((W53*I53)+(X53*J53)+(Y53*K53)+(Z53*L53)+(AA53*M53))/$L$2)))</f>
        <v>0</v>
      </c>
      <c r="AC53" s="536">
        <f>12*AB53</f>
        <v>0</v>
      </c>
      <c r="AD53" s="488">
        <f>IF(AC53&gt;=12,12,AC53)</f>
        <v>0</v>
      </c>
      <c r="AE53" s="59"/>
      <c r="AF53" s="59">
        <v>0.3</v>
      </c>
      <c r="AG53" s="263">
        <v>19.8</v>
      </c>
      <c r="AH53" s="60">
        <f>V53+AD53+AG53+AE53+AF53</f>
        <v>28.1</v>
      </c>
      <c r="AI53" s="55">
        <f>IF(AH53&gt;=40,40,AH53)</f>
        <v>28.1</v>
      </c>
      <c r="AJ53" s="61"/>
      <c r="AK53" s="62"/>
      <c r="AL53" s="63"/>
      <c r="AM53" s="64"/>
      <c r="AN53" s="65"/>
      <c r="AO53" s="66"/>
    </row>
    <row r="54" spans="1:41" s="22" customFormat="1" ht="26.25" customHeight="1" x14ac:dyDescent="0.15">
      <c r="A54" s="43"/>
      <c r="B54" s="256"/>
      <c r="C54" s="843"/>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3.25" customHeight="1" x14ac:dyDescent="0.15">
      <c r="A55" s="43"/>
      <c r="B55" s="256"/>
      <c r="C55" s="45"/>
      <c r="D55" s="672"/>
      <c r="E55" s="45"/>
      <c r="F55" s="104"/>
      <c r="G55" s="632"/>
      <c r="H55" s="667"/>
      <c r="I55" s="48"/>
      <c r="J55" s="49"/>
      <c r="K55" s="49"/>
      <c r="L55" s="49"/>
      <c r="M55" s="49"/>
      <c r="N55" s="50"/>
      <c r="O55" s="51"/>
      <c r="P55" s="52"/>
      <c r="Q55" s="53"/>
      <c r="R55" s="53"/>
      <c r="S55" s="53"/>
      <c r="T55" s="53"/>
      <c r="U55" s="54"/>
      <c r="V55" s="55"/>
      <c r="W55" s="57"/>
      <c r="X55" s="57"/>
      <c r="Y55" s="57"/>
      <c r="Z55" s="57"/>
      <c r="AA55" s="57"/>
      <c r="AB55" s="476">
        <f t="shared" ref="AB55" si="60">(((((W55*I55)+(X55*J55)+(Y55*K55)+(Z55*L55)+(AA55*M55))/$L$2)))</f>
        <v>0</v>
      </c>
      <c r="AC55" s="536">
        <f t="shared" ref="AC55" si="61">12*AB55</f>
        <v>0</v>
      </c>
      <c r="AD55" s="488">
        <f t="shared" ref="AD55" si="62">IF(AC55&gt;=12,12,AC55)</f>
        <v>0</v>
      </c>
      <c r="AE55" s="59"/>
      <c r="AF55" s="59">
        <v>0.3</v>
      </c>
      <c r="AG55" s="263">
        <v>19.8</v>
      </c>
      <c r="AH55" s="60">
        <f t="shared" ref="AH55" si="63">V55+AD55+AG55+AE55+AF55</f>
        <v>20.100000000000001</v>
      </c>
      <c r="AI55" s="55">
        <f t="shared" ref="AI55" si="64">IF(AH55&gt;=40,40,AH55)</f>
        <v>20.100000000000001</v>
      </c>
      <c r="AJ55" s="61"/>
      <c r="AK55" s="62"/>
      <c r="AL55" s="63"/>
      <c r="AM55" s="64"/>
      <c r="AN55" s="65"/>
      <c r="AO55" s="66"/>
    </row>
    <row r="56" spans="1:41" s="22" customFormat="1" ht="26.25" customHeight="1" x14ac:dyDescent="0.15">
      <c r="A56" s="43"/>
      <c r="B56" s="256"/>
      <c r="C56" s="688"/>
      <c r="D56" s="690"/>
      <c r="E56" s="690"/>
      <c r="F56" s="689"/>
      <c r="G56" s="46"/>
      <c r="H56" s="47"/>
      <c r="I56" s="172"/>
      <c r="J56" s="217"/>
      <c r="K56" s="217"/>
      <c r="L56" s="217"/>
      <c r="M56" s="217"/>
      <c r="N56" s="50"/>
      <c r="O56" s="51"/>
      <c r="P56" s="234"/>
      <c r="Q56" s="54"/>
      <c r="R56" s="54"/>
      <c r="S56" s="54"/>
      <c r="T56" s="54"/>
      <c r="U56" s="496"/>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26.25" customHeight="1" x14ac:dyDescent="0.15">
      <c r="A57" s="43"/>
      <c r="B57" s="256"/>
      <c r="C57" s="688"/>
      <c r="D57" s="690"/>
      <c r="E57" s="690"/>
      <c r="F57" s="689"/>
      <c r="G57" s="46"/>
      <c r="H57" s="47"/>
      <c r="I57" s="172"/>
      <c r="J57" s="217"/>
      <c r="K57" s="217"/>
      <c r="L57" s="217"/>
      <c r="M57" s="217"/>
      <c r="N57" s="50"/>
      <c r="O57" s="51"/>
      <c r="P57" s="234"/>
      <c r="Q57" s="54"/>
      <c r="R57" s="54"/>
      <c r="S57" s="54"/>
      <c r="T57" s="54"/>
      <c r="U57" s="496"/>
      <c r="V57" s="55"/>
      <c r="W57" s="57"/>
      <c r="X57" s="57"/>
      <c r="Y57" s="57"/>
      <c r="Z57" s="57"/>
      <c r="AA57" s="57"/>
      <c r="AB57" s="476"/>
      <c r="AC57" s="536"/>
      <c r="AD57" s="478"/>
      <c r="AE57" s="59"/>
      <c r="AF57" s="59"/>
      <c r="AG57" s="263"/>
      <c r="AH57" s="60"/>
      <c r="AI57" s="55"/>
      <c r="AJ57" s="61"/>
      <c r="AK57" s="62"/>
      <c r="AL57" s="63"/>
      <c r="AM57" s="64"/>
      <c r="AN57" s="65"/>
      <c r="AO57" s="66"/>
    </row>
    <row r="58" spans="1:41" s="22" customFormat="1" ht="58.5" customHeight="1" x14ac:dyDescent="0.15">
      <c r="A58" s="43"/>
      <c r="B58" s="44"/>
      <c r="C58" s="80"/>
      <c r="D58" s="45"/>
      <c r="E58" s="45"/>
      <c r="F58" s="117"/>
      <c r="G58" s="46"/>
      <c r="H58" s="47"/>
      <c r="I58" s="48"/>
      <c r="J58" s="49"/>
      <c r="K58" s="49"/>
      <c r="L58" s="49"/>
      <c r="M58" s="49"/>
      <c r="N58" s="50"/>
      <c r="O58" s="51"/>
      <c r="P58" s="52"/>
      <c r="Q58" s="53"/>
      <c r="R58" s="53"/>
      <c r="S58" s="53"/>
      <c r="T58" s="53"/>
      <c r="U58" s="54"/>
      <c r="V58" s="55"/>
      <c r="W58" s="57"/>
      <c r="X58" s="57"/>
      <c r="Y58" s="57"/>
      <c r="Z58" s="57"/>
      <c r="AA58" s="57"/>
      <c r="AB58" s="551"/>
      <c r="AC58" s="536"/>
      <c r="AD58" s="488"/>
      <c r="AE58" s="59"/>
      <c r="AF58" s="59"/>
      <c r="AG58" s="263"/>
      <c r="AH58" s="60"/>
      <c r="AI58" s="55"/>
      <c r="AJ58" s="61"/>
      <c r="AK58" s="62"/>
      <c r="AL58" s="63"/>
      <c r="AM58" s="64">
        <f t="shared" ref="AM58:AM63" si="65">100%+AL58</f>
        <v>1</v>
      </c>
      <c r="AN58" s="65">
        <f t="shared" ref="AN58:AN63" si="66">ROUNDUP((($E$2*AM58-$AN$4)*AJ58+$AN$4),-3)</f>
        <v>0</v>
      </c>
      <c r="AO58" s="66"/>
    </row>
    <row r="59" spans="1:41" s="22" customFormat="1" ht="48" customHeight="1" x14ac:dyDescent="0.15">
      <c r="A59" s="43"/>
      <c r="B59" s="256"/>
      <c r="C59" s="117"/>
      <c r="D59" s="117"/>
      <c r="E59" s="117"/>
      <c r="F59" s="117"/>
      <c r="G59" s="46"/>
      <c r="H59" s="47"/>
      <c r="I59" s="48"/>
      <c r="J59" s="49"/>
      <c r="K59" s="217"/>
      <c r="L59" s="49"/>
      <c r="M59" s="49"/>
      <c r="N59" s="50"/>
      <c r="O59" s="51"/>
      <c r="P59" s="52"/>
      <c r="Q59" s="53"/>
      <c r="R59" s="53"/>
      <c r="S59" s="53"/>
      <c r="T59" s="53"/>
      <c r="U59" s="54"/>
      <c r="V59" s="55"/>
      <c r="W59" s="57"/>
      <c r="X59" s="57"/>
      <c r="Y59" s="57"/>
      <c r="Z59" s="57"/>
      <c r="AA59" s="57"/>
      <c r="AB59" s="476">
        <f>(((((W59*I59)+(X59*J59)+(Y59*K59)+(Z59*L59)+(AA59*M59))/$L$2)))</f>
        <v>0</v>
      </c>
      <c r="AC59" s="536">
        <f>12*AB59</f>
        <v>0</v>
      </c>
      <c r="AD59" s="488">
        <f>IF(AC59&gt;=12,12,AC59)</f>
        <v>0</v>
      </c>
      <c r="AE59" s="59"/>
      <c r="AF59" s="59">
        <v>0.3</v>
      </c>
      <c r="AG59" s="263">
        <v>19.8</v>
      </c>
      <c r="AH59" s="60">
        <f>V59+AD59+AG59+AE59+AF59</f>
        <v>20.100000000000001</v>
      </c>
      <c r="AI59" s="55">
        <f>IF(AH59&gt;=40,40,AH59)</f>
        <v>20.100000000000001</v>
      </c>
      <c r="AJ59" s="61"/>
      <c r="AK59" s="62"/>
      <c r="AL59" s="63"/>
      <c r="AM59" s="64">
        <f t="shared" si="65"/>
        <v>1</v>
      </c>
      <c r="AN59" s="65">
        <f t="shared" si="66"/>
        <v>0</v>
      </c>
      <c r="AO59" s="66"/>
    </row>
    <row r="60" spans="1:41" s="22" customFormat="1" ht="48.75" customHeight="1" x14ac:dyDescent="0.15">
      <c r="A60" s="43"/>
      <c r="B60" s="256"/>
      <c r="C60" s="80"/>
      <c r="D60" s="80"/>
      <c r="E60" s="117"/>
      <c r="F60" s="80"/>
      <c r="G60" s="46"/>
      <c r="H60" s="47"/>
      <c r="I60" s="48"/>
      <c r="J60" s="49"/>
      <c r="K60" s="217"/>
      <c r="L60" s="49"/>
      <c r="M60" s="49"/>
      <c r="N60" s="50"/>
      <c r="O60" s="51"/>
      <c r="P60" s="52"/>
      <c r="Q60" s="53"/>
      <c r="R60" s="53"/>
      <c r="S60" s="53"/>
      <c r="T60" s="53"/>
      <c r="U60" s="54"/>
      <c r="V60" s="55"/>
      <c r="W60" s="57"/>
      <c r="X60" s="57"/>
      <c r="Y60" s="57"/>
      <c r="Z60" s="57"/>
      <c r="AA60" s="57"/>
      <c r="AB60" s="476">
        <f t="shared" ref="AB60" si="67">(((((W60*I60)+(X60*J60)+(Y60*K60)+(Z60*L60)+(AA60*M60))/$L$2)))</f>
        <v>0</v>
      </c>
      <c r="AC60" s="536">
        <f t="shared" ref="AC60" si="68">12*AB60</f>
        <v>0</v>
      </c>
      <c r="AD60" s="488">
        <f t="shared" ref="AD60" si="69">IF(AC60&gt;=12,12,AC60)</f>
        <v>0</v>
      </c>
      <c r="AE60" s="59"/>
      <c r="AF60" s="59">
        <v>0.3</v>
      </c>
      <c r="AG60" s="263">
        <v>19.8</v>
      </c>
      <c r="AH60" s="60">
        <f t="shared" ref="AH60" si="70">V60+AD60+AG60+AE60+AF60</f>
        <v>20.100000000000001</v>
      </c>
      <c r="AI60" s="55">
        <f t="shared" ref="AI60" si="71">IF(AH60&gt;=40,40,AH60)</f>
        <v>20.100000000000001</v>
      </c>
      <c r="AJ60" s="61"/>
      <c r="AK60" s="62"/>
      <c r="AL60" s="63"/>
      <c r="AM60" s="64">
        <f t="shared" si="65"/>
        <v>1</v>
      </c>
      <c r="AN60" s="65">
        <f t="shared" si="66"/>
        <v>0</v>
      </c>
      <c r="AO60" s="66"/>
    </row>
    <row r="61" spans="1:41" s="22" customFormat="1" ht="58.5" customHeight="1" x14ac:dyDescent="0.15">
      <c r="A61" s="43"/>
      <c r="B61" s="44"/>
      <c r="C61" s="80"/>
      <c r="D61" s="80"/>
      <c r="E61" s="80"/>
      <c r="F61" s="73"/>
      <c r="G61" s="46"/>
      <c r="H61" s="47"/>
      <c r="I61" s="48"/>
      <c r="J61" s="49"/>
      <c r="K61" s="49"/>
      <c r="L61" s="49"/>
      <c r="M61" s="49"/>
      <c r="N61" s="50"/>
      <c r="O61" s="51"/>
      <c r="P61" s="52"/>
      <c r="Q61" s="53"/>
      <c r="R61" s="53"/>
      <c r="S61" s="53"/>
      <c r="T61" s="53"/>
      <c r="U61" s="54"/>
      <c r="V61" s="55"/>
      <c r="W61" s="57"/>
      <c r="X61" s="57"/>
      <c r="Y61" s="57"/>
      <c r="Z61" s="57"/>
      <c r="AA61" s="57"/>
      <c r="AB61" s="551"/>
      <c r="AC61" s="536"/>
      <c r="AD61" s="488"/>
      <c r="AE61" s="59"/>
      <c r="AF61" s="59"/>
      <c r="AG61" s="263"/>
      <c r="AH61" s="60"/>
      <c r="AI61" s="55"/>
      <c r="AJ61" s="61"/>
      <c r="AK61" s="62"/>
      <c r="AL61" s="63"/>
      <c r="AM61" s="64">
        <f t="shared" si="65"/>
        <v>1</v>
      </c>
      <c r="AN61" s="65">
        <f t="shared" si="66"/>
        <v>0</v>
      </c>
      <c r="AO61" s="66"/>
    </row>
    <row r="62" spans="1:41" s="22" customFormat="1" ht="48" customHeight="1" x14ac:dyDescent="0.15">
      <c r="A62" s="43"/>
      <c r="B62" s="44"/>
      <c r="C62" s="220"/>
      <c r="D62" s="80"/>
      <c r="E62" s="80"/>
      <c r="F62" s="542"/>
      <c r="G62" s="542"/>
      <c r="H62" s="47"/>
      <c r="I62" s="48"/>
      <c r="J62" s="217"/>
      <c r="K62" s="49"/>
      <c r="L62" s="49"/>
      <c r="M62" s="49"/>
      <c r="N62" s="527"/>
      <c r="O62" s="51"/>
      <c r="P62" s="52"/>
      <c r="Q62" s="53"/>
      <c r="R62" s="53"/>
      <c r="S62" s="53"/>
      <c r="T62" s="53"/>
      <c r="U62" s="54"/>
      <c r="V62" s="55"/>
      <c r="W62" s="57"/>
      <c r="X62" s="57"/>
      <c r="Y62" s="57"/>
      <c r="Z62" s="57"/>
      <c r="AA62" s="57"/>
      <c r="AB62" s="476"/>
      <c r="AC62" s="536"/>
      <c r="AD62" s="478"/>
      <c r="AE62" s="59"/>
      <c r="AF62" s="59"/>
      <c r="AG62" s="263"/>
      <c r="AH62" s="60"/>
      <c r="AI62" s="55"/>
      <c r="AJ62" s="61"/>
      <c r="AK62" s="62"/>
      <c r="AL62" s="63"/>
      <c r="AM62" s="64">
        <f t="shared" si="65"/>
        <v>1</v>
      </c>
      <c r="AN62" s="65">
        <f t="shared" si="66"/>
        <v>0</v>
      </c>
      <c r="AO62" s="66"/>
    </row>
    <row r="63" spans="1:41" s="22" customFormat="1" ht="48" customHeight="1" x14ac:dyDescent="0.15">
      <c r="A63" s="43"/>
      <c r="B63" s="44"/>
      <c r="C63" s="220"/>
      <c r="D63" s="80"/>
      <c r="E63" s="80"/>
      <c r="F63" s="542"/>
      <c r="G63" s="542"/>
      <c r="H63" s="47"/>
      <c r="I63" s="48"/>
      <c r="J63" s="217"/>
      <c r="K63" s="49"/>
      <c r="L63" s="49"/>
      <c r="M63" s="49"/>
      <c r="N63" s="527"/>
      <c r="O63" s="51"/>
      <c r="P63" s="52"/>
      <c r="Q63" s="53"/>
      <c r="R63" s="53"/>
      <c r="S63" s="53"/>
      <c r="T63" s="53"/>
      <c r="U63" s="54"/>
      <c r="V63" s="55"/>
      <c r="W63" s="57"/>
      <c r="X63" s="57"/>
      <c r="Y63" s="57"/>
      <c r="Z63" s="57"/>
      <c r="AA63" s="57"/>
      <c r="AB63" s="476"/>
      <c r="AC63" s="536"/>
      <c r="AD63" s="478"/>
      <c r="AE63" s="59"/>
      <c r="AF63" s="59"/>
      <c r="AG63" s="263"/>
      <c r="AH63" s="60"/>
      <c r="AI63" s="55"/>
      <c r="AJ63" s="61"/>
      <c r="AK63" s="62"/>
      <c r="AL63" s="63"/>
      <c r="AM63" s="64">
        <f t="shared" si="65"/>
        <v>1</v>
      </c>
      <c r="AN63" s="65">
        <f t="shared" si="66"/>
        <v>0</v>
      </c>
      <c r="AO63" s="66"/>
    </row>
    <row r="64" spans="1:41" s="22" customFormat="1" ht="63" customHeight="1" x14ac:dyDescent="0.15">
      <c r="A64" s="43"/>
      <c r="B64" s="44"/>
      <c r="C64" s="220"/>
      <c r="D64" s="80"/>
      <c r="E64" s="80"/>
      <c r="F64" s="542"/>
      <c r="G64" s="542"/>
      <c r="H64" s="47"/>
      <c r="I64" s="48"/>
      <c r="J64" s="217"/>
      <c r="K64" s="49"/>
      <c r="L64" s="49"/>
      <c r="M64" s="49"/>
      <c r="N64" s="527"/>
      <c r="O64" s="51"/>
      <c r="P64" s="52"/>
      <c r="Q64" s="53"/>
      <c r="R64" s="53"/>
      <c r="S64" s="53"/>
      <c r="T64" s="53"/>
      <c r="U64" s="54"/>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48" customHeight="1" thickBot="1" x14ac:dyDescent="0.2">
      <c r="A65" s="43"/>
      <c r="B65" s="44"/>
      <c r="C65" s="112" t="s">
        <v>1328</v>
      </c>
      <c r="D65" s="103" t="s">
        <v>499</v>
      </c>
      <c r="E65" s="45"/>
      <c r="F65" s="82"/>
      <c r="G65" s="46"/>
      <c r="H65" s="47"/>
      <c r="I65" s="48">
        <v>0.6</v>
      </c>
      <c r="J65" s="49">
        <v>0.4</v>
      </c>
      <c r="K65" s="49"/>
      <c r="L65" s="49"/>
      <c r="M65" s="49"/>
      <c r="N65" s="50">
        <f>SUM(I65:M65)</f>
        <v>1</v>
      </c>
      <c r="O65" s="51"/>
      <c r="P65" s="52">
        <v>8</v>
      </c>
      <c r="Q65" s="53">
        <v>8</v>
      </c>
      <c r="R65" s="53"/>
      <c r="S65" s="53"/>
      <c r="T65" s="53"/>
      <c r="U65" s="54">
        <f>ROUND(((P65*I65)+(Q65*J65)+(R65*K65)+(S65*L65)+(T65*M65)),2)</f>
        <v>8</v>
      </c>
      <c r="V65" s="55">
        <f>IF(U65&gt;=8,8,U65)</f>
        <v>8</v>
      </c>
      <c r="W65" s="56">
        <v>57607880000</v>
      </c>
      <c r="X65" s="56">
        <v>16454858000</v>
      </c>
      <c r="Y65" s="56"/>
      <c r="Z65" s="56"/>
      <c r="AA65" s="57"/>
      <c r="AB65" s="551">
        <f>(((((W65*I65)+(X65*J65)+(Y65*K65)+(Z65*L65)+(AA65*M65))/$L$2)))</f>
        <v>0.94809096981008789</v>
      </c>
      <c r="AC65" s="536">
        <f>12*AB65</f>
        <v>11.377091637721055</v>
      </c>
      <c r="AD65" s="488">
        <f>IF(AC65&gt;=12,12,AC65)</f>
        <v>11.377091637721055</v>
      </c>
      <c r="AE65" s="59"/>
      <c r="AF65" s="59">
        <v>0.3</v>
      </c>
      <c r="AG65" s="263">
        <v>19.8</v>
      </c>
      <c r="AH65" s="60">
        <f>V65+AD65+AG65+AE65+AF65</f>
        <v>39.477091637721053</v>
      </c>
      <c r="AI65" s="55">
        <f>IF(AH65&gt;=40,40,AH65)</f>
        <v>39.477091637721053</v>
      </c>
      <c r="AJ65" s="61"/>
      <c r="AK65" s="62"/>
      <c r="AL65" s="63"/>
      <c r="AM65" s="64"/>
      <c r="AN65" s="65"/>
      <c r="AO65" s="66"/>
    </row>
    <row r="66" spans="1:41" s="22" customFormat="1" ht="60" customHeight="1" thickBot="1" x14ac:dyDescent="0.2">
      <c r="A66" s="43"/>
      <c r="B66" s="44"/>
      <c r="C66" s="113" t="s">
        <v>1302</v>
      </c>
      <c r="D66" s="82" t="s">
        <v>1330</v>
      </c>
      <c r="E66" s="481"/>
      <c r="F66" s="80"/>
      <c r="G66" s="46"/>
      <c r="H66" s="47"/>
      <c r="I66" s="48">
        <v>0.9</v>
      </c>
      <c r="J66" s="49">
        <v>0.1</v>
      </c>
      <c r="K66" s="49"/>
      <c r="L66" s="49"/>
      <c r="M66" s="49"/>
      <c r="N66" s="50">
        <f>SUM(I66:M66)</f>
        <v>1</v>
      </c>
      <c r="O66" s="51"/>
      <c r="P66" s="52">
        <v>8</v>
      </c>
      <c r="Q66" s="53">
        <v>8</v>
      </c>
      <c r="R66" s="53"/>
      <c r="S66" s="53"/>
      <c r="T66" s="53"/>
      <c r="U66" s="54">
        <f>ROUND(((P66*I66)+(Q66*J66)+(R66*K66)+(S66*L66)+(T66*M66)),2)</f>
        <v>8</v>
      </c>
      <c r="V66" s="55">
        <f>IF(U66&gt;=8,8,U66)</f>
        <v>8</v>
      </c>
      <c r="W66" s="56">
        <v>39146878000</v>
      </c>
      <c r="X66" s="56">
        <v>37771260000</v>
      </c>
      <c r="Y66" s="56"/>
      <c r="Z66" s="56"/>
      <c r="AA66" s="57"/>
      <c r="AB66" s="476">
        <f>(((((W66*I66)+(X66*J66)+(Y66*K66)+(Z66*L66)+(AA66*M66))/$L$2)))</f>
        <v>0.89884258796824301</v>
      </c>
      <c r="AC66" s="536">
        <f>12*AB66</f>
        <v>10.786111055618916</v>
      </c>
      <c r="AD66" s="478">
        <f>IF(AC66&gt;=12,12,AC66)</f>
        <v>10.786111055618916</v>
      </c>
      <c r="AE66" s="59"/>
      <c r="AF66" s="59">
        <v>0.3</v>
      </c>
      <c r="AG66" s="496">
        <v>20</v>
      </c>
      <c r="AH66" s="60">
        <f>V66+AD66+AG66+AE66+AF66</f>
        <v>39.086111055618915</v>
      </c>
      <c r="AI66" s="55">
        <f>IF(AH66&gt;=40,40,AH66)</f>
        <v>39.086111055618915</v>
      </c>
      <c r="AJ66" s="61"/>
      <c r="AK66" s="62"/>
      <c r="AL66" s="63"/>
      <c r="AM66" s="64"/>
      <c r="AN66" s="65"/>
      <c r="AO66" s="66"/>
    </row>
    <row r="67" spans="1:41" s="22" customFormat="1" ht="60" customHeight="1" x14ac:dyDescent="0.15">
      <c r="A67" s="43"/>
      <c r="B67" s="44"/>
      <c r="C67" s="80" t="s">
        <v>1343</v>
      </c>
      <c r="D67" s="117" t="s">
        <v>1342</v>
      </c>
      <c r="E67" s="481"/>
      <c r="F67" s="80"/>
      <c r="G67" s="46"/>
      <c r="H67" s="47"/>
      <c r="I67" s="48">
        <v>0.6</v>
      </c>
      <c r="J67" s="49">
        <v>0.4</v>
      </c>
      <c r="K67" s="49"/>
      <c r="L67" s="49"/>
      <c r="M67" s="49"/>
      <c r="N67" s="50">
        <f>SUM(I67:M67)</f>
        <v>1</v>
      </c>
      <c r="O67" s="51"/>
      <c r="P67" s="52">
        <v>8</v>
      </c>
      <c r="Q67" s="53">
        <v>8</v>
      </c>
      <c r="R67" s="53"/>
      <c r="S67" s="53"/>
      <c r="T67" s="53"/>
      <c r="U67" s="54">
        <f>ROUND(((P67*I67)+(Q67*J67)+(R67*K67)+(S67*L67)+(T67*M67)),2)</f>
        <v>8</v>
      </c>
      <c r="V67" s="55">
        <f>IF(U67&gt;=8,8,U67)</f>
        <v>8</v>
      </c>
      <c r="W67" s="56">
        <v>48895833000</v>
      </c>
      <c r="X67" s="56">
        <v>25521258000</v>
      </c>
      <c r="Y67" s="56"/>
      <c r="Z67" s="56"/>
      <c r="AA67" s="57"/>
      <c r="AB67" s="476">
        <f>(((((W67*I67)+(X67*J67)+(Y67*K67)+(Z67*L67)+(AA67*M67))/$L$2)))</f>
        <v>0.91120878659031468</v>
      </c>
      <c r="AC67" s="536">
        <f>12*AB67</f>
        <v>10.934505439083775</v>
      </c>
      <c r="AD67" s="478">
        <f>IF(AC67&gt;=12,12,AC67)</f>
        <v>10.934505439083775</v>
      </c>
      <c r="AE67" s="59"/>
      <c r="AF67" s="59">
        <v>0.3</v>
      </c>
      <c r="AG67" s="496">
        <v>20</v>
      </c>
      <c r="AH67" s="537">
        <f>V67+AD67+AG67+AE67+AF67</f>
        <v>39.234505439083776</v>
      </c>
      <c r="AI67" s="488">
        <f>IF(AH67&gt;=40,40,AH67)</f>
        <v>39.234505439083776</v>
      </c>
      <c r="AJ67" s="61"/>
      <c r="AK67" s="62"/>
      <c r="AL67" s="63"/>
      <c r="AM67" s="64"/>
      <c r="AN67" s="65"/>
      <c r="AO67" s="66"/>
    </row>
    <row r="68" spans="1:41" s="22" customFormat="1" ht="26.25" customHeight="1" x14ac:dyDescent="0.15">
      <c r="A68" s="177"/>
      <c r="B68" s="171"/>
      <c r="C68" s="843" t="s">
        <v>1171</v>
      </c>
      <c r="D68" s="844"/>
      <c r="E68" s="844"/>
      <c r="F68" s="845"/>
      <c r="G68" s="46"/>
      <c r="H68" s="47"/>
      <c r="I68" s="172"/>
      <c r="J68" s="217"/>
      <c r="K68" s="217"/>
      <c r="L68" s="217"/>
      <c r="M68" s="217"/>
      <c r="N68" s="50"/>
      <c r="O68" s="51"/>
      <c r="P68" s="234">
        <v>88</v>
      </c>
      <c r="Q68" s="54">
        <v>93.08</v>
      </c>
      <c r="R68" s="53"/>
      <c r="S68" s="54"/>
      <c r="T68" s="54"/>
      <c r="U68" s="496">
        <f>(I67*P68)+(J67*Q68)+(K67*R68)+(L67*S68)</f>
        <v>90.031999999999996</v>
      </c>
      <c r="V68" s="55"/>
      <c r="W68" s="56"/>
      <c r="X68" s="56"/>
      <c r="Y68" s="56"/>
      <c r="Z68" s="56"/>
      <c r="AA68" s="57"/>
      <c r="AB68" s="476"/>
      <c r="AC68" s="536"/>
      <c r="AD68" s="478"/>
      <c r="AE68" s="59"/>
      <c r="AF68" s="59"/>
      <c r="AG68" s="263"/>
      <c r="AH68" s="60"/>
      <c r="AI68" s="55"/>
      <c r="AJ68" s="61"/>
      <c r="AK68" s="62"/>
      <c r="AL68" s="63"/>
      <c r="AM68" s="64"/>
      <c r="AN68" s="65"/>
      <c r="AO68" s="66"/>
    </row>
    <row r="69" spans="1:41" s="22" customFormat="1" ht="48" customHeight="1" x14ac:dyDescent="0.15">
      <c r="A69" s="43"/>
      <c r="B69" s="44"/>
      <c r="C69" s="45" t="s">
        <v>1341</v>
      </c>
      <c r="D69" s="45"/>
      <c r="E69" s="45"/>
      <c r="F69" s="82"/>
      <c r="G69" s="83"/>
      <c r="H69" s="47"/>
      <c r="I69" s="48">
        <v>0.5</v>
      </c>
      <c r="J69" s="49">
        <v>0.5</v>
      </c>
      <c r="K69" s="49"/>
      <c r="L69" s="49"/>
      <c r="M69" s="49"/>
      <c r="N69" s="50">
        <f>SUM(I69:M69)</f>
        <v>1</v>
      </c>
      <c r="O69" s="51"/>
      <c r="P69" s="52">
        <v>8</v>
      </c>
      <c r="Q69" s="53">
        <v>8</v>
      </c>
      <c r="R69" s="53"/>
      <c r="S69" s="53"/>
      <c r="T69" s="53"/>
      <c r="U69" s="54">
        <f>ROUND(((P69*I69)+(Q69*J69)+(R69*K69)+(S69*L69)+(T69*M69)),2)</f>
        <v>8</v>
      </c>
      <c r="V69" s="55">
        <f>IF(U69&gt;=8,8,U69)</f>
        <v>8</v>
      </c>
      <c r="W69" s="56">
        <v>53700000000</v>
      </c>
      <c r="X69" s="56">
        <v>25000000000</v>
      </c>
      <c r="Y69" s="56"/>
      <c r="Z69" s="56"/>
      <c r="AA69" s="57"/>
      <c r="AB69" s="551">
        <f>(((((W69*I69)+(X69*J69)+(Y69*K69)+(Z69*L69)+(AA69*M69))/$L$2)))</f>
        <v>0.90669253609091371</v>
      </c>
      <c r="AC69" s="536">
        <f>12*AB69</f>
        <v>10.880310433090965</v>
      </c>
      <c r="AD69" s="488">
        <f>IF(AC69&gt;=12,12,AC69)</f>
        <v>10.880310433090965</v>
      </c>
      <c r="AE69" s="59"/>
      <c r="AF69" s="59">
        <v>0.3</v>
      </c>
      <c r="AG69" s="263">
        <v>19.8</v>
      </c>
      <c r="AH69" s="60">
        <f>V69+AD69+AG69+AE69+AF69</f>
        <v>38.980310433090963</v>
      </c>
      <c r="AI69" s="55">
        <f>IF(AH69&gt;=40,40,AH69)</f>
        <v>38.980310433090963</v>
      </c>
      <c r="AJ69" s="61"/>
      <c r="AK69" s="62"/>
      <c r="AL69" s="63"/>
      <c r="AM69" s="64"/>
      <c r="AN69" s="65"/>
      <c r="AO69" s="66"/>
    </row>
    <row r="70" spans="1:41" s="22" customFormat="1" ht="58.5" customHeight="1" x14ac:dyDescent="0.15">
      <c r="A70" s="43"/>
      <c r="B70" s="44"/>
      <c r="C70" s="107" t="s">
        <v>1327</v>
      </c>
      <c r="D70" s="117" t="s">
        <v>1332</v>
      </c>
      <c r="E70" s="80"/>
      <c r="F70" s="104"/>
      <c r="G70" s="632"/>
      <c r="H70" s="47"/>
      <c r="I70" s="48">
        <v>0.65</v>
      </c>
      <c r="J70" s="49">
        <v>0.35</v>
      </c>
      <c r="K70" s="49"/>
      <c r="L70" s="49"/>
      <c r="M70" s="49"/>
      <c r="N70" s="50">
        <f>SUM(I70:M70)</f>
        <v>1</v>
      </c>
      <c r="O70" s="51"/>
      <c r="P70" s="52">
        <v>8</v>
      </c>
      <c r="Q70" s="53">
        <v>8</v>
      </c>
      <c r="R70" s="53"/>
      <c r="S70" s="53"/>
      <c r="T70" s="53"/>
      <c r="U70" s="54">
        <f t="shared" ref="U70" si="72">ROUND(((P70*I70)+(Q70*J70)+(R70*K70)+(S70*L70)+(T70*M70)),2)</f>
        <v>8</v>
      </c>
      <c r="V70" s="55">
        <f t="shared" ref="V70" si="73">IF(U70&gt;=8,8,U70)</f>
        <v>8</v>
      </c>
      <c r="W70" s="56">
        <v>42811622000</v>
      </c>
      <c r="X70" s="56">
        <v>33900000000</v>
      </c>
      <c r="Y70" s="57"/>
      <c r="Z70" s="56"/>
      <c r="AA70" s="57"/>
      <c r="AB70" s="661">
        <f t="shared" ref="AB70" si="74">(((((W70*I70)+(X70*J70)+(Y70*K70)+(Z70*L70)+(AA70*M70))/$L$2)))</f>
        <v>0.9145855837914435</v>
      </c>
      <c r="AC70" s="536">
        <f t="shared" ref="AC70" si="75">12*AB70</f>
        <v>10.975027005497322</v>
      </c>
      <c r="AD70" s="488">
        <f t="shared" ref="AD70" si="76">IF(AC70&gt;=12,12,AC70)</f>
        <v>10.975027005497322</v>
      </c>
      <c r="AE70" s="59"/>
      <c r="AF70" s="59">
        <v>0.2</v>
      </c>
      <c r="AG70" s="263">
        <v>19.8</v>
      </c>
      <c r="AH70" s="60">
        <f t="shared" ref="AH70" si="77">V70+AD70+AG70+AE70+AF70</f>
        <v>38.975027005497324</v>
      </c>
      <c r="AI70" s="55">
        <f t="shared" ref="AI70" si="78">IF(AH70&gt;=40,40,AH70)</f>
        <v>38.975027005497324</v>
      </c>
      <c r="AJ70" s="61"/>
      <c r="AK70" s="62"/>
      <c r="AL70" s="63"/>
      <c r="AM70" s="64">
        <f>100%+AL70</f>
        <v>1</v>
      </c>
      <c r="AN70" s="65">
        <f>ROUNDUP((($E$2*AM70-$AN$4)*AJ70+$AN$4),-3)</f>
        <v>0</v>
      </c>
      <c r="AO70" s="66"/>
    </row>
    <row r="71" spans="1:41" s="22" customFormat="1" ht="48.75" customHeight="1" x14ac:dyDescent="0.15">
      <c r="A71" s="43"/>
      <c r="B71" s="44"/>
      <c r="C71" s="528" t="s">
        <v>1335</v>
      </c>
      <c r="D71" s="222" t="s">
        <v>1333</v>
      </c>
      <c r="E71" s="222" t="s">
        <v>1334</v>
      </c>
      <c r="F71" s="222" t="s">
        <v>1337</v>
      </c>
      <c r="G71" s="222" t="s">
        <v>1336</v>
      </c>
      <c r="H71" s="222" t="s">
        <v>1338</v>
      </c>
      <c r="I71" s="48"/>
      <c r="J71" s="217"/>
      <c r="K71" s="49"/>
      <c r="L71" s="49"/>
      <c r="M71" s="49"/>
      <c r="N71" s="527"/>
      <c r="O71" s="51"/>
      <c r="P71" s="52"/>
      <c r="Q71" s="53"/>
      <c r="R71" s="53"/>
      <c r="S71" s="53"/>
      <c r="T71" s="53"/>
      <c r="U71" s="54"/>
      <c r="V71" s="55"/>
      <c r="W71" s="56"/>
      <c r="X71" s="56"/>
      <c r="Y71" s="57"/>
      <c r="Z71" s="56"/>
      <c r="AA71" s="57"/>
      <c r="AB71" s="476"/>
      <c r="AC71" s="536"/>
      <c r="AD71" s="478"/>
      <c r="AE71" s="59"/>
      <c r="AF71" s="59"/>
      <c r="AG71" s="263"/>
      <c r="AH71" s="60"/>
      <c r="AI71" s="55"/>
      <c r="AJ71" s="61"/>
      <c r="AK71" s="62"/>
      <c r="AL71" s="63"/>
      <c r="AM71" s="64"/>
      <c r="AN71" s="65"/>
      <c r="AO71" s="66"/>
    </row>
    <row r="72" spans="1:41" s="22" customFormat="1" ht="48.75" customHeight="1" x14ac:dyDescent="0.15">
      <c r="A72" s="43"/>
      <c r="B72" s="44"/>
      <c r="C72" s="635" t="s">
        <v>1339</v>
      </c>
      <c r="D72" s="662" t="s">
        <v>1340</v>
      </c>
      <c r="E72" s="117"/>
      <c r="F72" s="117"/>
      <c r="G72" s="117"/>
      <c r="H72" s="546"/>
      <c r="I72" s="48"/>
      <c r="J72" s="217"/>
      <c r="K72" s="49"/>
      <c r="L72" s="49"/>
      <c r="M72" s="49"/>
      <c r="N72" s="527"/>
      <c r="O72" s="51"/>
      <c r="P72" s="52"/>
      <c r="Q72" s="53"/>
      <c r="R72" s="53"/>
      <c r="S72" s="53"/>
      <c r="T72" s="53"/>
      <c r="U72" s="54"/>
      <c r="V72" s="55"/>
      <c r="W72" s="56"/>
      <c r="X72" s="56"/>
      <c r="Y72" s="57"/>
      <c r="Z72" s="56"/>
      <c r="AA72" s="57"/>
      <c r="AB72" s="476"/>
      <c r="AC72" s="536"/>
      <c r="AD72" s="478"/>
      <c r="AE72" s="59"/>
      <c r="AF72" s="59"/>
      <c r="AG72" s="263"/>
      <c r="AH72" s="60"/>
      <c r="AI72" s="55"/>
      <c r="AJ72" s="61"/>
      <c r="AK72" s="62"/>
      <c r="AL72" s="63"/>
      <c r="AM72" s="64"/>
      <c r="AN72" s="65"/>
      <c r="AO72" s="66"/>
    </row>
    <row r="73" spans="1:41" s="22" customFormat="1" ht="58.5" customHeight="1" x14ac:dyDescent="0.15">
      <c r="A73" s="43"/>
      <c r="B73" s="44"/>
      <c r="C73" s="663" t="s">
        <v>87</v>
      </c>
      <c r="D73" s="635" t="s">
        <v>1309</v>
      </c>
      <c r="E73" s="80"/>
      <c r="F73" s="104"/>
      <c r="G73" s="632"/>
      <c r="H73" s="47"/>
      <c r="I73" s="48">
        <v>0.5</v>
      </c>
      <c r="J73" s="49">
        <v>0.5</v>
      </c>
      <c r="K73" s="49"/>
      <c r="L73" s="49"/>
      <c r="M73" s="49"/>
      <c r="N73" s="50">
        <f t="shared" ref="N73:N81" si="79">SUM(I73:M73)</f>
        <v>1</v>
      </c>
      <c r="O73" s="51"/>
      <c r="P73" s="52">
        <v>8</v>
      </c>
      <c r="Q73" s="53">
        <v>8</v>
      </c>
      <c r="R73" s="53"/>
      <c r="S73" s="53"/>
      <c r="T73" s="53"/>
      <c r="U73" s="54">
        <f t="shared" ref="U73:U82" si="80">ROUND(((P73*I73)+(Q73*J73)+(R73*K73)+(S73*L73)+(T73*M73)),2)</f>
        <v>8</v>
      </c>
      <c r="V73" s="55">
        <f>IF(U73&gt;=8,8,U73)</f>
        <v>8</v>
      </c>
      <c r="W73" s="56">
        <v>40173484000</v>
      </c>
      <c r="X73" s="56">
        <v>39312444000</v>
      </c>
      <c r="Y73" s="57"/>
      <c r="Z73" s="56"/>
      <c r="AA73" s="57"/>
      <c r="AB73" s="551">
        <f t="shared" ref="AB73:AB82" si="81">(((((W73*I73)+(X73*J73)+(Y73*K73)+(Z73*L73)+(AA73*M73))/$L$2)))</f>
        <v>0.91574711107826889</v>
      </c>
      <c r="AC73" s="536">
        <f t="shared" ref="AC73:AC82" si="82">12*AB73</f>
        <v>10.988965332939227</v>
      </c>
      <c r="AD73" s="488">
        <f t="shared" ref="AD73:AD82" si="83">IF(AC73&gt;=12,12,AC73)</f>
        <v>10.988965332939227</v>
      </c>
      <c r="AE73" s="59"/>
      <c r="AF73" s="59">
        <v>0.3</v>
      </c>
      <c r="AG73" s="263">
        <v>19.8</v>
      </c>
      <c r="AH73" s="60">
        <f t="shared" ref="AH73:AH82" si="84">V73+AD73+AG73+AE73+AF73</f>
        <v>39.088965332939225</v>
      </c>
      <c r="AI73" s="55">
        <f t="shared" ref="AI73:AI82" si="85">IF(AH73&gt;=40,40,AH73)</f>
        <v>39.088965332939225</v>
      </c>
      <c r="AJ73" s="61"/>
      <c r="AK73" s="62"/>
      <c r="AL73" s="63"/>
      <c r="AM73" s="64">
        <f>100%+AL73</f>
        <v>1</v>
      </c>
      <c r="AN73" s="65">
        <f>ROUNDUP((($E$2*AM73-$AN$4)*AJ73+$AN$4),-3)</f>
        <v>0</v>
      </c>
      <c r="AO73" s="66"/>
    </row>
    <row r="74" spans="1:41" s="22" customFormat="1" ht="58.5" customHeight="1" x14ac:dyDescent="0.15">
      <c r="A74" s="43"/>
      <c r="B74" s="44"/>
      <c r="C74" s="106" t="s">
        <v>231</v>
      </c>
      <c r="D74" s="222" t="s">
        <v>962</v>
      </c>
      <c r="E74" s="45"/>
      <c r="F74" s="82"/>
      <c r="G74" s="117"/>
      <c r="H74" s="47"/>
      <c r="I74" s="48">
        <v>0.65</v>
      </c>
      <c r="J74" s="49">
        <v>0.35</v>
      </c>
      <c r="K74" s="49"/>
      <c r="L74" s="49"/>
      <c r="M74" s="49"/>
      <c r="N74" s="50">
        <f t="shared" si="79"/>
        <v>1</v>
      </c>
      <c r="O74" s="51"/>
      <c r="P74" s="52">
        <v>8</v>
      </c>
      <c r="Q74" s="53">
        <v>8</v>
      </c>
      <c r="R74" s="53"/>
      <c r="S74" s="53"/>
      <c r="T74" s="53"/>
      <c r="U74" s="54">
        <f t="shared" si="80"/>
        <v>8</v>
      </c>
      <c r="V74" s="55">
        <f>IF(U74&gt;=8,8,U74)</f>
        <v>8</v>
      </c>
      <c r="W74" s="57">
        <v>48090704000</v>
      </c>
      <c r="X74" s="56">
        <v>20999961000</v>
      </c>
      <c r="Y74" s="57"/>
      <c r="Z74" s="56"/>
      <c r="AA74" s="57"/>
      <c r="AB74" s="476">
        <f t="shared" si="81"/>
        <v>0.88961731399790189</v>
      </c>
      <c r="AC74" s="536">
        <f t="shared" si="82"/>
        <v>10.675407767974823</v>
      </c>
      <c r="AD74" s="478">
        <f t="shared" si="83"/>
        <v>10.675407767974823</v>
      </c>
      <c r="AE74" s="59"/>
      <c r="AF74" s="59">
        <v>0.2</v>
      </c>
      <c r="AG74" s="263">
        <v>19.8</v>
      </c>
      <c r="AH74" s="60">
        <f t="shared" si="84"/>
        <v>38.675407767974832</v>
      </c>
      <c r="AI74" s="55">
        <f t="shared" si="85"/>
        <v>38.675407767974832</v>
      </c>
      <c r="AJ74" s="61"/>
      <c r="AK74" s="62"/>
      <c r="AL74" s="63"/>
      <c r="AM74" s="64">
        <f>100%+AL74</f>
        <v>1</v>
      </c>
      <c r="AN74" s="65">
        <f>ROUNDUP((($E$2*AM74-$AN$4)*AJ74+$AN$4),-3)</f>
        <v>0</v>
      </c>
      <c r="AO74" s="66"/>
    </row>
    <row r="75" spans="1:41" s="22" customFormat="1" ht="60" customHeight="1" x14ac:dyDescent="0.15">
      <c r="A75" s="43"/>
      <c r="B75" s="44"/>
      <c r="C75" s="107" t="s">
        <v>1260</v>
      </c>
      <c r="D75" s="222" t="s">
        <v>1317</v>
      </c>
      <c r="E75" s="80"/>
      <c r="F75" s="117"/>
      <c r="G75" s="46"/>
      <c r="H75" s="47"/>
      <c r="I75" s="48">
        <v>0.65</v>
      </c>
      <c r="J75" s="49">
        <v>0.35</v>
      </c>
      <c r="K75" s="49"/>
      <c r="L75" s="49"/>
      <c r="M75" s="49"/>
      <c r="N75" s="50">
        <f t="shared" si="79"/>
        <v>1</v>
      </c>
      <c r="O75" s="51"/>
      <c r="P75" s="52">
        <v>8</v>
      </c>
      <c r="Q75" s="53">
        <v>8</v>
      </c>
      <c r="R75" s="53"/>
      <c r="S75" s="53"/>
      <c r="T75" s="53"/>
      <c r="U75" s="54">
        <f t="shared" si="80"/>
        <v>8</v>
      </c>
      <c r="V75" s="55">
        <f>IF(U75&gt;=8,8,U75)</f>
        <v>8</v>
      </c>
      <c r="W75" s="57">
        <v>46745176000</v>
      </c>
      <c r="X75" s="57">
        <v>25232070000</v>
      </c>
      <c r="Y75" s="56"/>
      <c r="Z75" s="56"/>
      <c r="AA75" s="57"/>
      <c r="AB75" s="551">
        <f t="shared" si="81"/>
        <v>0.90359547024243159</v>
      </c>
      <c r="AC75" s="536">
        <f t="shared" si="82"/>
        <v>10.843145642909178</v>
      </c>
      <c r="AD75" s="488">
        <f t="shared" si="83"/>
        <v>10.843145642909178</v>
      </c>
      <c r="AE75" s="59"/>
      <c r="AF75" s="59">
        <v>0.2</v>
      </c>
      <c r="AG75" s="263">
        <v>19.8</v>
      </c>
      <c r="AH75" s="60">
        <f t="shared" si="84"/>
        <v>38.843145642909178</v>
      </c>
      <c r="AI75" s="55">
        <f t="shared" si="85"/>
        <v>38.843145642909178</v>
      </c>
      <c r="AJ75" s="61"/>
      <c r="AK75" s="62"/>
      <c r="AL75" s="63"/>
      <c r="AM75" s="64"/>
      <c r="AN75" s="65"/>
      <c r="AO75" s="66"/>
    </row>
    <row r="76" spans="1:41" s="22" customFormat="1" ht="48" customHeight="1" x14ac:dyDescent="0.15">
      <c r="A76" s="43"/>
      <c r="B76" s="44"/>
      <c r="C76" s="222" t="s">
        <v>1257</v>
      </c>
      <c r="D76" s="528" t="s">
        <v>174</v>
      </c>
      <c r="E76" s="80"/>
      <c r="F76" s="691"/>
      <c r="G76" s="46"/>
      <c r="H76" s="47"/>
      <c r="I76" s="172">
        <v>0.6</v>
      </c>
      <c r="J76" s="217">
        <v>0.4</v>
      </c>
      <c r="K76" s="49"/>
      <c r="L76" s="49"/>
      <c r="M76" s="49"/>
      <c r="N76" s="50">
        <f t="shared" si="79"/>
        <v>1</v>
      </c>
      <c r="O76" s="51"/>
      <c r="P76" s="52">
        <v>8</v>
      </c>
      <c r="Q76" s="53">
        <v>8</v>
      </c>
      <c r="R76" s="53"/>
      <c r="S76" s="53"/>
      <c r="T76" s="53"/>
      <c r="U76" s="54">
        <f t="shared" si="80"/>
        <v>8</v>
      </c>
      <c r="V76" s="55">
        <f>IF(U76&gt;=8,8,U76)</f>
        <v>8</v>
      </c>
      <c r="W76" s="57">
        <v>41953113000</v>
      </c>
      <c r="X76" s="56">
        <v>35927928000</v>
      </c>
      <c r="Y76" s="57"/>
      <c r="Z76" s="56"/>
      <c r="AA76" s="167"/>
      <c r="AB76" s="551">
        <f t="shared" si="81"/>
        <v>0.91114049086790105</v>
      </c>
      <c r="AC76" s="536">
        <f t="shared" si="82"/>
        <v>10.933685890414813</v>
      </c>
      <c r="AD76" s="488">
        <f t="shared" si="83"/>
        <v>10.933685890414813</v>
      </c>
      <c r="AE76" s="182"/>
      <c r="AF76" s="59">
        <v>0.3</v>
      </c>
      <c r="AG76" s="263">
        <v>19.8</v>
      </c>
      <c r="AH76" s="60">
        <f t="shared" si="84"/>
        <v>39.033685890414816</v>
      </c>
      <c r="AI76" s="55">
        <f t="shared" si="85"/>
        <v>39.033685890414816</v>
      </c>
      <c r="AJ76" s="61"/>
      <c r="AK76" s="62"/>
      <c r="AL76" s="63"/>
      <c r="AM76" s="64">
        <f>100%+AL76</f>
        <v>1</v>
      </c>
      <c r="AN76" s="65">
        <f>ROUNDUP((($E$2*AM76-$AN$4)*AJ76+$AN$4),-3)</f>
        <v>0</v>
      </c>
      <c r="AO76" s="66"/>
    </row>
    <row r="77" spans="1:41" s="22" customFormat="1" ht="48.75" customHeight="1" x14ac:dyDescent="0.15">
      <c r="A77" s="43"/>
      <c r="B77" s="44"/>
      <c r="C77" s="107" t="s">
        <v>1245</v>
      </c>
      <c r="D77" s="222" t="s">
        <v>1285</v>
      </c>
      <c r="E77" s="80"/>
      <c r="F77" s="80"/>
      <c r="G77" s="542"/>
      <c r="H77" s="47"/>
      <c r="I77" s="48">
        <v>0.65</v>
      </c>
      <c r="J77" s="217">
        <v>0.35</v>
      </c>
      <c r="K77" s="49"/>
      <c r="L77" s="49"/>
      <c r="M77" s="49"/>
      <c r="N77" s="527">
        <f t="shared" si="79"/>
        <v>1</v>
      </c>
      <c r="O77" s="51"/>
      <c r="P77" s="52">
        <v>8</v>
      </c>
      <c r="Q77" s="53">
        <v>8</v>
      </c>
      <c r="R77" s="53"/>
      <c r="S77" s="53"/>
      <c r="T77" s="53"/>
      <c r="U77" s="54">
        <f t="shared" si="80"/>
        <v>8</v>
      </c>
      <c r="V77" s="55">
        <f>IF(U77&gt;=8,8,U77)</f>
        <v>8</v>
      </c>
      <c r="W77" s="56">
        <v>48895833000</v>
      </c>
      <c r="X77" s="56">
        <v>21828190000</v>
      </c>
      <c r="Y77" s="57"/>
      <c r="Z77" s="68"/>
      <c r="AA77" s="57"/>
      <c r="AB77" s="476">
        <f t="shared" si="81"/>
        <v>0.90835518093677448</v>
      </c>
      <c r="AC77" s="536">
        <f t="shared" si="82"/>
        <v>10.900262171241295</v>
      </c>
      <c r="AD77" s="478">
        <f t="shared" si="83"/>
        <v>10.900262171241295</v>
      </c>
      <c r="AE77" s="59"/>
      <c r="AF77" s="59">
        <v>0.2</v>
      </c>
      <c r="AG77" s="263">
        <v>19.8</v>
      </c>
      <c r="AH77" s="60">
        <f t="shared" si="84"/>
        <v>38.900262171241295</v>
      </c>
      <c r="AI77" s="55">
        <f t="shared" si="85"/>
        <v>38.900262171241295</v>
      </c>
      <c r="AJ77" s="61"/>
      <c r="AK77" s="62"/>
      <c r="AL77" s="63"/>
      <c r="AM77" s="64">
        <f>100%+AL77</f>
        <v>1</v>
      </c>
      <c r="AN77" s="65">
        <f>ROUNDUP((($E$2*AM77-$AN$4)*AJ77+$AN$4),-3)</f>
        <v>0</v>
      </c>
      <c r="AO77" s="66"/>
    </row>
    <row r="78" spans="1:41" s="22" customFormat="1" ht="59.25" customHeight="1" x14ac:dyDescent="0.15">
      <c r="A78" s="43"/>
      <c r="B78" s="44"/>
      <c r="C78" s="107" t="s">
        <v>1326</v>
      </c>
      <c r="D78" s="528" t="s">
        <v>1270</v>
      </c>
      <c r="E78" s="73"/>
      <c r="F78" s="82"/>
      <c r="G78" s="46"/>
      <c r="H78" s="47"/>
      <c r="I78" s="48">
        <v>0.65</v>
      </c>
      <c r="J78" s="49">
        <v>0.35</v>
      </c>
      <c r="K78" s="49"/>
      <c r="L78" s="49"/>
      <c r="M78" s="49"/>
      <c r="N78" s="50">
        <f t="shared" si="79"/>
        <v>1</v>
      </c>
      <c r="O78" s="51"/>
      <c r="P78" s="52">
        <v>8</v>
      </c>
      <c r="Q78" s="53">
        <v>8</v>
      </c>
      <c r="R78" s="53"/>
      <c r="S78" s="53"/>
      <c r="T78" s="53"/>
      <c r="U78" s="54">
        <f t="shared" si="80"/>
        <v>8</v>
      </c>
      <c r="V78" s="55">
        <f t="shared" ref="V78:V82" si="86">IF(U78&gt;=8,8,U78)</f>
        <v>8</v>
      </c>
      <c r="W78" s="56">
        <v>44723512000</v>
      </c>
      <c r="X78" s="56">
        <v>28674545000</v>
      </c>
      <c r="Y78" s="57"/>
      <c r="Z78" s="56"/>
      <c r="AA78" s="57"/>
      <c r="AB78" s="476">
        <f t="shared" si="81"/>
        <v>0.90107895835751273</v>
      </c>
      <c r="AC78" s="536">
        <f t="shared" si="82"/>
        <v>10.812947500290154</v>
      </c>
      <c r="AD78" s="478">
        <f t="shared" si="83"/>
        <v>10.812947500290154</v>
      </c>
      <c r="AE78" s="59"/>
      <c r="AF78" s="59">
        <v>0.2</v>
      </c>
      <c r="AG78" s="263">
        <v>19.8</v>
      </c>
      <c r="AH78" s="60">
        <f t="shared" si="84"/>
        <v>38.812947500290157</v>
      </c>
      <c r="AI78" s="55">
        <f t="shared" si="85"/>
        <v>38.812947500290157</v>
      </c>
      <c r="AJ78" s="61"/>
      <c r="AK78" s="62"/>
      <c r="AL78" s="63"/>
      <c r="AM78" s="64">
        <f>100%+AL78</f>
        <v>1</v>
      </c>
      <c r="AN78" s="65">
        <f>ROUNDUP((($E$2*AM78-$AN$4)*AJ78+$AN$4),-3)</f>
        <v>0</v>
      </c>
      <c r="AO78" s="66"/>
    </row>
    <row r="79" spans="1:41" s="22" customFormat="1" ht="48" customHeight="1" x14ac:dyDescent="0.15">
      <c r="A79" s="43"/>
      <c r="B79" s="44"/>
      <c r="C79" s="635" t="s">
        <v>1066</v>
      </c>
      <c r="D79" s="662" t="s">
        <v>973</v>
      </c>
      <c r="E79" s="549"/>
      <c r="F79" s="643"/>
      <c r="G79" s="632"/>
      <c r="H79" s="47"/>
      <c r="I79" s="172">
        <v>0.5</v>
      </c>
      <c r="J79" s="217">
        <v>0.5</v>
      </c>
      <c r="K79" s="49"/>
      <c r="L79" s="49"/>
      <c r="M79" s="49"/>
      <c r="N79" s="50">
        <f t="shared" si="79"/>
        <v>1</v>
      </c>
      <c r="O79" s="51"/>
      <c r="P79" s="52">
        <v>8</v>
      </c>
      <c r="Q79" s="53">
        <v>8</v>
      </c>
      <c r="R79" s="53"/>
      <c r="S79" s="53"/>
      <c r="T79" s="53"/>
      <c r="U79" s="54">
        <f t="shared" si="80"/>
        <v>8</v>
      </c>
      <c r="V79" s="55">
        <f t="shared" si="86"/>
        <v>8</v>
      </c>
      <c r="W79" s="56">
        <v>39218186000</v>
      </c>
      <c r="X79" s="56">
        <v>41788080000</v>
      </c>
      <c r="Y79" s="57"/>
      <c r="Z79" s="56"/>
      <c r="AA79" s="167"/>
      <c r="AB79" s="551">
        <f t="shared" si="81"/>
        <v>0.93326272882840089</v>
      </c>
      <c r="AC79" s="536">
        <f t="shared" si="82"/>
        <v>11.199152745940811</v>
      </c>
      <c r="AD79" s="488">
        <f t="shared" si="83"/>
        <v>11.199152745940811</v>
      </c>
      <c r="AE79" s="182"/>
      <c r="AF79" s="59">
        <v>0.3</v>
      </c>
      <c r="AG79" s="263">
        <v>19.8</v>
      </c>
      <c r="AH79" s="60">
        <f t="shared" si="84"/>
        <v>39.299152745940809</v>
      </c>
      <c r="AI79" s="55">
        <f t="shared" si="85"/>
        <v>39.299152745940809</v>
      </c>
      <c r="AJ79" s="61"/>
      <c r="AK79" s="62"/>
      <c r="AL79" s="63"/>
      <c r="AM79" s="64">
        <f>100%+AL79</f>
        <v>1</v>
      </c>
      <c r="AN79" s="65">
        <f>ROUNDUP((($E$2*AM79-$AN$4)*AJ79+$AN$4),-3)</f>
        <v>0</v>
      </c>
      <c r="AO79" s="66"/>
    </row>
    <row r="80" spans="1:41" s="22" customFormat="1" ht="48" customHeight="1" x14ac:dyDescent="0.15">
      <c r="A80" s="43"/>
      <c r="B80" s="44"/>
      <c r="C80" s="106" t="s">
        <v>1052</v>
      </c>
      <c r="D80" s="222" t="s">
        <v>1329</v>
      </c>
      <c r="E80" s="80"/>
      <c r="F80" s="82"/>
      <c r="G80" s="46"/>
      <c r="H80" s="47"/>
      <c r="I80" s="48">
        <v>0.65</v>
      </c>
      <c r="J80" s="49">
        <v>0.35</v>
      </c>
      <c r="K80" s="49"/>
      <c r="L80" s="49"/>
      <c r="M80" s="49"/>
      <c r="N80" s="50">
        <f t="shared" si="79"/>
        <v>1</v>
      </c>
      <c r="O80" s="51"/>
      <c r="P80" s="52">
        <v>8</v>
      </c>
      <c r="Q80" s="53">
        <v>8</v>
      </c>
      <c r="R80" s="53"/>
      <c r="S80" s="53"/>
      <c r="T80" s="53"/>
      <c r="U80" s="54">
        <f t="shared" si="80"/>
        <v>8</v>
      </c>
      <c r="V80" s="55">
        <f t="shared" si="86"/>
        <v>8</v>
      </c>
      <c r="W80" s="57">
        <v>43860812000</v>
      </c>
      <c r="X80" s="57">
        <v>31747521000</v>
      </c>
      <c r="Y80" s="57"/>
      <c r="Z80" s="56"/>
      <c r="AA80" s="57"/>
      <c r="AB80" s="476">
        <f t="shared" si="81"/>
        <v>0.912940538227897</v>
      </c>
      <c r="AC80" s="536">
        <f t="shared" si="82"/>
        <v>10.955286458734765</v>
      </c>
      <c r="AD80" s="488">
        <f t="shared" si="83"/>
        <v>10.955286458734765</v>
      </c>
      <c r="AE80" s="59"/>
      <c r="AF80" s="59">
        <v>0.2</v>
      </c>
      <c r="AG80" s="263">
        <v>19.8</v>
      </c>
      <c r="AH80" s="60">
        <f t="shared" si="84"/>
        <v>38.955286458734768</v>
      </c>
      <c r="AI80" s="55">
        <f t="shared" si="85"/>
        <v>38.955286458734768</v>
      </c>
      <c r="AJ80" s="61"/>
      <c r="AK80" s="62"/>
      <c r="AL80" s="63"/>
      <c r="AM80" s="64"/>
      <c r="AN80" s="65"/>
      <c r="AO80" s="66"/>
    </row>
    <row r="81" spans="1:41" s="22" customFormat="1" ht="60" customHeight="1" x14ac:dyDescent="0.15">
      <c r="A81" s="43"/>
      <c r="B81" s="44"/>
      <c r="C81" s="107" t="s">
        <v>1331</v>
      </c>
      <c r="D81" s="103" t="s">
        <v>1330</v>
      </c>
      <c r="E81" s="691" t="s">
        <v>1293</v>
      </c>
      <c r="F81" s="117"/>
      <c r="G81" s="46"/>
      <c r="H81" s="47"/>
      <c r="I81" s="48">
        <v>0.64</v>
      </c>
      <c r="J81" s="49">
        <v>0.2</v>
      </c>
      <c r="K81" s="49">
        <v>0.16</v>
      </c>
      <c r="L81" s="49"/>
      <c r="M81" s="49"/>
      <c r="N81" s="50">
        <f t="shared" si="79"/>
        <v>1</v>
      </c>
      <c r="O81" s="51"/>
      <c r="P81" s="52">
        <v>8</v>
      </c>
      <c r="Q81" s="53">
        <v>8</v>
      </c>
      <c r="R81" s="53">
        <v>8</v>
      </c>
      <c r="S81" s="53"/>
      <c r="T81" s="53"/>
      <c r="U81" s="54">
        <f t="shared" si="80"/>
        <v>8</v>
      </c>
      <c r="V81" s="55">
        <f t="shared" si="86"/>
        <v>8</v>
      </c>
      <c r="W81" s="57">
        <v>41104192000</v>
      </c>
      <c r="X81" s="56">
        <v>37771260000</v>
      </c>
      <c r="Y81" s="57">
        <v>30932491000</v>
      </c>
      <c r="Z81" s="56"/>
      <c r="AA81" s="57"/>
      <c r="AB81" s="551">
        <f t="shared" si="81"/>
        <v>0.89425307026023826</v>
      </c>
      <c r="AC81" s="536">
        <f t="shared" si="82"/>
        <v>10.731036843122858</v>
      </c>
      <c r="AD81" s="488">
        <f t="shared" si="83"/>
        <v>10.731036843122858</v>
      </c>
      <c r="AE81" s="59"/>
      <c r="AF81" s="59">
        <v>0.3</v>
      </c>
      <c r="AG81" s="263">
        <v>19.8</v>
      </c>
      <c r="AH81" s="60">
        <f t="shared" si="84"/>
        <v>38.83103684312286</v>
      </c>
      <c r="AI81" s="55">
        <f t="shared" si="85"/>
        <v>38.83103684312286</v>
      </c>
      <c r="AJ81" s="61"/>
      <c r="AK81" s="62"/>
      <c r="AL81" s="63"/>
      <c r="AM81" s="64"/>
      <c r="AN81" s="65"/>
      <c r="AO81" s="66"/>
    </row>
    <row r="82" spans="1:41" s="22" customFormat="1" ht="58.5" customHeight="1" x14ac:dyDescent="0.15">
      <c r="A82" s="43"/>
      <c r="B82" s="44"/>
      <c r="C82" s="107" t="s">
        <v>1327</v>
      </c>
      <c r="D82" s="222" t="s">
        <v>337</v>
      </c>
      <c r="E82" s="80"/>
      <c r="F82" s="104"/>
      <c r="G82" s="632"/>
      <c r="H82" s="47"/>
      <c r="I82" s="48">
        <v>0.65</v>
      </c>
      <c r="J82" s="49">
        <v>0.35</v>
      </c>
      <c r="K82" s="49"/>
      <c r="L82" s="49"/>
      <c r="M82" s="49"/>
      <c r="N82" s="50">
        <f>SUM(I82:M82)</f>
        <v>1</v>
      </c>
      <c r="O82" s="51"/>
      <c r="P82" s="52">
        <v>8</v>
      </c>
      <c r="Q82" s="53">
        <v>8</v>
      </c>
      <c r="R82" s="53"/>
      <c r="S82" s="53"/>
      <c r="T82" s="53"/>
      <c r="U82" s="54">
        <f t="shared" si="80"/>
        <v>8</v>
      </c>
      <c r="V82" s="55">
        <f t="shared" si="86"/>
        <v>8</v>
      </c>
      <c r="W82" s="56">
        <v>42811622000</v>
      </c>
      <c r="X82" s="56">
        <v>33894780000</v>
      </c>
      <c r="Y82" s="57"/>
      <c r="Z82" s="56"/>
      <c r="AA82" s="57"/>
      <c r="AB82" s="661">
        <f t="shared" si="81"/>
        <v>0.91454348652934847</v>
      </c>
      <c r="AC82" s="536">
        <f t="shared" si="82"/>
        <v>10.974521838352182</v>
      </c>
      <c r="AD82" s="488">
        <f t="shared" si="83"/>
        <v>10.974521838352182</v>
      </c>
      <c r="AE82" s="59"/>
      <c r="AF82" s="59">
        <v>0.2</v>
      </c>
      <c r="AG82" s="263">
        <v>19.8</v>
      </c>
      <c r="AH82" s="60">
        <f t="shared" si="84"/>
        <v>38.974521838352189</v>
      </c>
      <c r="AI82" s="55">
        <f t="shared" si="85"/>
        <v>38.974521838352189</v>
      </c>
      <c r="AJ82" s="61"/>
      <c r="AK82" s="62"/>
      <c r="AL82" s="63"/>
      <c r="AM82" s="64">
        <f>100%+AL82</f>
        <v>1</v>
      </c>
      <c r="AN82" s="65">
        <f>ROUNDUP((($E$2*AM82-$AN$4)*AJ82+$AN$4),-3)</f>
        <v>0</v>
      </c>
      <c r="AO82" s="66"/>
    </row>
    <row r="83" spans="1:41" s="22" customFormat="1" ht="60" customHeight="1" x14ac:dyDescent="0.15">
      <c r="A83" s="43"/>
      <c r="B83" s="44"/>
      <c r="C83" s="80"/>
      <c r="D83" s="213"/>
      <c r="E83" s="73"/>
      <c r="F83" s="117"/>
      <c r="G83" s="46"/>
      <c r="H83" s="47"/>
      <c r="I83" s="48"/>
      <c r="J83" s="49"/>
      <c r="K83" s="49"/>
      <c r="L83" s="49"/>
      <c r="M83" s="49"/>
      <c r="N83" s="50"/>
      <c r="O83" s="51"/>
      <c r="P83" s="52"/>
      <c r="Q83" s="53"/>
      <c r="R83" s="53"/>
      <c r="S83" s="53"/>
      <c r="T83" s="53"/>
      <c r="U83" s="54"/>
      <c r="V83" s="55"/>
      <c r="W83" s="57"/>
      <c r="X83" s="57"/>
      <c r="Y83" s="56"/>
      <c r="Z83" s="56"/>
      <c r="AA83" s="57"/>
      <c r="AB83" s="551"/>
      <c r="AC83" s="536"/>
      <c r="AD83" s="488"/>
      <c r="AE83" s="59"/>
      <c r="AF83" s="59"/>
      <c r="AG83" s="263"/>
      <c r="AH83" s="60"/>
      <c r="AI83" s="55"/>
      <c r="AJ83" s="61"/>
      <c r="AK83" s="62"/>
      <c r="AL83" s="63"/>
      <c r="AM83" s="64"/>
      <c r="AN83" s="65"/>
      <c r="AO83" s="66"/>
    </row>
    <row r="84" spans="1:41" s="22" customFormat="1" ht="48.75" customHeight="1" x14ac:dyDescent="0.15">
      <c r="A84" s="43"/>
      <c r="B84" s="44"/>
      <c r="C84" s="112" t="s">
        <v>1088</v>
      </c>
      <c r="D84" s="112" t="s">
        <v>50</v>
      </c>
      <c r="E84" s="80"/>
      <c r="F84" s="80"/>
      <c r="G84" s="542"/>
      <c r="H84" s="47"/>
      <c r="I84" s="48">
        <v>0.5</v>
      </c>
      <c r="J84" s="217">
        <v>0.5</v>
      </c>
      <c r="K84" s="49"/>
      <c r="L84" s="49"/>
      <c r="M84" s="49"/>
      <c r="N84" s="527">
        <f>SUM(I84:M84)</f>
        <v>1</v>
      </c>
      <c r="O84" s="51"/>
      <c r="P84" s="52">
        <v>8</v>
      </c>
      <c r="Q84" s="53">
        <v>8</v>
      </c>
      <c r="R84" s="53"/>
      <c r="S84" s="53"/>
      <c r="T84" s="53"/>
      <c r="U84" s="54">
        <f>ROUND(((P84*I84)+(Q84*J84)+(R84*K84)+(S84*L84)+(T84*M84)),2)</f>
        <v>8</v>
      </c>
      <c r="V84" s="55">
        <f>IF(U84&gt;=8,8,U84)</f>
        <v>8</v>
      </c>
      <c r="W84" s="56">
        <v>17683110000</v>
      </c>
      <c r="X84" s="56">
        <v>199782773000</v>
      </c>
      <c r="Y84" s="57"/>
      <c r="Z84" s="68"/>
      <c r="AA84" s="57"/>
      <c r="AB84" s="476">
        <f>(((((W84*I84)+(X84*J84)+(Y84*K84)+(Z84*L84)+(AA84*M84))/$L$2)))</f>
        <v>2.5053963528655645</v>
      </c>
      <c r="AC84" s="536">
        <f>12*AB84</f>
        <v>30.064756234386774</v>
      </c>
      <c r="AD84" s="478">
        <f>IF(AC84&gt;=12,12,AC84)</f>
        <v>12</v>
      </c>
      <c r="AE84" s="59"/>
      <c r="AF84" s="59">
        <v>0.3</v>
      </c>
      <c r="AG84" s="263">
        <v>19.8</v>
      </c>
      <c r="AH84" s="60">
        <f>V84+AD84+AG84+AE84+AF84</f>
        <v>40.099999999999994</v>
      </c>
      <c r="AI84" s="55">
        <f>IF(AH84&gt;=40,40,AH84)</f>
        <v>40</v>
      </c>
      <c r="AJ84" s="61"/>
      <c r="AK84" s="62"/>
      <c r="AL84" s="63"/>
      <c r="AM84" s="64">
        <f>100%+AL84</f>
        <v>1</v>
      </c>
      <c r="AN84" s="65">
        <f>ROUNDUP((($E$2*AM84-$AN$4)*AJ84+$AN$4),-3)</f>
        <v>0</v>
      </c>
      <c r="AO84" s="66"/>
    </row>
    <row r="85" spans="1:41" s="22" customFormat="1" ht="58.5" customHeight="1" x14ac:dyDescent="0.15">
      <c r="A85" s="43"/>
      <c r="B85" s="44"/>
      <c r="C85" s="653" t="s">
        <v>87</v>
      </c>
      <c r="D85" s="523" t="s">
        <v>1323</v>
      </c>
      <c r="E85" s="523"/>
      <c r="F85" s="559"/>
      <c r="G85" s="632"/>
      <c r="H85" s="47"/>
      <c r="I85" s="48">
        <v>0.65</v>
      </c>
      <c r="J85" s="49">
        <v>0.35</v>
      </c>
      <c r="K85" s="49"/>
      <c r="L85" s="49"/>
      <c r="M85" s="49"/>
      <c r="N85" s="50">
        <f>SUM(I85:M85)</f>
        <v>1</v>
      </c>
      <c r="O85" s="51"/>
      <c r="P85" s="52">
        <v>8</v>
      </c>
      <c r="Q85" s="53">
        <v>8</v>
      </c>
      <c r="R85" s="53"/>
      <c r="S85" s="53"/>
      <c r="T85" s="53"/>
      <c r="U85" s="54">
        <f>ROUND(((P85*I85)+(Q85*J85)+(R85*K85)+(S85*L85)+(T85*M85)),2)</f>
        <v>8</v>
      </c>
      <c r="V85" s="55">
        <f>IF(U85&gt;=8,8,U85)</f>
        <v>8</v>
      </c>
      <c r="W85" s="648">
        <v>40173484000</v>
      </c>
      <c r="X85" s="56">
        <v>34500000000</v>
      </c>
      <c r="Y85" s="57"/>
      <c r="Z85" s="56"/>
      <c r="AA85" s="57"/>
      <c r="AB85" s="551">
        <f>(((((W85*I85)+(X85*J85)+(Y85*K85)+(Z85*L85)+(AA85*M85))/$L$2)))</f>
        <v>0.87991260820373107</v>
      </c>
      <c r="AC85" s="536">
        <f>12*AB85</f>
        <v>10.558951298444773</v>
      </c>
      <c r="AD85" s="488">
        <f>IF(AC85&gt;=12,12,AC85)</f>
        <v>10.558951298444773</v>
      </c>
      <c r="AE85" s="59"/>
      <c r="AF85" s="59">
        <v>0.2</v>
      </c>
      <c r="AG85" s="263">
        <v>19.8</v>
      </c>
      <c r="AH85" s="60">
        <f>V85+AD85+AG85+AE85+AF85</f>
        <v>38.558951298444782</v>
      </c>
      <c r="AI85" s="55">
        <f>IF(AH85&gt;=40,40,AH85)</f>
        <v>38.558951298444782</v>
      </c>
      <c r="AJ85" s="61"/>
      <c r="AK85" s="62"/>
      <c r="AL85" s="63"/>
      <c r="AM85" s="64">
        <f t="shared" ref="AM85" si="87">100%+AL85</f>
        <v>1</v>
      </c>
      <c r="AN85" s="65">
        <f t="shared" ref="AN85" si="88">ROUNDUP((($E$2*AM85-$AN$4)*AJ85+$AN$4),-3)</f>
        <v>0</v>
      </c>
      <c r="AO85" s="66"/>
    </row>
    <row r="86" spans="1:41" s="22" customFormat="1" ht="52.5" customHeight="1" x14ac:dyDescent="0.15">
      <c r="A86" s="43"/>
      <c r="B86" s="44"/>
      <c r="C86" s="573" t="s">
        <v>1293</v>
      </c>
      <c r="D86" s="112" t="s">
        <v>1270</v>
      </c>
      <c r="E86" s="73"/>
      <c r="F86" s="82"/>
      <c r="G86" s="46"/>
      <c r="H86" s="47"/>
      <c r="I86" s="48">
        <v>0.51</v>
      </c>
      <c r="J86" s="49">
        <v>0.49</v>
      </c>
      <c r="K86" s="49"/>
      <c r="L86" s="49"/>
      <c r="M86" s="49"/>
      <c r="N86" s="50">
        <f>SUM(I86:M86)</f>
        <v>1</v>
      </c>
      <c r="O86" s="51"/>
      <c r="P86" s="52">
        <v>8</v>
      </c>
      <c r="Q86" s="53">
        <v>8</v>
      </c>
      <c r="R86" s="53"/>
      <c r="S86" s="53"/>
      <c r="T86" s="53"/>
      <c r="U86" s="54">
        <f>ROUND(((P86*I86)+(Q86*J86)+(R86*K86)+(S86*L86)+(T86*M86)),2)</f>
        <v>8</v>
      </c>
      <c r="V86" s="55">
        <f>IF(U86&gt;=8,8,U86)</f>
        <v>8</v>
      </c>
      <c r="W86" s="646">
        <v>30932491000</v>
      </c>
      <c r="X86" s="648">
        <v>28674545000</v>
      </c>
      <c r="Y86" s="57"/>
      <c r="Z86" s="56"/>
      <c r="AA86" s="57"/>
      <c r="AB86" s="476">
        <f>(((((W86*I86)+(X86*J86)+(Y86*K86)+(Z86*L86)+(AA86*M86))/$L$2)))</f>
        <v>0.68724523374084268</v>
      </c>
      <c r="AC86" s="536">
        <f>12*AB86</f>
        <v>8.2469428048901126</v>
      </c>
      <c r="AD86" s="478">
        <f>IF(AC86&gt;=12,12,AC86)</f>
        <v>8.2469428048901126</v>
      </c>
      <c r="AE86" s="59"/>
      <c r="AF86" s="59">
        <v>0.3</v>
      </c>
      <c r="AG86" s="263">
        <v>19.8</v>
      </c>
      <c r="AH86" s="60">
        <f>V86+AD86+AG86+AE86+AF86</f>
        <v>36.346942804890105</v>
      </c>
      <c r="AI86" s="55">
        <f>IF(AH86&gt;=40,40,AH86)</f>
        <v>36.346942804890105</v>
      </c>
      <c r="AJ86" s="61"/>
      <c r="AK86" s="62"/>
      <c r="AL86" s="63"/>
      <c r="AM86" s="64">
        <f>100%+AL86</f>
        <v>1</v>
      </c>
      <c r="AN86" s="65">
        <f>ROUNDUP((($E$2*AM86-$AN$4)*AJ86+$AN$4),-3)</f>
        <v>0</v>
      </c>
      <c r="AO86" s="66"/>
    </row>
    <row r="87" spans="1:41" s="22" customFormat="1" ht="26.25" customHeight="1" x14ac:dyDescent="0.15">
      <c r="A87" s="43"/>
      <c r="B87" s="44"/>
      <c r="C87" s="843" t="s">
        <v>1173</v>
      </c>
      <c r="D87" s="844"/>
      <c r="E87" s="844"/>
      <c r="F87" s="845"/>
      <c r="G87" s="46"/>
      <c r="H87" s="47"/>
      <c r="I87" s="172"/>
      <c r="J87" s="217"/>
      <c r="K87" s="217"/>
      <c r="L87" s="217"/>
      <c r="M87" s="217"/>
      <c r="N87" s="50"/>
      <c r="O87" s="51"/>
      <c r="P87" s="584">
        <v>91.32</v>
      </c>
      <c r="Q87" s="584">
        <v>88</v>
      </c>
      <c r="R87" s="53"/>
      <c r="S87" s="585"/>
      <c r="T87" s="54"/>
      <c r="U87" s="496">
        <f>(I65*P87)+(J65*Q87)+(K65*R87)+(L65*S87)</f>
        <v>89.99199999999999</v>
      </c>
      <c r="V87" s="55">
        <f t="shared" ref="V87:V88" si="89">IF(U87&gt;=8,8,U87)</f>
        <v>8</v>
      </c>
      <c r="W87" s="56"/>
      <c r="X87" s="56"/>
      <c r="Y87" s="56"/>
      <c r="Z87" s="56"/>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44"/>
      <c r="C88" s="650" t="s">
        <v>1315</v>
      </c>
      <c r="D88" s="112" t="s">
        <v>1100</v>
      </c>
      <c r="E88" s="45"/>
      <c r="F88" s="45"/>
      <c r="G88" s="46"/>
      <c r="H88" s="47"/>
      <c r="I88" s="48">
        <v>0.6</v>
      </c>
      <c r="J88" s="49">
        <v>0.4</v>
      </c>
      <c r="K88" s="49"/>
      <c r="L88" s="49"/>
      <c r="M88" s="49"/>
      <c r="N88" s="50">
        <f>SUM(I88:M88)</f>
        <v>1</v>
      </c>
      <c r="O88" s="51"/>
      <c r="P88" s="52">
        <v>8</v>
      </c>
      <c r="Q88" s="53">
        <v>8</v>
      </c>
      <c r="R88" s="53"/>
      <c r="S88" s="53"/>
      <c r="T88" s="53"/>
      <c r="U88" s="54">
        <f>ROUND(((P88*I88)+(Q88*J88)+(R88*K88)+(S88*L88)+(T88*M88)),2)</f>
        <v>8</v>
      </c>
      <c r="V88" s="488">
        <f t="shared" si="89"/>
        <v>8</v>
      </c>
      <c r="W88" s="648">
        <v>44723512000</v>
      </c>
      <c r="X88" s="648">
        <v>29285343000</v>
      </c>
      <c r="Y88" s="56"/>
      <c r="Z88" s="68"/>
      <c r="AA88" s="57"/>
      <c r="AB88" s="476">
        <f>(((((W88*I88)+(X88*J88)+(Y88*K88)+(Z88*L88)+(AA88*M88))/$L$2)))</f>
        <v>0.88821869064519343</v>
      </c>
      <c r="AC88" s="536">
        <f>12*AB88</f>
        <v>10.65862428774232</v>
      </c>
      <c r="AD88" s="478">
        <f>IF(AC88&gt;=12,12,AC88)</f>
        <v>10.65862428774232</v>
      </c>
      <c r="AE88" s="59"/>
      <c r="AF88" s="59">
        <v>0.3</v>
      </c>
      <c r="AG88" s="263">
        <v>19.8</v>
      </c>
      <c r="AH88" s="60">
        <f>V88+AD88+AG88+AE88+AF88</f>
        <v>38.758624287742322</v>
      </c>
      <c r="AI88" s="55">
        <f>IF(AH88&gt;=40,40,AH88)</f>
        <v>38.758624287742322</v>
      </c>
      <c r="AJ88" s="61"/>
      <c r="AK88" s="62"/>
      <c r="AL88" s="63"/>
      <c r="AM88" s="64">
        <f>100%+AL88</f>
        <v>1</v>
      </c>
      <c r="AN88" s="65">
        <f>ROUNDUP((($E$2*AM88-$AN$4)*AJ88+$AN$4),-3)</f>
        <v>0</v>
      </c>
      <c r="AO88" s="66"/>
    </row>
    <row r="89" spans="1:41" s="22" customFormat="1" ht="48.75" customHeight="1" thickBot="1" x14ac:dyDescent="0.2">
      <c r="A89" s="279"/>
      <c r="B89" s="216"/>
      <c r="C89" s="549"/>
      <c r="D89" s="555"/>
      <c r="E89" s="46" t="s">
        <v>1325</v>
      </c>
      <c r="F89" s="528" t="s">
        <v>1294</v>
      </c>
      <c r="G89" s="555"/>
      <c r="H89" s="361"/>
      <c r="I89" s="500"/>
      <c r="J89" s="501"/>
      <c r="K89" s="501"/>
      <c r="L89" s="500"/>
      <c r="M89" s="502"/>
      <c r="N89" s="503"/>
      <c r="O89" s="504"/>
      <c r="P89" s="505"/>
      <c r="Q89" s="506"/>
      <c r="R89" s="506"/>
      <c r="S89" s="505"/>
      <c r="T89" s="507"/>
      <c r="U89" s="508"/>
      <c r="V89" s="509"/>
      <c r="W89" s="348"/>
      <c r="X89" s="350"/>
      <c r="Y89" s="350"/>
      <c r="Z89" s="348"/>
      <c r="AA89" s="510"/>
      <c r="AB89" s="511"/>
      <c r="AC89" s="553"/>
      <c r="AD89" s="512"/>
      <c r="AE89" s="513"/>
      <c r="AF89" s="513"/>
      <c r="AG89" s="526"/>
      <c r="AH89" s="514"/>
      <c r="AI89" s="515"/>
      <c r="AJ89" s="516"/>
      <c r="AK89" s="517"/>
      <c r="AL89" s="518"/>
      <c r="AM89" s="519"/>
      <c r="AN89" s="520"/>
      <c r="AO89" s="521"/>
    </row>
    <row r="90" spans="1:41" s="22" customFormat="1" ht="41.25" customHeight="1" thickBot="1" x14ac:dyDescent="0.2">
      <c r="A90" s="121"/>
      <c r="B90" s="122"/>
      <c r="C90" s="123"/>
      <c r="D90" s="125"/>
      <c r="E90" s="570"/>
      <c r="F90" s="125"/>
      <c r="G90" s="125"/>
      <c r="H90" s="126"/>
      <c r="I90" s="123"/>
      <c r="J90" s="124"/>
      <c r="K90" s="124"/>
      <c r="L90" s="123"/>
      <c r="M90" s="125"/>
      <c r="N90" s="127"/>
      <c r="O90" s="126"/>
      <c r="P90" s="123"/>
      <c r="Q90" s="124"/>
      <c r="R90" s="124"/>
      <c r="S90" s="123"/>
      <c r="T90" s="125"/>
      <c r="U90" s="128"/>
      <c r="V90" s="129"/>
      <c r="W90" s="130"/>
      <c r="X90" s="131"/>
      <c r="Y90" s="131"/>
      <c r="Z90" s="130"/>
      <c r="AA90" s="132"/>
      <c r="AB90" s="133"/>
      <c r="AC90" s="133"/>
      <c r="AD90" s="486"/>
      <c r="AE90" s="134"/>
      <c r="AF90" s="134"/>
      <c r="AG90" s="490"/>
      <c r="AH90" s="135"/>
      <c r="AI90" s="135"/>
      <c r="AJ90" s="131"/>
      <c r="AK90" s="125"/>
      <c r="AL90" s="136"/>
      <c r="AM90" s="137"/>
      <c r="AN90" s="487"/>
      <c r="AO90" s="139"/>
    </row>
    <row r="91" spans="1:41" s="22" customFormat="1" ht="41.25" customHeight="1" thickBot="1" x14ac:dyDescent="0.2">
      <c r="A91" s="121"/>
      <c r="B91" s="122"/>
      <c r="C91" s="123"/>
      <c r="D91" s="125"/>
      <c r="E91" s="658" t="s">
        <v>1313</v>
      </c>
      <c r="F91" s="125"/>
      <c r="G91" s="125"/>
      <c r="H91" s="126"/>
      <c r="I91" s="123"/>
      <c r="J91" s="124"/>
      <c r="K91" s="124"/>
      <c r="L91" s="123"/>
      <c r="M91" s="125"/>
      <c r="N91" s="127"/>
      <c r="O91" s="126"/>
      <c r="P91" s="123"/>
      <c r="Q91" s="124"/>
      <c r="R91" s="124"/>
      <c r="S91" s="123"/>
      <c r="T91" s="125"/>
      <c r="U91" s="128"/>
      <c r="V91" s="129"/>
      <c r="W91" s="130"/>
      <c r="X91" s="131"/>
      <c r="Y91" s="131"/>
      <c r="Z91" s="130"/>
      <c r="AA91" s="132"/>
      <c r="AB91" s="133"/>
      <c r="AC91" s="133"/>
      <c r="AD91" s="486"/>
      <c r="AE91" s="134"/>
      <c r="AF91" s="134"/>
      <c r="AG91" s="490"/>
      <c r="AH91" s="135"/>
      <c r="AI91" s="135"/>
      <c r="AJ91" s="131"/>
      <c r="AK91" s="125"/>
      <c r="AL91" s="136"/>
      <c r="AM91" s="137"/>
      <c r="AN91" s="487"/>
      <c r="AO91" s="139"/>
    </row>
    <row r="92" spans="1:41" s="22" customFormat="1" ht="56.25" customHeight="1" x14ac:dyDescent="0.15">
      <c r="A92" s="43"/>
      <c r="B92" s="44"/>
      <c r="C92" s="112" t="s">
        <v>62</v>
      </c>
      <c r="D92" s="115" t="s">
        <v>1308</v>
      </c>
      <c r="E92" s="657" t="s">
        <v>1222</v>
      </c>
      <c r="F92" s="112" t="s">
        <v>1294</v>
      </c>
      <c r="G92" s="46"/>
      <c r="H92" s="47"/>
      <c r="I92" s="172">
        <v>0.5</v>
      </c>
      <c r="J92" s="49">
        <v>0.25</v>
      </c>
      <c r="K92" s="49">
        <v>0.1</v>
      </c>
      <c r="L92" s="217">
        <v>0.15</v>
      </c>
      <c r="M92" s="49"/>
      <c r="N92" s="50">
        <f t="shared" ref="N92" si="90">SUM(I92:M92)</f>
        <v>1</v>
      </c>
      <c r="O92" s="51"/>
      <c r="P92" s="52">
        <v>8</v>
      </c>
      <c r="Q92" s="53">
        <v>8</v>
      </c>
      <c r="R92" s="53">
        <v>8</v>
      </c>
      <c r="S92" s="53">
        <v>8</v>
      </c>
      <c r="T92" s="53"/>
      <c r="U92" s="54">
        <f>ROUND(((P92*I92)+(Q92*J92)+(R92*K92)+(S92*L92)+(T92*M92)),2)</f>
        <v>8</v>
      </c>
      <c r="V92" s="55">
        <f t="shared" ref="V92" si="91">IF(U92&gt;=8,8,U92)</f>
        <v>8</v>
      </c>
      <c r="W92" s="56">
        <v>308569971000</v>
      </c>
      <c r="X92" s="56"/>
      <c r="Y92" s="56">
        <v>15991070000</v>
      </c>
      <c r="Z92" s="56"/>
      <c r="AA92" s="57"/>
      <c r="AB92" s="476">
        <f>(((((W92*I92)+(X92*J92)+(Y92*K92)+(Z92*L92)+(AA92*M92))/$L$2)))</f>
        <v>3.5918409953000148</v>
      </c>
      <c r="AC92" s="536">
        <f>12*AB92</f>
        <v>43.102091943600179</v>
      </c>
      <c r="AD92" s="478">
        <f>IF(AC92&gt;=12,12,AC92)</f>
        <v>12</v>
      </c>
      <c r="AE92" s="182"/>
      <c r="AF92" s="59">
        <v>0.2</v>
      </c>
      <c r="AG92" s="263">
        <v>19.8</v>
      </c>
      <c r="AH92" s="60">
        <f>V92+AD92+AG92+AE92+AF92</f>
        <v>40</v>
      </c>
      <c r="AI92" s="55">
        <f>IF(AH92&gt;=40,40,AH92)</f>
        <v>40</v>
      </c>
      <c r="AJ92" s="61"/>
      <c r="AK92" s="62"/>
      <c r="AL92" s="63"/>
      <c r="AM92" s="64">
        <f>100%+AL92</f>
        <v>1</v>
      </c>
      <c r="AN92" s="65">
        <f>ROUNDUP((($E$2*AM92-$AN$4)*AJ92+$AN$4),-3)</f>
        <v>0</v>
      </c>
      <c r="AO92" s="66"/>
    </row>
    <row r="93" spans="1:41" s="22" customFormat="1" ht="48.75" customHeight="1" x14ac:dyDescent="0.15">
      <c r="A93" s="43"/>
      <c r="B93" s="44"/>
      <c r="C93" s="112" t="s">
        <v>1170</v>
      </c>
      <c r="D93" s="655" t="s">
        <v>1320</v>
      </c>
      <c r="E93" s="115" t="s">
        <v>1316</v>
      </c>
      <c r="F93" s="115" t="s">
        <v>1305</v>
      </c>
      <c r="G93" s="46"/>
      <c r="H93" s="47"/>
      <c r="I93" s="48">
        <v>0.5</v>
      </c>
      <c r="J93" s="49">
        <v>0.23</v>
      </c>
      <c r="K93" s="49">
        <v>0.12</v>
      </c>
      <c r="L93" s="49">
        <v>0.15</v>
      </c>
      <c r="M93" s="49"/>
      <c r="N93" s="50">
        <f>SUM(I93:M93)</f>
        <v>1</v>
      </c>
      <c r="O93" s="51"/>
      <c r="P93" s="52">
        <v>8</v>
      </c>
      <c r="Q93" s="53">
        <v>8</v>
      </c>
      <c r="R93" s="53">
        <v>8</v>
      </c>
      <c r="S93" s="53">
        <v>8</v>
      </c>
      <c r="T93" s="53"/>
      <c r="U93" s="54">
        <f>ROUND(((P93*I93)+(Q93*J93)+(R93*K93)+(S93*L93)+(T93*M93)),2)</f>
        <v>8</v>
      </c>
      <c r="V93" s="55">
        <f>IF(U93&gt;=8,8,U93)</f>
        <v>8</v>
      </c>
      <c r="W93" s="56">
        <v>211239752000</v>
      </c>
      <c r="X93" s="56"/>
      <c r="Y93" s="57"/>
      <c r="Z93" s="56"/>
      <c r="AA93" s="57"/>
      <c r="AB93" s="476">
        <f>(((((W93*I93)+(X93*J93)+(Y93*K93)+(Z93*L93)+(AA93*M93))/$L$2)))</f>
        <v>2.433665901703884</v>
      </c>
      <c r="AC93" s="536">
        <f>12*AB93</f>
        <v>29.203990820446606</v>
      </c>
      <c r="AD93" s="478">
        <f>IF(AC93&gt;=12,12,AC93)</f>
        <v>12</v>
      </c>
      <c r="AE93" s="59"/>
      <c r="AF93" s="59">
        <v>0.2</v>
      </c>
      <c r="AG93" s="263">
        <v>19.8</v>
      </c>
      <c r="AH93" s="60">
        <f>V93+AD93+AG93+AE93+AF93</f>
        <v>40</v>
      </c>
      <c r="AI93" s="55">
        <f>IF(AH93&gt;=40,40,AH93)</f>
        <v>40</v>
      </c>
      <c r="AJ93" s="61"/>
      <c r="AK93" s="62"/>
      <c r="AL93" s="63"/>
      <c r="AM93" s="64">
        <f>100%+AL93</f>
        <v>1</v>
      </c>
      <c r="AN93" s="65">
        <f>ROUNDUP((($E$2*AM93-$AN$4)*AJ93+$AN$4),-3)</f>
        <v>0</v>
      </c>
      <c r="AO93" s="66"/>
    </row>
    <row r="94" spans="1:41" s="22" customFormat="1" ht="26.25" customHeight="1" x14ac:dyDescent="0.15">
      <c r="A94" s="43"/>
      <c r="B94" s="44"/>
      <c r="C94" s="843" t="s">
        <v>1172</v>
      </c>
      <c r="D94" s="844"/>
      <c r="E94" s="844"/>
      <c r="F94" s="845"/>
      <c r="G94" s="46"/>
      <c r="H94" s="47"/>
      <c r="I94" s="172"/>
      <c r="J94" s="217"/>
      <c r="K94" s="217"/>
      <c r="L94" s="217"/>
      <c r="M94" s="217"/>
      <c r="N94" s="50"/>
      <c r="O94" s="51"/>
      <c r="P94" s="584">
        <v>87.05</v>
      </c>
      <c r="Q94" s="54">
        <v>88</v>
      </c>
      <c r="R94" s="54">
        <v>88</v>
      </c>
      <c r="S94" s="54">
        <v>92.45</v>
      </c>
      <c r="T94" s="54"/>
      <c r="U94" s="496">
        <f>(I93*P94)+(J93*Q94)+(K93*R94)+(L93*S94)</f>
        <v>88.192499999999995</v>
      </c>
      <c r="V94" s="55">
        <f>IF(U94&gt;=8,8,U94)</f>
        <v>8</v>
      </c>
      <c r="W94" s="56"/>
      <c r="X94" s="56"/>
      <c r="Y94" s="56"/>
      <c r="Z94" s="56"/>
      <c r="AA94" s="57"/>
      <c r="AB94" s="476"/>
      <c r="AC94" s="536"/>
      <c r="AD94" s="478"/>
      <c r="AE94" s="59"/>
      <c r="AF94" s="59"/>
      <c r="AG94" s="263"/>
      <c r="AH94" s="60"/>
      <c r="AI94" s="55"/>
      <c r="AJ94" s="61"/>
      <c r="AK94" s="62"/>
      <c r="AL94" s="63"/>
      <c r="AM94" s="64"/>
      <c r="AN94" s="65"/>
      <c r="AO94" s="66"/>
    </row>
    <row r="95" spans="1:41" s="22" customFormat="1" ht="60" customHeight="1" x14ac:dyDescent="0.15">
      <c r="A95" s="43"/>
      <c r="B95" s="44"/>
      <c r="C95" s="113" t="s">
        <v>1310</v>
      </c>
      <c r="D95" s="651" t="s">
        <v>1260</v>
      </c>
      <c r="E95" s="80"/>
      <c r="F95" s="117"/>
      <c r="G95" s="46"/>
      <c r="H95" s="47"/>
      <c r="I95" s="48">
        <v>0.8</v>
      </c>
      <c r="J95" s="49">
        <v>0.2</v>
      </c>
      <c r="K95" s="49"/>
      <c r="L95" s="49"/>
      <c r="M95" s="49"/>
      <c r="N95" s="50">
        <f t="shared" ref="N95" si="92">SUM(I95:M95)</f>
        <v>1</v>
      </c>
      <c r="O95" s="51"/>
      <c r="P95" s="52">
        <v>8</v>
      </c>
      <c r="Q95" s="53">
        <v>8</v>
      </c>
      <c r="R95" s="53"/>
      <c r="S95" s="53"/>
      <c r="T95" s="53"/>
      <c r="U95" s="54">
        <f>ROUND(((P95*I95)+(Q95*J95)+(R95*K95)+(S95*L95)+(T95*M95)),2)</f>
        <v>8</v>
      </c>
      <c r="V95" s="55">
        <f>IF(U95&gt;=8,8,U95)</f>
        <v>8</v>
      </c>
      <c r="W95" s="57">
        <v>41104192000</v>
      </c>
      <c r="X95" s="646">
        <v>46745176000</v>
      </c>
      <c r="Y95" s="56"/>
      <c r="Z95" s="56"/>
      <c r="AA95" s="57"/>
      <c r="AB95" s="551">
        <f>(((((W95*I95)+(X95*J95)+(Y95*K95)+(Z95*L95)+(AA95*M95))/$L$2)))</f>
        <v>0.97310779431383732</v>
      </c>
      <c r="AC95" s="536">
        <f>12*AB95</f>
        <v>11.677293531766047</v>
      </c>
      <c r="AD95" s="488">
        <f>IF(AC95&gt;=12,12,AC95)</f>
        <v>11.677293531766047</v>
      </c>
      <c r="AE95" s="59"/>
      <c r="AF95" s="59">
        <v>0.3</v>
      </c>
      <c r="AG95" s="263">
        <v>19.8</v>
      </c>
      <c r="AH95" s="60">
        <f>V95+AD95+AG95+AE95+AF95</f>
        <v>39.777293531766048</v>
      </c>
      <c r="AI95" s="55">
        <f>IF(AH95&gt;=40,40,AH95)</f>
        <v>39.777293531766048</v>
      </c>
      <c r="AJ95" s="61"/>
      <c r="AK95" s="62"/>
      <c r="AL95" s="63"/>
      <c r="AM95" s="64"/>
      <c r="AN95" s="65"/>
      <c r="AO95" s="66"/>
    </row>
    <row r="96" spans="1:41" s="22" customFormat="1" ht="48.75" customHeight="1" x14ac:dyDescent="0.15">
      <c r="A96" s="43"/>
      <c r="B96" s="44"/>
      <c r="C96" s="112" t="s">
        <v>301</v>
      </c>
      <c r="D96" s="656" t="s">
        <v>1318</v>
      </c>
      <c r="E96" s="45"/>
      <c r="F96" s="73"/>
      <c r="G96" s="46"/>
      <c r="H96" s="47"/>
      <c r="I96" s="172">
        <v>0.65</v>
      </c>
      <c r="J96" s="217">
        <v>0.35</v>
      </c>
      <c r="K96" s="49"/>
      <c r="L96" s="49"/>
      <c r="M96" s="49"/>
      <c r="N96" s="50">
        <f t="shared" ref="N96" si="93">SUM(I96:M96)</f>
        <v>1</v>
      </c>
      <c r="O96" s="51"/>
      <c r="P96" s="52">
        <v>8</v>
      </c>
      <c r="Q96" s="53">
        <v>8</v>
      </c>
      <c r="R96" s="53"/>
      <c r="S96" s="53"/>
      <c r="T96" s="53"/>
      <c r="U96" s="54">
        <f t="shared" ref="U96" si="94">ROUND(((P96*I96)+(Q96*J96)+(R96*K96)+(S96*L96)+(T96*M96)),2)</f>
        <v>8</v>
      </c>
      <c r="V96" s="55">
        <f t="shared" ref="V96" si="95">IF(U96&gt;=8,8,U96)</f>
        <v>8</v>
      </c>
      <c r="W96" s="68">
        <v>216905995000</v>
      </c>
      <c r="X96" s="56">
        <v>7400000000</v>
      </c>
      <c r="Y96" s="57"/>
      <c r="Z96" s="56"/>
      <c r="AA96" s="57"/>
      <c r="AB96" s="476">
        <f t="shared" ref="AB96" si="96">(((((W96*I96)+(X96*J96)+(Y96*K96)+(Z96*L96)+(AA96*M96))/$L$2)))</f>
        <v>3.3083078531993126</v>
      </c>
      <c r="AC96" s="536">
        <f t="shared" ref="AC96" si="97">12*AB96</f>
        <v>39.69969423839175</v>
      </c>
      <c r="AD96" s="478">
        <f t="shared" ref="AD96" si="98">IF(AC96&gt;=12,12,AC96)</f>
        <v>12</v>
      </c>
      <c r="AE96" s="59"/>
      <c r="AF96" s="59">
        <v>0.2</v>
      </c>
      <c r="AG96" s="263">
        <v>19.8</v>
      </c>
      <c r="AH96" s="60">
        <f t="shared" ref="AH96:AH97" si="99">V96+AD96+AG96+AE96+AF96</f>
        <v>40</v>
      </c>
      <c r="AI96" s="55">
        <f t="shared" ref="AI96" si="100">IF(AH96&gt;=40,40,AH96)</f>
        <v>40</v>
      </c>
      <c r="AJ96" s="61"/>
      <c r="AK96" s="62"/>
      <c r="AL96" s="63"/>
      <c r="AM96" s="64">
        <f t="shared" ref="AM96" si="101">100%+AL96</f>
        <v>1</v>
      </c>
      <c r="AN96" s="65">
        <f t="shared" ref="AN96" si="102">ROUNDUP((($E$2*AM96-$AN$4)*AJ96+$AN$4),-3)</f>
        <v>0</v>
      </c>
      <c r="AO96" s="66"/>
    </row>
    <row r="97" spans="1:41" s="22" customFormat="1" ht="48.75" customHeight="1" x14ac:dyDescent="0.15">
      <c r="A97" s="43"/>
      <c r="B97" s="44"/>
      <c r="C97" s="115" t="s">
        <v>1160</v>
      </c>
      <c r="D97" s="656" t="s">
        <v>1319</v>
      </c>
      <c r="E97" s="73" t="s">
        <v>1300</v>
      </c>
      <c r="F97" s="45"/>
      <c r="G97" s="46"/>
      <c r="H97" s="47"/>
      <c r="I97" s="172">
        <v>0.6</v>
      </c>
      <c r="J97" s="217">
        <v>0.25</v>
      </c>
      <c r="K97" s="217">
        <v>0.15</v>
      </c>
      <c r="L97" s="217"/>
      <c r="M97" s="217"/>
      <c r="N97" s="50">
        <f>SUM(I97:M97)</f>
        <v>1</v>
      </c>
      <c r="O97" s="51"/>
      <c r="P97" s="52">
        <v>8</v>
      </c>
      <c r="Q97" s="53">
        <v>8</v>
      </c>
      <c r="R97" s="53">
        <v>8</v>
      </c>
      <c r="S97" s="53"/>
      <c r="T97" s="53"/>
      <c r="U97" s="54">
        <f>ROUND(((P97*I97)+(Q97*J97)+(R97*K97)+(S97*L97)+(T97*M97)),2)</f>
        <v>8</v>
      </c>
      <c r="V97" s="55">
        <f>IF(U97&gt;=8,8,U97)</f>
        <v>8</v>
      </c>
      <c r="W97" s="56">
        <v>209657563000</v>
      </c>
      <c r="X97" s="56"/>
      <c r="Y97" s="56"/>
      <c r="Z97" s="56"/>
      <c r="AA97" s="57"/>
      <c r="AB97" s="476">
        <f>(((((W97*I97)+(X97*J97)+(Y97*K97)+(Z97*L97)+(AA97*M97))/$L$2)))</f>
        <v>2.8985252478847854</v>
      </c>
      <c r="AC97" s="536">
        <f>12*AB97</f>
        <v>34.782302974617423</v>
      </c>
      <c r="AD97" s="478">
        <f>IF(AC97&gt;=12,12,AC97)</f>
        <v>12</v>
      </c>
      <c r="AE97" s="59"/>
      <c r="AF97" s="59">
        <v>0.3</v>
      </c>
      <c r="AG97" s="496">
        <v>20</v>
      </c>
      <c r="AH97" s="60">
        <f t="shared" si="99"/>
        <v>40.299999999999997</v>
      </c>
      <c r="AI97" s="55">
        <f>IF(AH97&gt;=40,40,AH97)</f>
        <v>40</v>
      </c>
      <c r="AJ97" s="61"/>
      <c r="AK97" s="62"/>
      <c r="AL97" s="63"/>
      <c r="AM97" s="64">
        <f>100%+AL97</f>
        <v>1</v>
      </c>
      <c r="AN97" s="65">
        <f>ROUNDUP((($E$2*AM97-$AN$4)*AJ97+$AN$4),-3)</f>
        <v>0</v>
      </c>
      <c r="AO97" s="66"/>
    </row>
    <row r="98" spans="1:41" s="22" customFormat="1" ht="26.25" customHeight="1" x14ac:dyDescent="0.15">
      <c r="A98" s="43"/>
      <c r="B98" s="44"/>
      <c r="C98" s="843" t="s">
        <v>1173</v>
      </c>
      <c r="D98" s="844"/>
      <c r="E98" s="844"/>
      <c r="F98" s="845"/>
      <c r="G98" s="46"/>
      <c r="H98" s="47"/>
      <c r="I98" s="172"/>
      <c r="J98" s="217"/>
      <c r="K98" s="217"/>
      <c r="L98" s="217"/>
      <c r="M98" s="217"/>
      <c r="N98" s="50"/>
      <c r="O98" s="51"/>
      <c r="P98" s="584">
        <v>93.4</v>
      </c>
      <c r="Q98" s="584">
        <v>88</v>
      </c>
      <c r="R98" s="53">
        <v>88</v>
      </c>
      <c r="S98" s="585"/>
      <c r="T98" s="54"/>
      <c r="U98" s="496">
        <f>(I97*P98)+(J97*Q98)+(K97*R98)+(L97*S98)</f>
        <v>91.24</v>
      </c>
      <c r="V98" s="55">
        <f>IF(U98&gt;=8,8,U98)</f>
        <v>8</v>
      </c>
      <c r="W98" s="56"/>
      <c r="X98" s="56"/>
      <c r="Y98" s="56"/>
      <c r="Z98" s="56"/>
      <c r="AA98" s="57"/>
      <c r="AB98" s="476"/>
      <c r="AC98" s="536"/>
      <c r="AD98" s="478"/>
      <c r="AE98" s="59"/>
      <c r="AF98" s="59"/>
      <c r="AG98" s="263"/>
      <c r="AH98" s="60"/>
      <c r="AI98" s="55"/>
      <c r="AJ98" s="61"/>
      <c r="AK98" s="62"/>
      <c r="AL98" s="63"/>
      <c r="AM98" s="64"/>
      <c r="AN98" s="65"/>
      <c r="AO98" s="66"/>
    </row>
    <row r="99" spans="1:41" s="22" customFormat="1" ht="58.5" customHeight="1" x14ac:dyDescent="0.15">
      <c r="A99" s="43"/>
      <c r="B99" s="44"/>
      <c r="C99" s="112" t="s">
        <v>1240</v>
      </c>
      <c r="D99" s="112" t="s">
        <v>286</v>
      </c>
      <c r="E99" s="45"/>
      <c r="F99" s="82"/>
      <c r="G99" s="46"/>
      <c r="H99" s="47"/>
      <c r="I99" s="48">
        <v>0.5</v>
      </c>
      <c r="J99" s="49">
        <v>0.5</v>
      </c>
      <c r="K99" s="217"/>
      <c r="L99" s="49"/>
      <c r="M99" s="49"/>
      <c r="N99" s="50">
        <f>SUM(I99:M99)</f>
        <v>1</v>
      </c>
      <c r="O99" s="51"/>
      <c r="P99" s="52">
        <v>8</v>
      </c>
      <c r="Q99" s="53">
        <v>8</v>
      </c>
      <c r="R99" s="53"/>
      <c r="S99" s="53"/>
      <c r="T99" s="53"/>
      <c r="U99" s="54">
        <f>ROUND(((P99*I99)+(Q99*J99)+(R99*K99)+(S99*L99)+(T99*M99)),2)</f>
        <v>8</v>
      </c>
      <c r="V99" s="55">
        <f>IF(U99&gt;=8,8,U99)</f>
        <v>8</v>
      </c>
      <c r="W99" s="57">
        <v>16713749000</v>
      </c>
      <c r="X99" s="57">
        <v>91390749000</v>
      </c>
      <c r="Y99" s="56"/>
      <c r="Z99" s="56"/>
      <c r="AA99" s="57"/>
      <c r="AB99" s="476">
        <f>(((((W99*I99)+(X99*J99)+(Y99*K99)+(Z99*L99)+(AA99*M99))/$L$2)))</f>
        <v>1.2454579600311957</v>
      </c>
      <c r="AC99" s="536">
        <f>12*AB99</f>
        <v>14.945495520374347</v>
      </c>
      <c r="AD99" s="478">
        <f>IF(AC99&gt;=12,12,AC99)</f>
        <v>12</v>
      </c>
      <c r="AE99" s="59"/>
      <c r="AF99" s="59">
        <v>0.3</v>
      </c>
      <c r="AG99" s="263">
        <v>19.8</v>
      </c>
      <c r="AH99" s="60">
        <f>V99+AD99+AG99+AE99+AF99</f>
        <v>40.099999999999994</v>
      </c>
      <c r="AI99" s="55">
        <f>IF(AH99&gt;=40,40,AH99)</f>
        <v>40</v>
      </c>
      <c r="AJ99" s="61"/>
      <c r="AK99" s="62"/>
      <c r="AL99" s="63"/>
      <c r="AM99" s="64"/>
      <c r="AN99" s="65"/>
      <c r="AO99" s="66"/>
    </row>
    <row r="100" spans="1:41" s="22" customFormat="1" ht="48.75" customHeight="1" x14ac:dyDescent="0.15">
      <c r="A100" s="43"/>
      <c r="B100" s="44"/>
      <c r="C100" s="651" t="s">
        <v>1311</v>
      </c>
      <c r="D100" s="112" t="s">
        <v>979</v>
      </c>
      <c r="E100" s="45"/>
      <c r="F100" s="73"/>
      <c r="G100" s="46"/>
      <c r="H100" s="47"/>
      <c r="I100" s="48">
        <v>0.5</v>
      </c>
      <c r="J100" s="49">
        <v>0.5</v>
      </c>
      <c r="K100" s="49"/>
      <c r="L100" s="49"/>
      <c r="M100" s="49"/>
      <c r="N100" s="50">
        <f t="shared" ref="N100" si="103">SUM(I100:M100)</f>
        <v>1</v>
      </c>
      <c r="O100" s="51"/>
      <c r="P100" s="52">
        <v>8</v>
      </c>
      <c r="Q100" s="53">
        <v>8</v>
      </c>
      <c r="R100" s="53"/>
      <c r="S100" s="53"/>
      <c r="T100" s="53"/>
      <c r="U100" s="54">
        <f t="shared" ref="U100:U110" si="104">ROUND(((P100*I100)+(Q100*J100)+(R100*K100)+(S100*L100)+(T100*M100)),2)</f>
        <v>8</v>
      </c>
      <c r="V100" s="55">
        <f t="shared" ref="V100" si="105">IF(U100&gt;=8,8,U100)</f>
        <v>8</v>
      </c>
      <c r="W100" s="648">
        <v>11582387000</v>
      </c>
      <c r="X100" s="57">
        <v>123173914000</v>
      </c>
      <c r="Y100" s="57"/>
      <c r="Z100" s="56"/>
      <c r="AA100" s="57"/>
      <c r="AB100" s="476">
        <f t="shared" ref="AB100:AB110" si="106">(((((W100*I100)+(X100*J100)+(Y100*K100)+(Z100*L100)+(AA100*M100))/$L$2)))</f>
        <v>1.5525099403801845</v>
      </c>
      <c r="AC100" s="536">
        <f t="shared" ref="AC100:AC110" si="107">12*AB100</f>
        <v>18.630119284562213</v>
      </c>
      <c r="AD100" s="478">
        <f t="shared" ref="AD100:AD110" si="108">IF(AC100&gt;=12,12,AC100)</f>
        <v>12</v>
      </c>
      <c r="AE100" s="182"/>
      <c r="AF100" s="59">
        <v>0.3</v>
      </c>
      <c r="AG100" s="263">
        <v>19.8</v>
      </c>
      <c r="AH100" s="60">
        <f t="shared" ref="AH100:AH110" si="109">V100+AD100+AG100+AE100+AF100</f>
        <v>40.099999999999994</v>
      </c>
      <c r="AI100" s="55">
        <f t="shared" ref="AI100:AI110" si="110">IF(AH100&gt;=40,40,AH100)</f>
        <v>40</v>
      </c>
      <c r="AJ100" s="61"/>
      <c r="AK100" s="62"/>
      <c r="AL100" s="63"/>
      <c r="AM100" s="64">
        <f>100%+AL100</f>
        <v>1</v>
      </c>
      <c r="AN100" s="65">
        <f>ROUNDUP((($E$2*AM100-$AN$4)*AJ100+$AN$4),-3)</f>
        <v>0</v>
      </c>
      <c r="AO100" s="66"/>
    </row>
    <row r="101" spans="1:41" s="22" customFormat="1" ht="48.75" customHeight="1" x14ac:dyDescent="0.15">
      <c r="A101" s="43"/>
      <c r="B101" s="44"/>
      <c r="C101" s="113" t="s">
        <v>1245</v>
      </c>
      <c r="D101" s="660" t="s">
        <v>1321</v>
      </c>
      <c r="E101" s="80"/>
      <c r="F101" s="80"/>
      <c r="G101" s="542"/>
      <c r="H101" s="47"/>
      <c r="I101" s="48">
        <v>0.6</v>
      </c>
      <c r="J101" s="217">
        <v>0.4</v>
      </c>
      <c r="K101" s="49"/>
      <c r="L101" s="49"/>
      <c r="M101" s="49"/>
      <c r="N101" s="527">
        <f t="shared" ref="N101:N110" si="111">SUM(I101:M101)</f>
        <v>1</v>
      </c>
      <c r="O101" s="51"/>
      <c r="P101" s="52">
        <v>8</v>
      </c>
      <c r="Q101" s="53">
        <v>8</v>
      </c>
      <c r="R101" s="53"/>
      <c r="S101" s="53"/>
      <c r="T101" s="53"/>
      <c r="U101" s="54">
        <f t="shared" si="104"/>
        <v>8</v>
      </c>
      <c r="V101" s="55">
        <f>IF(U101&gt;=8,8,U101)</f>
        <v>8</v>
      </c>
      <c r="W101" s="56">
        <v>48895833000</v>
      </c>
      <c r="X101" s="648">
        <v>13093462000</v>
      </c>
      <c r="Y101" s="57"/>
      <c r="Z101" s="68"/>
      <c r="AA101" s="57"/>
      <c r="AB101" s="476">
        <f t="shared" si="106"/>
        <v>0.79666556043264736</v>
      </c>
      <c r="AC101" s="536">
        <f t="shared" si="107"/>
        <v>9.5599867251917683</v>
      </c>
      <c r="AD101" s="478">
        <f t="shared" si="108"/>
        <v>9.5599867251917683</v>
      </c>
      <c r="AE101" s="59"/>
      <c r="AF101" s="59">
        <v>0.3</v>
      </c>
      <c r="AG101" s="263">
        <v>19.8</v>
      </c>
      <c r="AH101" s="60">
        <f t="shared" si="109"/>
        <v>37.659986725191771</v>
      </c>
      <c r="AI101" s="55">
        <f t="shared" si="110"/>
        <v>37.659986725191771</v>
      </c>
      <c r="AJ101" s="61"/>
      <c r="AK101" s="62"/>
      <c r="AL101" s="63"/>
      <c r="AM101" s="64">
        <f>100%+AL101</f>
        <v>1</v>
      </c>
      <c r="AN101" s="65">
        <f>ROUNDUP((($E$2*AM101-$AN$4)*AJ101+$AN$4),-3)</f>
        <v>0</v>
      </c>
      <c r="AO101" s="66"/>
    </row>
    <row r="102" spans="1:41" s="22" customFormat="1" ht="48.75" customHeight="1" x14ac:dyDescent="0.15">
      <c r="A102" s="43"/>
      <c r="B102" s="44"/>
      <c r="C102" s="112" t="s">
        <v>1312</v>
      </c>
      <c r="D102" s="112" t="s">
        <v>531</v>
      </c>
      <c r="E102" s="45"/>
      <c r="F102" s="45"/>
      <c r="G102" s="83"/>
      <c r="H102" s="47"/>
      <c r="I102" s="48">
        <v>0.51</v>
      </c>
      <c r="J102" s="217">
        <v>0.49</v>
      </c>
      <c r="K102" s="49"/>
      <c r="L102" s="49"/>
      <c r="M102" s="49"/>
      <c r="N102" s="50">
        <f t="shared" si="111"/>
        <v>1</v>
      </c>
      <c r="O102" s="51"/>
      <c r="P102" s="52">
        <v>8</v>
      </c>
      <c r="Q102" s="53">
        <v>8</v>
      </c>
      <c r="R102" s="53"/>
      <c r="S102" s="53"/>
      <c r="T102" s="53"/>
      <c r="U102" s="54">
        <f t="shared" si="104"/>
        <v>8</v>
      </c>
      <c r="V102" s="55">
        <f t="shared" ref="V102:V110" si="112">IF(U102&gt;=8,8,U102)</f>
        <v>8</v>
      </c>
      <c r="W102" s="56">
        <v>8181903000</v>
      </c>
      <c r="X102" s="68">
        <v>78647714000</v>
      </c>
      <c r="Y102" s="68"/>
      <c r="Z102" s="68"/>
      <c r="AA102" s="57"/>
      <c r="AB102" s="476">
        <f t="shared" si="106"/>
        <v>0.98411625346717724</v>
      </c>
      <c r="AC102" s="536">
        <f t="shared" si="107"/>
        <v>11.809395041606127</v>
      </c>
      <c r="AD102" s="478">
        <f t="shared" si="108"/>
        <v>11.809395041606127</v>
      </c>
      <c r="AE102" s="59"/>
      <c r="AF102" s="59">
        <v>0.3</v>
      </c>
      <c r="AG102" s="263">
        <v>19.8</v>
      </c>
      <c r="AH102" s="60">
        <f t="shared" si="109"/>
        <v>39.909395041606125</v>
      </c>
      <c r="AI102" s="55">
        <f t="shared" si="110"/>
        <v>39.909395041606125</v>
      </c>
      <c r="AJ102" s="61"/>
      <c r="AK102" s="62"/>
      <c r="AL102" s="63"/>
      <c r="AM102" s="64">
        <f t="shared" ref="AM102" si="113">100%+AL102</f>
        <v>1</v>
      </c>
      <c r="AN102" s="65">
        <f t="shared" ref="AN102" si="114">ROUNDUP((($E$2*AM102-$AN$4)*AJ102+$AN$4),-3)</f>
        <v>0</v>
      </c>
      <c r="AO102" s="66"/>
    </row>
    <row r="103" spans="1:41" s="22" customFormat="1" ht="48.75" customHeight="1" x14ac:dyDescent="0.15">
      <c r="A103" s="43"/>
      <c r="B103" s="44"/>
      <c r="C103" s="112" t="s">
        <v>1088</v>
      </c>
      <c r="D103" s="112" t="s">
        <v>129</v>
      </c>
      <c r="E103" s="45"/>
      <c r="F103" s="45"/>
      <c r="G103" s="73"/>
      <c r="H103" s="47"/>
      <c r="I103" s="48">
        <v>0.51</v>
      </c>
      <c r="J103" s="49">
        <v>0.49</v>
      </c>
      <c r="K103" s="49"/>
      <c r="L103" s="49"/>
      <c r="M103" s="49"/>
      <c r="N103" s="50">
        <f t="shared" si="111"/>
        <v>1</v>
      </c>
      <c r="O103" s="51"/>
      <c r="P103" s="52">
        <v>8</v>
      </c>
      <c r="Q103" s="53">
        <v>8</v>
      </c>
      <c r="R103" s="53"/>
      <c r="S103" s="53"/>
      <c r="T103" s="53"/>
      <c r="U103" s="54">
        <f t="shared" si="104"/>
        <v>8</v>
      </c>
      <c r="V103" s="55">
        <f t="shared" si="112"/>
        <v>8</v>
      </c>
      <c r="W103" s="56">
        <v>17683110000</v>
      </c>
      <c r="X103" s="56">
        <v>89436274000</v>
      </c>
      <c r="Y103" s="56"/>
      <c r="Z103" s="56"/>
      <c r="AA103" s="57"/>
      <c r="AB103" s="476">
        <f t="shared" si="106"/>
        <v>1.2175754101481868</v>
      </c>
      <c r="AC103" s="536">
        <f t="shared" si="107"/>
        <v>14.610904921778243</v>
      </c>
      <c r="AD103" s="478">
        <f t="shared" si="108"/>
        <v>12</v>
      </c>
      <c r="AE103" s="59"/>
      <c r="AF103" s="59">
        <v>0.3</v>
      </c>
      <c r="AG103" s="263">
        <v>19.8</v>
      </c>
      <c r="AH103" s="60">
        <f t="shared" si="109"/>
        <v>40.099999999999994</v>
      </c>
      <c r="AI103" s="55">
        <f t="shared" si="110"/>
        <v>40</v>
      </c>
      <c r="AJ103" s="61"/>
      <c r="AK103" s="62"/>
      <c r="AL103" s="63"/>
      <c r="AM103" s="64">
        <f>100%+AL103</f>
        <v>1</v>
      </c>
      <c r="AN103" s="65">
        <f>ROUNDUP((($E$2*AM103-$AN$4)*AJ103+$AN$4),-3)</f>
        <v>0</v>
      </c>
      <c r="AO103" s="66"/>
    </row>
    <row r="104" spans="1:41" s="22" customFormat="1" ht="48.75" customHeight="1" x14ac:dyDescent="0.15">
      <c r="A104" s="43"/>
      <c r="B104" s="44"/>
      <c r="C104" s="112" t="s">
        <v>1061</v>
      </c>
      <c r="D104" s="652" t="s">
        <v>1322</v>
      </c>
      <c r="E104" s="73"/>
      <c r="F104" s="45"/>
      <c r="G104" s="73"/>
      <c r="H104" s="47"/>
      <c r="I104" s="48">
        <v>0.6</v>
      </c>
      <c r="J104" s="49">
        <v>0.4</v>
      </c>
      <c r="K104" s="49"/>
      <c r="L104" s="49"/>
      <c r="M104" s="49"/>
      <c r="N104" s="50">
        <f t="shared" si="111"/>
        <v>1</v>
      </c>
      <c r="O104" s="51"/>
      <c r="P104" s="52">
        <v>8</v>
      </c>
      <c r="Q104" s="53">
        <v>8</v>
      </c>
      <c r="R104" s="53"/>
      <c r="S104" s="53"/>
      <c r="T104" s="53"/>
      <c r="U104" s="54">
        <f t="shared" si="104"/>
        <v>8</v>
      </c>
      <c r="V104" s="55">
        <f t="shared" si="112"/>
        <v>8</v>
      </c>
      <c r="W104" s="57">
        <v>93569101000</v>
      </c>
      <c r="X104" s="57">
        <v>6300000000</v>
      </c>
      <c r="Y104" s="56"/>
      <c r="Z104" s="56"/>
      <c r="AA104" s="57"/>
      <c r="AB104" s="476">
        <f t="shared" si="106"/>
        <v>1.3516622231819875</v>
      </c>
      <c r="AC104" s="536">
        <f t="shared" si="107"/>
        <v>16.219946678183849</v>
      </c>
      <c r="AD104" s="478">
        <f t="shared" si="108"/>
        <v>12</v>
      </c>
      <c r="AE104" s="59"/>
      <c r="AF104" s="59">
        <v>0.3</v>
      </c>
      <c r="AG104" s="263">
        <v>19.8</v>
      </c>
      <c r="AH104" s="60">
        <f t="shared" si="109"/>
        <v>40.099999999999994</v>
      </c>
      <c r="AI104" s="55">
        <f t="shared" si="110"/>
        <v>40</v>
      </c>
      <c r="AJ104" s="61"/>
      <c r="AK104" s="62"/>
      <c r="AL104" s="63"/>
      <c r="AM104" s="64">
        <f>100%+AL104</f>
        <v>1</v>
      </c>
      <c r="AN104" s="65">
        <f>ROUNDUP((($E$2*AM104-$AN$4)*AJ104+$AN$4),-3)</f>
        <v>0</v>
      </c>
      <c r="AO104" s="66"/>
    </row>
    <row r="105" spans="1:41" s="22" customFormat="1" ht="48.75" customHeight="1" x14ac:dyDescent="0.15">
      <c r="A105" s="43"/>
      <c r="B105" s="44"/>
      <c r="C105" s="115" t="s">
        <v>202</v>
      </c>
      <c r="D105" s="113" t="s">
        <v>1179</v>
      </c>
      <c r="E105" s="82"/>
      <c r="F105" s="73"/>
      <c r="G105" s="46"/>
      <c r="H105" s="47"/>
      <c r="I105" s="172">
        <v>0.7</v>
      </c>
      <c r="J105" s="217">
        <v>0.3</v>
      </c>
      <c r="K105" s="49"/>
      <c r="L105" s="49"/>
      <c r="M105" s="49"/>
      <c r="N105" s="50">
        <f t="shared" si="111"/>
        <v>1</v>
      </c>
      <c r="O105" s="51"/>
      <c r="P105" s="52">
        <v>8</v>
      </c>
      <c r="Q105" s="53">
        <v>8</v>
      </c>
      <c r="R105" s="53"/>
      <c r="S105" s="53"/>
      <c r="T105" s="53"/>
      <c r="U105" s="54">
        <f t="shared" si="104"/>
        <v>8</v>
      </c>
      <c r="V105" s="55">
        <f t="shared" si="112"/>
        <v>8</v>
      </c>
      <c r="W105" s="56">
        <v>52732429000</v>
      </c>
      <c r="X105" s="56">
        <v>14509876000</v>
      </c>
      <c r="Y105" s="56"/>
      <c r="Z105" s="56"/>
      <c r="AA105" s="57"/>
      <c r="AB105" s="476">
        <f t="shared" si="106"/>
        <v>0.95083275043487259</v>
      </c>
      <c r="AC105" s="536">
        <f t="shared" si="107"/>
        <v>11.409993005218471</v>
      </c>
      <c r="AD105" s="478">
        <f t="shared" si="108"/>
        <v>11.409993005218471</v>
      </c>
      <c r="AE105" s="59"/>
      <c r="AF105" s="59">
        <v>0.3</v>
      </c>
      <c r="AG105" s="263">
        <v>19.8</v>
      </c>
      <c r="AH105" s="60">
        <f t="shared" si="109"/>
        <v>39.509993005218469</v>
      </c>
      <c r="AI105" s="55">
        <f t="shared" si="110"/>
        <v>39.509993005218469</v>
      </c>
      <c r="AJ105" s="61"/>
      <c r="AK105" s="62"/>
      <c r="AL105" s="63"/>
      <c r="AM105" s="64">
        <f>100%+AL105</f>
        <v>1</v>
      </c>
      <c r="AN105" s="65">
        <f>ROUNDUP((($E$2*AM105-$AN$4)*AJ105+$AN$4),-3)</f>
        <v>0</v>
      </c>
      <c r="AO105" s="66"/>
    </row>
    <row r="106" spans="1:41" s="22" customFormat="1" ht="58.5" customHeight="1" x14ac:dyDescent="0.15">
      <c r="A106" s="43"/>
      <c r="B106" s="44"/>
      <c r="C106" s="112" t="s">
        <v>1291</v>
      </c>
      <c r="D106" s="655" t="s">
        <v>1324</v>
      </c>
      <c r="E106" s="45"/>
      <c r="F106" s="82"/>
      <c r="G106" s="117"/>
      <c r="H106" s="47"/>
      <c r="I106" s="48">
        <v>0.6</v>
      </c>
      <c r="J106" s="49">
        <v>0.4</v>
      </c>
      <c r="K106" s="49"/>
      <c r="L106" s="49"/>
      <c r="M106" s="49"/>
      <c r="N106" s="50">
        <f>SUM(I106:M106)</f>
        <v>1</v>
      </c>
      <c r="O106" s="51"/>
      <c r="P106" s="52">
        <v>8</v>
      </c>
      <c r="Q106" s="630">
        <v>7.8</v>
      </c>
      <c r="R106" s="53"/>
      <c r="S106" s="53"/>
      <c r="T106" s="53"/>
      <c r="U106" s="54">
        <f>ROUND(((P106*I106)+(Q106*J106)+(R106*K106)+(S106*L106)+(T106*M106)),2)</f>
        <v>7.92</v>
      </c>
      <c r="V106" s="55">
        <f>IF(U106&gt;=8,8,U106)</f>
        <v>7.92</v>
      </c>
      <c r="W106" s="56">
        <v>49865677000</v>
      </c>
      <c r="X106" s="56">
        <v>19170687000</v>
      </c>
      <c r="Y106" s="57"/>
      <c r="Z106" s="56"/>
      <c r="AA106" s="57"/>
      <c r="AB106" s="551">
        <f>(((((W106*I106)+(X106*J106)+(Y106*K106)+(Z106*L106)+(AA106*M106))/$L$2)))</f>
        <v>0.86608563689113727</v>
      </c>
      <c r="AC106" s="536">
        <f>12*AB106</f>
        <v>10.393027642693648</v>
      </c>
      <c r="AD106" s="488">
        <f>IF(AC106&gt;=12,12,AC106)</f>
        <v>10.393027642693648</v>
      </c>
      <c r="AE106" s="59"/>
      <c r="AF106" s="59">
        <v>0.3</v>
      </c>
      <c r="AG106" s="263">
        <v>19.8</v>
      </c>
      <c r="AH106" s="60">
        <f>V106+AD106+AG106+AE106+AF106</f>
        <v>38.413027642693649</v>
      </c>
      <c r="AI106" s="55">
        <f>IF(AH106&gt;=40,40,AH106)</f>
        <v>38.413027642693649</v>
      </c>
      <c r="AJ106" s="61"/>
      <c r="AK106" s="62"/>
      <c r="AL106" s="63"/>
      <c r="AM106" s="64">
        <f t="shared" ref="AM106" si="115">100%+AL106</f>
        <v>1</v>
      </c>
      <c r="AN106" s="65">
        <f t="shared" ref="AN106" si="116">ROUNDUP((($E$2*AM106-$AN$4)*AJ106+$AN$4),-3)</f>
        <v>0</v>
      </c>
      <c r="AO106" s="66"/>
    </row>
    <row r="107" spans="1:41" s="22" customFormat="1" ht="48.75" customHeight="1" x14ac:dyDescent="0.15">
      <c r="A107" s="43"/>
      <c r="B107" s="44"/>
      <c r="C107" s="633" t="s">
        <v>1048</v>
      </c>
      <c r="D107" s="655" t="s">
        <v>1281</v>
      </c>
      <c r="E107" s="550"/>
      <c r="F107" s="550"/>
      <c r="G107" s="499"/>
      <c r="H107" s="47"/>
      <c r="I107" s="48">
        <v>0.6</v>
      </c>
      <c r="J107" s="49">
        <v>0.4</v>
      </c>
      <c r="K107" s="49"/>
      <c r="L107" s="49"/>
      <c r="M107" s="49"/>
      <c r="N107" s="50">
        <f t="shared" si="111"/>
        <v>1</v>
      </c>
      <c r="O107" s="51"/>
      <c r="P107" s="52">
        <v>8</v>
      </c>
      <c r="Q107" s="53">
        <v>8</v>
      </c>
      <c r="R107" s="53"/>
      <c r="S107" s="53"/>
      <c r="T107" s="53"/>
      <c r="U107" s="54">
        <f t="shared" si="104"/>
        <v>8</v>
      </c>
      <c r="V107" s="55">
        <f t="shared" si="112"/>
        <v>8</v>
      </c>
      <c r="W107" s="56">
        <v>202526145000</v>
      </c>
      <c r="X107" s="648">
        <v>15313303000</v>
      </c>
      <c r="Y107" s="56"/>
      <c r="Z107" s="56"/>
      <c r="AA107" s="57"/>
      <c r="AB107" s="476">
        <f t="shared" si="106"/>
        <v>2.9410711419074742</v>
      </c>
      <c r="AC107" s="536">
        <f t="shared" si="107"/>
        <v>35.292853702889687</v>
      </c>
      <c r="AD107" s="478">
        <f t="shared" si="108"/>
        <v>12</v>
      </c>
      <c r="AE107" s="59"/>
      <c r="AF107" s="59">
        <v>0.4</v>
      </c>
      <c r="AG107" s="263">
        <v>19.8</v>
      </c>
      <c r="AH107" s="60">
        <f t="shared" si="109"/>
        <v>40.199999999999996</v>
      </c>
      <c r="AI107" s="55">
        <f t="shared" si="110"/>
        <v>40</v>
      </c>
      <c r="AJ107" s="61"/>
      <c r="AK107" s="62"/>
      <c r="AL107" s="63"/>
      <c r="AM107" s="64"/>
      <c r="AN107" s="65"/>
      <c r="AO107" s="66"/>
    </row>
    <row r="108" spans="1:41" s="22" customFormat="1" ht="48.75" customHeight="1" x14ac:dyDescent="0.15">
      <c r="A108" s="43"/>
      <c r="B108" s="44"/>
      <c r="C108" s="113" t="s">
        <v>1130</v>
      </c>
      <c r="D108" s="260" t="s">
        <v>1071</v>
      </c>
      <c r="E108" s="80"/>
      <c r="F108" s="80"/>
      <c r="G108" s="542"/>
      <c r="H108" s="47"/>
      <c r="I108" s="48">
        <v>0.6</v>
      </c>
      <c r="J108" s="217">
        <v>0.4</v>
      </c>
      <c r="K108" s="49"/>
      <c r="L108" s="49"/>
      <c r="M108" s="49"/>
      <c r="N108" s="527">
        <f t="shared" si="111"/>
        <v>1</v>
      </c>
      <c r="O108" s="51"/>
      <c r="P108" s="52">
        <v>8</v>
      </c>
      <c r="Q108" s="53">
        <v>8</v>
      </c>
      <c r="R108" s="53"/>
      <c r="S108" s="53"/>
      <c r="T108" s="53"/>
      <c r="U108" s="54">
        <f t="shared" si="104"/>
        <v>8</v>
      </c>
      <c r="V108" s="55">
        <f t="shared" si="112"/>
        <v>8</v>
      </c>
      <c r="W108" s="56">
        <v>723688750000</v>
      </c>
      <c r="X108" s="56">
        <v>17843328000</v>
      </c>
      <c r="Y108" s="57"/>
      <c r="Z108" s="68"/>
      <c r="AA108" s="57"/>
      <c r="AB108" s="476">
        <f t="shared" si="106"/>
        <v>10.169486093352649</v>
      </c>
      <c r="AC108" s="536">
        <f t="shared" si="107"/>
        <v>122.03383312023179</v>
      </c>
      <c r="AD108" s="478">
        <f t="shared" si="108"/>
        <v>12</v>
      </c>
      <c r="AE108" s="59"/>
      <c r="AF108" s="59">
        <v>0.4</v>
      </c>
      <c r="AG108" s="263">
        <v>19.8</v>
      </c>
      <c r="AH108" s="60">
        <f t="shared" si="109"/>
        <v>40.199999999999996</v>
      </c>
      <c r="AI108" s="55">
        <f t="shared" si="110"/>
        <v>40</v>
      </c>
      <c r="AJ108" s="61"/>
      <c r="AK108" s="62"/>
      <c r="AL108" s="63"/>
      <c r="AM108" s="64">
        <f>100%+AL108</f>
        <v>1</v>
      </c>
      <c r="AN108" s="65">
        <f>ROUNDUP((($E$2*AM108-$AN$4)*AJ108+$AN$4),-3)</f>
        <v>0</v>
      </c>
      <c r="AO108" s="66"/>
    </row>
    <row r="109" spans="1:41" s="22" customFormat="1" ht="58.5" customHeight="1" x14ac:dyDescent="0.15">
      <c r="A109" s="43"/>
      <c r="B109" s="44"/>
      <c r="C109" s="115" t="s">
        <v>231</v>
      </c>
      <c r="D109" s="113" t="s">
        <v>962</v>
      </c>
      <c r="E109" s="45"/>
      <c r="F109" s="82"/>
      <c r="G109" s="117"/>
      <c r="H109" s="47"/>
      <c r="I109" s="48">
        <v>0.65</v>
      </c>
      <c r="J109" s="49">
        <v>0.35</v>
      </c>
      <c r="K109" s="49"/>
      <c r="L109" s="49"/>
      <c r="M109" s="49"/>
      <c r="N109" s="50">
        <f t="shared" si="111"/>
        <v>1</v>
      </c>
      <c r="O109" s="51"/>
      <c r="P109" s="52">
        <v>8</v>
      </c>
      <c r="Q109" s="53">
        <v>8</v>
      </c>
      <c r="R109" s="53"/>
      <c r="S109" s="53"/>
      <c r="T109" s="53"/>
      <c r="U109" s="54">
        <f t="shared" si="104"/>
        <v>8</v>
      </c>
      <c r="V109" s="55">
        <f t="shared" si="112"/>
        <v>8</v>
      </c>
      <c r="W109" s="57">
        <v>48445451000</v>
      </c>
      <c r="X109" s="56">
        <v>18339670000</v>
      </c>
      <c r="Y109" s="57"/>
      <c r="Z109" s="56"/>
      <c r="AA109" s="57"/>
      <c r="AB109" s="476">
        <f t="shared" si="106"/>
        <v>0.87347619835317447</v>
      </c>
      <c r="AC109" s="536">
        <f t="shared" si="107"/>
        <v>10.481714380238094</v>
      </c>
      <c r="AD109" s="478">
        <f t="shared" si="108"/>
        <v>10.481714380238094</v>
      </c>
      <c r="AE109" s="59"/>
      <c r="AF109" s="59">
        <v>0.2</v>
      </c>
      <c r="AG109" s="263">
        <v>19.8</v>
      </c>
      <c r="AH109" s="60">
        <f t="shared" si="109"/>
        <v>38.481714380238103</v>
      </c>
      <c r="AI109" s="55">
        <f t="shared" si="110"/>
        <v>38.481714380238103</v>
      </c>
      <c r="AJ109" s="61"/>
      <c r="AK109" s="62"/>
      <c r="AL109" s="63"/>
      <c r="AM109" s="64">
        <f>100%+AL109</f>
        <v>1</v>
      </c>
      <c r="AN109" s="65">
        <f>ROUNDUP((($E$2*AM109-$AN$4)*AJ109+$AN$4),-3)</f>
        <v>0</v>
      </c>
      <c r="AO109" s="66"/>
    </row>
    <row r="110" spans="1:41" s="22" customFormat="1" ht="48.75" customHeight="1" x14ac:dyDescent="0.15">
      <c r="A110" s="43"/>
      <c r="B110" s="44"/>
      <c r="C110" s="113" t="s">
        <v>1265</v>
      </c>
      <c r="D110" s="636" t="s">
        <v>1279</v>
      </c>
      <c r="E110" s="45"/>
      <c r="F110" s="45"/>
      <c r="G110" s="83"/>
      <c r="H110" s="47"/>
      <c r="I110" s="48">
        <v>0.6</v>
      </c>
      <c r="J110" s="217">
        <v>0.4</v>
      </c>
      <c r="K110" s="49"/>
      <c r="L110" s="49"/>
      <c r="M110" s="49"/>
      <c r="N110" s="50">
        <f t="shared" si="111"/>
        <v>1</v>
      </c>
      <c r="O110" s="51"/>
      <c r="P110" s="52">
        <v>8</v>
      </c>
      <c r="Q110" s="53">
        <v>8</v>
      </c>
      <c r="R110" s="53"/>
      <c r="S110" s="53"/>
      <c r="T110" s="53"/>
      <c r="U110" s="54">
        <f t="shared" si="104"/>
        <v>8</v>
      </c>
      <c r="V110" s="55">
        <f t="shared" si="112"/>
        <v>8</v>
      </c>
      <c r="W110" s="56">
        <v>222945933000</v>
      </c>
      <c r="X110" s="68">
        <v>2462247000</v>
      </c>
      <c r="Y110" s="68"/>
      <c r="Z110" s="68"/>
      <c r="AA110" s="57"/>
      <c r="AB110" s="476">
        <f t="shared" si="106"/>
        <v>3.1049313451720422</v>
      </c>
      <c r="AC110" s="536">
        <f t="shared" si="107"/>
        <v>37.259176142064504</v>
      </c>
      <c r="AD110" s="478">
        <f t="shared" si="108"/>
        <v>12</v>
      </c>
      <c r="AE110" s="59"/>
      <c r="AF110" s="59">
        <v>0.3</v>
      </c>
      <c r="AG110" s="263">
        <v>19.8</v>
      </c>
      <c r="AH110" s="60">
        <f t="shared" si="109"/>
        <v>40.099999999999994</v>
      </c>
      <c r="AI110" s="55">
        <f t="shared" si="110"/>
        <v>40</v>
      </c>
      <c r="AJ110" s="61"/>
      <c r="AK110" s="62"/>
      <c r="AL110" s="63"/>
      <c r="AM110" s="64">
        <f>100%+AL110</f>
        <v>1</v>
      </c>
      <c r="AN110" s="65">
        <f>ROUNDUP((($E$2*AM110-$AN$4)*AJ110+$AN$4),-3)</f>
        <v>0</v>
      </c>
      <c r="AO110" s="66"/>
    </row>
    <row r="111" spans="1:41" s="22" customFormat="1" ht="26.25" customHeight="1" x14ac:dyDescent="0.15">
      <c r="A111" s="43"/>
      <c r="B111" s="595"/>
      <c r="C111" s="843" t="s">
        <v>1171</v>
      </c>
      <c r="D111" s="844"/>
      <c r="E111" s="844"/>
      <c r="F111" s="845"/>
      <c r="G111" s="46"/>
      <c r="H111" s="47"/>
      <c r="I111" s="172"/>
      <c r="J111" s="217"/>
      <c r="K111" s="217"/>
      <c r="L111" s="217"/>
      <c r="M111" s="217"/>
      <c r="N111" s="50"/>
      <c r="O111" s="51"/>
      <c r="P111" s="234">
        <v>90.83</v>
      </c>
      <c r="Q111" s="53">
        <v>88</v>
      </c>
      <c r="R111" s="53"/>
      <c r="S111" s="54"/>
      <c r="T111" s="54"/>
      <c r="U111" s="496">
        <f>(I110*P111)+(J110*Q111)+(K110*R111)+(L110*S111)</f>
        <v>89.698000000000008</v>
      </c>
      <c r="V111" s="55"/>
      <c r="W111" s="56"/>
      <c r="X111" s="56"/>
      <c r="Y111" s="56"/>
      <c r="Z111" s="56"/>
      <c r="AA111" s="57"/>
      <c r="AB111" s="476"/>
      <c r="AC111" s="536"/>
      <c r="AD111" s="478"/>
      <c r="AE111" s="59"/>
      <c r="AF111" s="59"/>
      <c r="AG111" s="263"/>
      <c r="AH111" s="60"/>
      <c r="AI111" s="55"/>
      <c r="AJ111" s="61"/>
      <c r="AK111" s="62"/>
      <c r="AL111" s="63"/>
      <c r="AM111" s="64"/>
      <c r="AN111" s="65"/>
      <c r="AO111" s="66"/>
    </row>
    <row r="112" spans="1:41" s="22" customFormat="1" ht="52.5" customHeight="1" x14ac:dyDescent="0.15">
      <c r="A112" s="43"/>
      <c r="B112" s="44"/>
      <c r="C112" s="573" t="s">
        <v>1293</v>
      </c>
      <c r="D112" s="112" t="s">
        <v>1270</v>
      </c>
      <c r="E112" s="73"/>
      <c r="F112" s="82"/>
      <c r="G112" s="46"/>
      <c r="H112" s="47"/>
      <c r="I112" s="48">
        <v>0.51</v>
      </c>
      <c r="J112" s="49">
        <v>0.49</v>
      </c>
      <c r="K112" s="49"/>
      <c r="L112" s="49"/>
      <c r="M112" s="49"/>
      <c r="N112" s="50">
        <f>SUM(I112:M112)</f>
        <v>1</v>
      </c>
      <c r="O112" s="51"/>
      <c r="P112" s="52">
        <v>8</v>
      </c>
      <c r="Q112" s="53">
        <v>8</v>
      </c>
      <c r="R112" s="53"/>
      <c r="S112" s="53"/>
      <c r="T112" s="53"/>
      <c r="U112" s="54">
        <f>ROUND(((P112*I112)+(Q112*J112)+(R112*K112)+(S112*L112)+(T112*M112)),2)</f>
        <v>8</v>
      </c>
      <c r="V112" s="55">
        <f>IF(U112&gt;=8,8,U112)</f>
        <v>8</v>
      </c>
      <c r="W112" s="57">
        <v>32488505000</v>
      </c>
      <c r="X112" s="56">
        <v>43175448000</v>
      </c>
      <c r="Y112" s="57"/>
      <c r="Z112" s="56"/>
      <c r="AA112" s="57"/>
      <c r="AB112" s="476">
        <f>(((((W112*I112)+(X112*J112)+(Y112*K112)+(Z112*L112)+(AA112*M112))/$L$2)))</f>
        <v>0.86925217289960754</v>
      </c>
      <c r="AC112" s="536">
        <f>12*AB112</f>
        <v>10.431026074795291</v>
      </c>
      <c r="AD112" s="478">
        <f>IF(AC112&gt;=12,12,AC112)</f>
        <v>10.431026074795291</v>
      </c>
      <c r="AE112" s="59"/>
      <c r="AF112" s="59">
        <v>0.3</v>
      </c>
      <c r="AG112" s="263">
        <v>19.8</v>
      </c>
      <c r="AH112" s="60">
        <f>V112+AD112+AG112+AE112+AF112</f>
        <v>38.531026074795292</v>
      </c>
      <c r="AI112" s="55">
        <f>IF(AH112&gt;=40,40,AH112)</f>
        <v>38.531026074795292</v>
      </c>
      <c r="AJ112" s="61"/>
      <c r="AK112" s="62"/>
      <c r="AL112" s="63"/>
      <c r="AM112" s="64">
        <f>100%+AL112</f>
        <v>1</v>
      </c>
      <c r="AN112" s="65">
        <f>ROUNDUP((($E$2*AM112-$AN$4)*AJ112+$AN$4),-3)</f>
        <v>0</v>
      </c>
      <c r="AO112" s="66"/>
    </row>
    <row r="113" spans="1:41" s="22" customFormat="1" ht="48" customHeight="1" x14ac:dyDescent="0.15">
      <c r="A113" s="43"/>
      <c r="B113" s="44"/>
      <c r="C113" s="633" t="s">
        <v>1066</v>
      </c>
      <c r="D113" s="649" t="s">
        <v>973</v>
      </c>
      <c r="E113" s="549"/>
      <c r="F113" s="643"/>
      <c r="G113" s="632"/>
      <c r="H113" s="47"/>
      <c r="I113" s="172">
        <v>0.5</v>
      </c>
      <c r="J113" s="217">
        <v>0.5</v>
      </c>
      <c r="K113" s="49"/>
      <c r="L113" s="49"/>
      <c r="M113" s="49"/>
      <c r="N113" s="50">
        <f t="shared" ref="N113" si="117">SUM(I113:M113)</f>
        <v>1</v>
      </c>
      <c r="O113" s="51"/>
      <c r="P113" s="52">
        <v>8</v>
      </c>
      <c r="Q113" s="53">
        <v>8</v>
      </c>
      <c r="R113" s="53"/>
      <c r="S113" s="53"/>
      <c r="T113" s="53"/>
      <c r="U113" s="54">
        <f t="shared" ref="U113" si="118">ROUND(((P113*I113)+(Q113*J113)+(R113*K113)+(S113*L113)+(T113*M113)),2)</f>
        <v>8</v>
      </c>
      <c r="V113" s="55">
        <f t="shared" ref="V113" si="119">IF(U113&gt;=8,8,U113)</f>
        <v>8</v>
      </c>
      <c r="W113" s="56">
        <v>39218186000</v>
      </c>
      <c r="X113" s="56">
        <v>41788080000</v>
      </c>
      <c r="Y113" s="57"/>
      <c r="Z113" s="56"/>
      <c r="AA113" s="167"/>
      <c r="AB113" s="551">
        <f t="shared" ref="AB113" si="120">(((((W113*I113)+(X113*J113)+(Y113*K113)+(Z113*L113)+(AA113*M113))/$L$2)))</f>
        <v>0.93326272882840089</v>
      </c>
      <c r="AC113" s="536">
        <f t="shared" ref="AC113" si="121">12*AB113</f>
        <v>11.199152745940811</v>
      </c>
      <c r="AD113" s="488">
        <f t="shared" ref="AD113" si="122">IF(AC113&gt;=12,12,AC113)</f>
        <v>11.199152745940811</v>
      </c>
      <c r="AE113" s="182"/>
      <c r="AF113" s="59">
        <v>0.3</v>
      </c>
      <c r="AG113" s="263">
        <v>19.8</v>
      </c>
      <c r="AH113" s="60">
        <f t="shared" ref="AH113" si="123">V113+AD113+AG113+AE113+AF113</f>
        <v>39.299152745940809</v>
      </c>
      <c r="AI113" s="55">
        <f t="shared" ref="AI113" si="124">IF(AH113&gt;=40,40,AH113)</f>
        <v>39.299152745940809</v>
      </c>
      <c r="AJ113" s="61"/>
      <c r="AK113" s="62"/>
      <c r="AL113" s="63"/>
      <c r="AM113" s="64">
        <f>100%+AL113</f>
        <v>1</v>
      </c>
      <c r="AN113" s="65">
        <f>ROUNDUP((($E$2*AM113-$AN$4)*AJ113+$AN$4),-3)</f>
        <v>0</v>
      </c>
      <c r="AO113" s="66"/>
    </row>
    <row r="114" spans="1:41" s="22" customFormat="1" ht="48.75" customHeight="1" x14ac:dyDescent="0.15">
      <c r="A114" s="43"/>
      <c r="B114" s="44"/>
      <c r="C114" s="647" t="s">
        <v>1303</v>
      </c>
      <c r="D114" s="651" t="s">
        <v>337</v>
      </c>
      <c r="E114" s="80"/>
      <c r="F114" s="80"/>
      <c r="G114" s="596"/>
      <c r="H114" s="47"/>
      <c r="I114" s="48">
        <v>0.5</v>
      </c>
      <c r="J114" s="49">
        <v>0.5</v>
      </c>
      <c r="K114" s="49"/>
      <c r="L114" s="49"/>
      <c r="M114" s="49"/>
      <c r="N114" s="50">
        <f>SUM(I114:M114)</f>
        <v>1</v>
      </c>
      <c r="O114" s="51"/>
      <c r="P114" s="52">
        <v>8</v>
      </c>
      <c r="Q114" s="53">
        <v>8</v>
      </c>
      <c r="R114" s="53"/>
      <c r="S114" s="53"/>
      <c r="T114" s="53"/>
      <c r="U114" s="54">
        <f>ROUND(((P114*I114)+(Q114*J114)+(R114*K114)+(S114*L114)+(T114*M114)),2)</f>
        <v>8</v>
      </c>
      <c r="V114" s="55">
        <f>IF(U114&gt;=8,8,U114)</f>
        <v>8</v>
      </c>
      <c r="W114" s="648">
        <v>34601494000</v>
      </c>
      <c r="X114" s="648">
        <v>33894780000</v>
      </c>
      <c r="Y114" s="57"/>
      <c r="Z114" s="56"/>
      <c r="AA114" s="57"/>
      <c r="AB114" s="476">
        <f>(((((W114*I114)+(X114*J114)+(Y114*K114)+(Z114*L114)+(AA114*M114))/$L$2)))</f>
        <v>0.78913672663072565</v>
      </c>
      <c r="AC114" s="536">
        <f>12*AB114</f>
        <v>9.4696407195687087</v>
      </c>
      <c r="AD114" s="478">
        <f>IF(AC114&gt;=12,12,AC114)</f>
        <v>9.4696407195687087</v>
      </c>
      <c r="AE114" s="182"/>
      <c r="AF114" s="59">
        <v>0.3</v>
      </c>
      <c r="AG114" s="263">
        <v>19.8</v>
      </c>
      <c r="AH114" s="60">
        <f>V114+AD114+AG114+AE114+AF114</f>
        <v>37.56964071956871</v>
      </c>
      <c r="AI114" s="55">
        <f>IF(AH114&gt;=40,40,AH114)</f>
        <v>37.56964071956871</v>
      </c>
      <c r="AJ114" s="61"/>
      <c r="AK114" s="62"/>
      <c r="AL114" s="63"/>
      <c r="AM114" s="64">
        <f>100%+AL114</f>
        <v>1</v>
      </c>
      <c r="AN114" s="65">
        <f>ROUNDUP((($E$2*AM114-$AN$4)*AJ114+$AN$4),-3)</f>
        <v>0</v>
      </c>
      <c r="AO114" s="66"/>
    </row>
    <row r="115" spans="1:41" s="22" customFormat="1" ht="48" customHeight="1" x14ac:dyDescent="0.15">
      <c r="A115" s="43"/>
      <c r="B115" s="44"/>
      <c r="C115" s="655" t="s">
        <v>122</v>
      </c>
      <c r="D115" s="647" t="s">
        <v>1099</v>
      </c>
      <c r="E115" s="163"/>
      <c r="F115" s="82"/>
      <c r="G115" s="46"/>
      <c r="H115" s="47"/>
      <c r="I115" s="172">
        <v>0.35</v>
      </c>
      <c r="J115" s="217">
        <v>0.65</v>
      </c>
      <c r="K115" s="49"/>
      <c r="L115" s="49"/>
      <c r="M115" s="49"/>
      <c r="N115" s="50">
        <f>SUM(I115:M115)</f>
        <v>1</v>
      </c>
      <c r="O115" s="51"/>
      <c r="P115" s="52">
        <v>8</v>
      </c>
      <c r="Q115" s="53">
        <v>8</v>
      </c>
      <c r="R115" s="53"/>
      <c r="S115" s="53"/>
      <c r="T115" s="53"/>
      <c r="U115" s="54">
        <f>ROUND(((P115*I115)+(Q115*J115)+(R115*K115)+(S115*L115)+(T115*M115)),2)</f>
        <v>8</v>
      </c>
      <c r="V115" s="55">
        <f>IF(U115&gt;=8,8,U115)</f>
        <v>8</v>
      </c>
      <c r="W115" s="648">
        <v>29428143000</v>
      </c>
      <c r="X115" s="648">
        <v>40666862000</v>
      </c>
      <c r="Y115" s="56"/>
      <c r="Z115" s="56"/>
      <c r="AA115" s="167"/>
      <c r="AB115" s="551">
        <f>(((((W115*I115)+(X115*J115)+(Y115*K115)+(Z115*L115)+(AA115*M115))/$L$2)))</f>
        <v>0.84639944905352249</v>
      </c>
      <c r="AC115" s="536">
        <f>12*AB115</f>
        <v>10.156793388642271</v>
      </c>
      <c r="AD115" s="488">
        <f>IF(AC115&gt;=12,12,AC115)</f>
        <v>10.156793388642271</v>
      </c>
      <c r="AE115" s="182"/>
      <c r="AF115" s="59">
        <v>0.3</v>
      </c>
      <c r="AG115" s="263">
        <v>19.8</v>
      </c>
      <c r="AH115" s="60">
        <f>V115+AD115+AG115+AE115+AF115</f>
        <v>38.256793388642265</v>
      </c>
      <c r="AI115" s="55">
        <f>IF(AH115&gt;=40,40,AH115)</f>
        <v>38.256793388642265</v>
      </c>
      <c r="AJ115" s="61"/>
      <c r="AK115" s="62"/>
      <c r="AL115" s="63"/>
      <c r="AM115" s="64">
        <f>100%+AL115</f>
        <v>1</v>
      </c>
      <c r="AN115" s="65">
        <f>ROUNDUP((($E$2*AM115-$AN$4)*AJ115+$AN$4),-3)</f>
        <v>0</v>
      </c>
      <c r="AO115" s="66"/>
    </row>
    <row r="116" spans="1:41" s="22" customFormat="1" ht="58.5" customHeight="1" x14ac:dyDescent="0.15">
      <c r="A116" s="43"/>
      <c r="B116" s="44"/>
      <c r="C116" s="647" t="s">
        <v>1067</v>
      </c>
      <c r="D116" s="651" t="s">
        <v>1285</v>
      </c>
      <c r="E116" s="80"/>
      <c r="F116" s="104"/>
      <c r="G116" s="632"/>
      <c r="H116" s="47"/>
      <c r="I116" s="48">
        <v>0.55000000000000004</v>
      </c>
      <c r="J116" s="49">
        <v>0.45</v>
      </c>
      <c r="K116" s="49"/>
      <c r="L116" s="49"/>
      <c r="M116" s="49"/>
      <c r="N116" s="50">
        <f>SUM(I116:M116)</f>
        <v>1</v>
      </c>
      <c r="O116" s="51"/>
      <c r="P116" s="52">
        <v>8</v>
      </c>
      <c r="Q116" s="53">
        <v>8</v>
      </c>
      <c r="R116" s="53"/>
      <c r="S116" s="53"/>
      <c r="T116" s="53"/>
      <c r="U116" s="54">
        <f>ROUND(((P116*I116)+(Q116*J116)+(R116*K116)+(S116*L116)+(T116*M116)),2)</f>
        <v>8</v>
      </c>
      <c r="V116" s="55">
        <f>IF(U116&gt;=8,8,U116)</f>
        <v>8</v>
      </c>
      <c r="W116" s="648">
        <v>39646352000</v>
      </c>
      <c r="X116" s="648">
        <v>21828190000</v>
      </c>
      <c r="Y116" s="57"/>
      <c r="Z116" s="56"/>
      <c r="AA116" s="57"/>
      <c r="AB116" s="551">
        <f>(((((W116*I116)+(X116*J116)+(Y116*K116)+(Z116*L116)+(AA116*M116))/$L$2)))</f>
        <v>0.72876833342100711</v>
      </c>
      <c r="AC116" s="536">
        <f>12*AB116</f>
        <v>8.7452200010520862</v>
      </c>
      <c r="AD116" s="488">
        <f>IF(AC116&gt;=12,12,AC116)</f>
        <v>8.7452200010520862</v>
      </c>
      <c r="AE116" s="59"/>
      <c r="AF116" s="59">
        <v>0.3</v>
      </c>
      <c r="AG116" s="263">
        <v>19.8</v>
      </c>
      <c r="AH116" s="60">
        <f>V116+AD116+AG116+AE116+AF116</f>
        <v>36.845220001052084</v>
      </c>
      <c r="AI116" s="55">
        <f>IF(AH116&gt;=40,40,AH116)</f>
        <v>36.845220001052084</v>
      </c>
      <c r="AJ116" s="61"/>
      <c r="AK116" s="62"/>
      <c r="AL116" s="63"/>
      <c r="AM116" s="64">
        <f>100%+AL116</f>
        <v>1</v>
      </c>
      <c r="AN116" s="65">
        <f>ROUNDUP((($E$2*AM116-$AN$4)*AJ116+$AN$4),-3)</f>
        <v>0</v>
      </c>
      <c r="AO116" s="66"/>
    </row>
    <row r="117" spans="1:41" s="22" customFormat="1" ht="60" customHeight="1" x14ac:dyDescent="0.15">
      <c r="A117" s="43"/>
      <c r="B117" s="44"/>
      <c r="C117" s="113" t="s">
        <v>1302</v>
      </c>
      <c r="D117" s="655" t="s">
        <v>1314</v>
      </c>
      <c r="E117" s="80"/>
      <c r="F117" s="80"/>
      <c r="G117" s="46"/>
      <c r="H117" s="47"/>
      <c r="I117" s="48">
        <v>0.75</v>
      </c>
      <c r="J117" s="49">
        <v>0.25</v>
      </c>
      <c r="K117" s="49"/>
      <c r="L117" s="49"/>
      <c r="M117" s="49"/>
      <c r="N117" s="50">
        <f>SUM(I117:M117)</f>
        <v>1</v>
      </c>
      <c r="O117" s="51"/>
      <c r="P117" s="52">
        <v>8</v>
      </c>
      <c r="Q117" s="53">
        <v>8</v>
      </c>
      <c r="R117" s="53"/>
      <c r="S117" s="53"/>
      <c r="T117" s="53"/>
      <c r="U117" s="54">
        <f>ROUND(((P117*I117)+(Q117*J117)+(R117*K117)+(S117*L117)+(T117*M117)),2)</f>
        <v>8</v>
      </c>
      <c r="V117" s="55">
        <f>IF(U117&gt;=8,8,U117)</f>
        <v>8</v>
      </c>
      <c r="W117" s="56">
        <v>35059950000</v>
      </c>
      <c r="X117" s="648">
        <v>37771260000</v>
      </c>
      <c r="Y117" s="56"/>
      <c r="Z117" s="56"/>
      <c r="AA117" s="57"/>
      <c r="AB117" s="476">
        <f>(((((W117*I117)+(X117*J117)+(Y117*K117)+(Z117*L117)+(AA117*M117))/$L$2)))</f>
        <v>0.82346063826500104</v>
      </c>
      <c r="AC117" s="536">
        <f>12*AB117</f>
        <v>9.8815276591800121</v>
      </c>
      <c r="AD117" s="478">
        <f>IF(AC117&gt;=12,12,AC117)</f>
        <v>9.8815276591800121</v>
      </c>
      <c r="AE117" s="59"/>
      <c r="AF117" s="59">
        <v>0.3</v>
      </c>
      <c r="AG117" s="496">
        <v>20</v>
      </c>
      <c r="AH117" s="60">
        <f>V117+AD117+AG117+AE117+AF117</f>
        <v>38.181527659180006</v>
      </c>
      <c r="AI117" s="55">
        <f>IF(AH117&gt;=40,40,AH117)</f>
        <v>38.181527659180006</v>
      </c>
      <c r="AJ117" s="61"/>
      <c r="AK117" s="62"/>
      <c r="AL117" s="63"/>
      <c r="AM117" s="64"/>
      <c r="AN117" s="65"/>
      <c r="AO117" s="66"/>
    </row>
    <row r="118" spans="1:41" s="22" customFormat="1" ht="26.25" customHeight="1" x14ac:dyDescent="0.15">
      <c r="A118" s="43"/>
      <c r="B118" s="595"/>
      <c r="C118" s="843" t="s">
        <v>1171</v>
      </c>
      <c r="D118" s="844"/>
      <c r="E118" s="844"/>
      <c r="F118" s="845"/>
      <c r="G118" s="46"/>
      <c r="H118" s="47"/>
      <c r="I118" s="172"/>
      <c r="J118" s="217"/>
      <c r="K118" s="217"/>
      <c r="L118" s="217"/>
      <c r="M118" s="217"/>
      <c r="N118" s="50"/>
      <c r="O118" s="51"/>
      <c r="P118" s="234">
        <v>90.91</v>
      </c>
      <c r="Q118" s="53">
        <v>88</v>
      </c>
      <c r="R118" s="53"/>
      <c r="S118" s="54"/>
      <c r="T118" s="54"/>
      <c r="U118" s="496">
        <f>(I117*P118)+(J117*Q118)+(K117*R118)+(L117*S118)</f>
        <v>90.182500000000005</v>
      </c>
      <c r="V118" s="55"/>
      <c r="W118" s="56"/>
      <c r="X118" s="56"/>
      <c r="Y118" s="56"/>
      <c r="Z118" s="56"/>
      <c r="AA118" s="57"/>
      <c r="AB118" s="476"/>
      <c r="AC118" s="536"/>
      <c r="AD118" s="478"/>
      <c r="AE118" s="59"/>
      <c r="AF118" s="59"/>
      <c r="AG118" s="263"/>
      <c r="AH118" s="60"/>
      <c r="AI118" s="55"/>
      <c r="AJ118" s="61"/>
      <c r="AK118" s="62"/>
      <c r="AL118" s="63"/>
      <c r="AM118" s="64"/>
      <c r="AN118" s="65"/>
      <c r="AO118" s="66"/>
    </row>
    <row r="119" spans="1:41" s="22" customFormat="1" ht="48" customHeight="1" x14ac:dyDescent="0.15">
      <c r="A119" s="43"/>
      <c r="B119" s="44"/>
      <c r="C119" s="115" t="s">
        <v>1052</v>
      </c>
      <c r="D119" s="113" t="s">
        <v>1286</v>
      </c>
      <c r="E119" s="80"/>
      <c r="F119" s="82"/>
      <c r="G119" s="46"/>
      <c r="H119" s="47"/>
      <c r="I119" s="48">
        <v>0.55000000000000004</v>
      </c>
      <c r="J119" s="49">
        <v>0.45</v>
      </c>
      <c r="K119" s="49"/>
      <c r="L119" s="49"/>
      <c r="M119" s="49"/>
      <c r="N119" s="50">
        <f t="shared" ref="N119" si="125">SUM(I119:M119)</f>
        <v>1</v>
      </c>
      <c r="O119" s="51"/>
      <c r="P119" s="52">
        <v>8</v>
      </c>
      <c r="Q119" s="53">
        <v>8</v>
      </c>
      <c r="R119" s="53"/>
      <c r="S119" s="53"/>
      <c r="T119" s="53"/>
      <c r="U119" s="54">
        <f t="shared" ref="U119" si="126">ROUND(((P119*I119)+(Q119*J119)+(R119*K119)+(S119*L119)+(T119*M119)),2)</f>
        <v>8</v>
      </c>
      <c r="V119" s="55">
        <f t="shared" ref="V119:V124" si="127">IF(U119&gt;=8,8,U119)</f>
        <v>8</v>
      </c>
      <c r="W119" s="646">
        <v>43860812000</v>
      </c>
      <c r="X119" s="646">
        <v>31747521000</v>
      </c>
      <c r="Y119" s="57"/>
      <c r="Z119" s="56"/>
      <c r="AA119" s="57"/>
      <c r="AB119" s="476">
        <f t="shared" ref="AB119" si="128">(((((W119*I119)+(X119*J119)+(Y119*K119)+(Z119*L119)+(AA119*M119))/$L$2)))</f>
        <v>0.88502940598597257</v>
      </c>
      <c r="AC119" s="536">
        <f t="shared" ref="AC119" si="129">12*AB119</f>
        <v>10.62035287183167</v>
      </c>
      <c r="AD119" s="488">
        <f t="shared" ref="AD119" si="130">IF(AC119&gt;=12,12,AC119)</f>
        <v>10.62035287183167</v>
      </c>
      <c r="AE119" s="59"/>
      <c r="AF119" s="59">
        <v>0.3</v>
      </c>
      <c r="AG119" s="263">
        <v>19.8</v>
      </c>
      <c r="AH119" s="60">
        <f t="shared" ref="AH119" si="131">V119+AD119+AG119+AE119+AF119</f>
        <v>38.720352871831665</v>
      </c>
      <c r="AI119" s="55">
        <f t="shared" ref="AI119" si="132">IF(AH119&gt;=40,40,AH119)</f>
        <v>38.720352871831665</v>
      </c>
      <c r="AJ119" s="61"/>
      <c r="AK119" s="62"/>
      <c r="AL119" s="63"/>
      <c r="AM119" s="64"/>
      <c r="AN119" s="65"/>
      <c r="AO119" s="66"/>
    </row>
    <row r="120" spans="1:41" s="22" customFormat="1" ht="48.75" customHeight="1" x14ac:dyDescent="0.15">
      <c r="A120" s="43"/>
      <c r="B120" s="44"/>
      <c r="C120" s="266" t="s">
        <v>1304</v>
      </c>
      <c r="D120" s="112" t="s">
        <v>1100</v>
      </c>
      <c r="E120" s="45"/>
      <c r="F120" s="45"/>
      <c r="G120" s="46"/>
      <c r="H120" s="47"/>
      <c r="I120" s="48">
        <v>0.6</v>
      </c>
      <c r="J120" s="49">
        <v>0.4</v>
      </c>
      <c r="K120" s="49"/>
      <c r="L120" s="49"/>
      <c r="M120" s="49"/>
      <c r="N120" s="50">
        <f>SUM(I120:M120)</f>
        <v>1</v>
      </c>
      <c r="O120" s="51"/>
      <c r="P120" s="52">
        <v>8</v>
      </c>
      <c r="Q120" s="53">
        <v>8</v>
      </c>
      <c r="R120" s="53"/>
      <c r="S120" s="53"/>
      <c r="T120" s="53"/>
      <c r="U120" s="54">
        <f>ROUND(((P120*I120)+(Q120*J120)+(R120*K120)+(S120*L120)+(T120*M120)),2)</f>
        <v>8</v>
      </c>
      <c r="V120" s="488">
        <f t="shared" si="127"/>
        <v>8</v>
      </c>
      <c r="W120" s="56">
        <v>43093799000</v>
      </c>
      <c r="X120" s="648">
        <v>29285343000</v>
      </c>
      <c r="Y120" s="56"/>
      <c r="Z120" s="68"/>
      <c r="AA120" s="57"/>
      <c r="AB120" s="476">
        <f>(((((W120*I120)+(X120*J120)+(Y120*K120)+(Z120*L120)+(AA120*M120))/$L$2)))</f>
        <v>0.86568783504564584</v>
      </c>
      <c r="AC120" s="536">
        <f>12*AB120</f>
        <v>10.38825402054775</v>
      </c>
      <c r="AD120" s="478">
        <f>IF(AC120&gt;=12,12,AC120)</f>
        <v>10.38825402054775</v>
      </c>
      <c r="AE120" s="59"/>
      <c r="AF120" s="59">
        <v>0.3</v>
      </c>
      <c r="AG120" s="263">
        <v>19.8</v>
      </c>
      <c r="AH120" s="60">
        <f>V120+AD120+AG120+AE120+AF120</f>
        <v>38.488254020547743</v>
      </c>
      <c r="AI120" s="55">
        <f>IF(AH120&gt;=40,40,AH120)</f>
        <v>38.488254020547743</v>
      </c>
      <c r="AJ120" s="61"/>
      <c r="AK120" s="62"/>
      <c r="AL120" s="63"/>
      <c r="AM120" s="64">
        <f>100%+AL120</f>
        <v>1</v>
      </c>
      <c r="AN120" s="65">
        <f>ROUNDUP((($E$2*AM120-$AN$4)*AJ120+$AN$4),-3)</f>
        <v>0</v>
      </c>
      <c r="AO120" s="66"/>
    </row>
    <row r="121" spans="1:41" s="22" customFormat="1" ht="48" customHeight="1" x14ac:dyDescent="0.15">
      <c r="A121" s="43"/>
      <c r="B121" s="44"/>
      <c r="C121" s="113" t="s">
        <v>1257</v>
      </c>
      <c r="D121" s="112" t="s">
        <v>174</v>
      </c>
      <c r="E121" s="80"/>
      <c r="F121" s="691"/>
      <c r="G121" s="46"/>
      <c r="H121" s="47"/>
      <c r="I121" s="172">
        <v>0.51</v>
      </c>
      <c r="J121" s="217">
        <v>0.49</v>
      </c>
      <c r="K121" s="49"/>
      <c r="L121" s="49"/>
      <c r="M121" s="49"/>
      <c r="N121" s="50">
        <f>SUM(I121:M121)</f>
        <v>1</v>
      </c>
      <c r="O121" s="51"/>
      <c r="P121" s="52">
        <v>8</v>
      </c>
      <c r="Q121" s="53">
        <v>8</v>
      </c>
      <c r="R121" s="53"/>
      <c r="S121" s="53"/>
      <c r="T121" s="53"/>
      <c r="U121" s="54">
        <f>ROUND(((P121*I121)+(Q121*J121)+(R121*K121)+(S121*L121)+(T121*M121)),2)</f>
        <v>8</v>
      </c>
      <c r="V121" s="55">
        <f t="shared" si="127"/>
        <v>8</v>
      </c>
      <c r="W121" s="646">
        <v>41953113000</v>
      </c>
      <c r="X121" s="648">
        <v>35927928000</v>
      </c>
      <c r="Y121" s="57"/>
      <c r="Z121" s="56"/>
      <c r="AA121" s="167"/>
      <c r="AB121" s="551">
        <f>(((((W121*I121)+(X121*J121)+(Y121*K121)+(Z121*L121)+(AA121*M121))/$L$2)))</f>
        <v>0.89864572278337695</v>
      </c>
      <c r="AC121" s="536">
        <f>12*AB121</f>
        <v>10.783748673400524</v>
      </c>
      <c r="AD121" s="488">
        <f>IF(AC121&gt;=12,12,AC121)</f>
        <v>10.783748673400524</v>
      </c>
      <c r="AE121" s="182"/>
      <c r="AF121" s="59">
        <v>0.3</v>
      </c>
      <c r="AG121" s="263">
        <v>19.8</v>
      </c>
      <c r="AH121" s="60">
        <f>V121+AD121+AG121+AE121+AF121</f>
        <v>38.883748673400518</v>
      </c>
      <c r="AI121" s="55">
        <f>IF(AH121&gt;=40,40,AH121)</f>
        <v>38.883748673400518</v>
      </c>
      <c r="AJ121" s="61"/>
      <c r="AK121" s="62"/>
      <c r="AL121" s="63"/>
      <c r="AM121" s="64">
        <f>100%+AL121</f>
        <v>1</v>
      </c>
      <c r="AN121" s="65">
        <f>ROUNDUP((($E$2*AM121-$AN$4)*AJ121+$AN$4),-3)</f>
        <v>0</v>
      </c>
      <c r="AO121" s="66"/>
    </row>
    <row r="122" spans="1:41" s="22" customFormat="1" ht="48" customHeight="1" x14ac:dyDescent="0.15">
      <c r="A122" s="43"/>
      <c r="B122" s="44"/>
      <c r="C122" s="112" t="s">
        <v>1287</v>
      </c>
      <c r="D122" s="112" t="s">
        <v>499</v>
      </c>
      <c r="E122" s="45"/>
      <c r="F122" s="82"/>
      <c r="G122" s="46"/>
      <c r="H122" s="47"/>
      <c r="I122" s="48">
        <v>0.55000000000000004</v>
      </c>
      <c r="J122" s="49">
        <v>0.45</v>
      </c>
      <c r="K122" s="49"/>
      <c r="L122" s="49"/>
      <c r="M122" s="49"/>
      <c r="N122" s="50">
        <f>SUM(I122:M122)</f>
        <v>1</v>
      </c>
      <c r="O122" s="51"/>
      <c r="P122" s="52">
        <v>8</v>
      </c>
      <c r="Q122" s="53">
        <v>8</v>
      </c>
      <c r="R122" s="53"/>
      <c r="S122" s="53"/>
      <c r="T122" s="53"/>
      <c r="U122" s="54">
        <f>ROUND(((P122*I122)+(Q122*J122)+(R122*K122)+(S122*L122)+(T122*M122)),2)</f>
        <v>8</v>
      </c>
      <c r="V122" s="55">
        <f t="shared" si="127"/>
        <v>8</v>
      </c>
      <c r="W122" s="56">
        <v>57607880000</v>
      </c>
      <c r="X122" s="56">
        <v>16454858000</v>
      </c>
      <c r="Y122" s="56"/>
      <c r="Z122" s="56"/>
      <c r="AA122" s="57"/>
      <c r="AB122" s="551">
        <f>(((((W122*I122)+(X122*J122)+(Y122*K122)+(Z122*L122)+(AA122*M122))/$L$2)))</f>
        <v>0.90067910464492251</v>
      </c>
      <c r="AC122" s="536">
        <f>12*AB122</f>
        <v>10.808149255739071</v>
      </c>
      <c r="AD122" s="488">
        <f>IF(AC122&gt;=12,12,AC122)</f>
        <v>10.808149255739071</v>
      </c>
      <c r="AE122" s="59"/>
      <c r="AF122" s="59">
        <v>0.3</v>
      </c>
      <c r="AG122" s="263">
        <v>19.8</v>
      </c>
      <c r="AH122" s="60">
        <f>V122+AD122+AG122+AE122+AF122</f>
        <v>38.908149255739069</v>
      </c>
      <c r="AI122" s="55">
        <f>IF(AH122&gt;=40,40,AH122)</f>
        <v>38.908149255739069</v>
      </c>
      <c r="AJ122" s="61"/>
      <c r="AK122" s="62"/>
      <c r="AL122" s="63"/>
      <c r="AM122" s="64"/>
      <c r="AN122" s="65"/>
      <c r="AO122" s="66"/>
    </row>
    <row r="123" spans="1:41" s="22" customFormat="1" ht="26.25" customHeight="1" x14ac:dyDescent="0.15">
      <c r="A123" s="43"/>
      <c r="B123" s="44"/>
      <c r="C123" s="843" t="s">
        <v>1173</v>
      </c>
      <c r="D123" s="844"/>
      <c r="E123" s="844"/>
      <c r="F123" s="845"/>
      <c r="G123" s="46"/>
      <c r="H123" s="47"/>
      <c r="I123" s="172"/>
      <c r="J123" s="217"/>
      <c r="K123" s="217"/>
      <c r="L123" s="217"/>
      <c r="M123" s="217"/>
      <c r="N123" s="50"/>
      <c r="O123" s="51"/>
      <c r="P123" s="584">
        <v>91.32</v>
      </c>
      <c r="Q123" s="584">
        <v>88</v>
      </c>
      <c r="R123" s="53"/>
      <c r="S123" s="585"/>
      <c r="T123" s="54"/>
      <c r="U123" s="496">
        <f>(I122*P123)+(J122*Q123)+(K122*R123)+(L122*S123)</f>
        <v>89.825999999999993</v>
      </c>
      <c r="V123" s="55">
        <f t="shared" si="127"/>
        <v>8</v>
      </c>
      <c r="W123" s="56"/>
      <c r="X123" s="56"/>
      <c r="Y123" s="56"/>
      <c r="Z123" s="56"/>
      <c r="AA123" s="57"/>
      <c r="AB123" s="476"/>
      <c r="AC123" s="536"/>
      <c r="AD123" s="478"/>
      <c r="AE123" s="59"/>
      <c r="AF123" s="59"/>
      <c r="AG123" s="263"/>
      <c r="AH123" s="60"/>
      <c r="AI123" s="55"/>
      <c r="AJ123" s="61"/>
      <c r="AK123" s="62"/>
      <c r="AL123" s="63"/>
      <c r="AM123" s="64"/>
      <c r="AN123" s="65"/>
      <c r="AO123" s="66"/>
    </row>
    <row r="124" spans="1:41" s="22" customFormat="1" ht="58.5" customHeight="1" x14ac:dyDescent="0.15">
      <c r="A124" s="43"/>
      <c r="B124" s="44"/>
      <c r="C124" s="113" t="s">
        <v>82</v>
      </c>
      <c r="D124" s="651" t="s">
        <v>1309</v>
      </c>
      <c r="E124" s="80"/>
      <c r="F124" s="104"/>
      <c r="G124" s="632"/>
      <c r="H124" s="47"/>
      <c r="I124" s="48">
        <v>0.5</v>
      </c>
      <c r="J124" s="49">
        <v>0.5</v>
      </c>
      <c r="K124" s="49"/>
      <c r="L124" s="49"/>
      <c r="M124" s="49"/>
      <c r="N124" s="50">
        <f>SUM(I124:M124)</f>
        <v>1</v>
      </c>
      <c r="O124" s="51"/>
      <c r="P124" s="52">
        <v>8</v>
      </c>
      <c r="Q124" s="53">
        <v>8</v>
      </c>
      <c r="R124" s="53"/>
      <c r="S124" s="53"/>
      <c r="T124" s="53"/>
      <c r="U124" s="54">
        <f>ROUND(((P124*I124)+(Q124*J124)+(R124*K124)+(S124*L124)+(T124*M124)),2)</f>
        <v>8</v>
      </c>
      <c r="V124" s="55">
        <f t="shared" si="127"/>
        <v>8</v>
      </c>
      <c r="W124" s="648">
        <v>44723512000</v>
      </c>
      <c r="X124" s="648">
        <v>39312444000</v>
      </c>
      <c r="Y124" s="57"/>
      <c r="Z124" s="56"/>
      <c r="AA124" s="57"/>
      <c r="AB124" s="551">
        <f>(((((W124*I124)+(X124*J124)+(Y124*K124)+(Z124*L124)+(AA124*M124))/$L$2)))</f>
        <v>0.9681673960414795</v>
      </c>
      <c r="AC124" s="536">
        <f>12*AB124</f>
        <v>11.618008752497754</v>
      </c>
      <c r="AD124" s="488">
        <f>IF(AC124&gt;=12,12,AC124)</f>
        <v>11.618008752497754</v>
      </c>
      <c r="AE124" s="59"/>
      <c r="AF124" s="59">
        <v>0.3</v>
      </c>
      <c r="AG124" s="263">
        <v>19.8</v>
      </c>
      <c r="AH124" s="60">
        <f>V124+AD124+AG124+AE124+AF124</f>
        <v>39.718008752497752</v>
      </c>
      <c r="AI124" s="55">
        <f>IF(AH124&gt;=40,40,AH124)</f>
        <v>39.718008752497752</v>
      </c>
      <c r="AJ124" s="61"/>
      <c r="AK124" s="62"/>
      <c r="AL124" s="63"/>
      <c r="AM124" s="64">
        <f>100%+AL124</f>
        <v>1</v>
      </c>
      <c r="AN124" s="65">
        <f>ROUNDUP((($E$2*AM124-$AN$4)*AJ124+$AN$4),-3)</f>
        <v>0</v>
      </c>
      <c r="AO124" s="66"/>
    </row>
    <row r="125" spans="1:41" s="22" customFormat="1" ht="52.5" customHeight="1" x14ac:dyDescent="0.15">
      <c r="A125" s="43"/>
      <c r="B125" s="44"/>
      <c r="C125" s="82"/>
      <c r="D125" s="45"/>
      <c r="E125" s="73"/>
      <c r="F125" s="82"/>
      <c r="G125" s="596"/>
      <c r="H125" s="47"/>
      <c r="I125" s="48"/>
      <c r="J125" s="49"/>
      <c r="K125" s="49"/>
      <c r="L125" s="49"/>
      <c r="M125" s="49"/>
      <c r="N125" s="50"/>
      <c r="O125" s="51"/>
      <c r="P125" s="52"/>
      <c r="Q125" s="53"/>
      <c r="R125" s="53"/>
      <c r="S125" s="53"/>
      <c r="T125" s="53"/>
      <c r="U125" s="54"/>
      <c r="V125" s="55"/>
      <c r="W125" s="57"/>
      <c r="X125" s="56"/>
      <c r="Y125" s="57"/>
      <c r="Z125" s="56"/>
      <c r="AA125" s="57"/>
      <c r="AB125" s="476"/>
      <c r="AC125" s="536"/>
      <c r="AD125" s="478"/>
      <c r="AE125" s="59"/>
      <c r="AF125" s="59"/>
      <c r="AG125" s="263"/>
      <c r="AH125" s="60"/>
      <c r="AI125" s="55"/>
      <c r="AJ125" s="61"/>
      <c r="AK125" s="62"/>
      <c r="AL125" s="63"/>
      <c r="AM125" s="64"/>
      <c r="AN125" s="65"/>
      <c r="AO125" s="66"/>
    </row>
    <row r="126" spans="1:41" s="22" customFormat="1" ht="58.5" customHeight="1" x14ac:dyDescent="0.15">
      <c r="A126" s="43"/>
      <c r="B126" s="44"/>
      <c r="C126" s="654" t="s">
        <v>87</v>
      </c>
      <c r="D126" s="80" t="s">
        <v>1307</v>
      </c>
      <c r="E126" s="174"/>
      <c r="F126" s="104"/>
      <c r="G126" s="632"/>
      <c r="H126" s="210"/>
      <c r="I126" s="187">
        <v>0.65</v>
      </c>
      <c r="J126" s="188">
        <v>0.35</v>
      </c>
      <c r="K126" s="188"/>
      <c r="L126" s="188"/>
      <c r="M126" s="49"/>
      <c r="N126" s="50">
        <f>SUM(I126:M126)</f>
        <v>1</v>
      </c>
      <c r="O126" s="51"/>
      <c r="P126" s="52">
        <v>8</v>
      </c>
      <c r="Q126" s="53">
        <v>8</v>
      </c>
      <c r="R126" s="53"/>
      <c r="S126" s="53"/>
      <c r="T126" s="53"/>
      <c r="U126" s="54">
        <f>ROUND(((P126*I126)+(Q126*J126)+(R126*K126)+(S126*L126)+(T126*M126)),2)</f>
        <v>8</v>
      </c>
      <c r="V126" s="55">
        <f t="shared" ref="V126" si="133">IF(U126&gt;=8,8,U126)</f>
        <v>8</v>
      </c>
      <c r="W126" s="648">
        <v>40173484000</v>
      </c>
      <c r="X126" s="56">
        <v>26149434000</v>
      </c>
      <c r="Y126" s="57"/>
      <c r="Z126" s="56"/>
      <c r="AA126" s="57"/>
      <c r="AB126" s="551">
        <f>(((((W126*I126)+(X126*J126)+(Y126*K126)+(Z126*L126)+(AA126*M126))/$L$2)))</f>
        <v>0.81256855350189883</v>
      </c>
      <c r="AC126" s="536">
        <f>12*AB126</f>
        <v>9.7508226420227864</v>
      </c>
      <c r="AD126" s="488">
        <f>IF(AC126&gt;=12,12,AC126)</f>
        <v>9.7508226420227864</v>
      </c>
      <c r="AE126" s="59"/>
      <c r="AF126" s="59">
        <v>0.2</v>
      </c>
      <c r="AG126" s="263">
        <v>19.8</v>
      </c>
      <c r="AH126" s="60">
        <f>V126+AD126+AG126+AE126+AF126</f>
        <v>37.75082264202279</v>
      </c>
      <c r="AI126" s="55">
        <f>IF(AH126&gt;=40,40,AH126)</f>
        <v>37.75082264202279</v>
      </c>
      <c r="AJ126" s="61"/>
      <c r="AK126" s="62"/>
      <c r="AL126" s="63"/>
      <c r="AM126" s="64">
        <f t="shared" ref="AM126:AM127" si="134">100%+AL126</f>
        <v>1</v>
      </c>
      <c r="AN126" s="65">
        <f t="shared" ref="AN126:AN128" si="135">ROUNDUP((($E$2*AM126-$AN$4)*AJ126+$AN$4),-3)</f>
        <v>0</v>
      </c>
      <c r="AO126" s="66"/>
    </row>
    <row r="127" spans="1:41" s="22" customFormat="1" ht="58.5" customHeight="1" x14ac:dyDescent="0.15">
      <c r="A127" s="43"/>
      <c r="B127" s="44"/>
      <c r="C127" s="69" t="s">
        <v>1299</v>
      </c>
      <c r="D127" s="45"/>
      <c r="E127" s="45"/>
      <c r="F127" s="82"/>
      <c r="G127" s="117"/>
      <c r="H127" s="47"/>
      <c r="I127" s="48">
        <v>0.52</v>
      </c>
      <c r="J127" s="49">
        <v>0.48</v>
      </c>
      <c r="K127" s="49"/>
      <c r="L127" s="49"/>
      <c r="M127" s="49"/>
      <c r="N127" s="50">
        <f>SUM(I127:M127)</f>
        <v>1</v>
      </c>
      <c r="O127" s="51"/>
      <c r="P127" s="645">
        <v>7.8</v>
      </c>
      <c r="Q127" s="53">
        <v>8</v>
      </c>
      <c r="R127" s="53"/>
      <c r="S127" s="53"/>
      <c r="T127" s="53"/>
      <c r="U127" s="54">
        <f>ROUND(((P127*I127)+(Q127*J127)+(R127*K127)+(S127*L127)+(T127*M127)),2)</f>
        <v>7.9</v>
      </c>
      <c r="V127" s="55">
        <f>IF(U127&gt;=8,8,U127)</f>
        <v>7.9</v>
      </c>
      <c r="W127" s="56">
        <v>52207854000</v>
      </c>
      <c r="X127" s="56">
        <v>21000000000</v>
      </c>
      <c r="Y127" s="57"/>
      <c r="Z127" s="56"/>
      <c r="AA127" s="57"/>
      <c r="AB127" s="551">
        <f>(((((W127*I127)+(X127*J127)+(Y127*K127)+(Z127*L127)+(AA127*M127))/$L$2)))</f>
        <v>0.85779989754259134</v>
      </c>
      <c r="AC127" s="536">
        <f>12*AB127</f>
        <v>10.293598770511096</v>
      </c>
      <c r="AD127" s="488">
        <f>IF(AC127&gt;=12,12,AC127)</f>
        <v>10.293598770511096</v>
      </c>
      <c r="AE127" s="59"/>
      <c r="AF127" s="59">
        <v>0.3</v>
      </c>
      <c r="AG127" s="263">
        <v>19.8</v>
      </c>
      <c r="AH127" s="60">
        <f>V127+AD127+AG127+AE127+AF127</f>
        <v>38.293598770511096</v>
      </c>
      <c r="AI127" s="55">
        <f>IF(AH127&gt;=40,40,AH127)</f>
        <v>38.293598770511096</v>
      </c>
      <c r="AJ127" s="61"/>
      <c r="AK127" s="62"/>
      <c r="AL127" s="63"/>
      <c r="AM127" s="64">
        <f t="shared" si="134"/>
        <v>1</v>
      </c>
      <c r="AN127" s="65">
        <f t="shared" si="135"/>
        <v>0</v>
      </c>
      <c r="AO127" s="66"/>
    </row>
    <row r="128" spans="1:41" s="22" customFormat="1" ht="59.25" customHeight="1" thickBot="1" x14ac:dyDescent="0.2">
      <c r="A128" s="43"/>
      <c r="B128" s="577" t="s">
        <v>1306</v>
      </c>
      <c r="C128" s="45" t="s">
        <v>247</v>
      </c>
      <c r="D128" s="103" t="s">
        <v>1296</v>
      </c>
      <c r="E128" s="112" t="s">
        <v>1294</v>
      </c>
      <c r="F128" s="73"/>
      <c r="G128" s="46"/>
      <c r="H128" s="47"/>
      <c r="I128" s="172">
        <v>0.5</v>
      </c>
      <c r="J128" s="217">
        <v>0.35</v>
      </c>
      <c r="K128" s="49">
        <v>0.15</v>
      </c>
      <c r="L128" s="49"/>
      <c r="M128" s="49"/>
      <c r="N128" s="50">
        <f>SUM(I128:M128)</f>
        <v>1</v>
      </c>
      <c r="O128" s="51"/>
      <c r="P128" s="52">
        <v>8</v>
      </c>
      <c r="Q128" s="53">
        <v>8</v>
      </c>
      <c r="R128" s="53">
        <v>8</v>
      </c>
      <c r="S128" s="53"/>
      <c r="T128" s="53"/>
      <c r="U128" s="54">
        <f>ROUND(((P128*I128)+(Q128*J128)+(R128*K128)+(S128*L128)+(T128*M128)),2)</f>
        <v>8</v>
      </c>
      <c r="V128" s="55">
        <f>IF(U128&gt;=8,8,U128)</f>
        <v>8</v>
      </c>
      <c r="W128" s="68">
        <v>63188596000</v>
      </c>
      <c r="X128" s="56">
        <v>13185035000</v>
      </c>
      <c r="Y128" s="56">
        <v>15991070000</v>
      </c>
      <c r="Z128" s="56"/>
      <c r="AA128" s="57"/>
      <c r="AB128" s="476">
        <f>(((((W128*I128)+(X128*J128)+(Y128*K128)+(Z128*L128)+(AA128*M128))/$L$2)))</f>
        <v>0.88958912933944834</v>
      </c>
      <c r="AC128" s="536">
        <f>12*AB128</f>
        <v>10.67506955207338</v>
      </c>
      <c r="AD128" s="478">
        <f>IF(AC128&gt;=12,12,AC128)</f>
        <v>10.67506955207338</v>
      </c>
      <c r="AE128" s="59"/>
      <c r="AF128" s="59">
        <v>0.2</v>
      </c>
      <c r="AG128" s="263">
        <v>19.8</v>
      </c>
      <c r="AH128" s="60">
        <f>V128+AD128+AG128+AE128+AF128</f>
        <v>38.675069552073381</v>
      </c>
      <c r="AI128" s="55">
        <f>IF(AH128&gt;=40,40,AH128)</f>
        <v>38.675069552073381</v>
      </c>
      <c r="AJ128" s="61"/>
      <c r="AK128" s="62"/>
      <c r="AL128" s="63"/>
      <c r="AM128" s="64">
        <f>100%+AL128</f>
        <v>1</v>
      </c>
      <c r="AN128" s="65">
        <f t="shared" si="135"/>
        <v>0</v>
      </c>
      <c r="AO128" s="66"/>
    </row>
    <row r="129" spans="1:41" s="22" customFormat="1" ht="58.5" customHeight="1" thickBot="1" x14ac:dyDescent="0.2">
      <c r="A129" s="43"/>
      <c r="B129" s="533"/>
      <c r="C129" s="634"/>
      <c r="D129" s="174"/>
      <c r="E129" s="106" t="s">
        <v>1277</v>
      </c>
      <c r="F129" s="255" t="s">
        <v>1222</v>
      </c>
      <c r="G129" s="637"/>
      <c r="H129" s="47"/>
      <c r="I129" s="48"/>
      <c r="J129" s="49"/>
      <c r="K129" s="49"/>
      <c r="L129" s="49"/>
      <c r="M129" s="49"/>
      <c r="N129" s="50"/>
      <c r="O129" s="51"/>
      <c r="P129" s="52"/>
      <c r="Q129" s="166"/>
      <c r="R129" s="53"/>
      <c r="S129" s="53"/>
      <c r="T129" s="53"/>
      <c r="U129" s="54"/>
      <c r="V129" s="55"/>
      <c r="W129" s="56"/>
      <c r="X129" s="56"/>
      <c r="Y129" s="57"/>
      <c r="Z129" s="56"/>
      <c r="AA129" s="57"/>
      <c r="AB129" s="551"/>
      <c r="AC129" s="536"/>
      <c r="AD129" s="488"/>
      <c r="AE129" s="59"/>
      <c r="AF129" s="59"/>
      <c r="AG129" s="263"/>
      <c r="AH129" s="60"/>
      <c r="AI129" s="55"/>
      <c r="AJ129" s="61"/>
      <c r="AK129" s="62"/>
      <c r="AL129" s="63"/>
      <c r="AM129" s="64"/>
      <c r="AN129" s="65"/>
      <c r="AO129" s="66"/>
    </row>
    <row r="130" spans="1:41" s="22" customFormat="1" ht="41.25" customHeight="1" x14ac:dyDescent="0.15">
      <c r="A130" s="685"/>
      <c r="B130" s="644"/>
      <c r="C130" s="693" t="s">
        <v>1295</v>
      </c>
      <c r="D130" s="683" t="s">
        <v>1297</v>
      </c>
      <c r="E130" s="569"/>
      <c r="F130" s="569"/>
      <c r="G130" s="569"/>
      <c r="H130" s="686"/>
      <c r="I130" s="483">
        <v>0.85</v>
      </c>
      <c r="J130" s="484">
        <v>0.15</v>
      </c>
      <c r="K130" s="484"/>
      <c r="L130" s="484"/>
      <c r="M130" s="484"/>
      <c r="N130" s="642">
        <f>SUM(I130:M130)</f>
        <v>1</v>
      </c>
      <c r="O130" s="51"/>
      <c r="P130" s="52">
        <v>8</v>
      </c>
      <c r="Q130" s="53">
        <v>8</v>
      </c>
      <c r="R130" s="53"/>
      <c r="S130" s="53"/>
      <c r="T130" s="53"/>
      <c r="U130" s="54">
        <f>ROUND(((P130*I130)+(Q130*J130)+(R130*K130)+(S130*L130)+(T130*M130)),2)</f>
        <v>8</v>
      </c>
      <c r="V130" s="55">
        <f>IF(U130&gt;=8,8,U130)</f>
        <v>8</v>
      </c>
      <c r="W130" s="56">
        <v>70839023000</v>
      </c>
      <c r="X130" s="56"/>
      <c r="Y130" s="57"/>
      <c r="Z130" s="56"/>
      <c r="AA130" s="57"/>
      <c r="AB130" s="476">
        <f>(((((W130*I130)+(X130*J130)+(Y130*K130)+(Z130*L130)+(AA130*M130))/$L$2)))</f>
        <v>1.3874163000091913</v>
      </c>
      <c r="AC130" s="536">
        <f>12*AB130</f>
        <v>16.648995600110297</v>
      </c>
      <c r="AD130" s="478">
        <f>IF(AC130&gt;=12,12,AC130)</f>
        <v>12</v>
      </c>
      <c r="AE130" s="59"/>
      <c r="AF130" s="59">
        <v>0.3</v>
      </c>
      <c r="AG130" s="263">
        <v>19.8</v>
      </c>
      <c r="AH130" s="60">
        <f>V130+AD130+AG130+AE130+AF130</f>
        <v>40.099999999999994</v>
      </c>
      <c r="AI130" s="55">
        <f>IF(AH130&gt;=40,40,AH130)</f>
        <v>40</v>
      </c>
      <c r="AJ130" s="61"/>
      <c r="AK130" s="62"/>
      <c r="AL130" s="63"/>
      <c r="AM130" s="64">
        <f>100%+AL130</f>
        <v>1</v>
      </c>
      <c r="AN130" s="65">
        <f>ROUNDUP((($E$2*AM130-$AN$4)*AJ130+$AN$4),-3)</f>
        <v>0</v>
      </c>
      <c r="AO130" s="66"/>
    </row>
    <row r="131" spans="1:41" s="22" customFormat="1" ht="60" customHeight="1" x14ac:dyDescent="0.15">
      <c r="A131" s="43"/>
      <c r="B131" s="640"/>
      <c r="C131" s="117" t="s">
        <v>1298</v>
      </c>
      <c r="D131" s="45" t="s">
        <v>1180</v>
      </c>
      <c r="E131" s="45"/>
      <c r="F131" s="117" t="s">
        <v>1290</v>
      </c>
      <c r="G131" s="46" t="s">
        <v>1301</v>
      </c>
      <c r="H131" s="47"/>
      <c r="I131" s="48">
        <v>0.51</v>
      </c>
      <c r="J131" s="49">
        <v>0.49</v>
      </c>
      <c r="K131" s="49"/>
      <c r="L131" s="49"/>
      <c r="M131" s="49"/>
      <c r="N131" s="50">
        <f t="shared" ref="N131" si="136">SUM(I131:M131)</f>
        <v>1</v>
      </c>
      <c r="O131" s="51"/>
      <c r="P131" s="52">
        <v>8</v>
      </c>
      <c r="Q131" s="53">
        <v>8</v>
      </c>
      <c r="R131" s="53"/>
      <c r="S131" s="53"/>
      <c r="T131" s="53"/>
      <c r="U131" s="54">
        <f t="shared" ref="U131" si="137">ROUND(((P131*I131)+(Q131*J131)+(R131*K131)+(S131*L131)+(T131*M131)),2)</f>
        <v>8</v>
      </c>
      <c r="V131" s="55">
        <f t="shared" ref="V131" si="138">IF(U131&gt;=8,8,U131)</f>
        <v>8</v>
      </c>
      <c r="W131" s="56">
        <v>22000000000</v>
      </c>
      <c r="X131" s="56">
        <v>53276397000</v>
      </c>
      <c r="Y131" s="56"/>
      <c r="Z131" s="56"/>
      <c r="AA131" s="57"/>
      <c r="AB131" s="551">
        <f t="shared" ref="AB131" si="139">(((((W131*I131)+(X131*J131)+(Y131*K131)+(Z131*L131)+(AA131*M131))/$L$2)))</f>
        <v>0.86004302146635481</v>
      </c>
      <c r="AC131" s="536">
        <f t="shared" ref="AC131" si="140">12*AB131</f>
        <v>10.320516257596257</v>
      </c>
      <c r="AD131" s="488">
        <f t="shared" ref="AD131" si="141">IF(AC131&gt;=12,12,AC131)</f>
        <v>10.320516257596257</v>
      </c>
      <c r="AE131" s="59"/>
      <c r="AF131" s="59">
        <v>0.3</v>
      </c>
      <c r="AG131" s="263">
        <v>19.8</v>
      </c>
      <c r="AH131" s="60">
        <f t="shared" ref="AH131" si="142">V131+AD131+AG131+AE131+AF131</f>
        <v>38.420516257596255</v>
      </c>
      <c r="AI131" s="55">
        <f t="shared" ref="AI131" si="143">IF(AH131&gt;=40,40,AH131)</f>
        <v>38.420516257596255</v>
      </c>
      <c r="AJ131" s="61"/>
      <c r="AK131" s="62"/>
      <c r="AL131" s="63"/>
      <c r="AM131" s="64"/>
      <c r="AN131" s="65"/>
      <c r="AO131" s="66"/>
    </row>
    <row r="132" spans="1:41" s="22" customFormat="1" ht="48" customHeight="1" x14ac:dyDescent="0.15">
      <c r="A132" s="43"/>
      <c r="B132" s="44"/>
      <c r="C132" s="112" t="s">
        <v>1285</v>
      </c>
      <c r="D132" s="82" t="s">
        <v>1288</v>
      </c>
      <c r="E132" s="45"/>
      <c r="F132" s="82"/>
      <c r="G132" s="46"/>
      <c r="H132" s="47"/>
      <c r="I132" s="172">
        <v>0.5</v>
      </c>
      <c r="J132" s="217">
        <v>0.5</v>
      </c>
      <c r="K132" s="49"/>
      <c r="L132" s="49"/>
      <c r="M132" s="49"/>
      <c r="N132" s="50">
        <f>SUM(I132:M132)</f>
        <v>1</v>
      </c>
      <c r="O132" s="51"/>
      <c r="P132" s="52">
        <v>8</v>
      </c>
      <c r="Q132" s="53">
        <v>8</v>
      </c>
      <c r="R132" s="53"/>
      <c r="S132" s="53"/>
      <c r="T132" s="53"/>
      <c r="U132" s="54">
        <f>ROUND(((P132*I132)+(Q132*J132)+(R132*K132)+(S132*L132)+(T132*M132)),2)</f>
        <v>8</v>
      </c>
      <c r="V132" s="55">
        <f>IF(U132&gt;=8,8,U132)</f>
        <v>8</v>
      </c>
      <c r="W132" s="56">
        <v>29314313000</v>
      </c>
      <c r="X132" s="56">
        <v>45000000000</v>
      </c>
      <c r="Y132" s="56"/>
      <c r="Z132" s="56"/>
      <c r="AA132" s="167"/>
      <c r="AB132" s="551">
        <f>(((((W132*I132)+(X132*J132)+(Y132*K132)+(Z132*L132)+(AA132*M132))/$L$2)))</f>
        <v>0.85616560256447216</v>
      </c>
      <c r="AC132" s="536">
        <f>12*AB132</f>
        <v>10.273987230773667</v>
      </c>
      <c r="AD132" s="488">
        <f>IF(AC132&gt;=12,12,AC132)</f>
        <v>10.273987230773667</v>
      </c>
      <c r="AE132" s="182"/>
      <c r="AF132" s="59">
        <v>0.3</v>
      </c>
      <c r="AG132" s="263">
        <v>19.8</v>
      </c>
      <c r="AH132" s="60">
        <f>V132+AD132+AG132+AE132+AF132</f>
        <v>38.373987230773665</v>
      </c>
      <c r="AI132" s="55">
        <f>IF(AH132&gt;=40,40,AH132)</f>
        <v>38.373987230773665</v>
      </c>
      <c r="AJ132" s="61"/>
      <c r="AK132" s="62"/>
      <c r="AL132" s="63"/>
      <c r="AM132" s="64">
        <f>100%+AL132</f>
        <v>1</v>
      </c>
      <c r="AN132" s="65">
        <f>ROUNDUP((($E$2*AM132-$AN$4)*AJ132+$AN$4),-3)</f>
        <v>0</v>
      </c>
      <c r="AO132" s="66"/>
    </row>
    <row r="133" spans="1:41" s="22" customFormat="1" ht="58.5" customHeight="1" x14ac:dyDescent="0.15">
      <c r="A133" s="43"/>
      <c r="B133" s="44"/>
      <c r="C133" s="82" t="s">
        <v>1269</v>
      </c>
      <c r="D133" s="113" t="s">
        <v>1286</v>
      </c>
      <c r="E133" s="45"/>
      <c r="F133" s="82"/>
      <c r="G133" s="117"/>
      <c r="H133" s="47"/>
      <c r="I133" s="48">
        <v>0.6</v>
      </c>
      <c r="J133" s="49">
        <v>0.4</v>
      </c>
      <c r="K133" s="49"/>
      <c r="L133" s="49"/>
      <c r="M133" s="49"/>
      <c r="N133" s="50">
        <f>SUM(I133:M133)</f>
        <v>1</v>
      </c>
      <c r="O133" s="51"/>
      <c r="P133" s="52">
        <v>8</v>
      </c>
      <c r="Q133" s="53">
        <v>8</v>
      </c>
      <c r="R133" s="53"/>
      <c r="S133" s="53"/>
      <c r="T133" s="53"/>
      <c r="U133" s="54">
        <f>ROUND(((P133*I133)+(Q133*J133)+(R133*K133)+(S133*L133)+(T133*M133)),2)</f>
        <v>8</v>
      </c>
      <c r="V133" s="55">
        <f>IF(U133&gt;=8,8,U133)</f>
        <v>8</v>
      </c>
      <c r="W133" s="57">
        <v>40000000000</v>
      </c>
      <c r="X133" s="57">
        <v>32882176000</v>
      </c>
      <c r="Y133" s="57"/>
      <c r="Z133" s="56"/>
      <c r="AA133" s="57"/>
      <c r="AB133" s="476">
        <f>(((((W133*I133)+(X133*J133)+(Y133*K133)+(Z133*L133)+(AA133*M133))/$L$2)))</f>
        <v>0.85606684335535044</v>
      </c>
      <c r="AC133" s="536">
        <f>12*AB133</f>
        <v>10.272802120264206</v>
      </c>
      <c r="AD133" s="478">
        <f>IF(AC133&gt;=12,12,AC133)</f>
        <v>10.272802120264206</v>
      </c>
      <c r="AE133" s="59"/>
      <c r="AF133" s="59">
        <v>0.3</v>
      </c>
      <c r="AG133" s="263">
        <v>19.8</v>
      </c>
      <c r="AH133" s="60">
        <f>V133+AD133+AG133+AE133+AF133</f>
        <v>38.372802120264204</v>
      </c>
      <c r="AI133" s="55">
        <f>IF(AH133&gt;=40,40,AH133)</f>
        <v>38.372802120264204</v>
      </c>
      <c r="AJ133" s="61"/>
      <c r="AK133" s="62"/>
      <c r="AL133" s="63"/>
      <c r="AM133" s="64">
        <f>100%+AL133</f>
        <v>1</v>
      </c>
      <c r="AN133" s="65">
        <f>ROUNDUP((($E$2*AM133-$AN$4)*AJ133+$AN$4),-3)</f>
        <v>0</v>
      </c>
      <c r="AO133" s="66"/>
    </row>
    <row r="134" spans="1:41" s="22" customFormat="1" ht="60" customHeight="1" x14ac:dyDescent="0.15">
      <c r="A134" s="43"/>
      <c r="B134" s="44"/>
      <c r="C134" s="104" t="s">
        <v>1275</v>
      </c>
      <c r="D134" s="113" t="s">
        <v>817</v>
      </c>
      <c r="E134" s="80"/>
      <c r="F134" s="117"/>
      <c r="G134" s="46"/>
      <c r="H134" s="47"/>
      <c r="I134" s="48">
        <v>0.5</v>
      </c>
      <c r="J134" s="49">
        <v>0.5</v>
      </c>
      <c r="K134" s="49"/>
      <c r="L134" s="49"/>
      <c r="M134" s="49"/>
      <c r="N134" s="50">
        <f t="shared" ref="N134" si="144">SUM(I134:M134)</f>
        <v>1</v>
      </c>
      <c r="O134" s="51"/>
      <c r="P134" s="52">
        <v>8</v>
      </c>
      <c r="Q134" s="53">
        <v>8</v>
      </c>
      <c r="R134" s="53"/>
      <c r="S134" s="53"/>
      <c r="T134" s="53"/>
      <c r="U134" s="54">
        <f t="shared" ref="U134" si="145">ROUND(((P134*I134)+(Q134*J134)+(R134*K134)+(S134*L134)+(T134*M134)),2)</f>
        <v>8</v>
      </c>
      <c r="V134" s="55">
        <f t="shared" ref="V134" si="146">IF(U134&gt;=8,8,U134)</f>
        <v>8</v>
      </c>
      <c r="W134" s="57">
        <v>33500000000</v>
      </c>
      <c r="X134" s="56">
        <v>40411693000</v>
      </c>
      <c r="Y134" s="56"/>
      <c r="Z134" s="56"/>
      <c r="AA134" s="57"/>
      <c r="AB134" s="551">
        <f t="shared" ref="AB134" si="147">(((((W134*I134)+(X134*J134)+(Y134*K134)+(Z134*L134)+(AA134*M134))/$L$2)))</f>
        <v>0.85152706954184287</v>
      </c>
      <c r="AC134" s="536">
        <f t="shared" ref="AC134" si="148">12*AB134</f>
        <v>10.218324834502114</v>
      </c>
      <c r="AD134" s="488">
        <f t="shared" ref="AD134" si="149">IF(AC134&gt;=12,12,AC134)</f>
        <v>10.218324834502114</v>
      </c>
      <c r="AE134" s="59"/>
      <c r="AF134" s="59">
        <v>0.3</v>
      </c>
      <c r="AG134" s="263">
        <v>19.8</v>
      </c>
      <c r="AH134" s="60">
        <f t="shared" ref="AH134" si="150">V134+AD134+AG134+AE134+AF134</f>
        <v>38.318324834502107</v>
      </c>
      <c r="AI134" s="55">
        <f t="shared" ref="AI134" si="151">IF(AH134&gt;=40,40,AH134)</f>
        <v>38.318324834502107</v>
      </c>
      <c r="AJ134" s="61"/>
      <c r="AK134" s="62"/>
      <c r="AL134" s="63"/>
      <c r="AM134" s="64"/>
      <c r="AN134" s="65"/>
      <c r="AO134" s="66"/>
    </row>
    <row r="135" spans="1:41" s="22" customFormat="1" ht="48" customHeight="1" x14ac:dyDescent="0.15">
      <c r="A135" s="43"/>
      <c r="B135" s="44"/>
      <c r="C135" s="103" t="s">
        <v>1283</v>
      </c>
      <c r="D135" s="112" t="s">
        <v>1282</v>
      </c>
      <c r="E135" s="45"/>
      <c r="F135" s="82"/>
      <c r="G135" s="46"/>
      <c r="H135" s="47"/>
      <c r="I135" s="172">
        <v>0.56000000000000005</v>
      </c>
      <c r="J135" s="217">
        <v>0.44</v>
      </c>
      <c r="K135" s="49"/>
      <c r="L135" s="49"/>
      <c r="M135" s="49"/>
      <c r="N135" s="50">
        <f>SUM(I135:M135)</f>
        <v>1</v>
      </c>
      <c r="O135" s="51"/>
      <c r="P135" s="52">
        <v>8</v>
      </c>
      <c r="Q135" s="53">
        <v>8</v>
      </c>
      <c r="R135" s="53"/>
      <c r="S135" s="53"/>
      <c r="T135" s="53"/>
      <c r="U135" s="54">
        <f>ROUND(((P135*I135)+(Q135*J135)+(R135*K135)+(S135*L135)+(T135*M135)),2)</f>
        <v>8</v>
      </c>
      <c r="V135" s="55">
        <f>IF(U135&gt;=8,8,U135)</f>
        <v>8</v>
      </c>
      <c r="W135" s="56">
        <v>34000000000</v>
      </c>
      <c r="X135" s="56">
        <v>41053240000</v>
      </c>
      <c r="Y135" s="56"/>
      <c r="Z135" s="56"/>
      <c r="AA135" s="167"/>
      <c r="AB135" s="551">
        <f>(((((W135*I135)+(X135*J135)+(Y135*K135)+(Z135*L135)+(AA135*M135))/$L$2)))</f>
        <v>0.85492754904509605</v>
      </c>
      <c r="AC135" s="536">
        <f>12*AB135</f>
        <v>10.259130588541153</v>
      </c>
      <c r="AD135" s="488">
        <f>IF(AC135&gt;=12,12,AC135)</f>
        <v>10.259130588541153</v>
      </c>
      <c r="AE135" s="182"/>
      <c r="AF135" s="59">
        <v>0.3</v>
      </c>
      <c r="AG135" s="263">
        <v>19.8</v>
      </c>
      <c r="AH135" s="60">
        <f>V135+AD135+AG135+AE135+AF135</f>
        <v>38.359130588541149</v>
      </c>
      <c r="AI135" s="55">
        <f>IF(AH135&gt;=40,40,AH135)</f>
        <v>38.359130588541149</v>
      </c>
      <c r="AJ135" s="61"/>
      <c r="AK135" s="62"/>
      <c r="AL135" s="63"/>
      <c r="AM135" s="64">
        <f t="shared" ref="AM135" si="152">100%+AL135</f>
        <v>1</v>
      </c>
      <c r="AN135" s="65">
        <f t="shared" ref="AN135" si="153">ROUNDUP((($E$2*AM135-$AN$4)*AJ135+$AN$4),-3)</f>
        <v>0</v>
      </c>
      <c r="AO135" s="66"/>
    </row>
    <row r="136" spans="1:41" s="22" customFormat="1" ht="41.25" customHeight="1" x14ac:dyDescent="0.15">
      <c r="A136" s="121"/>
      <c r="B136" s="122"/>
      <c r="C136" s="123"/>
      <c r="D136" s="124"/>
      <c r="E136" s="125"/>
      <c r="F136" s="125"/>
      <c r="G136" s="125"/>
      <c r="H136" s="126"/>
      <c r="I136" s="123"/>
      <c r="J136" s="124"/>
      <c r="K136" s="124"/>
      <c r="L136" s="123"/>
      <c r="M136" s="125"/>
      <c r="N136" s="127"/>
      <c r="O136" s="126"/>
      <c r="P136" s="123"/>
      <c r="Q136" s="124"/>
      <c r="R136" s="124"/>
      <c r="S136" s="123"/>
      <c r="T136" s="125"/>
      <c r="U136" s="128"/>
      <c r="V136" s="129"/>
      <c r="W136" s="130"/>
      <c r="X136" s="131"/>
      <c r="Y136" s="131"/>
      <c r="Z136" s="130"/>
      <c r="AA136" s="132"/>
      <c r="AB136" s="133"/>
      <c r="AC136" s="133"/>
      <c r="AD136" s="486"/>
      <c r="AE136" s="134"/>
      <c r="AF136" s="134"/>
      <c r="AG136" s="490"/>
      <c r="AH136" s="135"/>
      <c r="AI136" s="135"/>
      <c r="AJ136" s="131"/>
      <c r="AK136" s="125"/>
      <c r="AL136" s="136"/>
      <c r="AM136" s="137"/>
      <c r="AN136" s="487"/>
      <c r="AO136" s="139"/>
    </row>
    <row r="137" spans="1:41" s="22" customFormat="1" ht="41.25" customHeight="1" x14ac:dyDescent="0.15">
      <c r="A137" s="121"/>
      <c r="B137" s="122"/>
      <c r="C137" s="123"/>
      <c r="D137" s="124"/>
      <c r="E137" s="132" t="s">
        <v>1274</v>
      </c>
      <c r="F137" s="132" t="s">
        <v>1292</v>
      </c>
      <c r="G137" s="641" t="s">
        <v>1276</v>
      </c>
      <c r="H137" s="126"/>
      <c r="I137" s="123"/>
      <c r="J137" s="124"/>
      <c r="K137" s="124"/>
      <c r="L137" s="123"/>
      <c r="M137" s="125"/>
      <c r="N137" s="127"/>
      <c r="O137" s="126"/>
      <c r="P137" s="123"/>
      <c r="Q137" s="124"/>
      <c r="R137" s="124"/>
      <c r="S137" s="123"/>
      <c r="T137" s="125"/>
      <c r="U137" s="128"/>
      <c r="V137" s="129"/>
      <c r="W137" s="130"/>
      <c r="X137" s="131"/>
      <c r="Y137" s="131"/>
      <c r="Z137" s="130"/>
      <c r="AA137" s="132"/>
      <c r="AB137" s="133"/>
      <c r="AC137" s="133"/>
      <c r="AD137" s="486"/>
      <c r="AE137" s="134"/>
      <c r="AF137" s="134"/>
      <c r="AG137" s="490"/>
      <c r="AH137" s="135"/>
      <c r="AI137" s="135"/>
      <c r="AJ137" s="131"/>
      <c r="AK137" s="125"/>
      <c r="AL137" s="136"/>
      <c r="AM137" s="137"/>
      <c r="AN137" s="487"/>
      <c r="AO137" s="139"/>
    </row>
    <row r="138" spans="1:41" s="22" customFormat="1" ht="48.75" customHeight="1" x14ac:dyDescent="0.15">
      <c r="A138" s="43"/>
      <c r="B138" s="44"/>
      <c r="C138" s="103" t="s">
        <v>1066</v>
      </c>
      <c r="D138" s="112" t="s">
        <v>1100</v>
      </c>
      <c r="E138" s="45"/>
      <c r="F138" s="45"/>
      <c r="G138" s="46"/>
      <c r="H138" s="47"/>
      <c r="I138" s="48">
        <v>0.51</v>
      </c>
      <c r="J138" s="49">
        <v>0.49</v>
      </c>
      <c r="K138" s="49"/>
      <c r="L138" s="49"/>
      <c r="M138" s="49"/>
      <c r="N138" s="50">
        <f>SUM(I138:M138)</f>
        <v>1</v>
      </c>
      <c r="O138" s="51"/>
      <c r="P138" s="52">
        <v>8</v>
      </c>
      <c r="Q138" s="53">
        <v>8</v>
      </c>
      <c r="R138" s="53"/>
      <c r="S138" s="53"/>
      <c r="T138" s="53"/>
      <c r="U138" s="54">
        <f t="shared" ref="U138:U152" si="154">ROUND(((P138*I138)+(Q138*J138)+(R138*K138)+(S138*L138)+(T138*M138)),2)</f>
        <v>8</v>
      </c>
      <c r="V138" s="488">
        <f>IF(U138&gt;=8,8,U138)</f>
        <v>8</v>
      </c>
      <c r="W138" s="56">
        <v>38472362000</v>
      </c>
      <c r="X138" s="56">
        <v>28869414000</v>
      </c>
      <c r="Y138" s="56"/>
      <c r="Z138" s="68"/>
      <c r="AA138" s="57"/>
      <c r="AB138" s="476">
        <f t="shared" ref="AB138:AB152" si="155">(((((W138*I138)+(X138*J138)+(Y138*K138)+(Z138*L138)+(AA138*M138))/$L$2)))</f>
        <v>0.77804859074749189</v>
      </c>
      <c r="AC138" s="536">
        <f t="shared" ref="AC138:AC152" si="156">12*AB138</f>
        <v>9.3365830889699026</v>
      </c>
      <c r="AD138" s="478">
        <f t="shared" ref="AD138:AD152" si="157">IF(AC138&gt;=12,12,AC138)</f>
        <v>9.3365830889699026</v>
      </c>
      <c r="AE138" s="59"/>
      <c r="AF138" s="59">
        <v>0.4</v>
      </c>
      <c r="AG138" s="263">
        <v>19.8</v>
      </c>
      <c r="AH138" s="60">
        <f t="shared" ref="AH138:AH152" si="158">V138+AD138+AG138+AE138+AF138</f>
        <v>37.536583088969898</v>
      </c>
      <c r="AI138" s="55">
        <f t="shared" ref="AI138:AI152" si="159">IF(AH138&gt;=40,40,AH138)</f>
        <v>37.536583088969898</v>
      </c>
      <c r="AJ138" s="61"/>
      <c r="AK138" s="62"/>
      <c r="AL138" s="63"/>
      <c r="AM138" s="64">
        <f>100%+AL138</f>
        <v>1</v>
      </c>
      <c r="AN138" s="65">
        <f>ROUNDUP((($E$2*AM138-$AN$4)*AJ138+$AN$4),-3)</f>
        <v>0</v>
      </c>
      <c r="AO138" s="66"/>
    </row>
    <row r="139" spans="1:41" s="22" customFormat="1" ht="48" customHeight="1" x14ac:dyDescent="0.15">
      <c r="A139" s="43"/>
      <c r="B139" s="44"/>
      <c r="C139" s="528" t="s">
        <v>1240</v>
      </c>
      <c r="D139" s="112" t="s">
        <v>1187</v>
      </c>
      <c r="E139" s="45"/>
      <c r="F139" s="82"/>
      <c r="G139" s="46"/>
      <c r="H139" s="47"/>
      <c r="I139" s="48">
        <v>0.51</v>
      </c>
      <c r="J139" s="49">
        <v>0.49</v>
      </c>
      <c r="K139" s="49"/>
      <c r="L139" s="49"/>
      <c r="M139" s="49"/>
      <c r="N139" s="50">
        <f>SUM(I139:M139)</f>
        <v>1</v>
      </c>
      <c r="O139" s="51"/>
      <c r="P139" s="52">
        <v>8</v>
      </c>
      <c r="Q139" s="53">
        <v>8</v>
      </c>
      <c r="R139" s="53"/>
      <c r="S139" s="53"/>
      <c r="T139" s="53"/>
      <c r="U139" s="54">
        <f t="shared" si="154"/>
        <v>8</v>
      </c>
      <c r="V139" s="55">
        <f>IF(U139&gt;=8,8,U139)</f>
        <v>8</v>
      </c>
      <c r="W139" s="57">
        <v>13395029000</v>
      </c>
      <c r="X139" s="56">
        <v>54152922000</v>
      </c>
      <c r="Y139" s="56"/>
      <c r="Z139" s="56"/>
      <c r="AA139" s="57"/>
      <c r="AB139" s="551">
        <f t="shared" si="155"/>
        <v>0.76881989139182882</v>
      </c>
      <c r="AC139" s="536">
        <f t="shared" si="156"/>
        <v>9.2258386967019455</v>
      </c>
      <c r="AD139" s="488">
        <f t="shared" si="157"/>
        <v>9.2258386967019455</v>
      </c>
      <c r="AE139" s="59"/>
      <c r="AF139" s="59">
        <v>0.4</v>
      </c>
      <c r="AG139" s="263">
        <v>19.8</v>
      </c>
      <c r="AH139" s="60">
        <f t="shared" si="158"/>
        <v>37.425838696701945</v>
      </c>
      <c r="AI139" s="55">
        <f t="shared" si="159"/>
        <v>37.425838696701945</v>
      </c>
      <c r="AJ139" s="61"/>
      <c r="AK139" s="62"/>
      <c r="AL139" s="63"/>
      <c r="AM139" s="64"/>
      <c r="AN139" s="65"/>
      <c r="AO139" s="66"/>
    </row>
    <row r="140" spans="1:41" s="22" customFormat="1" ht="58.5" customHeight="1" x14ac:dyDescent="0.15">
      <c r="A140" s="43"/>
      <c r="B140" s="44"/>
      <c r="C140" s="103" t="s">
        <v>122</v>
      </c>
      <c r="D140" s="82" t="s">
        <v>1175</v>
      </c>
      <c r="E140" s="117"/>
      <c r="F140" s="82"/>
      <c r="G140" s="117"/>
      <c r="H140" s="47"/>
      <c r="I140" s="48">
        <v>0.6</v>
      </c>
      <c r="J140" s="49">
        <v>0.4</v>
      </c>
      <c r="K140" s="49"/>
      <c r="L140" s="49"/>
      <c r="M140" s="49"/>
      <c r="N140" s="50">
        <f>SUM(I140:M140)</f>
        <v>1</v>
      </c>
      <c r="O140" s="51"/>
      <c r="P140" s="53">
        <v>8</v>
      </c>
      <c r="Q140" s="630">
        <v>7.8</v>
      </c>
      <c r="R140" s="53"/>
      <c r="S140" s="53"/>
      <c r="T140" s="53"/>
      <c r="U140" s="54">
        <f t="shared" si="154"/>
        <v>7.92</v>
      </c>
      <c r="V140" s="55">
        <f t="shared" ref="V140" si="160">IF(U140&gt;=8,8,U140)</f>
        <v>7.92</v>
      </c>
      <c r="W140" s="56">
        <v>33584652000</v>
      </c>
      <c r="X140" s="56">
        <v>37311026000</v>
      </c>
      <c r="Y140" s="56"/>
      <c r="Z140" s="56"/>
      <c r="AA140" s="57"/>
      <c r="AB140" s="476">
        <f t="shared" si="155"/>
        <v>0.80819373551725726</v>
      </c>
      <c r="AC140" s="536">
        <f t="shared" si="156"/>
        <v>9.698324826207088</v>
      </c>
      <c r="AD140" s="478">
        <f t="shared" si="157"/>
        <v>9.698324826207088</v>
      </c>
      <c r="AE140" s="59"/>
      <c r="AF140" s="59">
        <v>0.3</v>
      </c>
      <c r="AG140" s="263">
        <v>19.8</v>
      </c>
      <c r="AH140" s="60">
        <f t="shared" si="158"/>
        <v>37.71832482620708</v>
      </c>
      <c r="AI140" s="55">
        <f t="shared" si="159"/>
        <v>37.71832482620708</v>
      </c>
      <c r="AJ140" s="61"/>
      <c r="AK140" s="62"/>
      <c r="AL140" s="63"/>
      <c r="AM140" s="64">
        <f>100%+AL140</f>
        <v>1</v>
      </c>
      <c r="AN140" s="65">
        <f>ROUNDUP((($E$2*AM140-$AN$4)*AJ140+$AN$4),-3)</f>
        <v>0</v>
      </c>
      <c r="AO140" s="66"/>
    </row>
    <row r="141" spans="1:41" s="22" customFormat="1" ht="58.5" customHeight="1" x14ac:dyDescent="0.15">
      <c r="A141" s="43"/>
      <c r="B141" s="44"/>
      <c r="C141" s="80" t="s">
        <v>1259</v>
      </c>
      <c r="D141" s="107" t="s">
        <v>337</v>
      </c>
      <c r="E141" s="80"/>
      <c r="F141" s="82"/>
      <c r="G141" s="117"/>
      <c r="H141" s="47"/>
      <c r="I141" s="48">
        <v>0.51</v>
      </c>
      <c r="J141" s="49">
        <v>0.49</v>
      </c>
      <c r="K141" s="49"/>
      <c r="L141" s="49"/>
      <c r="M141" s="49"/>
      <c r="N141" s="50">
        <f t="shared" ref="N141" si="161">SUM(I141:M141)</f>
        <v>1</v>
      </c>
      <c r="O141" s="51"/>
      <c r="P141" s="630">
        <v>7.8</v>
      </c>
      <c r="Q141" s="53">
        <v>8</v>
      </c>
      <c r="R141" s="53"/>
      <c r="S141" s="53"/>
      <c r="T141" s="53"/>
      <c r="U141" s="54">
        <f t="shared" si="154"/>
        <v>7.9</v>
      </c>
      <c r="V141" s="55">
        <f>IF(U141&gt;=8,8,U141)</f>
        <v>7.9</v>
      </c>
      <c r="W141" s="56">
        <v>33723851000</v>
      </c>
      <c r="X141" s="56">
        <v>34003943000</v>
      </c>
      <c r="Y141" s="56"/>
      <c r="Z141" s="56"/>
      <c r="AA141" s="57"/>
      <c r="AB141" s="476">
        <f t="shared" si="155"/>
        <v>0.78021862972282841</v>
      </c>
      <c r="AC141" s="536">
        <f t="shared" si="156"/>
        <v>9.3626235566739417</v>
      </c>
      <c r="AD141" s="478">
        <f t="shared" si="157"/>
        <v>9.3626235566739417</v>
      </c>
      <c r="AE141" s="59"/>
      <c r="AF141" s="59">
        <v>0.4</v>
      </c>
      <c r="AG141" s="263">
        <v>19.8</v>
      </c>
      <c r="AH141" s="60">
        <f t="shared" si="158"/>
        <v>37.46262355667394</v>
      </c>
      <c r="AI141" s="55">
        <f t="shared" si="159"/>
        <v>37.46262355667394</v>
      </c>
      <c r="AJ141" s="61"/>
      <c r="AK141" s="62"/>
      <c r="AL141" s="63"/>
      <c r="AM141" s="64">
        <f>100%+AL141</f>
        <v>1</v>
      </c>
      <c r="AN141" s="65">
        <f>ROUNDUP((($E$2*AM141-$AN$4)*AJ141+$AN$4),-3)</f>
        <v>0</v>
      </c>
      <c r="AO141" s="66"/>
    </row>
    <row r="142" spans="1:41" s="22" customFormat="1" ht="48" customHeight="1" x14ac:dyDescent="0.15">
      <c r="A142" s="43"/>
      <c r="B142" s="44"/>
      <c r="C142" s="115" t="s">
        <v>1052</v>
      </c>
      <c r="D142" s="117" t="s">
        <v>1071</v>
      </c>
      <c r="E142" s="45"/>
      <c r="F142" s="82"/>
      <c r="G142" s="46"/>
      <c r="H142" s="47"/>
      <c r="I142" s="48">
        <v>0.65</v>
      </c>
      <c r="J142" s="49">
        <v>0.35</v>
      </c>
      <c r="K142" s="49"/>
      <c r="L142" s="49"/>
      <c r="M142" s="49"/>
      <c r="N142" s="50">
        <f>SUM(I142:M142)</f>
        <v>1</v>
      </c>
      <c r="O142" s="51"/>
      <c r="P142" s="52">
        <v>8</v>
      </c>
      <c r="Q142" s="53">
        <v>8</v>
      </c>
      <c r="R142" s="53"/>
      <c r="S142" s="53"/>
      <c r="T142" s="53"/>
      <c r="U142" s="54">
        <f t="shared" si="154"/>
        <v>8</v>
      </c>
      <c r="V142" s="55">
        <f>IF(U142&gt;=8,8,U142)</f>
        <v>8</v>
      </c>
      <c r="W142" s="57">
        <v>42408065000</v>
      </c>
      <c r="X142" s="56">
        <v>17843328000</v>
      </c>
      <c r="Y142" s="56"/>
      <c r="Z142" s="56"/>
      <c r="AA142" s="57"/>
      <c r="AB142" s="476">
        <f t="shared" si="155"/>
        <v>0.77905066618629248</v>
      </c>
      <c r="AC142" s="536">
        <f t="shared" si="156"/>
        <v>9.3486079942355094</v>
      </c>
      <c r="AD142" s="488">
        <f t="shared" si="157"/>
        <v>9.3486079942355094</v>
      </c>
      <c r="AE142" s="59"/>
      <c r="AF142" s="59">
        <v>0.3</v>
      </c>
      <c r="AG142" s="263">
        <v>19.8</v>
      </c>
      <c r="AH142" s="60">
        <f t="shared" si="158"/>
        <v>37.448607994235502</v>
      </c>
      <c r="AI142" s="55">
        <f t="shared" si="159"/>
        <v>37.448607994235502</v>
      </c>
      <c r="AJ142" s="61"/>
      <c r="AK142" s="62"/>
      <c r="AL142" s="63"/>
      <c r="AM142" s="64"/>
      <c r="AN142" s="65"/>
      <c r="AO142" s="66"/>
    </row>
    <row r="143" spans="1:41" s="22" customFormat="1" ht="58.5" customHeight="1" x14ac:dyDescent="0.15">
      <c r="A143" s="43"/>
      <c r="B143" s="44"/>
      <c r="C143" s="112" t="s">
        <v>1067</v>
      </c>
      <c r="D143" s="528" t="s">
        <v>499</v>
      </c>
      <c r="E143" s="45"/>
      <c r="F143" s="82"/>
      <c r="G143" s="117"/>
      <c r="H143" s="47"/>
      <c r="I143" s="48">
        <v>0.6</v>
      </c>
      <c r="J143" s="49">
        <v>0.4</v>
      </c>
      <c r="K143" s="49"/>
      <c r="L143" s="49"/>
      <c r="M143" s="49"/>
      <c r="N143" s="50">
        <f>SUM(I143:M143)</f>
        <v>1</v>
      </c>
      <c r="O143" s="51"/>
      <c r="P143" s="52">
        <v>8</v>
      </c>
      <c r="Q143" s="53">
        <v>8</v>
      </c>
      <c r="R143" s="53"/>
      <c r="S143" s="53"/>
      <c r="T143" s="53"/>
      <c r="U143" s="54">
        <f t="shared" si="154"/>
        <v>8</v>
      </c>
      <c r="V143" s="55">
        <f>IF(U143&gt;=8,8,U143)</f>
        <v>8</v>
      </c>
      <c r="W143" s="56">
        <v>44575831000</v>
      </c>
      <c r="X143" s="56">
        <v>17365288000</v>
      </c>
      <c r="Y143" s="57"/>
      <c r="Z143" s="56"/>
      <c r="AA143" s="57"/>
      <c r="AB143" s="551">
        <f t="shared" si="155"/>
        <v>0.77631346280349744</v>
      </c>
      <c r="AC143" s="536">
        <f t="shared" si="156"/>
        <v>9.3157615536419698</v>
      </c>
      <c r="AD143" s="488">
        <f t="shared" si="157"/>
        <v>9.3157615536419698</v>
      </c>
      <c r="AE143" s="59"/>
      <c r="AF143" s="59">
        <v>0.3</v>
      </c>
      <c r="AG143" s="263">
        <v>19.8</v>
      </c>
      <c r="AH143" s="60">
        <f t="shared" si="158"/>
        <v>37.415761553641971</v>
      </c>
      <c r="AI143" s="55">
        <f t="shared" si="159"/>
        <v>37.415761553641971</v>
      </c>
      <c r="AJ143" s="61"/>
      <c r="AK143" s="62"/>
      <c r="AL143" s="63"/>
      <c r="AM143" s="64">
        <f t="shared" ref="AM143" si="162">100%+AL143</f>
        <v>1</v>
      </c>
      <c r="AN143" s="65">
        <f t="shared" ref="AN143" si="163">ROUNDUP((($E$2*AM143-$AN$4)*AJ143+$AN$4),-3)</f>
        <v>0</v>
      </c>
      <c r="AO143" s="66"/>
    </row>
    <row r="144" spans="1:41" s="22" customFormat="1" ht="58.5" customHeight="1" x14ac:dyDescent="0.15">
      <c r="A144" s="43"/>
      <c r="B144" s="44"/>
      <c r="C144" s="115" t="s">
        <v>231</v>
      </c>
      <c r="D144" s="572" t="s">
        <v>1208</v>
      </c>
      <c r="E144" s="45"/>
      <c r="F144" s="82"/>
      <c r="G144" s="117"/>
      <c r="H144" s="47"/>
      <c r="I144" s="48">
        <v>0.6</v>
      </c>
      <c r="J144" s="49">
        <v>0.4</v>
      </c>
      <c r="K144" s="49"/>
      <c r="L144" s="49"/>
      <c r="M144" s="49"/>
      <c r="N144" s="50">
        <f>SUM(I144:M144)</f>
        <v>1</v>
      </c>
      <c r="O144" s="51"/>
      <c r="P144" s="52">
        <v>8</v>
      </c>
      <c r="Q144" s="53">
        <v>8</v>
      </c>
      <c r="R144" s="53"/>
      <c r="S144" s="53"/>
      <c r="T144" s="53"/>
      <c r="U144" s="54">
        <f t="shared" si="154"/>
        <v>8</v>
      </c>
      <c r="V144" s="55">
        <f>IF(U144&gt;=8,8,U144)</f>
        <v>8</v>
      </c>
      <c r="W144" s="57">
        <v>48445451000</v>
      </c>
      <c r="X144" s="56">
        <v>14543252000</v>
      </c>
      <c r="Y144" s="57"/>
      <c r="Z144" s="56"/>
      <c r="AA144" s="57"/>
      <c r="AB144" s="476">
        <f t="shared" si="155"/>
        <v>0.80380128368768877</v>
      </c>
      <c r="AC144" s="536">
        <f t="shared" si="156"/>
        <v>9.6456154042522648</v>
      </c>
      <c r="AD144" s="478">
        <f t="shared" si="157"/>
        <v>9.6456154042522648</v>
      </c>
      <c r="AE144" s="59"/>
      <c r="AF144" s="59">
        <v>0.3</v>
      </c>
      <c r="AG144" s="263">
        <v>19.8</v>
      </c>
      <c r="AH144" s="60">
        <f t="shared" si="158"/>
        <v>37.745615404252263</v>
      </c>
      <c r="AI144" s="55">
        <f t="shared" si="159"/>
        <v>37.745615404252263</v>
      </c>
      <c r="AJ144" s="61"/>
      <c r="AK144" s="62"/>
      <c r="AL144" s="63"/>
      <c r="AM144" s="64">
        <f>100%+AL144</f>
        <v>1</v>
      </c>
      <c r="AN144" s="65">
        <f>ROUNDUP((($E$2*AM144-$AN$4)*AJ144+$AN$4),-3)</f>
        <v>0</v>
      </c>
      <c r="AO144" s="66"/>
    </row>
    <row r="145" spans="1:41" s="22" customFormat="1" ht="48" customHeight="1" x14ac:dyDescent="0.15">
      <c r="A145" s="43"/>
      <c r="B145" s="44"/>
      <c r="C145" s="83" t="s">
        <v>1078</v>
      </c>
      <c r="D145" s="528" t="s">
        <v>174</v>
      </c>
      <c r="E145" s="45"/>
      <c r="F145" s="82"/>
      <c r="G145" s="46"/>
      <c r="H145" s="47"/>
      <c r="I145" s="48">
        <v>0.51</v>
      </c>
      <c r="J145" s="49">
        <v>0.49</v>
      </c>
      <c r="K145" s="49"/>
      <c r="L145" s="49"/>
      <c r="M145" s="49"/>
      <c r="N145" s="50">
        <f t="shared" ref="N145" si="164">SUM(I145:M145)</f>
        <v>1</v>
      </c>
      <c r="O145" s="51"/>
      <c r="P145" s="52">
        <v>8</v>
      </c>
      <c r="Q145" s="53">
        <v>8</v>
      </c>
      <c r="R145" s="53"/>
      <c r="S145" s="53"/>
      <c r="T145" s="53"/>
      <c r="U145" s="54">
        <f t="shared" si="154"/>
        <v>8</v>
      </c>
      <c r="V145" s="55">
        <f t="shared" ref="V145:V152" si="165">IF(U145&gt;=8,8,U145)</f>
        <v>8</v>
      </c>
      <c r="W145" s="56">
        <v>35830159000</v>
      </c>
      <c r="X145" s="56">
        <v>32918048000</v>
      </c>
      <c r="Y145" s="56"/>
      <c r="Z145" s="56"/>
      <c r="AA145" s="57"/>
      <c r="AB145" s="551">
        <f t="shared" si="155"/>
        <v>0.79271021528198815</v>
      </c>
      <c r="AC145" s="536">
        <f t="shared" si="156"/>
        <v>9.5125225833838574</v>
      </c>
      <c r="AD145" s="488">
        <f t="shared" si="157"/>
        <v>9.5125225833838574</v>
      </c>
      <c r="AE145" s="59"/>
      <c r="AF145" s="59">
        <v>0.3</v>
      </c>
      <c r="AG145" s="263">
        <v>19.8</v>
      </c>
      <c r="AH145" s="60">
        <f t="shared" si="158"/>
        <v>37.61252258338385</v>
      </c>
      <c r="AI145" s="55">
        <f t="shared" si="159"/>
        <v>37.61252258338385</v>
      </c>
      <c r="AJ145" s="61"/>
      <c r="AK145" s="62"/>
      <c r="AL145" s="63"/>
      <c r="AM145" s="64"/>
      <c r="AN145" s="65"/>
      <c r="AO145" s="66"/>
    </row>
    <row r="146" spans="1:41" s="22" customFormat="1" ht="48.75" customHeight="1" x14ac:dyDescent="0.15">
      <c r="A146" s="43"/>
      <c r="B146" s="44"/>
      <c r="C146" s="112" t="s">
        <v>257</v>
      </c>
      <c r="D146" s="531" t="s">
        <v>1211</v>
      </c>
      <c r="E146" s="45"/>
      <c r="F146" s="45"/>
      <c r="G146" s="46"/>
      <c r="H146" s="47"/>
      <c r="I146" s="48">
        <v>0.6</v>
      </c>
      <c r="J146" s="49">
        <v>0.4</v>
      </c>
      <c r="K146" s="49"/>
      <c r="L146" s="49"/>
      <c r="M146" s="49"/>
      <c r="N146" s="50">
        <f>SUM(I146:M146)</f>
        <v>1</v>
      </c>
      <c r="O146" s="51"/>
      <c r="P146" s="52">
        <v>8</v>
      </c>
      <c r="Q146" s="53">
        <v>8</v>
      </c>
      <c r="R146" s="53"/>
      <c r="S146" s="53"/>
      <c r="T146" s="53"/>
      <c r="U146" s="54">
        <f t="shared" si="154"/>
        <v>8</v>
      </c>
      <c r="V146" s="488">
        <f t="shared" si="165"/>
        <v>8</v>
      </c>
      <c r="W146" s="56">
        <v>121218594000</v>
      </c>
      <c r="X146" s="57">
        <v>7400000000</v>
      </c>
      <c r="Y146" s="56"/>
      <c r="Z146" s="68"/>
      <c r="AA146" s="57"/>
      <c r="AB146" s="476">
        <f t="shared" si="155"/>
        <v>1.744056075119949</v>
      </c>
      <c r="AC146" s="536">
        <f t="shared" si="156"/>
        <v>20.928672901439388</v>
      </c>
      <c r="AD146" s="478">
        <f t="shared" si="157"/>
        <v>12</v>
      </c>
      <c r="AE146" s="59"/>
      <c r="AF146" s="59">
        <v>0.3</v>
      </c>
      <c r="AG146" s="263">
        <v>19.8</v>
      </c>
      <c r="AH146" s="60">
        <f t="shared" si="158"/>
        <v>40.099999999999994</v>
      </c>
      <c r="AI146" s="55">
        <f t="shared" si="159"/>
        <v>40</v>
      </c>
      <c r="AJ146" s="61"/>
      <c r="AK146" s="62"/>
      <c r="AL146" s="63"/>
      <c r="AM146" s="64">
        <f>100%+AL146</f>
        <v>1</v>
      </c>
      <c r="AN146" s="65">
        <f>ROUNDUP((($E$2*AM146-$AN$4)*AJ146+$AN$4),-3)</f>
        <v>0</v>
      </c>
      <c r="AO146" s="66"/>
    </row>
    <row r="147" spans="1:41" s="22" customFormat="1" ht="58.5" customHeight="1" x14ac:dyDescent="0.15">
      <c r="A147" s="43"/>
      <c r="B147" s="44"/>
      <c r="C147" s="112" t="s">
        <v>286</v>
      </c>
      <c r="D147" s="692" t="s">
        <v>1219</v>
      </c>
      <c r="E147" s="82" t="s">
        <v>1244</v>
      </c>
      <c r="F147" s="82"/>
      <c r="G147" s="46"/>
      <c r="H147" s="47"/>
      <c r="I147" s="48">
        <v>0.5</v>
      </c>
      <c r="J147" s="49">
        <v>0.3</v>
      </c>
      <c r="K147" s="217">
        <v>0.2</v>
      </c>
      <c r="L147" s="49"/>
      <c r="M147" s="49"/>
      <c r="N147" s="50">
        <f>SUM(I147:M147)</f>
        <v>1</v>
      </c>
      <c r="O147" s="51"/>
      <c r="P147" s="52">
        <v>8</v>
      </c>
      <c r="Q147" s="53">
        <v>8</v>
      </c>
      <c r="R147" s="53">
        <v>8</v>
      </c>
      <c r="S147" s="53"/>
      <c r="T147" s="53"/>
      <c r="U147" s="54">
        <f t="shared" si="154"/>
        <v>8</v>
      </c>
      <c r="V147" s="55">
        <f t="shared" si="165"/>
        <v>8</v>
      </c>
      <c r="W147" s="57">
        <v>81686800000</v>
      </c>
      <c r="X147" s="56">
        <v>11800000000</v>
      </c>
      <c r="Y147" s="56"/>
      <c r="Z147" s="56"/>
      <c r="AA147" s="57"/>
      <c r="AB147" s="476">
        <f t="shared" si="155"/>
        <v>1.0226708387887538</v>
      </c>
      <c r="AC147" s="536">
        <f t="shared" si="156"/>
        <v>12.272050065465045</v>
      </c>
      <c r="AD147" s="478">
        <f t="shared" si="157"/>
        <v>12</v>
      </c>
      <c r="AE147" s="59"/>
      <c r="AF147" s="59">
        <v>0.3</v>
      </c>
      <c r="AG147" s="263">
        <v>19.8</v>
      </c>
      <c r="AH147" s="60">
        <f t="shared" si="158"/>
        <v>40.099999999999994</v>
      </c>
      <c r="AI147" s="55">
        <f t="shared" si="159"/>
        <v>40</v>
      </c>
      <c r="AJ147" s="61"/>
      <c r="AK147" s="62"/>
      <c r="AL147" s="63"/>
      <c r="AM147" s="64"/>
      <c r="AN147" s="65"/>
      <c r="AO147" s="66"/>
    </row>
    <row r="148" spans="1:41" s="22" customFormat="1" ht="58.5" customHeight="1" x14ac:dyDescent="0.15">
      <c r="A148" s="43"/>
      <c r="B148" s="44"/>
      <c r="C148" s="691" t="s">
        <v>1101</v>
      </c>
      <c r="D148" s="113" t="s">
        <v>1174</v>
      </c>
      <c r="E148" s="45"/>
      <c r="F148" s="82"/>
      <c r="G148" s="117"/>
      <c r="H148" s="47"/>
      <c r="I148" s="48">
        <v>0.51</v>
      </c>
      <c r="J148" s="49">
        <v>0.49</v>
      </c>
      <c r="K148" s="49"/>
      <c r="L148" s="49"/>
      <c r="M148" s="49"/>
      <c r="N148" s="50">
        <f>SUM(I148:M148)</f>
        <v>1</v>
      </c>
      <c r="O148" s="51"/>
      <c r="P148" s="52">
        <v>8</v>
      </c>
      <c r="Q148" s="53">
        <v>8</v>
      </c>
      <c r="R148" s="53"/>
      <c r="S148" s="53"/>
      <c r="T148" s="53"/>
      <c r="U148" s="54">
        <f t="shared" si="154"/>
        <v>8</v>
      </c>
      <c r="V148" s="55">
        <f t="shared" si="165"/>
        <v>8</v>
      </c>
      <c r="W148" s="57">
        <v>37475145000</v>
      </c>
      <c r="X148" s="57">
        <v>32882176000</v>
      </c>
      <c r="Y148" s="57"/>
      <c r="Z148" s="56"/>
      <c r="AA148" s="57"/>
      <c r="AB148" s="476">
        <f t="shared" si="155"/>
        <v>0.81163590882170822</v>
      </c>
      <c r="AC148" s="536">
        <f t="shared" si="156"/>
        <v>9.7396309058604977</v>
      </c>
      <c r="AD148" s="478">
        <f t="shared" si="157"/>
        <v>9.7396309058604977</v>
      </c>
      <c r="AE148" s="59"/>
      <c r="AF148" s="59">
        <v>0.3</v>
      </c>
      <c r="AG148" s="263">
        <v>19.8</v>
      </c>
      <c r="AH148" s="60">
        <f t="shared" si="158"/>
        <v>37.839630905860496</v>
      </c>
      <c r="AI148" s="55">
        <f t="shared" si="159"/>
        <v>37.839630905860496</v>
      </c>
      <c r="AJ148" s="61"/>
      <c r="AK148" s="62"/>
      <c r="AL148" s="63"/>
      <c r="AM148" s="64">
        <f>100%+AL148</f>
        <v>1</v>
      </c>
      <c r="AN148" s="65">
        <f>ROUNDUP((($E$2*AM148-$AN$4)*AJ148+$AN$4),-3)</f>
        <v>0</v>
      </c>
      <c r="AO148" s="66"/>
    </row>
    <row r="149" spans="1:41" s="22" customFormat="1" ht="48.75" customHeight="1" x14ac:dyDescent="0.15">
      <c r="A149" s="43"/>
      <c r="B149" s="44"/>
      <c r="C149" s="82" t="s">
        <v>1263</v>
      </c>
      <c r="D149" s="82" t="s">
        <v>1262</v>
      </c>
      <c r="E149" s="73"/>
      <c r="F149" s="45"/>
      <c r="G149" s="46"/>
      <c r="H149" s="47"/>
      <c r="I149" s="48">
        <v>0.6</v>
      </c>
      <c r="J149" s="49">
        <v>0.4</v>
      </c>
      <c r="K149" s="49"/>
      <c r="L149" s="49"/>
      <c r="M149" s="49"/>
      <c r="N149" s="50">
        <f>SUM(I149:M149)</f>
        <v>1</v>
      </c>
      <c r="O149" s="51"/>
      <c r="P149" s="52">
        <v>8</v>
      </c>
      <c r="Q149" s="53">
        <v>8</v>
      </c>
      <c r="R149" s="53"/>
      <c r="S149" s="53"/>
      <c r="T149" s="53"/>
      <c r="U149" s="54">
        <f t="shared" si="154"/>
        <v>8</v>
      </c>
      <c r="V149" s="55">
        <f t="shared" si="165"/>
        <v>8</v>
      </c>
      <c r="W149" s="56">
        <v>37704155000</v>
      </c>
      <c r="X149" s="56">
        <v>28887260000</v>
      </c>
      <c r="Y149" s="57"/>
      <c r="Z149" s="56"/>
      <c r="AA149" s="57"/>
      <c r="AB149" s="476">
        <f t="shared" si="155"/>
        <v>0.78750675382251545</v>
      </c>
      <c r="AC149" s="536">
        <f t="shared" si="156"/>
        <v>9.4500810458701849</v>
      </c>
      <c r="AD149" s="478">
        <f t="shared" si="157"/>
        <v>9.4500810458701849</v>
      </c>
      <c r="AE149" s="59"/>
      <c r="AF149" s="59">
        <v>0.3</v>
      </c>
      <c r="AG149" s="496">
        <v>19.600000000000001</v>
      </c>
      <c r="AH149" s="60">
        <f t="shared" si="158"/>
        <v>37.350081045870184</v>
      </c>
      <c r="AI149" s="55">
        <f t="shared" si="159"/>
        <v>37.350081045870184</v>
      </c>
      <c r="AJ149" s="61"/>
      <c r="AK149" s="62"/>
      <c r="AL149" s="63"/>
      <c r="AM149" s="64">
        <f>100%+AL149</f>
        <v>1</v>
      </c>
      <c r="AN149" s="65">
        <f>ROUNDUP((($E$2*AM149-$AN$4)*AJ149+$AN$4),-3)</f>
        <v>0</v>
      </c>
      <c r="AO149" s="66"/>
    </row>
    <row r="150" spans="1:41" s="22" customFormat="1" ht="48.75" customHeight="1" x14ac:dyDescent="0.15">
      <c r="A150" s="43"/>
      <c r="B150" s="44"/>
      <c r="C150" s="103" t="s">
        <v>1140</v>
      </c>
      <c r="D150" s="112" t="s">
        <v>979</v>
      </c>
      <c r="E150" s="45"/>
      <c r="F150" s="73"/>
      <c r="G150" s="46"/>
      <c r="H150" s="47"/>
      <c r="I150" s="48">
        <v>0.5</v>
      </c>
      <c r="J150" s="49">
        <v>0.5</v>
      </c>
      <c r="K150" s="49"/>
      <c r="L150" s="49"/>
      <c r="M150" s="49"/>
      <c r="N150" s="50">
        <f>SUM(I150:M150)</f>
        <v>1</v>
      </c>
      <c r="O150" s="51"/>
      <c r="P150" s="52">
        <v>8</v>
      </c>
      <c r="Q150" s="53">
        <v>8</v>
      </c>
      <c r="R150" s="53"/>
      <c r="S150" s="53"/>
      <c r="T150" s="53"/>
      <c r="U150" s="54">
        <f t="shared" si="154"/>
        <v>8</v>
      </c>
      <c r="V150" s="55">
        <f t="shared" si="165"/>
        <v>8</v>
      </c>
      <c r="W150" s="56">
        <v>15991070000</v>
      </c>
      <c r="X150" s="57">
        <v>138145703000</v>
      </c>
      <c r="Y150" s="57"/>
      <c r="Z150" s="56"/>
      <c r="AA150" s="57"/>
      <c r="AB150" s="476">
        <f t="shared" si="155"/>
        <v>1.7757898553524709</v>
      </c>
      <c r="AC150" s="536">
        <f t="shared" si="156"/>
        <v>21.30947826422965</v>
      </c>
      <c r="AD150" s="478">
        <f t="shared" si="157"/>
        <v>12</v>
      </c>
      <c r="AE150" s="182"/>
      <c r="AF150" s="59">
        <v>0.3</v>
      </c>
      <c r="AG150" s="263">
        <v>19.8</v>
      </c>
      <c r="AH150" s="60">
        <f t="shared" si="158"/>
        <v>40.099999999999994</v>
      </c>
      <c r="AI150" s="55">
        <f t="shared" si="159"/>
        <v>40</v>
      </c>
      <c r="AJ150" s="61"/>
      <c r="AK150" s="62"/>
      <c r="AL150" s="63"/>
      <c r="AM150" s="64">
        <f>100%+AL150</f>
        <v>1</v>
      </c>
      <c r="AN150" s="65">
        <f>ROUNDUP((($E$2*AM150-$AN$4)*AJ150+$AN$4),-3)</f>
        <v>0</v>
      </c>
      <c r="AO150" s="66"/>
    </row>
    <row r="151" spans="1:41" s="22" customFormat="1" ht="67.5" customHeight="1" x14ac:dyDescent="0.15">
      <c r="A151" s="43"/>
      <c r="B151" s="44"/>
      <c r="C151" s="559" t="s">
        <v>1272</v>
      </c>
      <c r="D151" s="107" t="s">
        <v>1271</v>
      </c>
      <c r="E151" s="163"/>
      <c r="F151" s="691"/>
      <c r="G151" s="46"/>
      <c r="H151" s="47"/>
      <c r="I151" s="172">
        <v>0.63</v>
      </c>
      <c r="J151" s="217">
        <v>0.37</v>
      </c>
      <c r="K151" s="49"/>
      <c r="L151" s="49"/>
      <c r="M151" s="49"/>
      <c r="N151" s="50">
        <f t="shared" ref="N151:N152" si="166">SUM(I151:M151)</f>
        <v>1</v>
      </c>
      <c r="O151" s="51"/>
      <c r="P151" s="52">
        <v>8</v>
      </c>
      <c r="Q151" s="639">
        <v>8</v>
      </c>
      <c r="R151" s="53"/>
      <c r="S151" s="53"/>
      <c r="T151" s="53"/>
      <c r="U151" s="54">
        <f t="shared" si="154"/>
        <v>8</v>
      </c>
      <c r="V151" s="55">
        <f t="shared" si="165"/>
        <v>8</v>
      </c>
      <c r="W151" s="57">
        <v>36000000000</v>
      </c>
      <c r="X151" s="56">
        <v>39731006000</v>
      </c>
      <c r="Y151" s="57"/>
      <c r="Z151" s="56"/>
      <c r="AA151" s="167"/>
      <c r="AB151" s="551">
        <f t="shared" si="155"/>
        <v>0.86131118570337351</v>
      </c>
      <c r="AC151" s="536">
        <f t="shared" si="156"/>
        <v>10.335734228440483</v>
      </c>
      <c r="AD151" s="488">
        <f t="shared" si="157"/>
        <v>10.335734228440483</v>
      </c>
      <c r="AE151" s="182"/>
      <c r="AF151" s="59">
        <v>0.2</v>
      </c>
      <c r="AG151" s="263">
        <v>19.8</v>
      </c>
      <c r="AH151" s="60">
        <f t="shared" si="158"/>
        <v>38.335734228440487</v>
      </c>
      <c r="AI151" s="55">
        <f t="shared" si="159"/>
        <v>38.335734228440487</v>
      </c>
      <c r="AJ151" s="61"/>
      <c r="AK151" s="62"/>
      <c r="AL151" s="63"/>
      <c r="AM151" s="64">
        <f>100%+AL151</f>
        <v>1</v>
      </c>
      <c r="AN151" s="65">
        <f>ROUNDUP((($E$2*AM151-$AN$4)*AJ151+$AN$4),-3)</f>
        <v>0</v>
      </c>
      <c r="AO151" s="66"/>
    </row>
    <row r="152" spans="1:41" s="22" customFormat="1" ht="48.75" customHeight="1" x14ac:dyDescent="0.15">
      <c r="A152" s="43"/>
      <c r="B152" s="44"/>
      <c r="C152" s="112" t="s">
        <v>301</v>
      </c>
      <c r="D152" s="45" t="s">
        <v>1266</v>
      </c>
      <c r="E152" s="45"/>
      <c r="F152" s="73"/>
      <c r="G152" s="46"/>
      <c r="H152" s="47"/>
      <c r="I152" s="172">
        <v>0.9</v>
      </c>
      <c r="J152" s="217">
        <v>0.1</v>
      </c>
      <c r="K152" s="49"/>
      <c r="L152" s="49"/>
      <c r="M152" s="49"/>
      <c r="N152" s="50">
        <f t="shared" si="166"/>
        <v>1</v>
      </c>
      <c r="O152" s="51"/>
      <c r="P152" s="52">
        <v>8</v>
      </c>
      <c r="Q152" s="630">
        <v>7.8</v>
      </c>
      <c r="R152" s="53"/>
      <c r="S152" s="53"/>
      <c r="T152" s="53"/>
      <c r="U152" s="54">
        <f t="shared" si="154"/>
        <v>7.98</v>
      </c>
      <c r="V152" s="55">
        <f t="shared" si="165"/>
        <v>7.98</v>
      </c>
      <c r="W152" s="68">
        <v>216905995000</v>
      </c>
      <c r="X152" s="56"/>
      <c r="Y152" s="57"/>
      <c r="Z152" s="56"/>
      <c r="AA152" s="57"/>
      <c r="AB152" s="476">
        <f t="shared" si="155"/>
        <v>4.49810271994627</v>
      </c>
      <c r="AC152" s="536">
        <f t="shared" si="156"/>
        <v>53.977232639355236</v>
      </c>
      <c r="AD152" s="478">
        <f t="shared" si="157"/>
        <v>12</v>
      </c>
      <c r="AE152" s="59"/>
      <c r="AF152" s="59">
        <v>0.4</v>
      </c>
      <c r="AG152" s="263">
        <v>19.8</v>
      </c>
      <c r="AH152" s="60">
        <f t="shared" si="158"/>
        <v>40.18</v>
      </c>
      <c r="AI152" s="55">
        <f t="shared" si="159"/>
        <v>40</v>
      </c>
      <c r="AJ152" s="61"/>
      <c r="AK152" s="62"/>
      <c r="AL152" s="63"/>
      <c r="AM152" s="64">
        <f t="shared" ref="AM152" si="167">100%+AL152</f>
        <v>1</v>
      </c>
      <c r="AN152" s="65">
        <f t="shared" ref="AN152" si="168">ROUNDUP((($E$2*AM152-$AN$4)*AJ152+$AN$4),-3)</f>
        <v>0</v>
      </c>
      <c r="AO152" s="66"/>
    </row>
    <row r="153" spans="1:41" s="22" customFormat="1" ht="62.25" customHeight="1" x14ac:dyDescent="0.15">
      <c r="A153" s="43"/>
      <c r="B153" s="44"/>
      <c r="C153" s="80" t="s">
        <v>339</v>
      </c>
      <c r="D153" s="112" t="s">
        <v>1241</v>
      </c>
      <c r="E153" s="73"/>
      <c r="F153" s="82"/>
      <c r="G153" s="46"/>
      <c r="H153" s="47"/>
      <c r="I153" s="48">
        <v>0.51</v>
      </c>
      <c r="J153" s="49">
        <v>0.49</v>
      </c>
      <c r="K153" s="49"/>
      <c r="L153" s="49"/>
      <c r="M153" s="49"/>
      <c r="N153" s="50">
        <f>SUM(I153:M153)</f>
        <v>1</v>
      </c>
      <c r="O153" s="51"/>
      <c r="P153" s="52">
        <v>8</v>
      </c>
      <c r="Q153" s="53">
        <v>8</v>
      </c>
      <c r="R153" s="53"/>
      <c r="S153" s="53"/>
      <c r="T153" s="53"/>
      <c r="U153" s="54">
        <f>ROUND(((P153*I153)+(Q153*J153)+(R153*K153)+(S153*L153)+(T153*M153)),2)</f>
        <v>8</v>
      </c>
      <c r="V153" s="55">
        <f>IF(U153&gt;=8,8,U153)</f>
        <v>8</v>
      </c>
      <c r="W153" s="57">
        <v>26016030000</v>
      </c>
      <c r="X153" s="56">
        <v>43175448000</v>
      </c>
      <c r="Y153" s="57"/>
      <c r="Z153" s="56"/>
      <c r="AA153" s="57"/>
      <c r="AB153" s="476">
        <f>(((((W153*I153)+(X153*J153)+(Y153*K153)+(Z153*L153)+(AA153*M153))/$L$2)))</f>
        <v>0.7931922533572221</v>
      </c>
      <c r="AC153" s="536">
        <f>12*AB153</f>
        <v>9.5183070402866647</v>
      </c>
      <c r="AD153" s="478">
        <f>IF(AC153&gt;=12,12,AC153)</f>
        <v>9.5183070402866647</v>
      </c>
      <c r="AE153" s="59"/>
      <c r="AF153" s="59">
        <v>0.4</v>
      </c>
      <c r="AG153" s="263">
        <v>19.8</v>
      </c>
      <c r="AH153" s="60">
        <f>V153+AD153+AG153+AE153+AF153</f>
        <v>37.718307040286668</v>
      </c>
      <c r="AI153" s="55">
        <f>IF(AH153&gt;=40,40,AH153)</f>
        <v>37.718307040286668</v>
      </c>
      <c r="AJ153" s="61"/>
      <c r="AK153" s="62"/>
      <c r="AL153" s="63"/>
      <c r="AM153" s="64">
        <f>100%+AL153</f>
        <v>1</v>
      </c>
      <c r="AN153" s="65">
        <f>ROUNDUP((($E$2*AM153-$AN$4)*AJ153+$AN$4),-3)</f>
        <v>0</v>
      </c>
      <c r="AO153" s="66"/>
    </row>
    <row r="154" spans="1:41" s="22" customFormat="1" ht="67.5" customHeight="1" x14ac:dyDescent="0.15">
      <c r="A154" s="43"/>
      <c r="B154" s="44"/>
      <c r="C154" s="83" t="s">
        <v>1091</v>
      </c>
      <c r="D154" s="107" t="s">
        <v>1176</v>
      </c>
      <c r="E154" s="163"/>
      <c r="F154" s="691"/>
      <c r="G154" s="46"/>
      <c r="H154" s="47"/>
      <c r="I154" s="172">
        <v>0.6</v>
      </c>
      <c r="J154" s="217">
        <v>0.4</v>
      </c>
      <c r="K154" s="49"/>
      <c r="L154" s="49"/>
      <c r="M154" s="49"/>
      <c r="N154" s="50">
        <f t="shared" ref="N154:N156" si="169">SUM(I154:M154)</f>
        <v>1</v>
      </c>
      <c r="O154" s="51"/>
      <c r="P154" s="52">
        <v>8</v>
      </c>
      <c r="Q154" s="639">
        <v>8</v>
      </c>
      <c r="R154" s="53"/>
      <c r="S154" s="53"/>
      <c r="T154" s="53"/>
      <c r="U154" s="54">
        <f t="shared" ref="U154:U156" si="170">ROUND(((P154*I154)+(Q154*J154)+(R154*K154)+(S154*L154)+(T154*M154)),2)</f>
        <v>8</v>
      </c>
      <c r="V154" s="55">
        <f t="shared" ref="V154:V156" si="171">IF(U154&gt;=8,8,U154)</f>
        <v>8</v>
      </c>
      <c r="W154" s="57">
        <v>31415871000</v>
      </c>
      <c r="X154" s="56">
        <v>39731006000</v>
      </c>
      <c r="Y154" s="57"/>
      <c r="Z154" s="56"/>
      <c r="AA154" s="167"/>
      <c r="AB154" s="551">
        <f t="shared" ref="AB154:AB156" si="172">(((((W154*I154)+(X154*J154)+(Y154*K154)+(Z154*L154)+(AA154*M154))/$L$2)))</f>
        <v>0.80051446218374378</v>
      </c>
      <c r="AC154" s="536">
        <f t="shared" ref="AC154:AC156" si="173">12*AB154</f>
        <v>9.6061735462049249</v>
      </c>
      <c r="AD154" s="488">
        <f t="shared" ref="AD154:AD156" si="174">IF(AC154&gt;=12,12,AC154)</f>
        <v>9.6061735462049249</v>
      </c>
      <c r="AE154" s="182"/>
      <c r="AF154" s="59">
        <v>0.4</v>
      </c>
      <c r="AG154" s="263">
        <v>19.8</v>
      </c>
      <c r="AH154" s="60">
        <f t="shared" ref="AH154:AH156" si="175">V154+AD154+AG154+AE154+AF154</f>
        <v>37.806173546204924</v>
      </c>
      <c r="AI154" s="55">
        <f t="shared" ref="AI154:AI156" si="176">IF(AH154&gt;=40,40,AH154)</f>
        <v>37.806173546204924</v>
      </c>
      <c r="AJ154" s="61"/>
      <c r="AK154" s="62"/>
      <c r="AL154" s="63"/>
      <c r="AM154" s="64">
        <f>100%+AL154</f>
        <v>1</v>
      </c>
      <c r="AN154" s="65">
        <f>ROUNDUP((($E$2*AM154-$AN$4)*AJ154+$AN$4),-3)</f>
        <v>0</v>
      </c>
      <c r="AO154" s="66"/>
    </row>
    <row r="155" spans="1:41" s="22" customFormat="1" ht="48" customHeight="1" x14ac:dyDescent="0.15">
      <c r="A155" s="43"/>
      <c r="B155" s="44"/>
      <c r="C155" s="567" t="s">
        <v>1253</v>
      </c>
      <c r="D155" s="113" t="s">
        <v>973</v>
      </c>
      <c r="E155" s="163"/>
      <c r="F155" s="691"/>
      <c r="G155" s="46"/>
      <c r="H155" s="47"/>
      <c r="I155" s="172">
        <v>0.5</v>
      </c>
      <c r="J155" s="217">
        <v>0.5</v>
      </c>
      <c r="K155" s="49"/>
      <c r="L155" s="49"/>
      <c r="M155" s="49"/>
      <c r="N155" s="50">
        <f t="shared" si="169"/>
        <v>1</v>
      </c>
      <c r="O155" s="51"/>
      <c r="P155" s="52">
        <v>8</v>
      </c>
      <c r="Q155" s="53">
        <v>8</v>
      </c>
      <c r="R155" s="53"/>
      <c r="S155" s="53"/>
      <c r="T155" s="53"/>
      <c r="U155" s="54">
        <f t="shared" si="170"/>
        <v>8</v>
      </c>
      <c r="V155" s="55">
        <f t="shared" si="171"/>
        <v>8</v>
      </c>
      <c r="W155" s="57">
        <v>27993230000</v>
      </c>
      <c r="X155" s="56">
        <v>38929509000</v>
      </c>
      <c r="Y155" s="57"/>
      <c r="Z155" s="56"/>
      <c r="AA155" s="167"/>
      <c r="AB155" s="551">
        <f t="shared" si="172"/>
        <v>0.7710082331138538</v>
      </c>
      <c r="AC155" s="536">
        <f t="shared" si="173"/>
        <v>9.2520987973662461</v>
      </c>
      <c r="AD155" s="488">
        <f t="shared" si="174"/>
        <v>9.2520987973662461</v>
      </c>
      <c r="AE155" s="182"/>
      <c r="AF155" s="59">
        <v>0.4</v>
      </c>
      <c r="AG155" s="263">
        <v>19.8</v>
      </c>
      <c r="AH155" s="60">
        <f t="shared" si="175"/>
        <v>37.45209879736624</v>
      </c>
      <c r="AI155" s="55">
        <f t="shared" si="176"/>
        <v>37.45209879736624</v>
      </c>
      <c r="AJ155" s="61"/>
      <c r="AK155" s="62"/>
      <c r="AL155" s="63"/>
      <c r="AM155" s="64">
        <f>100%+AL155</f>
        <v>1</v>
      </c>
      <c r="AN155" s="65">
        <f>ROUNDUP((($E$2*AM155-$AN$4)*AJ155+$AN$4),-3)</f>
        <v>0</v>
      </c>
      <c r="AO155" s="66"/>
    </row>
    <row r="156" spans="1:41" s="22" customFormat="1" ht="67.5" customHeight="1" x14ac:dyDescent="0.15">
      <c r="A156" s="43"/>
      <c r="B156" s="44"/>
      <c r="C156" s="573" t="s">
        <v>1252</v>
      </c>
      <c r="D156" s="633" t="s">
        <v>1273</v>
      </c>
      <c r="E156" s="163"/>
      <c r="F156" s="691"/>
      <c r="G156" s="46"/>
      <c r="H156" s="47"/>
      <c r="I156" s="172">
        <v>0.51</v>
      </c>
      <c r="J156" s="217">
        <v>0.49</v>
      </c>
      <c r="K156" s="49"/>
      <c r="L156" s="49"/>
      <c r="M156" s="49"/>
      <c r="N156" s="50">
        <f t="shared" si="169"/>
        <v>1</v>
      </c>
      <c r="O156" s="51"/>
      <c r="P156" s="52">
        <v>8</v>
      </c>
      <c r="Q156" s="53">
        <v>8</v>
      </c>
      <c r="R156" s="53"/>
      <c r="S156" s="53"/>
      <c r="T156" s="53"/>
      <c r="U156" s="54">
        <f t="shared" si="170"/>
        <v>8</v>
      </c>
      <c r="V156" s="55">
        <f t="shared" si="171"/>
        <v>8</v>
      </c>
      <c r="W156" s="57">
        <v>32488675000</v>
      </c>
      <c r="X156" s="56">
        <v>42726189000</v>
      </c>
      <c r="Y156" s="57"/>
      <c r="Z156" s="56"/>
      <c r="AA156" s="167"/>
      <c r="AB156" s="551">
        <f t="shared" si="172"/>
        <v>0.86418183279866123</v>
      </c>
      <c r="AC156" s="536">
        <f t="shared" si="173"/>
        <v>10.370181993583934</v>
      </c>
      <c r="AD156" s="488">
        <f t="shared" si="174"/>
        <v>10.370181993583934</v>
      </c>
      <c r="AE156" s="182"/>
      <c r="AF156" s="59">
        <v>0.4</v>
      </c>
      <c r="AG156" s="263">
        <v>19.8</v>
      </c>
      <c r="AH156" s="60">
        <f t="shared" si="175"/>
        <v>38.570181993583937</v>
      </c>
      <c r="AI156" s="55">
        <f t="shared" si="176"/>
        <v>38.570181993583937</v>
      </c>
      <c r="AJ156" s="61"/>
      <c r="AK156" s="62"/>
      <c r="AL156" s="63"/>
      <c r="AM156" s="64">
        <f>100%+AL156</f>
        <v>1</v>
      </c>
      <c r="AN156" s="65">
        <f>ROUNDUP((($E$2*AM156-$AN$4)*AJ156+$AN$4),-3)</f>
        <v>0</v>
      </c>
      <c r="AO156" s="66"/>
    </row>
    <row r="157" spans="1:41" s="22" customFormat="1" ht="48" customHeight="1" x14ac:dyDescent="0.15">
      <c r="A157" s="43"/>
      <c r="B157" s="44"/>
      <c r="C157" s="174" t="s">
        <v>1070</v>
      </c>
      <c r="D157" s="104" t="s">
        <v>1190</v>
      </c>
      <c r="E157" s="367"/>
      <c r="F157" s="45"/>
      <c r="G157" s="46"/>
      <c r="H157" s="47"/>
      <c r="I157" s="48">
        <v>0.69</v>
      </c>
      <c r="J157" s="49">
        <v>0.31</v>
      </c>
      <c r="K157" s="49"/>
      <c r="L157" s="49"/>
      <c r="M157" s="49"/>
      <c r="N157" s="50">
        <f>SUM(I157:M157)</f>
        <v>1</v>
      </c>
      <c r="O157" s="51"/>
      <c r="P157" s="52">
        <v>8</v>
      </c>
      <c r="Q157" s="53">
        <v>8</v>
      </c>
      <c r="R157" s="53"/>
      <c r="S157" s="53"/>
      <c r="T157" s="53"/>
      <c r="U157" s="54">
        <f>ROUND(((P157*I157)+(Q157*J157)+(R157*K157)+(S157*L157)+(T157*M157)),2)</f>
        <v>8</v>
      </c>
      <c r="V157" s="55">
        <f>IF(U157&gt;=8,8,U157)</f>
        <v>8</v>
      </c>
      <c r="W157" s="56">
        <v>40469345000</v>
      </c>
      <c r="X157" s="56">
        <v>18587108000</v>
      </c>
      <c r="Y157" s="56"/>
      <c r="Z157" s="56"/>
      <c r="AA157" s="57"/>
      <c r="AB157" s="551">
        <f>(((((W157*I157)+(X157*J157)+(Y157*K157)+(Z157*L157)+(AA157*M157))/$L$2)))</f>
        <v>0.77618069006652302</v>
      </c>
      <c r="AC157" s="477">
        <f>12*AB157</f>
        <v>9.3141682807982757</v>
      </c>
      <c r="AD157" s="488">
        <f>IF(AC157&gt;=12,12,AC157)</f>
        <v>9.3141682807982757</v>
      </c>
      <c r="AE157" s="59"/>
      <c r="AF157" s="59">
        <v>0.2</v>
      </c>
      <c r="AG157" s="263">
        <v>19.8</v>
      </c>
      <c r="AH157" s="60">
        <f>V157+AD157+AG157+AE157+AF157</f>
        <v>37.314168280798285</v>
      </c>
      <c r="AI157" s="55">
        <f>IF(AH157&gt;=40,40,AH157)</f>
        <v>37.314168280798285</v>
      </c>
      <c r="AJ157" s="61"/>
      <c r="AK157" s="62"/>
      <c r="AL157" s="63"/>
      <c r="AM157" s="64"/>
      <c r="AN157" s="65"/>
      <c r="AO157" s="66"/>
    </row>
    <row r="158" spans="1:41" s="22" customFormat="1" ht="48" customHeight="1" x14ac:dyDescent="0.15">
      <c r="A158" s="43"/>
      <c r="B158" s="44"/>
      <c r="C158" s="174" t="s">
        <v>1258</v>
      </c>
      <c r="D158" s="635" t="s">
        <v>1099</v>
      </c>
      <c r="E158" s="163"/>
      <c r="F158" s="82"/>
      <c r="G158" s="46"/>
      <c r="H158" s="47"/>
      <c r="I158" s="172">
        <v>0.51</v>
      </c>
      <c r="J158" s="217">
        <v>0.49</v>
      </c>
      <c r="K158" s="49"/>
      <c r="L158" s="49"/>
      <c r="M158" s="49"/>
      <c r="N158" s="50">
        <f>SUM(I158:M158)</f>
        <v>1</v>
      </c>
      <c r="O158" s="51"/>
      <c r="P158" s="630">
        <v>7.8</v>
      </c>
      <c r="Q158" s="53">
        <v>8</v>
      </c>
      <c r="R158" s="53"/>
      <c r="S158" s="53"/>
      <c r="T158" s="53"/>
      <c r="U158" s="54">
        <f>ROUND(((P158*I158)+(Q158*J158)+(R158*K158)+(S158*L158)+(T158*M158)),2)</f>
        <v>7.9</v>
      </c>
      <c r="V158" s="55">
        <f>IF(U158&gt;=8,8,U158)</f>
        <v>7.9</v>
      </c>
      <c r="W158" s="56">
        <v>25575994000</v>
      </c>
      <c r="X158" s="56">
        <v>43979609000</v>
      </c>
      <c r="Y158" s="56"/>
      <c r="Z158" s="56"/>
      <c r="AA158" s="167"/>
      <c r="AB158" s="551">
        <f>(((((W158*I158)+(X158*J158)+(Y158*K158)+(Z158*L158)+(AA158*M158))/$L$2)))</f>
        <v>0.79710060579734365</v>
      </c>
      <c r="AC158" s="536">
        <f>12*AB158</f>
        <v>9.5652072695681234</v>
      </c>
      <c r="AD158" s="488">
        <f>IF(AC158&gt;=12,12,AC158)</f>
        <v>9.5652072695681234</v>
      </c>
      <c r="AE158" s="182"/>
      <c r="AF158" s="59">
        <v>0.4</v>
      </c>
      <c r="AG158" s="263">
        <v>19.8</v>
      </c>
      <c r="AH158" s="60">
        <f>V158+AD158+AG158+AE158+AF158</f>
        <v>37.665207269568121</v>
      </c>
      <c r="AI158" s="55">
        <f>IF(AH158&gt;=40,40,AH158)</f>
        <v>37.665207269568121</v>
      </c>
      <c r="AJ158" s="61"/>
      <c r="AK158" s="62"/>
      <c r="AL158" s="63"/>
      <c r="AM158" s="64">
        <f>100%+AL158</f>
        <v>1</v>
      </c>
      <c r="AN158" s="65">
        <f>ROUNDUP((($E$2*AM158-$AN$4)*AJ158+$AN$4),-3)</f>
        <v>0</v>
      </c>
      <c r="AO158" s="66"/>
    </row>
    <row r="159" spans="1:41" s="22" customFormat="1" ht="48" customHeight="1" x14ac:dyDescent="0.15">
      <c r="A159" s="43"/>
      <c r="B159" s="44"/>
      <c r="C159" s="635" t="s">
        <v>1257</v>
      </c>
      <c r="D159" s="222" t="s">
        <v>962</v>
      </c>
      <c r="E159" s="80"/>
      <c r="F159" s="691"/>
      <c r="G159" s="46"/>
      <c r="H159" s="47"/>
      <c r="I159" s="172">
        <v>0.6</v>
      </c>
      <c r="J159" s="217">
        <v>0.4</v>
      </c>
      <c r="K159" s="49"/>
      <c r="L159" s="49"/>
      <c r="M159" s="49"/>
      <c r="N159" s="50">
        <f>SUM(I159:M159)</f>
        <v>1</v>
      </c>
      <c r="O159" s="51"/>
      <c r="P159" s="52">
        <v>8</v>
      </c>
      <c r="Q159" s="53">
        <v>8</v>
      </c>
      <c r="R159" s="53"/>
      <c r="S159" s="53"/>
      <c r="T159" s="53"/>
      <c r="U159" s="54">
        <f>ROUND(((P159*I159)+(Q159*J159)+(R159*K159)+(S159*L159)+(T159*M159)),2)</f>
        <v>8</v>
      </c>
      <c r="V159" s="55">
        <f>IF(U159&gt;=8,8,U159)</f>
        <v>8</v>
      </c>
      <c r="W159" s="57">
        <v>43641937000</v>
      </c>
      <c r="X159" s="56">
        <v>18339670000</v>
      </c>
      <c r="Y159" s="57"/>
      <c r="Z159" s="56"/>
      <c r="AA159" s="167"/>
      <c r="AB159" s="551">
        <f>(((((W159*I159)+(X159*J159)+(Y159*K159)+(Z159*L159)+(AA159*M159))/$L$2)))</f>
        <v>0.77238291955319205</v>
      </c>
      <c r="AC159" s="536">
        <f>12*AB159</f>
        <v>9.2685950346383041</v>
      </c>
      <c r="AD159" s="488">
        <f>IF(AC159&gt;=12,12,AC159)</f>
        <v>9.2685950346383041</v>
      </c>
      <c r="AE159" s="182"/>
      <c r="AF159" s="59">
        <v>0.4</v>
      </c>
      <c r="AG159" s="263">
        <v>19.8</v>
      </c>
      <c r="AH159" s="60">
        <f>V159+AD159+AG159+AE159+AF159</f>
        <v>37.468595034638305</v>
      </c>
      <c r="AI159" s="55">
        <f>IF(AH159&gt;=40,40,AH159)</f>
        <v>37.468595034638305</v>
      </c>
      <c r="AJ159" s="61"/>
      <c r="AK159" s="62"/>
      <c r="AL159" s="63"/>
      <c r="AM159" s="64">
        <f>100%+AL159</f>
        <v>1</v>
      </c>
      <c r="AN159" s="65">
        <f>ROUNDUP((($E$2*AM159-$AN$4)*AJ159+$AN$4),-3)</f>
        <v>0</v>
      </c>
      <c r="AO159" s="66"/>
    </row>
    <row r="160" spans="1:41" s="22" customFormat="1" ht="60" customHeight="1" x14ac:dyDescent="0.15">
      <c r="A160" s="43"/>
      <c r="B160" s="44"/>
      <c r="C160" s="222" t="s">
        <v>1260</v>
      </c>
      <c r="D160" s="222" t="s">
        <v>817</v>
      </c>
      <c r="E160" s="80"/>
      <c r="F160" s="117"/>
      <c r="G160" s="46"/>
      <c r="H160" s="47"/>
      <c r="I160" s="48">
        <v>0.5</v>
      </c>
      <c r="J160" s="49">
        <v>0.5</v>
      </c>
      <c r="K160" s="49"/>
      <c r="L160" s="49"/>
      <c r="M160" s="49"/>
      <c r="N160" s="50">
        <f t="shared" ref="N160" si="177">SUM(I160:M160)</f>
        <v>1</v>
      </c>
      <c r="O160" s="51"/>
      <c r="P160" s="52">
        <v>8</v>
      </c>
      <c r="Q160" s="53">
        <v>8</v>
      </c>
      <c r="R160" s="53"/>
      <c r="S160" s="53"/>
      <c r="T160" s="53"/>
      <c r="U160" s="54">
        <f t="shared" ref="U160:U161" si="178">ROUND(((P160*I160)+(Q160*J160)+(R160*K160)+(S160*L160)+(T160*M160)),2)</f>
        <v>8</v>
      </c>
      <c r="V160" s="55">
        <f t="shared" ref="V160:V161" si="179">IF(U160&gt;=8,8,U160)</f>
        <v>8</v>
      </c>
      <c r="W160" s="57">
        <v>30505659000</v>
      </c>
      <c r="X160" s="56">
        <v>40411693000</v>
      </c>
      <c r="Y160" s="56"/>
      <c r="Z160" s="56"/>
      <c r="AA160" s="57"/>
      <c r="AB160" s="551">
        <f t="shared" ref="AB160:AB161" si="180">(((((W160*I160)+(X160*J160)+(Y160*K160)+(Z160*L160)+(AA160*M160))/$L$2)))</f>
        <v>0.81702965359252899</v>
      </c>
      <c r="AC160" s="536">
        <f t="shared" ref="AC160:AC161" si="181">12*AB160</f>
        <v>9.804355843110347</v>
      </c>
      <c r="AD160" s="488">
        <f t="shared" ref="AD160:AD161" si="182">IF(AC160&gt;=12,12,AC160)</f>
        <v>9.804355843110347</v>
      </c>
      <c r="AE160" s="59"/>
      <c r="AF160" s="59">
        <v>0.4</v>
      </c>
      <c r="AG160" s="263">
        <v>19.8</v>
      </c>
      <c r="AH160" s="60">
        <f t="shared" ref="AH160:AH161" si="183">V160+AD160+AG160+AE160+AF160</f>
        <v>38.004355843110346</v>
      </c>
      <c r="AI160" s="55">
        <f t="shared" ref="AI160:AI161" si="184">IF(AH160&gt;=40,40,AH160)</f>
        <v>38.004355843110346</v>
      </c>
      <c r="AJ160" s="61"/>
      <c r="AK160" s="62"/>
      <c r="AL160" s="63"/>
      <c r="AM160" s="64"/>
      <c r="AN160" s="65"/>
      <c r="AO160" s="66"/>
    </row>
    <row r="161" spans="1:41" s="22" customFormat="1" ht="48.75" customHeight="1" x14ac:dyDescent="0.15">
      <c r="A161" s="43"/>
      <c r="B161" s="44"/>
      <c r="C161" s="115" t="s">
        <v>202</v>
      </c>
      <c r="D161" s="113" t="s">
        <v>1179</v>
      </c>
      <c r="E161" s="82"/>
      <c r="F161" s="73"/>
      <c r="G161" s="46"/>
      <c r="H161" s="47"/>
      <c r="I161" s="172">
        <v>0.7</v>
      </c>
      <c r="J161" s="217">
        <v>0.3</v>
      </c>
      <c r="K161" s="49"/>
      <c r="L161" s="49"/>
      <c r="M161" s="49"/>
      <c r="N161" s="50">
        <f t="shared" ref="N161" si="185">SUM(I161:M161)</f>
        <v>1</v>
      </c>
      <c r="O161" s="51"/>
      <c r="P161" s="52">
        <v>8</v>
      </c>
      <c r="Q161" s="53">
        <v>8</v>
      </c>
      <c r="R161" s="53"/>
      <c r="S161" s="53"/>
      <c r="T161" s="53"/>
      <c r="U161" s="54">
        <f t="shared" si="178"/>
        <v>8</v>
      </c>
      <c r="V161" s="55">
        <f t="shared" si="179"/>
        <v>8</v>
      </c>
      <c r="W161" s="56">
        <v>52732429000</v>
      </c>
      <c r="X161" s="56">
        <v>14509876000</v>
      </c>
      <c r="Y161" s="56"/>
      <c r="Z161" s="56"/>
      <c r="AA161" s="57"/>
      <c r="AB161" s="476">
        <f t="shared" si="180"/>
        <v>0.95083275043487259</v>
      </c>
      <c r="AC161" s="536">
        <f t="shared" si="181"/>
        <v>11.409993005218471</v>
      </c>
      <c r="AD161" s="478">
        <f t="shared" si="182"/>
        <v>11.409993005218471</v>
      </c>
      <c r="AE161" s="59"/>
      <c r="AF161" s="59">
        <v>0.4</v>
      </c>
      <c r="AG161" s="263">
        <v>19.8</v>
      </c>
      <c r="AH161" s="60">
        <f t="shared" si="183"/>
        <v>39.60999300521847</v>
      </c>
      <c r="AI161" s="55">
        <f t="shared" si="184"/>
        <v>39.60999300521847</v>
      </c>
      <c r="AJ161" s="61"/>
      <c r="AK161" s="62"/>
      <c r="AL161" s="63"/>
      <c r="AM161" s="64">
        <f>100%+AL161</f>
        <v>1</v>
      </c>
      <c r="AN161" s="65">
        <f>ROUNDUP((($E$2*AM161-$AN$4)*AJ161+$AN$4),-3)</f>
        <v>0</v>
      </c>
      <c r="AO161" s="66"/>
    </row>
    <row r="162" spans="1:41" s="22" customFormat="1" ht="48.75" customHeight="1" x14ac:dyDescent="0.15">
      <c r="A162" s="43"/>
      <c r="B162" s="44"/>
      <c r="C162" s="112" t="s">
        <v>1238</v>
      </c>
      <c r="D162" s="112" t="s">
        <v>1236</v>
      </c>
      <c r="E162" s="45"/>
      <c r="F162" s="73"/>
      <c r="G162" s="46"/>
      <c r="H162" s="47"/>
      <c r="I162" s="48">
        <v>0.55000000000000004</v>
      </c>
      <c r="J162" s="49">
        <v>0.45</v>
      </c>
      <c r="K162" s="49"/>
      <c r="L162" s="49"/>
      <c r="M162" s="49"/>
      <c r="N162" s="50">
        <f>SUM(I162:M162)</f>
        <v>1</v>
      </c>
      <c r="O162" s="51"/>
      <c r="P162" s="52">
        <v>8</v>
      </c>
      <c r="Q162" s="53">
        <v>8</v>
      </c>
      <c r="R162" s="53"/>
      <c r="S162" s="53"/>
      <c r="T162" s="53"/>
      <c r="U162" s="54">
        <f>ROUND(((P162*I162)+(Q162*J162)+(R162*K162)+(S162*L162)+(T162*M162)),2)</f>
        <v>8</v>
      </c>
      <c r="V162" s="55">
        <f>IF(U162&gt;=8,8,U162)</f>
        <v>8</v>
      </c>
      <c r="W162" s="56">
        <v>28150373000</v>
      </c>
      <c r="X162" s="56">
        <v>43880977000</v>
      </c>
      <c r="Y162" s="57"/>
      <c r="Z162" s="56"/>
      <c r="AA162" s="57"/>
      <c r="AB162" s="476">
        <f>(((((W162*I162)+(X162*J162)+(Y162*K162)+(Z162*L162)+(AA162*M162))/$L$2)))</f>
        <v>0.81174085496889514</v>
      </c>
      <c r="AC162" s="536">
        <f>12*AB162</f>
        <v>9.7408902596267417</v>
      </c>
      <c r="AD162" s="478">
        <f>IF(AC162&gt;=12,12,AC162)</f>
        <v>9.7408902596267417</v>
      </c>
      <c r="AE162" s="182"/>
      <c r="AF162" s="59">
        <v>0.4</v>
      </c>
      <c r="AG162" s="263">
        <v>19.8</v>
      </c>
      <c r="AH162" s="60">
        <f>V162+AD162+AG162+AE162+AF162</f>
        <v>37.940890259626741</v>
      </c>
      <c r="AI162" s="55">
        <f>IF(AH162&gt;=40,40,AH162)</f>
        <v>37.940890259626741</v>
      </c>
      <c r="AJ162" s="61"/>
      <c r="AK162" s="62"/>
      <c r="AL162" s="63"/>
      <c r="AM162" s="64">
        <f>100%+AL162</f>
        <v>1</v>
      </c>
      <c r="AN162" s="65">
        <f>ROUNDUP((($E$2*AM162-$AN$4)*AJ162+$AN$4),-3)</f>
        <v>0</v>
      </c>
      <c r="AO162" s="66"/>
    </row>
    <row r="163" spans="1:41" s="22" customFormat="1" ht="48.75" customHeight="1" x14ac:dyDescent="0.15">
      <c r="A163" s="43"/>
      <c r="B163" s="44"/>
      <c r="C163" s="112" t="s">
        <v>1239</v>
      </c>
      <c r="D163" s="112" t="s">
        <v>531</v>
      </c>
      <c r="E163" s="45"/>
      <c r="F163" s="45"/>
      <c r="G163" s="83"/>
      <c r="H163" s="47"/>
      <c r="I163" s="48">
        <v>0.55000000000000004</v>
      </c>
      <c r="J163" s="217">
        <v>0.45</v>
      </c>
      <c r="K163" s="49"/>
      <c r="L163" s="49"/>
      <c r="M163" s="49"/>
      <c r="N163" s="50">
        <f t="shared" ref="N163" si="186">SUM(I163:M163)</f>
        <v>1</v>
      </c>
      <c r="O163" s="51"/>
      <c r="P163" s="52">
        <v>8</v>
      </c>
      <c r="Q163" s="53">
        <v>8</v>
      </c>
      <c r="R163" s="53"/>
      <c r="S163" s="53"/>
      <c r="T163" s="53"/>
      <c r="U163" s="54">
        <f t="shared" ref="U163" si="187">ROUND(((P163*I163)+(Q163*J163)+(R163*K163)+(S163*L163)+(T163*M163)),2)</f>
        <v>8</v>
      </c>
      <c r="V163" s="55">
        <f t="shared" ref="V163" si="188">IF(U163&gt;=8,8,U163)</f>
        <v>8</v>
      </c>
      <c r="W163" s="56">
        <v>6295416000</v>
      </c>
      <c r="X163" s="68">
        <v>76037889000</v>
      </c>
      <c r="Y163" s="68"/>
      <c r="Z163" s="68"/>
      <c r="AA163" s="57"/>
      <c r="AB163" s="476">
        <f t="shared" ref="AB163" si="189">(((((W163*I163)+(X163*J163)+(Y163*K163)+(Z163*L163)+(AA163*M163))/$L$2)))</f>
        <v>0.86820197132699484</v>
      </c>
      <c r="AC163" s="536">
        <f t="shared" ref="AC163" si="190">12*AB163</f>
        <v>10.418423655923938</v>
      </c>
      <c r="AD163" s="478">
        <f t="shared" ref="AD163" si="191">IF(AC163&gt;=12,12,AC163)</f>
        <v>10.418423655923938</v>
      </c>
      <c r="AE163" s="59"/>
      <c r="AF163" s="59">
        <v>0.4</v>
      </c>
      <c r="AG163" s="263">
        <v>19.8</v>
      </c>
      <c r="AH163" s="60">
        <f t="shared" ref="AH163" si="192">V163+AD163+AG163+AE163+AF163</f>
        <v>38.618423655923941</v>
      </c>
      <c r="AI163" s="55">
        <f t="shared" ref="AI163" si="193">IF(AH163&gt;=40,40,AH163)</f>
        <v>38.618423655923941</v>
      </c>
      <c r="AJ163" s="61"/>
      <c r="AK163" s="62"/>
      <c r="AL163" s="63"/>
      <c r="AM163" s="64">
        <f t="shared" ref="AM163" si="194">100%+AL163</f>
        <v>1</v>
      </c>
      <c r="AN163" s="65">
        <f t="shared" ref="AN163" si="195">ROUNDUP((($E$2*AM163-$AN$4)*AJ163+$AN$4),-3)</f>
        <v>0</v>
      </c>
      <c r="AO163" s="66"/>
    </row>
    <row r="164" spans="1:41" s="22" customFormat="1" ht="48.75" customHeight="1" x14ac:dyDescent="0.15">
      <c r="A164" s="43"/>
      <c r="B164" s="44"/>
      <c r="C164" s="112" t="s">
        <v>1088</v>
      </c>
      <c r="D164" s="112" t="s">
        <v>129</v>
      </c>
      <c r="E164" s="45"/>
      <c r="F164" s="45"/>
      <c r="G164" s="73"/>
      <c r="H164" s="47"/>
      <c r="I164" s="48">
        <v>0.51</v>
      </c>
      <c r="J164" s="49">
        <v>0.49</v>
      </c>
      <c r="K164" s="49"/>
      <c r="L164" s="49"/>
      <c r="M164" s="49"/>
      <c r="N164" s="50">
        <f>SUM(I164:M164)</f>
        <v>1</v>
      </c>
      <c r="O164" s="51"/>
      <c r="P164" s="52">
        <v>8</v>
      </c>
      <c r="Q164" s="53">
        <v>8</v>
      </c>
      <c r="R164" s="53">
        <v>8</v>
      </c>
      <c r="S164" s="53">
        <v>8</v>
      </c>
      <c r="T164" s="53"/>
      <c r="U164" s="54">
        <f>ROUND(((P164*I164)+(Q164*J164)+(R164*K164)+(S164*L164)+(T164*M164)),2)</f>
        <v>8</v>
      </c>
      <c r="V164" s="55">
        <f>IF(U164&gt;=8,8,U164)</f>
        <v>8</v>
      </c>
      <c r="W164" s="56">
        <v>11435747000</v>
      </c>
      <c r="X164" s="56">
        <v>101855610000</v>
      </c>
      <c r="Y164" s="56"/>
      <c r="Z164" s="56"/>
      <c r="AA164" s="57"/>
      <c r="AB164" s="476">
        <f>(((((W164*I164)+(X164*J164)+(Y164*K164)+(Z164*L164)+(AA164*M164))/$L$2)))</f>
        <v>1.2843807814178123</v>
      </c>
      <c r="AC164" s="536">
        <f>12*AB164</f>
        <v>15.412569377013748</v>
      </c>
      <c r="AD164" s="478">
        <f>IF(AC164&gt;=12,12,AC164)</f>
        <v>12</v>
      </c>
      <c r="AE164" s="59"/>
      <c r="AF164" s="59">
        <v>0.4</v>
      </c>
      <c r="AG164" s="263">
        <v>19.8</v>
      </c>
      <c r="AH164" s="60">
        <f>V164+AD164+AG164+AE164+AF164</f>
        <v>40.199999999999996</v>
      </c>
      <c r="AI164" s="55">
        <f>IF(AH164&gt;=40,40,AH164)</f>
        <v>40</v>
      </c>
      <c r="AJ164" s="61"/>
      <c r="AK164" s="62"/>
      <c r="AL164" s="63"/>
      <c r="AM164" s="64">
        <f>100%+AL164</f>
        <v>1</v>
      </c>
      <c r="AN164" s="65">
        <f>ROUNDUP((($E$2*AM164-$AN$4)*AJ164+$AN$4),-3)</f>
        <v>0</v>
      </c>
      <c r="AO164" s="66"/>
    </row>
    <row r="165" spans="1:41" s="22" customFormat="1" ht="48.75" customHeight="1" x14ac:dyDescent="0.15">
      <c r="A165" s="43"/>
      <c r="B165" s="44"/>
      <c r="C165" s="115" t="s">
        <v>1160</v>
      </c>
      <c r="D165" s="106" t="s">
        <v>1256</v>
      </c>
      <c r="E165" s="115" t="s">
        <v>1224</v>
      </c>
      <c r="F165" s="45"/>
      <c r="G165" s="46"/>
      <c r="H165" s="47"/>
      <c r="I165" s="172">
        <v>0.6</v>
      </c>
      <c r="J165" s="217">
        <v>0.3</v>
      </c>
      <c r="K165" s="217">
        <v>0.1</v>
      </c>
      <c r="L165" s="217"/>
      <c r="M165" s="217"/>
      <c r="N165" s="50">
        <f>SUM(I165:M165)</f>
        <v>0.99999999999999989</v>
      </c>
      <c r="O165" s="51"/>
      <c r="P165" s="52">
        <v>8</v>
      </c>
      <c r="Q165" s="53">
        <v>8</v>
      </c>
      <c r="R165" s="53">
        <v>8</v>
      </c>
      <c r="S165" s="53"/>
      <c r="T165" s="53"/>
      <c r="U165" s="54">
        <f>ROUND(((P165*I165)+(Q165*J165)+(R165*K165)+(S165*L165)+(T165*M165)),2)</f>
        <v>8</v>
      </c>
      <c r="V165" s="55">
        <f>IF(U165&gt;=8,8,U165)</f>
        <v>8</v>
      </c>
      <c r="W165" s="56">
        <v>209657563000</v>
      </c>
      <c r="X165" s="56"/>
      <c r="Y165" s="56"/>
      <c r="Z165" s="56"/>
      <c r="AA165" s="57"/>
      <c r="AB165" s="476">
        <f>(((((W165*I165)+(X165*J165)+(Y165*K165)+(Z165*L165)+(AA165*M165))/$L$2)))</f>
        <v>2.8985252478847854</v>
      </c>
      <c r="AC165" s="536">
        <f>12*AB165</f>
        <v>34.782302974617423</v>
      </c>
      <c r="AD165" s="478">
        <f>IF(AC165&gt;=12,12,AC165)</f>
        <v>12</v>
      </c>
      <c r="AE165" s="59"/>
      <c r="AF165" s="59">
        <v>0.4</v>
      </c>
      <c r="AG165" s="496">
        <v>20</v>
      </c>
      <c r="AH165" s="60">
        <f t="shared" ref="AH165" si="196">V165+AD165+AG165+AE165+AF165</f>
        <v>40.4</v>
      </c>
      <c r="AI165" s="55">
        <f>IF(AH165&gt;=40,40,AH165)</f>
        <v>40</v>
      </c>
      <c r="AJ165" s="61"/>
      <c r="AK165" s="62"/>
      <c r="AL165" s="63"/>
      <c r="AM165" s="64">
        <f>100%+AL165</f>
        <v>1</v>
      </c>
      <c r="AN165" s="65">
        <f>ROUNDUP((($E$2*AM165-$AN$4)*AJ165+$AN$4),-3)</f>
        <v>0</v>
      </c>
      <c r="AO165" s="66"/>
    </row>
    <row r="166" spans="1:41" s="22" customFormat="1" ht="26.25" customHeight="1" x14ac:dyDescent="0.15">
      <c r="A166" s="177"/>
      <c r="B166" s="595"/>
      <c r="C166" s="843" t="s">
        <v>1171</v>
      </c>
      <c r="D166" s="844"/>
      <c r="E166" s="844"/>
      <c r="F166" s="845"/>
      <c r="G166" s="46"/>
      <c r="H166" s="47"/>
      <c r="I166" s="172"/>
      <c r="J166" s="217"/>
      <c r="K166" s="217"/>
      <c r="L166" s="217"/>
      <c r="M166" s="217"/>
      <c r="N166" s="50"/>
      <c r="O166" s="51"/>
      <c r="P166" s="234">
        <v>93.42</v>
      </c>
      <c r="Q166" s="53">
        <v>88</v>
      </c>
      <c r="R166" s="53">
        <v>88</v>
      </c>
      <c r="S166" s="54"/>
      <c r="T166" s="54"/>
      <c r="U166" s="496">
        <f>(I165*P166)+(J165*Q166)+(K165*R166)+(L165*S166)</f>
        <v>91.251999999999995</v>
      </c>
      <c r="V166" s="55"/>
      <c r="W166" s="56"/>
      <c r="X166" s="56"/>
      <c r="Y166" s="56"/>
      <c r="Z166" s="56"/>
      <c r="AA166" s="57"/>
      <c r="AB166" s="476"/>
      <c r="AC166" s="536"/>
      <c r="AD166" s="478"/>
      <c r="AE166" s="59"/>
      <c r="AF166" s="59"/>
      <c r="AG166" s="263"/>
      <c r="AH166" s="60"/>
      <c r="AI166" s="55"/>
      <c r="AJ166" s="61"/>
      <c r="AK166" s="62"/>
      <c r="AL166" s="63"/>
      <c r="AM166" s="64"/>
      <c r="AN166" s="65"/>
      <c r="AO166" s="66"/>
    </row>
    <row r="167" spans="1:41" s="22" customFormat="1" ht="48.75" customHeight="1" x14ac:dyDescent="0.15">
      <c r="A167" s="43"/>
      <c r="B167" s="44"/>
      <c r="C167" s="112" t="s">
        <v>1170</v>
      </c>
      <c r="D167" s="528" t="s">
        <v>1278</v>
      </c>
      <c r="E167" s="73"/>
      <c r="F167" s="45"/>
      <c r="G167" s="46"/>
      <c r="H167" s="47"/>
      <c r="I167" s="48">
        <v>0.6</v>
      </c>
      <c r="J167" s="49">
        <v>0.4</v>
      </c>
      <c r="K167" s="49"/>
      <c r="L167" s="49"/>
      <c r="M167" s="49"/>
      <c r="N167" s="50">
        <f>SUM(I167:M167)</f>
        <v>1</v>
      </c>
      <c r="O167" s="51"/>
      <c r="P167" s="52">
        <v>8</v>
      </c>
      <c r="Q167" s="53">
        <v>8</v>
      </c>
      <c r="R167" s="53"/>
      <c r="S167" s="53"/>
      <c r="T167" s="53"/>
      <c r="U167" s="54">
        <f>ROUND(((P167*I167)+(Q167*J167)+(R167*K167)+(S167*L167)+(T167*M167)),2)</f>
        <v>8</v>
      </c>
      <c r="V167" s="55">
        <f>IF(U167&gt;=8,8,U167)</f>
        <v>8</v>
      </c>
      <c r="W167" s="56">
        <v>211239752000</v>
      </c>
      <c r="X167" s="56">
        <v>3600000000</v>
      </c>
      <c r="Y167" s="57"/>
      <c r="Z167" s="56"/>
      <c r="AA167" s="57"/>
      <c r="AB167" s="476">
        <f>(((((W167*I167)+(X167*J167)+(Y167*K167)+(Z167*L167)+(AA167*M167))/$L$2)))</f>
        <v>2.9535791900998301</v>
      </c>
      <c r="AC167" s="536">
        <f>12*AB167</f>
        <v>35.442950281197959</v>
      </c>
      <c r="AD167" s="478">
        <f>IF(AC167&gt;=12,12,AC167)</f>
        <v>12</v>
      </c>
      <c r="AE167" s="59"/>
      <c r="AF167" s="59">
        <v>0.4</v>
      </c>
      <c r="AG167" s="496">
        <v>19.600000000000001</v>
      </c>
      <c r="AH167" s="60">
        <f>V167+AD167+AG167+AE167+AF167</f>
        <v>40</v>
      </c>
      <c r="AI167" s="55">
        <f>IF(AH167&gt;=40,40,AH167)</f>
        <v>40</v>
      </c>
      <c r="AJ167" s="61"/>
      <c r="AK167" s="62"/>
      <c r="AL167" s="63"/>
      <c r="AM167" s="64">
        <f>100%+AL167</f>
        <v>1</v>
      </c>
      <c r="AN167" s="65">
        <f>ROUNDUP((($E$2*AM167-$AN$4)*AJ167+$AN$4),-3)</f>
        <v>0</v>
      </c>
      <c r="AO167" s="66"/>
    </row>
    <row r="168" spans="1:41" s="22" customFormat="1" ht="26.25" customHeight="1" x14ac:dyDescent="0.15">
      <c r="A168" s="43"/>
      <c r="B168" s="44"/>
      <c r="C168" s="843" t="s">
        <v>1172</v>
      </c>
      <c r="D168" s="844"/>
      <c r="E168" s="844"/>
      <c r="F168" s="845"/>
      <c r="G168" s="46"/>
      <c r="H168" s="47"/>
      <c r="I168" s="172"/>
      <c r="J168" s="217"/>
      <c r="K168" s="217"/>
      <c r="L168" s="217"/>
      <c r="M168" s="217"/>
      <c r="N168" s="50"/>
      <c r="O168" s="51"/>
      <c r="P168" s="584">
        <v>87.05</v>
      </c>
      <c r="Q168" s="53">
        <v>88</v>
      </c>
      <c r="R168" s="53"/>
      <c r="S168" s="585"/>
      <c r="T168" s="54"/>
      <c r="U168" s="496">
        <f>(I167*P168)+(J167*Q168)+(K167*R168)+(L167*S168)</f>
        <v>87.43</v>
      </c>
      <c r="V168" s="55">
        <f>IF(U168&gt;=8,8,U168)</f>
        <v>8</v>
      </c>
      <c r="W168" s="56"/>
      <c r="X168" s="56"/>
      <c r="Y168" s="56"/>
      <c r="Z168" s="56"/>
      <c r="AA168" s="57"/>
      <c r="AB168" s="476"/>
      <c r="AC168" s="536"/>
      <c r="AD168" s="478"/>
      <c r="AE168" s="59"/>
      <c r="AF168" s="59"/>
      <c r="AG168" s="263"/>
      <c r="AH168" s="60"/>
      <c r="AI168" s="55"/>
      <c r="AJ168" s="61"/>
      <c r="AK168" s="62"/>
      <c r="AL168" s="63"/>
      <c r="AM168" s="64"/>
      <c r="AN168" s="65"/>
      <c r="AO168" s="66"/>
    </row>
    <row r="169" spans="1:41" s="22" customFormat="1" ht="48.75" customHeight="1" x14ac:dyDescent="0.15">
      <c r="A169" s="43"/>
      <c r="B169" s="44"/>
      <c r="C169" s="113" t="s">
        <v>1265</v>
      </c>
      <c r="D169" s="636" t="s">
        <v>1209</v>
      </c>
      <c r="E169" s="45"/>
      <c r="F169" s="45"/>
      <c r="G169" s="83"/>
      <c r="H169" s="47"/>
      <c r="I169" s="48">
        <v>0.6</v>
      </c>
      <c r="J169" s="217">
        <v>0.4</v>
      </c>
      <c r="K169" s="49"/>
      <c r="L169" s="49"/>
      <c r="M169" s="49"/>
      <c r="N169" s="50">
        <f t="shared" ref="N169:N172" si="197">SUM(I169:M169)</f>
        <v>1</v>
      </c>
      <c r="O169" s="51"/>
      <c r="P169" s="52">
        <v>8</v>
      </c>
      <c r="Q169" s="53">
        <v>8</v>
      </c>
      <c r="R169" s="53"/>
      <c r="S169" s="53"/>
      <c r="T169" s="53"/>
      <c r="U169" s="54">
        <f t="shared" ref="U169:U173" si="198">ROUND(((P169*I169)+(Q169*J169)+(R169*K169)+(S169*L169)+(T169*M169)),2)</f>
        <v>8</v>
      </c>
      <c r="V169" s="55">
        <f>IF(U169&gt;=8,8,U169)</f>
        <v>8</v>
      </c>
      <c r="W169" s="56">
        <v>222945933000</v>
      </c>
      <c r="X169" s="68">
        <v>2462247000</v>
      </c>
      <c r="Y169" s="68"/>
      <c r="Z169" s="68"/>
      <c r="AA169" s="57"/>
      <c r="AB169" s="476">
        <f t="shared" ref="AB169:AB173" si="199">(((((W169*I169)+(X169*J169)+(Y169*K169)+(Z169*L169)+(AA169*M169))/$L$2)))</f>
        <v>3.1049313451720422</v>
      </c>
      <c r="AC169" s="536">
        <f t="shared" ref="AC169:AC173" si="200">12*AB169</f>
        <v>37.259176142064504</v>
      </c>
      <c r="AD169" s="478">
        <f t="shared" ref="AD169:AD173" si="201">IF(AC169&gt;=12,12,AC169)</f>
        <v>12</v>
      </c>
      <c r="AE169" s="59"/>
      <c r="AF169" s="59">
        <v>0.3</v>
      </c>
      <c r="AG169" s="263">
        <v>19.8</v>
      </c>
      <c r="AH169" s="60">
        <f t="shared" ref="AH169:AH173" si="202">V169+AD169+AG169+AE169+AF169</f>
        <v>40.099999999999994</v>
      </c>
      <c r="AI169" s="55">
        <f t="shared" ref="AI169:AI173" si="203">IF(AH169&gt;=40,40,AH169)</f>
        <v>40</v>
      </c>
      <c r="AJ169" s="61"/>
      <c r="AK169" s="62"/>
      <c r="AL169" s="63"/>
      <c r="AM169" s="64">
        <f>100%+AL169</f>
        <v>1</v>
      </c>
      <c r="AN169" s="65">
        <f>ROUNDUP((($E$2*AM169-$AN$4)*AJ169+$AN$4),-3)</f>
        <v>0</v>
      </c>
      <c r="AO169" s="66"/>
    </row>
    <row r="170" spans="1:41" s="22" customFormat="1" ht="48.75" customHeight="1" x14ac:dyDescent="0.15">
      <c r="A170" s="43"/>
      <c r="B170" s="44"/>
      <c r="C170" s="112" t="s">
        <v>1061</v>
      </c>
      <c r="D170" s="636" t="s">
        <v>1280</v>
      </c>
      <c r="E170" s="83" t="s">
        <v>1215</v>
      </c>
      <c r="F170" s="45"/>
      <c r="G170" s="73"/>
      <c r="H170" s="47"/>
      <c r="I170" s="48">
        <v>0.5</v>
      </c>
      <c r="J170" s="49">
        <v>0.31</v>
      </c>
      <c r="K170" s="49">
        <v>0.19</v>
      </c>
      <c r="L170" s="49"/>
      <c r="M170" s="49"/>
      <c r="N170" s="50">
        <f t="shared" si="197"/>
        <v>1</v>
      </c>
      <c r="O170" s="51"/>
      <c r="P170" s="52">
        <v>8</v>
      </c>
      <c r="Q170" s="53">
        <v>8</v>
      </c>
      <c r="R170" s="53">
        <v>8</v>
      </c>
      <c r="S170" s="53"/>
      <c r="T170" s="53"/>
      <c r="U170" s="54">
        <f t="shared" si="198"/>
        <v>8</v>
      </c>
      <c r="V170" s="55">
        <f t="shared" ref="V170" si="204">IF(U170&gt;=8,8,U170)</f>
        <v>8</v>
      </c>
      <c r="W170" s="57">
        <v>93569101000</v>
      </c>
      <c r="X170" s="57">
        <v>6300000000</v>
      </c>
      <c r="Y170" s="56">
        <v>18092441000</v>
      </c>
      <c r="Z170" s="56"/>
      <c r="AA170" s="57"/>
      <c r="AB170" s="476">
        <f t="shared" si="199"/>
        <v>1.2022055068979256</v>
      </c>
      <c r="AC170" s="536">
        <f t="shared" si="200"/>
        <v>14.426466082775107</v>
      </c>
      <c r="AD170" s="478">
        <f t="shared" si="201"/>
        <v>12</v>
      </c>
      <c r="AE170" s="59"/>
      <c r="AF170" s="59">
        <v>0.3</v>
      </c>
      <c r="AG170" s="263">
        <v>19.8</v>
      </c>
      <c r="AH170" s="60">
        <f t="shared" si="202"/>
        <v>40.099999999999994</v>
      </c>
      <c r="AI170" s="55">
        <f t="shared" si="203"/>
        <v>40</v>
      </c>
      <c r="AJ170" s="61"/>
      <c r="AK170" s="62"/>
      <c r="AL170" s="63"/>
      <c r="AM170" s="64">
        <f>100%+AL170</f>
        <v>1</v>
      </c>
      <c r="AN170" s="65">
        <f>ROUNDUP((($E$2*AM170-$AN$4)*AJ170+$AN$4),-3)</f>
        <v>0</v>
      </c>
      <c r="AO170" s="66"/>
    </row>
    <row r="171" spans="1:41" s="22" customFormat="1" ht="48.75" customHeight="1" x14ac:dyDescent="0.15">
      <c r="A171" s="43"/>
      <c r="B171" s="44"/>
      <c r="C171" s="633" t="s">
        <v>1048</v>
      </c>
      <c r="D171" s="112" t="s">
        <v>1213</v>
      </c>
      <c r="E171" s="550"/>
      <c r="F171" s="550"/>
      <c r="G171" s="499"/>
      <c r="H171" s="47"/>
      <c r="I171" s="48">
        <v>0.65</v>
      </c>
      <c r="J171" s="49">
        <v>0.35</v>
      </c>
      <c r="K171" s="49"/>
      <c r="L171" s="49"/>
      <c r="M171" s="49"/>
      <c r="N171" s="50">
        <f t="shared" si="197"/>
        <v>1</v>
      </c>
      <c r="O171" s="51"/>
      <c r="P171" s="52">
        <v>8</v>
      </c>
      <c r="Q171" s="53">
        <v>8</v>
      </c>
      <c r="R171" s="53"/>
      <c r="S171" s="53"/>
      <c r="T171" s="53"/>
      <c r="U171" s="54">
        <f t="shared" si="198"/>
        <v>8</v>
      </c>
      <c r="V171" s="55">
        <f>IF(U171&gt;=8,8,U171)</f>
        <v>8</v>
      </c>
      <c r="W171" s="56">
        <v>202526145000</v>
      </c>
      <c r="X171" s="56">
        <v>10500000000</v>
      </c>
      <c r="Y171" s="56"/>
      <c r="Z171" s="56"/>
      <c r="AA171" s="57"/>
      <c r="AB171" s="476">
        <f t="shared" si="199"/>
        <v>3.1179392298025941</v>
      </c>
      <c r="AC171" s="536">
        <f t="shared" si="200"/>
        <v>37.415270757631127</v>
      </c>
      <c r="AD171" s="478">
        <f t="shared" si="201"/>
        <v>12</v>
      </c>
      <c r="AE171" s="59"/>
      <c r="AF171" s="59">
        <v>0.3</v>
      </c>
      <c r="AG171" s="263">
        <v>19.8</v>
      </c>
      <c r="AH171" s="60">
        <f t="shared" si="202"/>
        <v>40.099999999999994</v>
      </c>
      <c r="AI171" s="55">
        <f t="shared" si="203"/>
        <v>40</v>
      </c>
      <c r="AJ171" s="61"/>
      <c r="AK171" s="62"/>
      <c r="AL171" s="63"/>
      <c r="AM171" s="64"/>
      <c r="AN171" s="65"/>
      <c r="AO171" s="66"/>
    </row>
    <row r="172" spans="1:41" s="22" customFormat="1" ht="48.75" customHeight="1" x14ac:dyDescent="0.15">
      <c r="A172" s="43"/>
      <c r="B172" s="44"/>
      <c r="C172" s="113" t="s">
        <v>1130</v>
      </c>
      <c r="D172" s="636" t="s">
        <v>1222</v>
      </c>
      <c r="E172" s="80"/>
      <c r="F172" s="80"/>
      <c r="G172" s="542"/>
      <c r="H172" s="47"/>
      <c r="I172" s="48">
        <v>0.65</v>
      </c>
      <c r="J172" s="217">
        <v>0.35</v>
      </c>
      <c r="K172" s="49"/>
      <c r="L172" s="49"/>
      <c r="M172" s="49"/>
      <c r="N172" s="527">
        <f t="shared" si="197"/>
        <v>1</v>
      </c>
      <c r="O172" s="51"/>
      <c r="P172" s="52">
        <v>8</v>
      </c>
      <c r="Q172" s="53">
        <v>8</v>
      </c>
      <c r="R172" s="53"/>
      <c r="S172" s="53"/>
      <c r="T172" s="53"/>
      <c r="U172" s="54">
        <f t="shared" si="198"/>
        <v>8</v>
      </c>
      <c r="V172" s="55">
        <f>IF(U172&gt;=8,8,U172)</f>
        <v>8</v>
      </c>
      <c r="W172" s="56">
        <v>723688750000</v>
      </c>
      <c r="X172" s="57">
        <v>11100000000</v>
      </c>
      <c r="Y172" s="57"/>
      <c r="Z172" s="68"/>
      <c r="AA172" s="57"/>
      <c r="AB172" s="476">
        <f t="shared" si="199"/>
        <v>10.928299180518152</v>
      </c>
      <c r="AC172" s="536">
        <f t="shared" si="200"/>
        <v>131.13959016621783</v>
      </c>
      <c r="AD172" s="478">
        <f t="shared" si="201"/>
        <v>12</v>
      </c>
      <c r="AE172" s="59"/>
      <c r="AF172" s="59">
        <v>0.3</v>
      </c>
      <c r="AG172" s="263">
        <v>19.8</v>
      </c>
      <c r="AH172" s="60">
        <f t="shared" si="202"/>
        <v>40.099999999999994</v>
      </c>
      <c r="AI172" s="55">
        <f t="shared" si="203"/>
        <v>40</v>
      </c>
      <c r="AJ172" s="61"/>
      <c r="AK172" s="62"/>
      <c r="AL172" s="63"/>
      <c r="AM172" s="64">
        <f t="shared" ref="AM172:AM176" si="205">100%+AL172</f>
        <v>1</v>
      </c>
      <c r="AN172" s="65">
        <f t="shared" ref="AN172:AN176" si="206">ROUNDUP((($E$2*AM172-$AN$4)*AJ172+$AN$4),-3)</f>
        <v>0</v>
      </c>
      <c r="AO172" s="66"/>
    </row>
    <row r="173" spans="1:41" s="22" customFormat="1" ht="48.75" customHeight="1" x14ac:dyDescent="0.15">
      <c r="A173" s="43"/>
      <c r="B173" s="44"/>
      <c r="C173" s="113" t="s">
        <v>1245</v>
      </c>
      <c r="D173" s="255" t="s">
        <v>1212</v>
      </c>
      <c r="E173" s="80"/>
      <c r="F173" s="80"/>
      <c r="G173" s="542"/>
      <c r="H173" s="47"/>
      <c r="I173" s="48">
        <v>0.6</v>
      </c>
      <c r="J173" s="217">
        <v>0.4</v>
      </c>
      <c r="K173" s="49"/>
      <c r="L173" s="49"/>
      <c r="M173" s="49"/>
      <c r="N173" s="527">
        <f t="shared" ref="N173" si="207">SUM(I173:M173)</f>
        <v>1</v>
      </c>
      <c r="O173" s="51"/>
      <c r="P173" s="52">
        <v>8</v>
      </c>
      <c r="Q173" s="53">
        <v>8</v>
      </c>
      <c r="R173" s="53"/>
      <c r="S173" s="53"/>
      <c r="T173" s="53"/>
      <c r="U173" s="54">
        <f t="shared" si="198"/>
        <v>8</v>
      </c>
      <c r="V173" s="55">
        <f>IF(U173&gt;=8,8,U173)</f>
        <v>8</v>
      </c>
      <c r="W173" s="56">
        <v>53794806000</v>
      </c>
      <c r="X173" s="57">
        <v>13491366000</v>
      </c>
      <c r="Y173" s="57"/>
      <c r="Z173" s="68"/>
      <c r="AA173" s="57"/>
      <c r="AB173" s="476">
        <f t="shared" si="199"/>
        <v>0.86806144320059742</v>
      </c>
      <c r="AC173" s="536">
        <f t="shared" si="200"/>
        <v>10.416737318407169</v>
      </c>
      <c r="AD173" s="478">
        <f t="shared" si="201"/>
        <v>10.416737318407169</v>
      </c>
      <c r="AE173" s="59"/>
      <c r="AF173" s="59">
        <v>0.3</v>
      </c>
      <c r="AG173" s="263">
        <v>19.8</v>
      </c>
      <c r="AH173" s="60">
        <f t="shared" si="202"/>
        <v>38.516737318407166</v>
      </c>
      <c r="AI173" s="55">
        <f t="shared" si="203"/>
        <v>38.516737318407166</v>
      </c>
      <c r="AJ173" s="61"/>
      <c r="AK173" s="62"/>
      <c r="AL173" s="63"/>
      <c r="AM173" s="64">
        <f t="shared" si="205"/>
        <v>1</v>
      </c>
      <c r="AN173" s="65">
        <f t="shared" si="206"/>
        <v>0</v>
      </c>
      <c r="AO173" s="66"/>
    </row>
    <row r="174" spans="1:41" s="22" customFormat="1" ht="48" customHeight="1" x14ac:dyDescent="0.15">
      <c r="A174" s="43"/>
      <c r="B174" s="44"/>
      <c r="C174" s="112" t="s">
        <v>1246</v>
      </c>
      <c r="D174" s="112" t="s">
        <v>1268</v>
      </c>
      <c r="E174" s="45"/>
      <c r="F174" s="82"/>
      <c r="G174" s="46"/>
      <c r="H174" s="47"/>
      <c r="I174" s="172">
        <v>0.51</v>
      </c>
      <c r="J174" s="217">
        <v>0.48430000000000001</v>
      </c>
      <c r="K174" s="49"/>
      <c r="L174" s="49"/>
      <c r="M174" s="49"/>
      <c r="N174" s="50">
        <f>SUM(I174:M174)</f>
        <v>0.99429999999999996</v>
      </c>
      <c r="O174" s="51"/>
      <c r="P174" s="52">
        <v>8</v>
      </c>
      <c r="Q174" s="53">
        <v>8</v>
      </c>
      <c r="R174" s="53"/>
      <c r="S174" s="53"/>
      <c r="T174" s="53"/>
      <c r="U174" s="54">
        <f>ROUND(((P174*I174)+(Q174*J174)+(R174*K174)+(S174*L174)+(T174*M174)),2)</f>
        <v>7.95</v>
      </c>
      <c r="V174" s="55">
        <f>IF(U174&gt;=8,8,U174)</f>
        <v>7.95</v>
      </c>
      <c r="W174" s="56">
        <v>29314313000</v>
      </c>
      <c r="X174" s="56">
        <v>41053240000</v>
      </c>
      <c r="Y174" s="56"/>
      <c r="Z174" s="56"/>
      <c r="AA174" s="167"/>
      <c r="AB174" s="551">
        <f>(((((W174*I174)+(X174*J174)+(Y174*K174)+(Z174*L174)+(AA174*M174))/$L$2)))</f>
        <v>0.80259878961269993</v>
      </c>
      <c r="AC174" s="536">
        <f>12*AB174</f>
        <v>9.6311854753523995</v>
      </c>
      <c r="AD174" s="488">
        <f>IF(AC174&gt;=12,12,AC174)</f>
        <v>9.6311854753523995</v>
      </c>
      <c r="AE174" s="182"/>
      <c r="AF174" s="59">
        <v>0.3</v>
      </c>
      <c r="AG174" s="263">
        <v>19.600000000000001</v>
      </c>
      <c r="AH174" s="60">
        <f>V174+AD174+AG174+AE174+AF174</f>
        <v>37.481185475352397</v>
      </c>
      <c r="AI174" s="55">
        <f>IF(AH174&gt;=40,40,AH174)</f>
        <v>37.481185475352397</v>
      </c>
      <c r="AJ174" s="61"/>
      <c r="AK174" s="62"/>
      <c r="AL174" s="63"/>
      <c r="AM174" s="64">
        <f t="shared" si="205"/>
        <v>1</v>
      </c>
      <c r="AN174" s="65">
        <f t="shared" si="206"/>
        <v>0</v>
      </c>
      <c r="AO174" s="66"/>
    </row>
    <row r="175" spans="1:41" s="22" customFormat="1" ht="58.5" customHeight="1" x14ac:dyDescent="0.15">
      <c r="A175" s="43"/>
      <c r="B175" s="44"/>
      <c r="C175" s="114" t="s">
        <v>87</v>
      </c>
      <c r="D175" s="112" t="s">
        <v>1235</v>
      </c>
      <c r="E175" s="45"/>
      <c r="F175" s="82"/>
      <c r="G175" s="117"/>
      <c r="H175" s="47"/>
      <c r="I175" s="48">
        <v>0.6</v>
      </c>
      <c r="J175" s="49">
        <v>0.4</v>
      </c>
      <c r="K175" s="49"/>
      <c r="L175" s="49"/>
      <c r="M175" s="49"/>
      <c r="N175" s="50">
        <f>SUM(I175:M175)</f>
        <v>1</v>
      </c>
      <c r="O175" s="51"/>
      <c r="P175" s="52">
        <v>8</v>
      </c>
      <c r="Q175" s="630">
        <v>7.8</v>
      </c>
      <c r="R175" s="53"/>
      <c r="S175" s="53"/>
      <c r="T175" s="53"/>
      <c r="U175" s="54">
        <f>ROUND(((P175*I175)+(Q175*J175)+(R175*K175)+(S175*L175)+(T175*M175)),2)</f>
        <v>7.92</v>
      </c>
      <c r="V175" s="55">
        <f>IF(U175&gt;=8,8,U175)</f>
        <v>7.92</v>
      </c>
      <c r="W175" s="56">
        <v>44042725000</v>
      </c>
      <c r="X175" s="56">
        <v>19170687000</v>
      </c>
      <c r="Y175" s="57"/>
      <c r="Z175" s="56"/>
      <c r="AA175" s="57"/>
      <c r="AB175" s="551">
        <f>(((((W175*I175)+(X175*J175)+(Y175*K175)+(Z175*L175)+(AA175*M175))/$L$2)))</f>
        <v>0.78558306332444361</v>
      </c>
      <c r="AC175" s="536">
        <f>12*AB175</f>
        <v>9.4269967598933242</v>
      </c>
      <c r="AD175" s="488">
        <f>IF(AC175&gt;=12,12,AC175)</f>
        <v>9.4269967598933242</v>
      </c>
      <c r="AE175" s="59"/>
      <c r="AF175" s="59">
        <v>0.3</v>
      </c>
      <c r="AG175" s="263">
        <v>19.8</v>
      </c>
      <c r="AH175" s="60">
        <f>V175+AD175+AG175+AE175+AF175</f>
        <v>37.446996759893324</v>
      </c>
      <c r="AI175" s="55">
        <f>IF(AH175&gt;=40,40,AH175)</f>
        <v>37.446996759893324</v>
      </c>
      <c r="AJ175" s="61"/>
      <c r="AK175" s="62"/>
      <c r="AL175" s="63"/>
      <c r="AM175" s="64">
        <f t="shared" si="205"/>
        <v>1</v>
      </c>
      <c r="AN175" s="65">
        <f t="shared" si="206"/>
        <v>0</v>
      </c>
      <c r="AO175" s="66"/>
    </row>
    <row r="176" spans="1:41" s="22" customFormat="1" ht="56.25" customHeight="1" x14ac:dyDescent="0.15">
      <c r="A176" s="43"/>
      <c r="B176" s="44"/>
      <c r="C176" s="113" t="s">
        <v>1284</v>
      </c>
      <c r="D176" s="112" t="s">
        <v>62</v>
      </c>
      <c r="E176" s="45"/>
      <c r="F176" s="45"/>
      <c r="G176" s="46"/>
      <c r="H176" s="47"/>
      <c r="I176" s="172">
        <v>0.5</v>
      </c>
      <c r="J176" s="49">
        <v>0.5</v>
      </c>
      <c r="K176" s="49"/>
      <c r="L176" s="217"/>
      <c r="M176" s="49"/>
      <c r="N176" s="50">
        <f t="shared" ref="N176" si="208">SUM(I176:M176)</f>
        <v>1</v>
      </c>
      <c r="O176" s="51"/>
      <c r="P176" s="52">
        <v>8</v>
      </c>
      <c r="Q176" s="53">
        <v>8</v>
      </c>
      <c r="R176" s="53">
        <v>8</v>
      </c>
      <c r="S176" s="53">
        <v>8</v>
      </c>
      <c r="T176" s="53"/>
      <c r="U176" s="54">
        <f t="shared" ref="U176" si="209">ROUND(((P176*I176)+(Q176*J176)+(R176*K176)+(S176*L176)+(T176*M176)),2)</f>
        <v>8</v>
      </c>
      <c r="V176" s="55">
        <f t="shared" ref="V176" si="210">IF(U176&gt;=8,8,U176)</f>
        <v>8</v>
      </c>
      <c r="W176" s="56">
        <v>10800957000</v>
      </c>
      <c r="X176" s="56">
        <v>308569971000</v>
      </c>
      <c r="Y176" s="56"/>
      <c r="Z176" s="56"/>
      <c r="AA176" s="57"/>
      <c r="AB176" s="476">
        <f t="shared" ref="AB176" si="211">(((((W176*I176)+(X176*J176)+(Y176*K176)+(Z176*L176)+(AA176*M176))/$L$2)))</f>
        <v>3.6794312155276825</v>
      </c>
      <c r="AC176" s="536">
        <f t="shared" ref="AC176" si="212">12*AB176</f>
        <v>44.153174586332192</v>
      </c>
      <c r="AD176" s="478">
        <f t="shared" ref="AD176" si="213">IF(AC176&gt;=12,12,AC176)</f>
        <v>12</v>
      </c>
      <c r="AE176" s="182"/>
      <c r="AF176" s="59">
        <v>0.3</v>
      </c>
      <c r="AG176" s="263">
        <v>19.8</v>
      </c>
      <c r="AH176" s="60">
        <f t="shared" ref="AH176" si="214">V176+AD176+AG176+AE176+AF176</f>
        <v>40.099999999999994</v>
      </c>
      <c r="AI176" s="55">
        <f t="shared" ref="AI176" si="215">IF(AH176&gt;=40,40,AH176)</f>
        <v>40</v>
      </c>
      <c r="AJ176" s="61"/>
      <c r="AK176" s="62"/>
      <c r="AL176" s="63"/>
      <c r="AM176" s="64">
        <f t="shared" si="205"/>
        <v>1</v>
      </c>
      <c r="AN176" s="65">
        <f t="shared" si="206"/>
        <v>0</v>
      </c>
      <c r="AO176" s="66"/>
    </row>
    <row r="177" spans="1:41" s="22" customFormat="1" ht="26.25" customHeight="1" x14ac:dyDescent="0.15">
      <c r="A177" s="43"/>
      <c r="B177" s="44"/>
      <c r="C177" s="843" t="s">
        <v>1264</v>
      </c>
      <c r="D177" s="844"/>
      <c r="E177" s="844"/>
      <c r="F177" s="845"/>
      <c r="G177" s="46"/>
      <c r="H177" s="47"/>
      <c r="I177" s="172"/>
      <c r="J177" s="217"/>
      <c r="K177" s="217"/>
      <c r="L177" s="217"/>
      <c r="M177" s="217"/>
      <c r="N177" s="50"/>
      <c r="O177" s="51"/>
      <c r="P177" s="584">
        <v>88</v>
      </c>
      <c r="Q177" s="53">
        <v>86.25</v>
      </c>
      <c r="R177" s="53"/>
      <c r="S177" s="585"/>
      <c r="T177" s="54"/>
      <c r="U177" s="496">
        <f>(I149*P177)+(J149*Q177)+(K149*R177)+(L149*S177)</f>
        <v>87.3</v>
      </c>
      <c r="V177" s="55">
        <f>IF(U177&gt;=8,8,U177)</f>
        <v>8</v>
      </c>
      <c r="W177" s="56"/>
      <c r="X177" s="56"/>
      <c r="Y177" s="56"/>
      <c r="Z177" s="56"/>
      <c r="AA177" s="57"/>
      <c r="AB177" s="476"/>
      <c r="AC177" s="536"/>
      <c r="AD177" s="478"/>
      <c r="AE177" s="59"/>
      <c r="AF177" s="59"/>
      <c r="AG177" s="263"/>
      <c r="AH177" s="60"/>
      <c r="AI177" s="55"/>
      <c r="AJ177" s="61"/>
      <c r="AK177" s="62"/>
      <c r="AL177" s="63"/>
      <c r="AM177" s="64"/>
      <c r="AN177" s="65"/>
      <c r="AO177" s="66"/>
    </row>
    <row r="178" spans="1:41" s="22" customFormat="1" ht="27.75" customHeight="1" x14ac:dyDescent="0.15">
      <c r="A178" s="43"/>
      <c r="B178" s="44"/>
      <c r="C178" s="73"/>
      <c r="D178" s="73"/>
      <c r="E178" s="45"/>
      <c r="F178" s="73"/>
      <c r="G178" s="73"/>
      <c r="H178" s="47"/>
      <c r="I178" s="48"/>
      <c r="J178" s="49"/>
      <c r="K178" s="49"/>
      <c r="L178" s="49"/>
      <c r="M178" s="49"/>
      <c r="N178" s="50"/>
      <c r="O178" s="51"/>
      <c r="P178" s="52"/>
      <c r="Q178" s="53"/>
      <c r="R178" s="53"/>
      <c r="S178" s="53"/>
      <c r="T178" s="53"/>
      <c r="U178" s="54"/>
      <c r="V178" s="55"/>
      <c r="W178" s="56"/>
      <c r="X178" s="56"/>
      <c r="Y178" s="56"/>
      <c r="Z178" s="56"/>
      <c r="AA178" s="57"/>
      <c r="AB178" s="476"/>
      <c r="AC178" s="536"/>
      <c r="AD178" s="478"/>
      <c r="AE178" s="59"/>
      <c r="AF178" s="59"/>
      <c r="AG178" s="263"/>
      <c r="AH178" s="60"/>
      <c r="AI178" s="55"/>
      <c r="AJ178" s="61"/>
      <c r="AK178" s="62"/>
      <c r="AL178" s="63"/>
      <c r="AM178" s="64"/>
      <c r="AN178" s="65"/>
      <c r="AO178" s="66"/>
    </row>
    <row r="179" spans="1:41" s="22" customFormat="1" ht="60" customHeight="1" x14ac:dyDescent="0.15">
      <c r="A179" s="43"/>
      <c r="B179" s="164" t="s">
        <v>1251</v>
      </c>
      <c r="C179" s="222" t="s">
        <v>1179</v>
      </c>
      <c r="D179" s="117" t="s">
        <v>1180</v>
      </c>
      <c r="E179" s="80"/>
      <c r="F179" s="174" t="s">
        <v>1261</v>
      </c>
      <c r="G179" s="46"/>
      <c r="H179" s="47"/>
      <c r="I179" s="48">
        <v>0.51</v>
      </c>
      <c r="J179" s="49">
        <v>0.49</v>
      </c>
      <c r="K179" s="49"/>
      <c r="L179" s="49"/>
      <c r="M179" s="49"/>
      <c r="N179" s="50">
        <f t="shared" ref="N179" si="216">SUM(I179:M179)</f>
        <v>1</v>
      </c>
      <c r="O179" s="51"/>
      <c r="P179" s="52">
        <v>8</v>
      </c>
      <c r="Q179" s="53">
        <v>8</v>
      </c>
      <c r="R179" s="53"/>
      <c r="S179" s="53"/>
      <c r="T179" s="53"/>
      <c r="U179" s="54">
        <f t="shared" ref="U179" si="217">ROUND(((P179*I179)+(Q179*J179)+(R179*K179)+(S179*L179)+(T179*M179)),2)</f>
        <v>8</v>
      </c>
      <c r="V179" s="55">
        <f t="shared" ref="V179" si="218">IF(U179&gt;=8,8,U179)</f>
        <v>8</v>
      </c>
      <c r="W179" s="56">
        <v>14509876000</v>
      </c>
      <c r="X179" s="56">
        <v>53276397000</v>
      </c>
      <c r="Y179" s="56"/>
      <c r="Z179" s="56"/>
      <c r="AA179" s="57"/>
      <c r="AB179" s="551">
        <f t="shared" ref="AB179" si="219">(((((W179*I179)+(X179*J179)+(Y179*K179)+(Z179*L179)+(AA179*M179))/$L$2)))</f>
        <v>0.77202441516776099</v>
      </c>
      <c r="AC179" s="536">
        <f t="shared" ref="AC179" si="220">12*AB179</f>
        <v>9.2642929820131315</v>
      </c>
      <c r="AD179" s="488">
        <f t="shared" ref="AD179" si="221">IF(AC179&gt;=12,12,AC179)</f>
        <v>9.2642929820131315</v>
      </c>
      <c r="AE179" s="59"/>
      <c r="AF179" s="59">
        <v>0.4</v>
      </c>
      <c r="AG179" s="263">
        <v>19.8</v>
      </c>
      <c r="AH179" s="60">
        <f t="shared" ref="AH179" si="222">V179+AD179+AG179+AE179+AF179</f>
        <v>37.464292982013127</v>
      </c>
      <c r="AI179" s="55">
        <f t="shared" ref="AI179" si="223">IF(AH179&gt;=40,40,AH179)</f>
        <v>37.464292982013127</v>
      </c>
      <c r="AJ179" s="61"/>
      <c r="AK179" s="62"/>
      <c r="AL179" s="63"/>
      <c r="AM179" s="64"/>
      <c r="AN179" s="65"/>
      <c r="AO179" s="66"/>
    </row>
    <row r="180" spans="1:41" s="22" customFormat="1" ht="58.5" customHeight="1" x14ac:dyDescent="0.15">
      <c r="A180" s="43"/>
      <c r="B180" s="225"/>
      <c r="C180" s="82" t="s">
        <v>1289</v>
      </c>
      <c r="D180" s="82" t="s">
        <v>1267</v>
      </c>
      <c r="E180" s="45"/>
      <c r="F180" s="82"/>
      <c r="G180" s="117"/>
      <c r="H180" s="47"/>
      <c r="I180" s="48">
        <v>0.9</v>
      </c>
      <c r="J180" s="49">
        <v>0.1</v>
      </c>
      <c r="K180" s="49"/>
      <c r="L180" s="49"/>
      <c r="M180" s="49"/>
      <c r="N180" s="50">
        <f>SUM(I180:M180)</f>
        <v>1</v>
      </c>
      <c r="O180" s="51"/>
      <c r="P180" s="52">
        <v>8</v>
      </c>
      <c r="Q180" s="53">
        <v>8</v>
      </c>
      <c r="R180" s="53"/>
      <c r="S180" s="53"/>
      <c r="T180" s="53"/>
      <c r="U180" s="54">
        <f>ROUND(((P180*I180)+(Q180*J180)+(R180*K180)+(S180*L180)+(T180*M180)),2)</f>
        <v>8</v>
      </c>
      <c r="V180" s="55">
        <f>IF(U180&gt;=8,8,U180)</f>
        <v>8</v>
      </c>
      <c r="W180" s="57">
        <v>38883867000</v>
      </c>
      <c r="X180" s="57">
        <v>20000000000</v>
      </c>
      <c r="Y180" s="57"/>
      <c r="Z180" s="56"/>
      <c r="AA180" s="57"/>
      <c r="AB180" s="476">
        <f>(((((W180*I180)+(X180*J180)+(Y180*K180)+(Z180*L180)+(AA180*M180))/$L$2)))</f>
        <v>0.85244030132422965</v>
      </c>
      <c r="AC180" s="536">
        <f>12*AB180</f>
        <v>10.229283615890756</v>
      </c>
      <c r="AD180" s="478">
        <f>IF(AC180&gt;=12,12,AC180)</f>
        <v>10.229283615890756</v>
      </c>
      <c r="AE180" s="59"/>
      <c r="AF180" s="59">
        <v>0.3</v>
      </c>
      <c r="AG180" s="263">
        <v>19.8</v>
      </c>
      <c r="AH180" s="60">
        <f>V180+AD180+AG180+AE180+AF180</f>
        <v>38.329283615890759</v>
      </c>
      <c r="AI180" s="55">
        <f>IF(AH180&gt;=40,40,AH180)</f>
        <v>38.329283615890759</v>
      </c>
      <c r="AJ180" s="61"/>
      <c r="AK180" s="62"/>
      <c r="AL180" s="63"/>
      <c r="AM180" s="64">
        <f>100%+AL180</f>
        <v>1</v>
      </c>
      <c r="AN180" s="65">
        <f>ROUNDUP((($E$2*AM180-$AN$4)*AJ180+$AN$4),-3)</f>
        <v>0</v>
      </c>
      <c r="AO180" s="66"/>
    </row>
    <row r="181" spans="1:41" s="22" customFormat="1" ht="58.5" customHeight="1" x14ac:dyDescent="0.15">
      <c r="A181" s="43"/>
      <c r="B181" s="44"/>
      <c r="C181" s="80"/>
      <c r="D181" s="104"/>
      <c r="E181" s="45"/>
      <c r="F181" s="82"/>
      <c r="G181" s="46"/>
      <c r="H181" s="47"/>
      <c r="I181" s="48"/>
      <c r="J181" s="49"/>
      <c r="K181" s="49"/>
      <c r="L181" s="49"/>
      <c r="M181" s="49"/>
      <c r="N181" s="50"/>
      <c r="O181" s="51"/>
      <c r="P181" s="52"/>
      <c r="Q181" s="53"/>
      <c r="R181" s="53"/>
      <c r="S181" s="53"/>
      <c r="T181" s="53"/>
      <c r="U181" s="54"/>
      <c r="V181" s="55"/>
      <c r="W181" s="56"/>
      <c r="X181" s="56"/>
      <c r="Y181" s="56"/>
      <c r="Z181" s="56"/>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v>27</v>
      </c>
      <c r="B182" s="620" t="s">
        <v>105</v>
      </c>
      <c r="C182" s="621" t="s">
        <v>1099</v>
      </c>
      <c r="D182" s="621" t="s">
        <v>962</v>
      </c>
      <c r="E182" s="45"/>
      <c r="F182" s="82"/>
      <c r="G182" s="46"/>
      <c r="H182" s="47"/>
      <c r="I182" s="172">
        <v>0.6</v>
      </c>
      <c r="J182" s="217">
        <v>0.4</v>
      </c>
      <c r="K182" s="49"/>
      <c r="L182" s="49"/>
      <c r="M182" s="49"/>
      <c r="N182" s="50">
        <f>SUM(I182:M182)</f>
        <v>1</v>
      </c>
      <c r="O182" s="51"/>
      <c r="P182" s="53">
        <v>8</v>
      </c>
      <c r="Q182" s="53">
        <v>8</v>
      </c>
      <c r="R182" s="53"/>
      <c r="S182" s="53"/>
      <c r="T182" s="53"/>
      <c r="U182" s="54">
        <f>ROUND(((P182*I182)+(Q182*J182)+(R182*K182)+(S182*L182)+(T182*M182)),2)</f>
        <v>8</v>
      </c>
      <c r="V182" s="55">
        <f>IF(U182&gt;=8,8,U182)</f>
        <v>8</v>
      </c>
      <c r="W182" s="56">
        <v>43979609000</v>
      </c>
      <c r="X182" s="56">
        <v>18339670000</v>
      </c>
      <c r="Y182" s="56"/>
      <c r="Z182" s="56"/>
      <c r="AA182" s="167"/>
      <c r="AB182" s="551">
        <f>(((((W182*I182)+(X182*J182)+(Y182*K182)+(Z182*L182)+(AA182*M182))/$L$2)))</f>
        <v>0.77705125015619425</v>
      </c>
      <c r="AC182" s="536">
        <f>12*AB182</f>
        <v>9.3246150018743315</v>
      </c>
      <c r="AD182" s="488">
        <f>IF(AC182&gt;=12,12,AC182)</f>
        <v>9.3246150018743315</v>
      </c>
      <c r="AE182" s="182"/>
      <c r="AF182" s="59">
        <v>0.4</v>
      </c>
      <c r="AG182" s="263">
        <v>19.8</v>
      </c>
      <c r="AH182" s="60">
        <f>V182+AD182+AG182+AE182+AF182</f>
        <v>37.524615001874331</v>
      </c>
      <c r="AI182" s="55">
        <f>IF(AH182&gt;=40,40,AH182)</f>
        <v>37.524615001874331</v>
      </c>
      <c r="AJ182" s="61"/>
      <c r="AK182" s="62"/>
      <c r="AL182" s="63"/>
      <c r="AM182" s="64">
        <f>100%+AL182</f>
        <v>1</v>
      </c>
      <c r="AN182" s="65">
        <f>ROUNDUP((($E$2*AM182-$AN$4)*AJ182+$AN$4),-3)</f>
        <v>0</v>
      </c>
      <c r="AO182" s="66"/>
    </row>
    <row r="183" spans="1:41" s="22" customFormat="1" ht="48" customHeight="1" thickBot="1" x14ac:dyDescent="0.2">
      <c r="A183" s="43">
        <v>21</v>
      </c>
      <c r="B183" s="620" t="s">
        <v>105</v>
      </c>
      <c r="C183" s="622" t="s">
        <v>1070</v>
      </c>
      <c r="D183" s="623" t="s">
        <v>1188</v>
      </c>
      <c r="E183" s="80"/>
      <c r="F183" s="45"/>
      <c r="G183" s="46"/>
      <c r="H183" s="47"/>
      <c r="I183" s="48">
        <v>0.55000000000000004</v>
      </c>
      <c r="J183" s="49">
        <v>0.45</v>
      </c>
      <c r="K183" s="49"/>
      <c r="L183" s="49"/>
      <c r="M183" s="49"/>
      <c r="N183" s="50">
        <f>SUM(I183:M183)</f>
        <v>1</v>
      </c>
      <c r="O183" s="51"/>
      <c r="P183" s="52">
        <v>8</v>
      </c>
      <c r="Q183" s="581">
        <v>7.8</v>
      </c>
      <c r="R183" s="53"/>
      <c r="S183" s="53"/>
      <c r="T183" s="53"/>
      <c r="U183" s="54">
        <f>ROUND(((P183*I183)+(Q183*J183)+(R183*K183)+(S183*L183)+(T183*M183)),2)</f>
        <v>7.91</v>
      </c>
      <c r="V183" s="55">
        <f>IF(U183&gt;=8,8,U183)</f>
        <v>7.91</v>
      </c>
      <c r="W183" s="56">
        <v>40469345000</v>
      </c>
      <c r="X183" s="56">
        <v>25575994000</v>
      </c>
      <c r="Y183" s="56"/>
      <c r="Z183" s="56"/>
      <c r="AA183" s="57"/>
      <c r="AB183" s="551">
        <f>(((((W183*I183)+(X183*J183)+(Y183*K183)+(Z183*L183)+(AA183*M183))/$L$2)))</f>
        <v>0.77805825837105902</v>
      </c>
      <c r="AC183" s="536">
        <f>12*AB183</f>
        <v>9.3366991004527087</v>
      </c>
      <c r="AD183" s="488">
        <f>IF(AC183&gt;=12,12,AC183)</f>
        <v>9.3366991004527087</v>
      </c>
      <c r="AE183" s="59"/>
      <c r="AF183" s="59">
        <v>0.4</v>
      </c>
      <c r="AG183" s="263">
        <v>19.8</v>
      </c>
      <c r="AH183" s="60">
        <f>V183+AD183+AG183+AE183+AF183</f>
        <v>37.446699100452712</v>
      </c>
      <c r="AI183" s="55">
        <f>IF(AH183&gt;=40,40,AH183)</f>
        <v>37.446699100452712</v>
      </c>
      <c r="AJ183" s="61"/>
      <c r="AK183" s="62"/>
      <c r="AL183" s="63"/>
      <c r="AM183" s="64"/>
      <c r="AN183" s="65"/>
      <c r="AO183" s="66"/>
    </row>
    <row r="184" spans="1:41" s="22" customFormat="1" ht="48" customHeight="1" x14ac:dyDescent="0.15">
      <c r="A184" s="43">
        <v>7</v>
      </c>
      <c r="B184" s="624" t="s">
        <v>1250</v>
      </c>
      <c r="C184" s="625" t="s">
        <v>1257</v>
      </c>
      <c r="D184" s="626" t="s">
        <v>1190</v>
      </c>
      <c r="E184" s="163"/>
      <c r="F184" s="691"/>
      <c r="G184" s="46"/>
      <c r="H184" s="47"/>
      <c r="I184" s="172">
        <v>0.6</v>
      </c>
      <c r="J184" s="217">
        <v>0.4</v>
      </c>
      <c r="K184" s="49"/>
      <c r="L184" s="49"/>
      <c r="M184" s="49"/>
      <c r="N184" s="50">
        <f>SUM(I184:M184)</f>
        <v>1</v>
      </c>
      <c r="O184" s="51"/>
      <c r="P184" s="52">
        <v>8</v>
      </c>
      <c r="Q184" s="53">
        <v>8</v>
      </c>
      <c r="R184" s="53"/>
      <c r="S184" s="53"/>
      <c r="T184" s="53"/>
      <c r="U184" s="54">
        <f>ROUND(((P184*I184)+(Q184*J184)+(R184*K184)+(S184*L184)+(T184*M184)),2)</f>
        <v>8</v>
      </c>
      <c r="V184" s="55">
        <f>IF(U184&gt;=8,8,U184)</f>
        <v>8</v>
      </c>
      <c r="W184" s="57">
        <v>43641937000</v>
      </c>
      <c r="X184" s="56">
        <v>18587108000</v>
      </c>
      <c r="Y184" s="57"/>
      <c r="Z184" s="56"/>
      <c r="AA184" s="167"/>
      <c r="AB184" s="551">
        <f>(((((W184*I184)+(X184*J184)+(Y184*K184)+(Z184*L184)+(AA184*M184))/$L$2)))</f>
        <v>0.77466348054679068</v>
      </c>
      <c r="AC184" s="536">
        <f>12*AB184</f>
        <v>9.2959617665614882</v>
      </c>
      <c r="AD184" s="488">
        <f>IF(AC184&gt;=12,12,AC184)</f>
        <v>9.2959617665614882</v>
      </c>
      <c r="AE184" s="182"/>
      <c r="AF184" s="59">
        <v>0.4</v>
      </c>
      <c r="AG184" s="263">
        <v>19.8</v>
      </c>
      <c r="AH184" s="60">
        <f>V184+AD184+AG184+AE184+AF184</f>
        <v>37.495961766561486</v>
      </c>
      <c r="AI184" s="55">
        <f>IF(AH184&gt;=40,40,AH184)</f>
        <v>37.495961766561486</v>
      </c>
      <c r="AJ184" s="61"/>
      <c r="AK184" s="62"/>
      <c r="AL184" s="63"/>
      <c r="AM184" s="64">
        <f>100%+AL184</f>
        <v>1</v>
      </c>
      <c r="AN184" s="65">
        <f>ROUNDUP((($E$2*AM184-$AN$4)*AJ184+$AN$4),-3)</f>
        <v>0</v>
      </c>
      <c r="AO184" s="66"/>
    </row>
    <row r="185" spans="1:41" s="22" customFormat="1" ht="48" customHeight="1" thickBot="1" x14ac:dyDescent="0.2">
      <c r="A185" s="43"/>
      <c r="B185" s="627"/>
      <c r="C185" s="628" t="s">
        <v>1181</v>
      </c>
      <c r="D185" s="629" t="s">
        <v>1247</v>
      </c>
      <c r="E185" s="163"/>
      <c r="F185" s="691"/>
      <c r="G185" s="46"/>
      <c r="H185" s="47"/>
      <c r="I185" s="172">
        <v>0.65</v>
      </c>
      <c r="J185" s="217">
        <v>0.35</v>
      </c>
      <c r="K185" s="49"/>
      <c r="L185" s="49"/>
      <c r="M185" s="49"/>
      <c r="N185" s="50">
        <f>SUM(I185:M185)</f>
        <v>1</v>
      </c>
      <c r="O185" s="51"/>
      <c r="P185" s="52">
        <v>8</v>
      </c>
      <c r="Q185" s="53">
        <v>8</v>
      </c>
      <c r="R185" s="53"/>
      <c r="S185" s="53"/>
      <c r="T185" s="53"/>
      <c r="U185" s="54">
        <f>ROUND(((P185*I185)+(Q185*J185)+(R185*K185)+(S185*L185)+(T185*M185)),2)</f>
        <v>8</v>
      </c>
      <c r="V185" s="55">
        <f>IF(U185&gt;=8,8,U185)</f>
        <v>8</v>
      </c>
      <c r="W185" s="57">
        <v>43641937000</v>
      </c>
      <c r="X185" s="56">
        <v>14510944000</v>
      </c>
      <c r="Y185" s="57"/>
      <c r="Z185" s="56"/>
      <c r="AA185" s="167"/>
      <c r="AB185" s="551">
        <f>(((((W185*I185)+(X185*J185)+(Y185*K185)+(Z185*L185)+(AA185*M185))/$L$2)))</f>
        <v>0.77065615414851463</v>
      </c>
      <c r="AC185" s="536">
        <f>12*AB185</f>
        <v>9.2478738497821755</v>
      </c>
      <c r="AD185" s="488">
        <f>IF(AC185&gt;=12,12,AC185)</f>
        <v>9.2478738497821755</v>
      </c>
      <c r="AE185" s="182"/>
      <c r="AF185" s="59">
        <v>0.3</v>
      </c>
      <c r="AG185" s="263">
        <v>19.8</v>
      </c>
      <c r="AH185" s="60">
        <f>V185+AD185+AG185+AE185+AF185</f>
        <v>37.347873849782175</v>
      </c>
      <c r="AI185" s="55">
        <f>IF(AH185&gt;=40,40,AH185)</f>
        <v>37.347873849782175</v>
      </c>
      <c r="AJ185" s="61"/>
      <c r="AK185" s="62"/>
      <c r="AL185" s="63"/>
      <c r="AM185" s="64">
        <f>100%+AL185</f>
        <v>1</v>
      </c>
      <c r="AN185" s="65">
        <f>ROUNDUP((($E$2*AM185-$AN$4)*AJ185+$AN$4),-3)</f>
        <v>0</v>
      </c>
      <c r="AO185" s="66"/>
    </row>
    <row r="186" spans="1:41" s="22" customFormat="1" ht="63" customHeight="1" x14ac:dyDescent="0.15">
      <c r="A186" s="43">
        <v>1</v>
      </c>
      <c r="B186" s="614" t="s">
        <v>1255</v>
      </c>
      <c r="C186" s="575" t="s">
        <v>1243</v>
      </c>
      <c r="D186" s="576" t="s">
        <v>1176</v>
      </c>
      <c r="E186" s="45"/>
      <c r="F186" s="82"/>
      <c r="G186" s="46"/>
      <c r="H186" s="47"/>
      <c r="I186" s="48">
        <v>0.51</v>
      </c>
      <c r="J186" s="49">
        <v>0.49</v>
      </c>
      <c r="K186" s="49"/>
      <c r="L186" s="49"/>
      <c r="M186" s="49"/>
      <c r="N186" s="50">
        <f t="shared" ref="N186" si="224">SUM(I186:M186)</f>
        <v>1</v>
      </c>
      <c r="O186" s="51"/>
      <c r="P186" s="52">
        <v>8</v>
      </c>
      <c r="Q186" s="53">
        <v>8</v>
      </c>
      <c r="R186" s="53"/>
      <c r="S186" s="53"/>
      <c r="T186" s="53"/>
      <c r="U186" s="54">
        <f>ROUND(((P186*I186)+(Q186*J186)+(R186*K186)+(S186*L186)+(T186*M186)),2)</f>
        <v>8</v>
      </c>
      <c r="V186" s="55">
        <f>IF(U186&gt;=8,8,U186)</f>
        <v>8</v>
      </c>
      <c r="W186" s="57">
        <v>26016030000</v>
      </c>
      <c r="X186" s="56">
        <v>39731006000</v>
      </c>
      <c r="Y186" s="56"/>
      <c r="Z186" s="56"/>
      <c r="AA186" s="57"/>
      <c r="AB186" s="551">
        <f>(((((W186*I186)+(X186*J186)+(Y186*K186)+(Z186*L186)+(AA186*M186))/$L$2)))</f>
        <v>0.75430294134514975</v>
      </c>
      <c r="AC186" s="536">
        <f>12*AB186</f>
        <v>9.0516352961417965</v>
      </c>
      <c r="AD186" s="488">
        <f>IF(AC186&gt;=12,12,AC186)</f>
        <v>9.0516352961417965</v>
      </c>
      <c r="AE186" s="59"/>
      <c r="AF186" s="59">
        <v>0.4</v>
      </c>
      <c r="AG186" s="263">
        <v>19.8</v>
      </c>
      <c r="AH186" s="60">
        <f>V186+AD186+AG186+AE186+AF186</f>
        <v>37.251635296141792</v>
      </c>
      <c r="AI186" s="55">
        <f>IF(AH186&gt;=40,40,AH186)</f>
        <v>37.251635296141792</v>
      </c>
      <c r="AJ186" s="61"/>
      <c r="AK186" s="62"/>
      <c r="AL186" s="63"/>
      <c r="AM186" s="64"/>
      <c r="AN186" s="65"/>
      <c r="AO186" s="66"/>
    </row>
    <row r="187" spans="1:41" s="22" customFormat="1" ht="48" customHeight="1" thickBot="1" x14ac:dyDescent="0.2">
      <c r="A187" s="43">
        <v>3</v>
      </c>
      <c r="B187" s="615" t="s">
        <v>1254</v>
      </c>
      <c r="C187" s="616" t="s">
        <v>1253</v>
      </c>
      <c r="D187" s="575" t="s">
        <v>1050</v>
      </c>
      <c r="E187" s="45"/>
      <c r="F187" s="691"/>
      <c r="G187" s="46"/>
      <c r="H187" s="47"/>
      <c r="I187" s="172">
        <v>0.51</v>
      </c>
      <c r="J187" s="217">
        <v>0.49</v>
      </c>
      <c r="K187" s="49"/>
      <c r="L187" s="49"/>
      <c r="M187" s="49"/>
      <c r="N187" s="50">
        <f t="shared" ref="N187" si="225">SUM(I187:M187)</f>
        <v>1</v>
      </c>
      <c r="O187" s="51"/>
      <c r="P187" s="52">
        <v>8</v>
      </c>
      <c r="Q187" s="53">
        <v>8</v>
      </c>
      <c r="R187" s="53"/>
      <c r="S187" s="53"/>
      <c r="T187" s="53"/>
      <c r="U187" s="54">
        <f t="shared" ref="U187:U188" si="226">ROUND(((P187*I187)+(Q187*J187)+(R187*K187)+(S187*L187)+(T187*M187)),2)</f>
        <v>8</v>
      </c>
      <c r="V187" s="55">
        <f t="shared" ref="V187:V188" si="227">IF(U187&gt;=8,8,U187)</f>
        <v>8</v>
      </c>
      <c r="W187" s="57">
        <v>27993230000</v>
      </c>
      <c r="X187" s="56">
        <v>42726189000</v>
      </c>
      <c r="Y187" s="57"/>
      <c r="Z187" s="56"/>
      <c r="AA187" s="167"/>
      <c r="AB187" s="551">
        <f t="shared" ref="AB187:AB188" si="228">(((((W187*I187)+(X187*J187)+(Y187*K187)+(Z187*L187)+(AA187*M187))/$L$2)))</f>
        <v>0.8113545627038028</v>
      </c>
      <c r="AC187" s="536">
        <f t="shared" ref="AC187:AC188" si="229">12*AB187</f>
        <v>9.7362547524456335</v>
      </c>
      <c r="AD187" s="488">
        <f t="shared" ref="AD187:AD188" si="230">IF(AC187&gt;=12,12,AC187)</f>
        <v>9.7362547524456335</v>
      </c>
      <c r="AE187" s="182"/>
      <c r="AF187" s="59">
        <v>0.4</v>
      </c>
      <c r="AG187" s="263">
        <v>19.8</v>
      </c>
      <c r="AH187" s="60">
        <f t="shared" ref="AH187:AH188" si="231">V187+AD187+AG187+AE187+AF187</f>
        <v>37.936254752445628</v>
      </c>
      <c r="AI187" s="55">
        <f t="shared" ref="AI187:AI188" si="232">IF(AH187&gt;=40,40,AH187)</f>
        <v>37.936254752445628</v>
      </c>
      <c r="AJ187" s="61"/>
      <c r="AK187" s="62"/>
      <c r="AL187" s="63"/>
      <c r="AM187" s="64">
        <f>100%+AL187</f>
        <v>1</v>
      </c>
      <c r="AN187" s="65">
        <f>ROUNDUP((($E$2*AM187-$AN$4)*AJ187+$AN$4),-3)</f>
        <v>0</v>
      </c>
      <c r="AO187" s="66"/>
    </row>
    <row r="188" spans="1:41" s="22" customFormat="1" ht="48" customHeight="1" x14ac:dyDescent="0.15">
      <c r="A188" s="43">
        <v>4</v>
      </c>
      <c r="B188" s="615" t="s">
        <v>1254</v>
      </c>
      <c r="C188" s="617" t="s">
        <v>1252</v>
      </c>
      <c r="D188" s="618" t="s">
        <v>973</v>
      </c>
      <c r="E188" s="163"/>
      <c r="F188" s="691"/>
      <c r="G188" s="46"/>
      <c r="H188" s="47"/>
      <c r="I188" s="172">
        <v>0.5</v>
      </c>
      <c r="J188" s="217">
        <v>0.5</v>
      </c>
      <c r="K188" s="49"/>
      <c r="L188" s="49"/>
      <c r="M188" s="49"/>
      <c r="N188" s="50">
        <f t="shared" ref="N188" si="233">SUM(I188:M188)</f>
        <v>1</v>
      </c>
      <c r="O188" s="51"/>
      <c r="P188" s="52">
        <v>8</v>
      </c>
      <c r="Q188" s="53">
        <v>8</v>
      </c>
      <c r="R188" s="53"/>
      <c r="S188" s="53"/>
      <c r="T188" s="53"/>
      <c r="U188" s="54">
        <f t="shared" si="226"/>
        <v>8</v>
      </c>
      <c r="V188" s="55">
        <f t="shared" si="227"/>
        <v>8</v>
      </c>
      <c r="W188" s="57">
        <v>32488675000</v>
      </c>
      <c r="X188" s="56">
        <v>38929509000</v>
      </c>
      <c r="Y188" s="57"/>
      <c r="Z188" s="56"/>
      <c r="AA188" s="167"/>
      <c r="AB188" s="551">
        <f t="shared" si="228"/>
        <v>0.82279967438332291</v>
      </c>
      <c r="AC188" s="536">
        <f t="shared" si="229"/>
        <v>9.8735960925998754</v>
      </c>
      <c r="AD188" s="488">
        <f t="shared" si="230"/>
        <v>9.8735960925998754</v>
      </c>
      <c r="AE188" s="182"/>
      <c r="AF188" s="59">
        <v>0.4</v>
      </c>
      <c r="AG188" s="263">
        <v>19.8</v>
      </c>
      <c r="AH188" s="60">
        <f t="shared" si="231"/>
        <v>38.073596092599878</v>
      </c>
      <c r="AI188" s="55">
        <f t="shared" si="232"/>
        <v>38.073596092599878</v>
      </c>
      <c r="AJ188" s="61"/>
      <c r="AK188" s="62"/>
      <c r="AL188" s="63"/>
      <c r="AM188" s="64">
        <f>100%+AL188</f>
        <v>1</v>
      </c>
      <c r="AN188" s="65">
        <f>ROUNDUP((($E$2*AM188-$AN$4)*AJ188+$AN$4),-3)</f>
        <v>0</v>
      </c>
      <c r="AO188" s="66"/>
    </row>
    <row r="189" spans="1:41" s="22" customFormat="1" ht="48" customHeight="1" x14ac:dyDescent="0.15">
      <c r="A189" s="43"/>
      <c r="B189" s="533"/>
      <c r="C189" s="613"/>
      <c r="D189" s="555"/>
      <c r="E189" s="163"/>
      <c r="F189" s="82"/>
      <c r="G189" s="46"/>
      <c r="H189" s="47"/>
      <c r="I189" s="48"/>
      <c r="J189" s="49"/>
      <c r="K189" s="49"/>
      <c r="L189" s="49"/>
      <c r="M189" s="49"/>
      <c r="N189" s="50"/>
      <c r="O189" s="51"/>
      <c r="P189" s="52"/>
      <c r="Q189" s="53"/>
      <c r="R189" s="53"/>
      <c r="S189" s="53"/>
      <c r="T189" s="53"/>
      <c r="U189" s="54"/>
      <c r="V189" s="55"/>
      <c r="W189" s="57"/>
      <c r="X189" s="56"/>
      <c r="Y189" s="56"/>
      <c r="Z189" s="56"/>
      <c r="AA189" s="57"/>
      <c r="AB189" s="551"/>
      <c r="AC189" s="536"/>
      <c r="AD189" s="488"/>
      <c r="AE189" s="59"/>
      <c r="AF189" s="59"/>
      <c r="AG189" s="263"/>
      <c r="AH189" s="60"/>
      <c r="AI189" s="55"/>
      <c r="AJ189" s="61"/>
      <c r="AK189" s="62"/>
      <c r="AL189" s="63"/>
      <c r="AM189" s="64"/>
      <c r="AN189" s="65"/>
      <c r="AO189" s="66"/>
    </row>
    <row r="190" spans="1:41" s="22" customFormat="1" ht="48" customHeight="1" thickBot="1" x14ac:dyDescent="0.2">
      <c r="A190" s="43"/>
      <c r="B190" s="44"/>
      <c r="C190" s="612" t="s">
        <v>1242</v>
      </c>
      <c r="D190" s="45"/>
      <c r="E190" s="45"/>
      <c r="F190" s="691"/>
      <c r="G190" s="46"/>
      <c r="H190" s="47"/>
      <c r="I190" s="172">
        <v>0.51</v>
      </c>
      <c r="J190" s="217">
        <v>0.49</v>
      </c>
      <c r="K190" s="49"/>
      <c r="L190" s="49"/>
      <c r="M190" s="49"/>
      <c r="N190" s="50">
        <f t="shared" ref="N190:N191" si="234">SUM(I190:M190)</f>
        <v>1</v>
      </c>
      <c r="O190" s="51"/>
      <c r="P190" s="52">
        <v>8</v>
      </c>
      <c r="Q190" s="53">
        <v>8</v>
      </c>
      <c r="R190" s="53"/>
      <c r="S190" s="53"/>
      <c r="T190" s="53"/>
      <c r="U190" s="54">
        <f t="shared" ref="U190:U191" si="235">ROUND(((P190*I190)+(Q190*J190)+(R190*K190)+(S190*L190)+(T190*M190)),2)</f>
        <v>8</v>
      </c>
      <c r="V190" s="55">
        <f t="shared" ref="V190:V191" si="236">IF(U190&gt;=8,8,U190)</f>
        <v>8</v>
      </c>
      <c r="W190" s="57">
        <v>28128632000</v>
      </c>
      <c r="X190" s="56"/>
      <c r="Y190" s="57"/>
      <c r="Z190" s="56"/>
      <c r="AA190" s="167"/>
      <c r="AB190" s="551">
        <f t="shared" ref="AB190:AB191" si="237">(((((W190*I190)+(X190*J190)+(Y190*K190)+(Z190*L190)+(AA190*M190))/$L$2)))</f>
        <v>0.33054766325978385</v>
      </c>
      <c r="AC190" s="536">
        <f t="shared" ref="AC190:AC191" si="238">12*AB190</f>
        <v>3.966571959117406</v>
      </c>
      <c r="AD190" s="488">
        <f t="shared" ref="AD190:AD191" si="239">IF(AC190&gt;=12,12,AC190)</f>
        <v>3.966571959117406</v>
      </c>
      <c r="AE190" s="182"/>
      <c r="AF190" s="59">
        <v>0.4</v>
      </c>
      <c r="AG190" s="263">
        <v>19.8</v>
      </c>
      <c r="AH190" s="60">
        <f t="shared" ref="AH190:AH191" si="240">V190+AD190+AG190+AE190+AF190</f>
        <v>32.166571959117405</v>
      </c>
      <c r="AI190" s="55">
        <f t="shared" ref="AI190:AI191" si="241">IF(AH190&gt;=40,40,AH190)</f>
        <v>32.166571959117405</v>
      </c>
      <c r="AJ190" s="61"/>
      <c r="AK190" s="62"/>
      <c r="AL190" s="63"/>
      <c r="AM190" s="64">
        <f>100%+AL190</f>
        <v>1</v>
      </c>
      <c r="AN190" s="65">
        <f>ROUNDUP((($E$2*AM190-$AN$4)*AJ190+$AN$4),-3)</f>
        <v>0</v>
      </c>
      <c r="AO190" s="66"/>
    </row>
    <row r="191" spans="1:41" s="22" customFormat="1" ht="48" customHeight="1" x14ac:dyDescent="0.15">
      <c r="A191" s="43"/>
      <c r="B191" s="44"/>
      <c r="C191" s="609" t="s">
        <v>1248</v>
      </c>
      <c r="D191" s="610"/>
      <c r="E191" s="163"/>
      <c r="F191" s="691"/>
      <c r="G191" s="46"/>
      <c r="H191" s="47"/>
      <c r="I191" s="172">
        <v>0.5</v>
      </c>
      <c r="J191" s="217">
        <v>0.5</v>
      </c>
      <c r="K191" s="49"/>
      <c r="L191" s="49"/>
      <c r="M191" s="49"/>
      <c r="N191" s="50">
        <f t="shared" si="234"/>
        <v>1</v>
      </c>
      <c r="O191" s="51"/>
      <c r="P191" s="52">
        <v>8</v>
      </c>
      <c r="Q191" s="53">
        <v>8</v>
      </c>
      <c r="R191" s="53"/>
      <c r="S191" s="53"/>
      <c r="T191" s="53"/>
      <c r="U191" s="54">
        <f t="shared" si="235"/>
        <v>8</v>
      </c>
      <c r="V191" s="55">
        <f t="shared" si="236"/>
        <v>8</v>
      </c>
      <c r="W191" s="57">
        <v>29719461000</v>
      </c>
      <c r="X191" s="56"/>
      <c r="Y191" s="57"/>
      <c r="Z191" s="56"/>
      <c r="AA191" s="167"/>
      <c r="AB191" s="551">
        <f t="shared" si="237"/>
        <v>0.34239407198659466</v>
      </c>
      <c r="AC191" s="536">
        <f t="shared" si="238"/>
        <v>4.1087288638391364</v>
      </c>
      <c r="AD191" s="488">
        <f t="shared" si="239"/>
        <v>4.1087288638391364</v>
      </c>
      <c r="AE191" s="182"/>
      <c r="AF191" s="59">
        <v>0.4</v>
      </c>
      <c r="AG191" s="263">
        <v>19.8</v>
      </c>
      <c r="AH191" s="60">
        <f t="shared" si="240"/>
        <v>32.308728863839136</v>
      </c>
      <c r="AI191" s="55">
        <f t="shared" si="241"/>
        <v>32.308728863839136</v>
      </c>
      <c r="AJ191" s="61"/>
      <c r="AK191" s="62"/>
      <c r="AL191" s="63"/>
      <c r="AM191" s="64">
        <f>100%+AL191</f>
        <v>1</v>
      </c>
      <c r="AN191" s="65">
        <f>ROUNDUP((($E$2*AM191-$AN$4)*AJ191+$AN$4),-3)</f>
        <v>0</v>
      </c>
      <c r="AO191" s="66"/>
    </row>
    <row r="192" spans="1:41" s="22" customFormat="1" ht="58.5" customHeight="1" x14ac:dyDescent="0.15">
      <c r="A192" s="43"/>
      <c r="B192" s="164" t="s">
        <v>1193</v>
      </c>
      <c r="C192" s="45" t="s">
        <v>1201</v>
      </c>
      <c r="D192" s="82" t="s">
        <v>1200</v>
      </c>
      <c r="E192" s="45"/>
      <c r="F192" s="83" t="s">
        <v>1197</v>
      </c>
      <c r="G192" s="608" t="s">
        <v>1196</v>
      </c>
      <c r="H192" s="47"/>
      <c r="I192" s="48">
        <v>0.5</v>
      </c>
      <c r="J192" s="49">
        <v>0.5</v>
      </c>
      <c r="K192" s="49"/>
      <c r="L192" s="49"/>
      <c r="M192" s="49"/>
      <c r="N192" s="50">
        <f>SUM(I192:M192)</f>
        <v>1</v>
      </c>
      <c r="O192" s="51"/>
      <c r="P192" s="52">
        <v>8</v>
      </c>
      <c r="Q192" s="53">
        <v>8</v>
      </c>
      <c r="R192" s="53">
        <v>8</v>
      </c>
      <c r="S192" s="53"/>
      <c r="T192" s="53"/>
      <c r="U192" s="54">
        <f>ROUND(((P192*I192)+(Q192*J192)+(R192*K192)+(S192*L192)+(T192*M192)),2)</f>
        <v>8</v>
      </c>
      <c r="V192" s="55">
        <f>IF(U192&gt;=8,8,U192)</f>
        <v>8</v>
      </c>
      <c r="W192" s="56">
        <v>23800000000</v>
      </c>
      <c r="X192" s="56">
        <v>49648294000</v>
      </c>
      <c r="Y192" s="56"/>
      <c r="Z192" s="56"/>
      <c r="AA192" s="57"/>
      <c r="AB192" s="551">
        <f>(((((W192*I192)+(X192*J192)+(Y192*K192)+(Z192*L192)+(AA192*M192))/$L$2)))</f>
        <v>0.84618830950967017</v>
      </c>
      <c r="AC192" s="536">
        <f>12*AB192</f>
        <v>10.154259714116042</v>
      </c>
      <c r="AD192" s="488">
        <f>IF(AC192&gt;=12,12,AC192)</f>
        <v>10.154259714116042</v>
      </c>
      <c r="AE192" s="59"/>
      <c r="AF192" s="59">
        <v>0.4</v>
      </c>
      <c r="AG192" s="263">
        <v>19.8</v>
      </c>
      <c r="AH192" s="60">
        <f>V192+AD192+AG192+AE192+AF192</f>
        <v>38.354259714116047</v>
      </c>
      <c r="AI192" s="55">
        <f>IF(AH192&gt;=40,40,AH192)</f>
        <v>38.354259714116047</v>
      </c>
      <c r="AJ192" s="61"/>
      <c r="AK192" s="62"/>
      <c r="AL192" s="63"/>
      <c r="AM192" s="64">
        <f>100%+AL192</f>
        <v>1</v>
      </c>
      <c r="AN192" s="65">
        <f t="shared" ref="AN192" si="242">ROUNDUP((($E$2*AM192-$AN$4)*AJ192+$AN$4),-3)</f>
        <v>0</v>
      </c>
      <c r="AO192" s="66"/>
    </row>
    <row r="193" spans="1:41" s="22" customFormat="1" ht="48" customHeight="1" x14ac:dyDescent="0.15">
      <c r="A193" s="43"/>
      <c r="B193" s="164" t="s">
        <v>1193</v>
      </c>
      <c r="C193" s="117" t="s">
        <v>1192</v>
      </c>
      <c r="D193" s="45" t="s">
        <v>1079</v>
      </c>
      <c r="E193" s="45"/>
      <c r="F193" s="691"/>
      <c r="G193" s="46"/>
      <c r="H193" s="47"/>
      <c r="I193" s="172">
        <v>0.5</v>
      </c>
      <c r="J193" s="217">
        <v>0.5</v>
      </c>
      <c r="K193" s="49"/>
      <c r="L193" s="49"/>
      <c r="M193" s="49"/>
      <c r="N193" s="50">
        <f t="shared" ref="N193:N196" si="243">SUM(I193:M193)</f>
        <v>1</v>
      </c>
      <c r="O193" s="51"/>
      <c r="P193" s="52">
        <v>8</v>
      </c>
      <c r="Q193" s="53">
        <v>8</v>
      </c>
      <c r="R193" s="53"/>
      <c r="S193" s="53"/>
      <c r="T193" s="53"/>
      <c r="U193" s="54">
        <f t="shared" ref="U193:U196" si="244">ROUND(((P193*I193)+(Q193*J193)+(R193*K193)+(S193*L193)+(T193*M193)),2)</f>
        <v>8</v>
      </c>
      <c r="V193" s="55">
        <f t="shared" ref="V193:V196" si="245">IF(U193&gt;=8,8,U193)</f>
        <v>8</v>
      </c>
      <c r="W193" s="56">
        <v>12000000000</v>
      </c>
      <c r="X193" s="56">
        <v>55199686000</v>
      </c>
      <c r="Y193" s="56"/>
      <c r="Z193" s="56"/>
      <c r="AA193" s="167"/>
      <c r="AB193" s="551">
        <f t="shared" ref="AB193:AB196" si="246">(((((W193*I193)+(X193*J193)+(Y193*K193)+(Z193*L193)+(AA193*M193))/$L$2)))</f>
        <v>0.77419890373383815</v>
      </c>
      <c r="AC193" s="536">
        <f t="shared" ref="AC193:AC196" si="247">12*AB193</f>
        <v>9.2903868448060578</v>
      </c>
      <c r="AD193" s="488">
        <f t="shared" ref="AD193:AD196" si="248">IF(AC193&gt;=12,12,AC193)</f>
        <v>9.2903868448060578</v>
      </c>
      <c r="AE193" s="59"/>
      <c r="AF193" s="59">
        <v>0.4</v>
      </c>
      <c r="AG193" s="263">
        <v>19.8</v>
      </c>
      <c r="AH193" s="60">
        <f t="shared" ref="AH193:AH196" si="249">V193+AD193+AG193+AE193+AF193</f>
        <v>37.490386844806061</v>
      </c>
      <c r="AI193" s="55">
        <f t="shared" ref="AI193:AI196" si="250">IF(AH193&gt;=40,40,AH193)</f>
        <v>37.490386844806061</v>
      </c>
      <c r="AJ193" s="61"/>
      <c r="AK193" s="62"/>
      <c r="AL193" s="63"/>
      <c r="AM193" s="64">
        <f t="shared" ref="AM193:AM196" si="251">100%+AL193</f>
        <v>1</v>
      </c>
      <c r="AN193" s="65">
        <f>ROUNDUP((($E$2*AM193-$AN$4)*AJ193+$AN$4),-3)</f>
        <v>0</v>
      </c>
      <c r="AO193" s="66"/>
    </row>
    <row r="194" spans="1:41" s="22" customFormat="1" ht="58.5" customHeight="1" x14ac:dyDescent="0.15">
      <c r="A194" s="43"/>
      <c r="B194" s="225" t="s">
        <v>1182</v>
      </c>
      <c r="C194" s="45" t="s">
        <v>82</v>
      </c>
      <c r="D194" s="82" t="s">
        <v>1092</v>
      </c>
      <c r="E194" s="45"/>
      <c r="F194" s="82"/>
      <c r="G194" s="117"/>
      <c r="H194" s="47"/>
      <c r="I194" s="48">
        <v>0.9</v>
      </c>
      <c r="J194" s="49">
        <v>0.1</v>
      </c>
      <c r="K194" s="49"/>
      <c r="L194" s="49"/>
      <c r="M194" s="49"/>
      <c r="N194" s="50">
        <f>SUM(I194:M194)</f>
        <v>1</v>
      </c>
      <c r="O194" s="51"/>
      <c r="P194" s="52">
        <v>8</v>
      </c>
      <c r="Q194" s="53">
        <v>8</v>
      </c>
      <c r="R194" s="53"/>
      <c r="S194" s="53"/>
      <c r="T194" s="53"/>
      <c r="U194" s="54">
        <f>ROUND(((P194*I194)+(Q194*J194)+(R194*K194)+(S194*L194)+(T194*M194)),2)</f>
        <v>8</v>
      </c>
      <c r="V194" s="55">
        <f>IF(U194&gt;=8,8,U194)</f>
        <v>8</v>
      </c>
      <c r="W194" s="57">
        <v>38883867000</v>
      </c>
      <c r="X194" s="57">
        <v>20000000000</v>
      </c>
      <c r="Y194" s="57"/>
      <c r="Z194" s="56"/>
      <c r="AA194" s="57"/>
      <c r="AB194" s="476">
        <f>(((((W194*I194)+(X194*J194)+(Y194*K194)+(Z194*L194)+(AA194*M194))/$L$2)))</f>
        <v>0.85244030132422965</v>
      </c>
      <c r="AC194" s="536">
        <f>12*AB194</f>
        <v>10.229283615890756</v>
      </c>
      <c r="AD194" s="478">
        <f>IF(AC194&gt;=12,12,AC194)</f>
        <v>10.229283615890756</v>
      </c>
      <c r="AE194" s="59"/>
      <c r="AF194" s="59">
        <v>0.4</v>
      </c>
      <c r="AG194" s="263">
        <v>19.8</v>
      </c>
      <c r="AH194" s="60">
        <f>V194+AD194+AG194+AE194+AF194</f>
        <v>38.42928361589076</v>
      </c>
      <c r="AI194" s="55">
        <f>IF(AH194&gt;=40,40,AH194)</f>
        <v>38.42928361589076</v>
      </c>
      <c r="AJ194" s="61"/>
      <c r="AK194" s="62"/>
      <c r="AL194" s="63"/>
      <c r="AM194" s="64">
        <f>100%+AL194</f>
        <v>1</v>
      </c>
      <c r="AN194" s="65">
        <f>ROUNDUP((($E$2*AM194-$AN$4)*AJ194+$AN$4),-3)</f>
        <v>0</v>
      </c>
      <c r="AO194" s="66"/>
    </row>
    <row r="195" spans="1:41" s="22" customFormat="1" ht="58.5" customHeight="1" x14ac:dyDescent="0.15">
      <c r="A195" s="43"/>
      <c r="B195" s="44"/>
      <c r="C195" s="45"/>
      <c r="D195" s="45"/>
      <c r="E195" s="82"/>
      <c r="F195" s="82"/>
      <c r="G195" s="117"/>
      <c r="H195" s="47"/>
      <c r="I195" s="48">
        <v>0.51</v>
      </c>
      <c r="J195" s="49">
        <v>0.49</v>
      </c>
      <c r="K195" s="49"/>
      <c r="L195" s="49"/>
      <c r="M195" s="49"/>
      <c r="N195" s="50">
        <f t="shared" si="243"/>
        <v>1</v>
      </c>
      <c r="O195" s="51"/>
      <c r="P195" s="52">
        <v>8</v>
      </c>
      <c r="Q195" s="53">
        <v>8</v>
      </c>
      <c r="R195" s="53"/>
      <c r="S195" s="53"/>
      <c r="T195" s="53"/>
      <c r="U195" s="54">
        <f t="shared" si="244"/>
        <v>8</v>
      </c>
      <c r="V195" s="55">
        <f t="shared" si="245"/>
        <v>8</v>
      </c>
      <c r="W195" s="56">
        <v>37475145000</v>
      </c>
      <c r="X195" s="56"/>
      <c r="Y195" s="57"/>
      <c r="Z195" s="56"/>
      <c r="AA195" s="57"/>
      <c r="AB195" s="551">
        <f t="shared" si="246"/>
        <v>0.44038123183777911</v>
      </c>
      <c r="AC195" s="536">
        <f t="shared" si="247"/>
        <v>5.2845747820533493</v>
      </c>
      <c r="AD195" s="488">
        <f t="shared" si="248"/>
        <v>5.2845747820533493</v>
      </c>
      <c r="AE195" s="59"/>
      <c r="AF195" s="59">
        <v>0.4</v>
      </c>
      <c r="AG195" s="263">
        <v>19.8</v>
      </c>
      <c r="AH195" s="60">
        <f t="shared" si="249"/>
        <v>33.48457478205335</v>
      </c>
      <c r="AI195" s="55">
        <f t="shared" si="250"/>
        <v>33.48457478205335</v>
      </c>
      <c r="AJ195" s="61"/>
      <c r="AK195" s="62"/>
      <c r="AL195" s="63"/>
      <c r="AM195" s="64">
        <f t="shared" si="251"/>
        <v>1</v>
      </c>
      <c r="AN195" s="65">
        <f>ROUNDUP((($E$2*AM195-$AN$4)*AJ195+$AN$4),-3)</f>
        <v>0</v>
      </c>
      <c r="AO195" s="66"/>
    </row>
    <row r="196" spans="1:41" s="22" customFormat="1" ht="48.75" customHeight="1" x14ac:dyDescent="0.15">
      <c r="A196" s="43"/>
      <c r="B196" s="44"/>
      <c r="C196" s="107" t="s">
        <v>1206</v>
      </c>
      <c r="D196" s="103" t="s">
        <v>1203</v>
      </c>
      <c r="E196" s="107" t="s">
        <v>1207</v>
      </c>
      <c r="F196" s="545" t="s">
        <v>55</v>
      </c>
      <c r="G196" s="608" t="s">
        <v>1177</v>
      </c>
      <c r="H196" s="47"/>
      <c r="I196" s="48">
        <v>0.51</v>
      </c>
      <c r="J196" s="217">
        <v>0.49</v>
      </c>
      <c r="K196" s="49"/>
      <c r="L196" s="49"/>
      <c r="M196" s="49"/>
      <c r="N196" s="50">
        <f t="shared" si="243"/>
        <v>1</v>
      </c>
      <c r="O196" s="51"/>
      <c r="P196" s="52">
        <v>8</v>
      </c>
      <c r="Q196" s="53">
        <v>8</v>
      </c>
      <c r="R196" s="53"/>
      <c r="S196" s="53"/>
      <c r="T196" s="53"/>
      <c r="U196" s="54">
        <f t="shared" si="244"/>
        <v>8</v>
      </c>
      <c r="V196" s="55">
        <f t="shared" si="245"/>
        <v>8</v>
      </c>
      <c r="W196" s="56">
        <v>14509876000</v>
      </c>
      <c r="X196" s="68"/>
      <c r="Y196" s="68"/>
      <c r="Z196" s="68"/>
      <c r="AA196" s="57"/>
      <c r="AB196" s="476">
        <f t="shared" si="246"/>
        <v>0.17050973563126781</v>
      </c>
      <c r="AC196" s="536">
        <f t="shared" si="247"/>
        <v>2.0461168275752137</v>
      </c>
      <c r="AD196" s="478">
        <f t="shared" si="248"/>
        <v>2.0461168275752137</v>
      </c>
      <c r="AE196" s="59"/>
      <c r="AF196" s="59">
        <v>0.4</v>
      </c>
      <c r="AG196" s="263">
        <v>19.8</v>
      </c>
      <c r="AH196" s="60">
        <f t="shared" si="249"/>
        <v>30.246116827575214</v>
      </c>
      <c r="AI196" s="55">
        <f t="shared" si="250"/>
        <v>30.246116827575214</v>
      </c>
      <c r="AJ196" s="61"/>
      <c r="AK196" s="62"/>
      <c r="AL196" s="63"/>
      <c r="AM196" s="64">
        <f t="shared" si="251"/>
        <v>1</v>
      </c>
      <c r="AN196" s="65">
        <f t="shared" ref="AN196" si="252">ROUNDUP((($E$2*AM196-$AN$4)*AJ196+$AN$4),-3)</f>
        <v>0</v>
      </c>
      <c r="AO196" s="66"/>
    </row>
    <row r="197" spans="1:41" s="22" customFormat="1" ht="41.25" customHeight="1" x14ac:dyDescent="0.15">
      <c r="A197" s="43"/>
      <c r="B197" s="44"/>
      <c r="C197" s="82"/>
      <c r="D197" s="103" t="s">
        <v>1202</v>
      </c>
      <c r="E197" s="605" t="s">
        <v>1208</v>
      </c>
      <c r="F197" s="603" t="s">
        <v>1178</v>
      </c>
      <c r="G197" s="607" t="s">
        <v>1204</v>
      </c>
      <c r="H197" s="47"/>
      <c r="I197" s="172"/>
      <c r="J197" s="217"/>
      <c r="K197" s="217"/>
      <c r="L197" s="217"/>
      <c r="M197" s="217"/>
      <c r="N197" s="50"/>
      <c r="O197" s="51"/>
      <c r="P197" s="584"/>
      <c r="Q197" s="53"/>
      <c r="R197" s="53"/>
      <c r="S197" s="585"/>
      <c r="T197" s="54"/>
      <c r="U197" s="496"/>
      <c r="V197" s="55"/>
      <c r="W197" s="56"/>
      <c r="X197" s="56"/>
      <c r="Y197" s="56"/>
      <c r="Z197" s="56"/>
      <c r="AA197" s="57"/>
      <c r="AB197" s="476"/>
      <c r="AC197" s="536"/>
      <c r="AD197" s="478"/>
      <c r="AE197" s="59"/>
      <c r="AF197" s="59"/>
      <c r="AG197" s="263"/>
      <c r="AH197" s="60"/>
      <c r="AI197" s="55"/>
      <c r="AJ197" s="61"/>
      <c r="AK197" s="62"/>
      <c r="AL197" s="63"/>
      <c r="AM197" s="64"/>
      <c r="AN197" s="65"/>
      <c r="AO197" s="66"/>
    </row>
    <row r="198" spans="1:41" s="22" customFormat="1" ht="41.25" customHeight="1" x14ac:dyDescent="0.15">
      <c r="A198" s="43"/>
      <c r="B198" s="44"/>
      <c r="C198" s="82"/>
      <c r="D198" s="103" t="s">
        <v>1237</v>
      </c>
      <c r="E198" s="605" t="s">
        <v>1209</v>
      </c>
      <c r="F198" s="603" t="s">
        <v>1185</v>
      </c>
      <c r="G198" s="300" t="s">
        <v>1186</v>
      </c>
      <c r="H198" s="47"/>
      <c r="I198" s="172"/>
      <c r="J198" s="217"/>
      <c r="K198" s="217"/>
      <c r="L198" s="217"/>
      <c r="M198" s="217"/>
      <c r="N198" s="50"/>
      <c r="O198" s="51"/>
      <c r="P198" s="584"/>
      <c r="Q198" s="53"/>
      <c r="R198" s="53"/>
      <c r="S198" s="585"/>
      <c r="T198" s="54"/>
      <c r="U198" s="496"/>
      <c r="V198" s="55"/>
      <c r="W198" s="56"/>
      <c r="X198" s="56"/>
      <c r="Y198" s="56"/>
      <c r="Z198" s="56"/>
      <c r="AA198" s="57"/>
      <c r="AB198" s="476"/>
      <c r="AC198" s="536"/>
      <c r="AD198" s="478"/>
      <c r="AE198" s="59"/>
      <c r="AF198" s="59"/>
      <c r="AG198" s="263"/>
      <c r="AH198" s="60"/>
      <c r="AI198" s="55"/>
      <c r="AJ198" s="61"/>
      <c r="AK198" s="62"/>
      <c r="AL198" s="63"/>
      <c r="AM198" s="64"/>
      <c r="AN198" s="65"/>
      <c r="AO198" s="66"/>
    </row>
    <row r="199" spans="1:41" s="22" customFormat="1" ht="41.25" customHeight="1" x14ac:dyDescent="0.15">
      <c r="A199" s="43"/>
      <c r="B199" s="44"/>
      <c r="C199" s="103" t="s">
        <v>1198</v>
      </c>
      <c r="D199" s="106" t="s">
        <v>1231</v>
      </c>
      <c r="E199" s="605" t="s">
        <v>1210</v>
      </c>
      <c r="F199" s="606" t="s">
        <v>1195</v>
      </c>
      <c r="G199" s="300" t="s">
        <v>1194</v>
      </c>
      <c r="H199" s="47"/>
      <c r="I199" s="172"/>
      <c r="J199" s="217"/>
      <c r="K199" s="217"/>
      <c r="L199" s="217"/>
      <c r="M199" s="217"/>
      <c r="N199" s="50"/>
      <c r="O199" s="51"/>
      <c r="P199" s="584"/>
      <c r="Q199" s="53"/>
      <c r="R199" s="53"/>
      <c r="S199" s="585"/>
      <c r="T199" s="54"/>
      <c r="U199" s="496"/>
      <c r="V199" s="55"/>
      <c r="W199" s="56"/>
      <c r="X199" s="56"/>
      <c r="Y199" s="56"/>
      <c r="Z199" s="56"/>
      <c r="AA199" s="57"/>
      <c r="AB199" s="476"/>
      <c r="AC199" s="536"/>
      <c r="AD199" s="478"/>
      <c r="AE199" s="59"/>
      <c r="AF199" s="59"/>
      <c r="AG199" s="263"/>
      <c r="AH199" s="60"/>
      <c r="AI199" s="55"/>
      <c r="AJ199" s="61"/>
      <c r="AK199" s="62"/>
      <c r="AL199" s="63"/>
      <c r="AM199" s="64"/>
      <c r="AN199" s="65"/>
      <c r="AO199" s="66"/>
    </row>
    <row r="200" spans="1:41" s="22" customFormat="1" ht="52.5" customHeight="1" x14ac:dyDescent="0.15">
      <c r="A200" s="43"/>
      <c r="B200" s="44"/>
      <c r="C200" s="82" t="s">
        <v>1205</v>
      </c>
      <c r="D200" s="106" t="s">
        <v>1211</v>
      </c>
      <c r="E200" s="605" t="s">
        <v>1212</v>
      </c>
      <c r="F200" s="608" t="s">
        <v>1184</v>
      </c>
      <c r="G200" s="319" t="s">
        <v>1215</v>
      </c>
      <c r="H200" s="47"/>
      <c r="I200" s="172"/>
      <c r="J200" s="217"/>
      <c r="K200" s="217"/>
      <c r="L200" s="217"/>
      <c r="M200" s="217"/>
      <c r="N200" s="50"/>
      <c r="O200" s="51"/>
      <c r="P200" s="584"/>
      <c r="Q200" s="53"/>
      <c r="R200" s="53"/>
      <c r="S200" s="585"/>
      <c r="T200" s="54"/>
      <c r="U200" s="496"/>
      <c r="V200" s="55"/>
      <c r="W200" s="56"/>
      <c r="X200" s="56"/>
      <c r="Y200" s="56"/>
      <c r="Z200" s="56"/>
      <c r="AA200" s="57"/>
      <c r="AB200" s="476"/>
      <c r="AC200" s="536"/>
      <c r="AD200" s="478"/>
      <c r="AE200" s="59"/>
      <c r="AF200" s="59"/>
      <c r="AG200" s="263"/>
      <c r="AH200" s="60"/>
      <c r="AI200" s="55"/>
      <c r="AJ200" s="61"/>
      <c r="AK200" s="62"/>
      <c r="AL200" s="63"/>
      <c r="AM200" s="64"/>
      <c r="AN200" s="65"/>
      <c r="AO200" s="66"/>
    </row>
    <row r="201" spans="1:41" s="22" customFormat="1" ht="41.25" customHeight="1" x14ac:dyDescent="0.15">
      <c r="A201" s="43"/>
      <c r="B201" s="44"/>
      <c r="C201" s="103" t="s">
        <v>1213</v>
      </c>
      <c r="D201" s="106" t="s">
        <v>1214</v>
      </c>
      <c r="E201" s="605" t="s">
        <v>1219</v>
      </c>
      <c r="F201" s="603" t="s">
        <v>1216</v>
      </c>
      <c r="G201" s="300" t="s">
        <v>1217</v>
      </c>
      <c r="H201" s="47"/>
      <c r="I201" s="172"/>
      <c r="J201" s="217"/>
      <c r="K201" s="217"/>
      <c r="L201" s="217"/>
      <c r="M201" s="217"/>
      <c r="N201" s="50"/>
      <c r="O201" s="51"/>
      <c r="P201" s="584"/>
      <c r="Q201" s="53"/>
      <c r="R201" s="53"/>
      <c r="S201" s="585"/>
      <c r="T201" s="54"/>
      <c r="U201" s="496"/>
      <c r="V201" s="55"/>
      <c r="W201" s="56"/>
      <c r="X201" s="56"/>
      <c r="Y201" s="56"/>
      <c r="Z201" s="56"/>
      <c r="AA201" s="57"/>
      <c r="AB201" s="476"/>
      <c r="AC201" s="536"/>
      <c r="AD201" s="478"/>
      <c r="AE201" s="59"/>
      <c r="AF201" s="59"/>
      <c r="AG201" s="263"/>
      <c r="AH201" s="60"/>
      <c r="AI201" s="55"/>
      <c r="AJ201" s="61"/>
      <c r="AK201" s="62"/>
      <c r="AL201" s="63"/>
      <c r="AM201" s="64"/>
      <c r="AN201" s="65"/>
      <c r="AO201" s="66"/>
    </row>
    <row r="202" spans="1:41" s="22" customFormat="1" ht="41.25" customHeight="1" x14ac:dyDescent="0.15">
      <c r="A202" s="43"/>
      <c r="B202" s="44"/>
      <c r="C202" s="82" t="s">
        <v>1220</v>
      </c>
      <c r="D202" s="83" t="s">
        <v>1221</v>
      </c>
      <c r="E202" s="605" t="s">
        <v>1222</v>
      </c>
      <c r="F202" s="603" t="s">
        <v>1226</v>
      </c>
      <c r="G202" s="611" t="s">
        <v>1179</v>
      </c>
      <c r="H202" s="47"/>
      <c r="I202" s="172"/>
      <c r="J202" s="217"/>
      <c r="K202" s="217"/>
      <c r="L202" s="217"/>
      <c r="M202" s="217"/>
      <c r="N202" s="50"/>
      <c r="O202" s="51"/>
      <c r="P202" s="584"/>
      <c r="Q202" s="53"/>
      <c r="R202" s="53"/>
      <c r="S202" s="585"/>
      <c r="T202" s="54"/>
      <c r="U202" s="496"/>
      <c r="V202" s="55"/>
      <c r="W202" s="56"/>
      <c r="X202" s="56"/>
      <c r="Y202" s="56"/>
      <c r="Z202" s="56"/>
      <c r="AA202" s="57"/>
      <c r="AB202" s="476"/>
      <c r="AC202" s="536"/>
      <c r="AD202" s="478"/>
      <c r="AE202" s="59"/>
      <c r="AF202" s="59"/>
      <c r="AG202" s="263"/>
      <c r="AH202" s="60"/>
      <c r="AI202" s="55"/>
      <c r="AJ202" s="61"/>
      <c r="AK202" s="62"/>
      <c r="AL202" s="63"/>
      <c r="AM202" s="64"/>
      <c r="AN202" s="65"/>
      <c r="AO202" s="66"/>
    </row>
    <row r="203" spans="1:41" s="22" customFormat="1" ht="45.75" customHeight="1" x14ac:dyDescent="0.15">
      <c r="A203" s="43"/>
      <c r="B203" s="44"/>
      <c r="C203" s="117" t="s">
        <v>1223</v>
      </c>
      <c r="D203" s="106" t="s">
        <v>1224</v>
      </c>
      <c r="E203" s="692" t="s">
        <v>1225</v>
      </c>
      <c r="F203" s="631" t="s">
        <v>1249</v>
      </c>
      <c r="G203" s="300"/>
      <c r="H203" s="47"/>
      <c r="I203" s="172"/>
      <c r="J203" s="217"/>
      <c r="K203" s="217"/>
      <c r="L203" s="217"/>
      <c r="M203" s="217"/>
      <c r="N203" s="50"/>
      <c r="O203" s="51"/>
      <c r="P203" s="584"/>
      <c r="Q203" s="53"/>
      <c r="R203" s="53"/>
      <c r="S203" s="585"/>
      <c r="T203" s="54"/>
      <c r="U203" s="496"/>
      <c r="V203" s="55"/>
      <c r="W203" s="56"/>
      <c r="X203" s="56"/>
      <c r="Y203" s="56"/>
      <c r="Z203" s="56"/>
      <c r="AA203" s="57"/>
      <c r="AB203" s="476"/>
      <c r="AC203" s="536"/>
      <c r="AD203" s="478"/>
      <c r="AE203" s="59"/>
      <c r="AF203" s="59"/>
      <c r="AG203" s="263"/>
      <c r="AH203" s="60"/>
      <c r="AI203" s="55"/>
      <c r="AJ203" s="61"/>
      <c r="AK203" s="62"/>
      <c r="AL203" s="63"/>
      <c r="AM203" s="64"/>
      <c r="AN203" s="65"/>
      <c r="AO203" s="66"/>
    </row>
    <row r="204" spans="1:41" s="22" customFormat="1" ht="41.25" customHeight="1" x14ac:dyDescent="0.15">
      <c r="A204" s="43"/>
      <c r="B204" s="44"/>
      <c r="C204" s="82" t="s">
        <v>1227</v>
      </c>
      <c r="D204" s="83" t="s">
        <v>1228</v>
      </c>
      <c r="E204" s="692" t="s">
        <v>1229</v>
      </c>
      <c r="F204" s="689"/>
      <c r="G204" s="83"/>
      <c r="H204" s="47"/>
      <c r="I204" s="172"/>
      <c r="J204" s="217"/>
      <c r="K204" s="217"/>
      <c r="L204" s="217"/>
      <c r="M204" s="217"/>
      <c r="N204" s="50"/>
      <c r="O204" s="51"/>
      <c r="P204" s="584"/>
      <c r="Q204" s="53"/>
      <c r="R204" s="53"/>
      <c r="S204" s="585"/>
      <c r="T204" s="54"/>
      <c r="U204" s="496"/>
      <c r="V204" s="55"/>
      <c r="W204" s="56"/>
      <c r="X204" s="56"/>
      <c r="Y204" s="56"/>
      <c r="Z204" s="56"/>
      <c r="AA204" s="57"/>
      <c r="AB204" s="476"/>
      <c r="AC204" s="536"/>
      <c r="AD204" s="478"/>
      <c r="AE204" s="59"/>
      <c r="AF204" s="59"/>
      <c r="AG204" s="263"/>
      <c r="AH204" s="60"/>
      <c r="AI204" s="55"/>
      <c r="AJ204" s="61"/>
      <c r="AK204" s="62"/>
      <c r="AL204" s="63"/>
      <c r="AM204" s="64"/>
      <c r="AN204" s="65"/>
      <c r="AO204" s="66"/>
    </row>
    <row r="205" spans="1:41" s="22" customFormat="1" ht="41.25" customHeight="1" x14ac:dyDescent="0.15">
      <c r="A205" s="43"/>
      <c r="B205" s="44"/>
      <c r="C205" s="82" t="s">
        <v>1230</v>
      </c>
      <c r="D205" s="83" t="s">
        <v>1232</v>
      </c>
      <c r="E205" s="692"/>
      <c r="F205" s="689"/>
      <c r="G205" s="83"/>
      <c r="H205" s="47"/>
      <c r="I205" s="172"/>
      <c r="J205" s="217"/>
      <c r="K205" s="217"/>
      <c r="L205" s="217"/>
      <c r="M205" s="217"/>
      <c r="N205" s="50"/>
      <c r="O205" s="51"/>
      <c r="P205" s="584"/>
      <c r="Q205" s="53"/>
      <c r="R205" s="53"/>
      <c r="S205" s="585"/>
      <c r="T205" s="54"/>
      <c r="U205" s="496"/>
      <c r="V205" s="55"/>
      <c r="W205" s="56"/>
      <c r="X205" s="56"/>
      <c r="Y205" s="56"/>
      <c r="Z205" s="56"/>
      <c r="AA205" s="57"/>
      <c r="AB205" s="476"/>
      <c r="AC205" s="536"/>
      <c r="AD205" s="478"/>
      <c r="AE205" s="59"/>
      <c r="AF205" s="59"/>
      <c r="AG205" s="263"/>
      <c r="AH205" s="60"/>
      <c r="AI205" s="55"/>
      <c r="AJ205" s="61"/>
      <c r="AK205" s="62"/>
      <c r="AL205" s="63"/>
      <c r="AM205" s="64"/>
      <c r="AN205" s="65"/>
      <c r="AO205" s="66"/>
    </row>
    <row r="206" spans="1:41" s="22" customFormat="1" ht="51.75" customHeight="1" x14ac:dyDescent="0.15">
      <c r="A206" s="43"/>
      <c r="B206" s="44"/>
      <c r="C206" s="82" t="s">
        <v>1233</v>
      </c>
      <c r="D206" s="83"/>
      <c r="E206" s="692"/>
      <c r="F206" s="689"/>
      <c r="G206" s="83"/>
      <c r="H206" s="47"/>
      <c r="I206" s="172"/>
      <c r="J206" s="217"/>
      <c r="K206" s="217"/>
      <c r="L206" s="217"/>
      <c r="M206" s="217"/>
      <c r="N206" s="50"/>
      <c r="O206" s="51"/>
      <c r="P206" s="584"/>
      <c r="Q206" s="53"/>
      <c r="R206" s="53"/>
      <c r="S206" s="585"/>
      <c r="T206" s="54"/>
      <c r="U206" s="496"/>
      <c r="V206" s="55"/>
      <c r="W206" s="56"/>
      <c r="X206" s="56"/>
      <c r="Y206" s="56"/>
      <c r="Z206" s="56"/>
      <c r="AA206" s="57"/>
      <c r="AB206" s="476"/>
      <c r="AC206" s="536"/>
      <c r="AD206" s="478"/>
      <c r="AE206" s="59"/>
      <c r="AF206" s="59"/>
      <c r="AG206" s="263"/>
      <c r="AH206" s="60"/>
      <c r="AI206" s="55"/>
      <c r="AJ206" s="61"/>
      <c r="AK206" s="62"/>
      <c r="AL206" s="63"/>
      <c r="AM206" s="64"/>
      <c r="AN206" s="65"/>
      <c r="AO206" s="66"/>
    </row>
    <row r="207" spans="1:41" s="22" customFormat="1" ht="41.25" customHeight="1" x14ac:dyDescent="0.15">
      <c r="A207" s="43"/>
      <c r="B207" s="44"/>
      <c r="C207" s="82"/>
      <c r="D207" s="83"/>
      <c r="E207" s="692"/>
      <c r="F207" s="689"/>
      <c r="G207" s="83"/>
      <c r="H207" s="47"/>
      <c r="I207" s="172"/>
      <c r="J207" s="217"/>
      <c r="K207" s="217"/>
      <c r="L207" s="217"/>
      <c r="M207" s="217"/>
      <c r="N207" s="50"/>
      <c r="O207" s="51"/>
      <c r="P207" s="584"/>
      <c r="Q207" s="53"/>
      <c r="R207" s="53"/>
      <c r="S207" s="585"/>
      <c r="T207" s="54"/>
      <c r="U207" s="496"/>
      <c r="V207" s="55"/>
      <c r="W207" s="56"/>
      <c r="X207" s="56"/>
      <c r="Y207" s="56"/>
      <c r="Z207" s="56"/>
      <c r="AA207" s="57"/>
      <c r="AB207" s="476"/>
      <c r="AC207" s="536"/>
      <c r="AD207" s="478"/>
      <c r="AE207" s="59"/>
      <c r="AF207" s="59"/>
      <c r="AG207" s="263"/>
      <c r="AH207" s="60"/>
      <c r="AI207" s="55"/>
      <c r="AJ207" s="61"/>
      <c r="AK207" s="62"/>
      <c r="AL207" s="63"/>
      <c r="AM207" s="64"/>
      <c r="AN207" s="65"/>
      <c r="AO207" s="66"/>
    </row>
    <row r="208" spans="1:41" s="22" customFormat="1" ht="48" customHeight="1" x14ac:dyDescent="0.15">
      <c r="A208" s="43"/>
      <c r="B208" s="44"/>
      <c r="C208" s="45" t="s">
        <v>1093</v>
      </c>
      <c r="D208" s="45" t="s">
        <v>1218</v>
      </c>
      <c r="E208" s="45"/>
      <c r="F208" s="82"/>
      <c r="G208" s="46"/>
      <c r="H208" s="47"/>
      <c r="I208" s="172">
        <v>0.6</v>
      </c>
      <c r="J208" s="217">
        <v>0.4</v>
      </c>
      <c r="K208" s="49"/>
      <c r="L208" s="49"/>
      <c r="M208" s="49"/>
      <c r="N208" s="50">
        <f>SUM(I208:M208)</f>
        <v>1</v>
      </c>
      <c r="O208" s="51"/>
      <c r="P208" s="52">
        <v>8</v>
      </c>
      <c r="Q208" s="53">
        <v>8</v>
      </c>
      <c r="R208" s="53"/>
      <c r="S208" s="53"/>
      <c r="T208" s="53"/>
      <c r="U208" s="54">
        <f>ROUND(((P208*I208)+(Q208*J208)+(R208*K208)+(S208*L208)+(T208*M208)),2)</f>
        <v>8</v>
      </c>
      <c r="V208" s="55">
        <f>IF(U208&gt;=8,8,U208)</f>
        <v>8</v>
      </c>
      <c r="W208" s="57">
        <v>41447197000</v>
      </c>
      <c r="X208" s="56">
        <v>22000000000</v>
      </c>
      <c r="Y208" s="56"/>
      <c r="Z208" s="56"/>
      <c r="AA208" s="167"/>
      <c r="AB208" s="551">
        <f>(((((W208*I208)+(X208*J208)+(Y208*K208)+(Z208*L208)+(AA208*M208))/$L$2)))</f>
        <v>0.77577669160543494</v>
      </c>
      <c r="AC208" s="536">
        <f>12*AB208</f>
        <v>9.3093202992652202</v>
      </c>
      <c r="AD208" s="488">
        <f>IF(AC208&gt;=12,12,AC208)</f>
        <v>9.3093202992652202</v>
      </c>
      <c r="AE208" s="182"/>
      <c r="AF208" s="59">
        <v>0.4</v>
      </c>
      <c r="AG208" s="263">
        <v>19.8</v>
      </c>
      <c r="AH208" s="60">
        <f>V208+AD208+AG208+AE208+AF208</f>
        <v>37.509320299265219</v>
      </c>
      <c r="AI208" s="55">
        <f>IF(AH208&gt;=40,40,AH208)</f>
        <v>37.509320299265219</v>
      </c>
      <c r="AJ208" s="61"/>
      <c r="AK208" s="62"/>
      <c r="AL208" s="63"/>
      <c r="AM208" s="64">
        <f>100%+AL208</f>
        <v>1</v>
      </c>
      <c r="AN208" s="65">
        <f>ROUNDUP((($E$2*AM208-$AN$4)*AJ208+$AN$4),-3)</f>
        <v>0</v>
      </c>
      <c r="AO208" s="66"/>
    </row>
    <row r="209" spans="1:41" s="22" customFormat="1" ht="26.25" customHeight="1" x14ac:dyDescent="0.15">
      <c r="A209" s="43"/>
      <c r="B209" s="44"/>
      <c r="C209" s="843" t="s">
        <v>1173</v>
      </c>
      <c r="D209" s="844"/>
      <c r="E209" s="844"/>
      <c r="F209" s="845"/>
      <c r="G209" s="46"/>
      <c r="H209" s="47"/>
      <c r="I209" s="172"/>
      <c r="J209" s="217"/>
      <c r="K209" s="217"/>
      <c r="L209" s="217"/>
      <c r="M209" s="217"/>
      <c r="N209" s="50"/>
      <c r="O209" s="51"/>
      <c r="P209" s="604">
        <v>86.96</v>
      </c>
      <c r="Q209" s="53">
        <v>89.6</v>
      </c>
      <c r="R209" s="53"/>
      <c r="S209" s="585"/>
      <c r="T209" s="54"/>
      <c r="U209" s="496">
        <f>(I208*P209)+(J208*Q209)+(K208*R209)+(L208*S209)</f>
        <v>88.015999999999991</v>
      </c>
      <c r="V209" s="55">
        <f>IF(U209&gt;=8,8,U209)</f>
        <v>8</v>
      </c>
      <c r="W209" s="56"/>
      <c r="X209" s="56"/>
      <c r="Y209" s="56"/>
      <c r="Z209" s="56"/>
      <c r="AA209" s="57"/>
      <c r="AB209" s="476"/>
      <c r="AC209" s="536"/>
      <c r="AD209" s="478"/>
      <c r="AE209" s="59"/>
      <c r="AF209" s="59"/>
      <c r="AG209" s="263"/>
      <c r="AH209" s="60"/>
      <c r="AI209" s="55"/>
      <c r="AJ209" s="61"/>
      <c r="AK209" s="62"/>
      <c r="AL209" s="63"/>
      <c r="AM209" s="64"/>
      <c r="AN209" s="65"/>
      <c r="AO209" s="66"/>
    </row>
    <row r="210" spans="1:41" s="22" customFormat="1" ht="48" customHeight="1" x14ac:dyDescent="0.15">
      <c r="A210" s="43"/>
      <c r="B210" s="44"/>
      <c r="C210" s="46" t="s">
        <v>1234</v>
      </c>
      <c r="D210" s="112" t="s">
        <v>1235</v>
      </c>
      <c r="E210" s="45"/>
      <c r="F210" s="82"/>
      <c r="G210" s="46"/>
      <c r="H210" s="47"/>
      <c r="I210" s="48">
        <v>0.65</v>
      </c>
      <c r="J210" s="49">
        <v>0.35</v>
      </c>
      <c r="K210" s="49"/>
      <c r="L210" s="49"/>
      <c r="M210" s="49"/>
      <c r="N210" s="50">
        <f>SUM(I210:M210)</f>
        <v>1</v>
      </c>
      <c r="O210" s="51"/>
      <c r="P210" s="52">
        <v>8</v>
      </c>
      <c r="Q210" s="74">
        <v>7.8</v>
      </c>
      <c r="R210" s="53"/>
      <c r="S210" s="53"/>
      <c r="T210" s="53"/>
      <c r="U210" s="54">
        <f>ROUND(((P210*I210)+(Q210*J210)+(R210*K210)+(S210*L210)+(T210*M210)),2)</f>
        <v>7.93</v>
      </c>
      <c r="V210" s="55">
        <f>IF(U210&gt;=8,8,U210)</f>
        <v>7.93</v>
      </c>
      <c r="W210" s="56">
        <v>42000000000</v>
      </c>
      <c r="X210" s="56">
        <v>19170687000</v>
      </c>
      <c r="Y210" s="56"/>
      <c r="Z210" s="56"/>
      <c r="AA210" s="57"/>
      <c r="AB210" s="551">
        <f>(((((W210*I210)+(X210*J210)+(Y210*K210)+(Z210*L210)+(AA210*M210))/$L$2)))</f>
        <v>0.78364365490226762</v>
      </c>
      <c r="AC210" s="536">
        <f>12*AB210</f>
        <v>9.4037238588272114</v>
      </c>
      <c r="AD210" s="488">
        <f>IF(AC210&gt;=12,12,AC210)</f>
        <v>9.4037238588272114</v>
      </c>
      <c r="AE210" s="59"/>
      <c r="AF210" s="59">
        <v>0.3</v>
      </c>
      <c r="AG210" s="263">
        <v>19.8</v>
      </c>
      <c r="AH210" s="60">
        <f>V210+AD210+AG210+AE210+AF210</f>
        <v>37.433723858827207</v>
      </c>
      <c r="AI210" s="55">
        <f>IF(AH210&gt;=40,40,AH210)</f>
        <v>37.433723858827207</v>
      </c>
      <c r="AJ210" s="61"/>
      <c r="AK210" s="62"/>
      <c r="AL210" s="63"/>
      <c r="AM210" s="64"/>
      <c r="AN210" s="65"/>
      <c r="AO210" s="66"/>
    </row>
    <row r="211" spans="1:41" s="22" customFormat="1" ht="48" customHeight="1" x14ac:dyDescent="0.15">
      <c r="A211" s="43"/>
      <c r="B211" s="44"/>
      <c r="C211" s="46" t="s">
        <v>1191</v>
      </c>
      <c r="D211" s="112" t="s">
        <v>1190</v>
      </c>
      <c r="E211" s="45"/>
      <c r="F211" s="82"/>
      <c r="G211" s="46"/>
      <c r="H211" s="47"/>
      <c r="I211" s="48">
        <v>0.69</v>
      </c>
      <c r="J211" s="49">
        <v>0.31</v>
      </c>
      <c r="K211" s="49"/>
      <c r="L211" s="49"/>
      <c r="M211" s="49"/>
      <c r="N211" s="50">
        <f>SUM(I211:M211)</f>
        <v>1</v>
      </c>
      <c r="O211" s="51"/>
      <c r="P211" s="52">
        <v>8</v>
      </c>
      <c r="Q211" s="53">
        <v>8</v>
      </c>
      <c r="R211" s="53"/>
      <c r="S211" s="53"/>
      <c r="T211" s="53"/>
      <c r="U211" s="54">
        <f>ROUND(((P211*I211)+(Q211*J211)+(R211*K211)+(S211*L211)+(T211*M211)),2)</f>
        <v>8</v>
      </c>
      <c r="V211" s="55">
        <f>IF(U211&gt;=8,8,U211)</f>
        <v>8</v>
      </c>
      <c r="W211" s="56">
        <v>40469345000</v>
      </c>
      <c r="X211" s="56">
        <v>18587108000</v>
      </c>
      <c r="Y211" s="56"/>
      <c r="Z211" s="56"/>
      <c r="AA211" s="57"/>
      <c r="AB211" s="551">
        <f>(((((W211*I211)+(X211*J211)+(Y211*K211)+(Z211*L211)+(AA211*M211))/$L$2)))</f>
        <v>0.77618069006652302</v>
      </c>
      <c r="AC211" s="536">
        <f>12*AB211</f>
        <v>9.3141682807982757</v>
      </c>
      <c r="AD211" s="488">
        <f>IF(AC211&gt;=12,12,AC211)</f>
        <v>9.3141682807982757</v>
      </c>
      <c r="AE211" s="59"/>
      <c r="AF211" s="59">
        <v>0.2</v>
      </c>
      <c r="AG211" s="263">
        <v>19.8</v>
      </c>
      <c r="AH211" s="60">
        <f>V211+AD211+AG211+AE211+AF211</f>
        <v>37.314168280798285</v>
      </c>
      <c r="AI211" s="55">
        <f>IF(AH211&gt;=40,40,AH211)</f>
        <v>37.314168280798285</v>
      </c>
      <c r="AJ211" s="61"/>
      <c r="AK211" s="62"/>
      <c r="AL211" s="63"/>
      <c r="AM211" s="64"/>
      <c r="AN211" s="65"/>
      <c r="AO211" s="66"/>
    </row>
    <row r="212" spans="1:41" s="22" customFormat="1" ht="48" customHeight="1" x14ac:dyDescent="0.15">
      <c r="A212" s="43"/>
      <c r="B212" s="44"/>
      <c r="C212" s="46" t="s">
        <v>1189</v>
      </c>
      <c r="D212" s="112" t="s">
        <v>1188</v>
      </c>
      <c r="E212" s="45"/>
      <c r="F212" s="82"/>
      <c r="G212" s="46"/>
      <c r="H212" s="47"/>
      <c r="I212" s="48">
        <v>0.65</v>
      </c>
      <c r="J212" s="49">
        <v>0.35</v>
      </c>
      <c r="K212" s="49"/>
      <c r="L212" s="49"/>
      <c r="M212" s="49"/>
      <c r="N212" s="50">
        <f t="shared" ref="N212:N213" si="253">SUM(I212:M212)</f>
        <v>1</v>
      </c>
      <c r="O212" s="51"/>
      <c r="P212" s="52">
        <v>8</v>
      </c>
      <c r="Q212" s="581">
        <v>7.8</v>
      </c>
      <c r="R212" s="53"/>
      <c r="S212" s="53"/>
      <c r="T212" s="53"/>
      <c r="U212" s="54">
        <f t="shared" ref="U212:U213" si="254">ROUND(((P212*I212)+(Q212*J212)+(R212*K212)+(S212*L212)+(T212*M212)),2)</f>
        <v>7.93</v>
      </c>
      <c r="V212" s="55">
        <f t="shared" ref="V212:V213" si="255">IF(U212&gt;=8,8,U212)</f>
        <v>7.93</v>
      </c>
      <c r="W212" s="57">
        <v>38000000000</v>
      </c>
      <c r="X212" s="56">
        <v>25575994000</v>
      </c>
      <c r="Y212" s="56"/>
      <c r="Z212" s="56"/>
      <c r="AA212" s="57"/>
      <c r="AB212" s="551">
        <f t="shared" ref="AB212:AB213" si="256">(((((W212*I212)+(X212*J212)+(Y212*K212)+(Z212*L212)+(AA212*M212))/$L$2)))</f>
        <v>0.77539142677160522</v>
      </c>
      <c r="AC212" s="536">
        <f t="shared" ref="AC212:AC213" si="257">12*AB212</f>
        <v>9.3046971212592631</v>
      </c>
      <c r="AD212" s="488">
        <f t="shared" ref="AD212:AD213" si="258">IF(AC212&gt;=12,12,AC212)</f>
        <v>9.3046971212592631</v>
      </c>
      <c r="AE212" s="59"/>
      <c r="AF212" s="59">
        <v>0.3</v>
      </c>
      <c r="AG212" s="263">
        <v>19.8</v>
      </c>
      <c r="AH212" s="60">
        <f t="shared" ref="AH212:AH213" si="259">V212+AD212+AG212+AE212+AF212</f>
        <v>37.334697121259261</v>
      </c>
      <c r="AI212" s="55">
        <f t="shared" ref="AI212:AI213" si="260">IF(AH212&gt;=40,40,AH212)</f>
        <v>37.334697121259261</v>
      </c>
      <c r="AJ212" s="61"/>
      <c r="AK212" s="62"/>
      <c r="AL212" s="63"/>
      <c r="AM212" s="64"/>
      <c r="AN212" s="65"/>
      <c r="AO212" s="66"/>
    </row>
    <row r="213" spans="1:41" s="22" customFormat="1" ht="48" customHeight="1" x14ac:dyDescent="0.15">
      <c r="A213" s="43"/>
      <c r="B213" s="44"/>
      <c r="C213" s="117" t="s">
        <v>1183</v>
      </c>
      <c r="D213" s="112" t="s">
        <v>1100</v>
      </c>
      <c r="E213" s="45"/>
      <c r="F213" s="691"/>
      <c r="G213" s="46"/>
      <c r="H213" s="47"/>
      <c r="I213" s="172">
        <v>0.51</v>
      </c>
      <c r="J213" s="217">
        <v>0.49</v>
      </c>
      <c r="K213" s="49"/>
      <c r="L213" s="49"/>
      <c r="M213" s="49"/>
      <c r="N213" s="50">
        <f t="shared" si="253"/>
        <v>1</v>
      </c>
      <c r="O213" s="51"/>
      <c r="P213" s="52">
        <v>8</v>
      </c>
      <c r="Q213" s="53">
        <v>8</v>
      </c>
      <c r="R213" s="53"/>
      <c r="S213" s="53"/>
      <c r="T213" s="53"/>
      <c r="U213" s="54">
        <f t="shared" si="254"/>
        <v>8</v>
      </c>
      <c r="V213" s="55">
        <f t="shared" si="255"/>
        <v>8</v>
      </c>
      <c r="W213" s="57">
        <v>37000000000</v>
      </c>
      <c r="X213" s="56">
        <v>28869414000</v>
      </c>
      <c r="Y213" s="57"/>
      <c r="Z213" s="56"/>
      <c r="AA213" s="167"/>
      <c r="AB213" s="551">
        <f t="shared" si="256"/>
        <v>0.76074644044837658</v>
      </c>
      <c r="AC213" s="536">
        <f t="shared" si="257"/>
        <v>9.128957285380519</v>
      </c>
      <c r="AD213" s="488">
        <f t="shared" si="258"/>
        <v>9.128957285380519</v>
      </c>
      <c r="AE213" s="182"/>
      <c r="AF213" s="59">
        <v>0.4</v>
      </c>
      <c r="AG213" s="263">
        <v>19.8</v>
      </c>
      <c r="AH213" s="60">
        <f t="shared" si="259"/>
        <v>37.328957285380518</v>
      </c>
      <c r="AI213" s="55">
        <f t="shared" si="260"/>
        <v>37.328957285380518</v>
      </c>
      <c r="AJ213" s="61"/>
      <c r="AK213" s="62"/>
      <c r="AL213" s="63"/>
      <c r="AM213" s="64">
        <f>100%+AL213</f>
        <v>1</v>
      </c>
      <c r="AN213" s="65">
        <f>ROUNDUP((($E$2*AM213-$AN$4)*AJ213+$AN$4),-3)</f>
        <v>0</v>
      </c>
      <c r="AO213" s="66"/>
    </row>
    <row r="214" spans="1:41" s="22" customFormat="1" ht="48" customHeight="1" x14ac:dyDescent="0.15">
      <c r="A214" s="43"/>
      <c r="B214" s="44"/>
      <c r="C214" s="46" t="s">
        <v>1183</v>
      </c>
      <c r="D214" s="112" t="s">
        <v>1065</v>
      </c>
      <c r="E214" s="45"/>
      <c r="F214" s="82"/>
      <c r="G214" s="46"/>
      <c r="H214" s="47"/>
      <c r="I214" s="48">
        <v>0.51</v>
      </c>
      <c r="J214" s="49">
        <v>0.49</v>
      </c>
      <c r="K214" s="49"/>
      <c r="L214" s="49"/>
      <c r="M214" s="49"/>
      <c r="N214" s="50">
        <f>SUM(I214:M214)</f>
        <v>1</v>
      </c>
      <c r="O214" s="51"/>
      <c r="P214" s="52">
        <v>8</v>
      </c>
      <c r="Q214" s="53">
        <v>8</v>
      </c>
      <c r="R214" s="53"/>
      <c r="S214" s="53"/>
      <c r="T214" s="53"/>
      <c r="U214" s="54">
        <f>ROUND(((P214*I214)+(Q214*J214)+(R214*K214)+(S214*L214)+(T214*M214)),2)</f>
        <v>8</v>
      </c>
      <c r="V214" s="55">
        <f>IF(U214&gt;=8,8,U214)</f>
        <v>8</v>
      </c>
      <c r="W214" s="57">
        <v>37000000000</v>
      </c>
      <c r="X214" s="56">
        <v>29314313000</v>
      </c>
      <c r="Y214" s="56"/>
      <c r="Z214" s="56"/>
      <c r="AA214" s="57"/>
      <c r="AB214" s="476">
        <f>(((((W214*I214)+(X214*J214)+(Y214*K214)+(Z214*L214)+(AA214*M214))/$L$2)))</f>
        <v>0.76576955189135021</v>
      </c>
      <c r="AC214" s="536">
        <f>12*AB214</f>
        <v>9.1892346226962029</v>
      </c>
      <c r="AD214" s="488">
        <f>IF(AC214&gt;=12,12,AC214)</f>
        <v>9.1892346226962029</v>
      </c>
      <c r="AE214" s="59"/>
      <c r="AF214" s="59">
        <v>0.4</v>
      </c>
      <c r="AG214" s="263">
        <v>19.8</v>
      </c>
      <c r="AH214" s="60">
        <f>V214+AD214+AG214+AE214+AF214</f>
        <v>37.3892346226962</v>
      </c>
      <c r="AI214" s="55">
        <f>IF(AH214&gt;=40,40,AH214)</f>
        <v>37.3892346226962</v>
      </c>
      <c r="AJ214" s="61"/>
      <c r="AK214" s="62"/>
      <c r="AL214" s="63"/>
      <c r="AM214" s="64"/>
      <c r="AN214" s="65"/>
      <c r="AO214" s="66"/>
    </row>
    <row r="215" spans="1:41" s="22" customFormat="1" ht="58.5" customHeight="1" x14ac:dyDescent="0.15">
      <c r="A215" s="43"/>
      <c r="B215" s="44"/>
      <c r="C215" s="117" t="s">
        <v>1199</v>
      </c>
      <c r="D215" s="112" t="s">
        <v>522</v>
      </c>
      <c r="E215" s="45"/>
      <c r="F215" s="82"/>
      <c r="G215" s="117"/>
      <c r="H215" s="47"/>
      <c r="I215" s="48">
        <v>0.6</v>
      </c>
      <c r="J215" s="49">
        <v>0.4</v>
      </c>
      <c r="K215" s="49"/>
      <c r="L215" s="49"/>
      <c r="M215" s="49"/>
      <c r="N215" s="50">
        <f t="shared" ref="N215" si="261">SUM(I215:M215)</f>
        <v>1</v>
      </c>
      <c r="O215" s="51"/>
      <c r="P215" s="52">
        <v>8</v>
      </c>
      <c r="Q215" s="53">
        <v>8</v>
      </c>
      <c r="R215" s="53">
        <v>8</v>
      </c>
      <c r="S215" s="53"/>
      <c r="T215" s="53"/>
      <c r="U215" s="54">
        <f t="shared" ref="U215" si="262">ROUND(((P215*I215)+(Q215*J215)+(R215*K215)+(S215*L215)+(T215*M215)),2)</f>
        <v>8</v>
      </c>
      <c r="V215" s="55">
        <f t="shared" ref="V215" si="263">IF(U215&gt;=8,8,U215)</f>
        <v>8</v>
      </c>
      <c r="W215" s="56">
        <v>33000000000</v>
      </c>
      <c r="X215" s="56">
        <v>33584652000</v>
      </c>
      <c r="Y215" s="56"/>
      <c r="Z215" s="56"/>
      <c r="AA215" s="57"/>
      <c r="AB215" s="551">
        <f t="shared" ref="AB215" si="264">(((((W215*I215)+(X215*J215)+(Y215*K215)+(Z215*L215)+(AA215*M215))/$L$2)))</f>
        <v>0.76576603641281837</v>
      </c>
      <c r="AC215" s="536">
        <f t="shared" ref="AC215" si="265">12*AB215</f>
        <v>9.1891924369538209</v>
      </c>
      <c r="AD215" s="488">
        <f t="shared" ref="AD215" si="266">IF(AC215&gt;=12,12,AC215)</f>
        <v>9.1891924369538209</v>
      </c>
      <c r="AE215" s="59"/>
      <c r="AF215" s="59">
        <v>0.4</v>
      </c>
      <c r="AG215" s="263">
        <v>19.8</v>
      </c>
      <c r="AH215" s="60">
        <f t="shared" ref="AH215" si="267">V215+AD215+AG215+AE215+AF215</f>
        <v>37.38919243695382</v>
      </c>
      <c r="AI215" s="55">
        <f t="shared" ref="AI215" si="268">IF(AH215&gt;=40,40,AH215)</f>
        <v>37.38919243695382</v>
      </c>
      <c r="AJ215" s="61"/>
      <c r="AK215" s="62"/>
      <c r="AL215" s="63"/>
      <c r="AM215" s="64">
        <f>100%+AL215</f>
        <v>1</v>
      </c>
      <c r="AN215" s="65">
        <f t="shared" ref="AN215" si="269">ROUNDUP((($E$2*AM215-$AN$4)*AJ215+$AN$4),-3)</f>
        <v>0</v>
      </c>
      <c r="AO215" s="66"/>
    </row>
    <row r="216" spans="1:41" s="22" customFormat="1" ht="41.25" customHeight="1" x14ac:dyDescent="0.15">
      <c r="A216" s="43"/>
      <c r="B216" s="44"/>
      <c r="C216" s="82"/>
      <c r="D216" s="83"/>
      <c r="E216" s="692"/>
      <c r="F216" s="689"/>
      <c r="G216" s="83"/>
      <c r="H216" s="47"/>
      <c r="I216" s="172"/>
      <c r="J216" s="217"/>
      <c r="K216" s="217"/>
      <c r="L216" s="217"/>
      <c r="M216" s="217"/>
      <c r="N216" s="50"/>
      <c r="O216" s="51"/>
      <c r="P216" s="584"/>
      <c r="Q216" s="53"/>
      <c r="R216" s="53"/>
      <c r="S216" s="585"/>
      <c r="T216" s="54"/>
      <c r="U216" s="496"/>
      <c r="V216" s="55"/>
      <c r="W216" s="56"/>
      <c r="X216" s="56"/>
      <c r="Y216" s="56"/>
      <c r="Z216" s="56"/>
      <c r="AA216" s="57"/>
      <c r="AB216" s="476"/>
      <c r="AC216" s="536"/>
      <c r="AD216" s="478"/>
      <c r="AE216" s="59"/>
      <c r="AF216" s="59"/>
      <c r="AG216" s="263"/>
      <c r="AH216" s="60"/>
      <c r="AI216" s="55"/>
      <c r="AJ216" s="61"/>
      <c r="AK216" s="62"/>
      <c r="AL216" s="63"/>
      <c r="AM216" s="64"/>
      <c r="AN216" s="65"/>
      <c r="AO216" s="66"/>
    </row>
    <row r="217" spans="1:41" s="22" customFormat="1" ht="48.75" customHeight="1" x14ac:dyDescent="0.15">
      <c r="A217" s="43"/>
      <c r="B217" s="44"/>
      <c r="C217" s="112" t="s">
        <v>1061</v>
      </c>
      <c r="D217" s="115" t="s">
        <v>1153</v>
      </c>
      <c r="E217" s="112" t="s">
        <v>1112</v>
      </c>
      <c r="F217" s="82" t="s">
        <v>1127</v>
      </c>
      <c r="G217" s="73"/>
      <c r="H217" s="47"/>
      <c r="I217" s="48">
        <v>0.5</v>
      </c>
      <c r="J217" s="49">
        <v>0.18</v>
      </c>
      <c r="K217" s="49">
        <v>0.17</v>
      </c>
      <c r="L217" s="49">
        <v>0.15</v>
      </c>
      <c r="M217" s="49"/>
      <c r="N217" s="50">
        <f>SUM(I217:M217)</f>
        <v>1</v>
      </c>
      <c r="O217" s="51"/>
      <c r="P217" s="52">
        <v>8</v>
      </c>
      <c r="Q217" s="581">
        <v>7.8</v>
      </c>
      <c r="R217" s="581">
        <v>7.8</v>
      </c>
      <c r="S217" s="53">
        <v>8</v>
      </c>
      <c r="T217" s="53"/>
      <c r="U217" s="54">
        <f>ROUND(((P217*I217)+(Q217*J217)+(R217*K217)+(S217*L217)+(T217*M217)),2)</f>
        <v>7.93</v>
      </c>
      <c r="V217" s="55">
        <f>IF(U217&gt;=8,8,U217)</f>
        <v>7.93</v>
      </c>
      <c r="W217" s="57">
        <v>93569101000</v>
      </c>
      <c r="X217" s="57">
        <v>3556004000</v>
      </c>
      <c r="Y217" s="56">
        <v>385000000</v>
      </c>
      <c r="Z217" s="56"/>
      <c r="AA217" s="57"/>
      <c r="AB217" s="476">
        <f>(((((W217*I217)+(X217*J217)+(Y217*K217)+(Z217*L217)+(AA217*M217))/$L$2)))</f>
        <v>1.0942541850197021</v>
      </c>
      <c r="AC217" s="536">
        <f>12*AB217</f>
        <v>13.131050220236425</v>
      </c>
      <c r="AD217" s="478">
        <f>IF(AC217&gt;=12,12,AC217)</f>
        <v>12</v>
      </c>
      <c r="AE217" s="59"/>
      <c r="AF217" s="59">
        <v>0.3</v>
      </c>
      <c r="AG217" s="263">
        <v>19.8</v>
      </c>
      <c r="AH217" s="60">
        <f>V217+AD217+AG217+AE217+AF217</f>
        <v>40.03</v>
      </c>
      <c r="AI217" s="55">
        <f>IF(AH217&gt;=40,40,AH217)</f>
        <v>40</v>
      </c>
      <c r="AJ217" s="61"/>
      <c r="AK217" s="62"/>
      <c r="AL217" s="63"/>
      <c r="AM217" s="64">
        <f>100%+AL217</f>
        <v>1</v>
      </c>
      <c r="AN217" s="65">
        <f>ROUNDUP((($E$2*AM217-$AN$4)*AJ217+$AN$4),-3)</f>
        <v>0</v>
      </c>
      <c r="AO217" s="66"/>
    </row>
    <row r="218" spans="1:41" s="22" customFormat="1" ht="56.25" customHeight="1" x14ac:dyDescent="0.15">
      <c r="A218" s="43"/>
      <c r="B218" s="44"/>
      <c r="C218" s="82" t="s">
        <v>1141</v>
      </c>
      <c r="D218" s="112" t="s">
        <v>1111</v>
      </c>
      <c r="E218" s="112" t="s">
        <v>1110</v>
      </c>
      <c r="F218" s="112" t="s">
        <v>62</v>
      </c>
      <c r="G218" s="46"/>
      <c r="H218" s="47"/>
      <c r="I218" s="172">
        <v>0.5</v>
      </c>
      <c r="J218" s="49">
        <v>0.11</v>
      </c>
      <c r="K218" s="49">
        <v>0.2</v>
      </c>
      <c r="L218" s="217">
        <v>0.19</v>
      </c>
      <c r="M218" s="49"/>
      <c r="N218" s="50">
        <f>SUM(I218:M218)</f>
        <v>1</v>
      </c>
      <c r="O218" s="51"/>
      <c r="P218" s="52">
        <v>8</v>
      </c>
      <c r="Q218" s="53">
        <v>8</v>
      </c>
      <c r="R218" s="53">
        <v>8</v>
      </c>
      <c r="S218" s="53">
        <v>8</v>
      </c>
      <c r="T218" s="53"/>
      <c r="U218" s="54">
        <f>ROUND(((P218*I218)+(Q218*J218)+(R218*K218)+(S218*L218)+(T218*M218)),2)</f>
        <v>8</v>
      </c>
      <c r="V218" s="55">
        <f>IF(U218&gt;=8,8,U218)</f>
        <v>8</v>
      </c>
      <c r="W218" s="56">
        <v>6295416000</v>
      </c>
      <c r="X218" s="56">
        <v>1897756000</v>
      </c>
      <c r="Y218" s="56">
        <v>5500000000</v>
      </c>
      <c r="Z218" s="56">
        <v>308569971000</v>
      </c>
      <c r="AA218" s="57"/>
      <c r="AB218" s="476">
        <f>(((((W218*I218)+(X218*J218)+(Y218*K218)+(Z218*L218)+(AA218*M218))/$L$2)))</f>
        <v>1.4535826452089986</v>
      </c>
      <c r="AC218" s="536">
        <f>12*AB218</f>
        <v>17.442991742507985</v>
      </c>
      <c r="AD218" s="478">
        <f>IF(AC218&gt;=12,12,AC218)</f>
        <v>12</v>
      </c>
      <c r="AE218" s="182"/>
      <c r="AF218" s="59">
        <v>0.2</v>
      </c>
      <c r="AG218" s="263">
        <v>19.8</v>
      </c>
      <c r="AH218" s="60">
        <f>V218+AD218+AG218+AE218+AF218</f>
        <v>40</v>
      </c>
      <c r="AI218" s="55">
        <f>IF(AH218&gt;=40,40,AH218)</f>
        <v>40</v>
      </c>
      <c r="AJ218" s="61"/>
      <c r="AK218" s="62"/>
      <c r="AL218" s="63"/>
      <c r="AM218" s="64">
        <f>100%+AL218</f>
        <v>1</v>
      </c>
      <c r="AN218" s="65">
        <f>ROUNDUP((($E$2*AM218-$AN$4)*AJ218+$AN$4),-3)</f>
        <v>0</v>
      </c>
      <c r="AO218" s="66"/>
    </row>
    <row r="219" spans="1:41" s="22" customFormat="1" ht="48.75" customHeight="1" x14ac:dyDescent="0.15">
      <c r="A219" s="43"/>
      <c r="B219" s="44"/>
      <c r="C219" s="104" t="s">
        <v>1148</v>
      </c>
      <c r="D219" s="112" t="s">
        <v>531</v>
      </c>
      <c r="E219" s="45"/>
      <c r="F219" s="45"/>
      <c r="G219" s="83"/>
      <c r="H219" s="47"/>
      <c r="I219" s="48">
        <v>0.51</v>
      </c>
      <c r="J219" s="217">
        <v>0.49</v>
      </c>
      <c r="K219" s="49"/>
      <c r="L219" s="49"/>
      <c r="M219" s="49"/>
      <c r="N219" s="50">
        <f t="shared" ref="N219" si="270">SUM(I219:M219)</f>
        <v>1</v>
      </c>
      <c r="O219" s="51"/>
      <c r="P219" s="52">
        <v>8</v>
      </c>
      <c r="Q219" s="53">
        <v>8</v>
      </c>
      <c r="R219" s="53"/>
      <c r="S219" s="53"/>
      <c r="T219" s="53"/>
      <c r="U219" s="54">
        <f t="shared" ref="U219" si="271">ROUND(((P219*I219)+(Q219*J219)+(R219*K219)+(S219*L219)+(T219*M219)),2)</f>
        <v>8</v>
      </c>
      <c r="V219" s="55">
        <f t="shared" ref="V219" si="272">IF(U219&gt;=8,8,U219)</f>
        <v>8</v>
      </c>
      <c r="W219" s="56">
        <v>14509876000</v>
      </c>
      <c r="X219" s="68">
        <v>76037889000</v>
      </c>
      <c r="Y219" s="68"/>
      <c r="Z219" s="68"/>
      <c r="AA219" s="57"/>
      <c r="AB219" s="476">
        <f t="shared" ref="AB219" si="273">(((((W219*I219)+(X219*J219)+(Y219*K219)+(Z219*L219)+(AA219*M219))/$L$2)))</f>
        <v>1.0290119807148916</v>
      </c>
      <c r="AC219" s="536">
        <f t="shared" ref="AC219" si="274">12*AB219</f>
        <v>12.3481437685787</v>
      </c>
      <c r="AD219" s="478">
        <f t="shared" ref="AD219" si="275">IF(AC219&gt;=12,12,AC219)</f>
        <v>12</v>
      </c>
      <c r="AE219" s="59"/>
      <c r="AF219" s="59">
        <v>0.4</v>
      </c>
      <c r="AG219" s="263">
        <v>19.8</v>
      </c>
      <c r="AH219" s="60">
        <f t="shared" ref="AH219:AH220" si="276">V219+AD219+AG219+AE219+AF219</f>
        <v>40.199999999999996</v>
      </c>
      <c r="AI219" s="55">
        <f t="shared" ref="AI219" si="277">IF(AH219&gt;=40,40,AH219)</f>
        <v>40</v>
      </c>
      <c r="AJ219" s="61"/>
      <c r="AK219" s="62"/>
      <c r="AL219" s="63"/>
      <c r="AM219" s="64">
        <f t="shared" ref="AM219" si="278">100%+AL219</f>
        <v>1</v>
      </c>
      <c r="AN219" s="65">
        <f t="shared" ref="AN219" si="279">ROUNDUP((($E$2*AM219-$AN$4)*AJ219+$AN$4),-3)</f>
        <v>0</v>
      </c>
      <c r="AO219" s="66"/>
    </row>
    <row r="220" spans="1:41" s="22" customFormat="1" ht="48.75" customHeight="1" x14ac:dyDescent="0.15">
      <c r="A220" s="43"/>
      <c r="B220" s="44"/>
      <c r="C220" s="115" t="s">
        <v>1160</v>
      </c>
      <c r="D220" s="112" t="s">
        <v>1155</v>
      </c>
      <c r="E220" s="83" t="s">
        <v>1117</v>
      </c>
      <c r="F220" s="45"/>
      <c r="G220" s="46"/>
      <c r="H220" s="47"/>
      <c r="I220" s="172">
        <v>0.5</v>
      </c>
      <c r="J220" s="571">
        <v>0.29680000000000001</v>
      </c>
      <c r="K220" s="217">
        <v>0.19989999999999999</v>
      </c>
      <c r="L220" s="217"/>
      <c r="M220" s="217"/>
      <c r="N220" s="50">
        <f>SUM(I220:M220)</f>
        <v>0.99669999999999992</v>
      </c>
      <c r="O220" s="51"/>
      <c r="P220" s="52">
        <v>8</v>
      </c>
      <c r="Q220" s="53">
        <v>8</v>
      </c>
      <c r="R220" s="53">
        <v>8</v>
      </c>
      <c r="S220" s="53"/>
      <c r="T220" s="53"/>
      <c r="U220" s="54">
        <f>ROUND(((P220*I220)+(Q220*J220)+(R220*K220)+(S220*L220)+(T220*M220)),2)</f>
        <v>7.97</v>
      </c>
      <c r="V220" s="55">
        <f>IF(U220&gt;=8,8,U220)</f>
        <v>7.97</v>
      </c>
      <c r="W220" s="56">
        <v>209657563000</v>
      </c>
      <c r="X220" s="56">
        <v>10236764000</v>
      </c>
      <c r="Y220" s="56"/>
      <c r="Z220" s="56"/>
      <c r="AA220" s="57"/>
      <c r="AB220" s="476">
        <f>(((((W220*I220)+(X220*J220)+(Y220*K220)+(Z220*L220)+(AA220*M220))/$L$2)))</f>
        <v>2.4854447749751567</v>
      </c>
      <c r="AC220" s="536">
        <f>12*AB220</f>
        <v>29.825337299701879</v>
      </c>
      <c r="AD220" s="478">
        <f>IF(AC220&gt;=12,12,AC220)</f>
        <v>12</v>
      </c>
      <c r="AE220" s="59"/>
      <c r="AF220" s="59">
        <v>0.2</v>
      </c>
      <c r="AG220" s="496">
        <v>20</v>
      </c>
      <c r="AH220" s="60">
        <f t="shared" si="276"/>
        <v>40.17</v>
      </c>
      <c r="AI220" s="55">
        <f>IF(AH220&gt;=40,40,AH220)</f>
        <v>40</v>
      </c>
      <c r="AJ220" s="61"/>
      <c r="AK220" s="62"/>
      <c r="AL220" s="63"/>
      <c r="AM220" s="64">
        <f>100%+AL220</f>
        <v>1</v>
      </c>
      <c r="AN220" s="65">
        <f>ROUNDUP((($E$2*AM220-$AN$4)*AJ220+$AN$4),-3)</f>
        <v>0</v>
      </c>
      <c r="AO220" s="66"/>
    </row>
    <row r="221" spans="1:41" s="22" customFormat="1" ht="48.75" customHeight="1" x14ac:dyDescent="0.15">
      <c r="A221" s="43"/>
      <c r="B221" s="44"/>
      <c r="C221" s="112" t="s">
        <v>1134</v>
      </c>
      <c r="D221" s="112" t="s">
        <v>1104</v>
      </c>
      <c r="E221" s="112" t="s">
        <v>1051</v>
      </c>
      <c r="F221" s="45"/>
      <c r="G221" s="46"/>
      <c r="H221" s="47"/>
      <c r="I221" s="48">
        <v>0.5</v>
      </c>
      <c r="J221" s="49">
        <v>0.35</v>
      </c>
      <c r="K221" s="49">
        <v>0.15</v>
      </c>
      <c r="L221" s="49"/>
      <c r="M221" s="49"/>
      <c r="N221" s="50">
        <f>SUM(I221:M221)</f>
        <v>1</v>
      </c>
      <c r="O221" s="51"/>
      <c r="P221" s="52">
        <v>8</v>
      </c>
      <c r="Q221" s="53">
        <v>8</v>
      </c>
      <c r="R221" s="53">
        <v>8</v>
      </c>
      <c r="S221" s="53"/>
      <c r="T221" s="53"/>
      <c r="U221" s="54">
        <f>ROUND(((P221*I221)+(Q221*J221)+(R221*K221)+(S221*L221)+(T221*M221)),2)</f>
        <v>8</v>
      </c>
      <c r="V221" s="55">
        <f>IF(U221&gt;=8,8,U221)</f>
        <v>8</v>
      </c>
      <c r="W221" s="56">
        <v>35059950000</v>
      </c>
      <c r="X221" s="56"/>
      <c r="Y221" s="56">
        <v>202526145000</v>
      </c>
      <c r="Z221" s="56"/>
      <c r="AA221" s="57"/>
      <c r="AB221" s="476">
        <f>(((((W221*I221)+(X221*J221)+(Y221*K221)+(Z221*L221)+(AA221*M221))/$L$2)))</f>
        <v>1.1039044242839957</v>
      </c>
      <c r="AC221" s="536">
        <f>12*AB221</f>
        <v>13.246853091407949</v>
      </c>
      <c r="AD221" s="478">
        <f>IF(AC221&gt;=12,12,AC221)</f>
        <v>12</v>
      </c>
      <c r="AE221" s="59"/>
      <c r="AF221" s="59">
        <v>0.3</v>
      </c>
      <c r="AG221" s="263">
        <v>19.8</v>
      </c>
      <c r="AH221" s="60">
        <f>V221+AD221+AG221+AE221+AF221</f>
        <v>40.099999999999994</v>
      </c>
      <c r="AI221" s="55">
        <f>IF(AH221&gt;=40,40,AH221)</f>
        <v>40</v>
      </c>
      <c r="AJ221" s="61"/>
      <c r="AK221" s="62"/>
      <c r="AL221" s="63"/>
      <c r="AM221" s="64"/>
      <c r="AN221" s="65"/>
      <c r="AO221" s="66"/>
    </row>
    <row r="222" spans="1:41" s="22" customFormat="1" ht="48.75" customHeight="1" x14ac:dyDescent="0.15">
      <c r="A222" s="43"/>
      <c r="B222" s="44"/>
      <c r="C222" s="112" t="s">
        <v>1140</v>
      </c>
      <c r="D222" s="112" t="s">
        <v>1108</v>
      </c>
      <c r="E222" s="112" t="s">
        <v>979</v>
      </c>
      <c r="F222" s="73"/>
      <c r="G222" s="46"/>
      <c r="H222" s="47"/>
      <c r="I222" s="48">
        <v>0.5</v>
      </c>
      <c r="J222" s="49">
        <v>0.31</v>
      </c>
      <c r="K222" s="49">
        <v>0.19</v>
      </c>
      <c r="L222" s="49"/>
      <c r="M222" s="49"/>
      <c r="N222" s="50">
        <f>SUM(I222:M222)</f>
        <v>1</v>
      </c>
      <c r="O222" s="51"/>
      <c r="P222" s="52">
        <v>8</v>
      </c>
      <c r="Q222" s="53">
        <v>8</v>
      </c>
      <c r="R222" s="53">
        <v>8</v>
      </c>
      <c r="S222" s="53"/>
      <c r="T222" s="53"/>
      <c r="U222" s="54">
        <f>ROUND(((P222*I222)+(Q222*J222)+(R222*K222)+(S222*L222)+(T222*M222)),2)</f>
        <v>8</v>
      </c>
      <c r="V222" s="55">
        <f>IF(U222&gt;=8,8,U222)</f>
        <v>8</v>
      </c>
      <c r="W222" s="56">
        <v>15991070000</v>
      </c>
      <c r="X222" s="56">
        <v>43880977000</v>
      </c>
      <c r="Y222" s="57">
        <v>138145703000</v>
      </c>
      <c r="Z222" s="56"/>
      <c r="AA222" s="57"/>
      <c r="AB222" s="476">
        <f>(((((W222*I222)+(X222*J222)+(Y222*K222)+(Z222*L222)+(AA222*M222))/$L$2)))</f>
        <v>1.1024625801538668</v>
      </c>
      <c r="AC222" s="536">
        <f>12*AB222</f>
        <v>13.229550961846401</v>
      </c>
      <c r="AD222" s="478">
        <f>IF(AC222&gt;=12,12,AC222)</f>
        <v>12</v>
      </c>
      <c r="AE222" s="182"/>
      <c r="AF222" s="59">
        <v>0.2</v>
      </c>
      <c r="AG222" s="263">
        <v>19.8</v>
      </c>
      <c r="AH222" s="60">
        <f>V222+AD222+AG222+AE222+AF222</f>
        <v>40</v>
      </c>
      <c r="AI222" s="55">
        <f>IF(AH222&gt;=40,40,AH222)</f>
        <v>40</v>
      </c>
      <c r="AJ222" s="61"/>
      <c r="AK222" s="62"/>
      <c r="AL222" s="63"/>
      <c r="AM222" s="64">
        <f>100%+AL222</f>
        <v>1</v>
      </c>
      <c r="AN222" s="65">
        <f>ROUNDUP((($E$2*AM222-$AN$4)*AJ222+$AN$4),-3)</f>
        <v>0</v>
      </c>
      <c r="AO222" s="66"/>
    </row>
    <row r="223" spans="1:41" s="22" customFormat="1" ht="48.75" customHeight="1" x14ac:dyDescent="0.15">
      <c r="A223" s="43"/>
      <c r="B223" s="44"/>
      <c r="C223" s="112" t="s">
        <v>257</v>
      </c>
      <c r="D223" s="112" t="s">
        <v>1109</v>
      </c>
      <c r="E223" s="112" t="s">
        <v>379</v>
      </c>
      <c r="F223" s="45"/>
      <c r="G223" s="46"/>
      <c r="H223" s="47"/>
      <c r="I223" s="48">
        <v>0.5</v>
      </c>
      <c r="J223" s="49">
        <v>0.31</v>
      </c>
      <c r="K223" s="49">
        <v>0.19</v>
      </c>
      <c r="L223" s="49"/>
      <c r="M223" s="49"/>
      <c r="N223" s="50">
        <f>SUM(I223:M223)</f>
        <v>1</v>
      </c>
      <c r="O223" s="51"/>
      <c r="P223" s="52">
        <v>8</v>
      </c>
      <c r="Q223" s="53">
        <v>8</v>
      </c>
      <c r="R223" s="53">
        <v>8</v>
      </c>
      <c r="S223" s="53"/>
      <c r="T223" s="53"/>
      <c r="U223" s="54">
        <f>ROUND(((P223*I223)+(Q223*J223)+(R223*K223)+(S223*L223)+(T223*M223)),2)</f>
        <v>8</v>
      </c>
      <c r="V223" s="488">
        <f>IF(U223&gt;=8,8,U223)</f>
        <v>8</v>
      </c>
      <c r="W223" s="56">
        <v>121218594000</v>
      </c>
      <c r="X223" s="57">
        <v>6957700000</v>
      </c>
      <c r="Y223" s="56">
        <v>38472362000</v>
      </c>
      <c r="Z223" s="68"/>
      <c r="AA223" s="57"/>
      <c r="AB223" s="476">
        <f>(((((W223*I223)+(X223*J223)+(Y223*K223)+(Z223*L223)+(AA223*M223))/$L$2)))</f>
        <v>1.6146715428522131</v>
      </c>
      <c r="AC223" s="536">
        <f>12*AB223</f>
        <v>19.376058514226557</v>
      </c>
      <c r="AD223" s="478">
        <f>IF(AC223&gt;=12,12,AC223)</f>
        <v>12</v>
      </c>
      <c r="AE223" s="59"/>
      <c r="AF223" s="59">
        <v>0.2</v>
      </c>
      <c r="AG223" s="263">
        <v>19.8</v>
      </c>
      <c r="AH223" s="60">
        <f>V223+AD223+AG223+AE223+AF223</f>
        <v>40</v>
      </c>
      <c r="AI223" s="55">
        <f>IF(AH223&gt;=40,40,AH223)</f>
        <v>40</v>
      </c>
      <c r="AJ223" s="61"/>
      <c r="AK223" s="62"/>
      <c r="AL223" s="63"/>
      <c r="AM223" s="64">
        <f>100%+AL223</f>
        <v>1</v>
      </c>
      <c r="AN223" s="65">
        <f>ROUNDUP((($E$2*AM223-$AN$4)*AJ223+$AN$4),-3)</f>
        <v>0</v>
      </c>
      <c r="AO223" s="66"/>
    </row>
    <row r="224" spans="1:41" s="22" customFormat="1" ht="48.75" customHeight="1" x14ac:dyDescent="0.15">
      <c r="A224" s="43"/>
      <c r="B224" s="44"/>
      <c r="C224" s="112" t="s">
        <v>286</v>
      </c>
      <c r="D224" s="112" t="s">
        <v>1122</v>
      </c>
      <c r="E224" s="112" t="s">
        <v>1120</v>
      </c>
      <c r="F224" s="112" t="s">
        <v>1121</v>
      </c>
      <c r="G224" s="46"/>
      <c r="H224" s="47"/>
      <c r="I224" s="48">
        <v>0.52</v>
      </c>
      <c r="J224" s="49">
        <v>0.18</v>
      </c>
      <c r="K224" s="217">
        <v>0.19</v>
      </c>
      <c r="L224" s="49">
        <v>0.11</v>
      </c>
      <c r="M224" s="49"/>
      <c r="N224" s="50">
        <f t="shared" ref="N224" si="280">SUM(I224:M224)</f>
        <v>0.99999999999999989</v>
      </c>
      <c r="O224" s="51"/>
      <c r="P224" s="52">
        <v>8</v>
      </c>
      <c r="Q224" s="581">
        <v>7.6</v>
      </c>
      <c r="R224" s="53">
        <v>8</v>
      </c>
      <c r="S224" s="53">
        <v>8</v>
      </c>
      <c r="T224" s="53"/>
      <c r="U224" s="54">
        <f t="shared" ref="U224:U225" si="281">ROUND(((P224*I224)+(Q224*J224)+(R224*K224)+(S224*L224)+(T224*M224)),2)</f>
        <v>7.93</v>
      </c>
      <c r="V224" s="55">
        <f t="shared" ref="V224:V225" si="282">IF(U224&gt;=8,8,U224)</f>
        <v>7.93</v>
      </c>
      <c r="W224" s="57">
        <v>81686800000</v>
      </c>
      <c r="X224" s="56">
        <v>5460425000</v>
      </c>
      <c r="Y224" s="56">
        <v>2630055000</v>
      </c>
      <c r="Z224" s="56">
        <v>4774255000</v>
      </c>
      <c r="AA224" s="57"/>
      <c r="AB224" s="476">
        <f t="shared" ref="AB224:AB225" si="283">(((((W224*I224)+(X224*J224)+(Y224*K224)+(Z224*L224)+(AA224*M224))/$L$2)))</f>
        <v>1.0250093681961336</v>
      </c>
      <c r="AC224" s="536">
        <f t="shared" ref="AC224:AC225" si="284">12*AB224</f>
        <v>12.300112418353603</v>
      </c>
      <c r="AD224" s="478">
        <f t="shared" ref="AD224:AD225" si="285">IF(AC224&gt;=12,12,AC224)</f>
        <v>12</v>
      </c>
      <c r="AE224" s="59"/>
      <c r="AF224" s="59">
        <v>0.3</v>
      </c>
      <c r="AG224" s="263">
        <v>19.8</v>
      </c>
      <c r="AH224" s="60">
        <f>V224+AD224+AG224+AE224+AF224</f>
        <v>40.03</v>
      </c>
      <c r="AI224" s="55">
        <f t="shared" ref="AI224:AI225" si="286">IF(AH224&gt;=40,40,AH224)</f>
        <v>40</v>
      </c>
      <c r="AJ224" s="61"/>
      <c r="AK224" s="62"/>
      <c r="AL224" s="63"/>
      <c r="AM224" s="64"/>
      <c r="AN224" s="65"/>
      <c r="AO224" s="66"/>
    </row>
    <row r="225" spans="1:41" s="22" customFormat="1" ht="48.75" customHeight="1" x14ac:dyDescent="0.15">
      <c r="A225" s="43"/>
      <c r="B225" s="44"/>
      <c r="C225" s="112" t="s">
        <v>301</v>
      </c>
      <c r="D225" s="115" t="s">
        <v>1114</v>
      </c>
      <c r="E225" s="45"/>
      <c r="F225" s="73"/>
      <c r="G225" s="46"/>
      <c r="H225" s="47"/>
      <c r="I225" s="172">
        <v>0.69989999999999997</v>
      </c>
      <c r="J225" s="217">
        <v>0.30009999999999998</v>
      </c>
      <c r="K225" s="49"/>
      <c r="L225" s="49"/>
      <c r="M225" s="49"/>
      <c r="N225" s="50">
        <f t="shared" ref="N225" si="287">SUM(I225:M225)</f>
        <v>1</v>
      </c>
      <c r="O225" s="51"/>
      <c r="P225" s="52">
        <v>8</v>
      </c>
      <c r="Q225" s="53">
        <v>8</v>
      </c>
      <c r="R225" s="53"/>
      <c r="S225" s="53"/>
      <c r="T225" s="53"/>
      <c r="U225" s="54">
        <f t="shared" si="281"/>
        <v>8</v>
      </c>
      <c r="V225" s="55">
        <f t="shared" si="282"/>
        <v>8</v>
      </c>
      <c r="W225" s="68">
        <v>216905995000</v>
      </c>
      <c r="X225" s="56">
        <v>4796317000</v>
      </c>
      <c r="Y225" s="57"/>
      <c r="Z225" s="56"/>
      <c r="AA225" s="57"/>
      <c r="AB225" s="476">
        <f t="shared" si="283"/>
        <v>3.5311902493293879</v>
      </c>
      <c r="AC225" s="536">
        <f t="shared" si="284"/>
        <v>42.374282991952654</v>
      </c>
      <c r="AD225" s="478">
        <f t="shared" si="285"/>
        <v>12</v>
      </c>
      <c r="AE225" s="59"/>
      <c r="AF225" s="59">
        <v>0.2</v>
      </c>
      <c r="AG225" s="263">
        <v>19.8</v>
      </c>
      <c r="AH225" s="60">
        <f t="shared" ref="AH225" si="288">V225+AD225+AG225+AE225+AF225</f>
        <v>40</v>
      </c>
      <c r="AI225" s="55">
        <f t="shared" si="286"/>
        <v>40</v>
      </c>
      <c r="AJ225" s="61"/>
      <c r="AK225" s="62"/>
      <c r="AL225" s="63"/>
      <c r="AM225" s="64">
        <f t="shared" ref="AM225:AM229" si="289">100%+AL225</f>
        <v>1</v>
      </c>
      <c r="AN225" s="65">
        <f t="shared" ref="AN225:AN229" si="290">ROUNDUP((($E$2*AM225-$AN$4)*AJ225+$AN$4),-3)</f>
        <v>0</v>
      </c>
      <c r="AO225" s="66"/>
    </row>
    <row r="226" spans="1:41" s="22" customFormat="1" ht="48.75" customHeight="1" x14ac:dyDescent="0.15">
      <c r="A226" s="43"/>
      <c r="B226" s="44"/>
      <c r="C226" s="113" t="s">
        <v>1131</v>
      </c>
      <c r="D226" s="112" t="s">
        <v>1154</v>
      </c>
      <c r="E226" s="103" t="s">
        <v>1128</v>
      </c>
      <c r="F226" s="45"/>
      <c r="G226" s="83"/>
      <c r="H226" s="47"/>
      <c r="I226" s="48">
        <v>0.5</v>
      </c>
      <c r="J226" s="217">
        <v>0.35</v>
      </c>
      <c r="K226" s="49">
        <v>0.15</v>
      </c>
      <c r="L226" s="49"/>
      <c r="M226" s="49"/>
      <c r="N226" s="50">
        <f>SUM(I226:M226)</f>
        <v>1</v>
      </c>
      <c r="O226" s="51"/>
      <c r="P226" s="52">
        <v>8</v>
      </c>
      <c r="Q226" s="53">
        <v>8</v>
      </c>
      <c r="R226" s="53">
        <v>8</v>
      </c>
      <c r="S226" s="53"/>
      <c r="T226" s="53"/>
      <c r="U226" s="54">
        <f>ROUND(((P226*I226)+(Q226*J226)+(R226*K226)+(S226*L226)+(T226*M226)),2)</f>
        <v>8</v>
      </c>
      <c r="V226" s="55">
        <f>IF(U226&gt;=8,8,U226)</f>
        <v>8</v>
      </c>
      <c r="W226" s="56">
        <v>222945933000</v>
      </c>
      <c r="X226" s="68">
        <v>14402884000</v>
      </c>
      <c r="Y226" s="68"/>
      <c r="Z226" s="68"/>
      <c r="AA226" s="57"/>
      <c r="AB226" s="476">
        <f>(((((W226*I226)+(X226*J226)+(Y226*K226)+(Z226*L226)+(AA226*M226))/$L$2)))</f>
        <v>2.6846849377079187</v>
      </c>
      <c r="AC226" s="536">
        <f>12*AB226</f>
        <v>32.216219252495023</v>
      </c>
      <c r="AD226" s="478">
        <f>IF(AC226&gt;=12,12,AC226)</f>
        <v>12</v>
      </c>
      <c r="AE226" s="59"/>
      <c r="AF226" s="59">
        <v>0.3</v>
      </c>
      <c r="AG226" s="263">
        <v>19.8</v>
      </c>
      <c r="AH226" s="60">
        <f>V226+AD226+AG226+AE226+AF226</f>
        <v>40.099999999999994</v>
      </c>
      <c r="AI226" s="55">
        <f>IF(AH226&gt;=40,40,AH226)</f>
        <v>40</v>
      </c>
      <c r="AJ226" s="61"/>
      <c r="AK226" s="62"/>
      <c r="AL226" s="63"/>
      <c r="AM226" s="64">
        <f t="shared" si="289"/>
        <v>1</v>
      </c>
      <c r="AN226" s="65">
        <f t="shared" si="290"/>
        <v>0</v>
      </c>
      <c r="AO226" s="66"/>
    </row>
    <row r="227" spans="1:41" s="22" customFormat="1" ht="48.75" customHeight="1" x14ac:dyDescent="0.15">
      <c r="A227" s="43"/>
      <c r="B227" s="44"/>
      <c r="C227" s="115" t="s">
        <v>218</v>
      </c>
      <c r="D227" s="112" t="s">
        <v>1157</v>
      </c>
      <c r="E227" s="112" t="s">
        <v>1107</v>
      </c>
      <c r="F227" s="112" t="s">
        <v>129</v>
      </c>
      <c r="G227" s="73"/>
      <c r="H227" s="47"/>
      <c r="I227" s="48">
        <v>0.5</v>
      </c>
      <c r="J227" s="49">
        <v>0.18</v>
      </c>
      <c r="K227" s="49">
        <v>0.125</v>
      </c>
      <c r="L227" s="49">
        <v>0.19500000000000001</v>
      </c>
      <c r="M227" s="49"/>
      <c r="N227" s="50">
        <f>SUM(I227:M227)</f>
        <v>1</v>
      </c>
      <c r="O227" s="51"/>
      <c r="P227" s="52">
        <v>8</v>
      </c>
      <c r="Q227" s="53">
        <v>8</v>
      </c>
      <c r="R227" s="53">
        <v>8</v>
      </c>
      <c r="S227" s="53">
        <v>8</v>
      </c>
      <c r="T227" s="53"/>
      <c r="U227" s="54">
        <f>ROUND(((P227*I227)+(Q227*J227)+(R227*K227)+(S227*L227)+(T227*M227)),2)</f>
        <v>8</v>
      </c>
      <c r="V227" s="55">
        <f>IF(U227&gt;=8,8,U227)</f>
        <v>8</v>
      </c>
      <c r="W227" s="56">
        <v>48556768000</v>
      </c>
      <c r="X227" s="56">
        <v>1214313000</v>
      </c>
      <c r="Y227" s="56">
        <v>2089585000</v>
      </c>
      <c r="Z227" s="56">
        <v>101855610000</v>
      </c>
      <c r="AA227" s="57"/>
      <c r="AB227" s="476">
        <f>(((((W227*I227)+(X227*J227)+(Y227*K227)+(Z227*L227)+(AA227*M227))/$L$2)))</f>
        <v>1.0281225705219579</v>
      </c>
      <c r="AC227" s="536">
        <f>12*AB227</f>
        <v>12.337470846263495</v>
      </c>
      <c r="AD227" s="478">
        <f>IF(AC227&gt;=12,12,AC227)</f>
        <v>12</v>
      </c>
      <c r="AE227" s="59"/>
      <c r="AF227" s="59">
        <v>0.2</v>
      </c>
      <c r="AG227" s="263">
        <v>19.8</v>
      </c>
      <c r="AH227" s="60">
        <f>V227+AD227+AG227+AE227+AF227</f>
        <v>40</v>
      </c>
      <c r="AI227" s="55">
        <f>IF(AH227&gt;=40,40,AH227)</f>
        <v>40</v>
      </c>
      <c r="AJ227" s="61"/>
      <c r="AK227" s="62"/>
      <c r="AL227" s="63"/>
      <c r="AM227" s="64">
        <f t="shared" si="289"/>
        <v>1</v>
      </c>
      <c r="AN227" s="65">
        <f t="shared" si="290"/>
        <v>0</v>
      </c>
      <c r="AO227" s="66"/>
    </row>
    <row r="228" spans="1:41" s="22" customFormat="1" ht="48.75" customHeight="1" x14ac:dyDescent="0.15">
      <c r="A228" s="43"/>
      <c r="B228" s="44"/>
      <c r="C228" s="115" t="s">
        <v>202</v>
      </c>
      <c r="D228" s="115" t="s">
        <v>1149</v>
      </c>
      <c r="E228" s="103" t="s">
        <v>1158</v>
      </c>
      <c r="F228" s="73"/>
      <c r="G228" s="46"/>
      <c r="H228" s="47"/>
      <c r="I228" s="172">
        <v>0.5</v>
      </c>
      <c r="J228" s="217">
        <v>0.31</v>
      </c>
      <c r="K228" s="49">
        <v>0.19</v>
      </c>
      <c r="L228" s="49"/>
      <c r="M228" s="49"/>
      <c r="N228" s="50">
        <f t="shared" ref="N228" si="291">SUM(I228:M228)</f>
        <v>1</v>
      </c>
      <c r="O228" s="51"/>
      <c r="P228" s="52">
        <v>8</v>
      </c>
      <c r="Q228" s="53">
        <v>8</v>
      </c>
      <c r="R228" s="53">
        <v>8</v>
      </c>
      <c r="S228" s="53"/>
      <c r="T228" s="53"/>
      <c r="U228" s="54">
        <f t="shared" ref="U228" si="292">ROUND(((P228*I228)+(Q228*J228)+(R228*K228)+(S228*L228)+(T228*M228)),2)</f>
        <v>8</v>
      </c>
      <c r="V228" s="55">
        <f t="shared" ref="V228" si="293">IF(U228&gt;=8,8,U228)</f>
        <v>8</v>
      </c>
      <c r="W228" s="56">
        <v>52732429000</v>
      </c>
      <c r="X228" s="56">
        <v>13929224000</v>
      </c>
      <c r="Y228" s="56">
        <v>81140325000</v>
      </c>
      <c r="Z228" s="56"/>
      <c r="AA228" s="57"/>
      <c r="AB228" s="476">
        <f t="shared" ref="AB228" si="294">(((((W228*I228)+(X228*J228)+(Y228*K228)+(Z228*L228)+(AA228*M228))/$L$2)))</f>
        <v>1.0622458525268161</v>
      </c>
      <c r="AC228" s="536">
        <f t="shared" ref="AC228" si="295">12*AB228</f>
        <v>12.746950230321794</v>
      </c>
      <c r="AD228" s="478">
        <f t="shared" ref="AD228" si="296">IF(AC228&gt;=12,12,AC228)</f>
        <v>12</v>
      </c>
      <c r="AE228" s="59"/>
      <c r="AF228" s="59">
        <v>0.2</v>
      </c>
      <c r="AG228" s="263">
        <v>19.8</v>
      </c>
      <c r="AH228" s="60">
        <f t="shared" ref="AH228" si="297">V228+AD228+AG228+AE228+AF228</f>
        <v>40</v>
      </c>
      <c r="AI228" s="55">
        <f t="shared" ref="AI228" si="298">IF(AH228&gt;=40,40,AH228)</f>
        <v>40</v>
      </c>
      <c r="AJ228" s="61"/>
      <c r="AK228" s="62"/>
      <c r="AL228" s="63"/>
      <c r="AM228" s="64">
        <f t="shared" si="289"/>
        <v>1</v>
      </c>
      <c r="AN228" s="65">
        <f t="shared" si="290"/>
        <v>0</v>
      </c>
      <c r="AO228" s="66"/>
    </row>
    <row r="229" spans="1:41" s="22" customFormat="1" ht="48.75" customHeight="1" x14ac:dyDescent="0.15">
      <c r="A229" s="43"/>
      <c r="B229" s="44"/>
      <c r="C229" s="112" t="s">
        <v>247</v>
      </c>
      <c r="D229" s="112" t="s">
        <v>1102</v>
      </c>
      <c r="E229" s="45"/>
      <c r="F229" s="73"/>
      <c r="G229" s="46"/>
      <c r="H229" s="47"/>
      <c r="I229" s="172">
        <v>0.6</v>
      </c>
      <c r="J229" s="217">
        <v>0.4</v>
      </c>
      <c r="K229" s="49"/>
      <c r="L229" s="49"/>
      <c r="M229" s="49"/>
      <c r="N229" s="50">
        <f>SUM(I229:M229)</f>
        <v>1</v>
      </c>
      <c r="O229" s="51"/>
      <c r="P229" s="52">
        <v>8</v>
      </c>
      <c r="Q229" s="583">
        <v>7.8</v>
      </c>
      <c r="R229" s="53"/>
      <c r="S229" s="53"/>
      <c r="T229" s="53"/>
      <c r="U229" s="54">
        <f>ROUND(((P229*I229)+(Q229*J229)+(R229*K229)+(S229*L229)+(T229*M229)),2)</f>
        <v>7.92</v>
      </c>
      <c r="V229" s="55">
        <f>IF(U229&gt;=8,8,U229)</f>
        <v>7.92</v>
      </c>
      <c r="W229" s="68">
        <v>63188596000</v>
      </c>
      <c r="X229" s="56">
        <v>15072046000</v>
      </c>
      <c r="Y229" s="57"/>
      <c r="Z229" s="56"/>
      <c r="AA229" s="57"/>
      <c r="AB229" s="476">
        <f>(((((W229*I229)+(X229*J229)+(Y229*K229)+(Z229*L229)+(AA229*M229))/$L$2)))</f>
        <v>1.0124996609983752</v>
      </c>
      <c r="AC229" s="536">
        <f>12*AB229</f>
        <v>12.149995931980502</v>
      </c>
      <c r="AD229" s="478">
        <f>IF(AC229&gt;=12,12,AC229)</f>
        <v>12</v>
      </c>
      <c r="AE229" s="59"/>
      <c r="AF229" s="59">
        <v>0.4</v>
      </c>
      <c r="AG229" s="263">
        <v>19.8</v>
      </c>
      <c r="AH229" s="60">
        <f>V229+AD229+AG229+AE229+AF229</f>
        <v>40.119999999999997</v>
      </c>
      <c r="AI229" s="55">
        <f>IF(AH229&gt;=40,40,AH229)</f>
        <v>40</v>
      </c>
      <c r="AJ229" s="61"/>
      <c r="AK229" s="62"/>
      <c r="AL229" s="63"/>
      <c r="AM229" s="64">
        <f t="shared" si="289"/>
        <v>1</v>
      </c>
      <c r="AN229" s="65">
        <f t="shared" si="290"/>
        <v>0</v>
      </c>
      <c r="AO229" s="66"/>
    </row>
    <row r="230" spans="1:41" s="22" customFormat="1" ht="48.75" customHeight="1" x14ac:dyDescent="0.15">
      <c r="A230" s="43"/>
      <c r="B230" s="44"/>
      <c r="C230" s="860" t="s">
        <v>1163</v>
      </c>
      <c r="D230" s="861"/>
      <c r="E230" s="861"/>
      <c r="F230" s="862"/>
      <c r="G230" s="46"/>
      <c r="H230" s="47"/>
      <c r="I230" s="172"/>
      <c r="J230" s="217"/>
      <c r="K230" s="217"/>
      <c r="L230" s="217"/>
      <c r="M230" s="217"/>
      <c r="N230" s="50"/>
      <c r="O230" s="51"/>
      <c r="P230" s="234">
        <v>93.42</v>
      </c>
      <c r="Q230" s="53">
        <v>88</v>
      </c>
      <c r="R230" s="53">
        <v>88</v>
      </c>
      <c r="S230" s="54"/>
      <c r="T230" s="54"/>
      <c r="U230" s="496">
        <f>(I220*P230)+(J220*Q230)+(K220*R230)</f>
        <v>90.419600000000003</v>
      </c>
      <c r="V230" s="55">
        <f>IF(U230&gt;=8,8,U230)</f>
        <v>8</v>
      </c>
      <c r="W230" s="56"/>
      <c r="X230" s="56"/>
      <c r="Y230" s="56"/>
      <c r="Z230" s="56"/>
      <c r="AA230" s="57"/>
      <c r="AB230" s="476"/>
      <c r="AC230" s="536"/>
      <c r="AD230" s="478"/>
      <c r="AE230" s="59"/>
      <c r="AF230" s="59"/>
      <c r="AG230" s="263"/>
      <c r="AH230" s="60"/>
      <c r="AI230" s="55"/>
      <c r="AJ230" s="61"/>
      <c r="AK230" s="62"/>
      <c r="AL230" s="63"/>
      <c r="AM230" s="64"/>
      <c r="AN230" s="65"/>
      <c r="AO230" s="66"/>
    </row>
    <row r="231" spans="1:41" s="22" customFormat="1" ht="48.75" customHeight="1" x14ac:dyDescent="0.15">
      <c r="A231" s="43"/>
      <c r="B231" s="44"/>
      <c r="C231" s="112" t="s">
        <v>1170</v>
      </c>
      <c r="D231" s="112" t="s">
        <v>1151</v>
      </c>
      <c r="E231" s="115" t="s">
        <v>1103</v>
      </c>
      <c r="F231" s="112" t="s">
        <v>1161</v>
      </c>
      <c r="G231" s="46"/>
      <c r="H231" s="47"/>
      <c r="I231" s="48">
        <v>0.5</v>
      </c>
      <c r="J231" s="49">
        <v>0.13</v>
      </c>
      <c r="K231" s="49">
        <v>0.22</v>
      </c>
      <c r="L231" s="49">
        <v>0.15</v>
      </c>
      <c r="M231" s="49"/>
      <c r="N231" s="50">
        <f>SUM(I231:M231)</f>
        <v>1</v>
      </c>
      <c r="O231" s="51"/>
      <c r="P231" s="52">
        <v>8</v>
      </c>
      <c r="Q231" s="581">
        <v>7.8</v>
      </c>
      <c r="R231" s="53">
        <v>8</v>
      </c>
      <c r="S231" s="53">
        <v>8</v>
      </c>
      <c r="T231" s="53"/>
      <c r="U231" s="54">
        <f>ROUND(((P231*I231)+(Q231*J231)+(R231*K231)+(S231*L231)+(T231*M231)),2)</f>
        <v>7.97</v>
      </c>
      <c r="V231" s="55">
        <f>IF(U231&gt;=8,8,U231)</f>
        <v>7.97</v>
      </c>
      <c r="W231" s="56">
        <v>211239752000</v>
      </c>
      <c r="X231" s="56">
        <v>3029232000</v>
      </c>
      <c r="Y231" s="57">
        <v>3648092000</v>
      </c>
      <c r="Z231" s="56">
        <v>43175448000</v>
      </c>
      <c r="AA231" s="57"/>
      <c r="AB231" s="476">
        <f>(((((W231*I231)+(X231*J231)+(Y231*K231)+(Z231*L231)+(AA231*M231))/$L$2)))</f>
        <v>2.6104582179834943</v>
      </c>
      <c r="AC231" s="536">
        <f>12*AB231</f>
        <v>31.325498615801934</v>
      </c>
      <c r="AD231" s="478">
        <f>IF(AC231&gt;=12,12,AC231)</f>
        <v>12</v>
      </c>
      <c r="AE231" s="59"/>
      <c r="AF231" s="59">
        <v>0.3</v>
      </c>
      <c r="AG231" s="496">
        <v>19.8</v>
      </c>
      <c r="AH231" s="60">
        <f>V231+AD231+AG231+AE231+AF231</f>
        <v>40.069999999999993</v>
      </c>
      <c r="AI231" s="55">
        <f>IF(AH231&gt;=40,40,AH231)</f>
        <v>40</v>
      </c>
      <c r="AJ231" s="61"/>
      <c r="AK231" s="62"/>
      <c r="AL231" s="63"/>
      <c r="AM231" s="64">
        <f>100%+AL231</f>
        <v>1</v>
      </c>
      <c r="AN231" s="65">
        <f>ROUNDUP((($E$2*AM231-$AN$4)*AJ231+$AN$4),-3)</f>
        <v>0</v>
      </c>
      <c r="AO231" s="66"/>
    </row>
    <row r="232" spans="1:41" s="22" customFormat="1" ht="48.75" customHeight="1" x14ac:dyDescent="0.15">
      <c r="A232" s="43"/>
      <c r="B232" s="44"/>
      <c r="C232" s="860" t="s">
        <v>1162</v>
      </c>
      <c r="D232" s="861"/>
      <c r="E232" s="861"/>
      <c r="F232" s="862"/>
      <c r="G232" s="46"/>
      <c r="H232" s="47"/>
      <c r="I232" s="172"/>
      <c r="J232" s="217"/>
      <c r="K232" s="217"/>
      <c r="L232" s="217"/>
      <c r="M232" s="217"/>
      <c r="N232" s="50"/>
      <c r="O232" s="51"/>
      <c r="P232" s="584">
        <v>87.05</v>
      </c>
      <c r="Q232" s="53">
        <v>88</v>
      </c>
      <c r="R232" s="53">
        <v>88</v>
      </c>
      <c r="S232" s="585">
        <v>92.5</v>
      </c>
      <c r="T232" s="54"/>
      <c r="U232" s="496">
        <f>(I231*P232)+(J231*Q232)+(K231*R232)+(L231*S232)</f>
        <v>88.2</v>
      </c>
      <c r="V232" s="55">
        <f>IF(U232&gt;=8,8,U232)</f>
        <v>8</v>
      </c>
      <c r="W232" s="56"/>
      <c r="X232" s="56"/>
      <c r="Y232" s="56"/>
      <c r="Z232" s="56"/>
      <c r="AA232" s="57"/>
      <c r="AB232" s="476"/>
      <c r="AC232" s="536"/>
      <c r="AD232" s="478"/>
      <c r="AE232" s="59"/>
      <c r="AF232" s="59"/>
      <c r="AG232" s="263"/>
      <c r="AH232" s="60"/>
      <c r="AI232" s="55"/>
      <c r="AJ232" s="61"/>
      <c r="AK232" s="62"/>
      <c r="AL232" s="63"/>
      <c r="AM232" s="64"/>
      <c r="AN232" s="65"/>
      <c r="AO232" s="66"/>
    </row>
    <row r="233" spans="1:41" s="22" customFormat="1" ht="48.75" customHeight="1" thickBot="1" x14ac:dyDescent="0.2">
      <c r="A233" s="43"/>
      <c r="B233" s="534"/>
      <c r="C233" s="592"/>
      <c r="D233" s="593"/>
      <c r="E233" s="593"/>
      <c r="F233" s="574"/>
      <c r="G233" s="499"/>
      <c r="H233" s="47"/>
      <c r="I233" s="172"/>
      <c r="J233" s="217"/>
      <c r="K233" s="217"/>
      <c r="L233" s="217"/>
      <c r="M233" s="217"/>
      <c r="N233" s="50"/>
      <c r="O233" s="51"/>
      <c r="P233" s="584"/>
      <c r="Q233" s="53"/>
      <c r="R233" s="53"/>
      <c r="S233" s="585"/>
      <c r="T233" s="54"/>
      <c r="U233" s="496"/>
      <c r="V233" s="55"/>
      <c r="W233" s="56"/>
      <c r="X233" s="56"/>
      <c r="Y233" s="56"/>
      <c r="Z233" s="56"/>
      <c r="AA233" s="57"/>
      <c r="AB233" s="476"/>
      <c r="AC233" s="536"/>
      <c r="AD233" s="478"/>
      <c r="AE233" s="59"/>
      <c r="AF233" s="59"/>
      <c r="AG233" s="263"/>
      <c r="AH233" s="60"/>
      <c r="AI233" s="55"/>
      <c r="AJ233" s="61"/>
      <c r="AK233" s="62"/>
      <c r="AL233" s="63"/>
      <c r="AM233" s="64"/>
      <c r="AN233" s="65"/>
      <c r="AO233" s="66"/>
    </row>
    <row r="234" spans="1:41" s="22" customFormat="1" ht="48.75" customHeight="1" x14ac:dyDescent="0.15">
      <c r="A234" s="177"/>
      <c r="B234" s="594"/>
      <c r="C234" s="601" t="s">
        <v>1130</v>
      </c>
      <c r="D234" s="601" t="s">
        <v>1152</v>
      </c>
      <c r="E234" s="602" t="s">
        <v>1156</v>
      </c>
      <c r="F234" s="568" t="s">
        <v>1126</v>
      </c>
      <c r="G234" s="482" t="s">
        <v>1132</v>
      </c>
      <c r="H234" s="47"/>
      <c r="I234" s="48">
        <v>0.5</v>
      </c>
      <c r="J234" s="571">
        <v>9.9599999999999994E-2</v>
      </c>
      <c r="K234" s="49">
        <v>0.25</v>
      </c>
      <c r="L234" s="49">
        <v>0.15</v>
      </c>
      <c r="M234" s="49"/>
      <c r="N234" s="527">
        <f>SUM(I234:M234)</f>
        <v>0.99960000000000004</v>
      </c>
      <c r="O234" s="51"/>
      <c r="P234" s="52">
        <v>8</v>
      </c>
      <c r="Q234" s="581">
        <v>7.8</v>
      </c>
      <c r="R234" s="53">
        <v>8</v>
      </c>
      <c r="S234" s="53">
        <v>8</v>
      </c>
      <c r="T234" s="53"/>
      <c r="U234" s="54">
        <f>ROUND(((P234*I234)+(Q234*J234)+(R234*K234)+(S234*L234)+(T234*M234)),2)</f>
        <v>7.98</v>
      </c>
      <c r="V234" s="55">
        <f>IF(U234&gt;=8,8,U234)</f>
        <v>7.98</v>
      </c>
      <c r="W234" s="56">
        <v>723688750000</v>
      </c>
      <c r="X234" s="57">
        <v>413622000</v>
      </c>
      <c r="Y234" s="57">
        <v>3034616000</v>
      </c>
      <c r="Z234" s="68">
        <v>10800957000</v>
      </c>
      <c r="AA234" s="57"/>
      <c r="AB234" s="476">
        <f>(((((W234*I234)+(X234*J234)+(Y234*K234)+(Z234*L234)+(AA234*M234))/$L$2)))</f>
        <v>8.3932855097652403</v>
      </c>
      <c r="AC234" s="536">
        <f>12*AB234</f>
        <v>100.71942611718288</v>
      </c>
      <c r="AD234" s="478">
        <f>IF(AC234&gt;=12,12,AC234)</f>
        <v>12</v>
      </c>
      <c r="AE234" s="59"/>
      <c r="AF234" s="59">
        <v>0.3</v>
      </c>
      <c r="AG234" s="263">
        <v>19.600000000000001</v>
      </c>
      <c r="AH234" s="60">
        <f>V234+AD234+AG234+AE234+AF234</f>
        <v>39.879999999999995</v>
      </c>
      <c r="AI234" s="55">
        <f>IF(AH234&gt;=40,40,AH234)</f>
        <v>39.879999999999995</v>
      </c>
      <c r="AJ234" s="61"/>
      <c r="AK234" s="62"/>
      <c r="AL234" s="63"/>
      <c r="AM234" s="64">
        <f>100%+AL234</f>
        <v>1</v>
      </c>
      <c r="AN234" s="65">
        <f>ROUNDUP((($E$2*AM234-$AN$4)*AJ234+$AN$4),-3)</f>
        <v>0</v>
      </c>
      <c r="AO234" s="66"/>
    </row>
    <row r="235" spans="1:41" s="22" customFormat="1" ht="48.75" customHeight="1" x14ac:dyDescent="0.15">
      <c r="A235" s="177"/>
      <c r="B235" s="595"/>
      <c r="C235" s="860" t="s">
        <v>1163</v>
      </c>
      <c r="D235" s="861"/>
      <c r="E235" s="861"/>
      <c r="F235" s="862"/>
      <c r="G235" s="46"/>
      <c r="H235" s="47"/>
      <c r="I235" s="172"/>
      <c r="J235" s="217"/>
      <c r="K235" s="217"/>
      <c r="L235" s="217"/>
      <c r="M235" s="217"/>
      <c r="N235" s="50"/>
      <c r="O235" s="51"/>
      <c r="P235" s="234">
        <v>88</v>
      </c>
      <c r="Q235" s="53">
        <v>88</v>
      </c>
      <c r="R235" s="53">
        <v>88</v>
      </c>
      <c r="S235" s="54">
        <v>88</v>
      </c>
      <c r="T235" s="54"/>
      <c r="U235" s="496">
        <f>(I234*P235)+(J234*Q235)+(K234*R235)+(L234*S235)</f>
        <v>87.964800000000011</v>
      </c>
      <c r="V235" s="55"/>
      <c r="W235" s="56"/>
      <c r="X235" s="56"/>
      <c r="Y235" s="56"/>
      <c r="Z235" s="56"/>
      <c r="AA235" s="57"/>
      <c r="AB235" s="476"/>
      <c r="AC235" s="536"/>
      <c r="AD235" s="478"/>
      <c r="AE235" s="59"/>
      <c r="AF235" s="59"/>
      <c r="AG235" s="263"/>
      <c r="AH235" s="60"/>
      <c r="AI235" s="55"/>
      <c r="AJ235" s="61"/>
      <c r="AK235" s="62"/>
      <c r="AL235" s="63"/>
      <c r="AM235" s="64"/>
      <c r="AN235" s="65"/>
      <c r="AO235" s="66"/>
    </row>
    <row r="236" spans="1:41" s="22" customFormat="1" ht="48.75" customHeight="1" x14ac:dyDescent="0.15">
      <c r="A236" s="177"/>
      <c r="B236" s="597"/>
      <c r="C236" s="45" t="s">
        <v>1130</v>
      </c>
      <c r="D236" s="588" t="s">
        <v>1152</v>
      </c>
      <c r="E236" s="589" t="s">
        <v>1156</v>
      </c>
      <c r="F236" s="117" t="s">
        <v>1168</v>
      </c>
      <c r="G236" s="46" t="s">
        <v>1132</v>
      </c>
      <c r="H236" s="47"/>
      <c r="I236" s="48">
        <v>0.5</v>
      </c>
      <c r="J236" s="571">
        <v>9.9599999999999994E-2</v>
      </c>
      <c r="K236" s="49">
        <v>0.25</v>
      </c>
      <c r="L236" s="49">
        <v>0.15</v>
      </c>
      <c r="M236" s="49"/>
      <c r="N236" s="527">
        <f>SUM(I236:M236)</f>
        <v>0.99960000000000004</v>
      </c>
      <c r="O236" s="51"/>
      <c r="P236" s="52">
        <v>8</v>
      </c>
      <c r="Q236" s="581">
        <v>7.8</v>
      </c>
      <c r="R236" s="53">
        <v>8</v>
      </c>
      <c r="S236" s="53">
        <v>8</v>
      </c>
      <c r="T236" s="53"/>
      <c r="U236" s="54">
        <f>ROUND(((P236*I236)+(Q236*J236)+(R236*K236)+(S236*L236)+(T236*M236)),2)</f>
        <v>7.98</v>
      </c>
      <c r="V236" s="55">
        <f>IF(U236&gt;=8,8,U236)</f>
        <v>7.98</v>
      </c>
      <c r="W236" s="56">
        <v>723688750000</v>
      </c>
      <c r="X236" s="57">
        <v>413622000</v>
      </c>
      <c r="Y236" s="57">
        <v>3034616000</v>
      </c>
      <c r="Z236" s="68">
        <v>10800957000</v>
      </c>
      <c r="AA236" s="57"/>
      <c r="AB236" s="476">
        <f>(((((W236*I236)+(X236*J236)+(Y236*K236)+(Z236*L236)+(AA236*M236))/$L$2)))</f>
        <v>8.3932855097652403</v>
      </c>
      <c r="AC236" s="536">
        <f>12*AB236</f>
        <v>100.71942611718288</v>
      </c>
      <c r="AD236" s="478">
        <f>IF(AC236&gt;=12,12,AC236)</f>
        <v>12</v>
      </c>
      <c r="AE236" s="59"/>
      <c r="AF236" s="59">
        <v>0.3</v>
      </c>
      <c r="AG236" s="263">
        <v>19.8</v>
      </c>
      <c r="AH236" s="60">
        <f>V236+AD236+AG236+AE236+AF236</f>
        <v>40.08</v>
      </c>
      <c r="AI236" s="55">
        <f>IF(AH236&gt;=40,40,AH236)</f>
        <v>40</v>
      </c>
      <c r="AJ236" s="61"/>
      <c r="AK236" s="62"/>
      <c r="AL236" s="63"/>
      <c r="AM236" s="64">
        <f>100%+AL236</f>
        <v>1</v>
      </c>
      <c r="AN236" s="65">
        <f>ROUNDUP((($E$2*AM236-$AN$4)*AJ236+$AN$4),-3)</f>
        <v>0</v>
      </c>
      <c r="AO236" s="66"/>
    </row>
    <row r="237" spans="1:41" s="22" customFormat="1" ht="48.75" customHeight="1" thickBot="1" x14ac:dyDescent="0.2">
      <c r="A237" s="177"/>
      <c r="B237" s="598"/>
      <c r="C237" s="863" t="s">
        <v>1163</v>
      </c>
      <c r="D237" s="864"/>
      <c r="E237" s="864"/>
      <c r="F237" s="865"/>
      <c r="G237" s="599"/>
      <c r="H237" s="47"/>
      <c r="I237" s="172"/>
      <c r="J237" s="217"/>
      <c r="K237" s="217"/>
      <c r="L237" s="217"/>
      <c r="M237" s="217"/>
      <c r="N237" s="50"/>
      <c r="O237" s="51"/>
      <c r="P237" s="234">
        <v>88</v>
      </c>
      <c r="Q237" s="53">
        <v>88</v>
      </c>
      <c r="R237" s="53">
        <v>88</v>
      </c>
      <c r="S237" s="54">
        <v>89</v>
      </c>
      <c r="T237" s="54"/>
      <c r="U237" s="496">
        <f>(I236*P237)+(J236*Q237)+(K236*R237)+(L236*S237)</f>
        <v>88.114800000000002</v>
      </c>
      <c r="V237" s="55"/>
      <c r="W237" s="56"/>
      <c r="X237" s="56"/>
      <c r="Y237" s="56"/>
      <c r="Z237" s="56"/>
      <c r="AA237" s="57"/>
      <c r="AB237" s="476"/>
      <c r="AC237" s="536"/>
      <c r="AD237" s="478"/>
      <c r="AE237" s="59"/>
      <c r="AF237" s="59"/>
      <c r="AG237" s="263"/>
      <c r="AH237" s="60"/>
      <c r="AI237" s="55"/>
      <c r="AJ237" s="61"/>
      <c r="AK237" s="62"/>
      <c r="AL237" s="63"/>
      <c r="AM237" s="64"/>
      <c r="AN237" s="65"/>
      <c r="AO237" s="66"/>
    </row>
    <row r="238" spans="1:41" s="22" customFormat="1" ht="48.75" customHeight="1" x14ac:dyDescent="0.15">
      <c r="A238" s="43"/>
      <c r="B238" s="44"/>
      <c r="C238" s="117" t="s">
        <v>1165</v>
      </c>
      <c r="D238" s="45" t="s">
        <v>1164</v>
      </c>
      <c r="E238" s="112" t="s">
        <v>1161</v>
      </c>
      <c r="F238" s="45"/>
      <c r="G238" s="46" t="s">
        <v>1133</v>
      </c>
      <c r="H238" s="47"/>
      <c r="I238" s="172">
        <v>0.2</v>
      </c>
      <c r="J238" s="571">
        <v>0.3</v>
      </c>
      <c r="K238" s="217">
        <v>0.5</v>
      </c>
      <c r="L238" s="217"/>
      <c r="M238" s="217"/>
      <c r="N238" s="50">
        <f>SUM(I238:M238)</f>
        <v>1</v>
      </c>
      <c r="O238" s="51"/>
      <c r="P238" s="52">
        <v>8</v>
      </c>
      <c r="Q238" s="53">
        <v>8</v>
      </c>
      <c r="R238" s="53">
        <v>8</v>
      </c>
      <c r="S238" s="53"/>
      <c r="T238" s="53"/>
      <c r="U238" s="54">
        <f>ROUND(((P238*I238)+(Q238*J238)+(R238*K238)+(S238*L238)+(T238*M238)),2)</f>
        <v>8</v>
      </c>
      <c r="V238" s="55">
        <f t="shared" ref="V238:V244" si="299">IF(U238&gt;=8,8,U238)</f>
        <v>8</v>
      </c>
      <c r="W238" s="56">
        <v>100000000000</v>
      </c>
      <c r="X238" s="56">
        <v>10000000000</v>
      </c>
      <c r="Y238" s="56">
        <v>43175448000</v>
      </c>
      <c r="Z238" s="56"/>
      <c r="AA238" s="57"/>
      <c r="AB238" s="476">
        <f>(((((W238*I238)+(X238*J238)+(Y238*K238)+(Z238*L238)+(AA238*M238))/$L$2)))</f>
        <v>1.0273788196208817</v>
      </c>
      <c r="AC238" s="536">
        <f>12*AB238</f>
        <v>12.32854583545058</v>
      </c>
      <c r="AD238" s="478">
        <f>IF(AC238&gt;=12,12,AC238)</f>
        <v>12</v>
      </c>
      <c r="AE238" s="59"/>
      <c r="AF238" s="59"/>
      <c r="AG238" s="496">
        <v>20</v>
      </c>
      <c r="AH238" s="60">
        <f t="shared" ref="AH238" si="300">V238+AD238+AG238+AE238+AF238</f>
        <v>40</v>
      </c>
      <c r="AI238" s="55">
        <f>IF(AH238&gt;=40,40,AH238)</f>
        <v>40</v>
      </c>
      <c r="AJ238" s="61"/>
      <c r="AK238" s="62"/>
      <c r="AL238" s="63"/>
      <c r="AM238" s="64">
        <f t="shared" ref="AM238" si="301">100%+AL238</f>
        <v>1</v>
      </c>
      <c r="AN238" s="65">
        <f t="shared" ref="AN238" si="302">ROUNDUP((($E$2*AM238-$AN$4)*AJ238+$AN$4),-3)</f>
        <v>0</v>
      </c>
      <c r="AO238" s="66"/>
    </row>
    <row r="239" spans="1:41" s="22" customFormat="1" ht="48.75" customHeight="1" x14ac:dyDescent="0.15">
      <c r="A239" s="43"/>
      <c r="B239" s="44"/>
      <c r="C239" s="860" t="s">
        <v>1163</v>
      </c>
      <c r="D239" s="861"/>
      <c r="E239" s="861"/>
      <c r="F239" s="862"/>
      <c r="G239" s="46"/>
      <c r="H239" s="47"/>
      <c r="I239" s="172"/>
      <c r="J239" s="217"/>
      <c r="K239" s="217"/>
      <c r="L239" s="217"/>
      <c r="M239" s="217"/>
      <c r="N239" s="50"/>
      <c r="O239" s="51"/>
      <c r="P239" s="234">
        <v>88</v>
      </c>
      <c r="Q239" s="53">
        <v>88</v>
      </c>
      <c r="R239" s="53">
        <v>92.5</v>
      </c>
      <c r="S239" s="54"/>
      <c r="T239" s="54"/>
      <c r="U239" s="496">
        <f>(I238*P239)+(J238*Q239)+(K238*R239)</f>
        <v>90.25</v>
      </c>
      <c r="V239" s="55">
        <f t="shared" si="299"/>
        <v>8</v>
      </c>
      <c r="W239" s="56"/>
      <c r="X239" s="56"/>
      <c r="Y239" s="56"/>
      <c r="Z239" s="56"/>
      <c r="AA239" s="57"/>
      <c r="AB239" s="476"/>
      <c r="AC239" s="536"/>
      <c r="AD239" s="478"/>
      <c r="AE239" s="59"/>
      <c r="AF239" s="59"/>
      <c r="AG239" s="263"/>
      <c r="AH239" s="60"/>
      <c r="AI239" s="55"/>
      <c r="AJ239" s="61"/>
      <c r="AK239" s="62"/>
      <c r="AL239" s="63"/>
      <c r="AM239" s="64"/>
      <c r="AN239" s="65"/>
      <c r="AO239" s="66"/>
    </row>
    <row r="240" spans="1:41" s="22" customFormat="1" ht="48.75" customHeight="1" x14ac:dyDescent="0.15">
      <c r="A240" s="43"/>
      <c r="B240" s="44"/>
      <c r="C240" s="115" t="s">
        <v>1160</v>
      </c>
      <c r="D240" s="82" t="s">
        <v>1166</v>
      </c>
      <c r="E240" s="73" t="s">
        <v>1117</v>
      </c>
      <c r="F240" s="45"/>
      <c r="G240" s="46"/>
      <c r="H240" s="47"/>
      <c r="I240" s="172">
        <v>0.5</v>
      </c>
      <c r="J240" s="571">
        <v>0.3</v>
      </c>
      <c r="K240" s="217">
        <v>0.2</v>
      </c>
      <c r="L240" s="217"/>
      <c r="M240" s="217"/>
      <c r="N240" s="50">
        <f>SUM(I240:M240)</f>
        <v>1</v>
      </c>
      <c r="O240" s="51"/>
      <c r="P240" s="52">
        <v>8</v>
      </c>
      <c r="Q240" s="53">
        <v>8</v>
      </c>
      <c r="R240" s="53">
        <v>8</v>
      </c>
      <c r="S240" s="53"/>
      <c r="T240" s="53"/>
      <c r="U240" s="54">
        <f>ROUND(((P240*I240)+(Q240*J240)+(R240*K240)+(S240*L240)+(T240*M240)),2)</f>
        <v>8</v>
      </c>
      <c r="V240" s="55">
        <f t="shared" si="299"/>
        <v>8</v>
      </c>
      <c r="W240" s="56">
        <v>209657563000</v>
      </c>
      <c r="X240" s="56"/>
      <c r="Y240" s="56"/>
      <c r="Z240" s="56"/>
      <c r="AA240" s="57"/>
      <c r="AB240" s="476">
        <f>(((((W240*I240)+(X240*J240)+(Y240*K240)+(Z240*L240)+(AA240*M240))/$L$2)))</f>
        <v>2.4154377065706547</v>
      </c>
      <c r="AC240" s="536">
        <f>12*AB240</f>
        <v>28.985252478847855</v>
      </c>
      <c r="AD240" s="478">
        <f>IF(AC240&gt;=12,12,AC240)</f>
        <v>12</v>
      </c>
      <c r="AE240" s="59"/>
      <c r="AF240" s="59"/>
      <c r="AG240" s="496">
        <v>20</v>
      </c>
      <c r="AH240" s="60">
        <f t="shared" ref="AH240" si="303">V240+AD240+AG240+AE240+AF240</f>
        <v>40</v>
      </c>
      <c r="AI240" s="55">
        <f>IF(AH240&gt;=40,40,AH240)</f>
        <v>40</v>
      </c>
      <c r="AJ240" s="61"/>
      <c r="AK240" s="62"/>
      <c r="AL240" s="63"/>
      <c r="AM240" s="64">
        <f t="shared" ref="AM240" si="304">100%+AL240</f>
        <v>1</v>
      </c>
      <c r="AN240" s="65">
        <f t="shared" ref="AN240" si="305">ROUNDUP((($E$2*AM240-$AN$4)*AJ240+$AN$4),-3)</f>
        <v>0</v>
      </c>
      <c r="AO240" s="66"/>
    </row>
    <row r="241" spans="1:41" s="22" customFormat="1" ht="48.75" customHeight="1" x14ac:dyDescent="0.15">
      <c r="A241" s="43"/>
      <c r="B241" s="44"/>
      <c r="C241" s="860" t="s">
        <v>1163</v>
      </c>
      <c r="D241" s="861"/>
      <c r="E241" s="861"/>
      <c r="F241" s="862"/>
      <c r="G241" s="46"/>
      <c r="H241" s="47"/>
      <c r="I241" s="172"/>
      <c r="J241" s="217"/>
      <c r="K241" s="217"/>
      <c r="L241" s="217"/>
      <c r="M241" s="217"/>
      <c r="N241" s="50"/>
      <c r="O241" s="51"/>
      <c r="P241" s="234">
        <v>93.42</v>
      </c>
      <c r="Q241" s="53">
        <v>88</v>
      </c>
      <c r="R241" s="53">
        <v>88</v>
      </c>
      <c r="S241" s="54"/>
      <c r="T241" s="54"/>
      <c r="U241" s="496">
        <f>(I240*P241)+(J240*Q241)+(K240*R241)</f>
        <v>90.710000000000008</v>
      </c>
      <c r="V241" s="55">
        <f t="shared" si="299"/>
        <v>8</v>
      </c>
      <c r="W241" s="56"/>
      <c r="X241" s="56"/>
      <c r="Y241" s="56"/>
      <c r="Z241" s="56"/>
      <c r="AA241" s="57"/>
      <c r="AB241" s="476"/>
      <c r="AC241" s="536"/>
      <c r="AD241" s="478"/>
      <c r="AE241" s="59"/>
      <c r="AF241" s="59"/>
      <c r="AG241" s="263"/>
      <c r="AH241" s="60"/>
      <c r="AI241" s="55"/>
      <c r="AJ241" s="61"/>
      <c r="AK241" s="62"/>
      <c r="AL241" s="63"/>
      <c r="AM241" s="64"/>
      <c r="AN241" s="65"/>
      <c r="AO241" s="66"/>
    </row>
    <row r="242" spans="1:41" s="22" customFormat="1" ht="48.75" customHeight="1" x14ac:dyDescent="0.15">
      <c r="A242" s="43"/>
      <c r="B242" s="44"/>
      <c r="C242" s="528" t="s">
        <v>1090</v>
      </c>
      <c r="D242" s="588" t="s">
        <v>1155</v>
      </c>
      <c r="E242" s="83" t="s">
        <v>1167</v>
      </c>
      <c r="F242" s="73"/>
      <c r="G242" s="46"/>
      <c r="H242" s="47"/>
      <c r="I242" s="172">
        <v>0.65</v>
      </c>
      <c r="J242" s="571">
        <v>0.25</v>
      </c>
      <c r="K242" s="217">
        <v>0.1</v>
      </c>
      <c r="L242" s="217"/>
      <c r="M242" s="217"/>
      <c r="N242" s="50">
        <f>SUM(I242:M242)</f>
        <v>1</v>
      </c>
      <c r="O242" s="51"/>
      <c r="P242" s="52">
        <v>8</v>
      </c>
      <c r="Q242" s="53">
        <v>8</v>
      </c>
      <c r="R242" s="166">
        <v>7.8</v>
      </c>
      <c r="S242" s="53">
        <v>8</v>
      </c>
      <c r="T242" s="53"/>
      <c r="U242" s="54">
        <f>ROUND(((P242*I242)+(Q242*J242)+(R242*K242)+(S242*L242)+(T242*M242)),2)</f>
        <v>7.98</v>
      </c>
      <c r="V242" s="55">
        <f t="shared" si="299"/>
        <v>7.98</v>
      </c>
      <c r="W242" s="56">
        <v>70123054000</v>
      </c>
      <c r="X242" s="56">
        <v>10236764000</v>
      </c>
      <c r="Y242" s="56"/>
      <c r="Z242" s="56">
        <v>43175448000</v>
      </c>
      <c r="AA242" s="57"/>
      <c r="AB242" s="476">
        <f>(((((W242*I242)+(X242*J242)+(Y242*K242)+(Z242*L242)+(AA242*M242))/$L$2)))</f>
        <v>1.1092104615866862</v>
      </c>
      <c r="AC242" s="536">
        <f>12*AB242</f>
        <v>13.310525539040235</v>
      </c>
      <c r="AD242" s="478">
        <f>IF(AC242&gt;=12,12,AC242)</f>
        <v>12</v>
      </c>
      <c r="AE242" s="59"/>
      <c r="AF242" s="59">
        <v>0.3</v>
      </c>
      <c r="AG242" s="263">
        <v>19.8</v>
      </c>
      <c r="AH242" s="60">
        <f t="shared" ref="AH242" si="306">V242+AD242+AG242+AE242+AF242</f>
        <v>40.08</v>
      </c>
      <c r="AI242" s="55">
        <f>IF(AH242&gt;=40,40,AH242)</f>
        <v>40</v>
      </c>
      <c r="AJ242" s="61"/>
      <c r="AK242" s="62"/>
      <c r="AL242" s="63"/>
      <c r="AM242" s="64">
        <f t="shared" ref="AM242" si="307">100%+AL242</f>
        <v>1</v>
      </c>
      <c r="AN242" s="65">
        <f t="shared" ref="AN242" si="308">ROUNDUP((($E$2*AM242-$AN$4)*AJ242+$AN$4),-3)</f>
        <v>0</v>
      </c>
      <c r="AO242" s="66"/>
    </row>
    <row r="243" spans="1:41" s="22" customFormat="1" ht="48.75" customHeight="1" x14ac:dyDescent="0.15">
      <c r="A243" s="43"/>
      <c r="B243" s="44"/>
      <c r="C243" s="860" t="s">
        <v>1169</v>
      </c>
      <c r="D243" s="861"/>
      <c r="E243" s="861"/>
      <c r="F243" s="862"/>
      <c r="G243" s="46"/>
      <c r="H243" s="47"/>
      <c r="I243" s="172"/>
      <c r="J243" s="217"/>
      <c r="K243" s="217"/>
      <c r="L243" s="217"/>
      <c r="M243" s="217"/>
      <c r="N243" s="50"/>
      <c r="O243" s="51"/>
      <c r="P243" s="234">
        <v>88</v>
      </c>
      <c r="Q243" s="53">
        <v>88</v>
      </c>
      <c r="R243" s="53">
        <v>88</v>
      </c>
      <c r="S243" s="53">
        <v>92.5</v>
      </c>
      <c r="T243" s="54"/>
      <c r="U243" s="496">
        <f>(I242*P243)+(J242*Q243)+(K242*R243)+(L242*S243)</f>
        <v>88</v>
      </c>
      <c r="V243" s="55">
        <f t="shared" si="299"/>
        <v>8</v>
      </c>
      <c r="W243" s="56"/>
      <c r="X243" s="56"/>
      <c r="Y243" s="56"/>
      <c r="Z243" s="56"/>
      <c r="AA243" s="57"/>
      <c r="AB243" s="476"/>
      <c r="AC243" s="536"/>
      <c r="AD243" s="478"/>
      <c r="AE243" s="59"/>
      <c r="AF243" s="59"/>
      <c r="AG243" s="263"/>
      <c r="AH243" s="60"/>
      <c r="AI243" s="55"/>
      <c r="AJ243" s="61"/>
      <c r="AK243" s="62"/>
      <c r="AL243" s="63"/>
      <c r="AM243" s="64"/>
      <c r="AN243" s="65"/>
      <c r="AO243" s="66"/>
    </row>
    <row r="244" spans="1:41" s="22" customFormat="1" ht="48.75" customHeight="1" x14ac:dyDescent="0.15">
      <c r="A244" s="43"/>
      <c r="B244" s="44"/>
      <c r="C244" s="106" t="s">
        <v>202</v>
      </c>
      <c r="D244" s="103" t="s">
        <v>1157</v>
      </c>
      <c r="E244" s="103" t="s">
        <v>1107</v>
      </c>
      <c r="F244" s="103" t="s">
        <v>129</v>
      </c>
      <c r="G244" s="73"/>
      <c r="H244" s="47"/>
      <c r="I244" s="48">
        <v>0.5</v>
      </c>
      <c r="J244" s="49">
        <v>0.18</v>
      </c>
      <c r="K244" s="49">
        <v>0.13</v>
      </c>
      <c r="L244" s="49">
        <v>0.19</v>
      </c>
      <c r="M244" s="49"/>
      <c r="N244" s="50">
        <f>SUM(I244:M244)</f>
        <v>1</v>
      </c>
      <c r="O244" s="51"/>
      <c r="P244" s="52">
        <v>8</v>
      </c>
      <c r="Q244" s="53">
        <v>8</v>
      </c>
      <c r="R244" s="53">
        <v>8</v>
      </c>
      <c r="S244" s="53">
        <v>8</v>
      </c>
      <c r="T244" s="53"/>
      <c r="U244" s="54">
        <f>ROUND(((P244*I244)+(Q244*J244)+(R244*K244)+(S244*L244)+(T244*M244)),2)</f>
        <v>8</v>
      </c>
      <c r="V244" s="55">
        <f t="shared" si="299"/>
        <v>8</v>
      </c>
      <c r="W244" s="56">
        <v>52732429000</v>
      </c>
      <c r="X244" s="56">
        <v>1214313000</v>
      </c>
      <c r="Y244" s="56">
        <v>2089585000</v>
      </c>
      <c r="Z244" s="56">
        <v>101855610000</v>
      </c>
      <c r="AA244" s="57"/>
      <c r="AB244" s="476">
        <f>(((((W244*I244)+(X244*J244)+(Y244*K244)+(Z244*L244)+(AA244*M244))/$L$2)))</f>
        <v>1.0647359067318223</v>
      </c>
      <c r="AC244" s="536">
        <f>12*AB244</f>
        <v>12.776830880781867</v>
      </c>
      <c r="AD244" s="478">
        <f>IF(AC244&gt;=12,12,AC244)</f>
        <v>12</v>
      </c>
      <c r="AE244" s="59"/>
      <c r="AF244" s="59">
        <v>0.2</v>
      </c>
      <c r="AG244" s="263">
        <v>19.8</v>
      </c>
      <c r="AH244" s="60">
        <f>V244+AD244+AG244+AE244+AF244</f>
        <v>40</v>
      </c>
      <c r="AI244" s="55">
        <f>IF(AH244&gt;=40,40,AH244)</f>
        <v>40</v>
      </c>
      <c r="AJ244" s="61"/>
      <c r="AK244" s="62"/>
      <c r="AL244" s="63"/>
      <c r="AM244" s="64">
        <f>100%+AL244</f>
        <v>1</v>
      </c>
      <c r="AN244" s="65">
        <f>ROUNDUP((($E$2*AM244-$AN$4)*AJ244+$AN$4),-3)</f>
        <v>0</v>
      </c>
      <c r="AO244" s="66"/>
    </row>
    <row r="245" spans="1:41" s="22" customFormat="1" ht="30.75" customHeight="1" x14ac:dyDescent="0.15">
      <c r="A245" s="43"/>
      <c r="B245" s="44"/>
      <c r="C245" s="45"/>
      <c r="D245" s="45"/>
      <c r="E245" s="73"/>
      <c r="F245" s="45"/>
      <c r="G245" s="83"/>
      <c r="H245" s="47"/>
      <c r="I245" s="48"/>
      <c r="J245" s="217"/>
      <c r="K245" s="49"/>
      <c r="L245" s="49"/>
      <c r="M245" s="49"/>
      <c r="N245" s="50"/>
      <c r="O245" s="51"/>
      <c r="P245" s="52"/>
      <c r="Q245" s="53"/>
      <c r="R245" s="53"/>
      <c r="S245" s="53"/>
      <c r="T245" s="53"/>
      <c r="U245" s="54"/>
      <c r="V245" s="55"/>
      <c r="W245" s="56"/>
      <c r="X245" s="56"/>
      <c r="Y245" s="56"/>
      <c r="Z245" s="56"/>
      <c r="AA245" s="57"/>
      <c r="AB245" s="476"/>
      <c r="AC245" s="536"/>
      <c r="AD245" s="478"/>
      <c r="AE245" s="59"/>
      <c r="AF245" s="59"/>
      <c r="AG245" s="263"/>
      <c r="AH245" s="60"/>
      <c r="AI245" s="55"/>
      <c r="AJ245" s="61"/>
      <c r="AK245" s="62"/>
      <c r="AL245" s="63"/>
      <c r="AM245" s="64"/>
      <c r="AN245" s="65"/>
      <c r="AO245" s="66"/>
    </row>
    <row r="246" spans="1:41" s="22" customFormat="1" ht="48.75" customHeight="1" x14ac:dyDescent="0.15">
      <c r="A246" s="43"/>
      <c r="B246" s="44"/>
      <c r="C246" s="117" t="s">
        <v>1090</v>
      </c>
      <c r="D246" s="73"/>
      <c r="E246" s="45"/>
      <c r="F246" s="45" t="s">
        <v>1146</v>
      </c>
      <c r="G246" s="46"/>
      <c r="H246" s="47"/>
      <c r="I246" s="172"/>
      <c r="J246" s="217"/>
      <c r="K246" s="49"/>
      <c r="L246" s="49"/>
      <c r="M246" s="49"/>
      <c r="N246" s="50"/>
      <c r="O246" s="51"/>
      <c r="P246" s="52"/>
      <c r="Q246" s="53"/>
      <c r="R246" s="53"/>
      <c r="S246" s="53"/>
      <c r="T246" s="53"/>
      <c r="U246" s="54"/>
      <c r="V246" s="55"/>
      <c r="W246" s="56"/>
      <c r="X246" s="56"/>
      <c r="Y246" s="57"/>
      <c r="Z246" s="56"/>
      <c r="AA246" s="57"/>
      <c r="AB246" s="476"/>
      <c r="AC246" s="536"/>
      <c r="AD246" s="478"/>
      <c r="AE246" s="59"/>
      <c r="AF246" s="59"/>
      <c r="AG246" s="263"/>
      <c r="AH246" s="60"/>
      <c r="AI246" s="55"/>
      <c r="AJ246" s="61"/>
      <c r="AK246" s="62"/>
      <c r="AL246" s="63"/>
      <c r="AM246" s="64"/>
      <c r="AN246" s="65"/>
      <c r="AO246" s="66"/>
    </row>
    <row r="247" spans="1:41" s="22" customFormat="1" ht="48.75" customHeight="1" x14ac:dyDescent="0.15">
      <c r="A247" s="43"/>
      <c r="B247" s="44"/>
      <c r="C247" s="587" t="s">
        <v>1150</v>
      </c>
      <c r="D247" s="115" t="s">
        <v>1149</v>
      </c>
      <c r="E247" s="45"/>
      <c r="F247" s="73"/>
      <c r="G247" s="46"/>
      <c r="H247" s="47"/>
      <c r="I247" s="172">
        <v>0.69</v>
      </c>
      <c r="J247" s="217">
        <v>0.31</v>
      </c>
      <c r="K247" s="49"/>
      <c r="L247" s="49"/>
      <c r="M247" s="49"/>
      <c r="N247" s="50">
        <f t="shared" ref="N247" si="309">SUM(I247:M247)</f>
        <v>1</v>
      </c>
      <c r="O247" s="51"/>
      <c r="P247" s="52">
        <v>8</v>
      </c>
      <c r="Q247" s="53">
        <v>8</v>
      </c>
      <c r="R247" s="53"/>
      <c r="S247" s="53"/>
      <c r="T247" s="53"/>
      <c r="U247" s="54">
        <f t="shared" ref="U247" si="310">ROUND(((P247*I247)+(Q247*J247)+(R247*K247)+(S247*L247)+(T247*M247)),2)</f>
        <v>8</v>
      </c>
      <c r="V247" s="55">
        <f t="shared" ref="V247" si="311">IF(U247&gt;=8,8,U247)</f>
        <v>8</v>
      </c>
      <c r="W247" s="68">
        <v>58000000000</v>
      </c>
      <c r="X247" s="56">
        <v>13929224000</v>
      </c>
      <c r="Y247" s="57"/>
      <c r="Z247" s="56"/>
      <c r="AA247" s="57"/>
      <c r="AB247" s="476">
        <f t="shared" ref="AB247" si="312">(((((W247*I247)+(X247*J247)+(Y247*K247)+(Z247*L247)+(AA247*M247))/$L$2)))</f>
        <v>1.0216261133164746</v>
      </c>
      <c r="AC247" s="536">
        <f t="shared" ref="AC247" si="313">12*AB247</f>
        <v>12.259513359797694</v>
      </c>
      <c r="AD247" s="478">
        <f t="shared" ref="AD247" si="314">IF(AC247&gt;=12,12,AC247)</f>
        <v>12</v>
      </c>
      <c r="AE247" s="59"/>
      <c r="AF247" s="59">
        <v>0.2</v>
      </c>
      <c r="AG247" s="263">
        <v>19.8</v>
      </c>
      <c r="AH247" s="60">
        <f t="shared" ref="AH247" si="315">V247+AD247+AG247+AE247+AF247</f>
        <v>40</v>
      </c>
      <c r="AI247" s="55">
        <f t="shared" ref="AI247" si="316">IF(AH247&gt;=40,40,AH247)</f>
        <v>40</v>
      </c>
      <c r="AJ247" s="61"/>
      <c r="AK247" s="62"/>
      <c r="AL247" s="63"/>
      <c r="AM247" s="64">
        <f>100%+AL247</f>
        <v>1</v>
      </c>
      <c r="AN247" s="65">
        <f>ROUNDUP((($E$2*AM247-$AN$4)*AJ247+$AN$4),-3)</f>
        <v>0</v>
      </c>
      <c r="AO247" s="66"/>
    </row>
    <row r="248" spans="1:41" s="22" customFormat="1" ht="48.75" customHeight="1" x14ac:dyDescent="0.15">
      <c r="A248" s="43">
        <v>9</v>
      </c>
      <c r="B248" s="44"/>
      <c r="C248" s="586" t="s">
        <v>1159</v>
      </c>
      <c r="D248" s="112" t="s">
        <v>1119</v>
      </c>
      <c r="E248" s="112" t="s">
        <v>1107</v>
      </c>
      <c r="F248" s="591" t="s">
        <v>1158</v>
      </c>
      <c r="G248" s="73"/>
      <c r="H248" s="47"/>
      <c r="I248" s="48">
        <v>0.5</v>
      </c>
      <c r="J248" s="49">
        <v>0.18099999999999999</v>
      </c>
      <c r="K248" s="49">
        <v>0.12</v>
      </c>
      <c r="L248" s="49">
        <v>0.19900000000000001</v>
      </c>
      <c r="M248" s="49"/>
      <c r="N248" s="50">
        <f>SUM(I248:M248)</f>
        <v>1</v>
      </c>
      <c r="O248" s="51"/>
      <c r="P248" s="52">
        <v>8</v>
      </c>
      <c r="Q248" s="53">
        <v>8</v>
      </c>
      <c r="R248" s="53">
        <v>8</v>
      </c>
      <c r="S248" s="53">
        <v>8</v>
      </c>
      <c r="T248" s="53"/>
      <c r="U248" s="54">
        <f>ROUND(((P248*I248)+(Q248*J248)+(R248*K248)+(S248*L248)+(T248*M248)),2)</f>
        <v>8</v>
      </c>
      <c r="V248" s="55">
        <f>IF(U248&gt;=8,8,U248)</f>
        <v>8</v>
      </c>
      <c r="W248" s="56">
        <v>55400000000</v>
      </c>
      <c r="X248" s="56">
        <v>1214313000</v>
      </c>
      <c r="Y248" s="56">
        <v>2089585000</v>
      </c>
      <c r="Z248" s="56">
        <v>81140325000</v>
      </c>
      <c r="AA248" s="57"/>
      <c r="AB248" s="476">
        <f>(((((W248*I248)+(X248*J248)+(Y248*K248)+(Z248*L248)+(AA248*M248))/$L$2)))</f>
        <v>1.0211515937154756</v>
      </c>
      <c r="AC248" s="536">
        <f>12*AB248</f>
        <v>12.253819124585707</v>
      </c>
      <c r="AD248" s="478">
        <f>IF(AC248&gt;=12,12,AC248)</f>
        <v>12</v>
      </c>
      <c r="AE248" s="59"/>
      <c r="AF248" s="59">
        <v>0.2</v>
      </c>
      <c r="AG248" s="263">
        <v>19.8</v>
      </c>
      <c r="AH248" s="60">
        <f>V248+AD248+AG248+AE248+AF248</f>
        <v>40</v>
      </c>
      <c r="AI248" s="55">
        <f>IF(AH248&gt;=40,40,AH248)</f>
        <v>40</v>
      </c>
      <c r="AJ248" s="61"/>
      <c r="AK248" s="62"/>
      <c r="AL248" s="63"/>
      <c r="AM248" s="64">
        <f>100%+AL248</f>
        <v>1</v>
      </c>
      <c r="AN248" s="65">
        <f>ROUNDUP((($E$2*AM248-$AN$4)*AJ248+$AN$4),-3)</f>
        <v>0</v>
      </c>
      <c r="AO248" s="66"/>
    </row>
    <row r="249" spans="1:41" s="22" customFormat="1" ht="48.75" customHeight="1" x14ac:dyDescent="0.15">
      <c r="A249" s="43"/>
      <c r="B249" s="44"/>
      <c r="C249" s="73"/>
      <c r="D249" s="45"/>
      <c r="E249" s="45"/>
      <c r="F249" s="45"/>
      <c r="G249" s="83"/>
      <c r="H249" s="47"/>
      <c r="I249" s="48"/>
      <c r="J249" s="217"/>
      <c r="K249" s="49"/>
      <c r="L249" s="49"/>
      <c r="M249" s="49"/>
      <c r="N249" s="50"/>
      <c r="O249" s="51"/>
      <c r="P249" s="52"/>
      <c r="Q249" s="53"/>
      <c r="R249" s="53"/>
      <c r="S249" s="53"/>
      <c r="T249" s="53"/>
      <c r="U249" s="54"/>
      <c r="V249" s="55"/>
      <c r="W249" s="56"/>
      <c r="X249" s="56"/>
      <c r="Y249" s="56"/>
      <c r="Z249" s="56"/>
      <c r="AA249" s="57"/>
      <c r="AB249" s="476"/>
      <c r="AC249" s="536"/>
      <c r="AD249" s="478"/>
      <c r="AE249" s="59"/>
      <c r="AF249" s="59"/>
      <c r="AG249" s="263"/>
      <c r="AH249" s="60"/>
      <c r="AI249" s="55"/>
      <c r="AJ249" s="61"/>
      <c r="AK249" s="62"/>
      <c r="AL249" s="63"/>
      <c r="AM249" s="64"/>
      <c r="AN249" s="65"/>
      <c r="AO249" s="66"/>
    </row>
    <row r="250" spans="1:41" s="22" customFormat="1" ht="48.75" customHeight="1" x14ac:dyDescent="0.15">
      <c r="A250" s="43">
        <v>10</v>
      </c>
      <c r="B250" s="44"/>
      <c r="C250" s="112" t="s">
        <v>129</v>
      </c>
      <c r="D250" s="112" t="s">
        <v>1113</v>
      </c>
      <c r="E250" s="115" t="s">
        <v>1103</v>
      </c>
      <c r="F250" s="112" t="s">
        <v>1128</v>
      </c>
      <c r="G250" s="46"/>
      <c r="H250" s="47"/>
      <c r="I250" s="48">
        <v>0.5</v>
      </c>
      <c r="J250" s="49">
        <v>0.13</v>
      </c>
      <c r="K250" s="49">
        <v>0.22</v>
      </c>
      <c r="L250" s="49">
        <v>0.15</v>
      </c>
      <c r="M250" s="49"/>
      <c r="N250" s="50">
        <f>SUM(I250:M250)</f>
        <v>1</v>
      </c>
      <c r="O250" s="51"/>
      <c r="P250" s="52">
        <v>8</v>
      </c>
      <c r="Q250" s="581">
        <v>7.8</v>
      </c>
      <c r="R250" s="53">
        <v>8</v>
      </c>
      <c r="S250" s="53">
        <v>8</v>
      </c>
      <c r="T250" s="53"/>
      <c r="U250" s="54">
        <f>ROUND(((P250*I250)+(Q250*J250)+(R250*K250)+(S250*L250)+(T250*M250)),2)</f>
        <v>7.97</v>
      </c>
      <c r="V250" s="55">
        <f>IF(U250&gt;=8,8,U250)</f>
        <v>7.97</v>
      </c>
      <c r="W250" s="56">
        <v>101855610000</v>
      </c>
      <c r="X250" s="56">
        <v>3029232000</v>
      </c>
      <c r="Y250" s="57">
        <v>3648092000</v>
      </c>
      <c r="Z250" s="56">
        <v>1744492000</v>
      </c>
      <c r="AA250" s="57"/>
      <c r="AB250" s="476">
        <f>(((((W250*I250)+(X250*J250)+(Y250*K250)+(Z250*L250)+(AA250*M250))/$L$2)))</f>
        <v>1.2070614366797845</v>
      </c>
      <c r="AC250" s="536">
        <f>12*AB250</f>
        <v>14.484737240157415</v>
      </c>
      <c r="AD250" s="478">
        <f>IF(AC250&gt;=12,12,AC250)</f>
        <v>12</v>
      </c>
      <c r="AE250" s="59"/>
      <c r="AF250" s="59">
        <v>0.3</v>
      </c>
      <c r="AG250" s="263">
        <v>19.8</v>
      </c>
      <c r="AH250" s="60">
        <f>V250+AD250+AG250+AE250+AF250</f>
        <v>40.069999999999993</v>
      </c>
      <c r="AI250" s="55">
        <f>IF(AH250&gt;=40,40,AH250)</f>
        <v>40</v>
      </c>
      <c r="AJ250" s="61"/>
      <c r="AK250" s="62"/>
      <c r="AL250" s="63"/>
      <c r="AM250" s="64">
        <f>100%+AL250</f>
        <v>1</v>
      </c>
      <c r="AN250" s="65">
        <f>ROUNDUP((($E$2*AM250-$AN$4)*AJ250+$AN$4),-3)</f>
        <v>0</v>
      </c>
      <c r="AO250" s="66"/>
    </row>
    <row r="251" spans="1:41" s="22" customFormat="1" ht="48.75" customHeight="1" x14ac:dyDescent="0.15">
      <c r="A251" s="43">
        <v>9</v>
      </c>
      <c r="B251" s="44"/>
      <c r="C251" s="586" t="s">
        <v>1145</v>
      </c>
      <c r="D251" s="112" t="s">
        <v>1119</v>
      </c>
      <c r="E251" s="112" t="s">
        <v>1107</v>
      </c>
      <c r="F251" s="591" t="s">
        <v>1144</v>
      </c>
      <c r="G251" s="73"/>
      <c r="H251" s="47"/>
      <c r="I251" s="48">
        <v>0.5</v>
      </c>
      <c r="J251" s="49">
        <v>0.19</v>
      </c>
      <c r="K251" s="49">
        <v>0.12</v>
      </c>
      <c r="L251" s="49">
        <v>0.19</v>
      </c>
      <c r="M251" s="49"/>
      <c r="N251" s="50">
        <f>SUM(I251:M251)</f>
        <v>1</v>
      </c>
      <c r="O251" s="51"/>
      <c r="P251" s="52">
        <v>8</v>
      </c>
      <c r="Q251" s="53">
        <v>8</v>
      </c>
      <c r="R251" s="53">
        <v>8</v>
      </c>
      <c r="S251" s="53">
        <v>8</v>
      </c>
      <c r="T251" s="53"/>
      <c r="U251" s="54">
        <f>ROUND(((P251*I251)+(Q251*J251)+(R251*K251)+(S251*L251)+(T251*M251)),2)</f>
        <v>8</v>
      </c>
      <c r="V251" s="55">
        <f>IF(U251&gt;=8,8,U251)</f>
        <v>8</v>
      </c>
      <c r="W251" s="56">
        <v>61000000000</v>
      </c>
      <c r="X251" s="56">
        <v>1214313000</v>
      </c>
      <c r="Y251" s="56">
        <v>2089585000</v>
      </c>
      <c r="Z251" s="56">
        <v>70123054000</v>
      </c>
      <c r="AA251" s="57"/>
      <c r="AB251" s="476">
        <f>(((((W251*I251)+(X251*J251)+(Y251*K251)+(Z251*L251)+(AA251*M251))/$L$2)))</f>
        <v>1.0208609083649056</v>
      </c>
      <c r="AC251" s="536">
        <f>12*AB251</f>
        <v>12.250330900378867</v>
      </c>
      <c r="AD251" s="478">
        <f>IF(AC251&gt;=12,12,AC251)</f>
        <v>12</v>
      </c>
      <c r="AE251" s="59"/>
      <c r="AF251" s="59">
        <v>0.2</v>
      </c>
      <c r="AG251" s="263">
        <v>19.8</v>
      </c>
      <c r="AH251" s="60">
        <f>V251+AD251+AG251+AE251+AF251</f>
        <v>40</v>
      </c>
      <c r="AI251" s="55">
        <f>IF(AH251&gt;=40,40,AH251)</f>
        <v>40</v>
      </c>
      <c r="AJ251" s="61"/>
      <c r="AK251" s="62"/>
      <c r="AL251" s="63"/>
      <c r="AM251" s="64">
        <f>100%+AL251</f>
        <v>1</v>
      </c>
      <c r="AN251" s="65">
        <f>ROUNDUP((($E$2*AM251-$AN$4)*AJ251+$AN$4),-3)</f>
        <v>0</v>
      </c>
      <c r="AO251" s="66"/>
    </row>
    <row r="252" spans="1:41" s="22" customFormat="1" ht="48.75" customHeight="1" x14ac:dyDescent="0.15">
      <c r="A252" s="43">
        <v>9</v>
      </c>
      <c r="B252" s="44"/>
      <c r="C252" s="73" t="s">
        <v>1147</v>
      </c>
      <c r="D252" s="112" t="s">
        <v>1119</v>
      </c>
      <c r="E252" s="112" t="s">
        <v>1107</v>
      </c>
      <c r="F252" s="112" t="s">
        <v>1138</v>
      </c>
      <c r="G252" s="73"/>
      <c r="H252" s="47"/>
      <c r="I252" s="48">
        <v>0.19</v>
      </c>
      <c r="J252" s="49">
        <v>0.19</v>
      </c>
      <c r="K252" s="49">
        <v>0.12</v>
      </c>
      <c r="L252" s="49">
        <v>0.5</v>
      </c>
      <c r="M252" s="49"/>
      <c r="N252" s="50">
        <f>SUM(I252:M252)</f>
        <v>1</v>
      </c>
      <c r="O252" s="51"/>
      <c r="P252" s="52">
        <v>8</v>
      </c>
      <c r="Q252" s="53">
        <v>8</v>
      </c>
      <c r="R252" s="53">
        <v>8</v>
      </c>
      <c r="S252" s="53">
        <v>8</v>
      </c>
      <c r="T252" s="53"/>
      <c r="U252" s="54">
        <f>ROUND(((P252*I252)+(Q252*J252)+(R252*K252)+(S252*L252)+(T252*M252)),2)</f>
        <v>8</v>
      </c>
      <c r="V252" s="55">
        <f>IF(U252&gt;=8,8,U252)</f>
        <v>8</v>
      </c>
      <c r="W252" s="56"/>
      <c r="X252" s="56">
        <v>1214313000</v>
      </c>
      <c r="Y252" s="56">
        <v>2089585000</v>
      </c>
      <c r="Z252" s="56">
        <v>348872664000</v>
      </c>
      <c r="AA252" s="57"/>
      <c r="AB252" s="476">
        <f>(((((W252*I252)+(X252*J252)+(Y252*K252)+(Z252*L252)+(AA252*M252))/$L$2)))</f>
        <v>4.0304108056828403</v>
      </c>
      <c r="AC252" s="536">
        <f>12*AB252</f>
        <v>48.36492966819408</v>
      </c>
      <c r="AD252" s="478">
        <f>IF(AC252&gt;=12,12,AC252)</f>
        <v>12</v>
      </c>
      <c r="AE252" s="59"/>
      <c r="AF252" s="59">
        <v>0.2</v>
      </c>
      <c r="AG252" s="263">
        <v>19.8</v>
      </c>
      <c r="AH252" s="60">
        <f>V252+AD252+AG252+AE252+AF252</f>
        <v>40</v>
      </c>
      <c r="AI252" s="55">
        <f>IF(AH252&gt;=40,40,AH252)</f>
        <v>40</v>
      </c>
      <c r="AJ252" s="61"/>
      <c r="AK252" s="62"/>
      <c r="AL252" s="63"/>
      <c r="AM252" s="64">
        <f>100%+AL252</f>
        <v>1</v>
      </c>
      <c r="AN252" s="65">
        <f>ROUNDUP((($E$2*AM252-$AN$4)*AJ252+$AN$4),-3)</f>
        <v>0</v>
      </c>
      <c r="AO252" s="66"/>
    </row>
    <row r="253" spans="1:41" s="22" customFormat="1" ht="48.75" customHeight="1" x14ac:dyDescent="0.15">
      <c r="A253" s="43"/>
      <c r="B253" s="44"/>
      <c r="C253" s="860" t="s">
        <v>1137</v>
      </c>
      <c r="D253" s="861"/>
      <c r="E253" s="861"/>
      <c r="F253" s="862"/>
      <c r="G253" s="46"/>
      <c r="H253" s="47"/>
      <c r="I253" s="172"/>
      <c r="J253" s="217"/>
      <c r="K253" s="217"/>
      <c r="L253" s="217"/>
      <c r="M253" s="217"/>
      <c r="N253" s="50"/>
      <c r="O253" s="51"/>
      <c r="P253" s="584">
        <v>92.5</v>
      </c>
      <c r="Q253" s="53">
        <v>88</v>
      </c>
      <c r="R253" s="53">
        <v>88</v>
      </c>
      <c r="S253" s="585">
        <v>87.41</v>
      </c>
      <c r="T253" s="54"/>
      <c r="U253" s="496">
        <f>(I252*P253)+(J252*Q253)+(K252*R253)+(L252*S253)</f>
        <v>88.56</v>
      </c>
      <c r="V253" s="55">
        <f>IF(U253&gt;=8,8,U253)</f>
        <v>8</v>
      </c>
      <c r="W253" s="56"/>
      <c r="X253" s="56"/>
      <c r="Y253" s="56"/>
      <c r="Z253" s="56"/>
      <c r="AA253" s="57"/>
      <c r="AB253" s="476"/>
      <c r="AC253" s="536"/>
      <c r="AD253" s="478"/>
      <c r="AE253" s="59"/>
      <c r="AF253" s="59"/>
      <c r="AG253" s="263"/>
      <c r="AH253" s="60"/>
      <c r="AI253" s="55"/>
      <c r="AJ253" s="61"/>
      <c r="AK253" s="62"/>
      <c r="AL253" s="63"/>
      <c r="AM253" s="64"/>
      <c r="AN253" s="65"/>
      <c r="AO253" s="66"/>
    </row>
    <row r="254" spans="1:41" s="22" customFormat="1" ht="48.75" customHeight="1" x14ac:dyDescent="0.15">
      <c r="A254" s="43"/>
      <c r="B254" s="44"/>
      <c r="C254" s="112" t="s">
        <v>1143</v>
      </c>
      <c r="D254" s="112" t="s">
        <v>1102</v>
      </c>
      <c r="E254" s="45"/>
      <c r="F254" s="73"/>
      <c r="G254" s="46"/>
      <c r="H254" s="47"/>
      <c r="I254" s="172">
        <v>0.6</v>
      </c>
      <c r="J254" s="217">
        <v>0.4</v>
      </c>
      <c r="K254" s="49"/>
      <c r="L254" s="49"/>
      <c r="M254" s="49"/>
      <c r="N254" s="50">
        <f t="shared" ref="N254" si="317">SUM(I254:M254)</f>
        <v>1</v>
      </c>
      <c r="O254" s="51"/>
      <c r="P254" s="52">
        <v>8</v>
      </c>
      <c r="Q254" s="583">
        <v>7.8</v>
      </c>
      <c r="R254" s="53"/>
      <c r="S254" s="53"/>
      <c r="T254" s="53"/>
      <c r="U254" s="54">
        <f t="shared" ref="U254" si="318">ROUND(((P254*I254)+(Q254*J254)+(R254*K254)+(S254*L254)+(T254*M254)),2)</f>
        <v>7.92</v>
      </c>
      <c r="V254" s="55">
        <f t="shared" ref="V254" si="319">IF(U254&gt;=8,8,U254)</f>
        <v>7.92</v>
      </c>
      <c r="W254" s="68">
        <v>200000000000</v>
      </c>
      <c r="X254" s="56">
        <v>15072046000</v>
      </c>
      <c r="Y254" s="57"/>
      <c r="Z254" s="56"/>
      <c r="AA254" s="57"/>
      <c r="AB254" s="476">
        <f t="shared" ref="AB254" si="320">(((((W254*I254)+(X254*J254)+(Y254*K254)+(Z254*L254)+(AA254*M254))/$L$2)))</f>
        <v>2.9039234809564727</v>
      </c>
      <c r="AC254" s="536">
        <f t="shared" ref="AC254" si="321">12*AB254</f>
        <v>34.847081771477676</v>
      </c>
      <c r="AD254" s="478">
        <f t="shared" ref="AD254" si="322">IF(AC254&gt;=12,12,AC254)</f>
        <v>12</v>
      </c>
      <c r="AE254" s="59"/>
      <c r="AF254" s="59">
        <v>0.4</v>
      </c>
      <c r="AG254" s="263">
        <v>19.600000000000001</v>
      </c>
      <c r="AH254" s="60">
        <f t="shared" ref="AH254" si="323">V254+AD254+AG254+AE254+AF254</f>
        <v>39.92</v>
      </c>
      <c r="AI254" s="55">
        <f t="shared" ref="AI254" si="324">IF(AH254&gt;=40,40,AH254)</f>
        <v>39.92</v>
      </c>
      <c r="AJ254" s="61"/>
      <c r="AK254" s="62"/>
      <c r="AL254" s="63"/>
      <c r="AM254" s="64">
        <f>100%+AL254</f>
        <v>1</v>
      </c>
      <c r="AN254" s="65">
        <f>ROUNDUP((($E$2*AM254-$AN$4)*AJ254+$AN$4),-3)</f>
        <v>0</v>
      </c>
      <c r="AO254" s="66"/>
    </row>
    <row r="255" spans="1:41" s="22" customFormat="1" ht="48.75" customHeight="1" x14ac:dyDescent="0.15">
      <c r="A255" s="43"/>
      <c r="B255" s="44"/>
      <c r="C255" s="860" t="s">
        <v>1137</v>
      </c>
      <c r="D255" s="861"/>
      <c r="E255" s="861"/>
      <c r="F255" s="862"/>
      <c r="G255" s="46"/>
      <c r="H255" s="47"/>
      <c r="I255" s="172"/>
      <c r="J255" s="217"/>
      <c r="K255" s="217"/>
      <c r="L255" s="217"/>
      <c r="M255" s="217"/>
      <c r="N255" s="50"/>
      <c r="O255" s="51"/>
      <c r="P255" s="585">
        <v>87.05</v>
      </c>
      <c r="Q255" s="53">
        <v>88</v>
      </c>
      <c r="R255" s="53"/>
      <c r="S255" s="585"/>
      <c r="T255" s="54"/>
      <c r="U255" s="496">
        <f>(I254*P255)+(J254*Q255)+(K254*R255)+(L254*S255)</f>
        <v>87.43</v>
      </c>
      <c r="V255" s="55">
        <f>IF(U255&gt;=8,8,U255)</f>
        <v>8</v>
      </c>
      <c r="W255" s="56"/>
      <c r="X255" s="56"/>
      <c r="Y255" s="56"/>
      <c r="Z255" s="56"/>
      <c r="AA255" s="57"/>
      <c r="AB255" s="476"/>
      <c r="AC255" s="536"/>
      <c r="AD255" s="478"/>
      <c r="AE255" s="59"/>
      <c r="AF255" s="59"/>
      <c r="AG255" s="263"/>
      <c r="AH255" s="60"/>
      <c r="AI255" s="55"/>
      <c r="AJ255" s="61"/>
      <c r="AK255" s="62"/>
      <c r="AL255" s="63"/>
      <c r="AM255" s="64"/>
      <c r="AN255" s="65"/>
      <c r="AO255" s="66"/>
    </row>
    <row r="256" spans="1:41" s="22" customFormat="1" ht="48.75" customHeight="1" x14ac:dyDescent="0.15">
      <c r="A256" s="43">
        <v>9</v>
      </c>
      <c r="B256" s="44"/>
      <c r="C256" s="73" t="s">
        <v>1139</v>
      </c>
      <c r="D256" s="112" t="s">
        <v>1119</v>
      </c>
      <c r="E256" s="112" t="s">
        <v>1107</v>
      </c>
      <c r="F256" s="582" t="s">
        <v>1142</v>
      </c>
      <c r="G256" s="73"/>
      <c r="H256" s="47"/>
      <c r="I256" s="48">
        <v>0.5</v>
      </c>
      <c r="J256" s="49">
        <v>0.19</v>
      </c>
      <c r="K256" s="49">
        <v>0.12</v>
      </c>
      <c r="L256" s="49">
        <v>0.19</v>
      </c>
      <c r="M256" s="49"/>
      <c r="N256" s="50">
        <f>SUM(I256:M256)</f>
        <v>1</v>
      </c>
      <c r="O256" s="51"/>
      <c r="P256" s="52">
        <v>8</v>
      </c>
      <c r="Q256" s="53">
        <v>8</v>
      </c>
      <c r="R256" s="53">
        <v>8</v>
      </c>
      <c r="S256" s="53">
        <v>8</v>
      </c>
      <c r="T256" s="53"/>
      <c r="U256" s="54">
        <f>ROUND(((P256*I256)+(Q256*J256)+(R256*K256)+(S256*L256)+(T256*M256)),2)</f>
        <v>8</v>
      </c>
      <c r="V256" s="55">
        <f>IF(U256&gt;=8,8,U256)</f>
        <v>8</v>
      </c>
      <c r="W256" s="56">
        <v>43175448000</v>
      </c>
      <c r="X256" s="56">
        <v>1214313000</v>
      </c>
      <c r="Y256" s="56">
        <v>2089585000</v>
      </c>
      <c r="Z256" s="56">
        <v>211239752000</v>
      </c>
      <c r="AA256" s="57"/>
      <c r="AB256" s="476">
        <f>(((((W256*I256)+(X256*J256)+(Y256*K256)+(Z256*L256)+(AA256*M256))/$L$2)))</f>
        <v>1.4333057028287679</v>
      </c>
      <c r="AC256" s="536">
        <f>12*AB256</f>
        <v>17.199668433945213</v>
      </c>
      <c r="AD256" s="478">
        <f>IF(AC256&gt;=12,12,AC256)</f>
        <v>12</v>
      </c>
      <c r="AE256" s="59"/>
      <c r="AF256" s="59">
        <v>0.2</v>
      </c>
      <c r="AG256" s="263">
        <v>19.8</v>
      </c>
      <c r="AH256" s="60">
        <f>V256+AD256+AG256+AE256+AF256</f>
        <v>40</v>
      </c>
      <c r="AI256" s="55">
        <f>IF(AH256&gt;=40,40,AH256)</f>
        <v>40</v>
      </c>
      <c r="AJ256" s="61"/>
      <c r="AK256" s="62"/>
      <c r="AL256" s="63"/>
      <c r="AM256" s="64">
        <f>100%+AL256</f>
        <v>1</v>
      </c>
      <c r="AN256" s="65">
        <f>ROUNDUP((($E$2*AM256-$AN$4)*AJ256+$AN$4),-3)</f>
        <v>0</v>
      </c>
      <c r="AO256" s="66"/>
    </row>
    <row r="257" spans="1:41" s="22" customFormat="1" ht="48.75" customHeight="1" x14ac:dyDescent="0.15">
      <c r="A257" s="43"/>
      <c r="B257" s="44"/>
      <c r="C257" s="860" t="s">
        <v>1137</v>
      </c>
      <c r="D257" s="861"/>
      <c r="E257" s="861"/>
      <c r="F257" s="862"/>
      <c r="G257" s="46"/>
      <c r="H257" s="47"/>
      <c r="I257" s="172"/>
      <c r="J257" s="217"/>
      <c r="K257" s="217"/>
      <c r="L257" s="217"/>
      <c r="M257" s="217"/>
      <c r="N257" s="50"/>
      <c r="O257" s="51"/>
      <c r="P257" s="584">
        <v>92.5</v>
      </c>
      <c r="Q257" s="53">
        <v>88</v>
      </c>
      <c r="R257" s="53">
        <v>88</v>
      </c>
      <c r="S257" s="585">
        <v>87.05</v>
      </c>
      <c r="T257" s="54"/>
      <c r="U257" s="496">
        <f>(I256*P257)+(J256*Q257)+(K256*R257)+(L256*S257)</f>
        <v>90.069500000000005</v>
      </c>
      <c r="V257" s="55">
        <f>IF(U257&gt;=8,8,U257)</f>
        <v>8</v>
      </c>
      <c r="W257" s="56"/>
      <c r="X257" s="56"/>
      <c r="Y257" s="56"/>
      <c r="Z257" s="56"/>
      <c r="AA257" s="57"/>
      <c r="AB257" s="476"/>
      <c r="AC257" s="536"/>
      <c r="AD257" s="478"/>
      <c r="AE257" s="59"/>
      <c r="AF257" s="59"/>
      <c r="AG257" s="263"/>
      <c r="AH257" s="60"/>
      <c r="AI257" s="55"/>
      <c r="AJ257" s="61"/>
      <c r="AK257" s="62"/>
      <c r="AL257" s="63"/>
      <c r="AM257" s="64"/>
      <c r="AN257" s="65"/>
      <c r="AO257" s="66"/>
    </row>
    <row r="258" spans="1:41" s="22" customFormat="1" ht="41.25" customHeight="1" x14ac:dyDescent="0.15">
      <c r="A258" s="121"/>
      <c r="B258" s="122"/>
      <c r="C258" s="123"/>
      <c r="D258" s="124"/>
      <c r="E258" s="125"/>
      <c r="F258" s="582" t="s">
        <v>1136</v>
      </c>
      <c r="G258" s="125"/>
      <c r="H258" s="126"/>
      <c r="I258" s="123"/>
      <c r="J258" s="124"/>
      <c r="K258" s="124"/>
      <c r="L258" s="123"/>
      <c r="M258" s="125"/>
      <c r="N258" s="127"/>
      <c r="O258" s="126"/>
      <c r="P258" s="123"/>
      <c r="Q258" s="124"/>
      <c r="R258" s="124"/>
      <c r="S258" s="123"/>
      <c r="T258" s="125"/>
      <c r="U258" s="128"/>
      <c r="V258" s="129"/>
      <c r="W258" s="130"/>
      <c r="X258" s="131"/>
      <c r="Y258" s="131"/>
      <c r="Z258" s="130"/>
      <c r="AA258" s="132"/>
      <c r="AB258" s="133"/>
      <c r="AC258" s="133"/>
      <c r="AD258" s="486"/>
      <c r="AE258" s="134"/>
      <c r="AF258" s="134"/>
      <c r="AG258" s="490"/>
      <c r="AH258" s="135"/>
      <c r="AI258" s="135"/>
      <c r="AJ258" s="131"/>
      <c r="AK258" s="125"/>
      <c r="AL258" s="136"/>
      <c r="AM258" s="137"/>
      <c r="AN258" s="487"/>
      <c r="AO258" s="139"/>
    </row>
    <row r="259" spans="1:41" s="22" customFormat="1" ht="48.75" customHeight="1" x14ac:dyDescent="0.15">
      <c r="A259" s="43">
        <v>2</v>
      </c>
      <c r="B259" s="44"/>
      <c r="C259" s="112" t="s">
        <v>48</v>
      </c>
      <c r="D259" s="112" t="s">
        <v>1102</v>
      </c>
      <c r="E259" s="45"/>
      <c r="F259" s="73"/>
      <c r="G259" s="46"/>
      <c r="H259" s="47"/>
      <c r="I259" s="172">
        <v>0.6</v>
      </c>
      <c r="J259" s="49">
        <v>0.4</v>
      </c>
      <c r="K259" s="49"/>
      <c r="L259" s="49"/>
      <c r="M259" s="49"/>
      <c r="N259" s="50">
        <f t="shared" ref="N259" si="325">SUM(I259:M259)</f>
        <v>1</v>
      </c>
      <c r="O259" s="51"/>
      <c r="P259" s="52">
        <v>8</v>
      </c>
      <c r="Q259" s="581">
        <v>7.8</v>
      </c>
      <c r="R259" s="53"/>
      <c r="S259" s="53"/>
      <c r="T259" s="53"/>
      <c r="U259" s="54">
        <f t="shared" ref="U259" si="326">ROUND(((P259*I259)+(Q259*J259)+(R259*K259)+(S259*L259)+(T259*M259)),2)</f>
        <v>7.92</v>
      </c>
      <c r="V259" s="55">
        <f t="shared" ref="V259" si="327">IF(U259&gt;=8,8,U259)</f>
        <v>7.92</v>
      </c>
      <c r="W259" s="68">
        <v>216905995000</v>
      </c>
      <c r="X259" s="56">
        <v>15072046000</v>
      </c>
      <c r="Y259" s="57"/>
      <c r="Z259" s="56"/>
      <c r="AA259" s="57"/>
      <c r="AB259" s="476">
        <f t="shared" ref="AB259" si="328">(((((W259*I259)+(X259*J259)+(Y259*K259)+(Z259*L259)+(AA259*M259))/$L$2)))</f>
        <v>3.13764962298987</v>
      </c>
      <c r="AC259" s="536">
        <f t="shared" ref="AC259" si="329">12*AB259</f>
        <v>37.651795475878444</v>
      </c>
      <c r="AD259" s="478">
        <f t="shared" ref="AD259" si="330">IF(AC259&gt;=12,12,AC259)</f>
        <v>12</v>
      </c>
      <c r="AE259" s="59"/>
      <c r="AF259" s="59">
        <v>0.4</v>
      </c>
      <c r="AG259" s="263">
        <v>19.8</v>
      </c>
      <c r="AH259" s="60">
        <f t="shared" ref="AH259" si="331">V259+AD259+AG259+AE259+AF259</f>
        <v>40.119999999999997</v>
      </c>
      <c r="AI259" s="55">
        <f t="shared" ref="AI259" si="332">IF(AH259&gt;=40,40,AH259)</f>
        <v>40</v>
      </c>
      <c r="AJ259" s="61"/>
      <c r="AK259" s="62"/>
      <c r="AL259" s="63"/>
      <c r="AM259" s="64">
        <f>100%+AL259</f>
        <v>1</v>
      </c>
      <c r="AN259" s="65">
        <f>ROUNDUP((($E$2*AM259-$AN$4)*AJ259+$AN$4),-3)</f>
        <v>0</v>
      </c>
      <c r="AO259" s="66"/>
    </row>
    <row r="260" spans="1:41" s="22" customFormat="1" ht="48.75" customHeight="1" x14ac:dyDescent="0.15">
      <c r="A260" s="43">
        <v>3</v>
      </c>
      <c r="B260" s="44"/>
      <c r="C260" s="112" t="s">
        <v>1116</v>
      </c>
      <c r="D260" s="115" t="s">
        <v>1105</v>
      </c>
      <c r="E260" s="112" t="s">
        <v>1112</v>
      </c>
      <c r="F260" s="112" t="s">
        <v>62</v>
      </c>
      <c r="G260" s="46"/>
      <c r="H260" s="47"/>
      <c r="I260" s="172">
        <v>0.5</v>
      </c>
      <c r="J260" s="49">
        <v>0.19</v>
      </c>
      <c r="K260" s="49">
        <v>0.16</v>
      </c>
      <c r="L260" s="217">
        <v>0.15</v>
      </c>
      <c r="M260" s="49"/>
      <c r="N260" s="50">
        <f>SUM(I260:M260)</f>
        <v>1</v>
      </c>
      <c r="O260" s="51"/>
      <c r="P260" s="52">
        <v>8</v>
      </c>
      <c r="Q260" s="581">
        <v>7.8</v>
      </c>
      <c r="R260" s="581">
        <v>7.8</v>
      </c>
      <c r="S260" s="53">
        <v>8</v>
      </c>
      <c r="T260" s="53"/>
      <c r="U260" s="54">
        <f>ROUND(((P260*I260)+(Q260*J260)+(R260*K260)+(S260*L260)+(T260*M260)),2)</f>
        <v>7.93</v>
      </c>
      <c r="V260" s="55">
        <f>IF(U260&gt;=8,8,U260)</f>
        <v>7.93</v>
      </c>
      <c r="W260" s="56">
        <v>6295416000</v>
      </c>
      <c r="X260" s="57">
        <v>3556004000</v>
      </c>
      <c r="Y260" s="56">
        <v>2089585000</v>
      </c>
      <c r="Z260" s="56">
        <v>308569971000</v>
      </c>
      <c r="AA260" s="57"/>
      <c r="AB260" s="476">
        <f>(((((W260*I260)+(X260*J260)+(Y260*K260)+(Z260*L260)+(AA260*M260))/$L$2)))</f>
        <v>1.1622986784846838</v>
      </c>
      <c r="AC260" s="536">
        <f>12*AB260</f>
        <v>13.947584141816206</v>
      </c>
      <c r="AD260" s="478">
        <f>IF(AC260&gt;=12,12,AC260)</f>
        <v>12</v>
      </c>
      <c r="AE260" s="182"/>
      <c r="AF260" s="59">
        <v>0.3</v>
      </c>
      <c r="AG260" s="263">
        <v>19.8</v>
      </c>
      <c r="AH260" s="60">
        <f>V260+AD260+AG260+AE260+AF260</f>
        <v>40.03</v>
      </c>
      <c r="AI260" s="55">
        <f>IF(AH260&gt;=40,40,AH260)</f>
        <v>40</v>
      </c>
      <c r="AJ260" s="61"/>
      <c r="AK260" s="62"/>
      <c r="AL260" s="63"/>
      <c r="AM260" s="64">
        <f>100%+AL260</f>
        <v>1</v>
      </c>
      <c r="AN260" s="65">
        <f>ROUNDUP((($E$2*AM260-$AN$4)*AJ260+$AN$4),-3)</f>
        <v>0</v>
      </c>
      <c r="AO260" s="66"/>
    </row>
    <row r="261" spans="1:41" s="22" customFormat="1" ht="48.75" customHeight="1" x14ac:dyDescent="0.15">
      <c r="A261" s="43">
        <v>5</v>
      </c>
      <c r="B261" s="44"/>
      <c r="C261" s="112" t="s">
        <v>1021</v>
      </c>
      <c r="D261" s="112" t="s">
        <v>1111</v>
      </c>
      <c r="E261" s="112" t="s">
        <v>1110</v>
      </c>
      <c r="F261" s="115" t="s">
        <v>1117</v>
      </c>
      <c r="G261" s="46"/>
      <c r="H261" s="47"/>
      <c r="I261" s="48">
        <v>0.5</v>
      </c>
      <c r="J261" s="49">
        <v>0.11</v>
      </c>
      <c r="K261" s="49">
        <v>0.2</v>
      </c>
      <c r="L261" s="49">
        <v>0.19</v>
      </c>
      <c r="M261" s="49"/>
      <c r="N261" s="50">
        <f>SUM(I261:M261)</f>
        <v>1</v>
      </c>
      <c r="O261" s="51"/>
      <c r="P261" s="52">
        <v>8</v>
      </c>
      <c r="Q261" s="53">
        <v>8</v>
      </c>
      <c r="R261" s="53">
        <v>8</v>
      </c>
      <c r="S261" s="53">
        <v>8</v>
      </c>
      <c r="T261" s="53"/>
      <c r="U261" s="54">
        <f>ROUND(((P261*I261)+(Q261*J261)+(R261*K261)+(S261*L261)+(T261*M261)),2)</f>
        <v>8</v>
      </c>
      <c r="V261" s="55">
        <f>IF(U261&gt;=8,8,U261)</f>
        <v>8</v>
      </c>
      <c r="W261" s="57">
        <v>93569101000</v>
      </c>
      <c r="X261" s="56">
        <v>1897756000</v>
      </c>
      <c r="Y261" s="56">
        <v>5500000000</v>
      </c>
      <c r="Z261" s="68">
        <v>11435747000</v>
      </c>
      <c r="AA261" s="57"/>
      <c r="AB261" s="476">
        <f>(((((W261*I261)+(X261*J261)+(Y261*K261)+(Z261*L261)+(AA261*M261))/$L$2)))</f>
        <v>1.1582183911025512</v>
      </c>
      <c r="AC261" s="536">
        <f>12*AB261</f>
        <v>13.898620693230615</v>
      </c>
      <c r="AD261" s="478">
        <f>IF(AC261&gt;=12,12,AC261)</f>
        <v>12</v>
      </c>
      <c r="AE261" s="59"/>
      <c r="AF261" s="59">
        <v>0.2</v>
      </c>
      <c r="AG261" s="263">
        <v>19.8</v>
      </c>
      <c r="AH261" s="60">
        <f>V261+AD261+AG261+AE261+AF261</f>
        <v>40</v>
      </c>
      <c r="AI261" s="55">
        <f>IF(AH261&gt;=40,40,AH261)</f>
        <v>40</v>
      </c>
      <c r="AJ261" s="61"/>
      <c r="AK261" s="62"/>
      <c r="AL261" s="63"/>
      <c r="AM261" s="64">
        <f>100%+AL261</f>
        <v>1</v>
      </c>
      <c r="AN261" s="65">
        <f>ROUNDUP((($E$2*AM261-$AN$4)*AJ261+$AN$4),-3)</f>
        <v>0</v>
      </c>
      <c r="AO261" s="66"/>
    </row>
    <row r="262" spans="1:41" s="22" customFormat="1" ht="48.75" customHeight="1" x14ac:dyDescent="0.15">
      <c r="A262" s="43"/>
      <c r="B262" s="44"/>
      <c r="C262" s="543" t="s">
        <v>1135</v>
      </c>
      <c r="D262" s="115" t="s">
        <v>1114</v>
      </c>
      <c r="E262" s="582" t="s">
        <v>1129</v>
      </c>
      <c r="F262" s="45"/>
      <c r="G262" s="46"/>
      <c r="H262" s="47"/>
      <c r="I262" s="48">
        <v>0.5</v>
      </c>
      <c r="J262" s="217">
        <v>0.30049999999999999</v>
      </c>
      <c r="K262" s="217">
        <v>0.19950000000000001</v>
      </c>
      <c r="L262" s="49"/>
      <c r="M262" s="49"/>
      <c r="N262" s="50">
        <f>SUM(I262:M262)</f>
        <v>1</v>
      </c>
      <c r="O262" s="51"/>
      <c r="P262" s="52">
        <v>8</v>
      </c>
      <c r="Q262" s="53">
        <v>8</v>
      </c>
      <c r="R262" s="53">
        <v>8</v>
      </c>
      <c r="S262" s="53"/>
      <c r="T262" s="53"/>
      <c r="U262" s="54">
        <f>ROUND(((P262*I262)+(Q262*J262)+(R262*K262)+(S262*L262)+(T262*M262)),2)</f>
        <v>8</v>
      </c>
      <c r="V262" s="55">
        <f>IF(U262&gt;=8,8,U262)</f>
        <v>8</v>
      </c>
      <c r="W262" s="56">
        <v>348872664000</v>
      </c>
      <c r="X262" s="56">
        <v>4796317000</v>
      </c>
      <c r="Y262" s="68"/>
      <c r="Z262" s="68"/>
      <c r="AA262" s="57"/>
      <c r="AB262" s="476">
        <f>(((((W262*I262)+(X262*J262)+(Y262*K262)+(Z262*L262)+(AA262*M262))/$L$2)))</f>
        <v>4.0525268128914025</v>
      </c>
      <c r="AC262" s="536">
        <f>12*AB262</f>
        <v>48.63032175469683</v>
      </c>
      <c r="AD262" s="478">
        <f>IF(AC262&gt;=12,12,AC262)</f>
        <v>12</v>
      </c>
      <c r="AE262" s="59"/>
      <c r="AF262" s="59">
        <v>0.2</v>
      </c>
      <c r="AG262" s="263">
        <v>19.600000000000001</v>
      </c>
      <c r="AH262" s="60">
        <f t="shared" ref="AH262:AH265" si="333">V262+AD262+AG262+AE262+AF262</f>
        <v>39.800000000000004</v>
      </c>
      <c r="AI262" s="55">
        <f>IF(AH262&gt;=40,40,AH262)</f>
        <v>39.800000000000004</v>
      </c>
      <c r="AJ262" s="61"/>
      <c r="AK262" s="62"/>
      <c r="AL262" s="63"/>
      <c r="AM262" s="64">
        <f>100%+AL262</f>
        <v>1</v>
      </c>
      <c r="AN262" s="65">
        <f>ROUNDUP((($E$2*AM262-$AN$4)*AJ262+$AN$4),-3)</f>
        <v>0</v>
      </c>
      <c r="AO262" s="66"/>
    </row>
    <row r="263" spans="1:41" s="22" customFormat="1" ht="48.75" customHeight="1" x14ac:dyDescent="0.15">
      <c r="A263" s="43"/>
      <c r="B263" s="44"/>
      <c r="C263" s="45"/>
      <c r="D263" s="112" t="s">
        <v>1115</v>
      </c>
      <c r="E263" s="112" t="s">
        <v>1106</v>
      </c>
      <c r="F263" s="45"/>
      <c r="G263" s="46"/>
      <c r="H263" s="47"/>
      <c r="I263" s="48"/>
      <c r="J263" s="217">
        <v>0.29680000000000001</v>
      </c>
      <c r="K263" s="49">
        <v>6.4000000000000001E-2</v>
      </c>
      <c r="L263" s="49"/>
      <c r="M263" s="49"/>
      <c r="N263" s="50">
        <f t="shared" ref="N263" si="334">SUM(I263:M263)</f>
        <v>0.36080000000000001</v>
      </c>
      <c r="O263" s="51"/>
      <c r="P263" s="52">
        <v>8</v>
      </c>
      <c r="Q263" s="53">
        <v>8</v>
      </c>
      <c r="R263" s="581">
        <v>7.8</v>
      </c>
      <c r="S263" s="53">
        <v>8</v>
      </c>
      <c r="T263" s="53"/>
      <c r="U263" s="54">
        <f t="shared" ref="U263:U265" si="335">ROUND(((P263*I263)+(Q263*J263)+(R263*K263)+(S263*L263)+(T263*M263)),2)</f>
        <v>2.87</v>
      </c>
      <c r="V263" s="55">
        <f t="shared" ref="V263:V265" si="336">IF(U263&gt;=8,8,U263)</f>
        <v>2.87</v>
      </c>
      <c r="W263" s="57"/>
      <c r="X263" s="56">
        <v>10236764000</v>
      </c>
      <c r="Y263" s="56">
        <v>1995156000</v>
      </c>
      <c r="Z263" s="56"/>
      <c r="AA263" s="57"/>
      <c r="AB263" s="476">
        <f t="shared" ref="AB263:AB265" si="337">(((((W263*I263)+(X263*J263)+(Y263*K263)+(Z263*L263)+(AA263*M263))/$L$2)))</f>
        <v>7.2949268034143352E-2</v>
      </c>
      <c r="AC263" s="536">
        <f t="shared" ref="AC263:AC265" si="338">12*AB263</f>
        <v>0.87539121640972017</v>
      </c>
      <c r="AD263" s="478">
        <f t="shared" ref="AD263:AD265" si="339">IF(AC263&gt;=12,12,AC263)</f>
        <v>0.87539121640972017</v>
      </c>
      <c r="AE263" s="59"/>
      <c r="AF263" s="59">
        <v>0.3</v>
      </c>
      <c r="AG263" s="263">
        <v>19.8</v>
      </c>
      <c r="AH263" s="60">
        <f t="shared" si="333"/>
        <v>23.84539121640972</v>
      </c>
      <c r="AI263" s="55">
        <f t="shared" ref="AI263:AI265" si="340">IF(AH263&gt;=40,40,AH263)</f>
        <v>23.84539121640972</v>
      </c>
      <c r="AJ263" s="61"/>
      <c r="AK263" s="62"/>
      <c r="AL263" s="63"/>
      <c r="AM263" s="64"/>
      <c r="AN263" s="65"/>
      <c r="AO263" s="66"/>
    </row>
    <row r="264" spans="1:41" s="22" customFormat="1" ht="48.75" customHeight="1" x14ac:dyDescent="0.15">
      <c r="A264" s="43"/>
      <c r="B264" s="44"/>
      <c r="C264" s="45"/>
      <c r="D264" s="45"/>
      <c r="E264" s="45"/>
      <c r="F264" s="45"/>
      <c r="G264" s="46"/>
      <c r="H264" s="47"/>
      <c r="I264" s="48"/>
      <c r="J264" s="49"/>
      <c r="K264" s="49"/>
      <c r="L264" s="49"/>
      <c r="M264" s="49"/>
      <c r="N264" s="50">
        <f t="shared" ref="N264:N265" si="341">SUM(I264:M264)</f>
        <v>0</v>
      </c>
      <c r="O264" s="51"/>
      <c r="P264" s="52"/>
      <c r="Q264" s="53"/>
      <c r="R264" s="53"/>
      <c r="S264" s="53"/>
      <c r="T264" s="53"/>
      <c r="U264" s="54">
        <f t="shared" si="335"/>
        <v>0</v>
      </c>
      <c r="V264" s="488">
        <f t="shared" si="336"/>
        <v>0</v>
      </c>
      <c r="W264" s="57"/>
      <c r="X264" s="57"/>
      <c r="Y264" s="56"/>
      <c r="Z264" s="57"/>
      <c r="AA264" s="57"/>
      <c r="AB264" s="476">
        <f t="shared" si="337"/>
        <v>0</v>
      </c>
      <c r="AC264" s="536">
        <f t="shared" si="338"/>
        <v>0</v>
      </c>
      <c r="AD264" s="478">
        <f t="shared" si="339"/>
        <v>0</v>
      </c>
      <c r="AE264" s="182"/>
      <c r="AF264" s="182">
        <v>0.4</v>
      </c>
      <c r="AG264" s="263">
        <v>19.8</v>
      </c>
      <c r="AH264" s="60">
        <f t="shared" si="333"/>
        <v>20.2</v>
      </c>
      <c r="AI264" s="55">
        <f t="shared" si="340"/>
        <v>20.2</v>
      </c>
      <c r="AJ264" s="61"/>
      <c r="AK264" s="62"/>
      <c r="AL264" s="63"/>
      <c r="AM264" s="64"/>
      <c r="AN264" s="65"/>
      <c r="AO264" s="66"/>
    </row>
    <row r="265" spans="1:41" s="22" customFormat="1" ht="48.75" customHeight="1" x14ac:dyDescent="0.15">
      <c r="A265" s="43"/>
      <c r="B265" s="44"/>
      <c r="C265" s="45"/>
      <c r="D265" s="73"/>
      <c r="E265" s="73"/>
      <c r="F265" s="541"/>
      <c r="G265" s="46"/>
      <c r="H265" s="47"/>
      <c r="I265" s="172"/>
      <c r="J265" s="217"/>
      <c r="K265" s="49"/>
      <c r="L265" s="49"/>
      <c r="M265" s="49"/>
      <c r="N265" s="50">
        <f t="shared" si="341"/>
        <v>0</v>
      </c>
      <c r="O265" s="51"/>
      <c r="P265" s="52"/>
      <c r="Q265" s="53"/>
      <c r="R265" s="53"/>
      <c r="S265" s="53"/>
      <c r="T265" s="53"/>
      <c r="U265" s="54">
        <f t="shared" si="335"/>
        <v>0</v>
      </c>
      <c r="V265" s="55">
        <f t="shared" si="336"/>
        <v>0</v>
      </c>
      <c r="W265" s="56"/>
      <c r="X265" s="57"/>
      <c r="Y265" s="56"/>
      <c r="Z265" s="56"/>
      <c r="AA265" s="167"/>
      <c r="AB265" s="476">
        <f t="shared" si="337"/>
        <v>0</v>
      </c>
      <c r="AC265" s="536">
        <f t="shared" si="338"/>
        <v>0</v>
      </c>
      <c r="AD265" s="478">
        <f t="shared" si="339"/>
        <v>0</v>
      </c>
      <c r="AE265" s="182"/>
      <c r="AF265" s="59">
        <v>0.4</v>
      </c>
      <c r="AG265" s="263">
        <v>19.8</v>
      </c>
      <c r="AH265" s="60">
        <f t="shared" si="333"/>
        <v>20.2</v>
      </c>
      <c r="AI265" s="55">
        <f t="shared" si="340"/>
        <v>20.2</v>
      </c>
      <c r="AJ265" s="61"/>
      <c r="AK265" s="62"/>
      <c r="AL265" s="63"/>
      <c r="AM265" s="64">
        <f t="shared" ref="AM265" si="342">100%+AL265</f>
        <v>1</v>
      </c>
      <c r="AN265" s="65">
        <f t="shared" ref="AN265" si="343">ROUNDUP((($E$2*AM265-$AN$4)*AJ265+$AN$4),-3)</f>
        <v>0</v>
      </c>
      <c r="AO265" s="66"/>
    </row>
    <row r="266" spans="1:41" s="22" customFormat="1" ht="48.75" customHeight="1" x14ac:dyDescent="0.15">
      <c r="A266" s="43"/>
      <c r="B266" s="44"/>
      <c r="C266" s="73" t="s">
        <v>239</v>
      </c>
      <c r="D266" s="73" t="s">
        <v>1123</v>
      </c>
      <c r="E266" s="73" t="s">
        <v>1125</v>
      </c>
      <c r="F266" s="73" t="s">
        <v>945</v>
      </c>
      <c r="G266" s="73" t="s">
        <v>1124</v>
      </c>
      <c r="H266" s="47"/>
      <c r="I266" s="172"/>
      <c r="J266" s="217"/>
      <c r="K266" s="49"/>
      <c r="L266" s="49"/>
      <c r="M266" s="49"/>
      <c r="N266" s="50"/>
      <c r="O266" s="51"/>
      <c r="P266" s="52"/>
      <c r="Q266" s="53"/>
      <c r="R266" s="53"/>
      <c r="S266" s="53"/>
      <c r="T266" s="53"/>
      <c r="U266" s="54"/>
      <c r="V266" s="55"/>
      <c r="W266" s="56">
        <v>44042725000</v>
      </c>
      <c r="X266" s="56">
        <v>42408065000</v>
      </c>
      <c r="Y266" s="56">
        <v>43093799000</v>
      </c>
      <c r="Z266" s="56">
        <v>37475145000</v>
      </c>
      <c r="AA266" s="167">
        <v>35830159000</v>
      </c>
      <c r="AB266" s="476"/>
      <c r="AC266" s="536"/>
      <c r="AD266" s="478"/>
      <c r="AE266" s="182"/>
      <c r="AF266" s="59"/>
      <c r="AG266" s="496"/>
      <c r="AH266" s="60"/>
      <c r="AI266" s="55"/>
      <c r="AJ266" s="61"/>
      <c r="AK266" s="62"/>
      <c r="AL266" s="63"/>
      <c r="AM266" s="64"/>
      <c r="AN266" s="65"/>
      <c r="AO266" s="66"/>
    </row>
    <row r="267" spans="1:41" s="22" customFormat="1" ht="48.75" customHeight="1" x14ac:dyDescent="0.15">
      <c r="A267" s="43"/>
      <c r="B267" s="44"/>
      <c r="C267" s="73" t="s">
        <v>233</v>
      </c>
      <c r="D267" s="73" t="s">
        <v>1053</v>
      </c>
      <c r="E267" s="45" t="s">
        <v>1118</v>
      </c>
      <c r="F267" s="73"/>
      <c r="G267" s="46"/>
      <c r="H267" s="47"/>
      <c r="I267" s="48"/>
      <c r="J267" s="49"/>
      <c r="K267" s="49"/>
      <c r="L267" s="49"/>
      <c r="M267" s="49"/>
      <c r="N267" s="50"/>
      <c r="O267" s="51"/>
      <c r="P267" s="52"/>
      <c r="Q267" s="53"/>
      <c r="R267" s="53"/>
      <c r="S267" s="53"/>
      <c r="T267" s="53"/>
      <c r="U267" s="54"/>
      <c r="V267" s="55">
        <f>IF(U267&gt;=8,8,U267)</f>
        <v>0</v>
      </c>
      <c r="W267" s="56">
        <v>40466090000</v>
      </c>
      <c r="X267" s="56"/>
      <c r="Y267" s="56">
        <v>37311026000</v>
      </c>
      <c r="Z267" s="57"/>
      <c r="AA267" s="57"/>
      <c r="AB267" s="551">
        <f>(((((W267*I267)+(X267*J267)+(Y267*K267)+(Z267*L267)+(AA267*M267))/$L$2)))</f>
        <v>0</v>
      </c>
      <c r="AC267" s="536">
        <f>12*AB267</f>
        <v>0</v>
      </c>
      <c r="AD267" s="488">
        <f>IF(AC267&gt;=12,12,AC267)</f>
        <v>0</v>
      </c>
      <c r="AE267" s="59"/>
      <c r="AF267" s="59">
        <v>0.4</v>
      </c>
      <c r="AG267" s="496">
        <v>19.600000000000001</v>
      </c>
      <c r="AH267" s="60">
        <f>V267+AD267+AG267+AE267+AF267</f>
        <v>20</v>
      </c>
      <c r="AI267" s="55">
        <f>IF(AH267&gt;=40,40,AH267)</f>
        <v>20</v>
      </c>
      <c r="AJ267" s="61"/>
      <c r="AK267" s="62"/>
      <c r="AL267" s="63"/>
      <c r="AM267" s="64">
        <f>100%+AL267</f>
        <v>1</v>
      </c>
      <c r="AN267" s="65">
        <f>ROUNDUP((($E$2*AM267-$AN$4)*AJ267+$AN$4),-3)</f>
        <v>0</v>
      </c>
      <c r="AO267" s="66"/>
    </row>
    <row r="268" spans="1:41" s="22" customFormat="1" ht="48" customHeight="1" x14ac:dyDescent="0.15">
      <c r="A268" s="43"/>
      <c r="B268" s="44"/>
      <c r="C268" s="73"/>
      <c r="D268" s="73"/>
      <c r="E268" s="73"/>
      <c r="F268" s="535"/>
      <c r="G268" s="46"/>
      <c r="H268" s="47"/>
      <c r="I268" s="48"/>
      <c r="J268" s="49"/>
      <c r="K268" s="49"/>
      <c r="L268" s="49"/>
      <c r="M268" s="49"/>
      <c r="N268" s="50"/>
      <c r="O268" s="51"/>
      <c r="P268" s="52"/>
      <c r="Q268" s="53"/>
      <c r="R268" s="53"/>
      <c r="S268" s="53"/>
      <c r="T268" s="53"/>
      <c r="U268" s="54"/>
      <c r="V268" s="55">
        <f>IF(U268&gt;=8,8,U268)</f>
        <v>0</v>
      </c>
      <c r="W268" s="57"/>
      <c r="X268" s="56"/>
      <c r="Y268" s="56"/>
      <c r="Z268" s="56"/>
      <c r="AA268" s="57"/>
      <c r="AB268" s="476">
        <f>(((((W268*I268)+(X268*J268)+(Y268*K268)+(Z268*L268)+(AA268*M268))/$L$2)))</f>
        <v>0</v>
      </c>
      <c r="AC268" s="536">
        <f>12*AB268</f>
        <v>0</v>
      </c>
      <c r="AD268" s="478">
        <f>IF(AC268&gt;=12,12,AC268)</f>
        <v>0</v>
      </c>
      <c r="AE268" s="59"/>
      <c r="AF268" s="59">
        <v>0.2</v>
      </c>
      <c r="AG268" s="263">
        <v>19.8</v>
      </c>
      <c r="AH268" s="60">
        <f>V268+AD268+AG268+AE268+AF268</f>
        <v>20</v>
      </c>
      <c r="AI268" s="55">
        <f>IF(AH268&gt;=40,40,AH268)</f>
        <v>20</v>
      </c>
      <c r="AJ268" s="61"/>
      <c r="AK268" s="62"/>
      <c r="AL268" s="63"/>
      <c r="AM268" s="64"/>
      <c r="AN268" s="65"/>
      <c r="AO268" s="66"/>
    </row>
    <row r="269" spans="1:41" s="22" customFormat="1" ht="41.25" customHeight="1" x14ac:dyDescent="0.15">
      <c r="A269" s="121"/>
      <c r="B269" s="122"/>
      <c r="C269" s="127"/>
      <c r="D269" s="125"/>
      <c r="E269" s="125"/>
      <c r="F269" s="125"/>
      <c r="G269" s="125"/>
      <c r="H269" s="126"/>
      <c r="I269" s="123"/>
      <c r="J269" s="124"/>
      <c r="K269" s="124"/>
      <c r="L269" s="123"/>
      <c r="M269" s="125"/>
      <c r="N269" s="127"/>
      <c r="O269" s="126"/>
      <c r="P269" s="123"/>
      <c r="Q269" s="124"/>
      <c r="R269" s="124"/>
      <c r="S269" s="123"/>
      <c r="T269" s="125"/>
      <c r="U269" s="128"/>
      <c r="V269" s="129"/>
      <c r="W269" s="130"/>
      <c r="X269" s="131"/>
      <c r="Y269" s="131"/>
      <c r="Z269" s="130"/>
      <c r="AA269" s="132"/>
      <c r="AB269" s="133"/>
      <c r="AC269" s="133"/>
      <c r="AD269" s="486"/>
      <c r="AE269" s="134"/>
      <c r="AF269" s="134"/>
      <c r="AG269" s="490"/>
      <c r="AH269" s="135"/>
      <c r="AI269" s="135"/>
      <c r="AJ269" s="131"/>
      <c r="AK269" s="125"/>
      <c r="AL269" s="136"/>
      <c r="AM269" s="137"/>
      <c r="AN269" s="487"/>
      <c r="AO269" s="139"/>
    </row>
    <row r="270" spans="1:41" s="22" customFormat="1" ht="41.25" customHeight="1" x14ac:dyDescent="0.15">
      <c r="A270" s="160"/>
      <c r="B270" s="73"/>
      <c r="C270" s="73"/>
      <c r="D270" s="73"/>
      <c r="E270" s="535"/>
      <c r="F270" s="46"/>
      <c r="G270" s="143"/>
      <c r="H270" s="144"/>
      <c r="I270" s="145"/>
      <c r="J270" s="146"/>
      <c r="K270" s="146"/>
      <c r="L270" s="145"/>
      <c r="M270" s="143"/>
      <c r="N270" s="142"/>
      <c r="O270" s="144"/>
      <c r="P270" s="145"/>
      <c r="Q270" s="146"/>
      <c r="R270" s="146"/>
      <c r="S270" s="145"/>
      <c r="T270" s="143"/>
      <c r="U270" s="147"/>
      <c r="V270" s="148"/>
      <c r="W270" s="149"/>
      <c r="X270" s="150"/>
      <c r="Y270" s="150"/>
      <c r="Z270" s="149"/>
      <c r="AA270" s="78"/>
      <c r="AB270" s="151"/>
      <c r="AC270" s="151"/>
      <c r="AD270" s="152"/>
      <c r="AE270" s="153"/>
      <c r="AF270" s="153"/>
      <c r="AG270" s="547"/>
      <c r="AH270" s="154"/>
      <c r="AI270" s="154"/>
      <c r="AJ270" s="150"/>
      <c r="AK270" s="143"/>
      <c r="AL270" s="155"/>
      <c r="AM270" s="156"/>
      <c r="AN270" s="480"/>
      <c r="AO270" s="158"/>
    </row>
    <row r="271" spans="1:41" s="22" customFormat="1" ht="48" customHeight="1" x14ac:dyDescent="0.15">
      <c r="A271" s="43"/>
      <c r="B271" s="73"/>
      <c r="C271" s="73"/>
      <c r="D271" s="73"/>
      <c r="E271" s="535"/>
      <c r="F271" s="46"/>
      <c r="G271" s="46"/>
      <c r="H271" s="47"/>
      <c r="I271" s="48">
        <v>0.69899999999999995</v>
      </c>
      <c r="J271" s="49">
        <v>0.30099999999999999</v>
      </c>
      <c r="K271" s="49"/>
      <c r="L271" s="49"/>
      <c r="M271" s="49"/>
      <c r="N271" s="50">
        <f t="shared" ref="N271:N287" si="344">SUM(I271:M271)</f>
        <v>1</v>
      </c>
      <c r="O271" s="51"/>
      <c r="P271" s="52">
        <v>8</v>
      </c>
      <c r="Q271" s="53">
        <v>8</v>
      </c>
      <c r="R271" s="53"/>
      <c r="S271" s="53"/>
      <c r="T271" s="53"/>
      <c r="U271" s="54">
        <f>ROUND(((P271*I271)+(Q271*J271)+(R271*K271)+(S271*L271)+(T271*M271)),2)</f>
        <v>8</v>
      </c>
      <c r="V271" s="55">
        <f>IF(U271&gt;=8,8,U271)</f>
        <v>8</v>
      </c>
      <c r="W271" s="57">
        <v>91691000000</v>
      </c>
      <c r="X271" s="56">
        <v>59085253000</v>
      </c>
      <c r="Y271" s="56"/>
      <c r="Z271" s="56"/>
      <c r="AA271" s="57"/>
      <c r="AB271" s="476">
        <f>(((((W271*I271)+(X271*J271)+(Y271*K271)+(Z271*L271)+(AA271*M271))/$L$2)))</f>
        <v>1.8865810853291687</v>
      </c>
      <c r="AC271" s="536">
        <f>12*AB271</f>
        <v>22.638973023950022</v>
      </c>
      <c r="AD271" s="478">
        <f t="shared" ref="AD271:AD286" si="345">IF(AC271&gt;=12,12,AC271)</f>
        <v>12</v>
      </c>
      <c r="AE271" s="59"/>
      <c r="AF271" s="59">
        <v>0.2</v>
      </c>
      <c r="AG271" s="263">
        <v>19.8</v>
      </c>
      <c r="AH271" s="60">
        <f>V271+AD271+AG271+AE271+AF271</f>
        <v>40</v>
      </c>
      <c r="AI271" s="55">
        <f t="shared" ref="AI271:AI286" si="346">IF(AH271&gt;=40,40,AH271)</f>
        <v>40</v>
      </c>
      <c r="AJ271" s="61"/>
      <c r="AK271" s="62"/>
      <c r="AL271" s="63"/>
      <c r="AM271" s="64"/>
      <c r="AN271" s="65"/>
      <c r="AO271" s="66"/>
    </row>
    <row r="272" spans="1:41" s="22" customFormat="1" ht="48" customHeight="1" x14ac:dyDescent="0.15">
      <c r="A272" s="43"/>
      <c r="B272" s="73"/>
      <c r="C272" s="73"/>
      <c r="D272" s="73"/>
      <c r="E272" s="535"/>
      <c r="F272" s="46"/>
      <c r="G272" s="46"/>
      <c r="H272" s="47"/>
      <c r="I272" s="48">
        <v>0.69</v>
      </c>
      <c r="J272" s="49">
        <v>0.31</v>
      </c>
      <c r="K272" s="49"/>
      <c r="L272" s="49"/>
      <c r="M272" s="49"/>
      <c r="N272" s="50">
        <f t="shared" si="344"/>
        <v>1</v>
      </c>
      <c r="O272" s="51"/>
      <c r="P272" s="52">
        <v>8</v>
      </c>
      <c r="Q272" s="53">
        <v>8</v>
      </c>
      <c r="R272" s="53"/>
      <c r="S272" s="53"/>
      <c r="T272" s="53"/>
      <c r="U272" s="54">
        <f>ROUND(((P272*I272)+(Q272*J272)+(R272*K272)+(S272*L272)+(T272*M272)),2)</f>
        <v>8</v>
      </c>
      <c r="V272" s="55">
        <f>IF(U272&gt;=8,8,U272)</f>
        <v>8</v>
      </c>
      <c r="W272" s="57">
        <v>91691000000</v>
      </c>
      <c r="X272" s="56">
        <v>56528666000</v>
      </c>
      <c r="Y272" s="56"/>
      <c r="Z272" s="56"/>
      <c r="AA272" s="57"/>
      <c r="AB272" s="476">
        <f>(((((W272*I272)+(X272*J272)+(Y272*K272)+(Z272*L272)+(AA272*M272))/$L$2)))</f>
        <v>1.8615578991618267</v>
      </c>
      <c r="AC272" s="536">
        <f>12*AB272</f>
        <v>22.338694789941918</v>
      </c>
      <c r="AD272" s="478">
        <f t="shared" si="345"/>
        <v>12</v>
      </c>
      <c r="AE272" s="59"/>
      <c r="AF272" s="59">
        <v>0.2</v>
      </c>
      <c r="AG272" s="263">
        <v>19.8</v>
      </c>
      <c r="AH272" s="60">
        <f>V272+AD272+AG272+AE272+AF272</f>
        <v>40</v>
      </c>
      <c r="AI272" s="55">
        <f t="shared" si="346"/>
        <v>40</v>
      </c>
      <c r="AJ272" s="61"/>
      <c r="AK272" s="62"/>
      <c r="AL272" s="63"/>
      <c r="AM272" s="64"/>
      <c r="AN272" s="65"/>
      <c r="AO272" s="66"/>
    </row>
    <row r="273" spans="1:41" s="22" customFormat="1" ht="58.5" customHeight="1" x14ac:dyDescent="0.15">
      <c r="A273" s="43"/>
      <c r="B273" s="44"/>
      <c r="C273" s="73" t="s">
        <v>1080</v>
      </c>
      <c r="D273" s="115" t="s">
        <v>1086</v>
      </c>
      <c r="E273" s="82" t="s">
        <v>1075</v>
      </c>
      <c r="F273" s="82"/>
      <c r="G273" s="46"/>
      <c r="H273" s="47"/>
      <c r="I273" s="48">
        <v>0.6</v>
      </c>
      <c r="J273" s="49">
        <v>0.4</v>
      </c>
      <c r="K273" s="49"/>
      <c r="L273" s="49"/>
      <c r="M273" s="49"/>
      <c r="N273" s="50">
        <f t="shared" si="344"/>
        <v>1</v>
      </c>
      <c r="O273" s="51"/>
      <c r="P273" s="52">
        <v>8</v>
      </c>
      <c r="Q273" s="53">
        <v>8</v>
      </c>
      <c r="R273" s="53"/>
      <c r="S273" s="53"/>
      <c r="T273" s="53"/>
      <c r="U273" s="54">
        <f>ROUND(((P273*I273)+(Q273*J273)+(R273*K273)+(S273*L273)+(T273*M273)),2)</f>
        <v>8</v>
      </c>
      <c r="V273" s="55">
        <f>IF(U273&gt;=8,8,U273)</f>
        <v>8</v>
      </c>
      <c r="W273" s="56">
        <v>83730364000</v>
      </c>
      <c r="X273" s="56">
        <v>62257204000</v>
      </c>
      <c r="Y273" s="57"/>
      <c r="Z273" s="56"/>
      <c r="AA273" s="57"/>
      <c r="AB273" s="551">
        <f>(((((W273*I273)+(X273*J273)+(Y273*K273)+(Z273*L273)+(AA273*M273))/$L$2)))</f>
        <v>1.7313818176279785</v>
      </c>
      <c r="AC273" s="536">
        <f>12*AB273</f>
        <v>20.776581811535742</v>
      </c>
      <c r="AD273" s="488">
        <f t="shared" si="345"/>
        <v>12</v>
      </c>
      <c r="AE273" s="59"/>
      <c r="AF273" s="59">
        <v>0.4</v>
      </c>
      <c r="AG273" s="496">
        <v>19.600000000000001</v>
      </c>
      <c r="AH273" s="60">
        <f>V273+AD273+AG273+AE273+AF273</f>
        <v>40</v>
      </c>
      <c r="AI273" s="55">
        <f t="shared" si="346"/>
        <v>40</v>
      </c>
      <c r="AJ273" s="61"/>
      <c r="AK273" s="62"/>
      <c r="AL273" s="63"/>
      <c r="AM273" s="64">
        <f>100%+AL273</f>
        <v>1</v>
      </c>
      <c r="AN273" s="65">
        <f>ROUNDUP((($E$2*AM273-$AN$4)*AJ273+$AN$4),-3)</f>
        <v>0</v>
      </c>
      <c r="AO273" s="66"/>
    </row>
    <row r="274" spans="1:41" s="22" customFormat="1" ht="48" customHeight="1" x14ac:dyDescent="0.15">
      <c r="A274" s="43"/>
      <c r="B274" s="44"/>
      <c r="C274" s="45" t="s">
        <v>1064</v>
      </c>
      <c r="D274" s="82" t="s">
        <v>241</v>
      </c>
      <c r="E274" s="80"/>
      <c r="F274" s="104"/>
      <c r="G274" s="46"/>
      <c r="H274" s="47"/>
      <c r="I274" s="48">
        <v>0.69</v>
      </c>
      <c r="J274" s="49">
        <v>0.31</v>
      </c>
      <c r="K274" s="49"/>
      <c r="L274" s="49"/>
      <c r="M274" s="49"/>
      <c r="N274" s="50">
        <f t="shared" si="344"/>
        <v>1</v>
      </c>
      <c r="O274" s="51"/>
      <c r="P274" s="52">
        <v>8</v>
      </c>
      <c r="Q274" s="53">
        <v>8</v>
      </c>
      <c r="R274" s="53"/>
      <c r="S274" s="53"/>
      <c r="T274" s="53"/>
      <c r="U274" s="54">
        <f>ROUND(((P274*I274)+(Q274*J274)+(R274*K274)+(S274*L274)+(T274*M274)),2)</f>
        <v>8</v>
      </c>
      <c r="V274" s="55">
        <f>IF(U274&gt;=8,8,U274)</f>
        <v>8</v>
      </c>
      <c r="W274" s="57">
        <v>81334014000</v>
      </c>
      <c r="X274" s="56">
        <v>56528666000</v>
      </c>
      <c r="Y274" s="56"/>
      <c r="Z274" s="56"/>
      <c r="AA274" s="57"/>
      <c r="AB274" s="476">
        <f>(((((W274*I274)+(X274*J274)+(Y274*K274)+(Z274*L274)+(AA274*M274))/$L$2)))</f>
        <v>1.6968942317465108</v>
      </c>
      <c r="AC274" s="536">
        <f>12*AB274</f>
        <v>20.362730780958131</v>
      </c>
      <c r="AD274" s="478">
        <f t="shared" si="345"/>
        <v>12</v>
      </c>
      <c r="AE274" s="59"/>
      <c r="AF274" s="59">
        <v>0.2</v>
      </c>
      <c r="AG274" s="263">
        <v>19.8</v>
      </c>
      <c r="AH274" s="60">
        <f>V274+AD274+AG274+AE274+AF274</f>
        <v>40</v>
      </c>
      <c r="AI274" s="55">
        <f t="shared" si="346"/>
        <v>40</v>
      </c>
      <c r="AJ274" s="61"/>
      <c r="AK274" s="62"/>
      <c r="AL274" s="63"/>
      <c r="AM274" s="64"/>
      <c r="AN274" s="65"/>
      <c r="AO274" s="66"/>
    </row>
    <row r="275" spans="1:41" s="22" customFormat="1" ht="48" customHeight="1" x14ac:dyDescent="0.15">
      <c r="A275" s="43"/>
      <c r="B275" s="44"/>
      <c r="C275" s="45" t="s">
        <v>65</v>
      </c>
      <c r="D275" s="112" t="s">
        <v>129</v>
      </c>
      <c r="E275" s="541"/>
      <c r="F275" s="541"/>
      <c r="G275" s="46"/>
      <c r="H275" s="47"/>
      <c r="I275" s="172">
        <v>0.51</v>
      </c>
      <c r="J275" s="217">
        <v>0.49</v>
      </c>
      <c r="K275" s="49"/>
      <c r="L275" s="49"/>
      <c r="M275" s="49"/>
      <c r="N275" s="50">
        <f t="shared" si="344"/>
        <v>1</v>
      </c>
      <c r="O275" s="51"/>
      <c r="P275" s="52">
        <v>8</v>
      </c>
      <c r="Q275" s="53">
        <v>8</v>
      </c>
      <c r="R275" s="53"/>
      <c r="S275" s="53"/>
      <c r="T275" s="53"/>
      <c r="U275" s="54">
        <f>ROUND(((P275*I275)+(Q275*J275)+(R275*K275)+(S275*L275)+(T275*M275)),2)</f>
        <v>8</v>
      </c>
      <c r="V275" s="55">
        <f>IF(U275&gt;=8,8,U275)</f>
        <v>8</v>
      </c>
      <c r="W275" s="57">
        <v>65653454000</v>
      </c>
      <c r="X275" s="56">
        <v>96463500000</v>
      </c>
      <c r="Y275" s="57"/>
      <c r="Z275" s="56"/>
      <c r="AA275" s="167"/>
      <c r="AB275" s="476">
        <f>(((((W275*I275)+(X275*J275)+(Y275*K275)+(Z275*L275)+(AA275*M275))/$L$2)))</f>
        <v>1.8606293188144554</v>
      </c>
      <c r="AC275" s="536">
        <f>12*AB275</f>
        <v>22.327551825773465</v>
      </c>
      <c r="AD275" s="478">
        <f t="shared" si="345"/>
        <v>12</v>
      </c>
      <c r="AE275" s="182"/>
      <c r="AF275" s="59"/>
      <c r="AG275" s="263">
        <v>19.8</v>
      </c>
      <c r="AH275" s="60">
        <f>V275+AD275+AG275+AE275+AF275</f>
        <v>39.799999999999997</v>
      </c>
      <c r="AI275" s="55">
        <f t="shared" si="346"/>
        <v>39.799999999999997</v>
      </c>
      <c r="AJ275" s="61"/>
      <c r="AK275" s="62"/>
      <c r="AL275" s="63"/>
      <c r="AM275" s="64">
        <f>100%+AL275</f>
        <v>1</v>
      </c>
      <c r="AN275" s="65">
        <f>ROUNDUP((($E$2*AM275-$AN$4)*AJ275+$AN$4),-3)</f>
        <v>0</v>
      </c>
      <c r="AO275" s="66"/>
    </row>
    <row r="276" spans="1:41" s="22" customFormat="1" ht="48" customHeight="1" x14ac:dyDescent="0.15">
      <c r="A276" s="43"/>
      <c r="B276" s="44"/>
      <c r="C276" s="112" t="s">
        <v>967</v>
      </c>
      <c r="D276" s="112" t="s">
        <v>62</v>
      </c>
      <c r="E276" s="82"/>
      <c r="F276" s="45"/>
      <c r="G276" s="46"/>
      <c r="H276" s="47"/>
      <c r="I276" s="48">
        <v>0.51</v>
      </c>
      <c r="J276" s="49">
        <v>0.49</v>
      </c>
      <c r="K276" s="49"/>
      <c r="L276" s="49"/>
      <c r="M276" s="49"/>
      <c r="N276" s="50">
        <f t="shared" si="344"/>
        <v>1</v>
      </c>
      <c r="O276" s="51"/>
      <c r="P276" s="52">
        <v>8</v>
      </c>
      <c r="Q276" s="53">
        <v>8</v>
      </c>
      <c r="R276" s="53"/>
      <c r="S276" s="53"/>
      <c r="T276" s="53"/>
      <c r="U276" s="54">
        <f t="shared" ref="U276:U289" si="347">ROUND(((P276*I276)+(Q276*J276)+(R276*K276)+(S276*L276)+(T276*M276)),2)</f>
        <v>8</v>
      </c>
      <c r="V276" s="55">
        <f t="shared" ref="V276:V289" si="348">IF(U276&gt;=8,8,U276)</f>
        <v>8</v>
      </c>
      <c r="W276" s="56">
        <v>24072362000</v>
      </c>
      <c r="X276" s="56">
        <v>168803714000</v>
      </c>
      <c r="Y276" s="57"/>
      <c r="Z276" s="56"/>
      <c r="AA276" s="57"/>
      <c r="AB276" s="476">
        <f t="shared" ref="AB276:AB290" si="349">(((((W276*I276)+(X276*J276)+(Y276*K276)+(Z276*L276)+(AA276*M276))/$L$2)))</f>
        <v>2.1887517378369616</v>
      </c>
      <c r="AC276" s="536">
        <f t="shared" ref="AC276:AC289" si="350">12*AB276</f>
        <v>26.265020854043541</v>
      </c>
      <c r="AD276" s="478">
        <f t="shared" si="345"/>
        <v>12</v>
      </c>
      <c r="AE276" s="59"/>
      <c r="AF276" s="59"/>
      <c r="AG276" s="263">
        <v>19.8</v>
      </c>
      <c r="AH276" s="60">
        <f t="shared" ref="AH276:AH284" si="351">V276+AD276+AG276+AE276+AF276</f>
        <v>39.799999999999997</v>
      </c>
      <c r="AI276" s="55">
        <f t="shared" si="346"/>
        <v>39.799999999999997</v>
      </c>
      <c r="AJ276" s="61"/>
      <c r="AK276" s="62"/>
      <c r="AL276" s="63"/>
      <c r="AM276" s="64"/>
      <c r="AN276" s="65"/>
      <c r="AO276" s="66"/>
    </row>
    <row r="277" spans="1:41" s="22" customFormat="1" ht="48" customHeight="1" x14ac:dyDescent="0.15">
      <c r="A277" s="43"/>
      <c r="B277" s="44"/>
      <c r="C277" s="112" t="s">
        <v>75</v>
      </c>
      <c r="D277" s="112" t="s">
        <v>312</v>
      </c>
      <c r="E277" s="45"/>
      <c r="F277" s="45"/>
      <c r="G277" s="46"/>
      <c r="H277" s="47"/>
      <c r="I277" s="48">
        <v>0.6</v>
      </c>
      <c r="J277" s="49">
        <v>0.4</v>
      </c>
      <c r="K277" s="49"/>
      <c r="L277" s="49"/>
      <c r="M277" s="49"/>
      <c r="N277" s="50">
        <f t="shared" si="344"/>
        <v>1</v>
      </c>
      <c r="O277" s="51"/>
      <c r="P277" s="52">
        <v>8</v>
      </c>
      <c r="Q277" s="53">
        <v>8</v>
      </c>
      <c r="R277" s="53"/>
      <c r="S277" s="53"/>
      <c r="T277" s="53"/>
      <c r="U277" s="54">
        <f t="shared" si="347"/>
        <v>8</v>
      </c>
      <c r="V277" s="488">
        <f t="shared" si="348"/>
        <v>8</v>
      </c>
      <c r="W277" s="57">
        <v>113578825000</v>
      </c>
      <c r="X277" s="56">
        <v>38305619000</v>
      </c>
      <c r="Y277" s="57"/>
      <c r="Z277" s="57"/>
      <c r="AA277" s="57"/>
      <c r="AB277" s="476">
        <f t="shared" si="349"/>
        <v>1.92328364082192</v>
      </c>
      <c r="AC277" s="536">
        <f t="shared" si="350"/>
        <v>23.079403689863042</v>
      </c>
      <c r="AD277" s="478">
        <f t="shared" si="345"/>
        <v>12</v>
      </c>
      <c r="AE277" s="182"/>
      <c r="AF277" s="182">
        <v>0.4</v>
      </c>
      <c r="AG277" s="263">
        <v>19.8</v>
      </c>
      <c r="AH277" s="60">
        <f t="shared" si="351"/>
        <v>40.199999999999996</v>
      </c>
      <c r="AI277" s="55">
        <f t="shared" si="346"/>
        <v>40</v>
      </c>
      <c r="AJ277" s="61"/>
      <c r="AK277" s="62"/>
      <c r="AL277" s="63"/>
      <c r="AM277" s="64"/>
      <c r="AN277" s="65"/>
      <c r="AO277" s="66"/>
    </row>
    <row r="278" spans="1:41" s="22" customFormat="1" ht="68.25" customHeight="1" x14ac:dyDescent="0.15">
      <c r="A278" s="43"/>
      <c r="B278" s="44"/>
      <c r="C278" s="113" t="s">
        <v>1049</v>
      </c>
      <c r="D278" s="103" t="s">
        <v>1094</v>
      </c>
      <c r="E278" s="73"/>
      <c r="F278" s="45"/>
      <c r="G278" s="83"/>
      <c r="H278" s="47"/>
      <c r="I278" s="48">
        <v>0.66</v>
      </c>
      <c r="J278" s="217">
        <v>0.34</v>
      </c>
      <c r="K278" s="49"/>
      <c r="L278" s="49"/>
      <c r="M278" s="49"/>
      <c r="N278" s="50">
        <f t="shared" si="344"/>
        <v>1</v>
      </c>
      <c r="O278" s="51"/>
      <c r="P278" s="52">
        <v>8</v>
      </c>
      <c r="Q278" s="53">
        <v>8</v>
      </c>
      <c r="R278" s="53">
        <v>8</v>
      </c>
      <c r="S278" s="53">
        <v>8</v>
      </c>
      <c r="T278" s="53"/>
      <c r="U278" s="54">
        <f t="shared" si="347"/>
        <v>8</v>
      </c>
      <c r="V278" s="55">
        <f t="shared" si="348"/>
        <v>8</v>
      </c>
      <c r="W278" s="56">
        <v>214053273000</v>
      </c>
      <c r="X278" s="68"/>
      <c r="Y278" s="68"/>
      <c r="Z278" s="68"/>
      <c r="AA278" s="57"/>
      <c r="AB278" s="476">
        <f t="shared" si="349"/>
        <v>3.255225750197059</v>
      </c>
      <c r="AC278" s="536">
        <f t="shared" si="350"/>
        <v>39.062709002364706</v>
      </c>
      <c r="AD278" s="478">
        <f t="shared" si="345"/>
        <v>12</v>
      </c>
      <c r="AE278" s="59"/>
      <c r="AF278" s="59">
        <v>0.2</v>
      </c>
      <c r="AG278" s="263">
        <v>19.8</v>
      </c>
      <c r="AH278" s="60">
        <f t="shared" si="351"/>
        <v>40</v>
      </c>
      <c r="AI278" s="55">
        <f t="shared" si="346"/>
        <v>40</v>
      </c>
      <c r="AJ278" s="61"/>
      <c r="AK278" s="62"/>
      <c r="AL278" s="63"/>
      <c r="AM278" s="64">
        <f>100%+AL278</f>
        <v>1</v>
      </c>
      <c r="AN278" s="65">
        <f>ROUNDUP((($E$2*AM278-$AN$4)*AJ278+$AN$4),-3)</f>
        <v>0</v>
      </c>
      <c r="AO278" s="66"/>
    </row>
    <row r="279" spans="1:41" s="22" customFormat="1" ht="42" customHeight="1" x14ac:dyDescent="0.15">
      <c r="A279" s="43"/>
      <c r="B279" s="44"/>
      <c r="C279" s="112" t="s">
        <v>71</v>
      </c>
      <c r="D279" s="103" t="s">
        <v>1095</v>
      </c>
      <c r="E279" s="45"/>
      <c r="F279" s="45"/>
      <c r="G279" s="46"/>
      <c r="H279" s="47"/>
      <c r="I279" s="48">
        <v>0.62</v>
      </c>
      <c r="J279" s="49">
        <v>0.38</v>
      </c>
      <c r="K279" s="49"/>
      <c r="L279" s="49"/>
      <c r="M279" s="49"/>
      <c r="N279" s="50">
        <f t="shared" si="344"/>
        <v>1</v>
      </c>
      <c r="O279" s="51"/>
      <c r="P279" s="52">
        <v>8</v>
      </c>
      <c r="Q279" s="53">
        <v>8</v>
      </c>
      <c r="R279" s="166"/>
      <c r="S279" s="53"/>
      <c r="T279" s="53"/>
      <c r="U279" s="54">
        <f t="shared" si="347"/>
        <v>8</v>
      </c>
      <c r="V279" s="488">
        <f t="shared" si="348"/>
        <v>8</v>
      </c>
      <c r="W279" s="56">
        <v>110812481000</v>
      </c>
      <c r="X279" s="57">
        <v>31466875000</v>
      </c>
      <c r="Y279" s="72"/>
      <c r="Z279" s="68"/>
      <c r="AA279" s="57"/>
      <c r="AB279" s="476">
        <f t="shared" si="349"/>
        <v>1.8585734005166004</v>
      </c>
      <c r="AC279" s="536">
        <f t="shared" si="350"/>
        <v>22.302880806199205</v>
      </c>
      <c r="AD279" s="478">
        <f t="shared" si="345"/>
        <v>12</v>
      </c>
      <c r="AE279" s="59"/>
      <c r="AF279" s="59">
        <v>0.3</v>
      </c>
      <c r="AG279" s="263">
        <v>19.8</v>
      </c>
      <c r="AH279" s="60">
        <f t="shared" si="351"/>
        <v>40.099999999999994</v>
      </c>
      <c r="AI279" s="55">
        <f t="shared" si="346"/>
        <v>40</v>
      </c>
      <c r="AJ279" s="61"/>
      <c r="AK279" s="62"/>
      <c r="AL279" s="63"/>
      <c r="AM279" s="64">
        <f>100%+AL279</f>
        <v>1</v>
      </c>
      <c r="AN279" s="65">
        <f>ROUNDUP((($E$2*AM279-$AN$4)*AJ279+$AN$4),-3)</f>
        <v>0</v>
      </c>
      <c r="AO279" s="66"/>
    </row>
    <row r="280" spans="1:41" s="22" customFormat="1" ht="48.75" customHeight="1" x14ac:dyDescent="0.15">
      <c r="A280" s="43"/>
      <c r="B280" s="44"/>
      <c r="C280" s="115" t="s">
        <v>67</v>
      </c>
      <c r="D280" s="112" t="s">
        <v>1096</v>
      </c>
      <c r="E280" s="115" t="s">
        <v>1081</v>
      </c>
      <c r="F280" s="73"/>
      <c r="G280" s="46"/>
      <c r="H280" s="47"/>
      <c r="I280" s="48">
        <v>0.6</v>
      </c>
      <c r="J280" s="49">
        <v>0.2</v>
      </c>
      <c r="K280" s="49">
        <v>0.2</v>
      </c>
      <c r="L280" s="49"/>
      <c r="M280" s="49"/>
      <c r="N280" s="50">
        <f t="shared" si="344"/>
        <v>1</v>
      </c>
      <c r="O280" s="51"/>
      <c r="P280" s="52">
        <v>8</v>
      </c>
      <c r="Q280" s="53">
        <v>8</v>
      </c>
      <c r="R280" s="53">
        <v>8</v>
      </c>
      <c r="S280" s="53"/>
      <c r="T280" s="53"/>
      <c r="U280" s="54">
        <f t="shared" si="347"/>
        <v>8</v>
      </c>
      <c r="V280" s="55">
        <f t="shared" si="348"/>
        <v>8</v>
      </c>
      <c r="W280" s="56">
        <v>192778059000</v>
      </c>
      <c r="X280" s="56"/>
      <c r="Y280" s="57"/>
      <c r="Z280" s="56"/>
      <c r="AA280" s="57"/>
      <c r="AB280" s="476">
        <f t="shared" si="349"/>
        <v>2.665165345119092</v>
      </c>
      <c r="AC280" s="536">
        <f t="shared" si="350"/>
        <v>31.981984141429102</v>
      </c>
      <c r="AD280" s="478">
        <f t="shared" si="345"/>
        <v>12</v>
      </c>
      <c r="AE280" s="59"/>
      <c r="AF280" s="59">
        <v>0.4</v>
      </c>
      <c r="AG280" s="496">
        <v>19.600000000000001</v>
      </c>
      <c r="AH280" s="60">
        <f t="shared" si="351"/>
        <v>40</v>
      </c>
      <c r="AI280" s="55">
        <f t="shared" si="346"/>
        <v>40</v>
      </c>
      <c r="AJ280" s="61"/>
      <c r="AK280" s="62"/>
      <c r="AL280" s="63"/>
      <c r="AM280" s="64">
        <f>100%+AL280</f>
        <v>1</v>
      </c>
      <c r="AN280" s="65">
        <f>ROUNDUP((($E$2*AM280-$AN$4)*AJ280+$AN$4),-3)</f>
        <v>0</v>
      </c>
      <c r="AO280" s="66"/>
    </row>
    <row r="281" spans="1:41" s="22" customFormat="1" ht="48" customHeight="1" x14ac:dyDescent="0.15">
      <c r="A281" s="43"/>
      <c r="B281" s="44"/>
      <c r="C281" s="112" t="s">
        <v>1061</v>
      </c>
      <c r="D281" s="103" t="s">
        <v>1097</v>
      </c>
      <c r="E281" s="80"/>
      <c r="F281" s="104"/>
      <c r="G281" s="46"/>
      <c r="H281" s="47"/>
      <c r="I281" s="48">
        <v>0.65</v>
      </c>
      <c r="J281" s="49">
        <v>0.35</v>
      </c>
      <c r="K281" s="49"/>
      <c r="L281" s="49"/>
      <c r="M281" s="49"/>
      <c r="N281" s="50">
        <f t="shared" si="344"/>
        <v>1</v>
      </c>
      <c r="O281" s="51"/>
      <c r="P281" s="52">
        <v>8</v>
      </c>
      <c r="Q281" s="53">
        <v>8</v>
      </c>
      <c r="R281" s="53"/>
      <c r="S281" s="53"/>
      <c r="T281" s="53"/>
      <c r="U281" s="54">
        <f t="shared" si="347"/>
        <v>8</v>
      </c>
      <c r="V281" s="55">
        <f t="shared" si="348"/>
        <v>8</v>
      </c>
      <c r="W281" s="57">
        <v>84276540000</v>
      </c>
      <c r="X281" s="56">
        <v>50633569000</v>
      </c>
      <c r="Y281" s="56"/>
      <c r="Z281" s="56"/>
      <c r="AA281" s="57"/>
      <c r="AB281" s="476">
        <f t="shared" si="349"/>
        <v>1.6705608396797778</v>
      </c>
      <c r="AC281" s="536">
        <f t="shared" si="350"/>
        <v>20.046730076157331</v>
      </c>
      <c r="AD281" s="478">
        <f t="shared" si="345"/>
        <v>12</v>
      </c>
      <c r="AE281" s="59"/>
      <c r="AF281" s="59">
        <v>0.3</v>
      </c>
      <c r="AG281" s="263">
        <v>19.8</v>
      </c>
      <c r="AH281" s="60">
        <f t="shared" si="351"/>
        <v>40.099999999999994</v>
      </c>
      <c r="AI281" s="55">
        <f t="shared" si="346"/>
        <v>40</v>
      </c>
      <c r="AJ281" s="61"/>
      <c r="AK281" s="62"/>
      <c r="AL281" s="63"/>
      <c r="AM281" s="64"/>
      <c r="AN281" s="65"/>
      <c r="AO281" s="66"/>
    </row>
    <row r="282" spans="1:41" s="22" customFormat="1" ht="48" customHeight="1" x14ac:dyDescent="0.15">
      <c r="A282" s="43"/>
      <c r="B282" s="44"/>
      <c r="C282" s="82" t="s">
        <v>1014</v>
      </c>
      <c r="D282" s="112" t="s">
        <v>1056</v>
      </c>
      <c r="E282" s="80"/>
      <c r="F282" s="104"/>
      <c r="G282" s="46"/>
      <c r="H282" s="47"/>
      <c r="I282" s="48">
        <v>0.6</v>
      </c>
      <c r="J282" s="49">
        <v>0.4</v>
      </c>
      <c r="K282" s="49"/>
      <c r="L282" s="49"/>
      <c r="M282" s="49"/>
      <c r="N282" s="50">
        <f t="shared" si="344"/>
        <v>1</v>
      </c>
      <c r="O282" s="51"/>
      <c r="P282" s="52">
        <v>8</v>
      </c>
      <c r="Q282" s="53">
        <v>8</v>
      </c>
      <c r="R282" s="53"/>
      <c r="S282" s="53"/>
      <c r="T282" s="53"/>
      <c r="U282" s="54">
        <f t="shared" si="347"/>
        <v>8</v>
      </c>
      <c r="V282" s="55">
        <f t="shared" si="348"/>
        <v>8</v>
      </c>
      <c r="W282" s="57">
        <v>83068256000</v>
      </c>
      <c r="X282" s="56">
        <v>59085253000</v>
      </c>
      <c r="Y282" s="57"/>
      <c r="Z282" s="56"/>
      <c r="AA282" s="57"/>
      <c r="AB282" s="476">
        <f t="shared" si="349"/>
        <v>1.6929932344607588</v>
      </c>
      <c r="AC282" s="536">
        <f t="shared" si="350"/>
        <v>20.315918813529105</v>
      </c>
      <c r="AD282" s="478">
        <f t="shared" si="345"/>
        <v>12</v>
      </c>
      <c r="AE282" s="59"/>
      <c r="AF282" s="59">
        <v>0.4</v>
      </c>
      <c r="AG282" s="263">
        <v>19.8</v>
      </c>
      <c r="AH282" s="60">
        <f t="shared" si="351"/>
        <v>40.199999999999996</v>
      </c>
      <c r="AI282" s="55">
        <f t="shared" si="346"/>
        <v>40</v>
      </c>
      <c r="AJ282" s="61"/>
      <c r="AK282" s="62"/>
      <c r="AL282" s="63"/>
      <c r="AM282" s="64"/>
      <c r="AN282" s="65"/>
      <c r="AO282" s="66"/>
    </row>
    <row r="283" spans="1:41" s="22" customFormat="1" ht="48" customHeight="1" x14ac:dyDescent="0.15">
      <c r="A283" s="43"/>
      <c r="B283" s="44"/>
      <c r="C283" s="112" t="s">
        <v>911</v>
      </c>
      <c r="D283" s="112" t="s">
        <v>1072</v>
      </c>
      <c r="E283" s="112" t="s">
        <v>1082</v>
      </c>
      <c r="F283" s="45"/>
      <c r="G283" s="46"/>
      <c r="H283" s="47"/>
      <c r="I283" s="48">
        <v>0.5</v>
      </c>
      <c r="J283" s="49">
        <v>0.38</v>
      </c>
      <c r="K283" s="49">
        <v>0.12</v>
      </c>
      <c r="L283" s="49"/>
      <c r="M283" s="49"/>
      <c r="N283" s="50">
        <f t="shared" si="344"/>
        <v>1</v>
      </c>
      <c r="O283" s="51"/>
      <c r="P283" s="52">
        <v>8</v>
      </c>
      <c r="Q283" s="53">
        <v>8</v>
      </c>
      <c r="R283" s="53">
        <v>8</v>
      </c>
      <c r="S283" s="53"/>
      <c r="T283" s="53"/>
      <c r="U283" s="54">
        <f t="shared" si="347"/>
        <v>8</v>
      </c>
      <c r="V283" s="55">
        <f t="shared" si="348"/>
        <v>8</v>
      </c>
      <c r="W283" s="57">
        <v>437666682000</v>
      </c>
      <c r="X283" s="56">
        <v>27330937000</v>
      </c>
      <c r="Y283" s="68"/>
      <c r="Z283" s="68"/>
      <c r="AA283" s="57"/>
      <c r="AB283" s="476">
        <f t="shared" si="349"/>
        <v>5.2816072283049733</v>
      </c>
      <c r="AC283" s="536">
        <f t="shared" si="350"/>
        <v>63.379286739659676</v>
      </c>
      <c r="AD283" s="478">
        <f t="shared" si="345"/>
        <v>12</v>
      </c>
      <c r="AE283" s="59"/>
      <c r="AF283" s="59">
        <v>0.3</v>
      </c>
      <c r="AG283" s="263">
        <v>19.8</v>
      </c>
      <c r="AH283" s="60">
        <f t="shared" si="351"/>
        <v>40.099999999999994</v>
      </c>
      <c r="AI283" s="55">
        <f t="shared" si="346"/>
        <v>40</v>
      </c>
      <c r="AJ283" s="61"/>
      <c r="AK283" s="62"/>
      <c r="AL283" s="63"/>
      <c r="AM283" s="64">
        <f>100%+AL283</f>
        <v>1</v>
      </c>
      <c r="AN283" s="65">
        <f>ROUNDUP((($E$2*AM283-$AN$4)*AJ283+$AN$4),-3)</f>
        <v>0</v>
      </c>
      <c r="AO283" s="66"/>
    </row>
    <row r="284" spans="1:41" s="22" customFormat="1" ht="58.5" customHeight="1" x14ac:dyDescent="0.15">
      <c r="A284" s="43"/>
      <c r="B284" s="44"/>
      <c r="C284" s="82" t="s">
        <v>1075</v>
      </c>
      <c r="D284" s="112" t="s">
        <v>1087</v>
      </c>
      <c r="E284" s="45" t="s">
        <v>1076</v>
      </c>
      <c r="F284" s="45"/>
      <c r="G284" s="46"/>
      <c r="H284" s="47"/>
      <c r="I284" s="48">
        <v>0.5</v>
      </c>
      <c r="J284" s="49">
        <v>0.4</v>
      </c>
      <c r="K284" s="49">
        <v>0.1</v>
      </c>
      <c r="L284" s="49"/>
      <c r="M284" s="49"/>
      <c r="N284" s="50">
        <f t="shared" si="344"/>
        <v>1</v>
      </c>
      <c r="O284" s="51"/>
      <c r="P284" s="52">
        <v>8</v>
      </c>
      <c r="Q284" s="53">
        <v>8</v>
      </c>
      <c r="R284" s="53">
        <v>8</v>
      </c>
      <c r="S284" s="53"/>
      <c r="T284" s="53"/>
      <c r="U284" s="54">
        <f t="shared" si="347"/>
        <v>8</v>
      </c>
      <c r="V284" s="55">
        <f t="shared" si="348"/>
        <v>8</v>
      </c>
      <c r="W284" s="57">
        <v>28813002000</v>
      </c>
      <c r="X284" s="56">
        <v>175972116000</v>
      </c>
      <c r="Y284" s="57"/>
      <c r="Z284" s="56"/>
      <c r="AA284" s="57"/>
      <c r="AB284" s="476">
        <f t="shared" si="349"/>
        <v>1.9538324925747412</v>
      </c>
      <c r="AC284" s="536">
        <f t="shared" si="350"/>
        <v>23.445989910896895</v>
      </c>
      <c r="AD284" s="478">
        <f t="shared" si="345"/>
        <v>12</v>
      </c>
      <c r="AE284" s="59"/>
      <c r="AF284" s="59"/>
      <c r="AG284" s="263">
        <v>19.8</v>
      </c>
      <c r="AH284" s="60">
        <f t="shared" si="351"/>
        <v>39.799999999999997</v>
      </c>
      <c r="AI284" s="55">
        <f t="shared" si="346"/>
        <v>39.799999999999997</v>
      </c>
      <c r="AJ284" s="61"/>
      <c r="AK284" s="62"/>
      <c r="AL284" s="63"/>
      <c r="AM284" s="64">
        <f>100%+AL284</f>
        <v>1</v>
      </c>
      <c r="AN284" s="65">
        <f>ROUNDUP((($E$2*AM284-$AN$4)*AJ284+$AN$4),-3)</f>
        <v>0</v>
      </c>
      <c r="AO284" s="66"/>
    </row>
    <row r="285" spans="1:41" s="22" customFormat="1" ht="58.5" customHeight="1" x14ac:dyDescent="0.15">
      <c r="A285" s="43"/>
      <c r="B285" s="44"/>
      <c r="C285" s="112" t="s">
        <v>1028</v>
      </c>
      <c r="D285" s="103" t="s">
        <v>82</v>
      </c>
      <c r="E285" s="45"/>
      <c r="F285" s="82"/>
      <c r="G285" s="46"/>
      <c r="H285" s="47"/>
      <c r="I285" s="48">
        <v>0.6</v>
      </c>
      <c r="J285" s="49">
        <v>0.4</v>
      </c>
      <c r="K285" s="49"/>
      <c r="L285" s="49"/>
      <c r="M285" s="49"/>
      <c r="N285" s="50">
        <f t="shared" si="344"/>
        <v>1</v>
      </c>
      <c r="O285" s="51"/>
      <c r="P285" s="52">
        <v>8</v>
      </c>
      <c r="Q285" s="53">
        <v>8</v>
      </c>
      <c r="R285" s="53"/>
      <c r="S285" s="53"/>
      <c r="T285" s="53"/>
      <c r="U285" s="54">
        <f t="shared" si="347"/>
        <v>8</v>
      </c>
      <c r="V285" s="55">
        <f t="shared" si="348"/>
        <v>8</v>
      </c>
      <c r="W285" s="56">
        <v>746138712000</v>
      </c>
      <c r="X285" s="57">
        <v>38091820000</v>
      </c>
      <c r="Y285" s="57"/>
      <c r="Z285" s="56"/>
      <c r="AA285" s="57"/>
      <c r="AB285" s="476">
        <f t="shared" si="349"/>
        <v>10.666482037798733</v>
      </c>
      <c r="AC285" s="536">
        <f t="shared" si="350"/>
        <v>127.9977844535848</v>
      </c>
      <c r="AD285" s="478">
        <f t="shared" si="345"/>
        <v>12</v>
      </c>
      <c r="AE285" s="59"/>
      <c r="AF285" s="59">
        <v>0.4</v>
      </c>
      <c r="AG285" s="263">
        <v>19.8</v>
      </c>
      <c r="AH285" s="60">
        <f>V285+AD285+AG285+AE285+AF285</f>
        <v>40.199999999999996</v>
      </c>
      <c r="AI285" s="55">
        <f t="shared" si="346"/>
        <v>40</v>
      </c>
      <c r="AJ285" s="61"/>
      <c r="AK285" s="62"/>
      <c r="AL285" s="63"/>
      <c r="AM285" s="64">
        <f>100%+AL285</f>
        <v>1</v>
      </c>
      <c r="AN285" s="65">
        <f>ROUNDUP((($E$2*AM285-$AN$4)*AJ285+$AN$4),-3)</f>
        <v>0</v>
      </c>
      <c r="AO285" s="66"/>
    </row>
    <row r="286" spans="1:41" s="22" customFormat="1" ht="46.5" customHeight="1" x14ac:dyDescent="0.15">
      <c r="A286" s="43"/>
      <c r="B286" s="44"/>
      <c r="C286" s="112" t="s">
        <v>43</v>
      </c>
      <c r="D286" s="115" t="s">
        <v>1083</v>
      </c>
      <c r="E286" s="112" t="s">
        <v>1073</v>
      </c>
      <c r="F286" s="45"/>
      <c r="G286" s="46"/>
      <c r="H286" s="47"/>
      <c r="I286" s="48">
        <v>0.6</v>
      </c>
      <c r="J286" s="49">
        <v>0.25</v>
      </c>
      <c r="K286" s="49">
        <v>0.15</v>
      </c>
      <c r="L286" s="49"/>
      <c r="M286" s="49"/>
      <c r="N286" s="50">
        <f t="shared" si="344"/>
        <v>1</v>
      </c>
      <c r="O286" s="51"/>
      <c r="P286" s="52">
        <v>8</v>
      </c>
      <c r="Q286" s="53">
        <v>8</v>
      </c>
      <c r="R286" s="53">
        <v>8</v>
      </c>
      <c r="S286" s="53"/>
      <c r="T286" s="53"/>
      <c r="U286" s="54">
        <f t="shared" si="347"/>
        <v>8</v>
      </c>
      <c r="V286" s="55">
        <f t="shared" si="348"/>
        <v>8</v>
      </c>
      <c r="W286" s="56">
        <v>196183479000</v>
      </c>
      <c r="X286" s="56"/>
      <c r="Y286" s="57"/>
      <c r="Z286" s="68"/>
      <c r="AA286" s="57"/>
      <c r="AB286" s="476">
        <f t="shared" si="349"/>
        <v>2.7122454299412735</v>
      </c>
      <c r="AC286" s="536">
        <f t="shared" si="350"/>
        <v>32.546945159295284</v>
      </c>
      <c r="AD286" s="478">
        <f t="shared" si="345"/>
        <v>12</v>
      </c>
      <c r="AE286" s="59"/>
      <c r="AF286" s="59">
        <v>0.4</v>
      </c>
      <c r="AG286" s="263">
        <v>19.8</v>
      </c>
      <c r="AH286" s="60">
        <f>V286+AD286+AG286+AE286+AF286</f>
        <v>40.199999999999996</v>
      </c>
      <c r="AI286" s="55">
        <f t="shared" si="346"/>
        <v>40</v>
      </c>
      <c r="AJ286" s="61"/>
      <c r="AK286" s="62"/>
      <c r="AL286" s="63"/>
      <c r="AM286" s="64">
        <f>100%+AL286</f>
        <v>1</v>
      </c>
      <c r="AN286" s="65">
        <f>ROUNDUP((($E$2*AM286-$AN$4)*AJ286+$AN$4),-3)</f>
        <v>0</v>
      </c>
      <c r="AO286" s="66"/>
    </row>
    <row r="287" spans="1:41" s="22" customFormat="1" ht="48" customHeight="1" x14ac:dyDescent="0.15">
      <c r="A287" s="43"/>
      <c r="B287" s="44"/>
      <c r="C287" s="112" t="s">
        <v>979</v>
      </c>
      <c r="D287" s="112" t="s">
        <v>1084</v>
      </c>
      <c r="E287" s="112" t="s">
        <v>1098</v>
      </c>
      <c r="F287" s="45"/>
      <c r="G287" s="46"/>
      <c r="H287" s="47"/>
      <c r="I287" s="48">
        <v>0.6</v>
      </c>
      <c r="J287" s="49">
        <v>0.2</v>
      </c>
      <c r="K287" s="217">
        <v>0.2</v>
      </c>
      <c r="L287" s="49"/>
      <c r="M287" s="49"/>
      <c r="N287" s="50">
        <f t="shared" si="344"/>
        <v>1</v>
      </c>
      <c r="O287" s="51"/>
      <c r="P287" s="52">
        <v>8</v>
      </c>
      <c r="Q287" s="53">
        <v>8</v>
      </c>
      <c r="R287" s="53">
        <v>8</v>
      </c>
      <c r="S287" s="53"/>
      <c r="T287" s="53"/>
      <c r="U287" s="54">
        <f t="shared" si="347"/>
        <v>8</v>
      </c>
      <c r="V287" s="55">
        <f t="shared" si="348"/>
        <v>8</v>
      </c>
      <c r="W287" s="57">
        <v>146556956000</v>
      </c>
      <c r="X287" s="56"/>
      <c r="Y287" s="56"/>
      <c r="Z287" s="56"/>
      <c r="AA287" s="57"/>
      <c r="AB287" s="476">
        <f t="shared" si="349"/>
        <v>2.0261565151319609</v>
      </c>
      <c r="AC287" s="536">
        <f t="shared" si="350"/>
        <v>24.313878181583533</v>
      </c>
      <c r="AD287" s="478">
        <f>IF(AC287&gt;=12,12,AC287)</f>
        <v>12</v>
      </c>
      <c r="AE287" s="59"/>
      <c r="AF287" s="59">
        <v>0.4</v>
      </c>
      <c r="AG287" s="263">
        <v>19.8</v>
      </c>
      <c r="AH287" s="60">
        <f>V287+AD287+AG287+AE287+AF287</f>
        <v>40.199999999999996</v>
      </c>
      <c r="AI287" s="55">
        <f>IF(AH287&gt;=40,40,AH287)</f>
        <v>40</v>
      </c>
      <c r="AJ287" s="61"/>
      <c r="AK287" s="62"/>
      <c r="AL287" s="63"/>
      <c r="AM287" s="64"/>
      <c r="AN287" s="65"/>
      <c r="AO287" s="66"/>
    </row>
    <row r="288" spans="1:41" s="22" customFormat="1" ht="48" customHeight="1" x14ac:dyDescent="0.15">
      <c r="A288" s="43"/>
      <c r="B288" s="44"/>
      <c r="C288" s="45"/>
      <c r="D288" s="45"/>
      <c r="E288" s="73"/>
      <c r="F288" s="73"/>
      <c r="G288" s="46"/>
      <c r="H288" s="47"/>
      <c r="I288" s="48"/>
      <c r="J288" s="49"/>
      <c r="K288" s="217"/>
      <c r="L288" s="49"/>
      <c r="M288" s="49"/>
      <c r="N288" s="50"/>
      <c r="O288" s="51"/>
      <c r="P288" s="52"/>
      <c r="Q288" s="53"/>
      <c r="R288" s="53"/>
      <c r="S288" s="53"/>
      <c r="T288" s="53"/>
      <c r="U288" s="54"/>
      <c r="V288" s="55"/>
      <c r="W288" s="57"/>
      <c r="X288" s="56"/>
      <c r="Y288" s="56"/>
      <c r="Z288" s="56"/>
      <c r="AA288" s="57"/>
      <c r="AB288" s="476"/>
      <c r="AC288" s="536"/>
      <c r="AD288" s="478"/>
      <c r="AE288" s="59"/>
      <c r="AF288" s="59"/>
      <c r="AG288" s="263"/>
      <c r="AH288" s="60"/>
      <c r="AI288" s="55"/>
      <c r="AJ288" s="61"/>
      <c r="AK288" s="62"/>
      <c r="AL288" s="63"/>
      <c r="AM288" s="64"/>
      <c r="AN288" s="65"/>
      <c r="AO288" s="66"/>
    </row>
    <row r="289" spans="1:41" s="22" customFormat="1" ht="48" customHeight="1" x14ac:dyDescent="0.15">
      <c r="A289" s="43"/>
      <c r="B289" s="44"/>
      <c r="C289" s="45" t="s">
        <v>1085</v>
      </c>
      <c r="D289" s="82" t="s">
        <v>46</v>
      </c>
      <c r="E289" s="73" t="s">
        <v>231</v>
      </c>
      <c r="F289" s="73"/>
      <c r="G289" s="46"/>
      <c r="H289" s="47"/>
      <c r="I289" s="48">
        <v>0.5</v>
      </c>
      <c r="J289" s="49">
        <v>0.3</v>
      </c>
      <c r="K289" s="49">
        <v>0.2</v>
      </c>
      <c r="L289" s="49"/>
      <c r="M289" s="49"/>
      <c r="N289" s="50">
        <f>SUM(I289:M289)</f>
        <v>1</v>
      </c>
      <c r="O289" s="51"/>
      <c r="P289" s="52">
        <v>8</v>
      </c>
      <c r="Q289" s="166">
        <v>7.6</v>
      </c>
      <c r="R289" s="53">
        <v>8</v>
      </c>
      <c r="S289" s="53"/>
      <c r="T289" s="53"/>
      <c r="U289" s="477">
        <f t="shared" si="347"/>
        <v>7.88</v>
      </c>
      <c r="V289" s="55">
        <f t="shared" si="348"/>
        <v>7.88</v>
      </c>
      <c r="W289" s="57">
        <v>26587578000</v>
      </c>
      <c r="X289" s="56">
        <v>220598406000</v>
      </c>
      <c r="Y289" s="57">
        <v>43074198000</v>
      </c>
      <c r="Z289" s="57"/>
      <c r="AA289" s="167"/>
      <c r="AB289" s="476">
        <f t="shared" si="349"/>
        <v>2.0297044087861202</v>
      </c>
      <c r="AC289" s="536">
        <f t="shared" si="350"/>
        <v>24.356452905433443</v>
      </c>
      <c r="AD289" s="478">
        <f>IF(AC289&gt;=12,12,AC289)</f>
        <v>12</v>
      </c>
      <c r="AE289" s="59"/>
      <c r="AF289" s="59">
        <v>0.4</v>
      </c>
      <c r="AG289" s="263">
        <v>19.8</v>
      </c>
      <c r="AH289" s="60">
        <f>V289+AD289+AG289+AE289+AF289</f>
        <v>40.08</v>
      </c>
      <c r="AI289" s="55">
        <f>IF(AH289&gt;=40,40,AH289)</f>
        <v>40</v>
      </c>
      <c r="AJ289" s="61"/>
      <c r="AK289" s="62"/>
      <c r="AL289" s="63"/>
      <c r="AM289" s="64">
        <f>100%+AL289</f>
        <v>1</v>
      </c>
      <c r="AN289" s="65">
        <f>ROUNDUP((($E$2*AM289-$AN$4)*AJ289+$AN$4),-3)</f>
        <v>0</v>
      </c>
      <c r="AO289" s="66"/>
    </row>
    <row r="290" spans="1:41" s="22" customFormat="1" ht="48" customHeight="1" x14ac:dyDescent="0.15">
      <c r="A290" s="43"/>
      <c r="B290" s="44"/>
      <c r="C290" s="45"/>
      <c r="D290" s="108" t="s">
        <v>230</v>
      </c>
      <c r="E290" s="117"/>
      <c r="F290" s="82"/>
      <c r="G290" s="46"/>
      <c r="H290" s="47"/>
      <c r="I290" s="48">
        <v>0.69</v>
      </c>
      <c r="J290" s="49">
        <v>0.31</v>
      </c>
      <c r="K290" s="49"/>
      <c r="L290" s="49"/>
      <c r="M290" s="49"/>
      <c r="N290" s="50">
        <f>SUM(I290:M290)</f>
        <v>1</v>
      </c>
      <c r="O290" s="51"/>
      <c r="P290" s="52">
        <v>8</v>
      </c>
      <c r="Q290" s="53">
        <v>8</v>
      </c>
      <c r="R290" s="53"/>
      <c r="S290" s="53"/>
      <c r="T290" s="53"/>
      <c r="U290" s="54">
        <f>ROUND(((P290*I290)+(Q290*J290)+(R290*K290)+(S290*L290)+(T290*M290)),2)</f>
        <v>8</v>
      </c>
      <c r="V290" s="55">
        <f>IF(U290&gt;=8,8,U290)</f>
        <v>8</v>
      </c>
      <c r="W290" s="56">
        <v>86000000000</v>
      </c>
      <c r="X290" s="56">
        <v>44481557000</v>
      </c>
      <c r="Y290" s="56"/>
      <c r="Z290" s="56"/>
      <c r="AA290" s="57"/>
      <c r="AB290" s="476">
        <f t="shared" si="349"/>
        <v>1.6850260423525185</v>
      </c>
      <c r="AC290" s="536">
        <f>12*AB290</f>
        <v>20.220312508230222</v>
      </c>
      <c r="AD290" s="488">
        <f>IF(AC290&gt;=12,12,AC290)</f>
        <v>12</v>
      </c>
      <c r="AE290" s="59"/>
      <c r="AF290" s="59">
        <v>0.2</v>
      </c>
      <c r="AG290" s="263">
        <v>19.8</v>
      </c>
      <c r="AH290" s="60">
        <f>V290+AD290+AG290+AE290+AF290</f>
        <v>40</v>
      </c>
      <c r="AI290" s="55">
        <f>IF(AH290&gt;=40,40,AH290)</f>
        <v>40</v>
      </c>
      <c r="AJ290" s="61"/>
      <c r="AK290" s="62"/>
      <c r="AL290" s="63"/>
      <c r="AM290" s="64"/>
      <c r="AN290" s="65"/>
      <c r="AO290" s="66"/>
    </row>
    <row r="291" spans="1:41" s="22" customFormat="1" ht="48" customHeight="1" x14ac:dyDescent="0.15">
      <c r="A291" s="43"/>
      <c r="B291" s="44"/>
      <c r="C291" s="45"/>
      <c r="D291" s="45"/>
      <c r="E291" s="45"/>
      <c r="F291" s="45"/>
      <c r="G291" s="46"/>
      <c r="H291" s="47"/>
      <c r="I291" s="48"/>
      <c r="J291" s="49"/>
      <c r="K291" s="49"/>
      <c r="L291" s="49"/>
      <c r="M291" s="49"/>
      <c r="N291" s="50"/>
      <c r="O291" s="51"/>
      <c r="P291" s="52"/>
      <c r="Q291" s="53"/>
      <c r="R291" s="53"/>
      <c r="S291" s="53"/>
      <c r="T291" s="53"/>
      <c r="U291" s="54"/>
      <c r="V291" s="55"/>
      <c r="W291" s="57"/>
      <c r="X291" s="57"/>
      <c r="Y291" s="68"/>
      <c r="Z291" s="68"/>
      <c r="AA291" s="57"/>
      <c r="AB291" s="476"/>
      <c r="AC291" s="536"/>
      <c r="AD291" s="478"/>
      <c r="AE291" s="59"/>
      <c r="AF291" s="59"/>
      <c r="AG291" s="263"/>
      <c r="AH291" s="60"/>
      <c r="AI291" s="55"/>
      <c r="AJ291" s="61"/>
      <c r="AK291" s="62"/>
      <c r="AL291" s="63"/>
      <c r="AM291" s="64"/>
      <c r="AN291" s="65"/>
      <c r="AO291" s="66"/>
    </row>
    <row r="292" spans="1:41" s="22" customFormat="1" ht="58.5" customHeight="1" x14ac:dyDescent="0.15">
      <c r="A292" s="279"/>
      <c r="B292" s="216"/>
      <c r="C292" s="558"/>
      <c r="D292" s="559"/>
      <c r="E292" s="555"/>
      <c r="F292" s="560"/>
      <c r="G292" s="499"/>
      <c r="H292" s="361"/>
      <c r="I292" s="562"/>
      <c r="J292" s="563"/>
      <c r="K292" s="501"/>
      <c r="L292" s="500"/>
      <c r="M292" s="502"/>
      <c r="N292" s="503"/>
      <c r="O292" s="504"/>
      <c r="P292" s="505"/>
      <c r="Q292" s="506"/>
      <c r="R292" s="506"/>
      <c r="S292" s="505"/>
      <c r="T292" s="507"/>
      <c r="U292" s="508"/>
      <c r="V292" s="509"/>
      <c r="W292" s="348"/>
      <c r="X292" s="350"/>
      <c r="Y292" s="544"/>
      <c r="Z292" s="348"/>
      <c r="AA292" s="510"/>
      <c r="AB292" s="552"/>
      <c r="AC292" s="553"/>
      <c r="AD292" s="554"/>
      <c r="AE292" s="513"/>
      <c r="AF292" s="513"/>
      <c r="AG292" s="561"/>
      <c r="AH292" s="514"/>
      <c r="AI292" s="515"/>
      <c r="AJ292" s="516"/>
      <c r="AK292" s="517"/>
      <c r="AL292" s="518"/>
      <c r="AM292" s="519"/>
      <c r="AN292" s="520"/>
      <c r="AO292" s="521"/>
    </row>
    <row r="293" spans="1:41" s="22" customFormat="1" ht="41.25" customHeight="1" x14ac:dyDescent="0.15">
      <c r="A293" s="121"/>
      <c r="B293" s="122"/>
      <c r="C293" s="556"/>
      <c r="D293" s="124" t="s">
        <v>379</v>
      </c>
      <c r="E293" s="125"/>
      <c r="F293" s="127"/>
      <c r="G293" s="125"/>
      <c r="H293" s="126"/>
      <c r="I293" s="564"/>
      <c r="J293" s="564"/>
      <c r="K293" s="565"/>
      <c r="L293" s="123"/>
      <c r="M293" s="125"/>
      <c r="N293" s="127"/>
      <c r="O293" s="126"/>
      <c r="P293" s="123"/>
      <c r="Q293" s="124"/>
      <c r="R293" s="124"/>
      <c r="S293" s="123"/>
      <c r="T293" s="125"/>
      <c r="U293" s="128"/>
      <c r="V293" s="129"/>
      <c r="W293" s="130"/>
      <c r="X293" s="131"/>
      <c r="Y293" s="131"/>
      <c r="Z293" s="130"/>
      <c r="AA293" s="132"/>
      <c r="AB293" s="133"/>
      <c r="AC293" s="133"/>
      <c r="AD293" s="486"/>
      <c r="AE293" s="134"/>
      <c r="AF293" s="134"/>
      <c r="AG293" s="490"/>
      <c r="AH293" s="135"/>
      <c r="AI293" s="135"/>
      <c r="AJ293" s="131"/>
      <c r="AK293" s="125"/>
      <c r="AL293" s="136"/>
      <c r="AM293" s="137"/>
      <c r="AN293" s="487"/>
      <c r="AO293" s="139"/>
    </row>
    <row r="294" spans="1:41" s="22" customFormat="1" ht="41.25" customHeight="1" x14ac:dyDescent="0.15">
      <c r="A294" s="121"/>
      <c r="B294" s="122"/>
      <c r="C294" s="566" t="s">
        <v>174</v>
      </c>
      <c r="D294" s="557" t="s">
        <v>1077</v>
      </c>
      <c r="E294" s="125"/>
      <c r="F294" s="127"/>
      <c r="G294" s="125"/>
      <c r="H294" s="126"/>
      <c r="I294" s="123"/>
      <c r="J294" s="124"/>
      <c r="K294" s="124"/>
      <c r="L294" s="123"/>
      <c r="M294" s="125"/>
      <c r="N294" s="127"/>
      <c r="O294" s="126"/>
      <c r="P294" s="123"/>
      <c r="Q294" s="124"/>
      <c r="R294" s="124"/>
      <c r="S294" s="123"/>
      <c r="T294" s="125"/>
      <c r="U294" s="128"/>
      <c r="V294" s="129"/>
      <c r="W294" s="130"/>
      <c r="X294" s="131"/>
      <c r="Y294" s="131"/>
      <c r="Z294" s="130"/>
      <c r="AA294" s="132"/>
      <c r="AB294" s="133"/>
      <c r="AC294" s="133"/>
      <c r="AD294" s="486"/>
      <c r="AE294" s="134"/>
      <c r="AF294" s="134"/>
      <c r="AG294" s="490"/>
      <c r="AH294" s="135"/>
      <c r="AI294" s="135"/>
      <c r="AJ294" s="131"/>
      <c r="AK294" s="125"/>
      <c r="AL294" s="136"/>
      <c r="AM294" s="137"/>
      <c r="AN294" s="487"/>
      <c r="AO294" s="139"/>
    </row>
    <row r="295" spans="1:41" s="22" customFormat="1" ht="66.75" customHeight="1" x14ac:dyDescent="0.15">
      <c r="A295" s="160"/>
      <c r="B295" s="171"/>
      <c r="C295" s="86"/>
      <c r="D295" s="86"/>
      <c r="E295" s="45" t="s">
        <v>531</v>
      </c>
      <c r="F295" s="82"/>
      <c r="G295" s="143"/>
      <c r="H295" s="90"/>
      <c r="I295" s="88"/>
      <c r="J295" s="86"/>
      <c r="K295" s="86"/>
      <c r="L295" s="88"/>
      <c r="M295" s="87"/>
      <c r="N295" s="89"/>
      <c r="O295" s="90"/>
      <c r="P295" s="88"/>
      <c r="Q295" s="86"/>
      <c r="R295" s="86"/>
      <c r="S295" s="88"/>
      <c r="T295" s="87"/>
      <c r="U295" s="91"/>
      <c r="V295" s="92"/>
      <c r="W295" s="93"/>
      <c r="X295" s="94"/>
      <c r="Y295" s="94"/>
      <c r="Z295" s="93"/>
      <c r="AA295" s="95"/>
      <c r="AB295" s="476">
        <f t="shared" ref="AB295:AB358" si="352">(((((W295*I295)+(X295*J295)+(Y295*K295)+(Z295*L295)+(AA295*M295))/$L$2)))</f>
        <v>0</v>
      </c>
      <c r="AC295" s="536">
        <f t="shared" ref="AC295:AC358" si="353">12*AB295</f>
        <v>0</v>
      </c>
      <c r="AD295" s="96"/>
      <c r="AE295" s="97"/>
      <c r="AF295" s="97"/>
      <c r="AG295" s="530"/>
      <c r="AH295" s="98"/>
      <c r="AI295" s="98"/>
      <c r="AJ295" s="94"/>
      <c r="AK295" s="87"/>
      <c r="AL295" s="99"/>
      <c r="AM295" s="100"/>
      <c r="AN295" s="479"/>
      <c r="AO295" s="102"/>
    </row>
    <row r="296" spans="1:41" s="22" customFormat="1" ht="48" customHeight="1" x14ac:dyDescent="0.15">
      <c r="A296" s="43"/>
      <c r="B296" s="44"/>
      <c r="C296" s="67" t="s">
        <v>1068</v>
      </c>
      <c r="D296" s="117" t="s">
        <v>1069</v>
      </c>
      <c r="E296" s="45"/>
      <c r="F296" s="82"/>
      <c r="G296" s="46"/>
      <c r="H296" s="47" t="s">
        <v>1063</v>
      </c>
      <c r="I296" s="48">
        <v>0.69899999999999995</v>
      </c>
      <c r="J296" s="49">
        <v>0.30099999999999999</v>
      </c>
      <c r="K296" s="49"/>
      <c r="L296" s="49"/>
      <c r="M296" s="49"/>
      <c r="N296" s="50">
        <f>SUM(I296:M296)</f>
        <v>1</v>
      </c>
      <c r="O296" s="51"/>
      <c r="P296" s="52">
        <v>8</v>
      </c>
      <c r="Q296" s="53">
        <v>8</v>
      </c>
      <c r="R296" s="53"/>
      <c r="S296" s="53"/>
      <c r="T296" s="53"/>
      <c r="U296" s="54">
        <f>ROUND(((P296*I296)+(Q296*J296)+(R296*K296)+(S296*L296)+(T296*M296)),2)</f>
        <v>8</v>
      </c>
      <c r="V296" s="55">
        <f>IF(U296&gt;=8,8,U296)</f>
        <v>8</v>
      </c>
      <c r="W296" s="57">
        <v>77007275000</v>
      </c>
      <c r="X296" s="56">
        <v>68000000000</v>
      </c>
      <c r="Y296" s="56"/>
      <c r="Z296" s="56"/>
      <c r="AA296" s="57"/>
      <c r="AB296" s="476">
        <f t="shared" si="352"/>
        <v>1.7119112054455379</v>
      </c>
      <c r="AC296" s="536">
        <f t="shared" si="353"/>
        <v>20.542934465346455</v>
      </c>
      <c r="AD296" s="478">
        <f>IF(AC296&gt;=12,12,AC296)</f>
        <v>12</v>
      </c>
      <c r="AE296" s="59"/>
      <c r="AF296" s="59">
        <v>0.2</v>
      </c>
      <c r="AG296" s="263">
        <v>19.8</v>
      </c>
      <c r="AH296" s="60">
        <f>V296+AD296+AG296+AE296+AF296</f>
        <v>40</v>
      </c>
      <c r="AI296" s="55">
        <f>IF(AH296&gt;=40,40,AH296)</f>
        <v>40</v>
      </c>
      <c r="AJ296" s="61"/>
      <c r="AK296" s="62"/>
      <c r="AL296" s="63"/>
      <c r="AM296" s="64"/>
      <c r="AN296" s="65"/>
      <c r="AO296" s="66"/>
    </row>
    <row r="297" spans="1:41" s="22" customFormat="1" ht="48" customHeight="1" x14ac:dyDescent="0.15">
      <c r="A297" s="43"/>
      <c r="B297" s="44"/>
      <c r="C297" s="67" t="s">
        <v>1068</v>
      </c>
      <c r="D297" s="117" t="s">
        <v>1074</v>
      </c>
      <c r="E297" s="45"/>
      <c r="F297" s="82"/>
      <c r="G297" s="46"/>
      <c r="H297" s="47" t="s">
        <v>1063</v>
      </c>
      <c r="I297" s="48">
        <v>0.67</v>
      </c>
      <c r="J297" s="49">
        <v>0.33</v>
      </c>
      <c r="K297" s="49"/>
      <c r="L297" s="49"/>
      <c r="M297" s="49"/>
      <c r="N297" s="50">
        <f>SUM(I297:M297)</f>
        <v>1</v>
      </c>
      <c r="O297" s="51"/>
      <c r="P297" s="52">
        <v>8</v>
      </c>
      <c r="Q297" s="53">
        <v>8</v>
      </c>
      <c r="R297" s="53"/>
      <c r="S297" s="53"/>
      <c r="T297" s="53"/>
      <c r="U297" s="54">
        <f>ROUND(((P297*I297)+(Q297*J297)+(R297*K297)+(S297*L297)+(T297*M297)),2)</f>
        <v>8</v>
      </c>
      <c r="V297" s="55">
        <f>IF(U297&gt;=8,8,U297)</f>
        <v>8</v>
      </c>
      <c r="W297" s="57">
        <v>77007275000</v>
      </c>
      <c r="X297" s="56">
        <v>68200000000</v>
      </c>
      <c r="Y297" s="56"/>
      <c r="Z297" s="56"/>
      <c r="AA297" s="57"/>
      <c r="AB297" s="476">
        <f t="shared" si="352"/>
        <v>1.7074132045816106</v>
      </c>
      <c r="AC297" s="536">
        <f t="shared" si="353"/>
        <v>20.488958454979326</v>
      </c>
      <c r="AD297" s="478">
        <f>IF(AC297&gt;=12,12,AC297)</f>
        <v>12</v>
      </c>
      <c r="AE297" s="59"/>
      <c r="AF297" s="59"/>
      <c r="AG297" s="263">
        <v>19.8</v>
      </c>
      <c r="AH297" s="60">
        <f>V297+AD297+AG297+AE297+AF297</f>
        <v>39.799999999999997</v>
      </c>
      <c r="AI297" s="55">
        <f>IF(AH297&gt;=40,40,AH297)</f>
        <v>39.799999999999997</v>
      </c>
      <c r="AJ297" s="61"/>
      <c r="AK297" s="62"/>
      <c r="AL297" s="63"/>
      <c r="AM297" s="64"/>
      <c r="AN297" s="65"/>
      <c r="AO297" s="66"/>
    </row>
    <row r="298" spans="1:41" s="22" customFormat="1" ht="48" customHeight="1" x14ac:dyDescent="0.15">
      <c r="A298" s="43"/>
      <c r="B298" s="44"/>
      <c r="C298" s="103" t="s">
        <v>1061</v>
      </c>
      <c r="D298" s="103" t="s">
        <v>241</v>
      </c>
      <c r="E298" s="45"/>
      <c r="F298" s="82"/>
      <c r="G298" s="46"/>
      <c r="H298" s="140" t="s">
        <v>168</v>
      </c>
      <c r="I298" s="48">
        <v>0.6</v>
      </c>
      <c r="J298" s="49">
        <v>0.4</v>
      </c>
      <c r="K298" s="49"/>
      <c r="L298" s="49"/>
      <c r="M298" s="49"/>
      <c r="N298" s="50">
        <f>SUM(I298:M298)</f>
        <v>1</v>
      </c>
      <c r="O298" s="51"/>
      <c r="P298" s="52">
        <v>8</v>
      </c>
      <c r="Q298" s="53">
        <v>8</v>
      </c>
      <c r="R298" s="53"/>
      <c r="S298" s="53"/>
      <c r="T298" s="53"/>
      <c r="U298" s="54">
        <f>ROUND(((P298*I298)+(Q298*J298)+(R298*K298)+(S298*L298)+(T298*M298)),2)</f>
        <v>8</v>
      </c>
      <c r="V298" s="55">
        <f>IF(U298&gt;=8,8,U298)</f>
        <v>8</v>
      </c>
      <c r="W298" s="57">
        <v>84276540000</v>
      </c>
      <c r="X298" s="56">
        <v>56528666000</v>
      </c>
      <c r="Y298" s="56"/>
      <c r="Z298" s="56"/>
      <c r="AA298" s="57"/>
      <c r="AB298" s="476">
        <f t="shared" si="352"/>
        <v>1.6861345282411915</v>
      </c>
      <c r="AC298" s="536">
        <f t="shared" si="353"/>
        <v>20.233614338894299</v>
      </c>
      <c r="AD298" s="478">
        <f>IF(AC298&gt;=12,12,AC298)</f>
        <v>12</v>
      </c>
      <c r="AE298" s="59"/>
      <c r="AF298" s="59">
        <v>0.4</v>
      </c>
      <c r="AG298" s="263">
        <v>19.8</v>
      </c>
      <c r="AH298" s="60">
        <f>V298+AD298+AG298+AE298+AF298</f>
        <v>40.199999999999996</v>
      </c>
      <c r="AI298" s="55">
        <f>IF(AH298&gt;=40,40,AH298)</f>
        <v>40</v>
      </c>
      <c r="AJ298" s="61"/>
      <c r="AK298" s="62"/>
      <c r="AL298" s="63"/>
      <c r="AM298" s="64"/>
      <c r="AN298" s="65"/>
      <c r="AO298" s="66"/>
    </row>
    <row r="299" spans="1:41" s="22" customFormat="1" ht="48" customHeight="1" x14ac:dyDescent="0.15">
      <c r="A299" s="43"/>
      <c r="B299" s="44"/>
      <c r="C299" s="45"/>
      <c r="D299" s="45" t="s">
        <v>1062</v>
      </c>
      <c r="E299" s="45">
        <v>88</v>
      </c>
      <c r="F299" s="82">
        <v>92.5</v>
      </c>
      <c r="G299" s="46"/>
      <c r="H299" s="47" t="s">
        <v>260</v>
      </c>
      <c r="I299" s="48"/>
      <c r="J299" s="49"/>
      <c r="K299" s="49"/>
      <c r="L299" s="49"/>
      <c r="M299" s="49"/>
      <c r="N299" s="50"/>
      <c r="O299" s="51"/>
      <c r="P299" s="52"/>
      <c r="Q299" s="53"/>
      <c r="R299" s="53"/>
      <c r="S299" s="53"/>
      <c r="T299" s="53"/>
      <c r="U299" s="54"/>
      <c r="V299" s="55"/>
      <c r="W299" s="57"/>
      <c r="X299" s="56"/>
      <c r="Y299" s="56"/>
      <c r="Z299" s="56"/>
      <c r="AA299" s="57"/>
      <c r="AB299" s="476">
        <f t="shared" si="352"/>
        <v>0</v>
      </c>
      <c r="AC299" s="536">
        <f t="shared" si="353"/>
        <v>0</v>
      </c>
      <c r="AD299" s="478"/>
      <c r="AE299" s="59"/>
      <c r="AF299" s="59"/>
      <c r="AG299" s="263"/>
      <c r="AH299" s="60"/>
      <c r="AI299" s="55"/>
      <c r="AJ299" s="61"/>
      <c r="AK299" s="62"/>
      <c r="AL299" s="63"/>
      <c r="AM299" s="64"/>
      <c r="AN299" s="65"/>
      <c r="AO299" s="66"/>
    </row>
    <row r="300" spans="1:41" s="22" customFormat="1" ht="48" customHeight="1" x14ac:dyDescent="0.15">
      <c r="A300" s="43"/>
      <c r="B300" s="44"/>
      <c r="C300" s="82" t="s">
        <v>531</v>
      </c>
      <c r="D300" s="82"/>
      <c r="E300" s="45">
        <f>E299*57%</f>
        <v>50.16</v>
      </c>
      <c r="F300" s="82">
        <f>F299*43%</f>
        <v>39.774999999999999</v>
      </c>
      <c r="G300" s="46">
        <f>SUM(E300:F300)</f>
        <v>89.935000000000002</v>
      </c>
      <c r="H300" s="47" t="s">
        <v>912</v>
      </c>
      <c r="I300" s="48">
        <v>0.6</v>
      </c>
      <c r="J300" s="49">
        <v>0.4</v>
      </c>
      <c r="K300" s="49"/>
      <c r="L300" s="49"/>
      <c r="M300" s="49"/>
      <c r="N300" s="50">
        <f t="shared" ref="N300:N315" si="354">SUM(I300:M300)</f>
        <v>1</v>
      </c>
      <c r="O300" s="51"/>
      <c r="P300" s="52">
        <v>8</v>
      </c>
      <c r="Q300" s="53">
        <v>8</v>
      </c>
      <c r="R300" s="53"/>
      <c r="S300" s="53"/>
      <c r="T300" s="53"/>
      <c r="U300" s="54">
        <f>ROUND(((P300*I300)+(Q300*J300)+(R300*K300)+(S300*L300)+(T300*M300)),2)</f>
        <v>8</v>
      </c>
      <c r="V300" s="55">
        <f>IF(U300&gt;=8,8,U300)</f>
        <v>8</v>
      </c>
      <c r="W300" s="57">
        <v>69584628000</v>
      </c>
      <c r="X300" s="56"/>
      <c r="Y300" s="56"/>
      <c r="Z300" s="56"/>
      <c r="AA300" s="57"/>
      <c r="AB300" s="476">
        <f t="shared" si="352"/>
        <v>0.96201061500781915</v>
      </c>
      <c r="AC300" s="536">
        <f t="shared" si="353"/>
        <v>11.54412738009383</v>
      </c>
      <c r="AD300" s="478">
        <f t="shared" ref="AD300:AD315" si="355">IF(AC300&gt;=12,12,AC300)</f>
        <v>11.54412738009383</v>
      </c>
      <c r="AE300" s="59"/>
      <c r="AF300" s="59"/>
      <c r="AG300" s="263">
        <v>19.8</v>
      </c>
      <c r="AH300" s="60">
        <f>V300+AD300+AG300+AE300+AF300</f>
        <v>39.34412738009383</v>
      </c>
      <c r="AI300" s="55">
        <f t="shared" ref="AI300:AI315" si="356">IF(AH300&gt;=40,40,AH300)</f>
        <v>39.34412738009383</v>
      </c>
      <c r="AJ300" s="61"/>
      <c r="AK300" s="62"/>
      <c r="AL300" s="63"/>
      <c r="AM300" s="64"/>
      <c r="AN300" s="65"/>
      <c r="AO300" s="66"/>
    </row>
    <row r="301" spans="1:41" s="22" customFormat="1" ht="48" customHeight="1" x14ac:dyDescent="0.15">
      <c r="A301" s="43"/>
      <c r="B301" s="44"/>
      <c r="C301" s="103" t="s">
        <v>65</v>
      </c>
      <c r="D301" s="82"/>
      <c r="E301" s="103" t="s">
        <v>1059</v>
      </c>
      <c r="F301" s="115" t="s">
        <v>1060</v>
      </c>
      <c r="G301" s="46"/>
      <c r="H301" s="47" t="s">
        <v>912</v>
      </c>
      <c r="I301" s="48">
        <v>0.6</v>
      </c>
      <c r="J301" s="49">
        <v>0.4</v>
      </c>
      <c r="K301" s="49"/>
      <c r="L301" s="49"/>
      <c r="M301" s="49"/>
      <c r="N301" s="50">
        <f t="shared" si="354"/>
        <v>1</v>
      </c>
      <c r="O301" s="51"/>
      <c r="P301" s="52">
        <v>8</v>
      </c>
      <c r="Q301" s="53">
        <v>8</v>
      </c>
      <c r="R301" s="53"/>
      <c r="S301" s="53"/>
      <c r="T301" s="53"/>
      <c r="U301" s="54">
        <f>ROUND(((P301*I301)+(Q301*J301)+(R301*K301)+(S301*L301)+(T301*M301)),2)</f>
        <v>8</v>
      </c>
      <c r="V301" s="55">
        <f>IF(U301&gt;=8,8,U301)</f>
        <v>8</v>
      </c>
      <c r="W301" s="57">
        <v>65653454000</v>
      </c>
      <c r="X301" s="56"/>
      <c r="Y301" s="56"/>
      <c r="Z301" s="56"/>
      <c r="AA301" s="57"/>
      <c r="AB301" s="476">
        <f t="shared" si="352"/>
        <v>0.90766195746462219</v>
      </c>
      <c r="AC301" s="536">
        <f t="shared" si="353"/>
        <v>10.891943489575466</v>
      </c>
      <c r="AD301" s="478">
        <f t="shared" si="355"/>
        <v>10.891943489575466</v>
      </c>
      <c r="AE301" s="59"/>
      <c r="AF301" s="59"/>
      <c r="AG301" s="263">
        <v>19.8</v>
      </c>
      <c r="AH301" s="60">
        <f>V301+AD301+AG301+AE301+AF301</f>
        <v>38.691943489575465</v>
      </c>
      <c r="AI301" s="55">
        <f t="shared" si="356"/>
        <v>38.691943489575465</v>
      </c>
      <c r="AJ301" s="61"/>
      <c r="AK301" s="62"/>
      <c r="AL301" s="63"/>
      <c r="AM301" s="64"/>
      <c r="AN301" s="65"/>
      <c r="AO301" s="66"/>
    </row>
    <row r="302" spans="1:41" s="22" customFormat="1" ht="48" customHeight="1" x14ac:dyDescent="0.15">
      <c r="A302" s="43"/>
      <c r="B302" s="44"/>
      <c r="C302" s="82" t="s">
        <v>352</v>
      </c>
      <c r="D302" s="82"/>
      <c r="E302" s="107" t="s">
        <v>1057</v>
      </c>
      <c r="F302" s="107" t="s">
        <v>1058</v>
      </c>
      <c r="G302" s="46"/>
      <c r="H302" s="47" t="s">
        <v>912</v>
      </c>
      <c r="I302" s="48">
        <v>0.6</v>
      </c>
      <c r="J302" s="49">
        <v>0.4</v>
      </c>
      <c r="K302" s="49"/>
      <c r="L302" s="49"/>
      <c r="M302" s="49"/>
      <c r="N302" s="50">
        <f t="shared" si="354"/>
        <v>1</v>
      </c>
      <c r="O302" s="51"/>
      <c r="P302" s="52">
        <v>8</v>
      </c>
      <c r="Q302" s="53">
        <v>8</v>
      </c>
      <c r="R302" s="53"/>
      <c r="S302" s="53"/>
      <c r="T302" s="53"/>
      <c r="U302" s="54">
        <f>ROUND(((P302*I302)+(Q302*J302)+(R302*K302)+(S302*L302)+(T302*M302)),2)</f>
        <v>8</v>
      </c>
      <c r="V302" s="55">
        <f>IF(U302&gt;=8,8,U302)</f>
        <v>8</v>
      </c>
      <c r="W302" s="57">
        <v>64661955000</v>
      </c>
      <c r="X302" s="56"/>
      <c r="Y302" s="56"/>
      <c r="Z302" s="56"/>
      <c r="AA302" s="57"/>
      <c r="AB302" s="476">
        <f t="shared" si="352"/>
        <v>0.89395443914937545</v>
      </c>
      <c r="AC302" s="536">
        <f t="shared" si="353"/>
        <v>10.727453269792505</v>
      </c>
      <c r="AD302" s="478">
        <f t="shared" si="355"/>
        <v>10.727453269792505</v>
      </c>
      <c r="AE302" s="59"/>
      <c r="AF302" s="59"/>
      <c r="AG302" s="263">
        <v>19.8</v>
      </c>
      <c r="AH302" s="60">
        <f>V302+AD302+AG302+AE302+AF302</f>
        <v>38.527453269792503</v>
      </c>
      <c r="AI302" s="55">
        <f t="shared" si="356"/>
        <v>38.527453269792503</v>
      </c>
      <c r="AJ302" s="61"/>
      <c r="AK302" s="62"/>
      <c r="AL302" s="63"/>
      <c r="AM302" s="64"/>
      <c r="AN302" s="65"/>
      <c r="AO302" s="66"/>
    </row>
    <row r="303" spans="1:41" s="22" customFormat="1" ht="48" customHeight="1" x14ac:dyDescent="0.15">
      <c r="A303" s="43"/>
      <c r="B303" s="225"/>
      <c r="C303" s="45" t="s">
        <v>129</v>
      </c>
      <c r="D303" s="45" t="s">
        <v>42</v>
      </c>
      <c r="E303" s="866" t="s">
        <v>1055</v>
      </c>
      <c r="F303" s="867"/>
      <c r="G303" s="46"/>
      <c r="H303" s="47" t="s">
        <v>421</v>
      </c>
      <c r="I303" s="172">
        <v>0.65</v>
      </c>
      <c r="J303" s="217">
        <v>0.35</v>
      </c>
      <c r="K303" s="49"/>
      <c r="L303" s="49"/>
      <c r="M303" s="49"/>
      <c r="N303" s="50">
        <f t="shared" si="354"/>
        <v>1</v>
      </c>
      <c r="O303" s="51"/>
      <c r="P303" s="52">
        <v>8</v>
      </c>
      <c r="Q303" s="53">
        <v>8</v>
      </c>
      <c r="R303" s="53"/>
      <c r="S303" s="53"/>
      <c r="T303" s="53"/>
      <c r="U303" s="54">
        <f t="shared" ref="U303:U310" si="357">ROUND(((P303*I303)+(Q303*J303)+(R303*K303)+(S303*L303)+(T303*M303)),2)</f>
        <v>8</v>
      </c>
      <c r="V303" s="55">
        <f t="shared" ref="V303:V310" si="358">IF(U303&gt;=8,8,U303)</f>
        <v>8</v>
      </c>
      <c r="W303" s="72">
        <v>86060576000</v>
      </c>
      <c r="X303" s="56">
        <v>71722576000</v>
      </c>
      <c r="Y303" s="57"/>
      <c r="Z303" s="56"/>
      <c r="AA303" s="167"/>
      <c r="AB303" s="476">
        <f t="shared" si="352"/>
        <v>1.8673551907755981</v>
      </c>
      <c r="AC303" s="536">
        <f t="shared" si="353"/>
        <v>22.408262289307178</v>
      </c>
      <c r="AD303" s="478">
        <f t="shared" si="355"/>
        <v>12</v>
      </c>
      <c r="AE303" s="182"/>
      <c r="AF303" s="59">
        <v>0.3</v>
      </c>
      <c r="AG303" s="263">
        <v>19.8</v>
      </c>
      <c r="AH303" s="60">
        <f>V303+AD303+AG303+AE303+AF303</f>
        <v>40.099999999999994</v>
      </c>
      <c r="AI303" s="55">
        <f t="shared" si="356"/>
        <v>40</v>
      </c>
      <c r="AJ303" s="61"/>
      <c r="AK303" s="62"/>
      <c r="AL303" s="63"/>
      <c r="AM303" s="64">
        <f>100%+AL303</f>
        <v>1</v>
      </c>
      <c r="AN303" s="65">
        <f>ROUNDUP((($E$2*AM303-$AN$4)*AJ303+$AN$4),-3)</f>
        <v>0</v>
      </c>
      <c r="AO303" s="66"/>
    </row>
    <row r="304" spans="1:41" s="22" customFormat="1" ht="48.75" customHeight="1" x14ac:dyDescent="0.15">
      <c r="A304" s="43"/>
      <c r="B304" s="44"/>
      <c r="C304" s="45" t="s">
        <v>55</v>
      </c>
      <c r="D304" s="73" t="s">
        <v>974</v>
      </c>
      <c r="E304" s="73" t="s">
        <v>1047</v>
      </c>
      <c r="F304" s="73" t="s">
        <v>1038</v>
      </c>
      <c r="G304" s="46"/>
      <c r="H304" s="47" t="s">
        <v>1022</v>
      </c>
      <c r="I304" s="48">
        <v>0.5</v>
      </c>
      <c r="J304" s="49">
        <v>0.25</v>
      </c>
      <c r="K304" s="49">
        <v>0.1</v>
      </c>
      <c r="L304" s="49">
        <v>0.15</v>
      </c>
      <c r="M304" s="49"/>
      <c r="N304" s="50">
        <f t="shared" si="354"/>
        <v>1</v>
      </c>
      <c r="O304" s="51"/>
      <c r="P304" s="52">
        <v>8</v>
      </c>
      <c r="Q304" s="53">
        <v>8</v>
      </c>
      <c r="R304" s="53">
        <v>8</v>
      </c>
      <c r="S304" s="53">
        <v>8</v>
      </c>
      <c r="T304" s="53"/>
      <c r="U304" s="54">
        <f t="shared" si="357"/>
        <v>8</v>
      </c>
      <c r="V304" s="55">
        <f t="shared" si="358"/>
        <v>8</v>
      </c>
      <c r="W304" s="68">
        <v>234431105000</v>
      </c>
      <c r="X304" s="57"/>
      <c r="Y304" s="57"/>
      <c r="Z304" s="56"/>
      <c r="AA304" s="57"/>
      <c r="AB304" s="476">
        <f t="shared" si="352"/>
        <v>2.7008504845113759</v>
      </c>
      <c r="AC304" s="536">
        <f t="shared" si="353"/>
        <v>32.410205814136511</v>
      </c>
      <c r="AD304" s="478">
        <f t="shared" si="355"/>
        <v>12</v>
      </c>
      <c r="AE304" s="182"/>
      <c r="AF304" s="59">
        <v>0.4</v>
      </c>
      <c r="AG304" s="263">
        <v>19.8</v>
      </c>
      <c r="AH304" s="60">
        <f t="shared" ref="AH304:AH367" si="359">V304+AD304+AG304+AE304+AF304</f>
        <v>40.199999999999996</v>
      </c>
      <c r="AI304" s="55">
        <f t="shared" si="356"/>
        <v>40</v>
      </c>
      <c r="AJ304" s="61"/>
      <c r="AK304" s="62"/>
      <c r="AL304" s="63"/>
      <c r="AM304" s="64">
        <f>100%+AL304</f>
        <v>1</v>
      </c>
      <c r="AN304" s="65">
        <f>ROUNDUP((($E$2*AM304-$AN$4)*AJ304+$AN$4),-3)</f>
        <v>0</v>
      </c>
      <c r="AO304" s="66"/>
    </row>
    <row r="305" spans="1:41" s="22" customFormat="1" ht="48" customHeight="1" x14ac:dyDescent="0.15">
      <c r="A305" s="43"/>
      <c r="B305" s="44"/>
      <c r="C305" s="45" t="s">
        <v>75</v>
      </c>
      <c r="D305" s="45" t="s">
        <v>1054</v>
      </c>
      <c r="E305" s="45"/>
      <c r="F305" s="45"/>
      <c r="G305" s="46"/>
      <c r="H305" s="47" t="s">
        <v>45</v>
      </c>
      <c r="I305" s="48">
        <v>0.69</v>
      </c>
      <c r="J305" s="49">
        <v>0.31</v>
      </c>
      <c r="K305" s="49"/>
      <c r="L305" s="49"/>
      <c r="M305" s="49"/>
      <c r="N305" s="50">
        <f t="shared" si="354"/>
        <v>1</v>
      </c>
      <c r="O305" s="51"/>
      <c r="P305" s="52">
        <v>8</v>
      </c>
      <c r="Q305" s="53">
        <v>8</v>
      </c>
      <c r="R305" s="53"/>
      <c r="S305" s="53"/>
      <c r="T305" s="53"/>
      <c r="U305" s="54">
        <f t="shared" si="357"/>
        <v>8</v>
      </c>
      <c r="V305" s="488">
        <f t="shared" si="358"/>
        <v>8</v>
      </c>
      <c r="W305" s="57">
        <v>118003002000</v>
      </c>
      <c r="X305" s="56">
        <v>18087304000</v>
      </c>
      <c r="Y305" s="57"/>
      <c r="Z305" s="57"/>
      <c r="AA305" s="57"/>
      <c r="AB305" s="476">
        <f t="shared" si="352"/>
        <v>2.0053028637636054</v>
      </c>
      <c r="AC305" s="536">
        <f t="shared" si="353"/>
        <v>24.063634365163267</v>
      </c>
      <c r="AD305" s="478">
        <f t="shared" si="355"/>
        <v>12</v>
      </c>
      <c r="AE305" s="182"/>
      <c r="AF305" s="182">
        <v>0.2</v>
      </c>
      <c r="AG305" s="263">
        <v>19.8</v>
      </c>
      <c r="AH305" s="60">
        <f t="shared" si="359"/>
        <v>40</v>
      </c>
      <c r="AI305" s="55">
        <f t="shared" si="356"/>
        <v>40</v>
      </c>
      <c r="AJ305" s="61"/>
      <c r="AK305" s="62"/>
      <c r="AL305" s="63"/>
      <c r="AM305" s="64"/>
      <c r="AN305" s="65"/>
      <c r="AO305" s="66"/>
    </row>
    <row r="306" spans="1:41" s="22" customFormat="1" ht="48" customHeight="1" x14ac:dyDescent="0.15">
      <c r="A306" s="43"/>
      <c r="B306" s="44"/>
      <c r="C306" s="45" t="s">
        <v>979</v>
      </c>
      <c r="D306" s="45" t="s">
        <v>1029</v>
      </c>
      <c r="E306" s="45"/>
      <c r="F306" s="45"/>
      <c r="G306" s="46"/>
      <c r="H306" s="47" t="s">
        <v>1030</v>
      </c>
      <c r="I306" s="48">
        <v>0.65</v>
      </c>
      <c r="J306" s="49">
        <v>0.35</v>
      </c>
      <c r="K306" s="217"/>
      <c r="L306" s="49"/>
      <c r="M306" s="49"/>
      <c r="N306" s="50">
        <f t="shared" si="354"/>
        <v>1</v>
      </c>
      <c r="O306" s="51"/>
      <c r="P306" s="52">
        <v>8</v>
      </c>
      <c r="Q306" s="53">
        <v>8</v>
      </c>
      <c r="R306" s="53"/>
      <c r="S306" s="53"/>
      <c r="T306" s="53"/>
      <c r="U306" s="54">
        <f t="shared" si="357"/>
        <v>8</v>
      </c>
      <c r="V306" s="55">
        <f t="shared" si="358"/>
        <v>8</v>
      </c>
      <c r="W306" s="57">
        <v>154109529000</v>
      </c>
      <c r="X306" s="56">
        <v>16692429000</v>
      </c>
      <c r="Y306" s="56"/>
      <c r="Z306" s="56"/>
      <c r="AA306" s="57"/>
      <c r="AB306" s="476">
        <f t="shared" si="352"/>
        <v>2.4427366980773995</v>
      </c>
      <c r="AC306" s="536">
        <f t="shared" si="353"/>
        <v>29.312840376928794</v>
      </c>
      <c r="AD306" s="478">
        <f t="shared" si="355"/>
        <v>12</v>
      </c>
      <c r="AE306" s="59"/>
      <c r="AF306" s="59">
        <v>0.3</v>
      </c>
      <c r="AG306" s="263">
        <v>19.8</v>
      </c>
      <c r="AH306" s="60">
        <f t="shared" si="359"/>
        <v>40.099999999999994</v>
      </c>
      <c r="AI306" s="55">
        <f t="shared" si="356"/>
        <v>40</v>
      </c>
      <c r="AJ306" s="61"/>
      <c r="AK306" s="62"/>
      <c r="AL306" s="63"/>
      <c r="AM306" s="64"/>
      <c r="AN306" s="65"/>
      <c r="AO306" s="66"/>
    </row>
    <row r="307" spans="1:41" s="22" customFormat="1" ht="48" customHeight="1" x14ac:dyDescent="0.15">
      <c r="A307" s="43"/>
      <c r="B307" s="44"/>
      <c r="C307" s="45" t="s">
        <v>62</v>
      </c>
      <c r="D307" s="82" t="s">
        <v>1007</v>
      </c>
      <c r="E307" s="82"/>
      <c r="F307" s="45"/>
      <c r="G307" s="46"/>
      <c r="H307" s="47" t="s">
        <v>1035</v>
      </c>
      <c r="I307" s="48">
        <v>0.6</v>
      </c>
      <c r="J307" s="49">
        <v>0.4</v>
      </c>
      <c r="K307" s="49"/>
      <c r="L307" s="49"/>
      <c r="M307" s="49"/>
      <c r="N307" s="50">
        <f t="shared" si="354"/>
        <v>1</v>
      </c>
      <c r="O307" s="51"/>
      <c r="P307" s="52">
        <v>8</v>
      </c>
      <c r="Q307" s="53">
        <v>8</v>
      </c>
      <c r="R307" s="53"/>
      <c r="S307" s="53"/>
      <c r="T307" s="53"/>
      <c r="U307" s="54">
        <f t="shared" si="357"/>
        <v>8</v>
      </c>
      <c r="V307" s="55">
        <f t="shared" si="358"/>
        <v>8</v>
      </c>
      <c r="W307" s="56">
        <v>100702542000</v>
      </c>
      <c r="X307" s="68">
        <v>56028164000</v>
      </c>
      <c r="Y307" s="57"/>
      <c r="Z307" s="56"/>
      <c r="AA307" s="57"/>
      <c r="AB307" s="476">
        <f t="shared" si="352"/>
        <v>1.9086117703161398</v>
      </c>
      <c r="AC307" s="536">
        <f t="shared" si="353"/>
        <v>22.903341243793676</v>
      </c>
      <c r="AD307" s="478">
        <f t="shared" si="355"/>
        <v>12</v>
      </c>
      <c r="AE307" s="59"/>
      <c r="AF307" s="59">
        <v>0.4</v>
      </c>
      <c r="AG307" s="263">
        <v>19.8</v>
      </c>
      <c r="AH307" s="60">
        <f t="shared" si="359"/>
        <v>40.199999999999996</v>
      </c>
      <c r="AI307" s="55">
        <f t="shared" si="356"/>
        <v>40</v>
      </c>
      <c r="AJ307" s="61"/>
      <c r="AK307" s="62"/>
      <c r="AL307" s="63"/>
      <c r="AM307" s="64"/>
      <c r="AN307" s="65"/>
      <c r="AO307" s="66"/>
    </row>
    <row r="308" spans="1:41" s="22" customFormat="1" ht="72.75" customHeight="1" x14ac:dyDescent="0.15">
      <c r="A308" s="43"/>
      <c r="B308" s="44"/>
      <c r="C308" s="80" t="s">
        <v>1049</v>
      </c>
      <c r="D308" s="45" t="s">
        <v>1040</v>
      </c>
      <c r="E308" s="73" t="s">
        <v>1042</v>
      </c>
      <c r="F308" s="45" t="s">
        <v>1044</v>
      </c>
      <c r="G308" s="83"/>
      <c r="H308" s="47" t="s">
        <v>536</v>
      </c>
      <c r="I308" s="48">
        <v>0.5</v>
      </c>
      <c r="J308" s="217">
        <v>0.17</v>
      </c>
      <c r="K308" s="49">
        <v>0.23</v>
      </c>
      <c r="L308" s="49">
        <v>0.1</v>
      </c>
      <c r="M308" s="49"/>
      <c r="N308" s="50">
        <f t="shared" si="354"/>
        <v>1</v>
      </c>
      <c r="O308" s="51"/>
      <c r="P308" s="52">
        <v>8</v>
      </c>
      <c r="Q308" s="53">
        <v>8</v>
      </c>
      <c r="R308" s="53">
        <v>8</v>
      </c>
      <c r="S308" s="53">
        <v>8</v>
      </c>
      <c r="T308" s="53"/>
      <c r="U308" s="54">
        <f t="shared" si="357"/>
        <v>8</v>
      </c>
      <c r="V308" s="55">
        <f t="shared" si="358"/>
        <v>8</v>
      </c>
      <c r="W308" s="56">
        <v>219799892000</v>
      </c>
      <c r="X308" s="68">
        <v>3468260000</v>
      </c>
      <c r="Y308" s="68"/>
      <c r="Z308" s="68"/>
      <c r="AA308" s="57"/>
      <c r="AB308" s="476">
        <f t="shared" si="352"/>
        <v>2.5458716768076828</v>
      </c>
      <c r="AC308" s="536">
        <f t="shared" si="353"/>
        <v>30.550460121692193</v>
      </c>
      <c r="AD308" s="478">
        <f t="shared" si="355"/>
        <v>12</v>
      </c>
      <c r="AE308" s="59"/>
      <c r="AF308" s="59">
        <v>0.4</v>
      </c>
      <c r="AG308" s="263">
        <v>19.8</v>
      </c>
      <c r="AH308" s="60">
        <f t="shared" si="359"/>
        <v>40.199999999999996</v>
      </c>
      <c r="AI308" s="55">
        <f t="shared" si="356"/>
        <v>40</v>
      </c>
      <c r="AJ308" s="61"/>
      <c r="AK308" s="62"/>
      <c r="AL308" s="63"/>
      <c r="AM308" s="64">
        <f t="shared" ref="AM308:AM315" si="360">100%+AL308</f>
        <v>1</v>
      </c>
      <c r="AN308" s="65">
        <f t="shared" ref="AN308:AN315" si="361">ROUNDUP((($E$2*AM308-$AN$4)*AJ308+$AN$4),-3)</f>
        <v>0</v>
      </c>
      <c r="AO308" s="66"/>
    </row>
    <row r="309" spans="1:41" s="22" customFormat="1" ht="48.75" customHeight="1" x14ac:dyDescent="0.15">
      <c r="A309" s="43"/>
      <c r="B309" s="44"/>
      <c r="C309" s="73" t="s">
        <v>67</v>
      </c>
      <c r="D309" s="45" t="s">
        <v>241</v>
      </c>
      <c r="E309" s="73"/>
      <c r="F309" s="73"/>
      <c r="G309" s="46"/>
      <c r="H309" s="47" t="s">
        <v>45</v>
      </c>
      <c r="I309" s="48">
        <v>0.6</v>
      </c>
      <c r="J309" s="49">
        <v>0.4</v>
      </c>
      <c r="K309" s="49"/>
      <c r="L309" s="49"/>
      <c r="M309" s="49"/>
      <c r="N309" s="50">
        <f t="shared" si="354"/>
        <v>1</v>
      </c>
      <c r="O309" s="51"/>
      <c r="P309" s="52">
        <v>8</v>
      </c>
      <c r="Q309" s="53">
        <v>8</v>
      </c>
      <c r="R309" s="53"/>
      <c r="S309" s="53"/>
      <c r="T309" s="53"/>
      <c r="U309" s="54">
        <f t="shared" si="357"/>
        <v>8</v>
      </c>
      <c r="V309" s="55">
        <f t="shared" si="358"/>
        <v>8</v>
      </c>
      <c r="W309" s="56">
        <v>192139877000</v>
      </c>
      <c r="X309" s="56">
        <v>41708734000</v>
      </c>
      <c r="Y309" s="57"/>
      <c r="Z309" s="56"/>
      <c r="AA309" s="57"/>
      <c r="AB309" s="476">
        <f t="shared" si="352"/>
        <v>3.0407592005040982</v>
      </c>
      <c r="AC309" s="536">
        <f t="shared" si="353"/>
        <v>36.489110406049178</v>
      </c>
      <c r="AD309" s="478">
        <f t="shared" si="355"/>
        <v>12</v>
      </c>
      <c r="AE309" s="59"/>
      <c r="AF309" s="59">
        <v>0.4</v>
      </c>
      <c r="AG309" s="496">
        <v>19.600000000000001</v>
      </c>
      <c r="AH309" s="60">
        <f t="shared" si="359"/>
        <v>40</v>
      </c>
      <c r="AI309" s="55">
        <f t="shared" si="356"/>
        <v>40</v>
      </c>
      <c r="AJ309" s="61"/>
      <c r="AK309" s="62"/>
      <c r="AL309" s="63"/>
      <c r="AM309" s="64">
        <f t="shared" si="360"/>
        <v>1</v>
      </c>
      <c r="AN309" s="65">
        <f t="shared" si="361"/>
        <v>0</v>
      </c>
      <c r="AO309" s="66"/>
    </row>
    <row r="310" spans="1:41" s="22" customFormat="1" ht="42" customHeight="1" x14ac:dyDescent="0.15">
      <c r="A310" s="43"/>
      <c r="B310" s="44"/>
      <c r="C310" s="45" t="s">
        <v>71</v>
      </c>
      <c r="D310" s="82" t="s">
        <v>1032</v>
      </c>
      <c r="E310" s="45"/>
      <c r="F310" s="45"/>
      <c r="G310" s="46"/>
      <c r="H310" s="47" t="s">
        <v>1036</v>
      </c>
      <c r="I310" s="48">
        <v>0.65</v>
      </c>
      <c r="J310" s="49">
        <v>0.35</v>
      </c>
      <c r="K310" s="49"/>
      <c r="L310" s="49"/>
      <c r="M310" s="49"/>
      <c r="N310" s="50">
        <f t="shared" si="354"/>
        <v>1</v>
      </c>
      <c r="O310" s="51"/>
      <c r="P310" s="52">
        <v>8</v>
      </c>
      <c r="Q310" s="53">
        <v>8</v>
      </c>
      <c r="R310" s="166"/>
      <c r="S310" s="53"/>
      <c r="T310" s="53"/>
      <c r="U310" s="54">
        <f t="shared" si="357"/>
        <v>8</v>
      </c>
      <c r="V310" s="488">
        <f t="shared" si="358"/>
        <v>8</v>
      </c>
      <c r="W310" s="56">
        <v>101091777000</v>
      </c>
      <c r="X310" s="57">
        <v>54403627000</v>
      </c>
      <c r="Y310" s="72"/>
      <c r="Z310" s="68"/>
      <c r="AA310" s="57"/>
      <c r="AB310" s="476">
        <f t="shared" si="352"/>
        <v>1.952808911587155</v>
      </c>
      <c r="AC310" s="536">
        <f t="shared" si="353"/>
        <v>23.433706939045859</v>
      </c>
      <c r="AD310" s="478">
        <f t="shared" si="355"/>
        <v>12</v>
      </c>
      <c r="AE310" s="182"/>
      <c r="AF310" s="182">
        <v>0.3</v>
      </c>
      <c r="AG310" s="263">
        <v>19.8</v>
      </c>
      <c r="AH310" s="60">
        <f t="shared" si="359"/>
        <v>40.099999999999994</v>
      </c>
      <c r="AI310" s="55">
        <f t="shared" si="356"/>
        <v>40</v>
      </c>
      <c r="AJ310" s="61"/>
      <c r="AK310" s="62"/>
      <c r="AL310" s="63"/>
      <c r="AM310" s="64">
        <f t="shared" si="360"/>
        <v>1</v>
      </c>
      <c r="AN310" s="65">
        <f t="shared" si="361"/>
        <v>0</v>
      </c>
      <c r="AO310" s="66"/>
    </row>
    <row r="311" spans="1:41" s="22" customFormat="1" ht="48" customHeight="1" x14ac:dyDescent="0.15">
      <c r="A311" s="43"/>
      <c r="B311" s="44"/>
      <c r="C311" s="45" t="s">
        <v>911</v>
      </c>
      <c r="D311" s="45" t="s">
        <v>1026</v>
      </c>
      <c r="E311" s="103" t="s">
        <v>312</v>
      </c>
      <c r="F311" s="45"/>
      <c r="G311" s="46"/>
      <c r="H311" s="47" t="s">
        <v>1027</v>
      </c>
      <c r="I311" s="48">
        <v>0.5</v>
      </c>
      <c r="J311" s="49">
        <v>0.2</v>
      </c>
      <c r="K311" s="49">
        <v>0.3</v>
      </c>
      <c r="L311" s="49"/>
      <c r="M311" s="49"/>
      <c r="N311" s="50">
        <f t="shared" si="354"/>
        <v>1</v>
      </c>
      <c r="O311" s="51"/>
      <c r="P311" s="52">
        <v>8</v>
      </c>
      <c r="Q311" s="53">
        <v>8</v>
      </c>
      <c r="R311" s="53">
        <v>8</v>
      </c>
      <c r="S311" s="53"/>
      <c r="T311" s="53"/>
      <c r="U311" s="54">
        <f>ROUND(((P311*I311)+(Q311*J311)+(R311*K311)+(S311*L311)+(T311*M311)),2)</f>
        <v>8</v>
      </c>
      <c r="V311" s="55">
        <f>IF(U311&gt;=8,8,U311)</f>
        <v>8</v>
      </c>
      <c r="W311" s="57">
        <v>313274126000</v>
      </c>
      <c r="X311" s="57"/>
      <c r="Y311" s="68"/>
      <c r="Z311" s="68"/>
      <c r="AA311" s="57"/>
      <c r="AB311" s="476">
        <f t="shared" si="352"/>
        <v>3.6091907470724833</v>
      </c>
      <c r="AC311" s="536">
        <f t="shared" si="353"/>
        <v>43.310288964869798</v>
      </c>
      <c r="AD311" s="478">
        <f t="shared" si="355"/>
        <v>12</v>
      </c>
      <c r="AE311" s="59"/>
      <c r="AF311" s="59">
        <v>0.4</v>
      </c>
      <c r="AG311" s="263">
        <v>19.8</v>
      </c>
      <c r="AH311" s="60">
        <f t="shared" si="359"/>
        <v>40.199999999999996</v>
      </c>
      <c r="AI311" s="55">
        <f t="shared" si="356"/>
        <v>40</v>
      </c>
      <c r="AJ311" s="61"/>
      <c r="AK311" s="62"/>
      <c r="AL311" s="63"/>
      <c r="AM311" s="64">
        <f t="shared" si="360"/>
        <v>1</v>
      </c>
      <c r="AN311" s="65">
        <f t="shared" si="361"/>
        <v>0</v>
      </c>
      <c r="AO311" s="66"/>
    </row>
    <row r="312" spans="1:41" s="22" customFormat="1" ht="48" customHeight="1" x14ac:dyDescent="0.15">
      <c r="A312" s="43"/>
      <c r="B312" s="44"/>
      <c r="C312" s="45" t="s">
        <v>46</v>
      </c>
      <c r="D312" s="45" t="s">
        <v>1024</v>
      </c>
      <c r="E312" s="73" t="s">
        <v>1033</v>
      </c>
      <c r="F312" s="117"/>
      <c r="G312" s="46"/>
      <c r="H312" s="47" t="s">
        <v>1025</v>
      </c>
      <c r="I312" s="48">
        <v>0.6</v>
      </c>
      <c r="J312" s="49">
        <v>0.17</v>
      </c>
      <c r="K312" s="49">
        <v>0.23</v>
      </c>
      <c r="L312" s="49"/>
      <c r="M312" s="49"/>
      <c r="N312" s="50">
        <f t="shared" si="354"/>
        <v>1</v>
      </c>
      <c r="O312" s="51"/>
      <c r="P312" s="52">
        <v>8</v>
      </c>
      <c r="Q312" s="53">
        <v>8</v>
      </c>
      <c r="R312" s="53">
        <v>8</v>
      </c>
      <c r="S312" s="53"/>
      <c r="T312" s="53"/>
      <c r="U312" s="54">
        <f>ROUND(((P312*I312)+(Q312*J312)+(R312*K312)+(S312*L312)+(T312*M312)),2)</f>
        <v>8</v>
      </c>
      <c r="V312" s="55">
        <f>IF(U312&gt;=8,8,U312)</f>
        <v>8</v>
      </c>
      <c r="W312" s="56">
        <v>201778782000</v>
      </c>
      <c r="X312" s="57"/>
      <c r="Y312" s="57"/>
      <c r="Z312" s="56"/>
      <c r="AA312" s="167"/>
      <c r="AB312" s="476">
        <f t="shared" si="352"/>
        <v>2.7896007458335288</v>
      </c>
      <c r="AC312" s="536">
        <f t="shared" si="353"/>
        <v>33.475208950002347</v>
      </c>
      <c r="AD312" s="478">
        <f t="shared" si="355"/>
        <v>12</v>
      </c>
      <c r="AE312" s="59"/>
      <c r="AF312" s="59">
        <v>0.4</v>
      </c>
      <c r="AG312" s="263">
        <v>19.8</v>
      </c>
      <c r="AH312" s="60">
        <f t="shared" si="359"/>
        <v>40.199999999999996</v>
      </c>
      <c r="AI312" s="55">
        <f t="shared" si="356"/>
        <v>40</v>
      </c>
      <c r="AJ312" s="61"/>
      <c r="AK312" s="62"/>
      <c r="AL312" s="63"/>
      <c r="AM312" s="64">
        <f t="shared" si="360"/>
        <v>1</v>
      </c>
      <c r="AN312" s="65">
        <f t="shared" si="361"/>
        <v>0</v>
      </c>
      <c r="AO312" s="66"/>
    </row>
    <row r="313" spans="1:41" s="22" customFormat="1" ht="58.5" customHeight="1" x14ac:dyDescent="0.15">
      <c r="A313" s="43"/>
      <c r="B313" s="44"/>
      <c r="C313" s="45" t="s">
        <v>1028</v>
      </c>
      <c r="D313" s="82" t="s">
        <v>1039</v>
      </c>
      <c r="E313" s="82" t="s">
        <v>1041</v>
      </c>
      <c r="F313" s="82"/>
      <c r="G313" s="46"/>
      <c r="H313" s="47" t="s">
        <v>1016</v>
      </c>
      <c r="I313" s="48">
        <v>0.5</v>
      </c>
      <c r="J313" s="49">
        <v>0.31</v>
      </c>
      <c r="K313" s="49">
        <v>0.19</v>
      </c>
      <c r="L313" s="49"/>
      <c r="M313" s="49"/>
      <c r="N313" s="50">
        <f t="shared" si="354"/>
        <v>1</v>
      </c>
      <c r="O313" s="51"/>
      <c r="P313" s="52">
        <v>8</v>
      </c>
      <c r="Q313" s="53">
        <v>8</v>
      </c>
      <c r="R313" s="53">
        <v>8</v>
      </c>
      <c r="S313" s="53"/>
      <c r="T313" s="53"/>
      <c r="U313" s="54">
        <f>ROUND(((P313*I313)+(Q313*J313)+(R313*K313)+(S313*L313)+(T313*M313)),2)</f>
        <v>8</v>
      </c>
      <c r="V313" s="55">
        <f>IF(U313&gt;=8,8,U313)</f>
        <v>8</v>
      </c>
      <c r="W313" s="56">
        <v>758022495000</v>
      </c>
      <c r="X313" s="57"/>
      <c r="Y313" s="57"/>
      <c r="Z313" s="56"/>
      <c r="AA313" s="57"/>
      <c r="AB313" s="476">
        <f t="shared" si="352"/>
        <v>8.7330792681767715</v>
      </c>
      <c r="AC313" s="536">
        <f t="shared" si="353"/>
        <v>104.79695121812125</v>
      </c>
      <c r="AD313" s="478">
        <f t="shared" si="355"/>
        <v>12</v>
      </c>
      <c r="AE313" s="59"/>
      <c r="AF313" s="59">
        <v>0.2</v>
      </c>
      <c r="AG313" s="263">
        <v>19.8</v>
      </c>
      <c r="AH313" s="60">
        <f t="shared" si="359"/>
        <v>40</v>
      </c>
      <c r="AI313" s="55">
        <f t="shared" si="356"/>
        <v>40</v>
      </c>
      <c r="AJ313" s="61"/>
      <c r="AK313" s="62"/>
      <c r="AL313" s="63"/>
      <c r="AM313" s="64">
        <f t="shared" si="360"/>
        <v>1</v>
      </c>
      <c r="AN313" s="65">
        <f t="shared" si="361"/>
        <v>0</v>
      </c>
      <c r="AO313" s="66"/>
    </row>
    <row r="314" spans="1:41" s="22" customFormat="1" ht="72.75" customHeight="1" x14ac:dyDescent="0.15">
      <c r="A314" s="43"/>
      <c r="B314" s="44"/>
      <c r="C314" s="80" t="s">
        <v>1045</v>
      </c>
      <c r="D314" s="45" t="s">
        <v>1031</v>
      </c>
      <c r="E314" s="45" t="s">
        <v>1046</v>
      </c>
      <c r="F314" s="45"/>
      <c r="G314" s="83"/>
      <c r="H314" s="47" t="s">
        <v>1046</v>
      </c>
      <c r="I314" s="48">
        <v>0.5</v>
      </c>
      <c r="J314" s="217">
        <v>0.30009999999999998</v>
      </c>
      <c r="K314" s="217">
        <v>0.19989999999999999</v>
      </c>
      <c r="L314" s="49"/>
      <c r="M314" s="49"/>
      <c r="N314" s="50">
        <f t="shared" si="354"/>
        <v>1</v>
      </c>
      <c r="O314" s="51"/>
      <c r="P314" s="52">
        <v>8</v>
      </c>
      <c r="Q314" s="53">
        <v>8</v>
      </c>
      <c r="R314" s="53"/>
      <c r="S314" s="53"/>
      <c r="T314" s="53"/>
      <c r="U314" s="54">
        <f>ROUND(((P314*I314)+(Q314*J314)+(R314*K314)+(S314*L314)+(T314*M314)),2)</f>
        <v>6.4</v>
      </c>
      <c r="V314" s="55">
        <f>IF(U314&gt;=8,8,U314)</f>
        <v>6.4</v>
      </c>
      <c r="W314" s="56"/>
      <c r="X314" s="68">
        <v>32073376000</v>
      </c>
      <c r="Y314" s="68"/>
      <c r="Z314" s="68"/>
      <c r="AA314" s="57"/>
      <c r="AB314" s="476">
        <f t="shared" si="352"/>
        <v>0.22178183626413916</v>
      </c>
      <c r="AC314" s="536">
        <f t="shared" si="353"/>
        <v>2.66138203516967</v>
      </c>
      <c r="AD314" s="478">
        <f t="shared" si="355"/>
        <v>2.66138203516967</v>
      </c>
      <c r="AE314" s="59"/>
      <c r="AF314" s="59">
        <v>0.2</v>
      </c>
      <c r="AG314" s="496">
        <v>19.8</v>
      </c>
      <c r="AH314" s="60">
        <f t="shared" si="359"/>
        <v>29.061382035169668</v>
      </c>
      <c r="AI314" s="55">
        <f t="shared" si="356"/>
        <v>29.061382035169668</v>
      </c>
      <c r="AJ314" s="61"/>
      <c r="AK314" s="62"/>
      <c r="AL314" s="63"/>
      <c r="AM314" s="64">
        <f t="shared" si="360"/>
        <v>1</v>
      </c>
      <c r="AN314" s="65">
        <f t="shared" si="361"/>
        <v>0</v>
      </c>
      <c r="AO314" s="66"/>
    </row>
    <row r="315" spans="1:41" s="22" customFormat="1" ht="46.5" customHeight="1" x14ac:dyDescent="0.15">
      <c r="A315" s="43"/>
      <c r="B315" s="44"/>
      <c r="C315" s="45" t="s">
        <v>43</v>
      </c>
      <c r="D315" s="45" t="s">
        <v>1043</v>
      </c>
      <c r="E315" s="45"/>
      <c r="F315" s="45"/>
      <c r="G315" s="46"/>
      <c r="H315" s="47" t="s">
        <v>45</v>
      </c>
      <c r="I315" s="48">
        <v>0.69</v>
      </c>
      <c r="J315" s="49">
        <v>0.31</v>
      </c>
      <c r="K315" s="49"/>
      <c r="L315" s="49"/>
      <c r="M315" s="49"/>
      <c r="N315" s="50">
        <f t="shared" si="354"/>
        <v>1</v>
      </c>
      <c r="O315" s="51"/>
      <c r="P315" s="52">
        <v>8</v>
      </c>
      <c r="Q315" s="53">
        <v>8</v>
      </c>
      <c r="R315" s="53"/>
      <c r="S315" s="53"/>
      <c r="T315" s="53"/>
      <c r="U315" s="54">
        <f>ROUND(((P315*I315)+(Q315*J315)+(R315*K315)+(S315*L315)+(T315*M315)),2)</f>
        <v>8</v>
      </c>
      <c r="V315" s="55">
        <f>IF(U315&gt;=8,8,U315)</f>
        <v>8</v>
      </c>
      <c r="W315" s="56">
        <v>192139877000</v>
      </c>
      <c r="X315" s="57">
        <v>13581395000</v>
      </c>
      <c r="Y315" s="57"/>
      <c r="Z315" s="68"/>
      <c r="AA315" s="57"/>
      <c r="AB315" s="476">
        <f t="shared" si="352"/>
        <v>3.1518049064024862</v>
      </c>
      <c r="AC315" s="536">
        <f t="shared" si="353"/>
        <v>37.821658876829837</v>
      </c>
      <c r="AD315" s="478">
        <f t="shared" si="355"/>
        <v>12</v>
      </c>
      <c r="AE315" s="59"/>
      <c r="AF315" s="59">
        <v>0.2</v>
      </c>
      <c r="AG315" s="263">
        <v>19.8</v>
      </c>
      <c r="AH315" s="60">
        <f t="shared" si="359"/>
        <v>40</v>
      </c>
      <c r="AI315" s="55">
        <f t="shared" si="356"/>
        <v>40</v>
      </c>
      <c r="AJ315" s="61"/>
      <c r="AK315" s="62"/>
      <c r="AL315" s="63"/>
      <c r="AM315" s="64">
        <f t="shared" si="360"/>
        <v>1</v>
      </c>
      <c r="AN315" s="65">
        <f t="shared" si="361"/>
        <v>0</v>
      </c>
      <c r="AO315" s="66"/>
    </row>
    <row r="316" spans="1:41" s="22" customFormat="1" ht="67.5" customHeight="1" thickBot="1" x14ac:dyDescent="0.2">
      <c r="A316" s="84"/>
      <c r="B316" s="346"/>
      <c r="C316" s="88"/>
      <c r="D316" s="86"/>
      <c r="E316" s="87"/>
      <c r="F316" s="87"/>
      <c r="G316" s="87"/>
      <c r="H316" s="90"/>
      <c r="I316" s="88"/>
      <c r="J316" s="86"/>
      <c r="K316" s="86"/>
      <c r="L316" s="88"/>
      <c r="M316" s="87"/>
      <c r="N316" s="89"/>
      <c r="O316" s="90"/>
      <c r="P316" s="88"/>
      <c r="Q316" s="86"/>
      <c r="R316" s="86"/>
      <c r="S316" s="88"/>
      <c r="T316" s="87"/>
      <c r="U316" s="91"/>
      <c r="V316" s="92"/>
      <c r="W316" s="93"/>
      <c r="X316" s="94"/>
      <c r="Y316" s="94"/>
      <c r="Z316" s="93"/>
      <c r="AA316" s="95"/>
      <c r="AB316" s="476">
        <f t="shared" si="352"/>
        <v>0</v>
      </c>
      <c r="AC316" s="536">
        <f t="shared" si="353"/>
        <v>0</v>
      </c>
      <c r="AD316" s="96"/>
      <c r="AE316" s="97"/>
      <c r="AF316" s="97"/>
      <c r="AG316" s="530"/>
      <c r="AH316" s="450">
        <f t="shared" si="359"/>
        <v>0</v>
      </c>
      <c r="AI316" s="98"/>
      <c r="AJ316" s="94"/>
      <c r="AK316" s="87"/>
      <c r="AL316" s="99"/>
      <c r="AM316" s="100"/>
      <c r="AN316" s="479"/>
      <c r="AO316" s="102"/>
    </row>
    <row r="317" spans="1:41" s="22" customFormat="1" ht="48" customHeight="1" x14ac:dyDescent="0.15">
      <c r="A317" s="43"/>
      <c r="B317" s="225"/>
      <c r="C317" s="45" t="s">
        <v>1048</v>
      </c>
      <c r="D317" s="45" t="s">
        <v>42</v>
      </c>
      <c r="E317" s="868"/>
      <c r="F317" s="869"/>
      <c r="G317" s="46"/>
      <c r="H317" s="47"/>
      <c r="I317" s="172">
        <v>0.69989999999999997</v>
      </c>
      <c r="J317" s="217">
        <v>0.30009999999999998</v>
      </c>
      <c r="K317" s="49"/>
      <c r="L317" s="49"/>
      <c r="M317" s="49"/>
      <c r="N317" s="50">
        <f>SUM(I317:M317)</f>
        <v>1</v>
      </c>
      <c r="O317" s="51"/>
      <c r="P317" s="52">
        <v>8</v>
      </c>
      <c r="Q317" s="53">
        <v>8</v>
      </c>
      <c r="R317" s="53"/>
      <c r="S317" s="53"/>
      <c r="T317" s="53"/>
      <c r="U317" s="54">
        <f>ROUND(((P317*I317)+(Q317*J317)+(R317*K317)+(S317*L317)+(T317*M317)),2)</f>
        <v>8</v>
      </c>
      <c r="V317" s="55">
        <f>IF(U317&gt;=8,8,U317)</f>
        <v>8</v>
      </c>
      <c r="W317" s="72">
        <v>85286938000</v>
      </c>
      <c r="X317" s="56">
        <v>71722576000</v>
      </c>
      <c r="Y317" s="57"/>
      <c r="Z317" s="56"/>
      <c r="AA317" s="167"/>
      <c r="AB317" s="476">
        <f t="shared" si="352"/>
        <v>1.8713643838729279</v>
      </c>
      <c r="AC317" s="536">
        <f t="shared" si="353"/>
        <v>22.456372606475135</v>
      </c>
      <c r="AD317" s="478">
        <f>IF(AC317&gt;=12,12,AC317)</f>
        <v>12</v>
      </c>
      <c r="AE317" s="182"/>
      <c r="AF317" s="59">
        <v>0.2</v>
      </c>
      <c r="AG317" s="263">
        <v>19.8</v>
      </c>
      <c r="AH317" s="60">
        <f>V317+AD317+AG317+AE317+AF317</f>
        <v>40</v>
      </c>
      <c r="AI317" s="55">
        <f>IF(AH317&gt;=40,40,AH317)</f>
        <v>40</v>
      </c>
      <c r="AJ317" s="61"/>
      <c r="AK317" s="62"/>
      <c r="AL317" s="63"/>
      <c r="AM317" s="64">
        <f>100%+AL317</f>
        <v>1</v>
      </c>
      <c r="AN317" s="65">
        <f>ROUNDUP((($E$2*AM317-$AN$4)*AJ317+$AN$4),-3)</f>
        <v>0</v>
      </c>
      <c r="AO317" s="66"/>
    </row>
    <row r="318" spans="1:41" s="22" customFormat="1" ht="58.5" customHeight="1" x14ac:dyDescent="0.15">
      <c r="A318" s="43"/>
      <c r="B318" s="44"/>
      <c r="C318" s="82">
        <v>91.05</v>
      </c>
      <c r="D318" s="82">
        <v>88</v>
      </c>
      <c r="E318" s="83">
        <v>88</v>
      </c>
      <c r="F318" s="82"/>
      <c r="G318" s="46"/>
      <c r="H318" s="47"/>
      <c r="I318" s="48"/>
      <c r="J318" s="49"/>
      <c r="K318" s="49"/>
      <c r="L318" s="49"/>
      <c r="M318" s="49"/>
      <c r="N318" s="50"/>
      <c r="O318" s="51"/>
      <c r="P318" s="52"/>
      <c r="Q318" s="53"/>
      <c r="R318" s="53"/>
      <c r="S318" s="53"/>
      <c r="T318" s="53"/>
      <c r="U318" s="54"/>
      <c r="V318" s="55"/>
      <c r="W318" s="56"/>
      <c r="X318" s="57"/>
      <c r="Y318" s="57"/>
      <c r="Z318" s="56"/>
      <c r="AA318" s="57"/>
      <c r="AB318" s="476">
        <f t="shared" si="352"/>
        <v>0</v>
      </c>
      <c r="AC318" s="536">
        <f t="shared" si="353"/>
        <v>0</v>
      </c>
      <c r="AD318" s="478"/>
      <c r="AE318" s="59"/>
      <c r="AF318" s="59"/>
      <c r="AG318" s="263"/>
      <c r="AH318" s="60"/>
      <c r="AI318" s="55"/>
      <c r="AJ318" s="61"/>
      <c r="AK318" s="62"/>
      <c r="AL318" s="63"/>
      <c r="AM318" s="64"/>
      <c r="AN318" s="65"/>
      <c r="AO318" s="66"/>
    </row>
    <row r="319" spans="1:41" s="22" customFormat="1" ht="58.5" customHeight="1" x14ac:dyDescent="0.15">
      <c r="A319" s="43"/>
      <c r="B319" s="44"/>
      <c r="C319" s="539">
        <f>I313</f>
        <v>0.5</v>
      </c>
      <c r="D319" s="539">
        <f>J313</f>
        <v>0.31</v>
      </c>
      <c r="E319" s="539">
        <f>K313</f>
        <v>0.19</v>
      </c>
      <c r="F319" s="45"/>
      <c r="G319" s="79"/>
      <c r="H319" s="47"/>
      <c r="I319" s="48"/>
      <c r="J319" s="49"/>
      <c r="K319" s="49"/>
      <c r="L319" s="49"/>
      <c r="M319" s="49"/>
      <c r="N319" s="50"/>
      <c r="O319" s="51"/>
      <c r="P319" s="52"/>
      <c r="Q319" s="53"/>
      <c r="R319" s="53"/>
      <c r="S319" s="53"/>
      <c r="T319" s="53"/>
      <c r="U319" s="54"/>
      <c r="V319" s="55"/>
      <c r="W319" s="56"/>
      <c r="X319" s="57"/>
      <c r="Y319" s="57"/>
      <c r="Z319" s="56"/>
      <c r="AA319" s="57"/>
      <c r="AB319" s="476">
        <f t="shared" si="352"/>
        <v>0</v>
      </c>
      <c r="AC319" s="536">
        <f t="shared" si="353"/>
        <v>0</v>
      </c>
      <c r="AD319" s="478"/>
      <c r="AE319" s="59"/>
      <c r="AF319" s="59"/>
      <c r="AG319" s="263"/>
      <c r="AH319" s="60"/>
      <c r="AI319" s="55"/>
      <c r="AJ319" s="61"/>
      <c r="AK319" s="62"/>
      <c r="AL319" s="63"/>
      <c r="AM319" s="64"/>
      <c r="AN319" s="65"/>
      <c r="AO319" s="66"/>
    </row>
    <row r="320" spans="1:41" s="22" customFormat="1" ht="58.5" customHeight="1" x14ac:dyDescent="0.15">
      <c r="A320" s="43"/>
      <c r="B320" s="44"/>
      <c r="C320" s="82">
        <f>C318*C319</f>
        <v>45.524999999999999</v>
      </c>
      <c r="D320" s="82">
        <f>D318*D319</f>
        <v>27.28</v>
      </c>
      <c r="E320" s="82">
        <f>E318*E319</f>
        <v>16.72</v>
      </c>
      <c r="F320" s="45">
        <f>SUM(C320:E320)</f>
        <v>89.525000000000006</v>
      </c>
      <c r="G320" s="79"/>
      <c r="H320" s="47"/>
      <c r="I320" s="48"/>
      <c r="J320" s="49"/>
      <c r="K320" s="49"/>
      <c r="L320" s="49"/>
      <c r="M320" s="49"/>
      <c r="N320" s="50"/>
      <c r="O320" s="51"/>
      <c r="P320" s="52"/>
      <c r="Q320" s="53"/>
      <c r="R320" s="53"/>
      <c r="S320" s="53"/>
      <c r="T320" s="53"/>
      <c r="U320" s="54"/>
      <c r="V320" s="55"/>
      <c r="W320" s="56"/>
      <c r="X320" s="57"/>
      <c r="Y320" s="57"/>
      <c r="Z320" s="56"/>
      <c r="AA320" s="57"/>
      <c r="AB320" s="476">
        <f t="shared" si="352"/>
        <v>0</v>
      </c>
      <c r="AC320" s="536">
        <f t="shared" si="353"/>
        <v>0</v>
      </c>
      <c r="AD320" s="478"/>
      <c r="AE320" s="59"/>
      <c r="AF320" s="59"/>
      <c r="AG320" s="263"/>
      <c r="AH320" s="60"/>
      <c r="AI320" s="55"/>
      <c r="AJ320" s="61"/>
      <c r="AK320" s="62"/>
      <c r="AL320" s="63"/>
      <c r="AM320" s="64"/>
      <c r="AN320" s="65"/>
      <c r="AO320" s="66"/>
    </row>
    <row r="321" spans="1:41" s="22" customFormat="1" ht="48" customHeight="1" x14ac:dyDescent="0.15">
      <c r="A321" s="43"/>
      <c r="B321" s="44"/>
      <c r="C321" s="82" t="s">
        <v>65</v>
      </c>
      <c r="D321" s="82"/>
      <c r="E321" s="45"/>
      <c r="F321" s="82" t="s">
        <v>1034</v>
      </c>
      <c r="G321" s="46"/>
      <c r="H321" s="47" t="s">
        <v>912</v>
      </c>
      <c r="I321" s="48">
        <v>0.6</v>
      </c>
      <c r="J321" s="49">
        <v>0.4</v>
      </c>
      <c r="K321" s="49"/>
      <c r="L321" s="49"/>
      <c r="M321" s="49"/>
      <c r="N321" s="50">
        <f t="shared" ref="N321:N326" si="362">SUM(I321:M321)</f>
        <v>1</v>
      </c>
      <c r="O321" s="51"/>
      <c r="P321" s="52">
        <v>8</v>
      </c>
      <c r="Q321" s="53">
        <v>8</v>
      </c>
      <c r="R321" s="53"/>
      <c r="S321" s="53"/>
      <c r="T321" s="53"/>
      <c r="U321" s="54">
        <f>ROUND(((P321*I321)+(Q321*J321)+(R321*K321)+(S321*L321)+(T321*M321)),2)</f>
        <v>8</v>
      </c>
      <c r="V321" s="55">
        <f>IF(U321&gt;=8,8,U321)</f>
        <v>8</v>
      </c>
      <c r="W321" s="57">
        <v>72627279000</v>
      </c>
      <c r="X321" s="56">
        <v>34100538000</v>
      </c>
      <c r="Y321" s="56"/>
      <c r="Z321" s="56"/>
      <c r="AA321" s="57"/>
      <c r="AB321" s="476">
        <f t="shared" si="352"/>
        <v>1.3183697175107814</v>
      </c>
      <c r="AC321" s="536">
        <f t="shared" si="353"/>
        <v>15.820436610129377</v>
      </c>
      <c r="AD321" s="478">
        <f>IF(AC321&gt;=12,12,AC321)</f>
        <v>12</v>
      </c>
      <c r="AE321" s="59"/>
      <c r="AF321" s="59"/>
      <c r="AG321" s="263">
        <v>19.8</v>
      </c>
      <c r="AH321" s="60">
        <f t="shared" si="359"/>
        <v>39.799999999999997</v>
      </c>
      <c r="AI321" s="55">
        <f>IF(AH321&gt;=40,40,AH321)</f>
        <v>39.799999999999997</v>
      </c>
      <c r="AJ321" s="61"/>
      <c r="AK321" s="62"/>
      <c r="AL321" s="63"/>
      <c r="AM321" s="64"/>
      <c r="AN321" s="65"/>
      <c r="AO321" s="66"/>
    </row>
    <row r="322" spans="1:41" s="22" customFormat="1" ht="48" customHeight="1" x14ac:dyDescent="0.15">
      <c r="A322" s="43"/>
      <c r="B322" s="225"/>
      <c r="C322" s="540" t="s">
        <v>129</v>
      </c>
      <c r="D322" s="82" t="s">
        <v>65</v>
      </c>
      <c r="E322" s="843"/>
      <c r="F322" s="845"/>
      <c r="G322" s="46"/>
      <c r="H322" s="47"/>
      <c r="I322" s="172">
        <v>0.75</v>
      </c>
      <c r="J322" s="217">
        <v>0.25</v>
      </c>
      <c r="K322" s="49"/>
      <c r="L322" s="49"/>
      <c r="M322" s="49"/>
      <c r="N322" s="50">
        <f t="shared" si="362"/>
        <v>1</v>
      </c>
      <c r="O322" s="51"/>
      <c r="P322" s="52">
        <v>8</v>
      </c>
      <c r="Q322" s="53">
        <v>8</v>
      </c>
      <c r="R322" s="53"/>
      <c r="S322" s="53"/>
      <c r="T322" s="53"/>
      <c r="U322" s="54">
        <f>ROUND(((P322*I322)+(Q322*J322)+(R322*K322)+(S322*L322)+(T322*M322)),2)</f>
        <v>8</v>
      </c>
      <c r="V322" s="55">
        <f>IF(U322&gt;=8,8,U322)</f>
        <v>8</v>
      </c>
      <c r="W322" s="72">
        <v>86060576000</v>
      </c>
      <c r="X322" s="57">
        <v>72627279000</v>
      </c>
      <c r="Y322" s="57"/>
      <c r="Z322" s="56"/>
      <c r="AA322" s="167"/>
      <c r="AB322" s="476">
        <f t="shared" si="352"/>
        <v>1.9056039232436266</v>
      </c>
      <c r="AC322" s="536">
        <f t="shared" si="353"/>
        <v>22.867247078923519</v>
      </c>
      <c r="AD322" s="478">
        <f>IF(AC322&gt;=12,12,AC322)</f>
        <v>12</v>
      </c>
      <c r="AE322" s="182"/>
      <c r="AF322" s="59"/>
      <c r="AG322" s="263">
        <v>19.8</v>
      </c>
      <c r="AH322" s="60">
        <f>V322+AD322+AG322+AE322+AF322</f>
        <v>39.799999999999997</v>
      </c>
      <c r="AI322" s="55">
        <f>IF(AH322&gt;=40,40,AH322)</f>
        <v>39.799999999999997</v>
      </c>
      <c r="AJ322" s="61"/>
      <c r="AK322" s="62"/>
      <c r="AL322" s="63"/>
      <c r="AM322" s="64">
        <f>100%+AL322</f>
        <v>1</v>
      </c>
      <c r="AN322" s="65">
        <f>ROUNDUP((($E$2*AM322-$AN$4)*AJ322+$AN$4),-3)</f>
        <v>0</v>
      </c>
      <c r="AO322" s="66"/>
    </row>
    <row r="323" spans="1:41" s="22" customFormat="1" ht="48" customHeight="1" x14ac:dyDescent="0.15">
      <c r="A323" s="43"/>
      <c r="B323" s="225"/>
      <c r="C323" s="112" t="s">
        <v>926</v>
      </c>
      <c r="D323" s="45" t="s">
        <v>42</v>
      </c>
      <c r="E323" s="870"/>
      <c r="F323" s="871"/>
      <c r="G323" s="46"/>
      <c r="H323" s="47"/>
      <c r="I323" s="172">
        <v>0.6</v>
      </c>
      <c r="J323" s="217">
        <v>0.4</v>
      </c>
      <c r="K323" s="49"/>
      <c r="L323" s="49"/>
      <c r="M323" s="49"/>
      <c r="N323" s="50">
        <f t="shared" si="362"/>
        <v>1</v>
      </c>
      <c r="O323" s="51"/>
      <c r="P323" s="52">
        <v>8</v>
      </c>
      <c r="Q323" s="53">
        <v>8</v>
      </c>
      <c r="R323" s="53"/>
      <c r="S323" s="53"/>
      <c r="T323" s="53"/>
      <c r="U323" s="54">
        <f>ROUND(((P323*I323)+(Q323*J323)+(R323*K323)+(S323*L323)+(T323*M323)),2)</f>
        <v>8</v>
      </c>
      <c r="V323" s="55">
        <f>IF(U323&gt;=8,8,U323)</f>
        <v>8</v>
      </c>
      <c r="W323" s="57">
        <v>87107395000</v>
      </c>
      <c r="X323" s="56">
        <v>71722576000</v>
      </c>
      <c r="Y323" s="57"/>
      <c r="Z323" s="56"/>
      <c r="AA323" s="167"/>
      <c r="AB323" s="476">
        <f t="shared" si="352"/>
        <v>1.8653088859532174</v>
      </c>
      <c r="AC323" s="536">
        <f t="shared" si="353"/>
        <v>22.38370663143861</v>
      </c>
      <c r="AD323" s="478">
        <f>IF(AC323&gt;=12,12,AC323)</f>
        <v>12</v>
      </c>
      <c r="AE323" s="182"/>
      <c r="AF323" s="59"/>
      <c r="AG323" s="263">
        <v>19.8</v>
      </c>
      <c r="AH323" s="60">
        <f>V323+AD323+AG323+AE323+AF323</f>
        <v>39.799999999999997</v>
      </c>
      <c r="AI323" s="55">
        <f>IF(AH323&gt;=40,40,AH323)</f>
        <v>39.799999999999997</v>
      </c>
      <c r="AJ323" s="61"/>
      <c r="AK323" s="62"/>
      <c r="AL323" s="63"/>
      <c r="AM323" s="64">
        <f>100%+AL323</f>
        <v>1</v>
      </c>
      <c r="AN323" s="65">
        <f>ROUNDUP((($E$2*AM323-$AN$4)*AJ323+$AN$4),-3)</f>
        <v>0</v>
      </c>
      <c r="AO323" s="66"/>
    </row>
    <row r="324" spans="1:41" s="22" customFormat="1" ht="48" customHeight="1" x14ac:dyDescent="0.15">
      <c r="A324" s="43"/>
      <c r="B324" s="44"/>
      <c r="C324" s="112" t="s">
        <v>917</v>
      </c>
      <c r="D324" s="45"/>
      <c r="E324" s="45"/>
      <c r="F324" s="45"/>
      <c r="G324" s="46"/>
      <c r="H324" s="47" t="s">
        <v>250</v>
      </c>
      <c r="I324" s="48">
        <v>0.65</v>
      </c>
      <c r="J324" s="49">
        <v>0.35</v>
      </c>
      <c r="K324" s="49"/>
      <c r="L324" s="49"/>
      <c r="M324" s="49"/>
      <c r="N324" s="50">
        <f t="shared" si="362"/>
        <v>1</v>
      </c>
      <c r="O324" s="51"/>
      <c r="P324" s="52">
        <v>8</v>
      </c>
      <c r="Q324" s="166">
        <v>7.8</v>
      </c>
      <c r="R324" s="53"/>
      <c r="S324" s="53"/>
      <c r="T324" s="53"/>
      <c r="U324" s="54">
        <f>ROUND(((P324*I324)+(Q324*J324)+(R324*K324)+(S324*L324)+(T324*M324)),2)</f>
        <v>7.93</v>
      </c>
      <c r="V324" s="55">
        <f>IF(U324&gt;=8,8,U324)</f>
        <v>7.93</v>
      </c>
      <c r="W324" s="56">
        <v>71722576000</v>
      </c>
      <c r="X324" s="56">
        <v>29635592000</v>
      </c>
      <c r="Y324" s="56"/>
      <c r="Z324" s="56"/>
      <c r="AA324" s="57"/>
      <c r="AB324" s="476">
        <f t="shared" si="352"/>
        <v>1.3131979755433572</v>
      </c>
      <c r="AC324" s="536">
        <f t="shared" si="353"/>
        <v>15.758375706520287</v>
      </c>
      <c r="AD324" s="478">
        <f>IF(AC324&gt;=12,12,AC324)</f>
        <v>12</v>
      </c>
      <c r="AE324" s="59"/>
      <c r="AF324" s="59"/>
      <c r="AG324" s="263">
        <v>19.8</v>
      </c>
      <c r="AH324" s="60">
        <f t="shared" si="359"/>
        <v>39.730000000000004</v>
      </c>
      <c r="AI324" s="55">
        <f>IF(AH324&gt;=40,40,AH324)</f>
        <v>39.730000000000004</v>
      </c>
      <c r="AJ324" s="61"/>
      <c r="AK324" s="62"/>
      <c r="AL324" s="63"/>
      <c r="AM324" s="64"/>
      <c r="AN324" s="65"/>
      <c r="AO324" s="66"/>
    </row>
    <row r="325" spans="1:41" s="22" customFormat="1" ht="54" customHeight="1" x14ac:dyDescent="0.15">
      <c r="A325" s="43"/>
      <c r="B325" s="44"/>
      <c r="C325" s="112" t="s">
        <v>202</v>
      </c>
      <c r="D325" s="45"/>
      <c r="E325" s="112" t="s">
        <v>50</v>
      </c>
      <c r="F325" s="45"/>
      <c r="G325" s="46"/>
      <c r="H325" s="47" t="s">
        <v>1011</v>
      </c>
      <c r="I325" s="48">
        <v>0.5</v>
      </c>
      <c r="J325" s="49">
        <v>0.30099999999999999</v>
      </c>
      <c r="K325" s="49">
        <v>0.19900000000000001</v>
      </c>
      <c r="L325" s="49"/>
      <c r="M325" s="49"/>
      <c r="N325" s="50">
        <f t="shared" si="362"/>
        <v>1</v>
      </c>
      <c r="O325" s="51"/>
      <c r="P325" s="52">
        <v>8</v>
      </c>
      <c r="Q325" s="53">
        <v>8</v>
      </c>
      <c r="R325" s="53">
        <v>8</v>
      </c>
      <c r="S325" s="53"/>
      <c r="T325" s="53"/>
      <c r="U325" s="54">
        <f>ROUND(((P325*I325)+(Q325*J325)+(R325*K325)+(S325*L325)+(T325*M325)),2)</f>
        <v>8</v>
      </c>
      <c r="V325" s="55">
        <f>IF(U325&gt;=8,8,U325)</f>
        <v>8</v>
      </c>
      <c r="W325" s="56">
        <v>27721251000</v>
      </c>
      <c r="X325" s="56">
        <v>1666647000</v>
      </c>
      <c r="Y325" s="57">
        <v>309694161000</v>
      </c>
      <c r="Z325" s="56"/>
      <c r="AA325" s="57"/>
      <c r="AB325" s="476">
        <f t="shared" si="352"/>
        <v>1.7509747701914611</v>
      </c>
      <c r="AC325" s="536">
        <f t="shared" si="353"/>
        <v>21.011697242297533</v>
      </c>
      <c r="AD325" s="478">
        <f>IF(AC325&gt;=12,12,AC325)</f>
        <v>12</v>
      </c>
      <c r="AE325" s="59"/>
      <c r="AF325" s="59"/>
      <c r="AG325" s="263">
        <v>19.8</v>
      </c>
      <c r="AH325" s="60">
        <f t="shared" si="359"/>
        <v>39.799999999999997</v>
      </c>
      <c r="AI325" s="55">
        <f>IF(AH325&gt;=40,40,AH325)</f>
        <v>39.799999999999997</v>
      </c>
      <c r="AJ325" s="61"/>
      <c r="AK325" s="62"/>
      <c r="AL325" s="63"/>
      <c r="AM325" s="64">
        <f>100%+AL325</f>
        <v>1</v>
      </c>
      <c r="AN325" s="65">
        <f>ROUNDUP((($E$2*AM325-$AN$4)*AJ325+$AN$4),-3)</f>
        <v>0</v>
      </c>
      <c r="AO325" s="66"/>
    </row>
    <row r="326" spans="1:41" s="22" customFormat="1" ht="48" customHeight="1" x14ac:dyDescent="0.15">
      <c r="A326" s="43"/>
      <c r="B326" s="44"/>
      <c r="C326" s="82"/>
      <c r="D326" s="45"/>
      <c r="E326" s="82"/>
      <c r="F326" s="45"/>
      <c r="G326" s="46"/>
      <c r="H326" s="47"/>
      <c r="I326" s="497">
        <v>88</v>
      </c>
      <c r="J326" s="498">
        <v>92.5</v>
      </c>
      <c r="K326" s="49"/>
      <c r="L326" s="49"/>
      <c r="M326" s="49"/>
      <c r="N326" s="50">
        <f t="shared" si="362"/>
        <v>180.5</v>
      </c>
      <c r="O326" s="51"/>
      <c r="P326" s="52"/>
      <c r="Q326" s="53"/>
      <c r="R326" s="53"/>
      <c r="S326" s="53"/>
      <c r="T326" s="53"/>
      <c r="U326" s="54"/>
      <c r="V326" s="55"/>
      <c r="W326" s="56"/>
      <c r="X326" s="56"/>
      <c r="Y326" s="57"/>
      <c r="Z326" s="56"/>
      <c r="AA326" s="57"/>
      <c r="AB326" s="476">
        <f t="shared" si="352"/>
        <v>0</v>
      </c>
      <c r="AC326" s="536">
        <f t="shared" si="353"/>
        <v>0</v>
      </c>
      <c r="AD326" s="478"/>
      <c r="AE326" s="59"/>
      <c r="AF326" s="59"/>
      <c r="AG326" s="263"/>
      <c r="AH326" s="60"/>
      <c r="AI326" s="55"/>
      <c r="AJ326" s="61"/>
      <c r="AK326" s="62"/>
      <c r="AL326" s="63"/>
      <c r="AM326" s="64"/>
      <c r="AN326" s="65"/>
      <c r="AO326" s="66"/>
    </row>
    <row r="327" spans="1:41" s="22" customFormat="1" ht="48" customHeight="1" x14ac:dyDescent="0.15">
      <c r="A327" s="43"/>
      <c r="B327" s="44"/>
      <c r="C327" s="82"/>
      <c r="D327" s="45"/>
      <c r="E327" s="45"/>
      <c r="F327" s="45"/>
      <c r="G327" s="46"/>
      <c r="H327" s="47"/>
      <c r="I327" s="48"/>
      <c r="J327" s="49"/>
      <c r="K327" s="49"/>
      <c r="L327" s="49"/>
      <c r="M327" s="49"/>
      <c r="N327" s="50"/>
      <c r="O327" s="51"/>
      <c r="P327" s="52"/>
      <c r="Q327" s="53"/>
      <c r="R327" s="53"/>
      <c r="S327" s="53"/>
      <c r="T327" s="53"/>
      <c r="U327" s="54"/>
      <c r="V327" s="55"/>
      <c r="W327" s="57"/>
      <c r="X327" s="57"/>
      <c r="Y327" s="56"/>
      <c r="Z327" s="68"/>
      <c r="AA327" s="57"/>
      <c r="AB327" s="476">
        <f t="shared" si="352"/>
        <v>0</v>
      </c>
      <c r="AC327" s="536">
        <f t="shared" si="353"/>
        <v>0</v>
      </c>
      <c r="AD327" s="478"/>
      <c r="AE327" s="59"/>
      <c r="AF327" s="59"/>
      <c r="AG327" s="263"/>
      <c r="AH327" s="60"/>
      <c r="AI327" s="55"/>
      <c r="AJ327" s="61"/>
      <c r="AK327" s="62"/>
      <c r="AL327" s="63"/>
      <c r="AM327" s="64"/>
      <c r="AN327" s="65"/>
      <c r="AO327" s="66"/>
    </row>
    <row r="328" spans="1:41" s="22" customFormat="1" ht="48" customHeight="1" x14ac:dyDescent="0.15">
      <c r="A328" s="43"/>
      <c r="B328" s="44"/>
      <c r="C328" s="82"/>
      <c r="D328" s="45"/>
      <c r="E328" s="82"/>
      <c r="F328" s="45"/>
      <c r="G328" s="46"/>
      <c r="H328" s="47"/>
      <c r="I328" s="538"/>
      <c r="J328" s="538"/>
      <c r="K328" s="498"/>
      <c r="L328" s="49"/>
      <c r="M328" s="49"/>
      <c r="N328" s="50"/>
      <c r="O328" s="51"/>
      <c r="P328" s="52"/>
      <c r="Q328" s="53"/>
      <c r="R328" s="53"/>
      <c r="S328" s="53"/>
      <c r="T328" s="53"/>
      <c r="U328" s="54"/>
      <c r="V328" s="55"/>
      <c r="W328" s="56"/>
      <c r="X328" s="56"/>
      <c r="Y328" s="57"/>
      <c r="Z328" s="56"/>
      <c r="AA328" s="57"/>
      <c r="AB328" s="476">
        <f t="shared" si="352"/>
        <v>0</v>
      </c>
      <c r="AC328" s="536">
        <f t="shared" si="353"/>
        <v>0</v>
      </c>
      <c r="AD328" s="478"/>
      <c r="AE328" s="59"/>
      <c r="AF328" s="59"/>
      <c r="AG328" s="263"/>
      <c r="AH328" s="60"/>
      <c r="AI328" s="55"/>
      <c r="AJ328" s="61"/>
      <c r="AK328" s="62"/>
      <c r="AL328" s="63"/>
      <c r="AM328" s="64"/>
      <c r="AN328" s="65"/>
      <c r="AO328" s="66"/>
    </row>
    <row r="329" spans="1:41" s="22" customFormat="1" ht="48" customHeight="1" x14ac:dyDescent="0.15">
      <c r="A329" s="43"/>
      <c r="B329" s="44"/>
      <c r="C329" s="45" t="s">
        <v>1014</v>
      </c>
      <c r="D329" s="117"/>
      <c r="E329" s="45"/>
      <c r="F329" s="82"/>
      <c r="G329" s="46"/>
      <c r="H329" s="47"/>
      <c r="I329" s="48">
        <v>0.75</v>
      </c>
      <c r="J329" s="49">
        <v>0.25</v>
      </c>
      <c r="K329" s="49"/>
      <c r="L329" s="49"/>
      <c r="M329" s="49"/>
      <c r="N329" s="50">
        <f>SUM(I329:M329)</f>
        <v>1</v>
      </c>
      <c r="O329" s="51"/>
      <c r="P329" s="52">
        <v>8</v>
      </c>
      <c r="Q329" s="166">
        <v>8</v>
      </c>
      <c r="R329" s="53"/>
      <c r="S329" s="53"/>
      <c r="T329" s="53"/>
      <c r="U329" s="54">
        <f>ROUND(((P329*I329)+(Q329*J329)+(R329*K329)+(S329*L329)+(T329*M329)),2)</f>
        <v>8</v>
      </c>
      <c r="V329" s="55">
        <f>IF(U329&gt;=8,8,U329)</f>
        <v>8</v>
      </c>
      <c r="W329" s="56">
        <v>71427716000</v>
      </c>
      <c r="X329" s="56"/>
      <c r="Y329" s="56"/>
      <c r="Z329" s="56"/>
      <c r="AA329" s="57"/>
      <c r="AB329" s="476">
        <f t="shared" si="352"/>
        <v>1.2343642369864334</v>
      </c>
      <c r="AC329" s="536">
        <f t="shared" si="353"/>
        <v>14.812370843837201</v>
      </c>
      <c r="AD329" s="478">
        <f>IF(AC329&gt;=12,12,AC329)</f>
        <v>12</v>
      </c>
      <c r="AE329" s="59"/>
      <c r="AF329" s="59"/>
      <c r="AG329" s="263">
        <v>19.8</v>
      </c>
      <c r="AH329" s="60">
        <f>V329+AD329+AG329+AE329+AF329</f>
        <v>39.799999999999997</v>
      </c>
      <c r="AI329" s="55">
        <f>IF(AH329&gt;=40,40,AH329)</f>
        <v>39.799999999999997</v>
      </c>
      <c r="AJ329" s="61"/>
      <c r="AK329" s="62"/>
      <c r="AL329" s="63"/>
      <c r="AM329" s="64"/>
      <c r="AN329" s="65"/>
      <c r="AO329" s="66"/>
    </row>
    <row r="330" spans="1:41" s="22" customFormat="1" ht="72.75" customHeight="1" x14ac:dyDescent="0.15">
      <c r="A330" s="43"/>
      <c r="B330" s="44"/>
      <c r="C330" s="104"/>
      <c r="D330" s="45" t="s">
        <v>272</v>
      </c>
      <c r="E330" s="45"/>
      <c r="F330" s="45"/>
      <c r="G330" s="83"/>
      <c r="H330" s="47" t="s">
        <v>536</v>
      </c>
      <c r="I330" s="48">
        <v>0.5</v>
      </c>
      <c r="J330" s="217">
        <v>9.9000000000000005E-2</v>
      </c>
      <c r="K330" s="49">
        <v>0.21</v>
      </c>
      <c r="L330" s="49">
        <v>0.19</v>
      </c>
      <c r="M330" s="49"/>
      <c r="N330" s="50">
        <f>SUM(I330:M330)</f>
        <v>0.99899999999999989</v>
      </c>
      <c r="O330" s="51"/>
      <c r="P330" s="52">
        <v>8</v>
      </c>
      <c r="Q330" s="53">
        <v>8</v>
      </c>
      <c r="R330" s="53">
        <v>8</v>
      </c>
      <c r="S330" s="53">
        <v>8</v>
      </c>
      <c r="T330" s="53"/>
      <c r="U330" s="54">
        <f>ROUND(((P330*I330)+(Q330*J330)+(R330*K330)+(S330*L330)+(T330*M330)),2)</f>
        <v>7.99</v>
      </c>
      <c r="V330" s="55">
        <f>IF(U330&gt;=8,8,U330)</f>
        <v>7.99</v>
      </c>
      <c r="W330" s="56"/>
      <c r="X330" s="57"/>
      <c r="Y330" s="68"/>
      <c r="Z330" s="68"/>
      <c r="AA330" s="57"/>
      <c r="AB330" s="476">
        <f t="shared" si="352"/>
        <v>0</v>
      </c>
      <c r="AC330" s="536">
        <f t="shared" si="353"/>
        <v>0</v>
      </c>
      <c r="AD330" s="478">
        <f>IF(AC330&gt;=12,12,AC330)</f>
        <v>0</v>
      </c>
      <c r="AE330" s="59"/>
      <c r="AF330" s="59"/>
      <c r="AG330" s="496">
        <v>19.8</v>
      </c>
      <c r="AH330" s="60">
        <f t="shared" si="359"/>
        <v>27.79</v>
      </c>
      <c r="AI330" s="55">
        <f>IF(AH330&gt;=40,40,AH330)</f>
        <v>27.79</v>
      </c>
      <c r="AJ330" s="61"/>
      <c r="AK330" s="62"/>
      <c r="AL330" s="63"/>
      <c r="AM330" s="64">
        <f>100%+AL330</f>
        <v>1</v>
      </c>
      <c r="AN330" s="65">
        <f>ROUNDUP((($E$2*AM330-$AN$4)*AJ330+$AN$4),-3)</f>
        <v>0</v>
      </c>
      <c r="AO330" s="66"/>
    </row>
    <row r="331" spans="1:41" s="22" customFormat="1" ht="55.5" hidden="1" customHeight="1" x14ac:dyDescent="0.15">
      <c r="A331" s="43"/>
      <c r="B331" s="44"/>
      <c r="C331" s="45"/>
      <c r="D331" s="45"/>
      <c r="E331" s="45"/>
      <c r="F331" s="45"/>
      <c r="G331" s="46"/>
      <c r="H331" s="47"/>
      <c r="I331" s="497">
        <v>87.8</v>
      </c>
      <c r="J331" s="498">
        <v>88</v>
      </c>
      <c r="K331" s="498">
        <v>88</v>
      </c>
      <c r="L331" s="498">
        <v>92.5</v>
      </c>
      <c r="M331" s="49"/>
      <c r="N331" s="50"/>
      <c r="O331" s="51"/>
      <c r="P331" s="52"/>
      <c r="Q331" s="53"/>
      <c r="R331" s="166"/>
      <c r="S331" s="53"/>
      <c r="T331" s="53"/>
      <c r="U331" s="54"/>
      <c r="V331" s="55"/>
      <c r="W331" s="56"/>
      <c r="X331" s="57"/>
      <c r="Y331" s="68"/>
      <c r="Z331" s="68"/>
      <c r="AA331" s="57"/>
      <c r="AB331" s="476">
        <f t="shared" si="352"/>
        <v>0</v>
      </c>
      <c r="AC331" s="536">
        <f t="shared" si="353"/>
        <v>0</v>
      </c>
      <c r="AD331" s="478"/>
      <c r="AE331" s="59"/>
      <c r="AF331" s="59"/>
      <c r="AG331" s="496"/>
      <c r="AH331" s="60">
        <f t="shared" si="359"/>
        <v>0</v>
      </c>
      <c r="AI331" s="55"/>
      <c r="AJ331" s="61"/>
      <c r="AK331" s="62"/>
      <c r="AL331" s="63"/>
      <c r="AM331" s="64"/>
      <c r="AN331" s="65"/>
      <c r="AO331" s="66"/>
    </row>
    <row r="332" spans="1:41" s="22" customFormat="1" ht="3.75" customHeight="1" x14ac:dyDescent="0.15">
      <c r="A332" s="43"/>
      <c r="B332" s="44"/>
      <c r="C332" s="45"/>
      <c r="D332" s="45"/>
      <c r="E332" s="45"/>
      <c r="F332" s="45"/>
      <c r="G332" s="46"/>
      <c r="H332" s="47"/>
      <c r="I332" s="497">
        <f>I330*I331</f>
        <v>43.9</v>
      </c>
      <c r="J332" s="497">
        <f>J330*J331</f>
        <v>8.7119999999999997</v>
      </c>
      <c r="K332" s="497">
        <f>K330*K331</f>
        <v>18.48</v>
      </c>
      <c r="L332" s="497">
        <f>L330*L331</f>
        <v>17.574999999999999</v>
      </c>
      <c r="M332" s="498">
        <f>SUM(I332:L332)</f>
        <v>88.667000000000002</v>
      </c>
      <c r="N332" s="50"/>
      <c r="O332" s="51"/>
      <c r="P332" s="52"/>
      <c r="Q332" s="53"/>
      <c r="R332" s="166"/>
      <c r="S332" s="53"/>
      <c r="T332" s="53"/>
      <c r="U332" s="54"/>
      <c r="V332" s="55"/>
      <c r="W332" s="56"/>
      <c r="X332" s="57"/>
      <c r="Y332" s="68"/>
      <c r="Z332" s="68"/>
      <c r="AA332" s="57"/>
      <c r="AB332" s="476">
        <f t="shared" si="352"/>
        <v>0</v>
      </c>
      <c r="AC332" s="536">
        <f t="shared" si="353"/>
        <v>0</v>
      </c>
      <c r="AD332" s="478"/>
      <c r="AE332" s="59"/>
      <c r="AF332" s="59"/>
      <c r="AG332" s="496"/>
      <c r="AH332" s="60">
        <f t="shared" si="359"/>
        <v>0</v>
      </c>
      <c r="AI332" s="55"/>
      <c r="AJ332" s="61"/>
      <c r="AK332" s="62"/>
      <c r="AL332" s="63"/>
      <c r="AM332" s="64"/>
      <c r="AN332" s="65"/>
      <c r="AO332" s="66"/>
    </row>
    <row r="333" spans="1:41" s="22" customFormat="1" ht="48" hidden="1" customHeight="1" x14ac:dyDescent="0.15">
      <c r="A333" s="43"/>
      <c r="B333" s="44"/>
      <c r="C333" s="45"/>
      <c r="D333" s="45"/>
      <c r="E333" s="73"/>
      <c r="F333" s="45"/>
      <c r="G333" s="46"/>
      <c r="H333" s="47"/>
      <c r="I333" s="48"/>
      <c r="J333" s="217"/>
      <c r="K333" s="49"/>
      <c r="L333" s="49"/>
      <c r="M333" s="49"/>
      <c r="N333" s="50"/>
      <c r="O333" s="51"/>
      <c r="P333" s="52"/>
      <c r="Q333" s="166"/>
      <c r="R333" s="53"/>
      <c r="S333" s="53"/>
      <c r="T333" s="53"/>
      <c r="U333" s="54"/>
      <c r="V333" s="55"/>
      <c r="W333" s="57">
        <f>W303*I303</f>
        <v>55939374400</v>
      </c>
      <c r="X333" s="57">
        <f>X303*J303</f>
        <v>25102901600</v>
      </c>
      <c r="Y333" s="57">
        <f>SUM(W333:X333)</f>
        <v>81042276000</v>
      </c>
      <c r="Z333" s="223">
        <f>Y333/L2</f>
        <v>1.8673551907755981</v>
      </c>
      <c r="AA333" s="167"/>
      <c r="AB333" s="476">
        <f t="shared" si="352"/>
        <v>0</v>
      </c>
      <c r="AC333" s="536">
        <f t="shared" si="353"/>
        <v>0</v>
      </c>
      <c r="AD333" s="478"/>
      <c r="AE333" s="59"/>
      <c r="AF333" s="59"/>
      <c r="AG333" s="263"/>
      <c r="AH333" s="60">
        <f t="shared" si="359"/>
        <v>0</v>
      </c>
      <c r="AI333" s="55"/>
      <c r="AJ333" s="61"/>
      <c r="AK333" s="62"/>
      <c r="AL333" s="63"/>
      <c r="AM333" s="64"/>
      <c r="AN333" s="65"/>
      <c r="AO333" s="66"/>
    </row>
    <row r="334" spans="1:41" s="22" customFormat="1" ht="48" customHeight="1" x14ac:dyDescent="0.15">
      <c r="A334" s="43"/>
      <c r="B334" s="44"/>
      <c r="C334" s="112" t="s">
        <v>41</v>
      </c>
      <c r="D334" s="45" t="s">
        <v>1018</v>
      </c>
      <c r="E334" s="45"/>
      <c r="F334" s="45"/>
      <c r="G334" s="46"/>
      <c r="H334" s="47"/>
      <c r="I334" s="48">
        <v>0.69899999999999995</v>
      </c>
      <c r="J334" s="49">
        <v>0.30099999999999999</v>
      </c>
      <c r="K334" s="49"/>
      <c r="L334" s="49"/>
      <c r="M334" s="49"/>
      <c r="N334" s="50">
        <f>SUM(I334:M334)</f>
        <v>1</v>
      </c>
      <c r="O334" s="51"/>
      <c r="P334" s="52">
        <v>8</v>
      </c>
      <c r="Q334" s="53">
        <v>8</v>
      </c>
      <c r="R334" s="53"/>
      <c r="S334" s="53"/>
      <c r="T334" s="53"/>
      <c r="U334" s="54">
        <f>ROUND(((P334*I334)+(Q334*J334)+(R334*K334)+(S334*L334)+(T334*M334)),2)</f>
        <v>8</v>
      </c>
      <c r="V334" s="55">
        <f>IF(U334&gt;=8,8,U334)</f>
        <v>8</v>
      </c>
      <c r="W334" s="56">
        <v>93434544000</v>
      </c>
      <c r="X334" s="56">
        <v>63000000000</v>
      </c>
      <c r="Y334" s="56"/>
      <c r="Z334" s="56"/>
      <c r="AA334" s="57"/>
      <c r="AB334" s="476">
        <f t="shared" si="352"/>
        <v>1.9418138937416718</v>
      </c>
      <c r="AC334" s="536">
        <f t="shared" si="353"/>
        <v>23.301766724900062</v>
      </c>
      <c r="AD334" s="478">
        <f>IF(AC334&gt;=12,12,AC334)</f>
        <v>12</v>
      </c>
      <c r="AE334" s="59"/>
      <c r="AF334" s="59"/>
      <c r="AG334" s="263">
        <v>19.8</v>
      </c>
      <c r="AH334" s="60">
        <f>V334+AD334+AG334+AE334+AF334</f>
        <v>39.799999999999997</v>
      </c>
      <c r="AI334" s="55">
        <f>IF(AH334&gt;=40,40,AH334)</f>
        <v>39.799999999999997</v>
      </c>
      <c r="AJ334" s="61"/>
      <c r="AK334" s="62"/>
      <c r="AL334" s="63"/>
      <c r="AM334" s="64"/>
      <c r="AN334" s="65"/>
      <c r="AO334" s="66"/>
    </row>
    <row r="335" spans="1:41" s="22" customFormat="1" ht="48" customHeight="1" x14ac:dyDescent="0.15">
      <c r="A335" s="43"/>
      <c r="B335" s="44"/>
      <c r="C335" s="112" t="s">
        <v>1006</v>
      </c>
      <c r="D335" s="45"/>
      <c r="E335" s="45" t="s">
        <v>639</v>
      </c>
      <c r="F335" s="45"/>
      <c r="G335" s="46"/>
      <c r="H335" s="47" t="s">
        <v>1010</v>
      </c>
      <c r="I335" s="48">
        <v>0.5</v>
      </c>
      <c r="J335" s="49">
        <v>0.31</v>
      </c>
      <c r="K335" s="49">
        <v>0.19</v>
      </c>
      <c r="L335" s="49"/>
      <c r="M335" s="49"/>
      <c r="N335" s="50">
        <f>SUM(I335:M335)</f>
        <v>1</v>
      </c>
      <c r="O335" s="51"/>
      <c r="P335" s="52">
        <v>8</v>
      </c>
      <c r="Q335" s="53">
        <v>8</v>
      </c>
      <c r="R335" s="53">
        <v>8</v>
      </c>
      <c r="S335" s="53"/>
      <c r="T335" s="53"/>
      <c r="U335" s="54">
        <f>ROUND(((P335*I335)+(Q335*J335)+(R335*K335)+(S335*L335)+(T335*M335)),2)</f>
        <v>8</v>
      </c>
      <c r="V335" s="55">
        <f>IF(U335&gt;=8,8,U335)</f>
        <v>8</v>
      </c>
      <c r="W335" s="57">
        <v>218470953000</v>
      </c>
      <c r="X335" s="68"/>
      <c r="Y335" s="72"/>
      <c r="Z335" s="68"/>
      <c r="AA335" s="57"/>
      <c r="AB335" s="476">
        <f t="shared" si="352"/>
        <v>2.5169756345332757</v>
      </c>
      <c r="AC335" s="536">
        <f t="shared" si="353"/>
        <v>30.203707614399306</v>
      </c>
      <c r="AD335" s="478">
        <f>IF(AC335&gt;=12,12,AC335)</f>
        <v>12</v>
      </c>
      <c r="AE335" s="59"/>
      <c r="AF335" s="59"/>
      <c r="AG335" s="263">
        <v>19.8</v>
      </c>
      <c r="AH335" s="60">
        <f t="shared" si="359"/>
        <v>39.799999999999997</v>
      </c>
      <c r="AI335" s="55">
        <f>IF(AH335&gt;=40,40,AH335)</f>
        <v>39.799999999999997</v>
      </c>
      <c r="AJ335" s="61"/>
      <c r="AK335" s="62"/>
      <c r="AL335" s="63"/>
      <c r="AM335" s="64">
        <f>100%+AL335</f>
        <v>1</v>
      </c>
      <c r="AN335" s="65">
        <f>ROUNDUP((($E$2*AM335-$AN$4)*AJ335+$AN$4),-3)</f>
        <v>0</v>
      </c>
      <c r="AO335" s="66"/>
    </row>
    <row r="336" spans="1:41" s="22" customFormat="1" ht="41.25" customHeight="1" x14ac:dyDescent="0.15">
      <c r="A336" s="84"/>
      <c r="B336" s="85"/>
      <c r="C336" s="88"/>
      <c r="D336" s="80"/>
      <c r="E336" s="73"/>
      <c r="F336" s="80"/>
      <c r="G336" s="529"/>
      <c r="H336" s="210"/>
      <c r="I336" s="88"/>
      <c r="J336" s="86"/>
      <c r="K336" s="86"/>
      <c r="L336" s="88"/>
      <c r="M336" s="87"/>
      <c r="N336" s="89"/>
      <c r="O336" s="90"/>
      <c r="P336" s="88"/>
      <c r="Q336" s="86"/>
      <c r="R336" s="86"/>
      <c r="S336" s="88"/>
      <c r="T336" s="87"/>
      <c r="U336" s="91"/>
      <c r="V336" s="92"/>
      <c r="W336" s="93"/>
      <c r="X336" s="72"/>
      <c r="Y336" s="94"/>
      <c r="Z336" s="93"/>
      <c r="AA336" s="95"/>
      <c r="AB336" s="476">
        <f t="shared" si="352"/>
        <v>0</v>
      </c>
      <c r="AC336" s="536">
        <f t="shared" si="353"/>
        <v>0</v>
      </c>
      <c r="AD336" s="96"/>
      <c r="AE336" s="97"/>
      <c r="AF336" s="97"/>
      <c r="AG336" s="530"/>
      <c r="AH336" s="60">
        <f t="shared" si="359"/>
        <v>0</v>
      </c>
      <c r="AI336" s="98"/>
      <c r="AJ336" s="94"/>
      <c r="AK336" s="87"/>
      <c r="AL336" s="99"/>
      <c r="AM336" s="100"/>
      <c r="AN336" s="479"/>
      <c r="AO336" s="102"/>
    </row>
    <row r="337" spans="1:41" s="22" customFormat="1" ht="42" customHeight="1" x14ac:dyDescent="0.15">
      <c r="A337" s="43"/>
      <c r="B337" s="225"/>
      <c r="C337" s="73"/>
      <c r="D337" s="117"/>
      <c r="E337" s="45"/>
      <c r="F337" s="73"/>
      <c r="G337" s="46"/>
      <c r="H337" s="47"/>
      <c r="I337" s="48"/>
      <c r="J337" s="49"/>
      <c r="K337" s="49"/>
      <c r="L337" s="49"/>
      <c r="M337" s="49"/>
      <c r="N337" s="50"/>
      <c r="O337" s="51"/>
      <c r="P337" s="52"/>
      <c r="Q337" s="53"/>
      <c r="R337" s="53"/>
      <c r="S337" s="53"/>
      <c r="T337" s="53"/>
      <c r="U337" s="54"/>
      <c r="V337" s="55"/>
      <c r="W337" s="56"/>
      <c r="X337" s="57"/>
      <c r="Y337" s="57"/>
      <c r="Z337" s="56"/>
      <c r="AA337" s="57"/>
      <c r="AB337" s="476">
        <f t="shared" si="352"/>
        <v>0</v>
      </c>
      <c r="AC337" s="536">
        <f t="shared" si="353"/>
        <v>0</v>
      </c>
      <c r="AD337" s="478"/>
      <c r="AE337" s="59"/>
      <c r="AF337" s="59"/>
      <c r="AG337" s="263"/>
      <c r="AH337" s="60">
        <f t="shared" si="359"/>
        <v>0</v>
      </c>
      <c r="AI337" s="55"/>
      <c r="AJ337" s="61"/>
      <c r="AK337" s="62"/>
      <c r="AL337" s="63"/>
      <c r="AM337" s="64"/>
      <c r="AN337" s="65"/>
      <c r="AO337" s="66"/>
    </row>
    <row r="338" spans="1:41" s="22" customFormat="1" ht="42" customHeight="1" x14ac:dyDescent="0.15">
      <c r="A338" s="43"/>
      <c r="B338" s="44"/>
      <c r="C338" s="73"/>
      <c r="D338" s="45"/>
      <c r="E338" s="112"/>
      <c r="F338" s="73"/>
      <c r="G338" s="46"/>
      <c r="H338" s="47"/>
      <c r="I338" s="48"/>
      <c r="J338" s="49"/>
      <c r="K338" s="49"/>
      <c r="L338" s="49"/>
      <c r="M338" s="49"/>
      <c r="N338" s="50"/>
      <c r="O338" s="51"/>
      <c r="P338" s="52"/>
      <c r="Q338" s="53"/>
      <c r="R338" s="53"/>
      <c r="S338" s="53"/>
      <c r="T338" s="53"/>
      <c r="U338" s="54"/>
      <c r="V338" s="55"/>
      <c r="W338" s="56"/>
      <c r="X338" s="57"/>
      <c r="Y338" s="57"/>
      <c r="Z338" s="56"/>
      <c r="AA338" s="57"/>
      <c r="AB338" s="476">
        <f t="shared" si="352"/>
        <v>0</v>
      </c>
      <c r="AC338" s="536">
        <f t="shared" si="353"/>
        <v>0</v>
      </c>
      <c r="AD338" s="478"/>
      <c r="AE338" s="59"/>
      <c r="AF338" s="59"/>
      <c r="AG338" s="263"/>
      <c r="AH338" s="60">
        <f t="shared" si="359"/>
        <v>0</v>
      </c>
      <c r="AI338" s="55"/>
      <c r="AJ338" s="61"/>
      <c r="AK338" s="62"/>
      <c r="AL338" s="63"/>
      <c r="AM338" s="64"/>
      <c r="AN338" s="65"/>
      <c r="AO338" s="66"/>
    </row>
    <row r="339" spans="1:41" s="22" customFormat="1" ht="48" customHeight="1" x14ac:dyDescent="0.15">
      <c r="A339" s="43"/>
      <c r="B339" s="44"/>
      <c r="C339" s="117"/>
      <c r="D339" s="117"/>
      <c r="E339" s="45"/>
      <c r="F339" s="82"/>
      <c r="G339" s="46"/>
      <c r="H339" s="47"/>
      <c r="I339" s="48"/>
      <c r="J339" s="49"/>
      <c r="K339" s="49"/>
      <c r="L339" s="49"/>
      <c r="M339" s="49"/>
      <c r="N339" s="50"/>
      <c r="O339" s="51"/>
      <c r="P339" s="52"/>
      <c r="Q339" s="166"/>
      <c r="R339" s="53"/>
      <c r="S339" s="53"/>
      <c r="T339" s="53"/>
      <c r="U339" s="54"/>
      <c r="V339" s="55"/>
      <c r="W339" s="56"/>
      <c r="X339" s="56"/>
      <c r="Y339" s="56"/>
      <c r="Z339" s="56"/>
      <c r="AA339" s="57"/>
      <c r="AB339" s="476">
        <f t="shared" si="352"/>
        <v>0</v>
      </c>
      <c r="AC339" s="536">
        <f t="shared" si="353"/>
        <v>0</v>
      </c>
      <c r="AD339" s="478"/>
      <c r="AE339" s="59"/>
      <c r="AF339" s="59"/>
      <c r="AG339" s="263"/>
      <c r="AH339" s="60">
        <f t="shared" si="359"/>
        <v>0</v>
      </c>
      <c r="AI339" s="55"/>
      <c r="AJ339" s="61"/>
      <c r="AK339" s="62"/>
      <c r="AL339" s="63"/>
      <c r="AM339" s="64"/>
      <c r="AN339" s="65"/>
      <c r="AO339" s="66"/>
    </row>
    <row r="340" spans="1:41" s="22" customFormat="1" ht="48" customHeight="1" x14ac:dyDescent="0.15">
      <c r="A340" s="279"/>
      <c r="B340" s="216"/>
      <c r="C340" s="522"/>
      <c r="D340" s="523"/>
      <c r="E340" s="82" t="s">
        <v>1015</v>
      </c>
      <c r="F340" s="524"/>
      <c r="G340" s="499"/>
      <c r="H340" s="361"/>
      <c r="I340" s="500"/>
      <c r="J340" s="501"/>
      <c r="K340" s="501"/>
      <c r="L340" s="500"/>
      <c r="M340" s="502"/>
      <c r="N340" s="503"/>
      <c r="O340" s="504"/>
      <c r="P340" s="505"/>
      <c r="Q340" s="525"/>
      <c r="R340" s="506"/>
      <c r="S340" s="505"/>
      <c r="T340" s="507"/>
      <c r="U340" s="508"/>
      <c r="V340" s="509"/>
      <c r="W340" s="348"/>
      <c r="X340" s="350"/>
      <c r="Y340" s="350"/>
      <c r="Z340" s="348"/>
      <c r="AA340" s="510"/>
      <c r="AB340" s="476">
        <f t="shared" si="352"/>
        <v>0</v>
      </c>
      <c r="AC340" s="536">
        <f t="shared" si="353"/>
        <v>0</v>
      </c>
      <c r="AD340" s="512"/>
      <c r="AE340" s="513"/>
      <c r="AF340" s="513"/>
      <c r="AG340" s="526"/>
      <c r="AH340" s="60">
        <f t="shared" si="359"/>
        <v>0</v>
      </c>
      <c r="AI340" s="515"/>
      <c r="AJ340" s="516"/>
      <c r="AK340" s="517"/>
      <c r="AL340" s="518"/>
      <c r="AM340" s="519"/>
      <c r="AN340" s="520"/>
      <c r="AO340" s="521"/>
    </row>
    <row r="341" spans="1:41" s="22" customFormat="1" ht="48" customHeight="1" x14ac:dyDescent="0.15">
      <c r="A341" s="279"/>
      <c r="B341" s="216"/>
      <c r="C341" s="522"/>
      <c r="D341" s="523"/>
      <c r="E341" s="45"/>
      <c r="F341" s="524"/>
      <c r="G341" s="499"/>
      <c r="H341" s="361"/>
      <c r="I341" s="500"/>
      <c r="J341" s="501"/>
      <c r="K341" s="501"/>
      <c r="L341" s="500"/>
      <c r="M341" s="502"/>
      <c r="N341" s="503"/>
      <c r="O341" s="504"/>
      <c r="P341" s="505"/>
      <c r="Q341" s="525"/>
      <c r="R341" s="506"/>
      <c r="S341" s="505"/>
      <c r="T341" s="507"/>
      <c r="U341" s="508"/>
      <c r="V341" s="509"/>
      <c r="W341" s="348"/>
      <c r="X341" s="350"/>
      <c r="Y341" s="350"/>
      <c r="Z341" s="348"/>
      <c r="AA341" s="510"/>
      <c r="AB341" s="476">
        <f t="shared" si="352"/>
        <v>0</v>
      </c>
      <c r="AC341" s="536">
        <f t="shared" si="353"/>
        <v>0</v>
      </c>
      <c r="AD341" s="512"/>
      <c r="AE341" s="513"/>
      <c r="AF341" s="513"/>
      <c r="AG341" s="526"/>
      <c r="AH341" s="60">
        <f t="shared" si="359"/>
        <v>0</v>
      </c>
      <c r="AI341" s="515"/>
      <c r="AJ341" s="516"/>
      <c r="AK341" s="517"/>
      <c r="AL341" s="518"/>
      <c r="AM341" s="519"/>
      <c r="AN341" s="520"/>
      <c r="AO341" s="521"/>
    </row>
    <row r="342" spans="1:41" s="22" customFormat="1" ht="41.25" customHeight="1" x14ac:dyDescent="0.15">
      <c r="A342" s="121"/>
      <c r="B342" s="122"/>
      <c r="C342" s="123"/>
      <c r="D342" s="124"/>
      <c r="E342" s="80" t="s">
        <v>354</v>
      </c>
      <c r="F342" s="125"/>
      <c r="G342" s="125"/>
      <c r="H342" s="126"/>
      <c r="I342" s="123"/>
      <c r="J342" s="124"/>
      <c r="K342" s="124"/>
      <c r="L342" s="123"/>
      <c r="M342" s="125"/>
      <c r="N342" s="127"/>
      <c r="O342" s="126"/>
      <c r="P342" s="123"/>
      <c r="Q342" s="124"/>
      <c r="R342" s="124"/>
      <c r="S342" s="123"/>
      <c r="T342" s="125"/>
      <c r="U342" s="128"/>
      <c r="V342" s="129"/>
      <c r="W342" s="130"/>
      <c r="X342" s="131"/>
      <c r="Y342" s="131"/>
      <c r="Z342" s="130"/>
      <c r="AA342" s="132"/>
      <c r="AB342" s="476">
        <f t="shared" si="352"/>
        <v>0</v>
      </c>
      <c r="AC342" s="536">
        <f t="shared" si="353"/>
        <v>0</v>
      </c>
      <c r="AD342" s="486"/>
      <c r="AE342" s="134"/>
      <c r="AF342" s="134"/>
      <c r="AG342" s="490"/>
      <c r="AH342" s="60">
        <f t="shared" si="359"/>
        <v>0</v>
      </c>
      <c r="AI342" s="135"/>
      <c r="AJ342" s="131"/>
      <c r="AK342" s="125"/>
      <c r="AL342" s="136"/>
      <c r="AM342" s="137"/>
      <c r="AN342" s="487"/>
      <c r="AO342" s="139"/>
    </row>
    <row r="343" spans="1:41" s="22" customFormat="1" ht="42" customHeight="1" x14ac:dyDescent="0.15">
      <c r="A343" s="43"/>
      <c r="B343" s="225" t="s">
        <v>1017</v>
      </c>
      <c r="C343" s="115" t="s">
        <v>67</v>
      </c>
      <c r="D343" s="112" t="s">
        <v>1013</v>
      </c>
      <c r="E343" s="112" t="s">
        <v>1008</v>
      </c>
      <c r="F343" s="115" t="s">
        <v>1009</v>
      </c>
      <c r="G343" s="46"/>
      <c r="H343" s="47" t="s">
        <v>1012</v>
      </c>
      <c r="I343" s="48">
        <v>0.5</v>
      </c>
      <c r="J343" s="49">
        <v>0.25</v>
      </c>
      <c r="K343" s="49">
        <v>0.15</v>
      </c>
      <c r="L343" s="49">
        <v>0.1</v>
      </c>
      <c r="M343" s="49"/>
      <c r="N343" s="50">
        <f t="shared" ref="N343:N356" si="363">SUM(I343:M343)</f>
        <v>1</v>
      </c>
      <c r="O343" s="51"/>
      <c r="P343" s="52">
        <v>8</v>
      </c>
      <c r="Q343" s="53">
        <v>8</v>
      </c>
      <c r="R343" s="53">
        <v>8</v>
      </c>
      <c r="S343" s="53">
        <v>8</v>
      </c>
      <c r="T343" s="53"/>
      <c r="U343" s="54">
        <f t="shared" ref="U343:U356" si="364">ROUND(((P343*I343)+(Q343*J343)+(R343*K343)+(S343*L343)+(T343*M343)),2)</f>
        <v>8</v>
      </c>
      <c r="V343" s="55">
        <f t="shared" ref="V343:V356" si="365">IF(U343&gt;=8,8,U343)</f>
        <v>8</v>
      </c>
      <c r="W343" s="56">
        <v>192139877000</v>
      </c>
      <c r="X343" s="57"/>
      <c r="Y343" s="57"/>
      <c r="Z343" s="56"/>
      <c r="AA343" s="57"/>
      <c r="AB343" s="476">
        <f t="shared" si="352"/>
        <v>2.2136187085301935</v>
      </c>
      <c r="AC343" s="536">
        <f t="shared" si="353"/>
        <v>26.563424502362324</v>
      </c>
      <c r="AD343" s="478">
        <f t="shared" ref="AD343:AD356" si="366">IF(AC343&gt;=12,12,AC343)</f>
        <v>12</v>
      </c>
      <c r="AE343" s="59"/>
      <c r="AF343" s="59"/>
      <c r="AG343" s="263">
        <v>19.600000000000001</v>
      </c>
      <c r="AH343" s="60">
        <f t="shared" si="359"/>
        <v>39.6</v>
      </c>
      <c r="AI343" s="55">
        <f t="shared" ref="AI343:AI356" si="367">IF(AH343&gt;=40,40,AH343)</f>
        <v>39.6</v>
      </c>
      <c r="AJ343" s="61"/>
      <c r="AK343" s="62"/>
      <c r="AL343" s="63"/>
      <c r="AM343" s="64">
        <f>100%+AL343</f>
        <v>1</v>
      </c>
      <c r="AN343" s="65">
        <f>ROUNDUP((($E$2*AM343-$AN$4)*AJ343+$AN$4),-3)</f>
        <v>0</v>
      </c>
      <c r="AO343" s="66"/>
    </row>
    <row r="344" spans="1:41" s="22" customFormat="1" ht="54" customHeight="1" x14ac:dyDescent="0.15">
      <c r="A344" s="43"/>
      <c r="B344" s="44"/>
      <c r="C344" s="112" t="s">
        <v>328</v>
      </c>
      <c r="D344" s="45" t="s">
        <v>933</v>
      </c>
      <c r="E344" s="112" t="s">
        <v>50</v>
      </c>
      <c r="F344" s="45"/>
      <c r="G344" s="46"/>
      <c r="H344" s="47" t="s">
        <v>935</v>
      </c>
      <c r="I344" s="48">
        <v>0.5</v>
      </c>
      <c r="J344" s="49">
        <v>0.35</v>
      </c>
      <c r="K344" s="49">
        <v>0.15</v>
      </c>
      <c r="L344" s="49"/>
      <c r="M344" s="49"/>
      <c r="N344" s="50">
        <f t="shared" si="363"/>
        <v>1</v>
      </c>
      <c r="O344" s="51"/>
      <c r="P344" s="52">
        <v>8</v>
      </c>
      <c r="Q344" s="53">
        <v>8</v>
      </c>
      <c r="R344" s="53">
        <v>8</v>
      </c>
      <c r="S344" s="53"/>
      <c r="T344" s="53"/>
      <c r="U344" s="54">
        <f t="shared" si="364"/>
        <v>8</v>
      </c>
      <c r="V344" s="55">
        <f t="shared" si="365"/>
        <v>8</v>
      </c>
      <c r="W344" s="56">
        <v>8774026000</v>
      </c>
      <c r="X344" s="57"/>
      <c r="Y344" s="57">
        <v>309694161000</v>
      </c>
      <c r="Z344" s="56"/>
      <c r="AA344" s="57"/>
      <c r="AB344" s="476">
        <f t="shared" si="352"/>
        <v>1.1714683501976992</v>
      </c>
      <c r="AC344" s="536">
        <f t="shared" si="353"/>
        <v>14.057620202372391</v>
      </c>
      <c r="AD344" s="478">
        <f t="shared" si="366"/>
        <v>12</v>
      </c>
      <c r="AE344" s="59"/>
      <c r="AF344" s="59"/>
      <c r="AG344" s="263">
        <v>19.8</v>
      </c>
      <c r="AH344" s="60">
        <f t="shared" si="359"/>
        <v>39.799999999999997</v>
      </c>
      <c r="AI344" s="55">
        <f t="shared" si="367"/>
        <v>39.799999999999997</v>
      </c>
      <c r="AJ344" s="61"/>
      <c r="AK344" s="62"/>
      <c r="AL344" s="63"/>
      <c r="AM344" s="64">
        <f>100%+AL344</f>
        <v>1</v>
      </c>
      <c r="AN344" s="65">
        <f>ROUNDUP((($E$2*AM344-$AN$4)*AJ344+$AN$4),-3)</f>
        <v>0</v>
      </c>
      <c r="AO344" s="66"/>
    </row>
    <row r="345" spans="1:41" s="22" customFormat="1" ht="48" customHeight="1" x14ac:dyDescent="0.15">
      <c r="A345" s="43"/>
      <c r="B345" s="44"/>
      <c r="C345" s="112" t="s">
        <v>65</v>
      </c>
      <c r="D345" s="45" t="s">
        <v>934</v>
      </c>
      <c r="E345" s="45" t="s">
        <v>962</v>
      </c>
      <c r="F345" s="82"/>
      <c r="G345" s="46"/>
      <c r="H345" s="47" t="s">
        <v>995</v>
      </c>
      <c r="I345" s="48">
        <v>0.5</v>
      </c>
      <c r="J345" s="49">
        <v>0.4</v>
      </c>
      <c r="K345" s="49">
        <v>0.1</v>
      </c>
      <c r="L345" s="49"/>
      <c r="M345" s="49"/>
      <c r="N345" s="50">
        <f t="shared" si="363"/>
        <v>1</v>
      </c>
      <c r="O345" s="51"/>
      <c r="P345" s="52">
        <v>8</v>
      </c>
      <c r="Q345" s="53">
        <v>8</v>
      </c>
      <c r="R345" s="53">
        <v>8</v>
      </c>
      <c r="S345" s="53"/>
      <c r="T345" s="53"/>
      <c r="U345" s="54">
        <f t="shared" si="364"/>
        <v>8</v>
      </c>
      <c r="V345" s="55">
        <f t="shared" si="365"/>
        <v>8</v>
      </c>
      <c r="W345" s="57">
        <v>72627279000</v>
      </c>
      <c r="X345" s="56"/>
      <c r="Y345" s="56">
        <v>3468260000</v>
      </c>
      <c r="Z345" s="56"/>
      <c r="AA345" s="57"/>
      <c r="AB345" s="476">
        <f t="shared" si="352"/>
        <v>0.84472097683528446</v>
      </c>
      <c r="AC345" s="536">
        <f t="shared" si="353"/>
        <v>10.136651722023414</v>
      </c>
      <c r="AD345" s="478">
        <f t="shared" si="366"/>
        <v>10.136651722023414</v>
      </c>
      <c r="AE345" s="59"/>
      <c r="AF345" s="59"/>
      <c r="AG345" s="263">
        <v>19.8</v>
      </c>
      <c r="AH345" s="60">
        <f t="shared" si="359"/>
        <v>37.936651722023413</v>
      </c>
      <c r="AI345" s="55">
        <f t="shared" si="367"/>
        <v>37.936651722023413</v>
      </c>
      <c r="AJ345" s="61"/>
      <c r="AK345" s="62"/>
      <c r="AL345" s="63"/>
      <c r="AM345" s="64"/>
      <c r="AN345" s="65"/>
      <c r="AO345" s="66"/>
    </row>
    <row r="346" spans="1:41" s="22" customFormat="1" ht="48" customHeight="1" thickBot="1" x14ac:dyDescent="0.2">
      <c r="A346" s="43"/>
      <c r="B346" s="44"/>
      <c r="C346" s="45" t="s">
        <v>967</v>
      </c>
      <c r="D346" s="45" t="s">
        <v>936</v>
      </c>
      <c r="E346" s="45" t="s">
        <v>75</v>
      </c>
      <c r="F346" s="45"/>
      <c r="G346" s="46"/>
      <c r="H346" s="600" t="s">
        <v>966</v>
      </c>
      <c r="I346" s="48">
        <v>0.5</v>
      </c>
      <c r="J346" s="49">
        <v>0.3</v>
      </c>
      <c r="K346" s="49">
        <v>0.2</v>
      </c>
      <c r="L346" s="49"/>
      <c r="M346" s="49"/>
      <c r="N346" s="50">
        <f t="shared" si="363"/>
        <v>1</v>
      </c>
      <c r="O346" s="51"/>
      <c r="P346" s="52">
        <v>8</v>
      </c>
      <c r="Q346" s="53">
        <v>8</v>
      </c>
      <c r="R346" s="53">
        <v>8</v>
      </c>
      <c r="S346" s="53"/>
      <c r="T346" s="53"/>
      <c r="U346" s="54">
        <f t="shared" si="364"/>
        <v>8</v>
      </c>
      <c r="V346" s="55">
        <f t="shared" si="365"/>
        <v>8</v>
      </c>
      <c r="W346" s="56">
        <v>18087304000</v>
      </c>
      <c r="X346" s="56">
        <v>10105134000</v>
      </c>
      <c r="Y346" s="57">
        <v>118003002000</v>
      </c>
      <c r="Z346" s="56"/>
      <c r="AA346" s="57"/>
      <c r="AB346" s="476">
        <f t="shared" si="352"/>
        <v>0.82203239820959217</v>
      </c>
      <c r="AC346" s="536">
        <f t="shared" si="353"/>
        <v>9.8643887785151065</v>
      </c>
      <c r="AD346" s="478">
        <f t="shared" si="366"/>
        <v>9.8643887785151065</v>
      </c>
      <c r="AE346" s="59"/>
      <c r="AF346" s="59"/>
      <c r="AG346" s="263">
        <v>19.8</v>
      </c>
      <c r="AH346" s="60">
        <f t="shared" si="359"/>
        <v>37.664388778515104</v>
      </c>
      <c r="AI346" s="55">
        <f t="shared" si="367"/>
        <v>37.664388778515104</v>
      </c>
      <c r="AJ346" s="61"/>
      <c r="AK346" s="62"/>
      <c r="AL346" s="63"/>
      <c r="AM346" s="64"/>
      <c r="AN346" s="65"/>
      <c r="AO346" s="66"/>
    </row>
    <row r="347" spans="1:41" s="22" customFormat="1" ht="48" customHeight="1" x14ac:dyDescent="0.15">
      <c r="A347" s="43"/>
      <c r="B347" s="44"/>
      <c r="C347" s="69" t="s">
        <v>87</v>
      </c>
      <c r="D347" s="45" t="s">
        <v>950</v>
      </c>
      <c r="E347" s="69" t="s">
        <v>817</v>
      </c>
      <c r="F347" s="45"/>
      <c r="G347" s="46"/>
      <c r="H347" s="47" t="s">
        <v>817</v>
      </c>
      <c r="I347" s="48">
        <v>0.5</v>
      </c>
      <c r="J347" s="49">
        <v>0.3</v>
      </c>
      <c r="K347" s="49">
        <v>0.2</v>
      </c>
      <c r="L347" s="49"/>
      <c r="M347" s="49"/>
      <c r="N347" s="50">
        <f t="shared" si="363"/>
        <v>1</v>
      </c>
      <c r="O347" s="51"/>
      <c r="P347" s="52">
        <v>8</v>
      </c>
      <c r="Q347" s="166">
        <v>7.6</v>
      </c>
      <c r="R347" s="53">
        <v>8</v>
      </c>
      <c r="S347" s="53"/>
      <c r="T347" s="53"/>
      <c r="U347" s="54">
        <f t="shared" si="364"/>
        <v>7.88</v>
      </c>
      <c r="V347" s="55">
        <f t="shared" si="365"/>
        <v>7.88</v>
      </c>
      <c r="W347" s="68">
        <v>52350968000</v>
      </c>
      <c r="X347" s="57">
        <v>5213350000</v>
      </c>
      <c r="Y347" s="68">
        <v>32073376000</v>
      </c>
      <c r="Z347" s="68"/>
      <c r="AA347" s="57"/>
      <c r="AB347" s="476">
        <f t="shared" si="352"/>
        <v>0.78697142964583211</v>
      </c>
      <c r="AC347" s="536">
        <f t="shared" si="353"/>
        <v>9.4436571557499853</v>
      </c>
      <c r="AD347" s="478">
        <f t="shared" si="366"/>
        <v>9.4436571557499853</v>
      </c>
      <c r="AE347" s="182"/>
      <c r="AF347" s="182"/>
      <c r="AG347" s="263">
        <v>19.8</v>
      </c>
      <c r="AH347" s="60">
        <f t="shared" si="359"/>
        <v>37.123657155749981</v>
      </c>
      <c r="AI347" s="55">
        <f t="shared" si="367"/>
        <v>37.123657155749981</v>
      </c>
      <c r="AJ347" s="61"/>
      <c r="AK347" s="62"/>
      <c r="AL347" s="63"/>
      <c r="AM347" s="64">
        <f t="shared" ref="AM347:AM356" si="368">100%+AL347</f>
        <v>1</v>
      </c>
      <c r="AN347" s="65">
        <f t="shared" ref="AN347:AN356" si="369">ROUNDUP((($E$2*AM347-$AN$4)*AJ347+$AN$4),-3)</f>
        <v>0</v>
      </c>
      <c r="AO347" s="66"/>
    </row>
    <row r="348" spans="1:41" s="22" customFormat="1" ht="55.5" customHeight="1" x14ac:dyDescent="0.15">
      <c r="A348" s="43"/>
      <c r="B348" s="44"/>
      <c r="C348" s="104" t="s">
        <v>943</v>
      </c>
      <c r="D348" s="80" t="s">
        <v>949</v>
      </c>
      <c r="E348" s="45" t="s">
        <v>951</v>
      </c>
      <c r="F348" s="45"/>
      <c r="G348" s="46"/>
      <c r="H348" s="47" t="s">
        <v>536</v>
      </c>
      <c r="I348" s="48">
        <v>0.5</v>
      </c>
      <c r="J348" s="217">
        <v>0.29570000000000002</v>
      </c>
      <c r="K348" s="49">
        <v>0.2</v>
      </c>
      <c r="L348" s="49"/>
      <c r="M348" s="49"/>
      <c r="N348" s="50">
        <f t="shared" si="363"/>
        <v>0.99570000000000003</v>
      </c>
      <c r="O348" s="51"/>
      <c r="P348" s="52">
        <v>8</v>
      </c>
      <c r="Q348" s="166">
        <v>7.6</v>
      </c>
      <c r="R348" s="53">
        <v>8</v>
      </c>
      <c r="S348" s="53"/>
      <c r="T348" s="53"/>
      <c r="U348" s="54">
        <f t="shared" si="364"/>
        <v>7.85</v>
      </c>
      <c r="V348" s="55">
        <f t="shared" si="365"/>
        <v>7.85</v>
      </c>
      <c r="W348" s="56">
        <v>219799892000</v>
      </c>
      <c r="X348" s="57">
        <v>5357762000</v>
      </c>
      <c r="Y348" s="68"/>
      <c r="Z348" s="68"/>
      <c r="AA348" s="57"/>
      <c r="AB348" s="476">
        <f t="shared" si="352"/>
        <v>2.5687909752364178</v>
      </c>
      <c r="AC348" s="536">
        <f t="shared" si="353"/>
        <v>30.825491702837013</v>
      </c>
      <c r="AD348" s="478">
        <f t="shared" si="366"/>
        <v>12</v>
      </c>
      <c r="AE348" s="182"/>
      <c r="AF348" s="182"/>
      <c r="AG348" s="263">
        <v>19.8</v>
      </c>
      <c r="AH348" s="60">
        <f t="shared" si="359"/>
        <v>39.650000000000006</v>
      </c>
      <c r="AI348" s="55">
        <f t="shared" si="367"/>
        <v>39.650000000000006</v>
      </c>
      <c r="AJ348" s="61"/>
      <c r="AK348" s="62"/>
      <c r="AL348" s="63"/>
      <c r="AM348" s="64">
        <f t="shared" si="368"/>
        <v>1</v>
      </c>
      <c r="AN348" s="65">
        <f t="shared" si="369"/>
        <v>0</v>
      </c>
      <c r="AO348" s="66"/>
    </row>
    <row r="349" spans="1:41" s="22" customFormat="1" ht="55.5" customHeight="1" x14ac:dyDescent="0.15">
      <c r="A349" s="43"/>
      <c r="B349" s="44"/>
      <c r="C349" s="80" t="s">
        <v>968</v>
      </c>
      <c r="D349" s="80" t="s">
        <v>531</v>
      </c>
      <c r="E349" s="80"/>
      <c r="F349" s="45"/>
      <c r="G349" s="46"/>
      <c r="H349" s="47" t="s">
        <v>970</v>
      </c>
      <c r="I349" s="48">
        <v>0.51</v>
      </c>
      <c r="J349" s="49">
        <v>0.49</v>
      </c>
      <c r="K349" s="49"/>
      <c r="L349" s="49"/>
      <c r="M349" s="49"/>
      <c r="N349" s="50">
        <f t="shared" si="363"/>
        <v>1</v>
      </c>
      <c r="O349" s="51"/>
      <c r="P349" s="52">
        <v>8</v>
      </c>
      <c r="Q349" s="53">
        <v>8</v>
      </c>
      <c r="R349" s="53"/>
      <c r="S349" s="53"/>
      <c r="T349" s="53"/>
      <c r="U349" s="54">
        <f t="shared" si="364"/>
        <v>8</v>
      </c>
      <c r="V349" s="55">
        <f t="shared" si="365"/>
        <v>8</v>
      </c>
      <c r="W349" s="56">
        <v>4000000000</v>
      </c>
      <c r="X349" s="57">
        <v>64435476000</v>
      </c>
      <c r="Y349" s="68"/>
      <c r="Z349" s="68"/>
      <c r="AA349" s="57"/>
      <c r="AB349" s="476">
        <f t="shared" si="352"/>
        <v>0.77451089444654164</v>
      </c>
      <c r="AC349" s="536">
        <f t="shared" si="353"/>
        <v>9.2941307333585002</v>
      </c>
      <c r="AD349" s="478">
        <f t="shared" si="366"/>
        <v>9.2941307333585002</v>
      </c>
      <c r="AE349" s="59"/>
      <c r="AF349" s="59"/>
      <c r="AG349" s="263">
        <v>19.8</v>
      </c>
      <c r="AH349" s="60">
        <f t="shared" si="359"/>
        <v>37.094130733358497</v>
      </c>
      <c r="AI349" s="55">
        <f t="shared" si="367"/>
        <v>37.094130733358497</v>
      </c>
      <c r="AJ349" s="61"/>
      <c r="AK349" s="62"/>
      <c r="AL349" s="63"/>
      <c r="AM349" s="64">
        <f t="shared" si="368"/>
        <v>1</v>
      </c>
      <c r="AN349" s="65">
        <f t="shared" si="369"/>
        <v>0</v>
      </c>
      <c r="AO349" s="66"/>
    </row>
    <row r="350" spans="1:41" s="22" customFormat="1" ht="48" customHeight="1" x14ac:dyDescent="0.15">
      <c r="A350" s="43"/>
      <c r="B350" s="44"/>
      <c r="C350" s="45" t="s">
        <v>46</v>
      </c>
      <c r="D350" s="69" t="s">
        <v>940</v>
      </c>
      <c r="E350" s="80" t="s">
        <v>941</v>
      </c>
      <c r="F350" s="45" t="s">
        <v>755</v>
      </c>
      <c r="G350" s="46"/>
      <c r="H350" s="47" t="s">
        <v>960</v>
      </c>
      <c r="I350" s="48">
        <v>0.56000000000000005</v>
      </c>
      <c r="J350" s="49">
        <v>0.2</v>
      </c>
      <c r="K350" s="49">
        <v>0.1</v>
      </c>
      <c r="L350" s="49">
        <v>0.14000000000000001</v>
      </c>
      <c r="M350" s="49"/>
      <c r="N350" s="50">
        <f t="shared" si="363"/>
        <v>1</v>
      </c>
      <c r="O350" s="51"/>
      <c r="P350" s="52">
        <v>8</v>
      </c>
      <c r="Q350" s="166">
        <v>7.6</v>
      </c>
      <c r="R350" s="166">
        <v>7.6</v>
      </c>
      <c r="S350" s="53">
        <v>8</v>
      </c>
      <c r="T350" s="53"/>
      <c r="U350" s="54">
        <f t="shared" si="364"/>
        <v>7.88</v>
      </c>
      <c r="V350" s="55">
        <f t="shared" si="365"/>
        <v>7.88</v>
      </c>
      <c r="W350" s="56">
        <v>201778782000</v>
      </c>
      <c r="X350" s="57"/>
      <c r="Y350" s="57"/>
      <c r="Z350" s="56"/>
      <c r="AA350" s="167"/>
      <c r="AB350" s="476">
        <f t="shared" si="352"/>
        <v>2.6036273627779605</v>
      </c>
      <c r="AC350" s="536">
        <f t="shared" si="353"/>
        <v>31.243528353335527</v>
      </c>
      <c r="AD350" s="478">
        <f t="shared" si="366"/>
        <v>12</v>
      </c>
      <c r="AE350" s="182"/>
      <c r="AF350" s="182"/>
      <c r="AG350" s="263">
        <v>19.8</v>
      </c>
      <c r="AH350" s="60">
        <f t="shared" si="359"/>
        <v>39.68</v>
      </c>
      <c r="AI350" s="55">
        <f t="shared" si="367"/>
        <v>39.68</v>
      </c>
      <c r="AJ350" s="61"/>
      <c r="AK350" s="62"/>
      <c r="AL350" s="63"/>
      <c r="AM350" s="64">
        <f t="shared" si="368"/>
        <v>1</v>
      </c>
      <c r="AN350" s="65">
        <f t="shared" si="369"/>
        <v>0</v>
      </c>
      <c r="AO350" s="66"/>
    </row>
    <row r="351" spans="1:41" s="22" customFormat="1" ht="48" customHeight="1" x14ac:dyDescent="0.15">
      <c r="A351" s="43"/>
      <c r="B351" s="44"/>
      <c r="C351" s="45" t="s">
        <v>129</v>
      </c>
      <c r="D351" s="45" t="s">
        <v>948</v>
      </c>
      <c r="E351" s="45" t="s">
        <v>56</v>
      </c>
      <c r="F351" s="45"/>
      <c r="G351" s="46"/>
      <c r="H351" s="47" t="s">
        <v>971</v>
      </c>
      <c r="I351" s="48">
        <v>0.5</v>
      </c>
      <c r="J351" s="217">
        <v>0.29580000000000001</v>
      </c>
      <c r="K351" s="49">
        <v>0.2</v>
      </c>
      <c r="L351" s="49"/>
      <c r="M351" s="49"/>
      <c r="N351" s="50">
        <f t="shared" si="363"/>
        <v>0.99580000000000002</v>
      </c>
      <c r="O351" s="51"/>
      <c r="P351" s="52">
        <v>8</v>
      </c>
      <c r="Q351" s="166">
        <v>7.6</v>
      </c>
      <c r="R351" s="53">
        <v>8</v>
      </c>
      <c r="S351" s="53"/>
      <c r="T351" s="53"/>
      <c r="U351" s="54">
        <f t="shared" si="364"/>
        <v>7.85</v>
      </c>
      <c r="V351" s="55">
        <f t="shared" si="365"/>
        <v>7.85</v>
      </c>
      <c r="W351" s="72">
        <v>86060576000</v>
      </c>
      <c r="X351" s="72">
        <v>239635000</v>
      </c>
      <c r="Y351" s="57">
        <v>3468260000</v>
      </c>
      <c r="Z351" s="56"/>
      <c r="AA351" s="167"/>
      <c r="AB351" s="476">
        <f t="shared" si="352"/>
        <v>1.0091090233833817</v>
      </c>
      <c r="AC351" s="536">
        <f t="shared" si="353"/>
        <v>12.10930828060058</v>
      </c>
      <c r="AD351" s="478">
        <f t="shared" si="366"/>
        <v>12</v>
      </c>
      <c r="AE351" s="182"/>
      <c r="AF351" s="182"/>
      <c r="AG351" s="263">
        <v>19.8</v>
      </c>
      <c r="AH351" s="60">
        <f t="shared" si="359"/>
        <v>39.650000000000006</v>
      </c>
      <c r="AI351" s="55">
        <f t="shared" si="367"/>
        <v>39.650000000000006</v>
      </c>
      <c r="AJ351" s="61"/>
      <c r="AK351" s="62"/>
      <c r="AL351" s="63"/>
      <c r="AM351" s="64">
        <f t="shared" si="368"/>
        <v>1</v>
      </c>
      <c r="AN351" s="65">
        <f t="shared" si="369"/>
        <v>0</v>
      </c>
      <c r="AO351" s="66"/>
    </row>
    <row r="352" spans="1:41" s="22" customFormat="1" ht="48" customHeight="1" x14ac:dyDescent="0.15">
      <c r="A352" s="43"/>
      <c r="B352" s="44"/>
      <c r="C352" s="45" t="s">
        <v>911</v>
      </c>
      <c r="D352" s="45" t="s">
        <v>952</v>
      </c>
      <c r="E352" s="45" t="s">
        <v>953</v>
      </c>
      <c r="F352" s="45" t="s">
        <v>954</v>
      </c>
      <c r="G352" s="46"/>
      <c r="H352" s="47" t="s">
        <v>260</v>
      </c>
      <c r="I352" s="48">
        <v>0.5</v>
      </c>
      <c r="J352" s="49">
        <v>0.15</v>
      </c>
      <c r="K352" s="49">
        <v>0.15</v>
      </c>
      <c r="L352" s="49">
        <v>0.2</v>
      </c>
      <c r="M352" s="49"/>
      <c r="N352" s="50">
        <f t="shared" si="363"/>
        <v>1</v>
      </c>
      <c r="O352" s="51"/>
      <c r="P352" s="52">
        <v>8</v>
      </c>
      <c r="Q352" s="166">
        <v>7.6</v>
      </c>
      <c r="R352" s="166">
        <v>7.6</v>
      </c>
      <c r="S352" s="53">
        <v>8</v>
      </c>
      <c r="T352" s="53"/>
      <c r="U352" s="54">
        <f t="shared" si="364"/>
        <v>7.88</v>
      </c>
      <c r="V352" s="55">
        <f t="shared" si="365"/>
        <v>7.88</v>
      </c>
      <c r="W352" s="57">
        <v>313274126000</v>
      </c>
      <c r="X352" s="57"/>
      <c r="Y352" s="68"/>
      <c r="Z352" s="68"/>
      <c r="AA352" s="57"/>
      <c r="AB352" s="476">
        <f t="shared" si="352"/>
        <v>3.6091907470724833</v>
      </c>
      <c r="AC352" s="536">
        <f t="shared" si="353"/>
        <v>43.310288964869798</v>
      </c>
      <c r="AD352" s="478">
        <f t="shared" si="366"/>
        <v>12</v>
      </c>
      <c r="AE352" s="182"/>
      <c r="AF352" s="182"/>
      <c r="AG352" s="263">
        <v>19.8</v>
      </c>
      <c r="AH352" s="60">
        <f t="shared" si="359"/>
        <v>39.68</v>
      </c>
      <c r="AI352" s="55">
        <f t="shared" si="367"/>
        <v>39.68</v>
      </c>
      <c r="AJ352" s="61"/>
      <c r="AK352" s="62"/>
      <c r="AL352" s="63"/>
      <c r="AM352" s="64">
        <f t="shared" si="368"/>
        <v>1</v>
      </c>
      <c r="AN352" s="65">
        <f t="shared" si="369"/>
        <v>0</v>
      </c>
      <c r="AO352" s="66"/>
    </row>
    <row r="353" spans="1:41" s="22" customFormat="1" ht="55.5" customHeight="1" x14ac:dyDescent="0.15">
      <c r="A353" s="43"/>
      <c r="B353" s="44"/>
      <c r="C353" s="80" t="s">
        <v>968</v>
      </c>
      <c r="D353" s="80" t="s">
        <v>531</v>
      </c>
      <c r="E353" s="80"/>
      <c r="F353" s="45"/>
      <c r="G353" s="46"/>
      <c r="H353" s="47" t="s">
        <v>970</v>
      </c>
      <c r="I353" s="48">
        <v>0.51</v>
      </c>
      <c r="J353" s="49">
        <v>0.49</v>
      </c>
      <c r="K353" s="49"/>
      <c r="L353" s="49"/>
      <c r="M353" s="49"/>
      <c r="N353" s="50">
        <f t="shared" si="363"/>
        <v>1</v>
      </c>
      <c r="O353" s="51"/>
      <c r="P353" s="52">
        <v>8</v>
      </c>
      <c r="Q353" s="53">
        <v>8</v>
      </c>
      <c r="R353" s="53"/>
      <c r="S353" s="53"/>
      <c r="T353" s="53"/>
      <c r="U353" s="54">
        <f t="shared" si="364"/>
        <v>8</v>
      </c>
      <c r="V353" s="55">
        <f t="shared" si="365"/>
        <v>8</v>
      </c>
      <c r="W353" s="56">
        <v>4000000000</v>
      </c>
      <c r="X353" s="57">
        <v>64435476000</v>
      </c>
      <c r="Y353" s="68"/>
      <c r="Z353" s="68"/>
      <c r="AA353" s="57"/>
      <c r="AB353" s="476">
        <f t="shared" si="352"/>
        <v>0.77451089444654164</v>
      </c>
      <c r="AC353" s="536">
        <f t="shared" si="353"/>
        <v>9.2941307333585002</v>
      </c>
      <c r="AD353" s="478">
        <f t="shared" si="366"/>
        <v>9.2941307333585002</v>
      </c>
      <c r="AE353" s="59"/>
      <c r="AF353" s="59"/>
      <c r="AG353" s="263">
        <v>19.8</v>
      </c>
      <c r="AH353" s="60">
        <f t="shared" si="359"/>
        <v>37.094130733358497</v>
      </c>
      <c r="AI353" s="55">
        <f t="shared" si="367"/>
        <v>37.094130733358497</v>
      </c>
      <c r="AJ353" s="61"/>
      <c r="AK353" s="62"/>
      <c r="AL353" s="63"/>
      <c r="AM353" s="64">
        <f t="shared" si="368"/>
        <v>1</v>
      </c>
      <c r="AN353" s="65">
        <f t="shared" si="369"/>
        <v>0</v>
      </c>
      <c r="AO353" s="66"/>
    </row>
    <row r="354" spans="1:41" s="22" customFormat="1" ht="48" customHeight="1" x14ac:dyDescent="0.15">
      <c r="A354" s="43"/>
      <c r="B354" s="44"/>
      <c r="C354" s="45" t="s">
        <v>46</v>
      </c>
      <c r="D354" s="69" t="s">
        <v>940</v>
      </c>
      <c r="E354" s="80" t="s">
        <v>941</v>
      </c>
      <c r="F354" s="45" t="s">
        <v>755</v>
      </c>
      <c r="G354" s="46"/>
      <c r="H354" s="47" t="s">
        <v>960</v>
      </c>
      <c r="I354" s="48">
        <v>0.56000000000000005</v>
      </c>
      <c r="J354" s="49">
        <v>0.2</v>
      </c>
      <c r="K354" s="49">
        <v>0.1</v>
      </c>
      <c r="L354" s="49">
        <v>0.14000000000000001</v>
      </c>
      <c r="M354" s="49"/>
      <c r="N354" s="50">
        <f t="shared" si="363"/>
        <v>1</v>
      </c>
      <c r="O354" s="51"/>
      <c r="P354" s="52">
        <v>8</v>
      </c>
      <c r="Q354" s="166">
        <v>7.6</v>
      </c>
      <c r="R354" s="166">
        <v>7.6</v>
      </c>
      <c r="S354" s="53">
        <v>8</v>
      </c>
      <c r="T354" s="53"/>
      <c r="U354" s="54">
        <f t="shared" si="364"/>
        <v>7.88</v>
      </c>
      <c r="V354" s="55">
        <f t="shared" si="365"/>
        <v>7.88</v>
      </c>
      <c r="W354" s="56">
        <v>201778782000</v>
      </c>
      <c r="X354" s="57"/>
      <c r="Y354" s="57"/>
      <c r="Z354" s="56"/>
      <c r="AA354" s="167"/>
      <c r="AB354" s="476">
        <f t="shared" si="352"/>
        <v>2.6036273627779605</v>
      </c>
      <c r="AC354" s="536">
        <f t="shared" si="353"/>
        <v>31.243528353335527</v>
      </c>
      <c r="AD354" s="478">
        <f t="shared" si="366"/>
        <v>12</v>
      </c>
      <c r="AE354" s="182"/>
      <c r="AF354" s="182"/>
      <c r="AG354" s="263">
        <v>19.8</v>
      </c>
      <c r="AH354" s="60">
        <f t="shared" si="359"/>
        <v>39.68</v>
      </c>
      <c r="AI354" s="55">
        <f t="shared" si="367"/>
        <v>39.68</v>
      </c>
      <c r="AJ354" s="61"/>
      <c r="AK354" s="62"/>
      <c r="AL354" s="63"/>
      <c r="AM354" s="64">
        <f t="shared" si="368"/>
        <v>1</v>
      </c>
      <c r="AN354" s="65">
        <f t="shared" si="369"/>
        <v>0</v>
      </c>
      <c r="AO354" s="66"/>
    </row>
    <row r="355" spans="1:41" s="22" customFormat="1" ht="48" customHeight="1" x14ac:dyDescent="0.15">
      <c r="A355" s="43"/>
      <c r="B355" s="44"/>
      <c r="C355" s="45" t="s">
        <v>129</v>
      </c>
      <c r="D355" s="45" t="s">
        <v>948</v>
      </c>
      <c r="E355" s="45" t="s">
        <v>56</v>
      </c>
      <c r="F355" s="45"/>
      <c r="G355" s="46"/>
      <c r="H355" s="47" t="s">
        <v>971</v>
      </c>
      <c r="I355" s="48">
        <v>0.5</v>
      </c>
      <c r="J355" s="217">
        <v>0.29580000000000001</v>
      </c>
      <c r="K355" s="49">
        <v>0.2</v>
      </c>
      <c r="L355" s="49"/>
      <c r="M355" s="49"/>
      <c r="N355" s="50">
        <f t="shared" si="363"/>
        <v>0.99580000000000002</v>
      </c>
      <c r="O355" s="51"/>
      <c r="P355" s="52">
        <v>8</v>
      </c>
      <c r="Q355" s="166">
        <v>7.6</v>
      </c>
      <c r="R355" s="53">
        <v>8</v>
      </c>
      <c r="S355" s="53"/>
      <c r="T355" s="53"/>
      <c r="U355" s="54">
        <f t="shared" si="364"/>
        <v>7.85</v>
      </c>
      <c r="V355" s="55">
        <f t="shared" si="365"/>
        <v>7.85</v>
      </c>
      <c r="W355" s="72">
        <v>86060576000</v>
      </c>
      <c r="X355" s="72">
        <v>239635000</v>
      </c>
      <c r="Y355" s="57">
        <v>3468260000</v>
      </c>
      <c r="Z355" s="56"/>
      <c r="AA355" s="167"/>
      <c r="AB355" s="476">
        <f t="shared" si="352"/>
        <v>1.0091090233833817</v>
      </c>
      <c r="AC355" s="536">
        <f t="shared" si="353"/>
        <v>12.10930828060058</v>
      </c>
      <c r="AD355" s="478">
        <f t="shared" si="366"/>
        <v>12</v>
      </c>
      <c r="AE355" s="182"/>
      <c r="AF355" s="182"/>
      <c r="AG355" s="263">
        <v>19.8</v>
      </c>
      <c r="AH355" s="60">
        <f t="shared" si="359"/>
        <v>39.650000000000006</v>
      </c>
      <c r="AI355" s="55">
        <f t="shared" si="367"/>
        <v>39.650000000000006</v>
      </c>
      <c r="AJ355" s="61"/>
      <c r="AK355" s="62"/>
      <c r="AL355" s="63"/>
      <c r="AM355" s="64">
        <f t="shared" si="368"/>
        <v>1</v>
      </c>
      <c r="AN355" s="65">
        <f t="shared" si="369"/>
        <v>0</v>
      </c>
      <c r="AO355" s="66"/>
    </row>
    <row r="356" spans="1:41" s="22" customFormat="1" ht="48" customHeight="1" x14ac:dyDescent="0.15">
      <c r="A356" s="43"/>
      <c r="B356" s="44"/>
      <c r="C356" s="45" t="s">
        <v>911</v>
      </c>
      <c r="D356" s="45" t="s">
        <v>952</v>
      </c>
      <c r="E356" s="45" t="s">
        <v>953</v>
      </c>
      <c r="F356" s="45" t="s">
        <v>954</v>
      </c>
      <c r="G356" s="46"/>
      <c r="H356" s="47" t="s">
        <v>260</v>
      </c>
      <c r="I356" s="48">
        <v>0.5</v>
      </c>
      <c r="J356" s="49">
        <v>0.15</v>
      </c>
      <c r="K356" s="49">
        <v>0.15</v>
      </c>
      <c r="L356" s="49">
        <v>0.2</v>
      </c>
      <c r="M356" s="49"/>
      <c r="N356" s="50">
        <f t="shared" si="363"/>
        <v>1</v>
      </c>
      <c r="O356" s="51"/>
      <c r="P356" s="52">
        <v>8</v>
      </c>
      <c r="Q356" s="166">
        <v>7.6</v>
      </c>
      <c r="R356" s="166">
        <v>7.6</v>
      </c>
      <c r="S356" s="53">
        <v>8</v>
      </c>
      <c r="T356" s="53"/>
      <c r="U356" s="54">
        <f t="shared" si="364"/>
        <v>7.88</v>
      </c>
      <c r="V356" s="55">
        <f t="shared" si="365"/>
        <v>7.88</v>
      </c>
      <c r="W356" s="57">
        <v>313274126000</v>
      </c>
      <c r="X356" s="57"/>
      <c r="Y356" s="68"/>
      <c r="Z356" s="68"/>
      <c r="AA356" s="57"/>
      <c r="AB356" s="476">
        <f t="shared" si="352"/>
        <v>3.6091907470724833</v>
      </c>
      <c r="AC356" s="536">
        <f t="shared" si="353"/>
        <v>43.310288964869798</v>
      </c>
      <c r="AD356" s="478">
        <f t="shared" si="366"/>
        <v>12</v>
      </c>
      <c r="AE356" s="182"/>
      <c r="AF356" s="182"/>
      <c r="AG356" s="263">
        <v>19.8</v>
      </c>
      <c r="AH356" s="60">
        <f t="shared" si="359"/>
        <v>39.68</v>
      </c>
      <c r="AI356" s="55">
        <f t="shared" si="367"/>
        <v>39.68</v>
      </c>
      <c r="AJ356" s="61"/>
      <c r="AK356" s="62"/>
      <c r="AL356" s="63"/>
      <c r="AM356" s="64">
        <f t="shared" si="368"/>
        <v>1</v>
      </c>
      <c r="AN356" s="65">
        <f t="shared" si="369"/>
        <v>0</v>
      </c>
      <c r="AO356" s="66"/>
    </row>
    <row r="357" spans="1:41" s="22" customFormat="1" ht="48" customHeight="1" x14ac:dyDescent="0.15">
      <c r="A357" s="43"/>
      <c r="B357" s="44"/>
      <c r="C357" s="82" t="s">
        <v>938</v>
      </c>
      <c r="D357" s="82" t="s">
        <v>939</v>
      </c>
      <c r="E357" s="82" t="s">
        <v>939</v>
      </c>
      <c r="F357" s="82"/>
      <c r="G357" s="46"/>
      <c r="H357" s="175" t="s">
        <v>991</v>
      </c>
      <c r="I357" s="48"/>
      <c r="J357" s="49"/>
      <c r="K357" s="49"/>
      <c r="L357" s="49"/>
      <c r="M357" s="49"/>
      <c r="N357" s="50"/>
      <c r="O357" s="51"/>
      <c r="P357" s="52"/>
      <c r="Q357" s="53"/>
      <c r="R357" s="53"/>
      <c r="S357" s="53"/>
      <c r="T357" s="53"/>
      <c r="U357" s="54"/>
      <c r="V357" s="55"/>
      <c r="W357" s="56"/>
      <c r="X357" s="56"/>
      <c r="Y357" s="57"/>
      <c r="Z357" s="56"/>
      <c r="AA357" s="57"/>
      <c r="AB357" s="476">
        <f t="shared" si="352"/>
        <v>0</v>
      </c>
      <c r="AC357" s="536">
        <f t="shared" si="353"/>
        <v>0</v>
      </c>
      <c r="AD357" s="478"/>
      <c r="AE357" s="59"/>
      <c r="AF357" s="59"/>
      <c r="AG357" s="263">
        <v>19.8</v>
      </c>
      <c r="AH357" s="60">
        <f t="shared" si="359"/>
        <v>19.8</v>
      </c>
      <c r="AI357" s="55"/>
      <c r="AJ357" s="61"/>
      <c r="AK357" s="62"/>
      <c r="AL357" s="63"/>
      <c r="AM357" s="64"/>
      <c r="AN357" s="65"/>
      <c r="AO357" s="66"/>
    </row>
    <row r="358" spans="1:41" s="22" customFormat="1" ht="42" customHeight="1" x14ac:dyDescent="0.15">
      <c r="A358" s="43"/>
      <c r="B358" s="44"/>
      <c r="C358" s="73" t="s">
        <v>67</v>
      </c>
      <c r="D358" s="45" t="s">
        <v>955</v>
      </c>
      <c r="E358" s="45" t="s">
        <v>956</v>
      </c>
      <c r="F358" s="45" t="s">
        <v>573</v>
      </c>
      <c r="G358" s="46"/>
      <c r="H358" s="47" t="s">
        <v>961</v>
      </c>
      <c r="I358" s="48">
        <v>0.5</v>
      </c>
      <c r="J358" s="49">
        <v>0.14000000000000001</v>
      </c>
      <c r="K358" s="49">
        <v>0.16</v>
      </c>
      <c r="L358" s="49">
        <v>0.2</v>
      </c>
      <c r="M358" s="49"/>
      <c r="N358" s="50">
        <f t="shared" ref="N358:N368" si="370">SUM(I358:M358)</f>
        <v>1</v>
      </c>
      <c r="O358" s="51"/>
      <c r="P358" s="52">
        <v>8</v>
      </c>
      <c r="Q358" s="53">
        <v>8</v>
      </c>
      <c r="R358" s="166">
        <v>7.6</v>
      </c>
      <c r="S358" s="53">
        <v>8</v>
      </c>
      <c r="T358" s="53"/>
      <c r="U358" s="54">
        <f t="shared" ref="U358:U368" si="371">ROUND(((P358*I358)+(Q358*J358)+(R358*K358)+(S358*L358)+(T358*M358)),2)</f>
        <v>7.94</v>
      </c>
      <c r="V358" s="55">
        <f t="shared" ref="V358:V368" si="372">IF(U358&gt;=8,8,U358)</f>
        <v>7.94</v>
      </c>
      <c r="W358" s="56">
        <v>192139877000</v>
      </c>
      <c r="X358" s="57"/>
      <c r="Y358" s="57"/>
      <c r="Z358" s="56"/>
      <c r="AA358" s="57"/>
      <c r="AB358" s="476">
        <f t="shared" si="352"/>
        <v>2.2136187085301935</v>
      </c>
      <c r="AC358" s="536">
        <f t="shared" si="353"/>
        <v>26.563424502362324</v>
      </c>
      <c r="AD358" s="478">
        <f t="shared" ref="AD358:AD368" si="373">IF(AC358&gt;=12,12,AC358)</f>
        <v>12</v>
      </c>
      <c r="AE358" s="182"/>
      <c r="AF358" s="182"/>
      <c r="AG358" s="263">
        <v>19.8</v>
      </c>
      <c r="AH358" s="60">
        <f t="shared" si="359"/>
        <v>39.74</v>
      </c>
      <c r="AI358" s="55">
        <f t="shared" ref="AI358:AI368" si="374">IF(AH358&gt;=40,40,AH358)</f>
        <v>39.74</v>
      </c>
      <c r="AJ358" s="61"/>
      <c r="AK358" s="62"/>
      <c r="AL358" s="63"/>
      <c r="AM358" s="64">
        <f>100%+AL358</f>
        <v>1</v>
      </c>
      <c r="AN358" s="65">
        <f>ROUNDUP((($E$2*AM358-$AN$4)*AJ358+$AN$4),-3)</f>
        <v>0</v>
      </c>
      <c r="AO358" s="66"/>
    </row>
    <row r="359" spans="1:41" s="22" customFormat="1" ht="48" customHeight="1" x14ac:dyDescent="0.15">
      <c r="A359" s="43"/>
      <c r="B359" s="44"/>
      <c r="C359" s="45" t="s">
        <v>965</v>
      </c>
      <c r="D359" s="45" t="s">
        <v>957</v>
      </c>
      <c r="E359" s="73" t="s">
        <v>958</v>
      </c>
      <c r="F359" s="45" t="s">
        <v>313</v>
      </c>
      <c r="G359" s="79"/>
      <c r="H359" s="47" t="s">
        <v>972</v>
      </c>
      <c r="I359" s="48">
        <v>0.5</v>
      </c>
      <c r="J359" s="49">
        <v>0.17</v>
      </c>
      <c r="K359" s="49">
        <v>0.13</v>
      </c>
      <c r="L359" s="49">
        <v>0.2</v>
      </c>
      <c r="M359" s="49"/>
      <c r="N359" s="50">
        <f t="shared" si="370"/>
        <v>1</v>
      </c>
      <c r="O359" s="51"/>
      <c r="P359" s="52">
        <v>8</v>
      </c>
      <c r="Q359" s="166">
        <v>7.6</v>
      </c>
      <c r="R359" s="166">
        <v>7.6</v>
      </c>
      <c r="S359" s="53">
        <v>8</v>
      </c>
      <c r="T359" s="53"/>
      <c r="U359" s="54">
        <f t="shared" si="371"/>
        <v>7.88</v>
      </c>
      <c r="V359" s="55">
        <f t="shared" si="372"/>
        <v>7.88</v>
      </c>
      <c r="W359" s="56">
        <v>758022495000</v>
      </c>
      <c r="X359" s="57">
        <v>2456269000</v>
      </c>
      <c r="Y359" s="72">
        <v>5449087000</v>
      </c>
      <c r="Z359" s="68"/>
      <c r="AA359" s="57"/>
      <c r="AB359" s="476">
        <f t="shared" ref="AB359:AB422" si="375">(((((W359*I359)+(X359*J359)+(Y359*K359)+(Z359*L359)+(AA359*M359))/$L$2)))</f>
        <v>8.759023049045938</v>
      </c>
      <c r="AC359" s="536">
        <f t="shared" ref="AC359:AC422" si="376">12*AB359</f>
        <v>105.10827658855126</v>
      </c>
      <c r="AD359" s="478">
        <f t="shared" si="373"/>
        <v>12</v>
      </c>
      <c r="AE359" s="182"/>
      <c r="AF359" s="182"/>
      <c r="AG359" s="263">
        <v>19.8</v>
      </c>
      <c r="AH359" s="60">
        <f t="shared" si="359"/>
        <v>39.68</v>
      </c>
      <c r="AI359" s="55">
        <f t="shared" si="374"/>
        <v>39.68</v>
      </c>
      <c r="AJ359" s="61"/>
      <c r="AK359" s="62"/>
      <c r="AL359" s="63"/>
      <c r="AM359" s="64">
        <f>100%+AL359</f>
        <v>1</v>
      </c>
      <c r="AN359" s="65">
        <f>ROUNDUP((($E$2*AM359-$AN$4)*AJ359+$AN$4),-3)</f>
        <v>0</v>
      </c>
      <c r="AO359" s="66"/>
    </row>
    <row r="360" spans="1:41" s="22" customFormat="1" ht="48" customHeight="1" x14ac:dyDescent="0.15">
      <c r="A360" s="43"/>
      <c r="B360" s="44"/>
      <c r="C360" s="108" t="s">
        <v>969</v>
      </c>
      <c r="D360" s="45" t="s">
        <v>963</v>
      </c>
      <c r="E360" s="112" t="s">
        <v>342</v>
      </c>
      <c r="F360" s="45"/>
      <c r="G360" s="46"/>
      <c r="H360" s="47" t="s">
        <v>912</v>
      </c>
      <c r="I360" s="48">
        <v>0.5</v>
      </c>
      <c r="J360" s="49">
        <v>0.3</v>
      </c>
      <c r="K360" s="49">
        <v>0.2</v>
      </c>
      <c r="L360" s="49"/>
      <c r="M360" s="49"/>
      <c r="N360" s="50">
        <f t="shared" si="370"/>
        <v>1</v>
      </c>
      <c r="O360" s="51"/>
      <c r="P360" s="52">
        <v>8</v>
      </c>
      <c r="Q360" s="166">
        <v>7.6</v>
      </c>
      <c r="R360" s="53">
        <v>8</v>
      </c>
      <c r="S360" s="53"/>
      <c r="T360" s="53"/>
      <c r="U360" s="54">
        <f t="shared" si="371"/>
        <v>7.88</v>
      </c>
      <c r="V360" s="55">
        <f t="shared" si="372"/>
        <v>7.88</v>
      </c>
      <c r="W360" s="68">
        <v>56028164000</v>
      </c>
      <c r="X360" s="68">
        <v>3260941000</v>
      </c>
      <c r="Y360" s="57">
        <v>21164134000</v>
      </c>
      <c r="Z360" s="56"/>
      <c r="AA360" s="57"/>
      <c r="AB360" s="476">
        <f t="shared" si="375"/>
        <v>0.76556627142475864</v>
      </c>
      <c r="AC360" s="536">
        <f t="shared" si="376"/>
        <v>9.1867952570971028</v>
      </c>
      <c r="AD360" s="478">
        <f t="shared" si="373"/>
        <v>9.1867952570971028</v>
      </c>
      <c r="AE360" s="182"/>
      <c r="AF360" s="182"/>
      <c r="AG360" s="263">
        <v>19.8</v>
      </c>
      <c r="AH360" s="60">
        <f t="shared" si="359"/>
        <v>36.866795257097102</v>
      </c>
      <c r="AI360" s="55">
        <f t="shared" si="374"/>
        <v>36.866795257097102</v>
      </c>
      <c r="AJ360" s="61"/>
      <c r="AK360" s="62"/>
      <c r="AL360" s="63"/>
      <c r="AM360" s="64"/>
      <c r="AN360" s="65"/>
      <c r="AO360" s="66"/>
    </row>
    <row r="361" spans="1:41" s="22" customFormat="1" ht="48" customHeight="1" x14ac:dyDescent="0.15">
      <c r="A361" s="43"/>
      <c r="B361" s="44"/>
      <c r="C361" s="45" t="s">
        <v>79</v>
      </c>
      <c r="D361" s="45" t="s">
        <v>975</v>
      </c>
      <c r="E361" s="45" t="s">
        <v>980</v>
      </c>
      <c r="F361" s="45" t="s">
        <v>959</v>
      </c>
      <c r="G361" s="79"/>
      <c r="H361" s="47" t="s">
        <v>421</v>
      </c>
      <c r="I361" s="48">
        <v>0.5</v>
      </c>
      <c r="J361" s="49">
        <v>0.15</v>
      </c>
      <c r="K361" s="49">
        <v>0.15</v>
      </c>
      <c r="L361" s="49">
        <v>0.2</v>
      </c>
      <c r="M361" s="49"/>
      <c r="N361" s="50">
        <f t="shared" si="370"/>
        <v>1</v>
      </c>
      <c r="O361" s="51"/>
      <c r="P361" s="52">
        <v>8</v>
      </c>
      <c r="Q361" s="166">
        <v>7.6</v>
      </c>
      <c r="R361" s="166">
        <v>7.6</v>
      </c>
      <c r="S361" s="53">
        <v>8</v>
      </c>
      <c r="T361" s="53"/>
      <c r="U361" s="54">
        <f t="shared" si="371"/>
        <v>7.88</v>
      </c>
      <c r="V361" s="55">
        <f t="shared" si="372"/>
        <v>7.88</v>
      </c>
      <c r="W361" s="56">
        <v>60011576000</v>
      </c>
      <c r="X361" s="57">
        <v>1081372000</v>
      </c>
      <c r="Y361" s="72">
        <v>756932000</v>
      </c>
      <c r="Z361" s="57">
        <v>14706397000</v>
      </c>
      <c r="AA361" s="57"/>
      <c r="AB361" s="476">
        <f t="shared" si="375"/>
        <v>0.76551147585881008</v>
      </c>
      <c r="AC361" s="536">
        <f t="shared" si="376"/>
        <v>9.1861377103057205</v>
      </c>
      <c r="AD361" s="478">
        <f t="shared" si="373"/>
        <v>9.1861377103057205</v>
      </c>
      <c r="AE361" s="182"/>
      <c r="AF361" s="182"/>
      <c r="AG361" s="263">
        <v>19.8</v>
      </c>
      <c r="AH361" s="60">
        <f t="shared" si="359"/>
        <v>36.866137710305722</v>
      </c>
      <c r="AI361" s="55">
        <f t="shared" si="374"/>
        <v>36.866137710305722</v>
      </c>
      <c r="AJ361" s="61"/>
      <c r="AK361" s="62"/>
      <c r="AL361" s="63"/>
      <c r="AM361" s="64">
        <f>100%+AL361</f>
        <v>1</v>
      </c>
      <c r="AN361" s="65">
        <f>ROUNDUP((($E$2*AM361-$AN$4)*AJ361+$AN$4),-3)</f>
        <v>0</v>
      </c>
      <c r="AO361" s="66"/>
    </row>
    <row r="362" spans="1:41" s="22" customFormat="1" ht="48" customHeight="1" x14ac:dyDescent="0.15">
      <c r="A362" s="43"/>
      <c r="B362" s="44"/>
      <c r="C362" s="495" t="s">
        <v>979</v>
      </c>
      <c r="D362" s="45" t="s">
        <v>976</v>
      </c>
      <c r="E362" s="45" t="s">
        <v>977</v>
      </c>
      <c r="F362" s="45" t="s">
        <v>978</v>
      </c>
      <c r="G362" s="46"/>
      <c r="H362" s="47" t="s">
        <v>190</v>
      </c>
      <c r="I362" s="48">
        <v>0.5</v>
      </c>
      <c r="J362" s="49">
        <v>0.1</v>
      </c>
      <c r="K362" s="49">
        <v>0.2</v>
      </c>
      <c r="L362" s="49">
        <v>0.2</v>
      </c>
      <c r="M362" s="49"/>
      <c r="N362" s="50">
        <f t="shared" si="370"/>
        <v>1</v>
      </c>
      <c r="O362" s="51"/>
      <c r="P362" s="52">
        <v>8</v>
      </c>
      <c r="Q362" s="166">
        <v>7.6</v>
      </c>
      <c r="R362" s="166">
        <v>7.6</v>
      </c>
      <c r="S362" s="53">
        <v>8</v>
      </c>
      <c r="T362" s="53"/>
      <c r="U362" s="54">
        <f t="shared" si="371"/>
        <v>7.88</v>
      </c>
      <c r="V362" s="55">
        <f t="shared" si="372"/>
        <v>7.88</v>
      </c>
      <c r="W362" s="57">
        <v>154109529000</v>
      </c>
      <c r="X362" s="68"/>
      <c r="Y362" s="72"/>
      <c r="Z362" s="68"/>
      <c r="AA362" s="57"/>
      <c r="AB362" s="476">
        <f t="shared" si="375"/>
        <v>1.7754759807469658</v>
      </c>
      <c r="AC362" s="536">
        <f t="shared" si="376"/>
        <v>21.30571176896359</v>
      </c>
      <c r="AD362" s="478">
        <f t="shared" si="373"/>
        <v>12</v>
      </c>
      <c r="AE362" s="182"/>
      <c r="AF362" s="182"/>
      <c r="AG362" s="263">
        <v>19.8</v>
      </c>
      <c r="AH362" s="60">
        <f t="shared" si="359"/>
        <v>39.68</v>
      </c>
      <c r="AI362" s="55">
        <f t="shared" si="374"/>
        <v>39.68</v>
      </c>
      <c r="AJ362" s="61"/>
      <c r="AK362" s="62"/>
      <c r="AL362" s="63"/>
      <c r="AM362" s="64">
        <f>100%+AL362</f>
        <v>1</v>
      </c>
      <c r="AN362" s="65">
        <f>ROUNDUP((($E$2*AM362-$AN$4)*AJ362+$AN$4),-3)</f>
        <v>0</v>
      </c>
      <c r="AO362" s="66"/>
    </row>
    <row r="363" spans="1:41" s="22" customFormat="1" ht="48" customHeight="1" x14ac:dyDescent="0.15">
      <c r="A363" s="43"/>
      <c r="B363" s="44"/>
      <c r="C363" s="45" t="s">
        <v>116</v>
      </c>
      <c r="D363" s="45" t="s">
        <v>987</v>
      </c>
      <c r="E363" s="117" t="s">
        <v>997</v>
      </c>
      <c r="F363" s="117" t="s">
        <v>1005</v>
      </c>
      <c r="G363" s="46"/>
      <c r="H363" s="47" t="s">
        <v>998</v>
      </c>
      <c r="I363" s="48">
        <v>0.5</v>
      </c>
      <c r="J363" s="217">
        <v>0.3</v>
      </c>
      <c r="K363" s="217">
        <v>0.2</v>
      </c>
      <c r="L363" s="49"/>
      <c r="M363" s="49"/>
      <c r="N363" s="50">
        <f t="shared" si="370"/>
        <v>1</v>
      </c>
      <c r="O363" s="51"/>
      <c r="P363" s="52">
        <v>8</v>
      </c>
      <c r="Q363" s="166">
        <v>7.6</v>
      </c>
      <c r="R363" s="53">
        <v>8</v>
      </c>
      <c r="S363" s="53"/>
      <c r="T363" s="53"/>
      <c r="U363" s="54">
        <f t="shared" si="371"/>
        <v>7.88</v>
      </c>
      <c r="V363" s="55">
        <f t="shared" si="372"/>
        <v>7.88</v>
      </c>
      <c r="W363" s="56">
        <v>40865009000</v>
      </c>
      <c r="X363" s="56">
        <v>19494584000</v>
      </c>
      <c r="Y363" s="56">
        <v>32762503000</v>
      </c>
      <c r="Z363" s="56"/>
      <c r="AA363" s="57"/>
      <c r="AB363" s="476">
        <f t="shared" si="375"/>
        <v>0.75653826817393754</v>
      </c>
      <c r="AC363" s="536">
        <f t="shared" si="376"/>
        <v>9.0784592180872501</v>
      </c>
      <c r="AD363" s="478">
        <f t="shared" si="373"/>
        <v>9.0784592180872501</v>
      </c>
      <c r="AE363" s="182"/>
      <c r="AF363" s="182"/>
      <c r="AG363" s="263">
        <v>19.8</v>
      </c>
      <c r="AH363" s="60">
        <f t="shared" si="359"/>
        <v>36.758459218087253</v>
      </c>
      <c r="AI363" s="55">
        <f t="shared" si="374"/>
        <v>36.758459218087253</v>
      </c>
      <c r="AJ363" s="61"/>
      <c r="AK363" s="62"/>
      <c r="AL363" s="63"/>
      <c r="AM363" s="64"/>
      <c r="AN363" s="65"/>
      <c r="AO363" s="66"/>
    </row>
    <row r="364" spans="1:41" s="22" customFormat="1" ht="48" customHeight="1" x14ac:dyDescent="0.15">
      <c r="A364" s="43"/>
      <c r="B364" s="44"/>
      <c r="C364" s="45" t="s">
        <v>985</v>
      </c>
      <c r="D364" s="45" t="s">
        <v>981</v>
      </c>
      <c r="E364" s="45" t="s">
        <v>982</v>
      </c>
      <c r="F364" s="45"/>
      <c r="G364" s="46"/>
      <c r="H364" s="47" t="s">
        <v>499</v>
      </c>
      <c r="I364" s="48">
        <v>0.5</v>
      </c>
      <c r="J364" s="49">
        <v>0.3</v>
      </c>
      <c r="K364" s="49">
        <v>0.2</v>
      </c>
      <c r="L364" s="49"/>
      <c r="M364" s="49"/>
      <c r="N364" s="50">
        <f t="shared" si="370"/>
        <v>1</v>
      </c>
      <c r="O364" s="51"/>
      <c r="P364" s="52">
        <v>8</v>
      </c>
      <c r="Q364" s="166">
        <v>7.6</v>
      </c>
      <c r="R364" s="53">
        <v>8</v>
      </c>
      <c r="S364" s="53"/>
      <c r="T364" s="53"/>
      <c r="U364" s="54">
        <f t="shared" si="371"/>
        <v>7.88</v>
      </c>
      <c r="V364" s="55">
        <f t="shared" si="372"/>
        <v>7.88</v>
      </c>
      <c r="W364" s="57">
        <v>54403627000</v>
      </c>
      <c r="X364" s="57">
        <v>4914047000</v>
      </c>
      <c r="Y364" s="72">
        <v>24645251000</v>
      </c>
      <c r="Z364" s="68"/>
      <c r="AA364" s="57"/>
      <c r="AB364" s="476">
        <f t="shared" si="375"/>
        <v>0.77431952264331538</v>
      </c>
      <c r="AC364" s="536">
        <f t="shared" si="376"/>
        <v>9.2918342717197842</v>
      </c>
      <c r="AD364" s="478">
        <f t="shared" si="373"/>
        <v>9.2918342717197842</v>
      </c>
      <c r="AE364" s="182"/>
      <c r="AF364" s="182"/>
      <c r="AG364" s="263">
        <v>19.8</v>
      </c>
      <c r="AH364" s="60">
        <f t="shared" si="359"/>
        <v>36.971834271719786</v>
      </c>
      <c r="AI364" s="55">
        <f t="shared" si="374"/>
        <v>36.971834271719786</v>
      </c>
      <c r="AJ364" s="61"/>
      <c r="AK364" s="62"/>
      <c r="AL364" s="63"/>
      <c r="AM364" s="64"/>
      <c r="AN364" s="65"/>
      <c r="AO364" s="66"/>
    </row>
    <row r="365" spans="1:41" s="22" customFormat="1" ht="48" customHeight="1" x14ac:dyDescent="0.15">
      <c r="A365" s="43"/>
      <c r="B365" s="44"/>
      <c r="C365" s="45" t="s">
        <v>986</v>
      </c>
      <c r="D365" s="45" t="s">
        <v>983</v>
      </c>
      <c r="E365" s="45" t="s">
        <v>984</v>
      </c>
      <c r="F365" s="45" t="s">
        <v>80</v>
      </c>
      <c r="G365" s="46"/>
      <c r="H365" s="47" t="s">
        <v>273</v>
      </c>
      <c r="I365" s="48">
        <v>0.5</v>
      </c>
      <c r="J365" s="49">
        <v>0.15</v>
      </c>
      <c r="K365" s="49">
        <v>0.15</v>
      </c>
      <c r="L365" s="49">
        <v>0.2</v>
      </c>
      <c r="M365" s="49"/>
      <c r="N365" s="50">
        <f t="shared" si="370"/>
        <v>1</v>
      </c>
      <c r="O365" s="51"/>
      <c r="P365" s="52">
        <v>8</v>
      </c>
      <c r="Q365" s="166">
        <v>7.6</v>
      </c>
      <c r="R365" s="166">
        <v>7.6</v>
      </c>
      <c r="S365" s="53">
        <v>8</v>
      </c>
      <c r="T365" s="53"/>
      <c r="U365" s="54">
        <f t="shared" si="371"/>
        <v>7.88</v>
      </c>
      <c r="V365" s="55">
        <f t="shared" si="372"/>
        <v>7.88</v>
      </c>
      <c r="W365" s="72">
        <v>56741153000</v>
      </c>
      <c r="X365" s="57"/>
      <c r="Y365" s="72"/>
      <c r="Z365" s="56">
        <v>44936660000</v>
      </c>
      <c r="AA365" s="57"/>
      <c r="AB365" s="476">
        <f t="shared" si="375"/>
        <v>0.86079127829523006</v>
      </c>
      <c r="AC365" s="536">
        <f t="shared" si="376"/>
        <v>10.32949533954276</v>
      </c>
      <c r="AD365" s="478">
        <f t="shared" si="373"/>
        <v>10.32949533954276</v>
      </c>
      <c r="AE365" s="182"/>
      <c r="AF365" s="182"/>
      <c r="AG365" s="263">
        <v>19.8</v>
      </c>
      <c r="AH365" s="60">
        <f t="shared" si="359"/>
        <v>38.009495339542759</v>
      </c>
      <c r="AI365" s="55">
        <f t="shared" si="374"/>
        <v>38.009495339542759</v>
      </c>
      <c r="AJ365" s="61"/>
      <c r="AK365" s="62"/>
      <c r="AL365" s="63"/>
      <c r="AM365" s="64"/>
      <c r="AN365" s="65"/>
      <c r="AO365" s="66"/>
    </row>
    <row r="366" spans="1:41" s="22" customFormat="1" ht="42" customHeight="1" x14ac:dyDescent="0.15">
      <c r="A366" s="43"/>
      <c r="B366" s="44"/>
      <c r="C366" s="80" t="s">
        <v>91</v>
      </c>
      <c r="D366" s="45" t="s">
        <v>988</v>
      </c>
      <c r="E366" s="45" t="s">
        <v>354</v>
      </c>
      <c r="F366" s="45"/>
      <c r="G366" s="45"/>
      <c r="H366" s="47" t="s">
        <v>352</v>
      </c>
      <c r="I366" s="48">
        <v>0.5</v>
      </c>
      <c r="J366" s="49">
        <v>0.3</v>
      </c>
      <c r="K366" s="49">
        <v>0.2</v>
      </c>
      <c r="L366" s="49"/>
      <c r="M366" s="49"/>
      <c r="N366" s="50">
        <f t="shared" si="370"/>
        <v>1</v>
      </c>
      <c r="O366" s="51"/>
      <c r="P366" s="52">
        <v>8</v>
      </c>
      <c r="Q366" s="166">
        <v>7.6</v>
      </c>
      <c r="R366" s="53">
        <v>8</v>
      </c>
      <c r="S366" s="53"/>
      <c r="T366" s="53"/>
      <c r="U366" s="54">
        <f t="shared" si="371"/>
        <v>7.88</v>
      </c>
      <c r="V366" s="55">
        <f t="shared" si="372"/>
        <v>7.88</v>
      </c>
      <c r="W366" s="72">
        <v>68460533000</v>
      </c>
      <c r="X366" s="57"/>
      <c r="Y366" s="72"/>
      <c r="Z366" s="68"/>
      <c r="AA366" s="57"/>
      <c r="AB366" s="476">
        <f t="shared" si="375"/>
        <v>0.78872495918558683</v>
      </c>
      <c r="AC366" s="536">
        <f t="shared" si="376"/>
        <v>9.4646995102270424</v>
      </c>
      <c r="AD366" s="478">
        <f t="shared" si="373"/>
        <v>9.4646995102270424</v>
      </c>
      <c r="AE366" s="182"/>
      <c r="AF366" s="182"/>
      <c r="AG366" s="263">
        <v>19.8</v>
      </c>
      <c r="AH366" s="60">
        <f t="shared" si="359"/>
        <v>37.144699510227042</v>
      </c>
      <c r="AI366" s="55">
        <f t="shared" si="374"/>
        <v>37.144699510227042</v>
      </c>
      <c r="AJ366" s="61"/>
      <c r="AK366" s="62"/>
      <c r="AL366" s="63"/>
      <c r="AM366" s="64">
        <f>100%+AL366</f>
        <v>1</v>
      </c>
      <c r="AN366" s="65">
        <f>ROUNDUP((($E$2*AM366-$AN$4)*AJ366+$AN$4),-3)</f>
        <v>0</v>
      </c>
      <c r="AO366" s="66"/>
    </row>
    <row r="367" spans="1:41" s="22" customFormat="1" ht="52.5" customHeight="1" x14ac:dyDescent="0.15">
      <c r="A367" s="43"/>
      <c r="B367" s="44"/>
      <c r="C367" s="45" t="s">
        <v>993</v>
      </c>
      <c r="D367" s="45" t="s">
        <v>990</v>
      </c>
      <c r="E367" s="45" t="s">
        <v>994</v>
      </c>
      <c r="F367" s="45"/>
      <c r="G367" s="46"/>
      <c r="H367" s="47" t="s">
        <v>198</v>
      </c>
      <c r="I367" s="48">
        <v>0.5</v>
      </c>
      <c r="J367" s="49">
        <v>0.3</v>
      </c>
      <c r="K367" s="49">
        <v>0.2</v>
      </c>
      <c r="L367" s="49"/>
      <c r="M367" s="49"/>
      <c r="N367" s="50">
        <f t="shared" si="370"/>
        <v>1</v>
      </c>
      <c r="O367" s="51"/>
      <c r="P367" s="52">
        <v>8</v>
      </c>
      <c r="Q367" s="166">
        <v>7.6</v>
      </c>
      <c r="R367" s="53">
        <v>8</v>
      </c>
      <c r="S367" s="53"/>
      <c r="T367" s="53"/>
      <c r="U367" s="54">
        <f t="shared" si="371"/>
        <v>7.88</v>
      </c>
      <c r="V367" s="55">
        <f t="shared" si="372"/>
        <v>7.88</v>
      </c>
      <c r="W367" s="56">
        <v>53681974000</v>
      </c>
      <c r="X367" s="57">
        <v>7536234000</v>
      </c>
      <c r="Y367" s="72">
        <v>21648389000</v>
      </c>
      <c r="Z367" s="68"/>
      <c r="AA367" s="57"/>
      <c r="AB367" s="476">
        <f t="shared" si="375"/>
        <v>0.77032079427095668</v>
      </c>
      <c r="AC367" s="536">
        <f t="shared" si="376"/>
        <v>9.243849531251481</v>
      </c>
      <c r="AD367" s="478">
        <f t="shared" si="373"/>
        <v>9.243849531251481</v>
      </c>
      <c r="AE367" s="182"/>
      <c r="AF367" s="182"/>
      <c r="AG367" s="263">
        <v>19.8</v>
      </c>
      <c r="AH367" s="60">
        <f t="shared" si="359"/>
        <v>36.923849531251477</v>
      </c>
      <c r="AI367" s="55">
        <f t="shared" si="374"/>
        <v>36.923849531251477</v>
      </c>
      <c r="AJ367" s="61"/>
      <c r="AK367" s="62"/>
      <c r="AL367" s="63"/>
      <c r="AM367" s="64">
        <f>100%+AL367</f>
        <v>1</v>
      </c>
      <c r="AN367" s="65">
        <f>ROUNDUP((($E$2*AM367-$AN$4)*AJ367+$AN$4),-3)</f>
        <v>0</v>
      </c>
      <c r="AO367" s="66"/>
    </row>
    <row r="368" spans="1:41" s="22" customFormat="1" ht="52.5" customHeight="1" x14ac:dyDescent="0.15">
      <c r="A368" s="43"/>
      <c r="B368" s="44"/>
      <c r="C368" s="170" t="s">
        <v>97</v>
      </c>
      <c r="D368" s="45" t="s">
        <v>992</v>
      </c>
      <c r="E368" s="45" t="s">
        <v>989</v>
      </c>
      <c r="F368" s="45"/>
      <c r="G368" s="46"/>
      <c r="H368" s="47" t="s">
        <v>262</v>
      </c>
      <c r="I368" s="48">
        <v>0.5</v>
      </c>
      <c r="J368" s="49">
        <v>0.3</v>
      </c>
      <c r="K368" s="49">
        <v>0.2</v>
      </c>
      <c r="L368" s="49"/>
      <c r="M368" s="49"/>
      <c r="N368" s="50">
        <f t="shared" si="370"/>
        <v>1</v>
      </c>
      <c r="O368" s="51"/>
      <c r="P368" s="52">
        <v>8</v>
      </c>
      <c r="Q368" s="166">
        <v>7.6</v>
      </c>
      <c r="R368" s="53">
        <v>8</v>
      </c>
      <c r="S368" s="53"/>
      <c r="T368" s="53"/>
      <c r="U368" s="54">
        <f t="shared" si="371"/>
        <v>7.88</v>
      </c>
      <c r="V368" s="55">
        <f t="shared" si="372"/>
        <v>7.88</v>
      </c>
      <c r="W368" s="72">
        <v>47283125000</v>
      </c>
      <c r="X368" s="57">
        <v>5332093000</v>
      </c>
      <c r="Y368" s="57">
        <v>43990756000</v>
      </c>
      <c r="Z368" s="68"/>
      <c r="AA368" s="57"/>
      <c r="AB368" s="476">
        <f t="shared" si="375"/>
        <v>0.78432571695473796</v>
      </c>
      <c r="AC368" s="536">
        <f t="shared" si="376"/>
        <v>9.4119086034568546</v>
      </c>
      <c r="AD368" s="478">
        <f t="shared" si="373"/>
        <v>9.4119086034568546</v>
      </c>
      <c r="AE368" s="182"/>
      <c r="AF368" s="182"/>
      <c r="AG368" s="263">
        <v>19.8</v>
      </c>
      <c r="AH368" s="60">
        <f t="shared" ref="AH368:AH431" si="377">V368+AD368+AG368+AE368+AF368</f>
        <v>37.091908603456858</v>
      </c>
      <c r="AI368" s="55">
        <f t="shared" si="374"/>
        <v>37.091908603456858</v>
      </c>
      <c r="AJ368" s="61"/>
      <c r="AK368" s="62"/>
      <c r="AL368" s="63"/>
      <c r="AM368" s="64">
        <f>100%+AL368</f>
        <v>1</v>
      </c>
      <c r="AN368" s="65">
        <f>ROUNDUP((($E$2*AM368-$AN$4)*AJ368+$AN$4),-3)</f>
        <v>0</v>
      </c>
      <c r="AO368" s="66"/>
    </row>
    <row r="369" spans="1:41" s="22" customFormat="1" ht="52.5" customHeight="1" x14ac:dyDescent="0.15">
      <c r="A369" s="43"/>
      <c r="B369" s="44"/>
      <c r="C369" s="170"/>
      <c r="D369" s="45"/>
      <c r="E369" s="45"/>
      <c r="F369" s="45"/>
      <c r="G369" s="46"/>
      <c r="H369" s="47"/>
      <c r="I369" s="48"/>
      <c r="J369" s="49"/>
      <c r="K369" s="49"/>
      <c r="L369" s="49"/>
      <c r="M369" s="49"/>
      <c r="N369" s="50"/>
      <c r="O369" s="51"/>
      <c r="P369" s="52"/>
      <c r="Q369" s="166"/>
      <c r="R369" s="53"/>
      <c r="S369" s="53"/>
      <c r="T369" s="53"/>
      <c r="U369" s="54"/>
      <c r="V369" s="55"/>
      <c r="W369" s="72"/>
      <c r="X369" s="57"/>
      <c r="Y369" s="57"/>
      <c r="Z369" s="68"/>
      <c r="AA369" s="57"/>
      <c r="AB369" s="476">
        <f t="shared" si="375"/>
        <v>0</v>
      </c>
      <c r="AC369" s="536">
        <f t="shared" si="376"/>
        <v>0</v>
      </c>
      <c r="AD369" s="478"/>
      <c r="AE369" s="59"/>
      <c r="AF369" s="59"/>
      <c r="AG369" s="263">
        <v>19.8</v>
      </c>
      <c r="AH369" s="60">
        <f t="shared" si="377"/>
        <v>19.8</v>
      </c>
      <c r="AI369" s="55"/>
      <c r="AJ369" s="61"/>
      <c r="AK369" s="62"/>
      <c r="AL369" s="63"/>
      <c r="AM369" s="64"/>
      <c r="AN369" s="65"/>
      <c r="AO369" s="66"/>
    </row>
    <row r="370" spans="1:41" s="22" customFormat="1" ht="48" customHeight="1" x14ac:dyDescent="0.15">
      <c r="A370" s="43"/>
      <c r="B370" s="44"/>
      <c r="C370" s="82" t="s">
        <v>241</v>
      </c>
      <c r="D370" s="45" t="s">
        <v>944</v>
      </c>
      <c r="E370" s="82" t="s">
        <v>999</v>
      </c>
      <c r="F370" s="82" t="s">
        <v>999</v>
      </c>
      <c r="G370" s="46"/>
      <c r="H370" s="47" t="s">
        <v>1003</v>
      </c>
      <c r="I370" s="48">
        <v>0.5</v>
      </c>
      <c r="J370" s="49">
        <v>0.2</v>
      </c>
      <c r="K370" s="49">
        <v>0.15</v>
      </c>
      <c r="L370" s="49">
        <v>0.15</v>
      </c>
      <c r="M370" s="49"/>
      <c r="N370" s="50">
        <f>SUM(I370:M370)</f>
        <v>1</v>
      </c>
      <c r="O370" s="51"/>
      <c r="P370" s="52">
        <v>8</v>
      </c>
      <c r="Q370" s="53">
        <v>8</v>
      </c>
      <c r="R370" s="166">
        <v>7.6</v>
      </c>
      <c r="S370" s="166">
        <v>7.6</v>
      </c>
      <c r="T370" s="53"/>
      <c r="U370" s="54">
        <f>ROUND(((P370*I370)+(Q370*J370)+(R370*K370)+(S370*L370)+(T370*M370)),2)</f>
        <v>7.88</v>
      </c>
      <c r="V370" s="55">
        <f>IF(U370&gt;=8,8,U370)</f>
        <v>7.88</v>
      </c>
      <c r="W370" s="56">
        <v>41708734000</v>
      </c>
      <c r="X370" s="68">
        <v>65225958000</v>
      </c>
      <c r="Y370" s="57"/>
      <c r="Z370" s="68"/>
      <c r="AA370" s="57"/>
      <c r="AB370" s="476">
        <f t="shared" si="375"/>
        <v>0.78110487317399091</v>
      </c>
      <c r="AC370" s="536">
        <f t="shared" si="376"/>
        <v>9.3732584780878909</v>
      </c>
      <c r="AD370" s="478">
        <f>IF(AC370&gt;=12,12,AC370)</f>
        <v>9.3732584780878909</v>
      </c>
      <c r="AE370" s="182"/>
      <c r="AF370" s="182"/>
      <c r="AG370" s="263">
        <v>19.8</v>
      </c>
      <c r="AH370" s="60">
        <f t="shared" si="377"/>
        <v>37.053258478087891</v>
      </c>
      <c r="AI370" s="55">
        <f>IF(AH370&gt;=40,40,AH370)</f>
        <v>37.053258478087891</v>
      </c>
      <c r="AJ370" s="61"/>
      <c r="AK370" s="62"/>
      <c r="AL370" s="63"/>
      <c r="AM370" s="64">
        <f>100%+AL370</f>
        <v>1</v>
      </c>
      <c r="AN370" s="65">
        <f>ROUNDUP((($E$2*AM370-$AN$4)*AJ370+$AN$4),-3)</f>
        <v>0</v>
      </c>
      <c r="AO370" s="66"/>
    </row>
    <row r="371" spans="1:41" s="22" customFormat="1" ht="42" customHeight="1" x14ac:dyDescent="0.15">
      <c r="A371" s="43"/>
      <c r="B371" s="225" t="s">
        <v>1004</v>
      </c>
      <c r="C371" s="45" t="s">
        <v>71</v>
      </c>
      <c r="D371" s="82" t="s">
        <v>1000</v>
      </c>
      <c r="E371" s="82" t="s">
        <v>1002</v>
      </c>
      <c r="F371" s="45"/>
      <c r="G371" s="46"/>
      <c r="H371" s="175" t="s">
        <v>1001</v>
      </c>
      <c r="I371" s="48">
        <v>0.5</v>
      </c>
      <c r="J371" s="49">
        <v>0.3</v>
      </c>
      <c r="K371" s="49">
        <v>0.2</v>
      </c>
      <c r="L371" s="49"/>
      <c r="M371" s="49"/>
      <c r="N371" s="50">
        <f>SUM(I371:M371)</f>
        <v>1</v>
      </c>
      <c r="O371" s="51"/>
      <c r="P371" s="52">
        <v>8</v>
      </c>
      <c r="Q371" s="166">
        <v>7.6</v>
      </c>
      <c r="R371" s="53">
        <v>8</v>
      </c>
      <c r="S371" s="53"/>
      <c r="T371" s="53"/>
      <c r="U371" s="54">
        <f>ROUND(((P371*I371)+(Q371*J371)+(R371*K371)+(S371*L371)+(T371*M371)),2)</f>
        <v>7.88</v>
      </c>
      <c r="V371" s="55">
        <f>IF(U371&gt;=8,8,U371)</f>
        <v>7.88</v>
      </c>
      <c r="W371" s="56">
        <v>101091777000</v>
      </c>
      <c r="X371" s="68"/>
      <c r="Y371" s="72"/>
      <c r="Z371" s="68"/>
      <c r="AA371" s="57"/>
      <c r="AB371" s="476">
        <f t="shared" si="375"/>
        <v>1.1646653070656556</v>
      </c>
      <c r="AC371" s="536">
        <f t="shared" si="376"/>
        <v>13.975983684787867</v>
      </c>
      <c r="AD371" s="478">
        <f>IF(AC371&gt;=12,12,AC371)</f>
        <v>12</v>
      </c>
      <c r="AE371" s="59"/>
      <c r="AF371" s="59"/>
      <c r="AG371" s="263">
        <v>19.8</v>
      </c>
      <c r="AH371" s="60">
        <f t="shared" si="377"/>
        <v>39.68</v>
      </c>
      <c r="AI371" s="55">
        <f>IF(AH371&gt;=40,40,AH371)</f>
        <v>39.68</v>
      </c>
      <c r="AJ371" s="61"/>
      <c r="AK371" s="62"/>
      <c r="AL371" s="63"/>
      <c r="AM371" s="64">
        <f>100%+AL371</f>
        <v>1</v>
      </c>
      <c r="AN371" s="65">
        <f>ROUNDUP((($E$2*AM371-$AN$4)*AJ371+$AN$4),-3)</f>
        <v>0</v>
      </c>
      <c r="AO371" s="66"/>
    </row>
    <row r="372" spans="1:41" s="22" customFormat="1" ht="48" customHeight="1" x14ac:dyDescent="0.15">
      <c r="A372" s="43"/>
      <c r="B372" s="44"/>
      <c r="C372" s="45"/>
      <c r="D372" s="45"/>
      <c r="E372" s="45"/>
      <c r="F372" s="82"/>
      <c r="G372" s="46"/>
      <c r="H372" s="47"/>
      <c r="I372" s="48"/>
      <c r="J372" s="49"/>
      <c r="K372" s="49"/>
      <c r="L372" s="49"/>
      <c r="M372" s="49"/>
      <c r="N372" s="50"/>
      <c r="O372" s="51"/>
      <c r="P372" s="52"/>
      <c r="Q372" s="166"/>
      <c r="R372" s="166"/>
      <c r="S372" s="53"/>
      <c r="T372" s="53"/>
      <c r="U372" s="54"/>
      <c r="V372" s="55"/>
      <c r="W372" s="72"/>
      <c r="X372" s="57"/>
      <c r="Y372" s="72"/>
      <c r="Z372" s="56"/>
      <c r="AA372" s="57"/>
      <c r="AB372" s="476">
        <f t="shared" si="375"/>
        <v>0</v>
      </c>
      <c r="AC372" s="536">
        <f t="shared" si="376"/>
        <v>0</v>
      </c>
      <c r="AD372" s="478"/>
      <c r="AE372" s="182"/>
      <c r="AF372" s="182"/>
      <c r="AG372" s="263">
        <v>19.8</v>
      </c>
      <c r="AH372" s="60">
        <f t="shared" si="377"/>
        <v>19.8</v>
      </c>
      <c r="AI372" s="55"/>
      <c r="AJ372" s="61"/>
      <c r="AK372" s="62"/>
      <c r="AL372" s="63"/>
      <c r="AM372" s="64"/>
      <c r="AN372" s="65"/>
      <c r="AO372" s="66"/>
    </row>
    <row r="373" spans="1:41" s="22" customFormat="1" ht="48" customHeight="1" x14ac:dyDescent="0.15">
      <c r="A373" s="43"/>
      <c r="B373" s="44"/>
      <c r="C373" s="45" t="s">
        <v>946</v>
      </c>
      <c r="D373" s="82" t="s">
        <v>964</v>
      </c>
      <c r="E373" s="82" t="s">
        <v>996</v>
      </c>
      <c r="F373" s="45"/>
      <c r="G373" s="46"/>
      <c r="H373" s="47"/>
      <c r="I373" s="48">
        <v>0.5</v>
      </c>
      <c r="J373" s="49">
        <v>0.3</v>
      </c>
      <c r="K373" s="49">
        <v>0.2</v>
      </c>
      <c r="L373" s="49"/>
      <c r="M373" s="49"/>
      <c r="N373" s="50">
        <f>SUM(I373:M373)</f>
        <v>1</v>
      </c>
      <c r="O373" s="51"/>
      <c r="P373" s="52">
        <v>8</v>
      </c>
      <c r="Q373" s="166">
        <v>7.6</v>
      </c>
      <c r="R373" s="53">
        <v>8</v>
      </c>
      <c r="S373" s="53"/>
      <c r="T373" s="53"/>
      <c r="U373" s="54">
        <f>ROUND(((P373*I373)+(Q373*J373)+(R373*K373)+(S373*L373)+(T373*M373)),2)</f>
        <v>7.88</v>
      </c>
      <c r="V373" s="55">
        <f>IF(U373&gt;=8,8,U373)</f>
        <v>7.88</v>
      </c>
      <c r="W373" s="56">
        <v>55782166000</v>
      </c>
      <c r="X373" s="57">
        <v>5088919000</v>
      </c>
      <c r="Y373" s="72">
        <v>17000000000</v>
      </c>
      <c r="Z373" s="68"/>
      <c r="AA373" s="57"/>
      <c r="AB373" s="476">
        <f t="shared" si="375"/>
        <v>0.75617831930171908</v>
      </c>
      <c r="AC373" s="536">
        <f t="shared" si="376"/>
        <v>9.074139831620629</v>
      </c>
      <c r="AD373" s="478">
        <f>IF(AC373&gt;=12,12,AC373)</f>
        <v>9.074139831620629</v>
      </c>
      <c r="AE373" s="182"/>
      <c r="AF373" s="182"/>
      <c r="AG373" s="263">
        <v>19.8</v>
      </c>
      <c r="AH373" s="60">
        <f t="shared" si="377"/>
        <v>36.754139831620634</v>
      </c>
      <c r="AI373" s="55">
        <f>IF(AH373&gt;=40,40,AH373)</f>
        <v>36.754139831620634</v>
      </c>
      <c r="AJ373" s="61"/>
      <c r="AK373" s="62"/>
      <c r="AL373" s="63"/>
      <c r="AM373" s="64">
        <f>100%+AL373</f>
        <v>1</v>
      </c>
      <c r="AN373" s="65">
        <f>ROUNDUP((($E$2*AM373-$AN$4)*AJ373+$AN$4),-3)</f>
        <v>0</v>
      </c>
      <c r="AO373" s="66"/>
    </row>
    <row r="374" spans="1:41" s="22" customFormat="1" ht="48" customHeight="1" x14ac:dyDescent="0.15">
      <c r="A374" s="43"/>
      <c r="B374" s="44"/>
      <c r="C374" s="45" t="s">
        <v>947</v>
      </c>
      <c r="D374" s="45"/>
      <c r="E374" s="45"/>
      <c r="F374" s="45"/>
      <c r="G374" s="46"/>
      <c r="H374" s="47"/>
      <c r="I374" s="48">
        <v>0.505</v>
      </c>
      <c r="J374" s="49">
        <v>0.495</v>
      </c>
      <c r="K374" s="49"/>
      <c r="L374" s="49"/>
      <c r="M374" s="49"/>
      <c r="N374" s="50">
        <f>SUM(I374:M374)</f>
        <v>1</v>
      </c>
      <c r="O374" s="51"/>
      <c r="P374" s="52">
        <v>8</v>
      </c>
      <c r="Q374" s="53">
        <v>8</v>
      </c>
      <c r="R374" s="53"/>
      <c r="S374" s="53"/>
      <c r="T374" s="53"/>
      <c r="U374" s="54">
        <f>ROUND(((P374*I374)+(Q374*J374)+(R374*K374)+(S374*L374)+(T374*M374)),2)</f>
        <v>8</v>
      </c>
      <c r="V374" s="55">
        <f>IF(U374&gt;=8,8,U374)</f>
        <v>8</v>
      </c>
      <c r="W374" s="56">
        <v>45959282000</v>
      </c>
      <c r="X374" s="57"/>
      <c r="Y374" s="72"/>
      <c r="Z374" s="68"/>
      <c r="AA374" s="57"/>
      <c r="AB374" s="476">
        <f t="shared" si="375"/>
        <v>0.53478586191909094</v>
      </c>
      <c r="AC374" s="536">
        <f t="shared" si="376"/>
        <v>6.4174303430290909</v>
      </c>
      <c r="AD374" s="478">
        <f>IF(AC374&gt;=12,12,AC374)</f>
        <v>6.4174303430290909</v>
      </c>
      <c r="AE374" s="59"/>
      <c r="AF374" s="59"/>
      <c r="AG374" s="263">
        <v>19.8</v>
      </c>
      <c r="AH374" s="60">
        <f t="shared" si="377"/>
        <v>34.217430343029093</v>
      </c>
      <c r="AI374" s="55">
        <f>IF(AH374&gt;=40,40,AH374)</f>
        <v>34.217430343029093</v>
      </c>
      <c r="AJ374" s="61"/>
      <c r="AK374" s="62"/>
      <c r="AL374" s="63"/>
      <c r="AM374" s="64">
        <f>100%+AL374</f>
        <v>1</v>
      </c>
      <c r="AN374" s="65">
        <f>ROUNDUP((($E$2*AM374-$AN$4)*AJ374+$AN$4),-3)</f>
        <v>0</v>
      </c>
      <c r="AO374" s="66"/>
    </row>
    <row r="375" spans="1:41" s="22" customFormat="1" ht="42" customHeight="1" x14ac:dyDescent="0.15">
      <c r="A375" s="43"/>
      <c r="B375" s="44"/>
      <c r="C375" s="82" t="s">
        <v>100</v>
      </c>
      <c r="D375" s="82" t="s">
        <v>101</v>
      </c>
      <c r="E375" s="45"/>
      <c r="F375" s="45"/>
      <c r="G375" s="46"/>
      <c r="H375" s="47"/>
      <c r="I375" s="48">
        <v>0.505</v>
      </c>
      <c r="J375" s="49">
        <v>0.495</v>
      </c>
      <c r="K375" s="49"/>
      <c r="L375" s="49"/>
      <c r="M375" s="49"/>
      <c r="N375" s="50">
        <f>SUM(I375:M375)</f>
        <v>1</v>
      </c>
      <c r="O375" s="51"/>
      <c r="P375" s="52">
        <v>8</v>
      </c>
      <c r="Q375" s="53">
        <v>8</v>
      </c>
      <c r="R375" s="53"/>
      <c r="S375" s="53"/>
      <c r="T375" s="53"/>
      <c r="U375" s="54">
        <f>ROUND(((P375*I375)+(Q375*J375)+(R375*K375)+(S375*L375)+(T375*M375)),2)</f>
        <v>8</v>
      </c>
      <c r="V375" s="55">
        <f>IF(U375&gt;=8,8,U375)</f>
        <v>8</v>
      </c>
      <c r="W375" s="56">
        <v>50723988000</v>
      </c>
      <c r="X375" s="68">
        <v>48970532000</v>
      </c>
      <c r="Y375" s="72"/>
      <c r="Z375" s="68"/>
      <c r="AA375" s="57"/>
      <c r="AB375" s="476">
        <f t="shared" si="375"/>
        <v>1.1487697030221342</v>
      </c>
      <c r="AC375" s="536">
        <f t="shared" si="376"/>
        <v>13.78523643626561</v>
      </c>
      <c r="AD375" s="478">
        <f>IF(AC375&gt;=12,12,AC375)</f>
        <v>12</v>
      </c>
      <c r="AE375" s="59"/>
      <c r="AF375" s="59"/>
      <c r="AG375" s="263">
        <v>19.8</v>
      </c>
      <c r="AH375" s="60">
        <f t="shared" si="377"/>
        <v>39.799999999999997</v>
      </c>
      <c r="AI375" s="55">
        <f>IF(AH375&gt;=40,40,AH375)</f>
        <v>39.799999999999997</v>
      </c>
      <c r="AJ375" s="61"/>
      <c r="AK375" s="62"/>
      <c r="AL375" s="63"/>
      <c r="AM375" s="64">
        <f>100%+AL375</f>
        <v>1</v>
      </c>
      <c r="AN375" s="65">
        <f>ROUNDUP((($E$2*AM375-$AN$4)*AJ375+$AN$4),-3)</f>
        <v>0</v>
      </c>
      <c r="AO375" s="66"/>
    </row>
    <row r="376" spans="1:41" s="22" customFormat="1" ht="48" customHeight="1" x14ac:dyDescent="0.15">
      <c r="A376" s="43"/>
      <c r="B376" s="225"/>
      <c r="C376" s="45"/>
      <c r="D376" s="45"/>
      <c r="E376" s="45"/>
      <c r="F376" s="45"/>
      <c r="G376" s="46"/>
      <c r="H376" s="47"/>
      <c r="I376" s="48"/>
      <c r="J376" s="49"/>
      <c r="K376" s="49"/>
      <c r="L376" s="49"/>
      <c r="M376" s="49"/>
      <c r="N376" s="50"/>
      <c r="O376" s="51"/>
      <c r="P376" s="52"/>
      <c r="Q376" s="53"/>
      <c r="R376" s="53"/>
      <c r="S376" s="53"/>
      <c r="T376" s="53"/>
      <c r="U376" s="54"/>
      <c r="V376" s="55"/>
      <c r="W376" s="56"/>
      <c r="X376" s="56"/>
      <c r="Y376" s="57"/>
      <c r="Z376" s="56"/>
      <c r="AA376" s="57"/>
      <c r="AB376" s="476">
        <f t="shared" si="375"/>
        <v>0</v>
      </c>
      <c r="AC376" s="536">
        <f t="shared" si="376"/>
        <v>0</v>
      </c>
      <c r="AD376" s="478"/>
      <c r="AE376" s="59"/>
      <c r="AF376" s="59"/>
      <c r="AG376" s="263">
        <v>19.8</v>
      </c>
      <c r="AH376" s="60">
        <f t="shared" si="377"/>
        <v>19.8</v>
      </c>
      <c r="AI376" s="55"/>
      <c r="AJ376" s="61"/>
      <c r="AK376" s="62"/>
      <c r="AL376" s="63"/>
      <c r="AM376" s="64"/>
      <c r="AN376" s="65"/>
      <c r="AO376" s="66"/>
    </row>
    <row r="377" spans="1:41" s="22" customFormat="1" ht="48" customHeight="1" x14ac:dyDescent="0.15">
      <c r="A377" s="43"/>
      <c r="B377" s="44"/>
      <c r="C377" s="117"/>
      <c r="D377" s="103" t="s">
        <v>937</v>
      </c>
      <c r="E377" s="82"/>
      <c r="F377" s="117"/>
      <c r="G377" s="46"/>
      <c r="H377" s="47"/>
      <c r="I377" s="48">
        <v>0.5</v>
      </c>
      <c r="J377" s="217">
        <v>0.2717</v>
      </c>
      <c r="K377" s="49"/>
      <c r="L377" s="49">
        <v>0.2</v>
      </c>
      <c r="M377" s="49"/>
      <c r="N377" s="50">
        <f>SUM(I377:M377)</f>
        <v>0.97170000000000001</v>
      </c>
      <c r="O377" s="51"/>
      <c r="P377" s="52">
        <v>8</v>
      </c>
      <c r="Q377" s="53">
        <v>7.6</v>
      </c>
      <c r="R377" s="53">
        <v>0</v>
      </c>
      <c r="S377" s="53">
        <v>8</v>
      </c>
      <c r="T377" s="53"/>
      <c r="U377" s="54">
        <f>ROUND(((P377*I377)+(Q377*J377)+(R377*K377)+(S377*L377)+(T377*M377)),2)</f>
        <v>7.66</v>
      </c>
      <c r="V377" s="55">
        <f>IF(U377&gt;=8,8,U377)</f>
        <v>7.66</v>
      </c>
      <c r="W377" s="72"/>
      <c r="X377" s="56"/>
      <c r="Y377" s="57"/>
      <c r="Z377" s="56"/>
      <c r="AA377" s="57"/>
      <c r="AB377" s="476">
        <f t="shared" si="375"/>
        <v>0</v>
      </c>
      <c r="AC377" s="536">
        <f t="shared" si="376"/>
        <v>0</v>
      </c>
      <c r="AD377" s="478">
        <f>IF(AC377&gt;=12,12,AC377)</f>
        <v>0</v>
      </c>
      <c r="AE377" s="59"/>
      <c r="AF377" s="59"/>
      <c r="AG377" s="263">
        <v>19.8</v>
      </c>
      <c r="AH377" s="60">
        <f t="shared" si="377"/>
        <v>27.46</v>
      </c>
      <c r="AI377" s="55">
        <f>IF(AH377&gt;=40,40,AH377)</f>
        <v>27.46</v>
      </c>
      <c r="AJ377" s="61"/>
      <c r="AK377" s="62"/>
      <c r="AL377" s="63"/>
      <c r="AM377" s="64"/>
      <c r="AN377" s="65"/>
      <c r="AO377" s="66"/>
    </row>
    <row r="378" spans="1:41" s="22" customFormat="1" ht="48" customHeight="1" x14ac:dyDescent="0.15">
      <c r="A378" s="43"/>
      <c r="B378" s="44"/>
      <c r="C378" s="112" t="s">
        <v>129</v>
      </c>
      <c r="D378" s="82"/>
      <c r="E378" s="82"/>
      <c r="F378" s="117"/>
      <c r="G378" s="46"/>
      <c r="H378" s="47"/>
      <c r="I378" s="48">
        <v>0.5</v>
      </c>
      <c r="J378" s="49">
        <v>0.2</v>
      </c>
      <c r="K378" s="49">
        <v>0.1</v>
      </c>
      <c r="L378" s="49">
        <v>0.2</v>
      </c>
      <c r="M378" s="49"/>
      <c r="N378" s="50">
        <f>SUM(I378:M378)</f>
        <v>1</v>
      </c>
      <c r="O378" s="51"/>
      <c r="P378" s="52">
        <v>8</v>
      </c>
      <c r="Q378" s="53">
        <v>7.6</v>
      </c>
      <c r="R378" s="53">
        <v>7.6</v>
      </c>
      <c r="S378" s="53">
        <v>8</v>
      </c>
      <c r="T378" s="53"/>
      <c r="U378" s="54">
        <f>ROUND(((P378*I378)+(Q378*J378)+(R378*K378)+(S378*L378)+(T378*M378)),2)</f>
        <v>7.88</v>
      </c>
      <c r="V378" s="55">
        <f>IF(U378&gt;=8,8,U378)</f>
        <v>7.88</v>
      </c>
      <c r="W378" s="72">
        <v>86060576000</v>
      </c>
      <c r="X378" s="56"/>
      <c r="Y378" s="57"/>
      <c r="Z378" s="56"/>
      <c r="AA378" s="57"/>
      <c r="AB378" s="476">
        <f t="shared" si="375"/>
        <v>0.99149278158684651</v>
      </c>
      <c r="AC378" s="536">
        <f t="shared" si="376"/>
        <v>11.897913379042159</v>
      </c>
      <c r="AD378" s="478">
        <f>IF(AC378&gt;=12,12,AC378)</f>
        <v>11.897913379042159</v>
      </c>
      <c r="AE378" s="182"/>
      <c r="AF378" s="182"/>
      <c r="AG378" s="263">
        <v>19.8</v>
      </c>
      <c r="AH378" s="60">
        <f t="shared" si="377"/>
        <v>39.577913379042158</v>
      </c>
      <c r="AI378" s="55">
        <f>IF(AH378&gt;=40,40,AH378)</f>
        <v>39.577913379042158</v>
      </c>
      <c r="AJ378" s="61"/>
      <c r="AK378" s="62"/>
      <c r="AL378" s="63"/>
      <c r="AM378" s="64"/>
      <c r="AN378" s="65"/>
      <c r="AO378" s="66"/>
    </row>
    <row r="379" spans="1:41" s="22" customFormat="1" ht="41.25" customHeight="1" x14ac:dyDescent="0.15">
      <c r="A379" s="84"/>
      <c r="B379" s="85"/>
      <c r="C379" s="88"/>
      <c r="D379" s="104"/>
      <c r="E379" s="87"/>
      <c r="F379" s="45"/>
      <c r="G379" s="87"/>
      <c r="H379" s="90"/>
      <c r="I379" s="88"/>
      <c r="J379" s="86"/>
      <c r="K379" s="86"/>
      <c r="L379" s="88"/>
      <c r="M379" s="87"/>
      <c r="N379" s="89"/>
      <c r="O379" s="90"/>
      <c r="P379" s="88"/>
      <c r="Q379" s="86"/>
      <c r="R379" s="86"/>
      <c r="S379" s="88"/>
      <c r="T379" s="87"/>
      <c r="U379" s="91"/>
      <c r="V379" s="92"/>
      <c r="W379" s="93"/>
      <c r="X379" s="94"/>
      <c r="Y379" s="94"/>
      <c r="Z379" s="93"/>
      <c r="AA379" s="95"/>
      <c r="AB379" s="476">
        <f t="shared" si="375"/>
        <v>0</v>
      </c>
      <c r="AC379" s="536">
        <f t="shared" si="376"/>
        <v>0</v>
      </c>
      <c r="AD379" s="96"/>
      <c r="AE379" s="97"/>
      <c r="AF379" s="153"/>
      <c r="AG379" s="263">
        <v>19.8</v>
      </c>
      <c r="AH379" s="60">
        <f t="shared" si="377"/>
        <v>19.8</v>
      </c>
      <c r="AI379" s="98"/>
      <c r="AJ379" s="94"/>
      <c r="AK379" s="87"/>
      <c r="AL379" s="99"/>
      <c r="AM379" s="100"/>
      <c r="AN379" s="479"/>
      <c r="AO379" s="102"/>
    </row>
    <row r="380" spans="1:41" s="22" customFormat="1" ht="41.25" customHeight="1" x14ac:dyDescent="0.15">
      <c r="A380" s="121"/>
      <c r="B380" s="122"/>
      <c r="C380" s="123"/>
      <c r="D380" s="124"/>
      <c r="E380" s="125"/>
      <c r="F380" s="125"/>
      <c r="G380" s="125"/>
      <c r="H380" s="126"/>
      <c r="I380" s="123"/>
      <c r="J380" s="124"/>
      <c r="K380" s="124"/>
      <c r="L380" s="123"/>
      <c r="M380" s="125"/>
      <c r="N380" s="127"/>
      <c r="O380" s="126"/>
      <c r="P380" s="123"/>
      <c r="Q380" s="124"/>
      <c r="R380" s="124"/>
      <c r="S380" s="123"/>
      <c r="T380" s="125"/>
      <c r="U380" s="128"/>
      <c r="V380" s="129"/>
      <c r="W380" s="130"/>
      <c r="X380" s="131"/>
      <c r="Y380" s="131"/>
      <c r="Z380" s="130"/>
      <c r="AA380" s="132"/>
      <c r="AB380" s="476">
        <f t="shared" si="375"/>
        <v>0</v>
      </c>
      <c r="AC380" s="536">
        <f t="shared" si="376"/>
        <v>0</v>
      </c>
      <c r="AD380" s="486"/>
      <c r="AE380" s="134"/>
      <c r="AF380" s="134"/>
      <c r="AG380" s="263">
        <v>19.8</v>
      </c>
      <c r="AH380" s="60">
        <f t="shared" si="377"/>
        <v>19.8</v>
      </c>
      <c r="AI380" s="135"/>
      <c r="AJ380" s="131"/>
      <c r="AK380" s="125"/>
      <c r="AL380" s="136"/>
      <c r="AM380" s="137"/>
      <c r="AN380" s="487"/>
      <c r="AO380" s="139"/>
    </row>
    <row r="381" spans="1:41" s="22" customFormat="1" ht="48" customHeight="1" x14ac:dyDescent="0.15">
      <c r="A381" s="43"/>
      <c r="B381" s="44"/>
      <c r="C381" s="80" t="s">
        <v>52</v>
      </c>
      <c r="D381" s="112" t="s">
        <v>50</v>
      </c>
      <c r="E381" s="45"/>
      <c r="F381" s="45"/>
      <c r="G381" s="46"/>
      <c r="H381" s="47" t="s">
        <v>54</v>
      </c>
      <c r="I381" s="48">
        <v>0.51</v>
      </c>
      <c r="J381" s="49">
        <v>0.49</v>
      </c>
      <c r="K381" s="49"/>
      <c r="L381" s="49"/>
      <c r="M381" s="49"/>
      <c r="N381" s="50">
        <f t="shared" ref="N381:N386" si="378">SUM(I381:M381)</f>
        <v>1</v>
      </c>
      <c r="O381" s="51"/>
      <c r="P381" s="52">
        <v>8</v>
      </c>
      <c r="Q381" s="53">
        <v>8</v>
      </c>
      <c r="R381" s="53"/>
      <c r="S381" s="53"/>
      <c r="T381" s="53"/>
      <c r="U381" s="54">
        <f t="shared" ref="U381:U395" si="379">ROUND(((P381*I381)+(Q381*J381)+(R381*K381)+(S381*L381)+(T381*M381)),2)</f>
        <v>8</v>
      </c>
      <c r="V381" s="55">
        <f t="shared" ref="V381:V395" si="380">IF(U381&gt;=8,8,U381)</f>
        <v>8</v>
      </c>
      <c r="W381" s="56">
        <v>18087304000</v>
      </c>
      <c r="X381" s="57">
        <v>309694161000</v>
      </c>
      <c r="Y381" s="57"/>
      <c r="Z381" s="56"/>
      <c r="AA381" s="57"/>
      <c r="AB381" s="476">
        <f t="shared" si="375"/>
        <v>3.7091366273208188</v>
      </c>
      <c r="AC381" s="536">
        <f t="shared" si="376"/>
        <v>44.509639527849828</v>
      </c>
      <c r="AD381" s="478">
        <f t="shared" ref="AD381:AD395" si="381">IF(AC381&gt;=12,12,AC381)</f>
        <v>12</v>
      </c>
      <c r="AE381" s="59"/>
      <c r="AF381" s="59"/>
      <c r="AG381" s="263">
        <v>19.8</v>
      </c>
      <c r="AH381" s="60">
        <f t="shared" si="377"/>
        <v>39.799999999999997</v>
      </c>
      <c r="AI381" s="55">
        <f t="shared" ref="AI381:AI386" si="382">IF(AH381&gt;=40,40,AH381)</f>
        <v>39.799999999999997</v>
      </c>
      <c r="AJ381" s="61"/>
      <c r="AK381" s="62"/>
      <c r="AL381" s="63"/>
      <c r="AM381" s="64">
        <f>100%+AL381</f>
        <v>1</v>
      </c>
      <c r="AN381" s="65">
        <f>ROUNDUP((($E$2*AM381-$AN$4)*AJ381+$AN$4),-3)</f>
        <v>0</v>
      </c>
      <c r="AO381" s="66"/>
    </row>
    <row r="382" spans="1:41" s="22" customFormat="1" ht="48" customHeight="1" x14ac:dyDescent="0.15">
      <c r="A382" s="43"/>
      <c r="B382" s="44"/>
      <c r="C382" s="45" t="s">
        <v>910</v>
      </c>
      <c r="D382" s="45" t="s">
        <v>64</v>
      </c>
      <c r="E382" s="45"/>
      <c r="F382" s="45"/>
      <c r="G382" s="46"/>
      <c r="H382" s="47" t="s">
        <v>45</v>
      </c>
      <c r="I382" s="48">
        <v>0.7</v>
      </c>
      <c r="J382" s="49">
        <v>0.3</v>
      </c>
      <c r="K382" s="49"/>
      <c r="L382" s="49"/>
      <c r="M382" s="49"/>
      <c r="N382" s="50">
        <f t="shared" si="378"/>
        <v>1</v>
      </c>
      <c r="O382" s="51"/>
      <c r="P382" s="52">
        <v>8</v>
      </c>
      <c r="Q382" s="53">
        <v>8</v>
      </c>
      <c r="R382" s="53"/>
      <c r="S382" s="53"/>
      <c r="T382" s="53"/>
      <c r="U382" s="54">
        <f t="shared" si="379"/>
        <v>8</v>
      </c>
      <c r="V382" s="55">
        <f t="shared" si="380"/>
        <v>8</v>
      </c>
      <c r="W382" s="56">
        <v>93434544000</v>
      </c>
      <c r="X382" s="57">
        <v>27721251000</v>
      </c>
      <c r="Y382" s="57"/>
      <c r="Z382" s="56"/>
      <c r="AA382" s="57"/>
      <c r="AB382" s="476">
        <f t="shared" si="375"/>
        <v>1.6986500120035954</v>
      </c>
      <c r="AC382" s="536">
        <f t="shared" si="376"/>
        <v>20.383800144043146</v>
      </c>
      <c r="AD382" s="478">
        <f t="shared" si="381"/>
        <v>12</v>
      </c>
      <c r="AE382" s="59"/>
      <c r="AF382" s="59"/>
      <c r="AG382" s="263">
        <v>19.8</v>
      </c>
      <c r="AH382" s="60">
        <f t="shared" si="377"/>
        <v>39.799999999999997</v>
      </c>
      <c r="AI382" s="55">
        <f t="shared" si="382"/>
        <v>39.799999999999997</v>
      </c>
      <c r="AJ382" s="61"/>
      <c r="AK382" s="62"/>
      <c r="AL382" s="63"/>
      <c r="AM382" s="64"/>
      <c r="AN382" s="65"/>
      <c r="AO382" s="66"/>
    </row>
    <row r="383" spans="1:41" s="22" customFormat="1" ht="48" customHeight="1" x14ac:dyDescent="0.15">
      <c r="A383" s="43"/>
      <c r="B383" s="44"/>
      <c r="C383" s="45" t="s">
        <v>926</v>
      </c>
      <c r="D383" s="112" t="s">
        <v>205</v>
      </c>
      <c r="E383" s="45"/>
      <c r="F383" s="45"/>
      <c r="G383" s="46"/>
      <c r="H383" s="47" t="s">
        <v>260</v>
      </c>
      <c r="I383" s="48">
        <v>0.6</v>
      </c>
      <c r="J383" s="49">
        <v>0.4</v>
      </c>
      <c r="K383" s="49"/>
      <c r="L383" s="49"/>
      <c r="M383" s="49"/>
      <c r="N383" s="50">
        <f t="shared" si="378"/>
        <v>1</v>
      </c>
      <c r="O383" s="51"/>
      <c r="P383" s="52">
        <v>8</v>
      </c>
      <c r="Q383" s="53">
        <v>8</v>
      </c>
      <c r="R383" s="53"/>
      <c r="S383" s="53"/>
      <c r="T383" s="53"/>
      <c r="U383" s="54">
        <f t="shared" si="379"/>
        <v>8</v>
      </c>
      <c r="V383" s="55">
        <f t="shared" si="380"/>
        <v>8</v>
      </c>
      <c r="W383" s="57">
        <v>87107395000</v>
      </c>
      <c r="X383" s="68">
        <v>56028164000</v>
      </c>
      <c r="Y383" s="57"/>
      <c r="Z383" s="56"/>
      <c r="AA383" s="57"/>
      <c r="AB383" s="476">
        <f t="shared" si="375"/>
        <v>1.7206582509470099</v>
      </c>
      <c r="AC383" s="536">
        <f t="shared" si="376"/>
        <v>20.647899011364117</v>
      </c>
      <c r="AD383" s="478">
        <f t="shared" si="381"/>
        <v>12</v>
      </c>
      <c r="AE383" s="59"/>
      <c r="AF383" s="59"/>
      <c r="AG383" s="263">
        <v>19.8</v>
      </c>
      <c r="AH383" s="60">
        <f t="shared" si="377"/>
        <v>39.799999999999997</v>
      </c>
      <c r="AI383" s="55">
        <f t="shared" si="382"/>
        <v>39.799999999999997</v>
      </c>
      <c r="AJ383" s="61"/>
      <c r="AK383" s="62"/>
      <c r="AL383" s="63"/>
      <c r="AM383" s="64"/>
      <c r="AN383" s="65"/>
      <c r="AO383" s="66"/>
    </row>
    <row r="384" spans="1:41" s="22" customFormat="1" ht="42" customHeight="1" x14ac:dyDescent="0.15">
      <c r="A384" s="43"/>
      <c r="B384" s="44"/>
      <c r="C384" s="118" t="s">
        <v>67</v>
      </c>
      <c r="D384" s="80" t="s">
        <v>72</v>
      </c>
      <c r="E384" s="45"/>
      <c r="F384" s="45"/>
      <c r="G384" s="46"/>
      <c r="H384" s="47" t="s">
        <v>45</v>
      </c>
      <c r="I384" s="48">
        <v>0.7</v>
      </c>
      <c r="J384" s="49">
        <v>0.3</v>
      </c>
      <c r="K384" s="49"/>
      <c r="L384" s="49"/>
      <c r="M384" s="49"/>
      <c r="N384" s="50">
        <f t="shared" si="378"/>
        <v>1</v>
      </c>
      <c r="O384" s="51"/>
      <c r="P384" s="52">
        <v>8</v>
      </c>
      <c r="Q384" s="53">
        <v>8</v>
      </c>
      <c r="R384" s="53"/>
      <c r="S384" s="53"/>
      <c r="T384" s="53"/>
      <c r="U384" s="54">
        <f t="shared" si="379"/>
        <v>8</v>
      </c>
      <c r="V384" s="55">
        <f t="shared" si="380"/>
        <v>8</v>
      </c>
      <c r="W384" s="68">
        <v>192139877000</v>
      </c>
      <c r="X384" s="57"/>
      <c r="Y384" s="57"/>
      <c r="Z384" s="68"/>
      <c r="AA384" s="57"/>
      <c r="AB384" s="476">
        <f t="shared" si="375"/>
        <v>3.0990661919422702</v>
      </c>
      <c r="AC384" s="536">
        <f t="shared" si="376"/>
        <v>37.18879430330724</v>
      </c>
      <c r="AD384" s="478">
        <f>IF(AC384&gt;=12,12,AC384)</f>
        <v>12</v>
      </c>
      <c r="AE384" s="59"/>
      <c r="AF384" s="59"/>
      <c r="AG384" s="263">
        <v>19.8</v>
      </c>
      <c r="AH384" s="60">
        <f t="shared" si="377"/>
        <v>39.799999999999997</v>
      </c>
      <c r="AI384" s="55">
        <f t="shared" si="382"/>
        <v>39.799999999999997</v>
      </c>
      <c r="AJ384" s="61"/>
      <c r="AK384" s="62"/>
      <c r="AL384" s="63"/>
      <c r="AM384" s="64">
        <f>100%+AL384</f>
        <v>1</v>
      </c>
      <c r="AN384" s="65">
        <f>ROUNDUP((($E$2*AM384-$AN$4)*AJ384+$AN$4),-3)</f>
        <v>0</v>
      </c>
      <c r="AO384" s="66"/>
    </row>
    <row r="385" spans="1:41" s="22" customFormat="1" ht="53.25" customHeight="1" x14ac:dyDescent="0.15">
      <c r="A385" s="43"/>
      <c r="B385" s="44"/>
      <c r="C385" s="112" t="s">
        <v>75</v>
      </c>
      <c r="D385" s="80" t="s">
        <v>165</v>
      </c>
      <c r="E385" s="80"/>
      <c r="F385" s="45"/>
      <c r="G385" s="46"/>
      <c r="H385" s="47" t="s">
        <v>45</v>
      </c>
      <c r="I385" s="48">
        <v>0.7</v>
      </c>
      <c r="J385" s="49">
        <v>0.3</v>
      </c>
      <c r="K385" s="49"/>
      <c r="L385" s="49"/>
      <c r="M385" s="49"/>
      <c r="N385" s="50">
        <f t="shared" si="378"/>
        <v>1</v>
      </c>
      <c r="O385" s="51"/>
      <c r="P385" s="52">
        <v>8</v>
      </c>
      <c r="Q385" s="53">
        <v>8</v>
      </c>
      <c r="R385" s="53"/>
      <c r="S385" s="53"/>
      <c r="T385" s="53"/>
      <c r="U385" s="54">
        <f t="shared" si="379"/>
        <v>8</v>
      </c>
      <c r="V385" s="55">
        <f t="shared" si="380"/>
        <v>8</v>
      </c>
      <c r="W385" s="57">
        <v>118003002000</v>
      </c>
      <c r="X385" s="57">
        <v>13496640000</v>
      </c>
      <c r="Y385" s="57"/>
      <c r="Z385" s="68"/>
      <c r="AA385" s="57"/>
      <c r="AB385" s="476">
        <f t="shared" si="375"/>
        <v>1.9965921125767887</v>
      </c>
      <c r="AC385" s="536">
        <f t="shared" si="376"/>
        <v>23.959105350921465</v>
      </c>
      <c r="AD385" s="478">
        <f>IF(AC385&gt;=12,12,AC385)</f>
        <v>12</v>
      </c>
      <c r="AE385" s="59"/>
      <c r="AF385" s="59"/>
      <c r="AG385" s="263">
        <v>19.8</v>
      </c>
      <c r="AH385" s="60">
        <f t="shared" si="377"/>
        <v>39.799999999999997</v>
      </c>
      <c r="AI385" s="55">
        <f t="shared" si="382"/>
        <v>39.799999999999997</v>
      </c>
      <c r="AJ385" s="61"/>
      <c r="AK385" s="62"/>
      <c r="AL385" s="63"/>
      <c r="AM385" s="64">
        <f>100%+AL385</f>
        <v>1</v>
      </c>
      <c r="AN385" s="65">
        <f>ROUNDUP((($E$2*AM385-$AN$4)*AJ385+$AN$4),-3)</f>
        <v>0</v>
      </c>
      <c r="AO385" s="66"/>
    </row>
    <row r="386" spans="1:41" s="22" customFormat="1" ht="55.5" customHeight="1" x14ac:dyDescent="0.15">
      <c r="A386" s="43"/>
      <c r="B386" s="44"/>
      <c r="C386" s="113" t="s">
        <v>943</v>
      </c>
      <c r="D386" s="80" t="s">
        <v>912</v>
      </c>
      <c r="E386" s="80"/>
      <c r="F386" s="45"/>
      <c r="G386" s="46"/>
      <c r="H386" s="47" t="s">
        <v>45</v>
      </c>
      <c r="I386" s="48">
        <v>0.7</v>
      </c>
      <c r="J386" s="49">
        <v>0.3</v>
      </c>
      <c r="K386" s="49"/>
      <c r="L386" s="49"/>
      <c r="M386" s="49"/>
      <c r="N386" s="50">
        <f t="shared" si="378"/>
        <v>1</v>
      </c>
      <c r="O386" s="51"/>
      <c r="P386" s="52">
        <v>8</v>
      </c>
      <c r="Q386" s="53">
        <v>8</v>
      </c>
      <c r="R386" s="53"/>
      <c r="S386" s="53"/>
      <c r="T386" s="53"/>
      <c r="U386" s="54">
        <f t="shared" si="379"/>
        <v>8</v>
      </c>
      <c r="V386" s="55">
        <f t="shared" si="380"/>
        <v>8</v>
      </c>
      <c r="W386" s="56">
        <v>219799892000</v>
      </c>
      <c r="X386" s="57">
        <v>6131387000</v>
      </c>
      <c r="Y386" s="68"/>
      <c r="Z386" s="68"/>
      <c r="AA386" s="57"/>
      <c r="AB386" s="476">
        <f t="shared" si="375"/>
        <v>3.5875839874365365</v>
      </c>
      <c r="AC386" s="536">
        <f t="shared" si="376"/>
        <v>43.051007849238438</v>
      </c>
      <c r="AD386" s="478">
        <f>IF(AC386&gt;=12,12,AC386)</f>
        <v>12</v>
      </c>
      <c r="AE386" s="59"/>
      <c r="AF386" s="59"/>
      <c r="AG386" s="263">
        <v>19.8</v>
      </c>
      <c r="AH386" s="60">
        <f t="shared" si="377"/>
        <v>39.799999999999997</v>
      </c>
      <c r="AI386" s="55">
        <f t="shared" si="382"/>
        <v>39.799999999999997</v>
      </c>
      <c r="AJ386" s="61"/>
      <c r="AK386" s="62"/>
      <c r="AL386" s="63"/>
      <c r="AM386" s="64">
        <f>100%+AL386</f>
        <v>1</v>
      </c>
      <c r="AN386" s="65">
        <f>ROUNDUP((($E$2*AM386-$AN$4)*AJ386+$AN$4),-3)</f>
        <v>0</v>
      </c>
      <c r="AO386" s="66"/>
    </row>
    <row r="387" spans="1:41" s="22" customFormat="1" ht="55.5" customHeight="1" x14ac:dyDescent="0.15">
      <c r="A387" s="43"/>
      <c r="B387" s="44"/>
      <c r="C387" s="112" t="s">
        <v>942</v>
      </c>
      <c r="D387" s="45"/>
      <c r="E387" s="45"/>
      <c r="F387" s="45"/>
      <c r="G387" s="46"/>
      <c r="H387" s="47"/>
      <c r="I387" s="48"/>
      <c r="J387" s="49"/>
      <c r="K387" s="49"/>
      <c r="L387" s="49"/>
      <c r="M387" s="49"/>
      <c r="N387" s="50"/>
      <c r="O387" s="51"/>
      <c r="P387" s="52"/>
      <c r="Q387" s="53"/>
      <c r="R387" s="53"/>
      <c r="S387" s="53"/>
      <c r="T387" s="53"/>
      <c r="U387" s="54"/>
      <c r="V387" s="55"/>
      <c r="W387" s="56"/>
      <c r="X387" s="57"/>
      <c r="Y387" s="56"/>
      <c r="Z387" s="56"/>
      <c r="AA387" s="57"/>
      <c r="AB387" s="476">
        <f t="shared" si="375"/>
        <v>0</v>
      </c>
      <c r="AC387" s="536">
        <f t="shared" si="376"/>
        <v>0</v>
      </c>
      <c r="AD387" s="478"/>
      <c r="AE387" s="59"/>
      <c r="AF387" s="59"/>
      <c r="AG387" s="263">
        <v>19.8</v>
      </c>
      <c r="AH387" s="60">
        <f t="shared" si="377"/>
        <v>19.8</v>
      </c>
      <c r="AI387" s="55"/>
      <c r="AJ387" s="61"/>
      <c r="AK387" s="62"/>
      <c r="AL387" s="63"/>
      <c r="AM387" s="64"/>
      <c r="AN387" s="65"/>
      <c r="AO387" s="66"/>
    </row>
    <row r="388" spans="1:41" s="22" customFormat="1" ht="42" customHeight="1" x14ac:dyDescent="0.15">
      <c r="A388" s="43"/>
      <c r="B388" s="44"/>
      <c r="C388" s="112" t="s">
        <v>71</v>
      </c>
      <c r="D388" s="45" t="s">
        <v>313</v>
      </c>
      <c r="E388" s="45"/>
      <c r="F388" s="45"/>
      <c r="G388" s="46"/>
      <c r="H388" s="47" t="s">
        <v>45</v>
      </c>
      <c r="I388" s="48">
        <v>0.7</v>
      </c>
      <c r="J388" s="49">
        <v>0.3</v>
      </c>
      <c r="K388" s="49"/>
      <c r="L388" s="49"/>
      <c r="M388" s="49"/>
      <c r="N388" s="50">
        <f t="shared" ref="N388:N395" si="383">SUM(I388:M388)</f>
        <v>1</v>
      </c>
      <c r="O388" s="51"/>
      <c r="P388" s="52">
        <v>8</v>
      </c>
      <c r="Q388" s="53">
        <v>8</v>
      </c>
      <c r="R388" s="53"/>
      <c r="S388" s="53"/>
      <c r="T388" s="53"/>
      <c r="U388" s="54">
        <f t="shared" si="379"/>
        <v>8</v>
      </c>
      <c r="V388" s="55">
        <f t="shared" si="380"/>
        <v>8</v>
      </c>
      <c r="W388" s="56">
        <v>101091777000</v>
      </c>
      <c r="X388" s="57">
        <v>21164134000</v>
      </c>
      <c r="Y388" s="57"/>
      <c r="Z388" s="56"/>
      <c r="AA388" s="57"/>
      <c r="AB388" s="476">
        <f t="shared" si="375"/>
        <v>1.7768289826031856</v>
      </c>
      <c r="AC388" s="536">
        <f t="shared" si="376"/>
        <v>21.321947791238227</v>
      </c>
      <c r="AD388" s="478">
        <f>IF(AC388&gt;=12,12,AC388)</f>
        <v>12</v>
      </c>
      <c r="AE388" s="59"/>
      <c r="AF388" s="59"/>
      <c r="AG388" s="263">
        <v>19.8</v>
      </c>
      <c r="AH388" s="60">
        <f t="shared" si="377"/>
        <v>39.799999999999997</v>
      </c>
      <c r="AI388" s="55">
        <f>IF(AH388&gt;=40,40,AH388)</f>
        <v>39.799999999999997</v>
      </c>
      <c r="AJ388" s="61"/>
      <c r="AK388" s="62"/>
      <c r="AL388" s="63"/>
      <c r="AM388" s="64">
        <f t="shared" ref="AM388:AM395" si="384">100%+AL388</f>
        <v>1</v>
      </c>
      <c r="AN388" s="65">
        <f>ROUNDUP((($E$2*AM388-$AN$4)*AJ388+$AN$4),-3)</f>
        <v>0</v>
      </c>
      <c r="AO388" s="66"/>
    </row>
    <row r="389" spans="1:41" s="22" customFormat="1" ht="42" customHeight="1" x14ac:dyDescent="0.15">
      <c r="A389" s="43"/>
      <c r="B389" s="44"/>
      <c r="C389" s="45" t="s">
        <v>918</v>
      </c>
      <c r="D389" s="112" t="s">
        <v>53</v>
      </c>
      <c r="E389" s="45"/>
      <c r="F389" s="45"/>
      <c r="G389" s="46"/>
      <c r="H389" s="47" t="s">
        <v>928</v>
      </c>
      <c r="I389" s="48">
        <v>0.505</v>
      </c>
      <c r="J389" s="49">
        <v>0.495</v>
      </c>
      <c r="K389" s="49"/>
      <c r="L389" s="49"/>
      <c r="M389" s="49"/>
      <c r="N389" s="50">
        <f t="shared" si="383"/>
        <v>1</v>
      </c>
      <c r="O389" s="51"/>
      <c r="P389" s="52">
        <v>8</v>
      </c>
      <c r="Q389" s="53">
        <v>8</v>
      </c>
      <c r="R389" s="53"/>
      <c r="S389" s="53"/>
      <c r="T389" s="53"/>
      <c r="U389" s="54">
        <f t="shared" si="379"/>
        <v>8</v>
      </c>
      <c r="V389" s="55">
        <f t="shared" si="380"/>
        <v>8</v>
      </c>
      <c r="W389" s="57">
        <v>8774026000</v>
      </c>
      <c r="X389" s="57">
        <v>154109529000</v>
      </c>
      <c r="Y389" s="72"/>
      <c r="Z389" s="68"/>
      <c r="AA389" s="57"/>
      <c r="AB389" s="476">
        <f t="shared" si="375"/>
        <v>1.8598164855459038</v>
      </c>
      <c r="AC389" s="536">
        <f t="shared" si="376"/>
        <v>22.317797826550844</v>
      </c>
      <c r="AD389" s="478">
        <f t="shared" si="381"/>
        <v>12</v>
      </c>
      <c r="AE389" s="59"/>
      <c r="AF389" s="59"/>
      <c r="AG389" s="263">
        <v>19.8</v>
      </c>
      <c r="AH389" s="60">
        <f t="shared" si="377"/>
        <v>39.799999999999997</v>
      </c>
      <c r="AI389" s="55">
        <f t="shared" ref="AI389:AI396" si="385">IF(AH389&gt;=40,40,AH389)</f>
        <v>39.799999999999997</v>
      </c>
      <c r="AJ389" s="61"/>
      <c r="AK389" s="62"/>
      <c r="AL389" s="63"/>
      <c r="AM389" s="64">
        <f t="shared" si="384"/>
        <v>1</v>
      </c>
      <c r="AN389" s="65">
        <f t="shared" ref="AN389:AN395" si="386">ROUNDUP((($E$2*AM389-$AN$4)*AJ389+$AN$4),-3)</f>
        <v>0</v>
      </c>
      <c r="AO389" s="66"/>
    </row>
    <row r="390" spans="1:41" s="22" customFormat="1" ht="42" customHeight="1" x14ac:dyDescent="0.15">
      <c r="A390" s="43"/>
      <c r="B390" s="44"/>
      <c r="C390" s="112" t="s">
        <v>911</v>
      </c>
      <c r="D390" s="80" t="s">
        <v>923</v>
      </c>
      <c r="E390" s="45"/>
      <c r="F390" s="45"/>
      <c r="G390" s="46"/>
      <c r="H390" s="47" t="s">
        <v>913</v>
      </c>
      <c r="I390" s="48">
        <v>0.7</v>
      </c>
      <c r="J390" s="49">
        <v>0.3</v>
      </c>
      <c r="K390" s="49"/>
      <c r="L390" s="49"/>
      <c r="M390" s="49"/>
      <c r="N390" s="50">
        <f t="shared" si="383"/>
        <v>1</v>
      </c>
      <c r="O390" s="51"/>
      <c r="P390" s="52">
        <v>8</v>
      </c>
      <c r="Q390" s="53">
        <v>8</v>
      </c>
      <c r="R390" s="53"/>
      <c r="S390" s="53"/>
      <c r="T390" s="53"/>
      <c r="U390" s="54">
        <f t="shared" si="379"/>
        <v>8</v>
      </c>
      <c r="V390" s="55">
        <f t="shared" si="380"/>
        <v>8</v>
      </c>
      <c r="W390" s="57">
        <v>313274126000</v>
      </c>
      <c r="X390" s="57"/>
      <c r="Y390" s="68"/>
      <c r="Z390" s="68"/>
      <c r="AA390" s="57"/>
      <c r="AB390" s="476">
        <f t="shared" si="375"/>
        <v>5.0528670459014764</v>
      </c>
      <c r="AC390" s="536">
        <f t="shared" si="376"/>
        <v>60.63440455081772</v>
      </c>
      <c r="AD390" s="478">
        <f t="shared" si="381"/>
        <v>12</v>
      </c>
      <c r="AE390" s="59"/>
      <c r="AF390" s="59"/>
      <c r="AG390" s="263">
        <v>19.8</v>
      </c>
      <c r="AH390" s="60">
        <f t="shared" si="377"/>
        <v>39.799999999999997</v>
      </c>
      <c r="AI390" s="55">
        <f t="shared" si="385"/>
        <v>39.799999999999997</v>
      </c>
      <c r="AJ390" s="61"/>
      <c r="AK390" s="62"/>
      <c r="AL390" s="63"/>
      <c r="AM390" s="64">
        <f t="shared" si="384"/>
        <v>1</v>
      </c>
      <c r="AN390" s="65">
        <f t="shared" si="386"/>
        <v>0</v>
      </c>
      <c r="AO390" s="66"/>
    </row>
    <row r="391" spans="1:41" s="22" customFormat="1" ht="46.5" customHeight="1" x14ac:dyDescent="0.15">
      <c r="A391" s="43"/>
      <c r="B391" s="44"/>
      <c r="C391" s="45" t="s">
        <v>43</v>
      </c>
      <c r="D391" s="45" t="s">
        <v>929</v>
      </c>
      <c r="E391" s="45"/>
      <c r="F391" s="45"/>
      <c r="G391" s="46"/>
      <c r="H391" s="47" t="s">
        <v>45</v>
      </c>
      <c r="I391" s="48">
        <v>0.7</v>
      </c>
      <c r="J391" s="49">
        <v>0.3</v>
      </c>
      <c r="K391" s="49"/>
      <c r="L391" s="49"/>
      <c r="M391" s="49"/>
      <c r="N391" s="50">
        <f t="shared" si="383"/>
        <v>1</v>
      </c>
      <c r="O391" s="51"/>
      <c r="P391" s="52">
        <v>8</v>
      </c>
      <c r="Q391" s="53">
        <v>8</v>
      </c>
      <c r="R391" s="53"/>
      <c r="S391" s="53"/>
      <c r="T391" s="53"/>
      <c r="U391" s="54">
        <f t="shared" si="379"/>
        <v>8</v>
      </c>
      <c r="V391" s="55">
        <f t="shared" si="380"/>
        <v>8</v>
      </c>
      <c r="W391" s="56">
        <v>192139877000</v>
      </c>
      <c r="X391" s="57"/>
      <c r="Y391" s="57"/>
      <c r="Z391" s="68"/>
      <c r="AA391" s="57"/>
      <c r="AB391" s="476">
        <f t="shared" si="375"/>
        <v>3.0990661919422702</v>
      </c>
      <c r="AC391" s="536">
        <f t="shared" si="376"/>
        <v>37.18879430330724</v>
      </c>
      <c r="AD391" s="478">
        <f t="shared" si="381"/>
        <v>12</v>
      </c>
      <c r="AE391" s="59"/>
      <c r="AF391" s="59"/>
      <c r="AG391" s="263">
        <v>19.8</v>
      </c>
      <c r="AH391" s="60">
        <f t="shared" si="377"/>
        <v>39.799999999999997</v>
      </c>
      <c r="AI391" s="55">
        <f t="shared" si="385"/>
        <v>39.799999999999997</v>
      </c>
      <c r="AJ391" s="61"/>
      <c r="AK391" s="62"/>
      <c r="AL391" s="63"/>
      <c r="AM391" s="64">
        <f t="shared" si="384"/>
        <v>1</v>
      </c>
      <c r="AN391" s="65">
        <f t="shared" si="386"/>
        <v>0</v>
      </c>
      <c r="AO391" s="66"/>
    </row>
    <row r="392" spans="1:41" s="22" customFormat="1" ht="48" customHeight="1" x14ac:dyDescent="0.15">
      <c r="A392" s="43"/>
      <c r="B392" s="44"/>
      <c r="C392" s="112" t="s">
        <v>46</v>
      </c>
      <c r="D392" s="69" t="s">
        <v>354</v>
      </c>
      <c r="E392" s="80" t="s">
        <v>919</v>
      </c>
      <c r="F392" s="45"/>
      <c r="G392" s="46"/>
      <c r="H392" s="47" t="s">
        <v>914</v>
      </c>
      <c r="I392" s="48">
        <v>0.7</v>
      </c>
      <c r="J392" s="49">
        <v>0.15</v>
      </c>
      <c r="K392" s="49">
        <v>0.15</v>
      </c>
      <c r="L392" s="49"/>
      <c r="M392" s="49"/>
      <c r="N392" s="50">
        <f t="shared" si="383"/>
        <v>1</v>
      </c>
      <c r="O392" s="51"/>
      <c r="P392" s="52">
        <v>8</v>
      </c>
      <c r="Q392" s="53">
        <v>8</v>
      </c>
      <c r="R392" s="53">
        <v>8</v>
      </c>
      <c r="S392" s="53"/>
      <c r="T392" s="53"/>
      <c r="U392" s="54">
        <f t="shared" si="379"/>
        <v>8</v>
      </c>
      <c r="V392" s="55">
        <f t="shared" si="380"/>
        <v>8</v>
      </c>
      <c r="W392" s="56">
        <v>201778782000</v>
      </c>
      <c r="X392" s="57"/>
      <c r="Y392" s="57"/>
      <c r="Z392" s="56"/>
      <c r="AA392" s="167"/>
      <c r="AB392" s="476">
        <f t="shared" si="375"/>
        <v>3.2545342034724505</v>
      </c>
      <c r="AC392" s="536">
        <f t="shared" si="376"/>
        <v>39.054410441669404</v>
      </c>
      <c r="AD392" s="478">
        <f t="shared" si="381"/>
        <v>12</v>
      </c>
      <c r="AE392" s="59"/>
      <c r="AF392" s="59"/>
      <c r="AG392" s="263">
        <v>19.8</v>
      </c>
      <c r="AH392" s="60">
        <f t="shared" si="377"/>
        <v>39.799999999999997</v>
      </c>
      <c r="AI392" s="55">
        <f t="shared" si="385"/>
        <v>39.799999999999997</v>
      </c>
      <c r="AJ392" s="61"/>
      <c r="AK392" s="62"/>
      <c r="AL392" s="63"/>
      <c r="AM392" s="64">
        <f t="shared" si="384"/>
        <v>1</v>
      </c>
      <c r="AN392" s="65">
        <f t="shared" si="386"/>
        <v>0</v>
      </c>
      <c r="AO392" s="66"/>
    </row>
    <row r="393" spans="1:41" s="22" customFormat="1" ht="42" customHeight="1" x14ac:dyDescent="0.15">
      <c r="A393" s="43"/>
      <c r="B393" s="44"/>
      <c r="C393" s="45" t="s">
        <v>55</v>
      </c>
      <c r="D393" s="80" t="s">
        <v>56</v>
      </c>
      <c r="E393" s="45" t="s">
        <v>816</v>
      </c>
      <c r="F393" s="73" t="s">
        <v>932</v>
      </c>
      <c r="G393" s="46"/>
      <c r="H393" s="47" t="s">
        <v>57</v>
      </c>
      <c r="I393" s="48">
        <v>0.5</v>
      </c>
      <c r="J393" s="49">
        <v>0.3</v>
      </c>
      <c r="K393" s="49">
        <v>0.1</v>
      </c>
      <c r="L393" s="49">
        <v>0.1</v>
      </c>
      <c r="M393" s="49"/>
      <c r="N393" s="50">
        <f t="shared" si="383"/>
        <v>1</v>
      </c>
      <c r="O393" s="51"/>
      <c r="P393" s="52">
        <v>8</v>
      </c>
      <c r="Q393" s="53">
        <v>8</v>
      </c>
      <c r="R393" s="53">
        <v>8</v>
      </c>
      <c r="S393" s="53">
        <v>8</v>
      </c>
      <c r="T393" s="53"/>
      <c r="U393" s="54">
        <f t="shared" si="379"/>
        <v>8</v>
      </c>
      <c r="V393" s="55">
        <f t="shared" si="380"/>
        <v>8</v>
      </c>
      <c r="W393" s="68">
        <v>234431105000</v>
      </c>
      <c r="X393" s="75"/>
      <c r="Y393" s="57"/>
      <c r="Z393" s="68"/>
      <c r="AA393" s="57"/>
      <c r="AB393" s="476">
        <f t="shared" si="375"/>
        <v>2.7008504845113759</v>
      </c>
      <c r="AC393" s="536">
        <f t="shared" si="376"/>
        <v>32.410205814136511</v>
      </c>
      <c r="AD393" s="478">
        <f t="shared" si="381"/>
        <v>12</v>
      </c>
      <c r="AE393" s="59"/>
      <c r="AF393" s="59"/>
      <c r="AG393" s="263">
        <v>19.8</v>
      </c>
      <c r="AH393" s="60">
        <f t="shared" si="377"/>
        <v>39.799999999999997</v>
      </c>
      <c r="AI393" s="55">
        <f t="shared" si="385"/>
        <v>39.799999999999997</v>
      </c>
      <c r="AJ393" s="61"/>
      <c r="AK393" s="62"/>
      <c r="AL393" s="63"/>
      <c r="AM393" s="64">
        <f t="shared" si="384"/>
        <v>1</v>
      </c>
      <c r="AN393" s="65">
        <f t="shared" si="386"/>
        <v>0</v>
      </c>
      <c r="AO393" s="66"/>
    </row>
    <row r="394" spans="1:41" s="22" customFormat="1" ht="54" customHeight="1" x14ac:dyDescent="0.15">
      <c r="A394" s="43"/>
      <c r="B394" s="44"/>
      <c r="C394" s="112" t="s">
        <v>62</v>
      </c>
      <c r="D394" s="82" t="s">
        <v>421</v>
      </c>
      <c r="E394" s="82"/>
      <c r="F394" s="45"/>
      <c r="G394" s="46"/>
      <c r="H394" s="47" t="s">
        <v>421</v>
      </c>
      <c r="I394" s="48">
        <v>0.68</v>
      </c>
      <c r="J394" s="49">
        <v>0.32</v>
      </c>
      <c r="K394" s="49"/>
      <c r="L394" s="49"/>
      <c r="M394" s="49"/>
      <c r="N394" s="50">
        <f t="shared" si="383"/>
        <v>1</v>
      </c>
      <c r="O394" s="51"/>
      <c r="P394" s="52">
        <v>8</v>
      </c>
      <c r="Q394" s="53">
        <v>8</v>
      </c>
      <c r="R394" s="53"/>
      <c r="S394" s="53"/>
      <c r="T394" s="53"/>
      <c r="U394" s="54">
        <f t="shared" si="379"/>
        <v>8</v>
      </c>
      <c r="V394" s="55">
        <f t="shared" si="380"/>
        <v>8</v>
      </c>
      <c r="W394" s="56">
        <v>100702542000</v>
      </c>
      <c r="X394" s="57">
        <v>14706397000</v>
      </c>
      <c r="Y394" s="57"/>
      <c r="Z394" s="56"/>
      <c r="AA394" s="57"/>
      <c r="AB394" s="476">
        <f t="shared" si="375"/>
        <v>1.6862816543703261</v>
      </c>
      <c r="AC394" s="536">
        <f t="shared" si="376"/>
        <v>20.235379852443913</v>
      </c>
      <c r="AD394" s="478">
        <f t="shared" si="381"/>
        <v>12</v>
      </c>
      <c r="AE394" s="59"/>
      <c r="AF394" s="59"/>
      <c r="AG394" s="263">
        <v>19.8</v>
      </c>
      <c r="AH394" s="60">
        <f t="shared" si="377"/>
        <v>39.799999999999997</v>
      </c>
      <c r="AI394" s="55">
        <f t="shared" si="385"/>
        <v>39.799999999999997</v>
      </c>
      <c r="AJ394" s="61"/>
      <c r="AK394" s="62"/>
      <c r="AL394" s="63"/>
      <c r="AM394" s="64">
        <f t="shared" si="384"/>
        <v>1</v>
      </c>
      <c r="AN394" s="65">
        <f t="shared" si="386"/>
        <v>0</v>
      </c>
      <c r="AO394" s="66"/>
    </row>
    <row r="395" spans="1:41" s="22" customFormat="1" ht="42" customHeight="1" x14ac:dyDescent="0.15">
      <c r="A395" s="43"/>
      <c r="B395" s="44"/>
      <c r="C395" s="82" t="s">
        <v>925</v>
      </c>
      <c r="D395" s="80" t="s">
        <v>392</v>
      </c>
      <c r="E395" s="45"/>
      <c r="F395" s="45"/>
      <c r="G395" s="46"/>
      <c r="H395" s="47" t="s">
        <v>922</v>
      </c>
      <c r="I395" s="48">
        <v>0.7</v>
      </c>
      <c r="J395" s="49">
        <v>0.3</v>
      </c>
      <c r="K395" s="49"/>
      <c r="L395" s="49"/>
      <c r="M395" s="49"/>
      <c r="N395" s="50">
        <f t="shared" si="383"/>
        <v>1</v>
      </c>
      <c r="O395" s="51"/>
      <c r="P395" s="52">
        <v>8</v>
      </c>
      <c r="Q395" s="53">
        <v>8</v>
      </c>
      <c r="R395" s="53"/>
      <c r="S395" s="53"/>
      <c r="T395" s="53"/>
      <c r="U395" s="54">
        <f t="shared" si="379"/>
        <v>8</v>
      </c>
      <c r="V395" s="55">
        <f t="shared" si="380"/>
        <v>8</v>
      </c>
      <c r="W395" s="57">
        <v>313274126000</v>
      </c>
      <c r="X395" s="57"/>
      <c r="Y395" s="68"/>
      <c r="Z395" s="68"/>
      <c r="AA395" s="57"/>
      <c r="AB395" s="476">
        <f t="shared" si="375"/>
        <v>5.0528670459014764</v>
      </c>
      <c r="AC395" s="536">
        <f t="shared" si="376"/>
        <v>60.63440455081772</v>
      </c>
      <c r="AD395" s="478">
        <f t="shared" si="381"/>
        <v>12</v>
      </c>
      <c r="AE395" s="59"/>
      <c r="AF395" s="59"/>
      <c r="AG395" s="263">
        <v>19.8</v>
      </c>
      <c r="AH395" s="60">
        <f t="shared" si="377"/>
        <v>39.799999999999997</v>
      </c>
      <c r="AI395" s="55">
        <f t="shared" si="385"/>
        <v>39.799999999999997</v>
      </c>
      <c r="AJ395" s="61"/>
      <c r="AK395" s="62"/>
      <c r="AL395" s="63"/>
      <c r="AM395" s="64">
        <f t="shared" si="384"/>
        <v>1</v>
      </c>
      <c r="AN395" s="65">
        <f t="shared" si="386"/>
        <v>0</v>
      </c>
      <c r="AO395" s="66"/>
    </row>
    <row r="396" spans="1:41" s="22" customFormat="1" ht="48" customHeight="1" x14ac:dyDescent="0.15">
      <c r="A396" s="43"/>
      <c r="B396" s="44"/>
      <c r="C396" s="112" t="s">
        <v>129</v>
      </c>
      <c r="D396" s="82" t="s">
        <v>272</v>
      </c>
      <c r="E396" s="45" t="s">
        <v>531</v>
      </c>
      <c r="F396" s="45"/>
      <c r="G396" s="46"/>
      <c r="H396" s="47" t="s">
        <v>82</v>
      </c>
      <c r="I396" s="48">
        <v>0.5</v>
      </c>
      <c r="J396" s="49">
        <v>0.3</v>
      </c>
      <c r="K396" s="49">
        <v>0.2</v>
      </c>
      <c r="L396" s="49"/>
      <c r="M396" s="49"/>
      <c r="N396" s="50">
        <f>SUM(I396:M396)</f>
        <v>1</v>
      </c>
      <c r="O396" s="51"/>
      <c r="P396" s="52">
        <v>8</v>
      </c>
      <c r="Q396" s="53">
        <v>8</v>
      </c>
      <c r="R396" s="53">
        <v>8</v>
      </c>
      <c r="S396" s="53"/>
      <c r="T396" s="53"/>
      <c r="U396" s="54">
        <f>ROUND(((P396*I396)+(Q396*J396)+(R396*K396)+(S396*L396)+(T396*M396)),2)</f>
        <v>8</v>
      </c>
      <c r="V396" s="55">
        <f>IF(U396&gt;=8,8,U396)</f>
        <v>8</v>
      </c>
      <c r="W396" s="72">
        <v>86060576000</v>
      </c>
      <c r="X396" s="72">
        <v>56741153000</v>
      </c>
      <c r="Y396" s="57">
        <v>64435476000</v>
      </c>
      <c r="Z396" s="56"/>
      <c r="AA396" s="57"/>
      <c r="AB396" s="476">
        <f t="shared" si="375"/>
        <v>1.6806583979533218</v>
      </c>
      <c r="AC396" s="536">
        <f t="shared" si="376"/>
        <v>20.167900775439861</v>
      </c>
      <c r="AD396" s="478">
        <f>IF(AC396&gt;=12,12,AC396)</f>
        <v>12</v>
      </c>
      <c r="AE396" s="59"/>
      <c r="AF396" s="59"/>
      <c r="AG396" s="263">
        <v>19.8</v>
      </c>
      <c r="AH396" s="60">
        <f t="shared" si="377"/>
        <v>39.799999999999997</v>
      </c>
      <c r="AI396" s="55">
        <f t="shared" si="385"/>
        <v>39.799999999999997</v>
      </c>
      <c r="AJ396" s="61"/>
      <c r="AK396" s="62"/>
      <c r="AL396" s="63"/>
      <c r="AM396" s="64"/>
      <c r="AN396" s="65"/>
      <c r="AO396" s="66"/>
    </row>
    <row r="397" spans="1:41" s="22" customFormat="1" ht="48" customHeight="1" x14ac:dyDescent="0.15">
      <c r="A397" s="43"/>
      <c r="B397" s="44"/>
      <c r="C397" s="45"/>
      <c r="D397" s="45"/>
      <c r="E397" s="45"/>
      <c r="F397" s="45"/>
      <c r="G397" s="46"/>
      <c r="H397" s="47"/>
      <c r="I397" s="48"/>
      <c r="J397" s="49"/>
      <c r="K397" s="49"/>
      <c r="L397" s="49"/>
      <c r="M397" s="49"/>
      <c r="N397" s="50"/>
      <c r="O397" s="51"/>
      <c r="P397" s="52"/>
      <c r="Q397" s="53"/>
      <c r="R397" s="53"/>
      <c r="S397" s="53"/>
      <c r="T397" s="53"/>
      <c r="U397" s="54"/>
      <c r="V397" s="55"/>
      <c r="W397" s="57"/>
      <c r="X397" s="57"/>
      <c r="Y397" s="57"/>
      <c r="Z397" s="56"/>
      <c r="AA397" s="57"/>
      <c r="AB397" s="476">
        <f t="shared" si="375"/>
        <v>0</v>
      </c>
      <c r="AC397" s="536">
        <f t="shared" si="376"/>
        <v>0</v>
      </c>
      <c r="AD397" s="478"/>
      <c r="AE397" s="59"/>
      <c r="AF397" s="59"/>
      <c r="AG397" s="263">
        <v>19.8</v>
      </c>
      <c r="AH397" s="60">
        <f t="shared" si="377"/>
        <v>19.8</v>
      </c>
      <c r="AI397" s="55"/>
      <c r="AJ397" s="61"/>
      <c r="AK397" s="62"/>
      <c r="AL397" s="63"/>
      <c r="AM397" s="64"/>
      <c r="AN397" s="65"/>
      <c r="AO397" s="66"/>
    </row>
    <row r="398" spans="1:41" s="22" customFormat="1" ht="48" customHeight="1" x14ac:dyDescent="0.15">
      <c r="A398" s="43">
        <v>16</v>
      </c>
      <c r="B398" s="44" t="s">
        <v>105</v>
      </c>
      <c r="C398" s="112" t="s">
        <v>65</v>
      </c>
      <c r="D398" s="45" t="s">
        <v>917</v>
      </c>
      <c r="E398" s="112" t="s">
        <v>927</v>
      </c>
      <c r="F398" s="82"/>
      <c r="G398" s="46"/>
      <c r="H398" s="47" t="s">
        <v>373</v>
      </c>
      <c r="I398" s="48">
        <v>0.7</v>
      </c>
      <c r="J398" s="49">
        <v>0.3</v>
      </c>
      <c r="K398" s="49">
        <v>0</v>
      </c>
      <c r="L398" s="49"/>
      <c r="M398" s="49"/>
      <c r="N398" s="50">
        <f t="shared" ref="N398:N403" si="387">SUM(I398:M398)</f>
        <v>1</v>
      </c>
      <c r="O398" s="51"/>
      <c r="P398" s="52">
        <v>8</v>
      </c>
      <c r="Q398" s="53">
        <v>8</v>
      </c>
      <c r="R398" s="53">
        <v>8</v>
      </c>
      <c r="S398" s="53"/>
      <c r="T398" s="53"/>
      <c r="U398" s="54">
        <f t="shared" ref="U398:U403" si="388">ROUND(((P398*I398)+(Q398*J398)+(R398*K398)+(S398*L398)+(T398*M398)),2)</f>
        <v>8</v>
      </c>
      <c r="V398" s="55">
        <f t="shared" ref="V398:V403" si="389">IF(U398&gt;=8,8,U398)</f>
        <v>8</v>
      </c>
      <c r="W398" s="57">
        <v>72627279000</v>
      </c>
      <c r="X398" s="56">
        <v>71722576000</v>
      </c>
      <c r="Y398" s="57">
        <v>76923373000</v>
      </c>
      <c r="Z398" s="56"/>
      <c r="AA398" s="57"/>
      <c r="AB398" s="476">
        <f t="shared" si="375"/>
        <v>1.6672052235997112</v>
      </c>
      <c r="AC398" s="536">
        <f t="shared" si="376"/>
        <v>20.006462683196535</v>
      </c>
      <c r="AD398" s="478">
        <f t="shared" ref="AD398:AD461" si="390">IF(AC398&gt;=12,12,AC398)</f>
        <v>12</v>
      </c>
      <c r="AE398" s="59"/>
      <c r="AF398" s="59"/>
      <c r="AG398" s="263">
        <v>19.8</v>
      </c>
      <c r="AH398" s="60">
        <f t="shared" si="377"/>
        <v>39.799999999999997</v>
      </c>
      <c r="AI398" s="55">
        <f t="shared" ref="AI398:AI403" si="391">IF(AH398&gt;=40,40,AH398)</f>
        <v>39.799999999999997</v>
      </c>
      <c r="AJ398" s="61"/>
      <c r="AK398" s="62"/>
      <c r="AL398" s="63"/>
      <c r="AM398" s="64"/>
      <c r="AN398" s="65"/>
      <c r="AO398" s="66"/>
    </row>
    <row r="399" spans="1:41" s="22" customFormat="1" ht="48" customHeight="1" x14ac:dyDescent="0.15">
      <c r="A399" s="43"/>
      <c r="B399" s="44"/>
      <c r="C399" s="45" t="s">
        <v>65</v>
      </c>
      <c r="D399" s="45" t="s">
        <v>917</v>
      </c>
      <c r="E399" s="117" t="s">
        <v>930</v>
      </c>
      <c r="F399" s="82"/>
      <c r="G399" s="46"/>
      <c r="H399" s="47"/>
      <c r="I399" s="48">
        <v>0.5</v>
      </c>
      <c r="J399" s="49">
        <v>0.3</v>
      </c>
      <c r="K399" s="49">
        <v>0.2</v>
      </c>
      <c r="L399" s="49"/>
      <c r="M399" s="49"/>
      <c r="N399" s="50">
        <f t="shared" si="387"/>
        <v>1</v>
      </c>
      <c r="O399" s="51"/>
      <c r="P399" s="52">
        <v>8</v>
      </c>
      <c r="Q399" s="53">
        <v>8</v>
      </c>
      <c r="R399" s="53">
        <v>8</v>
      </c>
      <c r="S399" s="53"/>
      <c r="T399" s="53"/>
      <c r="U399" s="54">
        <f t="shared" si="388"/>
        <v>8</v>
      </c>
      <c r="V399" s="55">
        <f t="shared" si="389"/>
        <v>8</v>
      </c>
      <c r="W399" s="57">
        <v>72627279000</v>
      </c>
      <c r="X399" s="56">
        <v>71722576000</v>
      </c>
      <c r="Y399" s="57">
        <v>73600000000</v>
      </c>
      <c r="Z399" s="56"/>
      <c r="AA399" s="57"/>
      <c r="AB399" s="476">
        <f t="shared" si="375"/>
        <v>1.671687860806313</v>
      </c>
      <c r="AC399" s="536">
        <f t="shared" si="376"/>
        <v>20.060254329675757</v>
      </c>
      <c r="AD399" s="478">
        <f t="shared" si="390"/>
        <v>12</v>
      </c>
      <c r="AE399" s="59"/>
      <c r="AF399" s="59"/>
      <c r="AG399" s="263">
        <v>19.8</v>
      </c>
      <c r="AH399" s="60">
        <f t="shared" si="377"/>
        <v>39.799999999999997</v>
      </c>
      <c r="AI399" s="55">
        <f t="shared" si="391"/>
        <v>39.799999999999997</v>
      </c>
      <c r="AJ399" s="61"/>
      <c r="AK399" s="62"/>
      <c r="AL399" s="63"/>
      <c r="AM399" s="64"/>
      <c r="AN399" s="65"/>
      <c r="AO399" s="66"/>
    </row>
    <row r="400" spans="1:41" s="22" customFormat="1" ht="48" customHeight="1" x14ac:dyDescent="0.15">
      <c r="A400" s="43"/>
      <c r="B400" s="44"/>
      <c r="C400" s="117" t="s">
        <v>931</v>
      </c>
      <c r="D400" s="45" t="s">
        <v>917</v>
      </c>
      <c r="E400" s="117"/>
      <c r="F400" s="82"/>
      <c r="G400" s="46"/>
      <c r="H400" s="47"/>
      <c r="I400" s="48">
        <v>0.7</v>
      </c>
      <c r="J400" s="49">
        <v>0.3</v>
      </c>
      <c r="K400" s="49"/>
      <c r="L400" s="49"/>
      <c r="M400" s="49"/>
      <c r="N400" s="50">
        <f t="shared" si="387"/>
        <v>1</v>
      </c>
      <c r="O400" s="51"/>
      <c r="P400" s="52">
        <v>8</v>
      </c>
      <c r="Q400" s="53">
        <v>8</v>
      </c>
      <c r="R400" s="53">
        <v>8</v>
      </c>
      <c r="S400" s="53"/>
      <c r="T400" s="53"/>
      <c r="U400" s="54">
        <f t="shared" si="388"/>
        <v>8</v>
      </c>
      <c r="V400" s="55">
        <f t="shared" si="389"/>
        <v>8</v>
      </c>
      <c r="W400" s="57">
        <v>72900000000</v>
      </c>
      <c r="X400" s="56">
        <v>71722576000</v>
      </c>
      <c r="Y400" s="57"/>
      <c r="Z400" s="56"/>
      <c r="AA400" s="57"/>
      <c r="AB400" s="476">
        <f t="shared" si="375"/>
        <v>1.6716040003873778</v>
      </c>
      <c r="AC400" s="536">
        <f t="shared" si="376"/>
        <v>20.059248004648534</v>
      </c>
      <c r="AD400" s="478">
        <f t="shared" si="390"/>
        <v>12</v>
      </c>
      <c r="AE400" s="59"/>
      <c r="AF400" s="59"/>
      <c r="AG400" s="263">
        <v>19.8</v>
      </c>
      <c r="AH400" s="60">
        <f t="shared" si="377"/>
        <v>39.799999999999997</v>
      </c>
      <c r="AI400" s="55">
        <f t="shared" si="391"/>
        <v>39.799999999999997</v>
      </c>
      <c r="AJ400" s="61"/>
      <c r="AK400" s="62"/>
      <c r="AL400" s="63"/>
      <c r="AM400" s="64"/>
      <c r="AN400" s="65"/>
      <c r="AO400" s="66"/>
    </row>
    <row r="401" spans="1:41" s="22" customFormat="1" ht="48" customHeight="1" x14ac:dyDescent="0.15">
      <c r="A401" s="43"/>
      <c r="B401" s="44"/>
      <c r="C401" s="82" t="s">
        <v>88</v>
      </c>
      <c r="D401" s="45"/>
      <c r="E401" s="45"/>
      <c r="F401" s="45"/>
      <c r="G401" s="46"/>
      <c r="H401" s="47"/>
      <c r="I401" s="48">
        <v>0.51</v>
      </c>
      <c r="J401" s="49">
        <v>0.49</v>
      </c>
      <c r="K401" s="49"/>
      <c r="L401" s="49"/>
      <c r="M401" s="49"/>
      <c r="N401" s="50">
        <f t="shared" si="387"/>
        <v>1</v>
      </c>
      <c r="O401" s="51"/>
      <c r="P401" s="52">
        <v>8</v>
      </c>
      <c r="Q401" s="53">
        <v>8</v>
      </c>
      <c r="R401" s="53"/>
      <c r="S401" s="53"/>
      <c r="T401" s="53"/>
      <c r="U401" s="54">
        <f t="shared" si="388"/>
        <v>8</v>
      </c>
      <c r="V401" s="55">
        <f t="shared" si="389"/>
        <v>8</v>
      </c>
      <c r="W401" s="57">
        <v>54403627000</v>
      </c>
      <c r="X401" s="72"/>
      <c r="Y401" s="57"/>
      <c r="Z401" s="56"/>
      <c r="AA401" s="57"/>
      <c r="AB401" s="476">
        <f t="shared" si="375"/>
        <v>0.63931270378548399</v>
      </c>
      <c r="AC401" s="536">
        <f t="shared" si="376"/>
        <v>7.6717524454258079</v>
      </c>
      <c r="AD401" s="478">
        <f t="shared" si="390"/>
        <v>7.6717524454258079</v>
      </c>
      <c r="AE401" s="59"/>
      <c r="AF401" s="59"/>
      <c r="AG401" s="263">
        <v>19.8</v>
      </c>
      <c r="AH401" s="60">
        <f t="shared" si="377"/>
        <v>35.471752445425807</v>
      </c>
      <c r="AI401" s="55">
        <f t="shared" si="391"/>
        <v>35.471752445425807</v>
      </c>
      <c r="AJ401" s="61"/>
      <c r="AK401" s="62"/>
      <c r="AL401" s="63"/>
      <c r="AM401" s="64"/>
      <c r="AN401" s="65"/>
      <c r="AO401" s="66"/>
    </row>
    <row r="402" spans="1:41" s="22" customFormat="1" ht="42" customHeight="1" x14ac:dyDescent="0.15">
      <c r="A402" s="43"/>
      <c r="B402" s="225"/>
      <c r="C402" s="112" t="s">
        <v>64</v>
      </c>
      <c r="D402" s="112" t="s">
        <v>53</v>
      </c>
      <c r="E402" s="45"/>
      <c r="F402" s="45"/>
      <c r="G402" s="46"/>
      <c r="H402" s="47" t="s">
        <v>915</v>
      </c>
      <c r="I402" s="48">
        <v>0.51</v>
      </c>
      <c r="J402" s="49">
        <v>0.49</v>
      </c>
      <c r="K402" s="49"/>
      <c r="L402" s="49"/>
      <c r="M402" s="49"/>
      <c r="N402" s="50">
        <f t="shared" si="387"/>
        <v>1</v>
      </c>
      <c r="O402" s="51"/>
      <c r="P402" s="52">
        <v>8</v>
      </c>
      <c r="Q402" s="53">
        <v>8</v>
      </c>
      <c r="R402" s="53"/>
      <c r="S402" s="53"/>
      <c r="T402" s="53"/>
      <c r="U402" s="54">
        <f t="shared" si="388"/>
        <v>8</v>
      </c>
      <c r="V402" s="55">
        <f t="shared" si="389"/>
        <v>8</v>
      </c>
      <c r="W402" s="57">
        <v>27721251000</v>
      </c>
      <c r="X402" s="57">
        <v>154109529000</v>
      </c>
      <c r="Y402" s="72"/>
      <c r="Z402" s="68"/>
      <c r="AA402" s="57"/>
      <c r="AB402" s="476">
        <f t="shared" si="375"/>
        <v>2.0657268728252771</v>
      </c>
      <c r="AC402" s="536">
        <f t="shared" si="376"/>
        <v>24.788722473903327</v>
      </c>
      <c r="AD402" s="478">
        <f t="shared" si="390"/>
        <v>12</v>
      </c>
      <c r="AE402" s="59"/>
      <c r="AF402" s="59"/>
      <c r="AG402" s="263">
        <v>19.8</v>
      </c>
      <c r="AH402" s="60">
        <f t="shared" si="377"/>
        <v>39.799999999999997</v>
      </c>
      <c r="AI402" s="55">
        <f t="shared" si="391"/>
        <v>39.799999999999997</v>
      </c>
      <c r="AJ402" s="61"/>
      <c r="AK402" s="62"/>
      <c r="AL402" s="63"/>
      <c r="AM402" s="64">
        <f>100%+AL402</f>
        <v>1</v>
      </c>
      <c r="AN402" s="65">
        <f>ROUNDUP((($E$2*AM402-$AN$4)*AJ402+$AN$4),-3)</f>
        <v>0</v>
      </c>
      <c r="AO402" s="66"/>
    </row>
    <row r="403" spans="1:41" s="22" customFormat="1" ht="54" customHeight="1" x14ac:dyDescent="0.15">
      <c r="A403" s="43"/>
      <c r="B403" s="44"/>
      <c r="C403" s="112" t="s">
        <v>62</v>
      </c>
      <c r="D403" s="112" t="s">
        <v>95</v>
      </c>
      <c r="E403" s="45"/>
      <c r="F403" s="45"/>
      <c r="G403" s="46"/>
      <c r="H403" s="47" t="s">
        <v>236</v>
      </c>
      <c r="I403" s="48">
        <v>0.7</v>
      </c>
      <c r="J403" s="49">
        <v>0.3</v>
      </c>
      <c r="K403" s="49"/>
      <c r="L403" s="49"/>
      <c r="M403" s="49"/>
      <c r="N403" s="50">
        <f t="shared" si="387"/>
        <v>1</v>
      </c>
      <c r="O403" s="51"/>
      <c r="P403" s="52">
        <v>8</v>
      </c>
      <c r="Q403" s="53">
        <v>8</v>
      </c>
      <c r="R403" s="53"/>
      <c r="S403" s="53"/>
      <c r="T403" s="53"/>
      <c r="U403" s="54">
        <f t="shared" si="388"/>
        <v>8</v>
      </c>
      <c r="V403" s="55">
        <f t="shared" si="389"/>
        <v>8</v>
      </c>
      <c r="W403" s="56">
        <v>100702542000</v>
      </c>
      <c r="X403" s="68">
        <v>56028164000</v>
      </c>
      <c r="Y403" s="57"/>
      <c r="Z403" s="56"/>
      <c r="AA403" s="57"/>
      <c r="AB403" s="476">
        <f t="shared" si="375"/>
        <v>2.0115493181867983</v>
      </c>
      <c r="AC403" s="536">
        <f t="shared" si="376"/>
        <v>24.138591818241579</v>
      </c>
      <c r="AD403" s="478">
        <f t="shared" si="390"/>
        <v>12</v>
      </c>
      <c r="AE403" s="59"/>
      <c r="AF403" s="59"/>
      <c r="AG403" s="263">
        <v>19.8</v>
      </c>
      <c r="AH403" s="60">
        <f t="shared" si="377"/>
        <v>39.799999999999997</v>
      </c>
      <c r="AI403" s="55">
        <f t="shared" si="391"/>
        <v>39.799999999999997</v>
      </c>
      <c r="AJ403" s="61"/>
      <c r="AK403" s="62"/>
      <c r="AL403" s="63"/>
      <c r="AM403" s="64">
        <f>100%+AL403</f>
        <v>1</v>
      </c>
      <c r="AN403" s="65">
        <f>ROUNDUP((($E$2*AM403-$AN$4)*AJ403+$AN$4),-3)</f>
        <v>0</v>
      </c>
      <c r="AO403" s="66"/>
    </row>
    <row r="404" spans="1:41" s="22" customFormat="1" ht="48" customHeight="1" x14ac:dyDescent="0.15">
      <c r="A404" s="43"/>
      <c r="B404" s="44"/>
      <c r="C404" s="45"/>
      <c r="D404" s="45"/>
      <c r="E404" s="45"/>
      <c r="F404" s="45"/>
      <c r="G404" s="46"/>
      <c r="H404" s="47"/>
      <c r="I404" s="48"/>
      <c r="J404" s="49"/>
      <c r="K404" s="49"/>
      <c r="L404" s="49"/>
      <c r="M404" s="49"/>
      <c r="N404" s="50"/>
      <c r="O404" s="51"/>
      <c r="P404" s="52"/>
      <c r="Q404" s="53"/>
      <c r="R404" s="53"/>
      <c r="S404" s="53"/>
      <c r="T404" s="53"/>
      <c r="U404" s="54"/>
      <c r="V404" s="55"/>
      <c r="W404" s="56"/>
      <c r="X404" s="56"/>
      <c r="Y404" s="57"/>
      <c r="Z404" s="223"/>
      <c r="AA404" s="167"/>
      <c r="AB404" s="476">
        <f t="shared" si="375"/>
        <v>0</v>
      </c>
      <c r="AC404" s="536">
        <f t="shared" si="376"/>
        <v>0</v>
      </c>
      <c r="AD404" s="478">
        <f t="shared" si="390"/>
        <v>0</v>
      </c>
      <c r="AE404" s="59"/>
      <c r="AF404" s="59"/>
      <c r="AG404" s="263">
        <v>19.8</v>
      </c>
      <c r="AH404" s="60">
        <f t="shared" si="377"/>
        <v>19.8</v>
      </c>
      <c r="AI404" s="55"/>
      <c r="AJ404" s="61"/>
      <c r="AK404" s="62"/>
      <c r="AL404" s="63"/>
      <c r="AM404" s="64"/>
      <c r="AN404" s="65"/>
      <c r="AO404" s="66"/>
    </row>
    <row r="405" spans="1:41" s="22" customFormat="1" ht="42" customHeight="1" x14ac:dyDescent="0.15">
      <c r="A405" s="43"/>
      <c r="B405" s="44"/>
      <c r="C405" s="117" t="s">
        <v>924</v>
      </c>
      <c r="D405" s="45" t="s">
        <v>88</v>
      </c>
      <c r="E405" s="257"/>
      <c r="F405" s="45"/>
      <c r="G405" s="46"/>
      <c r="H405" s="47"/>
      <c r="I405" s="48">
        <v>0.7</v>
      </c>
      <c r="J405" s="49">
        <v>0.3</v>
      </c>
      <c r="K405" s="49"/>
      <c r="L405" s="49"/>
      <c r="M405" s="49"/>
      <c r="N405" s="50">
        <f>SUM(I405:M405)</f>
        <v>1</v>
      </c>
      <c r="O405" s="51"/>
      <c r="P405" s="52">
        <v>8</v>
      </c>
      <c r="Q405" s="53">
        <v>8</v>
      </c>
      <c r="R405" s="53"/>
      <c r="S405" s="53"/>
      <c r="T405" s="53"/>
      <c r="U405" s="54">
        <f>ROUND(((P405*I405)+(Q405*J405)+(R405*K405)+(S405*L405)+(T405*M405)),2)</f>
        <v>8</v>
      </c>
      <c r="V405" s="55">
        <f>IF(U405&gt;=8,8,U405)</f>
        <v>8</v>
      </c>
      <c r="W405" s="56">
        <v>81000000000</v>
      </c>
      <c r="X405" s="57">
        <v>54403627000</v>
      </c>
      <c r="Y405" s="56"/>
      <c r="Z405" s="56"/>
      <c r="AA405" s="57"/>
      <c r="AB405" s="476">
        <f t="shared" si="375"/>
        <v>1.6825330510166974</v>
      </c>
      <c r="AC405" s="536">
        <f t="shared" si="376"/>
        <v>20.190396612200367</v>
      </c>
      <c r="AD405" s="478">
        <f t="shared" si="390"/>
        <v>12</v>
      </c>
      <c r="AE405" s="59"/>
      <c r="AF405" s="59"/>
      <c r="AG405" s="263">
        <v>19.8</v>
      </c>
      <c r="AH405" s="60">
        <f t="shared" si="377"/>
        <v>39.799999999999997</v>
      </c>
      <c r="AI405" s="55">
        <f>IF(AH405&gt;=40,40,AH405)</f>
        <v>39.799999999999997</v>
      </c>
      <c r="AJ405" s="61"/>
      <c r="AK405" s="62"/>
      <c r="AL405" s="63"/>
      <c r="AM405" s="64">
        <f>100%+AL405</f>
        <v>1</v>
      </c>
      <c r="AN405" s="65">
        <f>ROUNDUP((($E$2*AM405-$AN$4)*AJ405+$AN$4),-3)</f>
        <v>0</v>
      </c>
      <c r="AO405" s="66"/>
    </row>
    <row r="406" spans="1:41" s="22" customFormat="1" ht="46.5" customHeight="1" x14ac:dyDescent="0.15">
      <c r="A406" s="43"/>
      <c r="B406" s="485" t="s">
        <v>920</v>
      </c>
      <c r="C406" s="103" t="s">
        <v>921</v>
      </c>
      <c r="D406" s="45" t="s">
        <v>88</v>
      </c>
      <c r="E406" s="45"/>
      <c r="F406" s="45"/>
      <c r="G406" s="46"/>
      <c r="H406" s="47" t="s">
        <v>45</v>
      </c>
      <c r="I406" s="48">
        <v>0.6</v>
      </c>
      <c r="J406" s="49">
        <v>0.4</v>
      </c>
      <c r="K406" s="49"/>
      <c r="L406" s="49"/>
      <c r="M406" s="49"/>
      <c r="N406" s="50">
        <f>SUM(I406:M406)</f>
        <v>1</v>
      </c>
      <c r="O406" s="51"/>
      <c r="P406" s="52">
        <v>8</v>
      </c>
      <c r="Q406" s="53">
        <v>8</v>
      </c>
      <c r="R406" s="53"/>
      <c r="S406" s="53"/>
      <c r="T406" s="53"/>
      <c r="U406" s="54">
        <f>ROUND(((P406*I406)+(Q406*J406)+(R406*K406)+(S406*L406)+(T406*M406)),2)</f>
        <v>8</v>
      </c>
      <c r="V406" s="55">
        <f>IF(U406&gt;=8,8,U406)</f>
        <v>8</v>
      </c>
      <c r="W406" s="56">
        <v>84900000000</v>
      </c>
      <c r="X406" s="57">
        <v>54403627000</v>
      </c>
      <c r="Y406" s="57"/>
      <c r="Z406" s="68"/>
      <c r="AA406" s="57"/>
      <c r="AB406" s="476">
        <f t="shared" si="375"/>
        <v>1.6751680509108204</v>
      </c>
      <c r="AC406" s="536">
        <f t="shared" si="376"/>
        <v>20.102016610929844</v>
      </c>
      <c r="AD406" s="478">
        <f>IF(AC406&gt;=12,12,AC406)</f>
        <v>12</v>
      </c>
      <c r="AE406" s="59"/>
      <c r="AF406" s="59"/>
      <c r="AG406" s="263">
        <v>19.8</v>
      </c>
      <c r="AH406" s="60">
        <f t="shared" si="377"/>
        <v>39.799999999999997</v>
      </c>
      <c r="AI406" s="55">
        <f>IF(AH406&gt;=40,40,AH406)</f>
        <v>39.799999999999997</v>
      </c>
      <c r="AJ406" s="61"/>
      <c r="AK406" s="62"/>
      <c r="AL406" s="63"/>
      <c r="AM406" s="64">
        <f>100%+AL406</f>
        <v>1</v>
      </c>
      <c r="AN406" s="65">
        <f>ROUNDUP((($E$2*AM406-$AN$4)*AJ406+$AN$4),-3)</f>
        <v>0</v>
      </c>
      <c r="AO406" s="66"/>
    </row>
    <row r="407" spans="1:41" s="22" customFormat="1" ht="42" customHeight="1" x14ac:dyDescent="0.15">
      <c r="A407" s="43"/>
      <c r="B407" s="44"/>
      <c r="C407" s="117"/>
      <c r="D407" s="45"/>
      <c r="E407" s="257"/>
      <c r="F407" s="45"/>
      <c r="G407" s="46"/>
      <c r="H407" s="47"/>
      <c r="I407" s="48"/>
      <c r="J407" s="49"/>
      <c r="K407" s="49"/>
      <c r="L407" s="49"/>
      <c r="M407" s="49"/>
      <c r="N407" s="50"/>
      <c r="O407" s="51"/>
      <c r="P407" s="52"/>
      <c r="Q407" s="53"/>
      <c r="R407" s="53"/>
      <c r="S407" s="53"/>
      <c r="T407" s="53"/>
      <c r="U407" s="54"/>
      <c r="V407" s="55"/>
      <c r="W407" s="56"/>
      <c r="X407" s="57"/>
      <c r="Y407" s="56"/>
      <c r="Z407" s="56"/>
      <c r="AA407" s="57"/>
      <c r="AB407" s="476">
        <f t="shared" si="375"/>
        <v>0</v>
      </c>
      <c r="AC407" s="536">
        <f t="shared" si="376"/>
        <v>0</v>
      </c>
      <c r="AD407" s="478"/>
      <c r="AE407" s="59"/>
      <c r="AF407" s="59"/>
      <c r="AG407" s="263">
        <v>19.8</v>
      </c>
      <c r="AH407" s="60">
        <f t="shared" si="377"/>
        <v>19.8</v>
      </c>
      <c r="AI407" s="55"/>
      <c r="AJ407" s="61"/>
      <c r="AK407" s="62"/>
      <c r="AL407" s="63"/>
      <c r="AM407" s="64"/>
      <c r="AN407" s="65"/>
      <c r="AO407" s="66"/>
    </row>
    <row r="408" spans="1:41" s="22" customFormat="1" ht="48" customHeight="1" x14ac:dyDescent="0.15">
      <c r="A408" s="43"/>
      <c r="B408" s="44"/>
      <c r="C408" s="82" t="s">
        <v>41</v>
      </c>
      <c r="D408" s="67" t="s">
        <v>42</v>
      </c>
      <c r="E408" s="45"/>
      <c r="F408" s="45"/>
      <c r="G408" s="46"/>
      <c r="H408" s="47"/>
      <c r="I408" s="48">
        <v>0.7</v>
      </c>
      <c r="J408" s="49">
        <v>0.3</v>
      </c>
      <c r="K408" s="49"/>
      <c r="L408" s="49"/>
      <c r="M408" s="49"/>
      <c r="N408" s="50"/>
      <c r="O408" s="51"/>
      <c r="P408" s="52">
        <v>8</v>
      </c>
      <c r="Q408" s="53">
        <v>8</v>
      </c>
      <c r="R408" s="53"/>
      <c r="S408" s="53"/>
      <c r="T408" s="53"/>
      <c r="U408" s="54">
        <f>ROUND(((P408*I408)+(Q408*J408)+(R408*K408)+(S408*L408)+(T408*M408)),2)</f>
        <v>8</v>
      </c>
      <c r="V408" s="55">
        <f>IF(U408&gt;=8,8,U408)</f>
        <v>8</v>
      </c>
      <c r="W408" s="56">
        <v>93434544000</v>
      </c>
      <c r="X408" s="56">
        <v>71722576000</v>
      </c>
      <c r="Y408" s="57"/>
      <c r="Z408" s="56"/>
      <c r="AA408" s="57"/>
      <c r="AB408" s="476">
        <f t="shared" si="375"/>
        <v>2.0028101616016425</v>
      </c>
      <c r="AC408" s="536">
        <f t="shared" si="376"/>
        <v>24.03372193921971</v>
      </c>
      <c r="AD408" s="478">
        <f t="shared" si="390"/>
        <v>12</v>
      </c>
      <c r="AE408" s="59"/>
      <c r="AF408" s="59"/>
      <c r="AG408" s="263">
        <v>19.8</v>
      </c>
      <c r="AH408" s="60">
        <f t="shared" si="377"/>
        <v>39.799999999999997</v>
      </c>
      <c r="AI408" s="55">
        <f t="shared" ref="AI408:AI427" si="392">IF(AH408&gt;=40,40,AH408)</f>
        <v>39.799999999999997</v>
      </c>
      <c r="AJ408" s="61"/>
      <c r="AK408" s="62"/>
      <c r="AL408" s="63"/>
      <c r="AM408" s="64"/>
      <c r="AN408" s="65"/>
      <c r="AO408" s="66"/>
    </row>
    <row r="409" spans="1:41" s="22" customFormat="1" ht="46.5" customHeight="1" x14ac:dyDescent="0.15">
      <c r="A409" s="43"/>
      <c r="B409" s="44"/>
      <c r="C409" s="82" t="s">
        <v>43</v>
      </c>
      <c r="D409" s="67" t="s">
        <v>44</v>
      </c>
      <c r="E409" s="45"/>
      <c r="F409" s="45"/>
      <c r="G409" s="46"/>
      <c r="H409" s="47" t="s">
        <v>45</v>
      </c>
      <c r="I409" s="48">
        <v>0.7</v>
      </c>
      <c r="J409" s="49">
        <v>0.3</v>
      </c>
      <c r="K409" s="49"/>
      <c r="L409" s="49"/>
      <c r="M409" s="49"/>
      <c r="N409" s="50">
        <f t="shared" ref="N409:N427" si="393">SUM(I409:M409)</f>
        <v>1</v>
      </c>
      <c r="O409" s="51"/>
      <c r="P409" s="52">
        <v>8</v>
      </c>
      <c r="Q409" s="53">
        <v>8</v>
      </c>
      <c r="R409" s="53">
        <v>8</v>
      </c>
      <c r="S409" s="53">
        <v>8</v>
      </c>
      <c r="T409" s="53"/>
      <c r="U409" s="54">
        <f>ROUND(((P409*I409)+(Q409*J409)+(R409*K409)+(S409*L409)+(T409*M409)),2)</f>
        <v>8</v>
      </c>
      <c r="V409" s="55">
        <f>IF(U409&gt;=8,8,U409)</f>
        <v>8</v>
      </c>
      <c r="W409" s="56">
        <v>192139877000</v>
      </c>
      <c r="X409" s="57">
        <v>12736162000</v>
      </c>
      <c r="Y409" s="57"/>
      <c r="Z409" s="68"/>
      <c r="AA409" s="57"/>
      <c r="AB409" s="476">
        <f t="shared" si="375"/>
        <v>3.1871051984773002</v>
      </c>
      <c r="AC409" s="536">
        <f t="shared" si="376"/>
        <v>38.245262381727599</v>
      </c>
      <c r="AD409" s="478">
        <f t="shared" si="390"/>
        <v>12</v>
      </c>
      <c r="AE409" s="59"/>
      <c r="AF409" s="59"/>
      <c r="AG409" s="263">
        <v>19.8</v>
      </c>
      <c r="AH409" s="60">
        <f t="shared" si="377"/>
        <v>39.799999999999997</v>
      </c>
      <c r="AI409" s="55">
        <f>IF(AH409&gt;=40,40,AH409)</f>
        <v>39.799999999999997</v>
      </c>
      <c r="AJ409" s="61"/>
      <c r="AK409" s="62"/>
      <c r="AL409" s="63"/>
      <c r="AM409" s="64">
        <f t="shared" ref="AM409:AM427" si="394">100%+AL409</f>
        <v>1</v>
      </c>
      <c r="AN409" s="65">
        <f>ROUNDUP((($E$2*AM409-$AN$4)*AJ409+$AN$4),-3)</f>
        <v>0</v>
      </c>
      <c r="AO409" s="66"/>
    </row>
    <row r="410" spans="1:41" s="22" customFormat="1" ht="48" customHeight="1" x14ac:dyDescent="0.15">
      <c r="A410" s="43"/>
      <c r="B410" s="44"/>
      <c r="C410" s="475" t="s">
        <v>46</v>
      </c>
      <c r="D410" s="69" t="s">
        <v>47</v>
      </c>
      <c r="E410" s="45"/>
      <c r="F410" s="45"/>
      <c r="G410" s="46"/>
      <c r="H410" s="47" t="s">
        <v>48</v>
      </c>
      <c r="I410" s="48">
        <v>0.8</v>
      </c>
      <c r="J410" s="49">
        <v>0.2</v>
      </c>
      <c r="K410" s="49">
        <v>0</v>
      </c>
      <c r="L410" s="49"/>
      <c r="M410" s="49"/>
      <c r="N410" s="50">
        <f t="shared" si="393"/>
        <v>1</v>
      </c>
      <c r="O410" s="51"/>
      <c r="P410" s="52">
        <v>8</v>
      </c>
      <c r="Q410" s="53">
        <v>8</v>
      </c>
      <c r="R410" s="53"/>
      <c r="S410" s="53"/>
      <c r="T410" s="53"/>
      <c r="U410" s="54">
        <f>ROUND(((P410*I410)+(Q410*J410)+(R410*K410)+(S410*L410)+(T410*M410)),2)</f>
        <v>8</v>
      </c>
      <c r="V410" s="55">
        <f>IF(U410&gt;=8,8,U410)</f>
        <v>8</v>
      </c>
      <c r="W410" s="56">
        <v>201778782000</v>
      </c>
      <c r="X410" s="57"/>
      <c r="Y410" s="57"/>
      <c r="Z410" s="56"/>
      <c r="AA410" s="57"/>
      <c r="AB410" s="476">
        <f t="shared" si="375"/>
        <v>3.7194676611113717</v>
      </c>
      <c r="AC410" s="536">
        <f t="shared" si="376"/>
        <v>44.633611933336461</v>
      </c>
      <c r="AD410" s="478">
        <f t="shared" si="390"/>
        <v>12</v>
      </c>
      <c r="AE410" s="59"/>
      <c r="AF410" s="59"/>
      <c r="AG410" s="263">
        <v>19.8</v>
      </c>
      <c r="AH410" s="60">
        <f t="shared" si="377"/>
        <v>39.799999999999997</v>
      </c>
      <c r="AI410" s="55">
        <f t="shared" si="392"/>
        <v>39.799999999999997</v>
      </c>
      <c r="AJ410" s="61"/>
      <c r="AK410" s="62"/>
      <c r="AL410" s="63"/>
      <c r="AM410" s="64">
        <f t="shared" si="394"/>
        <v>1</v>
      </c>
      <c r="AN410" s="65">
        <f t="shared" ref="AN410:AN427" si="395">ROUNDUP((($E$2*AM410-$AN$4)*AJ410+$AN$4),-3)</f>
        <v>0</v>
      </c>
      <c r="AO410" s="66"/>
    </row>
    <row r="411" spans="1:41" s="22" customFormat="1" ht="48" customHeight="1" x14ac:dyDescent="0.15">
      <c r="A411" s="43"/>
      <c r="B411" s="44"/>
      <c r="C411" s="67" t="s">
        <v>49</v>
      </c>
      <c r="D411" s="82" t="s">
        <v>50</v>
      </c>
      <c r="E411" s="45"/>
      <c r="F411" s="45"/>
      <c r="G411" s="46"/>
      <c r="H411" s="47" t="s">
        <v>51</v>
      </c>
      <c r="I411" s="48">
        <v>0.51</v>
      </c>
      <c r="J411" s="49">
        <v>0.49</v>
      </c>
      <c r="K411" s="49"/>
      <c r="L411" s="49"/>
      <c r="M411" s="49"/>
      <c r="N411" s="50">
        <f t="shared" si="393"/>
        <v>1</v>
      </c>
      <c r="O411" s="51"/>
      <c r="P411" s="52">
        <v>8</v>
      </c>
      <c r="Q411" s="53">
        <v>8</v>
      </c>
      <c r="R411" s="53">
        <v>8</v>
      </c>
      <c r="S411" s="53"/>
      <c r="T411" s="53"/>
      <c r="U411" s="54">
        <f t="shared" ref="U411:U429" si="396">ROUND(((P411*I411)+(Q411*J411)+(R411*K411)+(S411*L411)+(T411*M411)),2)</f>
        <v>8</v>
      </c>
      <c r="V411" s="55">
        <f t="shared" ref="V411:V429" si="397">IF(U411&gt;=8,8,U411)</f>
        <v>8</v>
      </c>
      <c r="W411" s="56">
        <v>8774026000</v>
      </c>
      <c r="X411" s="57">
        <v>309694161000</v>
      </c>
      <c r="Y411" s="57"/>
      <c r="Z411" s="56"/>
      <c r="AA411" s="57"/>
      <c r="AB411" s="476">
        <f t="shared" si="375"/>
        <v>3.599693612808462</v>
      </c>
      <c r="AC411" s="536">
        <f t="shared" si="376"/>
        <v>43.196323353701544</v>
      </c>
      <c r="AD411" s="478">
        <f t="shared" si="390"/>
        <v>12</v>
      </c>
      <c r="AE411" s="59"/>
      <c r="AF411" s="59"/>
      <c r="AG411" s="263">
        <v>19.8</v>
      </c>
      <c r="AH411" s="60">
        <f t="shared" si="377"/>
        <v>39.799999999999997</v>
      </c>
      <c r="AI411" s="55">
        <f t="shared" si="392"/>
        <v>39.799999999999997</v>
      </c>
      <c r="AJ411" s="61"/>
      <c r="AK411" s="62"/>
      <c r="AL411" s="63"/>
      <c r="AM411" s="64">
        <f t="shared" si="394"/>
        <v>1</v>
      </c>
      <c r="AN411" s="65">
        <f t="shared" si="395"/>
        <v>0</v>
      </c>
      <c r="AO411" s="66"/>
    </row>
    <row r="412" spans="1:41" s="22" customFormat="1" ht="42" customHeight="1" x14ac:dyDescent="0.15">
      <c r="A412" s="43"/>
      <c r="B412" s="70"/>
      <c r="C412" s="71" t="s">
        <v>52</v>
      </c>
      <c r="D412" s="82" t="s">
        <v>53</v>
      </c>
      <c r="E412" s="45"/>
      <c r="F412" s="45"/>
      <c r="G412" s="46"/>
      <c r="H412" s="47" t="s">
        <v>54</v>
      </c>
      <c r="I412" s="48">
        <v>0.51</v>
      </c>
      <c r="J412" s="49">
        <v>0.49</v>
      </c>
      <c r="K412" s="49"/>
      <c r="L412" s="49"/>
      <c r="M412" s="49"/>
      <c r="N412" s="50">
        <f t="shared" si="393"/>
        <v>1</v>
      </c>
      <c r="O412" s="51"/>
      <c r="P412" s="52">
        <v>8</v>
      </c>
      <c r="Q412" s="53">
        <v>8</v>
      </c>
      <c r="R412" s="53"/>
      <c r="S412" s="53"/>
      <c r="T412" s="53"/>
      <c r="U412" s="54">
        <f t="shared" si="396"/>
        <v>8</v>
      </c>
      <c r="V412" s="55">
        <f t="shared" si="397"/>
        <v>8</v>
      </c>
      <c r="W412" s="56">
        <v>18087304000</v>
      </c>
      <c r="X412" s="57">
        <v>154109529000</v>
      </c>
      <c r="Y412" s="72"/>
      <c r="Z412" s="68"/>
      <c r="AA412" s="57"/>
      <c r="AB412" s="476">
        <f t="shared" si="375"/>
        <v>1.9525155844548152</v>
      </c>
      <c r="AC412" s="536">
        <f t="shared" si="376"/>
        <v>23.430187013457783</v>
      </c>
      <c r="AD412" s="478">
        <f t="shared" si="390"/>
        <v>12</v>
      </c>
      <c r="AE412" s="59"/>
      <c r="AF412" s="59"/>
      <c r="AG412" s="263">
        <v>19.8</v>
      </c>
      <c r="AH412" s="60">
        <f t="shared" si="377"/>
        <v>39.799999999999997</v>
      </c>
      <c r="AI412" s="55">
        <f t="shared" si="392"/>
        <v>39.799999999999997</v>
      </c>
      <c r="AJ412" s="61"/>
      <c r="AK412" s="62"/>
      <c r="AL412" s="63"/>
      <c r="AM412" s="64">
        <f t="shared" si="394"/>
        <v>1</v>
      </c>
      <c r="AN412" s="65">
        <f t="shared" si="395"/>
        <v>0</v>
      </c>
      <c r="AO412" s="66"/>
    </row>
    <row r="413" spans="1:41" s="22" customFormat="1" ht="42" customHeight="1" x14ac:dyDescent="0.15">
      <c r="A413" s="43"/>
      <c r="B413" s="44"/>
      <c r="C413" s="82" t="s">
        <v>55</v>
      </c>
      <c r="D413" s="71" t="s">
        <v>56</v>
      </c>
      <c r="E413" s="45"/>
      <c r="F413" s="73"/>
      <c r="G413" s="46"/>
      <c r="H413" s="47" t="s">
        <v>57</v>
      </c>
      <c r="I413" s="48">
        <v>0.7</v>
      </c>
      <c r="J413" s="49">
        <v>0.3</v>
      </c>
      <c r="K413" s="49"/>
      <c r="L413" s="49"/>
      <c r="M413" s="49"/>
      <c r="N413" s="50">
        <f t="shared" si="393"/>
        <v>1</v>
      </c>
      <c r="O413" s="51"/>
      <c r="P413" s="74">
        <v>8</v>
      </c>
      <c r="Q413" s="53">
        <v>8</v>
      </c>
      <c r="R413" s="53">
        <v>8</v>
      </c>
      <c r="S413" s="53">
        <v>8</v>
      </c>
      <c r="T413" s="53"/>
      <c r="U413" s="54">
        <f t="shared" si="396"/>
        <v>8</v>
      </c>
      <c r="V413" s="55">
        <f t="shared" si="397"/>
        <v>8</v>
      </c>
      <c r="W413" s="68">
        <v>234431105000</v>
      </c>
      <c r="X413" s="75"/>
      <c r="Y413" s="57"/>
      <c r="Z413" s="68"/>
      <c r="AA413" s="57"/>
      <c r="AB413" s="476">
        <f t="shared" si="375"/>
        <v>3.7811906783159261</v>
      </c>
      <c r="AC413" s="536">
        <f t="shared" si="376"/>
        <v>45.374288139791112</v>
      </c>
      <c r="AD413" s="478">
        <f t="shared" si="390"/>
        <v>12</v>
      </c>
      <c r="AE413" s="59"/>
      <c r="AF413" s="59"/>
      <c r="AG413" s="263">
        <v>19.8</v>
      </c>
      <c r="AH413" s="60">
        <f t="shared" si="377"/>
        <v>39.799999999999997</v>
      </c>
      <c r="AI413" s="55">
        <f t="shared" si="392"/>
        <v>39.799999999999997</v>
      </c>
      <c r="AJ413" s="61"/>
      <c r="AK413" s="62"/>
      <c r="AL413" s="63"/>
      <c r="AM413" s="64">
        <f t="shared" si="394"/>
        <v>1</v>
      </c>
      <c r="AN413" s="65">
        <f t="shared" si="395"/>
        <v>0</v>
      </c>
      <c r="AO413" s="66"/>
    </row>
    <row r="414" spans="1:41" s="22" customFormat="1" ht="48.75" customHeight="1" x14ac:dyDescent="0.15">
      <c r="A414" s="43"/>
      <c r="B414" s="70"/>
      <c r="C414" s="45" t="s">
        <v>58</v>
      </c>
      <c r="D414" s="67" t="s">
        <v>59</v>
      </c>
      <c r="E414" s="73"/>
      <c r="F414" s="45"/>
      <c r="G414" s="46"/>
      <c r="H414" s="47" t="s">
        <v>60</v>
      </c>
      <c r="I414" s="48">
        <v>0.7</v>
      </c>
      <c r="J414" s="49">
        <v>0.3</v>
      </c>
      <c r="K414" s="49"/>
      <c r="L414" s="49"/>
      <c r="M414" s="49"/>
      <c r="N414" s="50">
        <f t="shared" si="393"/>
        <v>1</v>
      </c>
      <c r="O414" s="51"/>
      <c r="P414" s="52">
        <v>8</v>
      </c>
      <c r="Q414" s="53">
        <v>8</v>
      </c>
      <c r="R414" s="53"/>
      <c r="S414" s="53"/>
      <c r="T414" s="53"/>
      <c r="U414" s="54">
        <f t="shared" si="396"/>
        <v>8</v>
      </c>
      <c r="V414" s="55">
        <f t="shared" si="397"/>
        <v>8</v>
      </c>
      <c r="W414" s="56">
        <v>63954752000</v>
      </c>
      <c r="X414" s="68">
        <v>41708734000</v>
      </c>
      <c r="Y414" s="56"/>
      <c r="Z414" s="57"/>
      <c r="AA414" s="57"/>
      <c r="AB414" s="476">
        <f t="shared" si="375"/>
        <v>1.3198527761738805</v>
      </c>
      <c r="AC414" s="536">
        <f t="shared" si="376"/>
        <v>15.838233314086565</v>
      </c>
      <c r="AD414" s="478">
        <f t="shared" si="390"/>
        <v>12</v>
      </c>
      <c r="AE414" s="59"/>
      <c r="AF414" s="59"/>
      <c r="AG414" s="263">
        <v>19.8</v>
      </c>
      <c r="AH414" s="60">
        <f t="shared" si="377"/>
        <v>39.799999999999997</v>
      </c>
      <c r="AI414" s="55">
        <f t="shared" si="392"/>
        <v>39.799999999999997</v>
      </c>
      <c r="AJ414" s="61"/>
      <c r="AK414" s="62"/>
      <c r="AL414" s="63"/>
      <c r="AM414" s="64">
        <f t="shared" si="394"/>
        <v>1</v>
      </c>
      <c r="AN414" s="65">
        <f t="shared" si="395"/>
        <v>0</v>
      </c>
      <c r="AO414" s="66"/>
    </row>
    <row r="415" spans="1:41" s="22" customFormat="1" ht="54" customHeight="1" x14ac:dyDescent="0.15">
      <c r="A415" s="43"/>
      <c r="B415" s="44"/>
      <c r="C415" s="67" t="s">
        <v>61</v>
      </c>
      <c r="D415" s="82" t="s">
        <v>62</v>
      </c>
      <c r="E415" s="45"/>
      <c r="F415" s="45"/>
      <c r="G415" s="46"/>
      <c r="H415" s="47" t="s">
        <v>63</v>
      </c>
      <c r="I415" s="48">
        <v>0.46</v>
      </c>
      <c r="J415" s="49">
        <v>0.44</v>
      </c>
      <c r="K415" s="49">
        <v>0.1</v>
      </c>
      <c r="L415" s="49"/>
      <c r="M415" s="49"/>
      <c r="N415" s="50">
        <f t="shared" si="393"/>
        <v>1</v>
      </c>
      <c r="O415" s="51"/>
      <c r="P415" s="52">
        <v>8</v>
      </c>
      <c r="Q415" s="53">
        <v>8</v>
      </c>
      <c r="R415" s="53">
        <v>8</v>
      </c>
      <c r="S415" s="53"/>
      <c r="T415" s="53"/>
      <c r="U415" s="54">
        <f t="shared" si="396"/>
        <v>8</v>
      </c>
      <c r="V415" s="55">
        <f t="shared" si="397"/>
        <v>8</v>
      </c>
      <c r="W415" s="56">
        <v>9171420000</v>
      </c>
      <c r="X415" s="56">
        <v>100702542000</v>
      </c>
      <c r="Y415" s="57">
        <v>21648389000</v>
      </c>
      <c r="Z415" s="56"/>
      <c r="AA415" s="57"/>
      <c r="AB415" s="476">
        <f t="shared" si="375"/>
        <v>1.1680506476837738</v>
      </c>
      <c r="AC415" s="536">
        <f t="shared" si="376"/>
        <v>14.016607772205285</v>
      </c>
      <c r="AD415" s="478">
        <f t="shared" si="390"/>
        <v>12</v>
      </c>
      <c r="AE415" s="59"/>
      <c r="AF415" s="59"/>
      <c r="AG415" s="263">
        <v>19.8</v>
      </c>
      <c r="AH415" s="60">
        <f t="shared" si="377"/>
        <v>39.799999999999997</v>
      </c>
      <c r="AI415" s="55">
        <f t="shared" si="392"/>
        <v>39.799999999999997</v>
      </c>
      <c r="AJ415" s="61"/>
      <c r="AK415" s="62"/>
      <c r="AL415" s="63"/>
      <c r="AM415" s="64">
        <f t="shared" si="394"/>
        <v>1</v>
      </c>
      <c r="AN415" s="65">
        <f t="shared" si="395"/>
        <v>0</v>
      </c>
      <c r="AO415" s="66"/>
    </row>
    <row r="416" spans="1:41" s="22" customFormat="1" ht="42" customHeight="1" x14ac:dyDescent="0.15">
      <c r="A416" s="43"/>
      <c r="B416" s="44"/>
      <c r="C416" s="67" t="s">
        <v>64</v>
      </c>
      <c r="D416" s="45" t="s">
        <v>65</v>
      </c>
      <c r="E416" s="45"/>
      <c r="F416" s="45"/>
      <c r="G416" s="46"/>
      <c r="H416" s="47" t="s">
        <v>66</v>
      </c>
      <c r="I416" s="48">
        <v>0.51</v>
      </c>
      <c r="J416" s="49">
        <v>0.49</v>
      </c>
      <c r="K416" s="49"/>
      <c r="L416" s="49"/>
      <c r="M416" s="49"/>
      <c r="N416" s="50">
        <f t="shared" si="393"/>
        <v>1</v>
      </c>
      <c r="O416" s="51"/>
      <c r="P416" s="52">
        <v>8</v>
      </c>
      <c r="Q416" s="53">
        <v>8</v>
      </c>
      <c r="R416" s="53"/>
      <c r="S416" s="53"/>
      <c r="T416" s="53"/>
      <c r="U416" s="54">
        <f t="shared" si="396"/>
        <v>8</v>
      </c>
      <c r="V416" s="55">
        <f t="shared" si="397"/>
        <v>8</v>
      </c>
      <c r="W416" s="57">
        <v>27721251000</v>
      </c>
      <c r="X416" s="57">
        <v>72627279000</v>
      </c>
      <c r="Y416" s="72"/>
      <c r="Z416" s="68"/>
      <c r="AA416" s="57"/>
      <c r="AB416" s="476">
        <f t="shared" si="375"/>
        <v>1.1457553233854301</v>
      </c>
      <c r="AC416" s="536">
        <f t="shared" si="376"/>
        <v>13.749063880625162</v>
      </c>
      <c r="AD416" s="478">
        <f t="shared" si="390"/>
        <v>12</v>
      </c>
      <c r="AE416" s="59"/>
      <c r="AF416" s="59"/>
      <c r="AG416" s="263">
        <v>19.8</v>
      </c>
      <c r="AH416" s="60">
        <f t="shared" si="377"/>
        <v>39.799999999999997</v>
      </c>
      <c r="AI416" s="55">
        <f t="shared" si="392"/>
        <v>39.799999999999997</v>
      </c>
      <c r="AJ416" s="61"/>
      <c r="AK416" s="62"/>
      <c r="AL416" s="63"/>
      <c r="AM416" s="64">
        <f t="shared" si="394"/>
        <v>1</v>
      </c>
      <c r="AN416" s="65">
        <f t="shared" si="395"/>
        <v>0</v>
      </c>
      <c r="AO416" s="66"/>
    </row>
    <row r="417" spans="1:41" s="22" customFormat="1" ht="42" customHeight="1" x14ac:dyDescent="0.15">
      <c r="A417" s="43"/>
      <c r="B417" s="44"/>
      <c r="C417" s="231" t="s">
        <v>67</v>
      </c>
      <c r="D417" s="77" t="s">
        <v>68</v>
      </c>
      <c r="E417" s="67" t="s">
        <v>69</v>
      </c>
      <c r="F417" s="45"/>
      <c r="G417" s="46"/>
      <c r="H417" s="47" t="s">
        <v>70</v>
      </c>
      <c r="I417" s="48">
        <v>0.5</v>
      </c>
      <c r="J417" s="49">
        <v>0.3</v>
      </c>
      <c r="K417" s="49">
        <v>0.2</v>
      </c>
      <c r="L417" s="49"/>
      <c r="M417" s="49"/>
      <c r="N417" s="50">
        <f t="shared" si="393"/>
        <v>1</v>
      </c>
      <c r="O417" s="51"/>
      <c r="P417" s="52">
        <v>8</v>
      </c>
      <c r="Q417" s="53">
        <v>8</v>
      </c>
      <c r="R417" s="53">
        <v>8</v>
      </c>
      <c r="S417" s="53"/>
      <c r="T417" s="53"/>
      <c r="U417" s="54">
        <f t="shared" si="396"/>
        <v>8</v>
      </c>
      <c r="V417" s="55">
        <f t="shared" si="397"/>
        <v>8</v>
      </c>
      <c r="W417" s="68">
        <v>192139877000</v>
      </c>
      <c r="X417" s="57">
        <v>21164134000</v>
      </c>
      <c r="Y417" s="57"/>
      <c r="Z417" s="68"/>
      <c r="AA417" s="57"/>
      <c r="AB417" s="476">
        <f t="shared" si="375"/>
        <v>2.359916261241461</v>
      </c>
      <c r="AC417" s="536">
        <f t="shared" si="376"/>
        <v>28.318995134897534</v>
      </c>
      <c r="AD417" s="478">
        <f t="shared" si="390"/>
        <v>12</v>
      </c>
      <c r="AE417" s="59"/>
      <c r="AF417" s="59"/>
      <c r="AG417" s="263">
        <v>19.8</v>
      </c>
      <c r="AH417" s="60">
        <f t="shared" si="377"/>
        <v>39.799999999999997</v>
      </c>
      <c r="AI417" s="55">
        <f t="shared" si="392"/>
        <v>39.799999999999997</v>
      </c>
      <c r="AJ417" s="61"/>
      <c r="AK417" s="62"/>
      <c r="AL417" s="63"/>
      <c r="AM417" s="64">
        <f t="shared" si="394"/>
        <v>1</v>
      </c>
      <c r="AN417" s="65">
        <f t="shared" si="395"/>
        <v>0</v>
      </c>
      <c r="AO417" s="66"/>
    </row>
    <row r="418" spans="1:41" s="22" customFormat="1" ht="42" customHeight="1" x14ac:dyDescent="0.15">
      <c r="A418" s="43"/>
      <c r="B418" s="44"/>
      <c r="C418" s="82" t="s">
        <v>71</v>
      </c>
      <c r="D418" s="71" t="s">
        <v>72</v>
      </c>
      <c r="E418" s="78" t="s">
        <v>73</v>
      </c>
      <c r="F418" s="45"/>
      <c r="G418" s="46"/>
      <c r="H418" s="47" t="s">
        <v>74</v>
      </c>
      <c r="I418" s="48">
        <v>0.5</v>
      </c>
      <c r="J418" s="49">
        <v>0.3</v>
      </c>
      <c r="K418" s="49">
        <v>0.2</v>
      </c>
      <c r="L418" s="49"/>
      <c r="M418" s="49"/>
      <c r="N418" s="50">
        <f t="shared" si="393"/>
        <v>1</v>
      </c>
      <c r="O418" s="51"/>
      <c r="P418" s="52">
        <v>8</v>
      </c>
      <c r="Q418" s="53">
        <v>8</v>
      </c>
      <c r="R418" s="53">
        <v>8</v>
      </c>
      <c r="S418" s="53"/>
      <c r="T418" s="53"/>
      <c r="U418" s="54">
        <f t="shared" si="396"/>
        <v>8</v>
      </c>
      <c r="V418" s="55">
        <f t="shared" si="397"/>
        <v>8</v>
      </c>
      <c r="W418" s="56">
        <v>101091777000</v>
      </c>
      <c r="X418" s="68">
        <v>16692429000</v>
      </c>
      <c r="Y418" s="56">
        <v>26589234000</v>
      </c>
      <c r="Z418" s="56"/>
      <c r="AA418" s="57"/>
      <c r="AB418" s="476">
        <f t="shared" si="375"/>
        <v>1.4025845506919123</v>
      </c>
      <c r="AC418" s="536">
        <f t="shared" si="376"/>
        <v>16.831014608302947</v>
      </c>
      <c r="AD418" s="478">
        <f t="shared" si="390"/>
        <v>12</v>
      </c>
      <c r="AE418" s="59"/>
      <c r="AF418" s="59"/>
      <c r="AG418" s="263">
        <v>19.8</v>
      </c>
      <c r="AH418" s="60">
        <f t="shared" si="377"/>
        <v>39.799999999999997</v>
      </c>
      <c r="AI418" s="55">
        <f t="shared" si="392"/>
        <v>39.799999999999997</v>
      </c>
      <c r="AJ418" s="61"/>
      <c r="AK418" s="62"/>
      <c r="AL418" s="63"/>
      <c r="AM418" s="64">
        <f t="shared" si="394"/>
        <v>1</v>
      </c>
      <c r="AN418" s="65">
        <f t="shared" si="395"/>
        <v>0</v>
      </c>
      <c r="AO418" s="66"/>
    </row>
    <row r="419" spans="1:41" s="22" customFormat="1" ht="53.25" customHeight="1" x14ac:dyDescent="0.15">
      <c r="A419" s="43"/>
      <c r="B419" s="44"/>
      <c r="C419" s="82" t="s">
        <v>75</v>
      </c>
      <c r="D419" s="71" t="s">
        <v>76</v>
      </c>
      <c r="E419" s="45" t="s">
        <v>77</v>
      </c>
      <c r="F419" s="45"/>
      <c r="G419" s="46"/>
      <c r="H419" s="47" t="s">
        <v>78</v>
      </c>
      <c r="I419" s="48">
        <v>0.5</v>
      </c>
      <c r="J419" s="49">
        <v>0.3</v>
      </c>
      <c r="K419" s="49">
        <v>0.2</v>
      </c>
      <c r="L419" s="49"/>
      <c r="M419" s="49"/>
      <c r="N419" s="50">
        <f t="shared" si="393"/>
        <v>1</v>
      </c>
      <c r="O419" s="51"/>
      <c r="P419" s="52">
        <v>8</v>
      </c>
      <c r="Q419" s="53">
        <v>8</v>
      </c>
      <c r="R419" s="53">
        <v>8</v>
      </c>
      <c r="S419" s="53"/>
      <c r="T419" s="53"/>
      <c r="U419" s="54">
        <f t="shared" si="396"/>
        <v>8</v>
      </c>
      <c r="V419" s="55">
        <f t="shared" si="397"/>
        <v>8</v>
      </c>
      <c r="W419" s="57">
        <v>118003002000</v>
      </c>
      <c r="X419" s="57">
        <v>6131387000</v>
      </c>
      <c r="Y419" s="57">
        <v>40023741000</v>
      </c>
      <c r="Z419" s="68"/>
      <c r="AA419" s="57"/>
      <c r="AB419" s="476">
        <f t="shared" si="375"/>
        <v>1.586324037350018</v>
      </c>
      <c r="AC419" s="536">
        <f t="shared" si="376"/>
        <v>19.035888448200218</v>
      </c>
      <c r="AD419" s="478">
        <f t="shared" si="390"/>
        <v>12</v>
      </c>
      <c r="AE419" s="59"/>
      <c r="AF419" s="59"/>
      <c r="AG419" s="263">
        <v>19.8</v>
      </c>
      <c r="AH419" s="60">
        <f t="shared" si="377"/>
        <v>39.799999999999997</v>
      </c>
      <c r="AI419" s="55">
        <f t="shared" si="392"/>
        <v>39.799999999999997</v>
      </c>
      <c r="AJ419" s="61"/>
      <c r="AK419" s="62"/>
      <c r="AL419" s="63"/>
      <c r="AM419" s="64">
        <f t="shared" si="394"/>
        <v>1</v>
      </c>
      <c r="AN419" s="65">
        <f t="shared" si="395"/>
        <v>0</v>
      </c>
      <c r="AO419" s="66"/>
    </row>
    <row r="420" spans="1:41" s="22" customFormat="1" ht="48" customHeight="1" x14ac:dyDescent="0.15">
      <c r="A420" s="43"/>
      <c r="B420" s="44"/>
      <c r="C420" s="45" t="s">
        <v>79</v>
      </c>
      <c r="D420" s="45" t="s">
        <v>80</v>
      </c>
      <c r="E420" s="73"/>
      <c r="F420" s="45" t="s">
        <v>81</v>
      </c>
      <c r="G420" s="79"/>
      <c r="H420" s="47" t="s">
        <v>82</v>
      </c>
      <c r="I420" s="48">
        <v>0.5</v>
      </c>
      <c r="J420" s="49">
        <v>0.2</v>
      </c>
      <c r="K420" s="49">
        <v>0.1</v>
      </c>
      <c r="L420" s="49">
        <v>0.2</v>
      </c>
      <c r="M420" s="49"/>
      <c r="N420" s="50">
        <f t="shared" si="393"/>
        <v>1</v>
      </c>
      <c r="O420" s="51"/>
      <c r="P420" s="52">
        <v>8</v>
      </c>
      <c r="Q420" s="53">
        <v>8</v>
      </c>
      <c r="R420" s="53">
        <v>8</v>
      </c>
      <c r="S420" s="53">
        <v>8</v>
      </c>
      <c r="T420" s="53"/>
      <c r="U420" s="54">
        <f t="shared" si="396"/>
        <v>8</v>
      </c>
      <c r="V420" s="55">
        <f t="shared" si="397"/>
        <v>8</v>
      </c>
      <c r="W420" s="56">
        <v>60011576000</v>
      </c>
      <c r="X420" s="56">
        <v>44936660000</v>
      </c>
      <c r="Y420" s="57">
        <v>27523020000</v>
      </c>
      <c r="Z420" s="72">
        <v>40723230000</v>
      </c>
      <c r="AA420" s="57"/>
      <c r="AB420" s="476">
        <f t="shared" si="375"/>
        <v>1.1495540604998256</v>
      </c>
      <c r="AC420" s="536">
        <f t="shared" si="376"/>
        <v>13.794648725997906</v>
      </c>
      <c r="AD420" s="478">
        <f t="shared" si="390"/>
        <v>12</v>
      </c>
      <c r="AE420" s="59"/>
      <c r="AF420" s="59"/>
      <c r="AG420" s="263">
        <v>19.8</v>
      </c>
      <c r="AH420" s="60">
        <f t="shared" si="377"/>
        <v>39.799999999999997</v>
      </c>
      <c r="AI420" s="55">
        <f t="shared" si="392"/>
        <v>39.799999999999997</v>
      </c>
      <c r="AJ420" s="61"/>
      <c r="AK420" s="62"/>
      <c r="AL420" s="63"/>
      <c r="AM420" s="64">
        <f t="shared" si="394"/>
        <v>1</v>
      </c>
      <c r="AN420" s="65">
        <f t="shared" si="395"/>
        <v>0</v>
      </c>
      <c r="AO420" s="66"/>
    </row>
    <row r="421" spans="1:41" s="22" customFormat="1" ht="55.5" customHeight="1" x14ac:dyDescent="0.15">
      <c r="A421" s="43"/>
      <c r="B421" s="44"/>
      <c r="C421" s="104" t="s">
        <v>83</v>
      </c>
      <c r="D421" s="77" t="s">
        <v>84</v>
      </c>
      <c r="E421" s="45" t="s">
        <v>85</v>
      </c>
      <c r="F421" s="45"/>
      <c r="G421" s="46"/>
      <c r="H421" s="47" t="s">
        <v>86</v>
      </c>
      <c r="I421" s="48">
        <v>0.5</v>
      </c>
      <c r="J421" s="49">
        <v>0.3</v>
      </c>
      <c r="K421" s="49">
        <v>0.2</v>
      </c>
      <c r="L421" s="49"/>
      <c r="M421" s="49"/>
      <c r="N421" s="50">
        <f t="shared" si="393"/>
        <v>1</v>
      </c>
      <c r="O421" s="51"/>
      <c r="P421" s="52">
        <v>8</v>
      </c>
      <c r="Q421" s="53">
        <v>8</v>
      </c>
      <c r="R421" s="53">
        <v>8</v>
      </c>
      <c r="S421" s="53"/>
      <c r="T421" s="53"/>
      <c r="U421" s="54">
        <f t="shared" si="396"/>
        <v>8</v>
      </c>
      <c r="V421" s="55">
        <f t="shared" si="397"/>
        <v>8</v>
      </c>
      <c r="W421" s="56">
        <v>219799892000</v>
      </c>
      <c r="X421" s="57">
        <v>14706397000</v>
      </c>
      <c r="Y421" s="68">
        <v>32762503000</v>
      </c>
      <c r="Z421" s="68"/>
      <c r="AA421" s="57"/>
      <c r="AB421" s="476">
        <f t="shared" si="375"/>
        <v>2.7849254957954925</v>
      </c>
      <c r="AC421" s="536">
        <f t="shared" si="376"/>
        <v>33.419105949545909</v>
      </c>
      <c r="AD421" s="478">
        <f t="shared" si="390"/>
        <v>12</v>
      </c>
      <c r="AE421" s="59"/>
      <c r="AF421" s="59"/>
      <c r="AG421" s="263">
        <v>19.8</v>
      </c>
      <c r="AH421" s="60">
        <f t="shared" si="377"/>
        <v>39.799999999999997</v>
      </c>
      <c r="AI421" s="55">
        <f t="shared" si="392"/>
        <v>39.799999999999997</v>
      </c>
      <c r="AJ421" s="61"/>
      <c r="AK421" s="62"/>
      <c r="AL421" s="63"/>
      <c r="AM421" s="64">
        <f t="shared" si="394"/>
        <v>1</v>
      </c>
      <c r="AN421" s="65">
        <f t="shared" si="395"/>
        <v>0</v>
      </c>
      <c r="AO421" s="66"/>
    </row>
    <row r="422" spans="1:41" s="22" customFormat="1" ht="42" customHeight="1" x14ac:dyDescent="0.15">
      <c r="A422" s="43"/>
      <c r="B422" s="44"/>
      <c r="C422" s="69" t="s">
        <v>87</v>
      </c>
      <c r="D422" s="67" t="s">
        <v>88</v>
      </c>
      <c r="E422" s="80" t="s">
        <v>89</v>
      </c>
      <c r="F422" s="45"/>
      <c r="G422" s="46"/>
      <c r="H422" s="47" t="s">
        <v>90</v>
      </c>
      <c r="I422" s="48">
        <v>0.5</v>
      </c>
      <c r="J422" s="49">
        <v>0.3</v>
      </c>
      <c r="K422" s="49">
        <v>0.2</v>
      </c>
      <c r="L422" s="49"/>
      <c r="M422" s="49"/>
      <c r="N422" s="50">
        <f t="shared" si="393"/>
        <v>1</v>
      </c>
      <c r="O422" s="51"/>
      <c r="P422" s="52">
        <v>8</v>
      </c>
      <c r="Q422" s="53">
        <v>8</v>
      </c>
      <c r="R422" s="53">
        <v>8</v>
      </c>
      <c r="S422" s="53"/>
      <c r="T422" s="53"/>
      <c r="U422" s="54">
        <f t="shared" si="396"/>
        <v>8</v>
      </c>
      <c r="V422" s="55">
        <f t="shared" si="397"/>
        <v>8</v>
      </c>
      <c r="W422" s="68">
        <v>52350968000</v>
      </c>
      <c r="X422" s="57">
        <v>54403627000</v>
      </c>
      <c r="Y422" s="56">
        <v>36730082000</v>
      </c>
      <c r="Z422" s="56"/>
      <c r="AA422" s="57"/>
      <c r="AB422" s="476">
        <f t="shared" si="375"/>
        <v>1.1484600501245441</v>
      </c>
      <c r="AC422" s="536">
        <f t="shared" si="376"/>
        <v>13.781520601494529</v>
      </c>
      <c r="AD422" s="478">
        <f t="shared" si="390"/>
        <v>12</v>
      </c>
      <c r="AE422" s="59"/>
      <c r="AF422" s="59"/>
      <c r="AG422" s="263">
        <v>19.8</v>
      </c>
      <c r="AH422" s="60">
        <f t="shared" si="377"/>
        <v>39.799999999999997</v>
      </c>
      <c r="AI422" s="55">
        <f t="shared" si="392"/>
        <v>39.799999999999997</v>
      </c>
      <c r="AJ422" s="61"/>
      <c r="AK422" s="62"/>
      <c r="AL422" s="63"/>
      <c r="AM422" s="64">
        <f t="shared" si="394"/>
        <v>1</v>
      </c>
      <c r="AN422" s="65">
        <f t="shared" si="395"/>
        <v>0</v>
      </c>
      <c r="AO422" s="66"/>
    </row>
    <row r="423" spans="1:41" s="22" customFormat="1" ht="42" customHeight="1" x14ac:dyDescent="0.15">
      <c r="A423" s="43"/>
      <c r="B423" s="44"/>
      <c r="C423" s="80" t="s">
        <v>91</v>
      </c>
      <c r="D423" s="67" t="s">
        <v>92</v>
      </c>
      <c r="E423" s="45" t="s">
        <v>93</v>
      </c>
      <c r="F423" s="45"/>
      <c r="G423" s="45"/>
      <c r="H423" s="47" t="s">
        <v>45</v>
      </c>
      <c r="I423" s="48">
        <v>0.5</v>
      </c>
      <c r="J423" s="49">
        <v>0.3</v>
      </c>
      <c r="K423" s="49">
        <v>0.2</v>
      </c>
      <c r="L423" s="49"/>
      <c r="M423" s="49"/>
      <c r="N423" s="50">
        <f t="shared" si="393"/>
        <v>1</v>
      </c>
      <c r="O423" s="51"/>
      <c r="P423" s="52">
        <v>8</v>
      </c>
      <c r="Q423" s="53">
        <v>8</v>
      </c>
      <c r="R423" s="53">
        <v>8</v>
      </c>
      <c r="S423" s="53"/>
      <c r="T423" s="53"/>
      <c r="U423" s="54">
        <f t="shared" si="396"/>
        <v>8</v>
      </c>
      <c r="V423" s="55">
        <f t="shared" si="397"/>
        <v>8</v>
      </c>
      <c r="W423" s="72">
        <v>68460533000</v>
      </c>
      <c r="X423" s="57">
        <v>37571055000</v>
      </c>
      <c r="Y423" s="56">
        <v>28623627000</v>
      </c>
      <c r="Z423" s="56"/>
      <c r="AA423" s="57"/>
      <c r="AB423" s="476">
        <f t="shared" ref="AB423:AB484" si="398">(((((W423*I423)+(X423*J423)+(Y423*K423)+(Z423*L423)+(AA423*M423))/$L$2)))</f>
        <v>1.180343366652383</v>
      </c>
      <c r="AC423" s="536">
        <f t="shared" ref="AC423:AC486" si="399">12*AB423</f>
        <v>14.164120399828597</v>
      </c>
      <c r="AD423" s="478">
        <f t="shared" si="390"/>
        <v>12</v>
      </c>
      <c r="AE423" s="59"/>
      <c r="AF423" s="59"/>
      <c r="AG423" s="263">
        <v>19.8</v>
      </c>
      <c r="AH423" s="60">
        <f t="shared" si="377"/>
        <v>39.799999999999997</v>
      </c>
      <c r="AI423" s="55">
        <f t="shared" si="392"/>
        <v>39.799999999999997</v>
      </c>
      <c r="AJ423" s="61"/>
      <c r="AK423" s="62"/>
      <c r="AL423" s="63"/>
      <c r="AM423" s="64">
        <f t="shared" si="394"/>
        <v>1</v>
      </c>
      <c r="AN423" s="65">
        <f t="shared" si="395"/>
        <v>0</v>
      </c>
      <c r="AO423" s="66"/>
    </row>
    <row r="424" spans="1:41" s="22" customFormat="1" ht="57" customHeight="1" x14ac:dyDescent="0.15">
      <c r="A424" s="43"/>
      <c r="B424" s="44"/>
      <c r="C424" s="69" t="s">
        <v>94</v>
      </c>
      <c r="D424" s="67" t="s">
        <v>95</v>
      </c>
      <c r="E424" s="80"/>
      <c r="F424" s="45"/>
      <c r="G424" s="46"/>
      <c r="H424" s="47" t="s">
        <v>96</v>
      </c>
      <c r="I424" s="48">
        <v>0.51</v>
      </c>
      <c r="J424" s="49">
        <v>0.49</v>
      </c>
      <c r="K424" s="49"/>
      <c r="L424" s="49"/>
      <c r="M424" s="49"/>
      <c r="N424" s="50">
        <f t="shared" si="393"/>
        <v>1</v>
      </c>
      <c r="O424" s="51"/>
      <c r="P424" s="52">
        <v>8</v>
      </c>
      <c r="Q424" s="53">
        <v>8</v>
      </c>
      <c r="R424" s="53"/>
      <c r="S424" s="53"/>
      <c r="T424" s="53"/>
      <c r="U424" s="54">
        <f t="shared" si="396"/>
        <v>8</v>
      </c>
      <c r="V424" s="55">
        <f t="shared" si="397"/>
        <v>8</v>
      </c>
      <c r="W424" s="68">
        <v>42891080000</v>
      </c>
      <c r="X424" s="68">
        <v>56028164000</v>
      </c>
      <c r="Y424" s="57"/>
      <c r="Z424" s="68"/>
      <c r="AA424" s="57"/>
      <c r="AB424" s="476">
        <f t="shared" si="398"/>
        <v>1.1366088219870383</v>
      </c>
      <c r="AC424" s="536">
        <f t="shared" si="399"/>
        <v>13.639305863844459</v>
      </c>
      <c r="AD424" s="478">
        <f t="shared" si="390"/>
        <v>12</v>
      </c>
      <c r="AE424" s="59"/>
      <c r="AF424" s="59"/>
      <c r="AG424" s="263">
        <v>19.8</v>
      </c>
      <c r="AH424" s="60">
        <f t="shared" si="377"/>
        <v>39.799999999999997</v>
      </c>
      <c r="AI424" s="55">
        <f t="shared" si="392"/>
        <v>39.799999999999997</v>
      </c>
      <c r="AJ424" s="61"/>
      <c r="AK424" s="62"/>
      <c r="AL424" s="63"/>
      <c r="AM424" s="64">
        <f t="shared" si="394"/>
        <v>1</v>
      </c>
      <c r="AN424" s="65">
        <f t="shared" si="395"/>
        <v>0</v>
      </c>
      <c r="AO424" s="66"/>
    </row>
    <row r="425" spans="1:41" s="22" customFormat="1" ht="52.5" customHeight="1" x14ac:dyDescent="0.15">
      <c r="A425" s="43"/>
      <c r="B425" s="44"/>
      <c r="C425" s="81" t="s">
        <v>97</v>
      </c>
      <c r="D425" s="45" t="s">
        <v>98</v>
      </c>
      <c r="E425" s="45"/>
      <c r="F425" s="45"/>
      <c r="G425" s="46"/>
      <c r="H425" s="47" t="s">
        <v>99</v>
      </c>
      <c r="I425" s="48">
        <v>0.51</v>
      </c>
      <c r="J425" s="49">
        <v>0.49</v>
      </c>
      <c r="K425" s="49"/>
      <c r="L425" s="49"/>
      <c r="M425" s="49"/>
      <c r="N425" s="50">
        <f t="shared" si="393"/>
        <v>1</v>
      </c>
      <c r="O425" s="51"/>
      <c r="P425" s="53">
        <v>8</v>
      </c>
      <c r="Q425" s="53">
        <v>8</v>
      </c>
      <c r="R425" s="53"/>
      <c r="S425" s="53"/>
      <c r="T425" s="53"/>
      <c r="U425" s="54">
        <f t="shared" si="396"/>
        <v>8</v>
      </c>
      <c r="V425" s="55">
        <f t="shared" si="397"/>
        <v>8</v>
      </c>
      <c r="W425" s="72">
        <v>47283125000</v>
      </c>
      <c r="X425" s="68">
        <v>65225958000</v>
      </c>
      <c r="Y425" s="56"/>
      <c r="Z425" s="68"/>
      <c r="AA425" s="57"/>
      <c r="AB425" s="476">
        <f t="shared" si="398"/>
        <v>1.292068273740592</v>
      </c>
      <c r="AC425" s="536">
        <f t="shared" si="399"/>
        <v>15.504819284887104</v>
      </c>
      <c r="AD425" s="478">
        <f t="shared" si="390"/>
        <v>12</v>
      </c>
      <c r="AE425" s="59"/>
      <c r="AF425" s="59"/>
      <c r="AG425" s="263">
        <v>19.8</v>
      </c>
      <c r="AH425" s="60">
        <f t="shared" si="377"/>
        <v>39.799999999999997</v>
      </c>
      <c r="AI425" s="55">
        <f t="shared" si="392"/>
        <v>39.799999999999997</v>
      </c>
      <c r="AJ425" s="61"/>
      <c r="AK425" s="62"/>
      <c r="AL425" s="63"/>
      <c r="AM425" s="64">
        <f t="shared" si="394"/>
        <v>1</v>
      </c>
      <c r="AN425" s="65">
        <f t="shared" si="395"/>
        <v>0</v>
      </c>
      <c r="AO425" s="66"/>
    </row>
    <row r="426" spans="1:41" s="22" customFormat="1" ht="42" customHeight="1" x14ac:dyDescent="0.15">
      <c r="A426" s="43"/>
      <c r="B426" s="44"/>
      <c r="C426" s="67" t="s">
        <v>100</v>
      </c>
      <c r="D426" s="45" t="s">
        <v>101</v>
      </c>
      <c r="E426" s="45"/>
      <c r="F426" s="45"/>
      <c r="G426" s="46"/>
      <c r="H426" s="47" t="s">
        <v>102</v>
      </c>
      <c r="I426" s="48">
        <v>0.51</v>
      </c>
      <c r="J426" s="49">
        <v>0.49</v>
      </c>
      <c r="K426" s="49"/>
      <c r="L426" s="49"/>
      <c r="M426" s="49"/>
      <c r="N426" s="50">
        <f t="shared" si="393"/>
        <v>1</v>
      </c>
      <c r="O426" s="51"/>
      <c r="P426" s="52">
        <v>8</v>
      </c>
      <c r="Q426" s="53">
        <v>8</v>
      </c>
      <c r="R426" s="53"/>
      <c r="S426" s="53"/>
      <c r="T426" s="53"/>
      <c r="U426" s="54">
        <f t="shared" si="396"/>
        <v>8</v>
      </c>
      <c r="V426" s="55">
        <f t="shared" si="397"/>
        <v>8</v>
      </c>
      <c r="W426" s="56">
        <v>50723988000</v>
      </c>
      <c r="X426" s="68">
        <v>48970532000</v>
      </c>
      <c r="Y426" s="68"/>
      <c r="Z426" s="68"/>
      <c r="AA426" s="57"/>
      <c r="AB426" s="476">
        <f t="shared" si="398"/>
        <v>1.1489717164233493</v>
      </c>
      <c r="AC426" s="536">
        <f t="shared" si="399"/>
        <v>13.78766059708019</v>
      </c>
      <c r="AD426" s="478">
        <f t="shared" si="390"/>
        <v>12</v>
      </c>
      <c r="AE426" s="59"/>
      <c r="AF426" s="59"/>
      <c r="AG426" s="263">
        <v>19.8</v>
      </c>
      <c r="AH426" s="60">
        <f t="shared" si="377"/>
        <v>39.799999999999997</v>
      </c>
      <c r="AI426" s="55">
        <f t="shared" si="392"/>
        <v>39.799999999999997</v>
      </c>
      <c r="AJ426" s="61"/>
      <c r="AK426" s="62"/>
      <c r="AL426" s="63"/>
      <c r="AM426" s="64">
        <f t="shared" si="394"/>
        <v>1</v>
      </c>
      <c r="AN426" s="65">
        <f t="shared" si="395"/>
        <v>0</v>
      </c>
      <c r="AO426" s="66"/>
    </row>
    <row r="427" spans="1:41" s="22" customFormat="1" ht="42" customHeight="1" x14ac:dyDescent="0.15">
      <c r="A427" s="43"/>
      <c r="B427" s="44"/>
      <c r="C427" s="67" t="s">
        <v>103</v>
      </c>
      <c r="D427" s="45"/>
      <c r="E427" s="82"/>
      <c r="F427" s="45"/>
      <c r="G427" s="46"/>
      <c r="H427" s="47" t="s">
        <v>104</v>
      </c>
      <c r="I427" s="48">
        <v>0.51</v>
      </c>
      <c r="J427" s="49">
        <v>0.49</v>
      </c>
      <c r="K427" s="49"/>
      <c r="L427" s="49"/>
      <c r="M427" s="49"/>
      <c r="N427" s="50">
        <f t="shared" si="393"/>
        <v>1</v>
      </c>
      <c r="O427" s="51"/>
      <c r="P427" s="52">
        <v>8</v>
      </c>
      <c r="Q427" s="53">
        <v>8</v>
      </c>
      <c r="R427" s="53"/>
      <c r="S427" s="53"/>
      <c r="T427" s="53"/>
      <c r="U427" s="54">
        <f t="shared" si="396"/>
        <v>8</v>
      </c>
      <c r="V427" s="55">
        <f t="shared" si="397"/>
        <v>8</v>
      </c>
      <c r="W427" s="57">
        <v>17248782000</v>
      </c>
      <c r="X427" s="57">
        <v>154109529000</v>
      </c>
      <c r="Y427" s="56"/>
      <c r="Z427" s="56"/>
      <c r="AA427" s="57"/>
      <c r="AB427" s="476">
        <f t="shared" si="398"/>
        <v>1.9426618707124648</v>
      </c>
      <c r="AC427" s="536">
        <f t="shared" si="399"/>
        <v>23.311942448549576</v>
      </c>
      <c r="AD427" s="478">
        <f t="shared" si="390"/>
        <v>12</v>
      </c>
      <c r="AE427" s="59"/>
      <c r="AF427" s="59"/>
      <c r="AG427" s="263">
        <v>19.8</v>
      </c>
      <c r="AH427" s="60">
        <f t="shared" si="377"/>
        <v>39.799999999999997</v>
      </c>
      <c r="AI427" s="55">
        <f t="shared" si="392"/>
        <v>39.799999999999997</v>
      </c>
      <c r="AJ427" s="61"/>
      <c r="AK427" s="62"/>
      <c r="AL427" s="63"/>
      <c r="AM427" s="64">
        <f t="shared" si="394"/>
        <v>1</v>
      </c>
      <c r="AN427" s="65">
        <f t="shared" si="395"/>
        <v>0</v>
      </c>
      <c r="AO427" s="66"/>
    </row>
    <row r="428" spans="1:41" s="22" customFormat="1" ht="42" customHeight="1" x14ac:dyDescent="0.15">
      <c r="A428" s="43"/>
      <c r="B428" s="44"/>
      <c r="C428" s="45" t="s">
        <v>106</v>
      </c>
      <c r="D428" s="67" t="s">
        <v>107</v>
      </c>
      <c r="E428" s="45" t="s">
        <v>108</v>
      </c>
      <c r="F428" s="45"/>
      <c r="G428" s="46"/>
      <c r="H428" s="47" t="s">
        <v>109</v>
      </c>
      <c r="I428" s="48">
        <v>0.4</v>
      </c>
      <c r="J428" s="49">
        <v>0.3</v>
      </c>
      <c r="K428" s="49">
        <v>0.3</v>
      </c>
      <c r="L428" s="49"/>
      <c r="M428" s="49"/>
      <c r="N428" s="50"/>
      <c r="O428" s="51"/>
      <c r="P428" s="52"/>
      <c r="Q428" s="53"/>
      <c r="R428" s="53"/>
      <c r="S428" s="53"/>
      <c r="T428" s="53"/>
      <c r="U428" s="54">
        <f t="shared" si="396"/>
        <v>0</v>
      </c>
      <c r="V428" s="55">
        <f t="shared" si="397"/>
        <v>0</v>
      </c>
      <c r="W428" s="57"/>
      <c r="X428" s="57"/>
      <c r="Y428" s="56"/>
      <c r="Z428" s="56"/>
      <c r="AA428" s="57"/>
      <c r="AB428" s="476">
        <f t="shared" si="398"/>
        <v>0</v>
      </c>
      <c r="AC428" s="536">
        <f t="shared" si="399"/>
        <v>0</v>
      </c>
      <c r="AD428" s="478">
        <f t="shared" si="390"/>
        <v>0</v>
      </c>
      <c r="AE428" s="59"/>
      <c r="AF428" s="59"/>
      <c r="AG428" s="263">
        <v>19.8</v>
      </c>
      <c r="AH428" s="60">
        <f t="shared" si="377"/>
        <v>19.8</v>
      </c>
      <c r="AI428" s="55"/>
      <c r="AJ428" s="61"/>
      <c r="AK428" s="62"/>
      <c r="AL428" s="63"/>
      <c r="AM428" s="64"/>
      <c r="AN428" s="65"/>
      <c r="AO428" s="66"/>
    </row>
    <row r="429" spans="1:41" s="22" customFormat="1" ht="42" customHeight="1" x14ac:dyDescent="0.15">
      <c r="A429" s="43"/>
      <c r="B429" s="44"/>
      <c r="C429" s="69" t="s">
        <v>909</v>
      </c>
      <c r="D429" s="45"/>
      <c r="E429" s="45"/>
      <c r="F429" s="45"/>
      <c r="G429" s="46"/>
      <c r="H429" s="47"/>
      <c r="I429" s="48"/>
      <c r="J429" s="49"/>
      <c r="K429" s="49"/>
      <c r="L429" s="49"/>
      <c r="M429" s="49"/>
      <c r="N429" s="50"/>
      <c r="O429" s="51"/>
      <c r="P429" s="52"/>
      <c r="Q429" s="53"/>
      <c r="R429" s="53"/>
      <c r="S429" s="53"/>
      <c r="T429" s="53"/>
      <c r="U429" s="54">
        <f t="shared" si="396"/>
        <v>0</v>
      </c>
      <c r="V429" s="55">
        <f t="shared" si="397"/>
        <v>0</v>
      </c>
      <c r="W429" s="56"/>
      <c r="X429" s="57"/>
      <c r="Y429" s="56"/>
      <c r="Z429" s="56"/>
      <c r="AA429" s="57"/>
      <c r="AB429" s="476">
        <f t="shared" si="398"/>
        <v>0</v>
      </c>
      <c r="AC429" s="536">
        <f t="shared" si="399"/>
        <v>0</v>
      </c>
      <c r="AD429" s="478">
        <f t="shared" si="390"/>
        <v>0</v>
      </c>
      <c r="AE429" s="59"/>
      <c r="AF429" s="59"/>
      <c r="AG429" s="263">
        <v>19.8</v>
      </c>
      <c r="AH429" s="60">
        <f t="shared" si="377"/>
        <v>19.8</v>
      </c>
      <c r="AI429" s="55"/>
      <c r="AJ429" s="61"/>
      <c r="AK429" s="62"/>
      <c r="AL429" s="63"/>
      <c r="AM429" s="64"/>
      <c r="AN429" s="65"/>
      <c r="AO429" s="66"/>
    </row>
    <row r="430" spans="1:41" s="22" customFormat="1" ht="42" customHeight="1" x14ac:dyDescent="0.15">
      <c r="A430" s="43"/>
      <c r="B430" s="44"/>
      <c r="C430" s="45" t="s">
        <v>110</v>
      </c>
      <c r="D430" s="73" t="s">
        <v>111</v>
      </c>
      <c r="E430" s="45" t="s">
        <v>112</v>
      </c>
      <c r="F430" s="104" t="s">
        <v>113</v>
      </c>
      <c r="G430" s="46"/>
      <c r="H430" s="47" t="s">
        <v>114</v>
      </c>
      <c r="I430" s="48">
        <v>0.51</v>
      </c>
      <c r="J430" s="49">
        <v>0.49</v>
      </c>
      <c r="K430" s="49"/>
      <c r="L430" s="49"/>
      <c r="M430" s="49"/>
      <c r="N430" s="50">
        <f>SUM(I430:M430)</f>
        <v>1</v>
      </c>
      <c r="O430" s="51"/>
      <c r="P430" s="52">
        <v>32</v>
      </c>
      <c r="Q430" s="53">
        <v>35</v>
      </c>
      <c r="R430" s="53"/>
      <c r="S430" s="53"/>
      <c r="T430" s="53"/>
      <c r="U430" s="54">
        <f>ROUND((((P430*14/35*I430)+(Q430*14/35*J430)+(R430*14/35*K430)+(S430*14/35*L430)+(T430*14/35*M430))*O430),2)</f>
        <v>0</v>
      </c>
      <c r="V430" s="55">
        <f>IF(U430&gt;=14,14,U430)</f>
        <v>0</v>
      </c>
      <c r="W430" s="57">
        <v>43299727000</v>
      </c>
      <c r="X430" s="57">
        <v>64435476000</v>
      </c>
      <c r="Y430" s="72"/>
      <c r="Z430" s="68"/>
      <c r="AA430" s="57"/>
      <c r="AB430" s="476">
        <f t="shared" si="398"/>
        <v>1.2363333153377332</v>
      </c>
      <c r="AC430" s="536">
        <f t="shared" si="399"/>
        <v>14.835999784052799</v>
      </c>
      <c r="AD430" s="478">
        <f t="shared" si="390"/>
        <v>12</v>
      </c>
      <c r="AE430" s="59"/>
      <c r="AF430" s="59"/>
      <c r="AG430" s="263">
        <v>19.8</v>
      </c>
      <c r="AH430" s="60">
        <f t="shared" si="377"/>
        <v>31.8</v>
      </c>
      <c r="AI430" s="55"/>
      <c r="AJ430" s="61"/>
      <c r="AK430" s="62"/>
      <c r="AL430" s="63"/>
      <c r="AM430" s="64"/>
      <c r="AN430" s="65"/>
      <c r="AO430" s="66"/>
    </row>
    <row r="431" spans="1:41" s="22" customFormat="1" ht="42" customHeight="1" x14ac:dyDescent="0.15">
      <c r="A431" s="43"/>
      <c r="B431" s="44"/>
      <c r="C431" s="45" t="s">
        <v>63</v>
      </c>
      <c r="D431" s="45" t="s">
        <v>110</v>
      </c>
      <c r="E431" s="45" t="s">
        <v>115</v>
      </c>
      <c r="F431" s="45" t="s">
        <v>116</v>
      </c>
      <c r="G431" s="46"/>
      <c r="H431" s="47"/>
      <c r="I431" s="48">
        <v>0.7</v>
      </c>
      <c r="J431" s="49">
        <v>0.3</v>
      </c>
      <c r="K431" s="49"/>
      <c r="L431" s="49"/>
      <c r="M431" s="49"/>
      <c r="N431" s="50">
        <f>SUM(I431:M431)</f>
        <v>1</v>
      </c>
      <c r="O431" s="51"/>
      <c r="P431" s="52">
        <v>33.799999999999997</v>
      </c>
      <c r="Q431" s="53">
        <v>32</v>
      </c>
      <c r="R431" s="53"/>
      <c r="S431" s="53"/>
      <c r="T431" s="53"/>
      <c r="U431" s="54">
        <f>ROUND((((P431*14/35*I431)+(Q431*14/35*J431)+(R431*14/35*K431)+(S431*14/35*L431)+(T431*14/35*M431))*O431),2)</f>
        <v>0</v>
      </c>
      <c r="V431" s="55">
        <f>IF(U431&gt;=14,14,U431)</f>
        <v>0</v>
      </c>
      <c r="W431" s="57">
        <v>52000000000</v>
      </c>
      <c r="X431" s="57">
        <v>43299727000</v>
      </c>
      <c r="Y431" s="72"/>
      <c r="Z431" s="68"/>
      <c r="AA431" s="57"/>
      <c r="AB431" s="476">
        <f t="shared" si="398"/>
        <v>1.1380297356902547</v>
      </c>
      <c r="AC431" s="536">
        <f t="shared" si="399"/>
        <v>13.656356828283055</v>
      </c>
      <c r="AD431" s="478">
        <f t="shared" si="390"/>
        <v>12</v>
      </c>
      <c r="AE431" s="59"/>
      <c r="AF431" s="59"/>
      <c r="AG431" s="263">
        <v>19.8</v>
      </c>
      <c r="AH431" s="60">
        <f t="shared" si="377"/>
        <v>31.8</v>
      </c>
      <c r="AI431" s="55"/>
      <c r="AJ431" s="61"/>
      <c r="AK431" s="62"/>
      <c r="AL431" s="63"/>
      <c r="AM431" s="64"/>
      <c r="AN431" s="65"/>
      <c r="AO431" s="66"/>
    </row>
    <row r="432" spans="1:41" s="22" customFormat="1" ht="41.25" customHeight="1" x14ac:dyDescent="0.15">
      <c r="A432" s="84"/>
      <c r="B432" s="85"/>
      <c r="C432" s="69" t="s">
        <v>47</v>
      </c>
      <c r="D432" s="86"/>
      <c r="E432" s="87"/>
      <c r="F432" s="87"/>
      <c r="G432" s="87"/>
      <c r="H432" s="47"/>
      <c r="I432" s="88"/>
      <c r="J432" s="86"/>
      <c r="K432" s="87"/>
      <c r="L432" s="86"/>
      <c r="M432" s="87"/>
      <c r="N432" s="89"/>
      <c r="O432" s="90"/>
      <c r="P432" s="88"/>
      <c r="Q432" s="86"/>
      <c r="R432" s="87"/>
      <c r="S432" s="86"/>
      <c r="T432" s="87"/>
      <c r="U432" s="91"/>
      <c r="V432" s="92"/>
      <c r="W432" s="93"/>
      <c r="X432" s="94"/>
      <c r="Y432" s="95"/>
      <c r="Z432" s="94"/>
      <c r="AA432" s="95"/>
      <c r="AB432" s="476">
        <f t="shared" si="398"/>
        <v>0</v>
      </c>
      <c r="AC432" s="536">
        <f t="shared" si="399"/>
        <v>0</v>
      </c>
      <c r="AD432" s="478">
        <f t="shared" si="390"/>
        <v>0</v>
      </c>
      <c r="AE432" s="97"/>
      <c r="AF432" s="153"/>
      <c r="AG432" s="263">
        <v>19.8</v>
      </c>
      <c r="AH432" s="60">
        <f t="shared" ref="AH432:AH495" si="400">V432+AD432+AG432+AE432+AF432</f>
        <v>19.8</v>
      </c>
      <c r="AI432" s="98"/>
      <c r="AJ432" s="94"/>
      <c r="AK432" s="87"/>
      <c r="AL432" s="99"/>
      <c r="AM432" s="100"/>
      <c r="AN432" s="101"/>
      <c r="AO432" s="102"/>
    </row>
    <row r="433" spans="1:41" s="22" customFormat="1" ht="42" customHeight="1" x14ac:dyDescent="0.15">
      <c r="A433" s="43"/>
      <c r="B433" s="44"/>
      <c r="C433" s="45"/>
      <c r="D433" s="82" t="s">
        <v>117</v>
      </c>
      <c r="E433" s="45"/>
      <c r="F433" s="45"/>
      <c r="G433" s="45"/>
      <c r="H433" s="47"/>
      <c r="I433" s="48"/>
      <c r="J433" s="49"/>
      <c r="K433" s="49"/>
      <c r="L433" s="49"/>
      <c r="M433" s="49"/>
      <c r="N433" s="50"/>
      <c r="O433" s="51"/>
      <c r="P433" s="52"/>
      <c r="Q433" s="53"/>
      <c r="R433" s="53"/>
      <c r="S433" s="53"/>
      <c r="T433" s="53"/>
      <c r="U433" s="54"/>
      <c r="V433" s="55"/>
      <c r="W433" s="57"/>
      <c r="X433" s="56"/>
      <c r="Y433" s="56"/>
      <c r="Z433" s="56"/>
      <c r="AA433" s="57"/>
      <c r="AB433" s="476">
        <f t="shared" si="398"/>
        <v>0</v>
      </c>
      <c r="AC433" s="536">
        <f t="shared" si="399"/>
        <v>0</v>
      </c>
      <c r="AD433" s="478">
        <f t="shared" si="390"/>
        <v>0</v>
      </c>
      <c r="AE433" s="59"/>
      <c r="AF433" s="59"/>
      <c r="AG433" s="263">
        <v>19.8</v>
      </c>
      <c r="AH433" s="60">
        <f t="shared" si="400"/>
        <v>19.8</v>
      </c>
      <c r="AI433" s="55"/>
      <c r="AJ433" s="61"/>
      <c r="AK433" s="62"/>
      <c r="AL433" s="63"/>
      <c r="AM433" s="64"/>
      <c r="AN433" s="65"/>
      <c r="AO433" s="66"/>
    </row>
    <row r="434" spans="1:41" s="22" customFormat="1" ht="52.5" customHeight="1" x14ac:dyDescent="0.15">
      <c r="A434" s="43"/>
      <c r="B434" s="44"/>
      <c r="C434" s="103" t="s">
        <v>118</v>
      </c>
      <c r="D434" s="82" t="s">
        <v>119</v>
      </c>
      <c r="E434" s="83" t="s">
        <v>120</v>
      </c>
      <c r="F434" s="104" t="s">
        <v>121</v>
      </c>
      <c r="G434" s="46"/>
      <c r="H434" s="45"/>
      <c r="I434" s="48"/>
      <c r="J434" s="49"/>
      <c r="K434" s="49"/>
      <c r="L434" s="49"/>
      <c r="M434" s="49"/>
      <c r="N434" s="50"/>
      <c r="O434" s="51"/>
      <c r="P434" s="52"/>
      <c r="Q434" s="53"/>
      <c r="R434" s="53"/>
      <c r="S434" s="53"/>
      <c r="T434" s="53"/>
      <c r="U434" s="54"/>
      <c r="V434" s="55"/>
      <c r="W434" s="68"/>
      <c r="X434" s="57"/>
      <c r="Y434" s="105"/>
      <c r="Z434" s="56"/>
      <c r="AA434" s="57"/>
      <c r="AB434" s="476">
        <f t="shared" si="398"/>
        <v>0</v>
      </c>
      <c r="AC434" s="536">
        <f t="shared" si="399"/>
        <v>0</v>
      </c>
      <c r="AD434" s="478">
        <f t="shared" si="390"/>
        <v>0</v>
      </c>
      <c r="AE434" s="59"/>
      <c r="AF434" s="59"/>
      <c r="AG434" s="263">
        <v>19.8</v>
      </c>
      <c r="AH434" s="60">
        <f t="shared" si="400"/>
        <v>19.8</v>
      </c>
      <c r="AI434" s="55"/>
      <c r="AJ434" s="61"/>
      <c r="AK434" s="62"/>
      <c r="AL434" s="63"/>
      <c r="AM434" s="64"/>
      <c r="AN434" s="65"/>
      <c r="AO434" s="66"/>
    </row>
    <row r="435" spans="1:41" s="22" customFormat="1" ht="42" customHeight="1" x14ac:dyDescent="0.15">
      <c r="A435" s="43"/>
      <c r="B435" s="44"/>
      <c r="C435" s="106" t="s">
        <v>122</v>
      </c>
      <c r="D435" s="106" t="s">
        <v>123</v>
      </c>
      <c r="E435" s="107" t="s">
        <v>124</v>
      </c>
      <c r="F435" s="69"/>
      <c r="G435" s="108"/>
      <c r="H435" s="47"/>
      <c r="I435" s="48"/>
      <c r="J435" s="49"/>
      <c r="K435" s="49"/>
      <c r="L435" s="49"/>
      <c r="M435" s="49"/>
      <c r="N435" s="50"/>
      <c r="O435" s="51"/>
      <c r="P435" s="52"/>
      <c r="Q435" s="53"/>
      <c r="R435" s="53"/>
      <c r="S435" s="53"/>
      <c r="T435" s="53"/>
      <c r="U435" s="54"/>
      <c r="V435" s="55"/>
      <c r="W435" s="56"/>
      <c r="X435" s="57"/>
      <c r="Y435" s="56"/>
      <c r="Z435" s="68"/>
      <c r="AA435" s="57"/>
      <c r="AB435" s="476">
        <f t="shared" si="398"/>
        <v>0</v>
      </c>
      <c r="AC435" s="536">
        <f t="shared" si="399"/>
        <v>0</v>
      </c>
      <c r="AD435" s="478">
        <f t="shared" si="390"/>
        <v>0</v>
      </c>
      <c r="AE435" s="59"/>
      <c r="AF435" s="59"/>
      <c r="AG435" s="263">
        <v>19.8</v>
      </c>
      <c r="AH435" s="60">
        <f t="shared" si="400"/>
        <v>19.8</v>
      </c>
      <c r="AI435" s="55"/>
      <c r="AJ435" s="61"/>
      <c r="AK435" s="62"/>
      <c r="AL435" s="63"/>
      <c r="AM435" s="64"/>
      <c r="AN435" s="65"/>
      <c r="AO435" s="66"/>
    </row>
    <row r="436" spans="1:41" s="22" customFormat="1" ht="59.25" customHeight="1" x14ac:dyDescent="0.15">
      <c r="A436" s="43"/>
      <c r="B436" s="44"/>
      <c r="C436" s="109" t="s">
        <v>125</v>
      </c>
      <c r="D436" s="80"/>
      <c r="E436" s="106" t="s">
        <v>126</v>
      </c>
      <c r="F436" s="110" t="s">
        <v>47</v>
      </c>
      <c r="G436" s="103" t="s">
        <v>69</v>
      </c>
      <c r="H436" s="47" t="s">
        <v>127</v>
      </c>
      <c r="I436" s="48">
        <v>0.51</v>
      </c>
      <c r="J436" s="49">
        <v>0.49</v>
      </c>
      <c r="K436" s="49"/>
      <c r="L436" s="49"/>
      <c r="M436" s="49"/>
      <c r="N436" s="50">
        <f>SUM(I436:M436)</f>
        <v>1</v>
      </c>
      <c r="O436" s="51">
        <v>1.03</v>
      </c>
      <c r="P436" s="52">
        <v>33.799999999999997</v>
      </c>
      <c r="Q436" s="53">
        <v>35</v>
      </c>
      <c r="R436" s="53"/>
      <c r="S436" s="53"/>
      <c r="T436" s="53"/>
      <c r="U436" s="54">
        <f>ROUND((((P436*14/35*I436)+(Q436*14/35*J436)+(R436*14/35*K436)+(S436*14/35*L436)+(T436*14/35*M436))*O436),2)</f>
        <v>14.17</v>
      </c>
      <c r="V436" s="55">
        <f>IF(U436&gt;=14,14,U436)</f>
        <v>14</v>
      </c>
      <c r="W436" s="72">
        <v>47283125000</v>
      </c>
      <c r="X436" s="72"/>
      <c r="Y436" s="56"/>
      <c r="Z436" s="68">
        <v>37313964000</v>
      </c>
      <c r="AA436" s="57"/>
      <c r="AB436" s="476">
        <f t="shared" si="398"/>
        <v>0.55563763215965378</v>
      </c>
      <c r="AC436" s="536">
        <f t="shared" si="399"/>
        <v>6.6676515859158449</v>
      </c>
      <c r="AD436" s="478">
        <f t="shared" si="390"/>
        <v>6.6676515859158449</v>
      </c>
      <c r="AE436" s="59"/>
      <c r="AF436" s="59"/>
      <c r="AG436" s="263">
        <v>19.8</v>
      </c>
      <c r="AH436" s="60">
        <f t="shared" si="400"/>
        <v>40.467651585915846</v>
      </c>
      <c r="AI436" s="55"/>
      <c r="AJ436" s="111"/>
      <c r="AK436" s="62"/>
      <c r="AL436" s="63"/>
      <c r="AM436" s="64"/>
      <c r="AN436" s="65"/>
      <c r="AO436" s="66"/>
    </row>
    <row r="437" spans="1:41" s="22" customFormat="1" ht="48" customHeight="1" x14ac:dyDescent="0.15">
      <c r="A437" s="43"/>
      <c r="B437" s="44"/>
      <c r="C437" s="112" t="s">
        <v>128</v>
      </c>
      <c r="D437" s="113" t="s">
        <v>129</v>
      </c>
      <c r="E437" s="45"/>
      <c r="F437" s="45"/>
      <c r="G437" s="46"/>
      <c r="H437" s="47" t="s">
        <v>45</v>
      </c>
      <c r="I437" s="48">
        <v>0.52</v>
      </c>
      <c r="J437" s="49">
        <v>0.48</v>
      </c>
      <c r="K437" s="49"/>
      <c r="L437" s="49"/>
      <c r="M437" s="49"/>
      <c r="N437" s="50">
        <f t="shared" ref="N437:N455" si="401">SUM(I437:M437)</f>
        <v>1</v>
      </c>
      <c r="O437" s="51">
        <v>1.03</v>
      </c>
      <c r="P437" s="52">
        <v>35</v>
      </c>
      <c r="Q437" s="53">
        <v>35</v>
      </c>
      <c r="R437" s="53"/>
      <c r="S437" s="53"/>
      <c r="T437" s="53"/>
      <c r="U437" s="54">
        <f t="shared" ref="U437:U452" si="402">ROUND((((P437*14/35*I437)+(Q437*14/35*J437)+(R437*14/35*K437)+(S437*14/35*L437)+(T437*14/35*M437))*O437),2)</f>
        <v>14.42</v>
      </c>
      <c r="V437" s="55">
        <f t="shared" ref="V437:V452" si="403">IF(U437&gt;=14,14,U437)</f>
        <v>14</v>
      </c>
      <c r="W437" s="56">
        <v>8774026000</v>
      </c>
      <c r="X437" s="72">
        <v>86060576000</v>
      </c>
      <c r="Y437" s="57"/>
      <c r="Z437" s="56"/>
      <c r="AA437" s="57"/>
      <c r="AB437" s="476">
        <f t="shared" si="398"/>
        <v>1.056960867541852</v>
      </c>
      <c r="AC437" s="536">
        <f t="shared" si="399"/>
        <v>12.683530410502225</v>
      </c>
      <c r="AD437" s="478">
        <f t="shared" si="390"/>
        <v>12</v>
      </c>
      <c r="AE437" s="59"/>
      <c r="AF437" s="59"/>
      <c r="AG437" s="263">
        <v>19.8</v>
      </c>
      <c r="AH437" s="60">
        <f t="shared" si="400"/>
        <v>45.8</v>
      </c>
      <c r="AI437" s="55"/>
      <c r="AJ437" s="61"/>
      <c r="AK437" s="62"/>
      <c r="AL437" s="63"/>
      <c r="AM437" s="64"/>
      <c r="AN437" s="65"/>
      <c r="AO437" s="66"/>
    </row>
    <row r="438" spans="1:41" s="22" customFormat="1" ht="51.75" customHeight="1" x14ac:dyDescent="0.15">
      <c r="A438" s="43"/>
      <c r="B438" s="44"/>
      <c r="C438" s="112" t="s">
        <v>130</v>
      </c>
      <c r="D438" s="113" t="s">
        <v>131</v>
      </c>
      <c r="E438" s="106" t="s">
        <v>122</v>
      </c>
      <c r="F438" s="80"/>
      <c r="G438" s="46"/>
      <c r="H438" s="47" t="s">
        <v>132</v>
      </c>
      <c r="I438" s="48">
        <v>0.34</v>
      </c>
      <c r="J438" s="49">
        <v>0.33</v>
      </c>
      <c r="K438" s="49">
        <v>0.33</v>
      </c>
      <c r="L438" s="49"/>
      <c r="M438" s="49"/>
      <c r="N438" s="50">
        <f t="shared" si="401"/>
        <v>1</v>
      </c>
      <c r="O438" s="51">
        <v>1.03</v>
      </c>
      <c r="P438" s="52">
        <v>33.799999999999997</v>
      </c>
      <c r="Q438" s="53">
        <v>33.799999999999997</v>
      </c>
      <c r="R438" s="53">
        <v>35</v>
      </c>
      <c r="S438" s="53"/>
      <c r="T438" s="53"/>
      <c r="U438" s="54">
        <f t="shared" si="402"/>
        <v>14.09</v>
      </c>
      <c r="V438" s="55">
        <f t="shared" si="403"/>
        <v>14</v>
      </c>
      <c r="W438" s="57">
        <v>3468260000</v>
      </c>
      <c r="X438" s="57">
        <v>300000000000</v>
      </c>
      <c r="Y438" s="57">
        <v>27523020000</v>
      </c>
      <c r="Z438" s="68"/>
      <c r="AA438" s="57"/>
      <c r="AB438" s="476">
        <f t="shared" si="398"/>
        <v>2.5175822890297552</v>
      </c>
      <c r="AC438" s="536">
        <f t="shared" si="399"/>
        <v>30.210987468357061</v>
      </c>
      <c r="AD438" s="478">
        <f t="shared" si="390"/>
        <v>12</v>
      </c>
      <c r="AE438" s="59"/>
      <c r="AF438" s="59"/>
      <c r="AG438" s="263">
        <v>19.8</v>
      </c>
      <c r="AH438" s="60">
        <f t="shared" si="400"/>
        <v>45.8</v>
      </c>
      <c r="AI438" s="55"/>
      <c r="AJ438" s="61"/>
      <c r="AK438" s="62"/>
      <c r="AL438" s="63"/>
      <c r="AM438" s="64"/>
      <c r="AN438" s="65"/>
      <c r="AO438" s="66"/>
    </row>
    <row r="439" spans="1:41" s="22" customFormat="1" ht="42" customHeight="1" x14ac:dyDescent="0.15">
      <c r="A439" s="43"/>
      <c r="B439" s="44"/>
      <c r="C439" s="113" t="s">
        <v>52</v>
      </c>
      <c r="D439" s="112" t="s">
        <v>65</v>
      </c>
      <c r="E439" s="45"/>
      <c r="F439" s="45"/>
      <c r="G439" s="46"/>
      <c r="H439" s="47" t="s">
        <v>54</v>
      </c>
      <c r="I439" s="48">
        <v>0.51</v>
      </c>
      <c r="J439" s="49">
        <v>0.49</v>
      </c>
      <c r="K439" s="49"/>
      <c r="L439" s="49"/>
      <c r="M439" s="49"/>
      <c r="N439" s="50">
        <f t="shared" si="401"/>
        <v>1</v>
      </c>
      <c r="O439" s="51">
        <v>1.03</v>
      </c>
      <c r="P439" s="52">
        <v>35</v>
      </c>
      <c r="Q439" s="53">
        <v>35</v>
      </c>
      <c r="R439" s="53"/>
      <c r="S439" s="53"/>
      <c r="T439" s="53"/>
      <c r="U439" s="54">
        <f t="shared" si="402"/>
        <v>14.42</v>
      </c>
      <c r="V439" s="55">
        <f t="shared" si="403"/>
        <v>14</v>
      </c>
      <c r="W439" s="56">
        <v>18087304000</v>
      </c>
      <c r="X439" s="57">
        <v>72627279000</v>
      </c>
      <c r="Y439" s="72"/>
      <c r="Z439" s="68"/>
      <c r="AA439" s="57"/>
      <c r="AB439" s="476">
        <f t="shared" si="398"/>
        <v>1.0325440350149679</v>
      </c>
      <c r="AC439" s="536">
        <f t="shared" si="399"/>
        <v>12.390528420179615</v>
      </c>
      <c r="AD439" s="478">
        <f t="shared" si="390"/>
        <v>12</v>
      </c>
      <c r="AE439" s="59"/>
      <c r="AF439" s="59"/>
      <c r="AG439" s="263">
        <v>19.8</v>
      </c>
      <c r="AH439" s="60">
        <f t="shared" si="400"/>
        <v>45.8</v>
      </c>
      <c r="AI439" s="55"/>
      <c r="AJ439" s="61"/>
      <c r="AK439" s="62"/>
      <c r="AL439" s="63"/>
      <c r="AM439" s="64"/>
      <c r="AN439" s="65"/>
      <c r="AO439" s="66"/>
    </row>
    <row r="440" spans="1:41" s="22" customFormat="1" ht="42" customHeight="1" x14ac:dyDescent="0.15">
      <c r="A440" s="43"/>
      <c r="B440" s="44"/>
      <c r="C440" s="103" t="s">
        <v>133</v>
      </c>
      <c r="D440" s="112" t="s">
        <v>98</v>
      </c>
      <c r="E440" s="45"/>
      <c r="F440" s="45"/>
      <c r="G440" s="46"/>
      <c r="H440" s="47" t="s">
        <v>45</v>
      </c>
      <c r="I440" s="48">
        <v>0.51</v>
      </c>
      <c r="J440" s="49">
        <v>0.49</v>
      </c>
      <c r="K440" s="49"/>
      <c r="L440" s="49"/>
      <c r="M440" s="49"/>
      <c r="N440" s="50">
        <f t="shared" si="401"/>
        <v>1</v>
      </c>
      <c r="O440" s="51">
        <v>1.03</v>
      </c>
      <c r="P440" s="53">
        <v>33.799999999999997</v>
      </c>
      <c r="Q440" s="53">
        <v>35</v>
      </c>
      <c r="R440" s="53"/>
      <c r="S440" s="53"/>
      <c r="T440" s="53"/>
      <c r="U440" s="54">
        <f t="shared" si="402"/>
        <v>14.17</v>
      </c>
      <c r="V440" s="55">
        <f t="shared" si="403"/>
        <v>14</v>
      </c>
      <c r="W440" s="57">
        <v>21164134000</v>
      </c>
      <c r="X440" s="68">
        <v>65225958000</v>
      </c>
      <c r="Y440" s="56"/>
      <c r="Z440" s="68"/>
      <c r="AA440" s="57"/>
      <c r="AB440" s="476">
        <f t="shared" si="398"/>
        <v>0.98513648119009301</v>
      </c>
      <c r="AC440" s="536">
        <f t="shared" si="399"/>
        <v>11.821637774281117</v>
      </c>
      <c r="AD440" s="478">
        <f t="shared" si="390"/>
        <v>11.821637774281117</v>
      </c>
      <c r="AE440" s="59"/>
      <c r="AF440" s="59"/>
      <c r="AG440" s="263">
        <v>19.8</v>
      </c>
      <c r="AH440" s="60">
        <f t="shared" si="400"/>
        <v>45.621637774281112</v>
      </c>
      <c r="AI440" s="55"/>
      <c r="AJ440" s="61"/>
      <c r="AK440" s="62"/>
      <c r="AL440" s="63"/>
      <c r="AM440" s="64"/>
      <c r="AN440" s="65"/>
      <c r="AO440" s="66"/>
    </row>
    <row r="441" spans="1:41" s="22" customFormat="1" ht="42" customHeight="1" x14ac:dyDescent="0.15">
      <c r="A441" s="43"/>
      <c r="B441" s="44"/>
      <c r="C441" s="114" t="s">
        <v>87</v>
      </c>
      <c r="D441" s="112" t="s">
        <v>64</v>
      </c>
      <c r="E441" s="69"/>
      <c r="F441" s="45"/>
      <c r="G441" s="46"/>
      <c r="H441" s="47" t="s">
        <v>134</v>
      </c>
      <c r="I441" s="48">
        <v>0.57999999999999996</v>
      </c>
      <c r="J441" s="49">
        <v>0.42</v>
      </c>
      <c r="K441" s="49"/>
      <c r="L441" s="49"/>
      <c r="M441" s="49"/>
      <c r="N441" s="50">
        <f t="shared" si="401"/>
        <v>1</v>
      </c>
      <c r="O441" s="51">
        <v>1.03</v>
      </c>
      <c r="P441" s="52">
        <v>33.799999999999997</v>
      </c>
      <c r="Q441" s="53">
        <v>35</v>
      </c>
      <c r="R441" s="53"/>
      <c r="S441" s="53"/>
      <c r="T441" s="53"/>
      <c r="U441" s="54">
        <f t="shared" si="402"/>
        <v>14.13</v>
      </c>
      <c r="V441" s="55">
        <f t="shared" si="403"/>
        <v>14</v>
      </c>
      <c r="W441" s="68">
        <v>52350968000</v>
      </c>
      <c r="X441" s="57">
        <v>27721251000</v>
      </c>
      <c r="Y441" s="68"/>
      <c r="Z441" s="68"/>
      <c r="AA441" s="57"/>
      <c r="AB441" s="476">
        <f t="shared" si="398"/>
        <v>0.9679026201617037</v>
      </c>
      <c r="AC441" s="536">
        <f t="shared" si="399"/>
        <v>11.614831441940444</v>
      </c>
      <c r="AD441" s="478">
        <f t="shared" si="390"/>
        <v>11.614831441940444</v>
      </c>
      <c r="AE441" s="59"/>
      <c r="AF441" s="59"/>
      <c r="AG441" s="263">
        <v>19.8</v>
      </c>
      <c r="AH441" s="60">
        <f t="shared" si="400"/>
        <v>45.41483144194045</v>
      </c>
      <c r="AI441" s="55"/>
      <c r="AJ441" s="61"/>
      <c r="AK441" s="62"/>
      <c r="AL441" s="63"/>
      <c r="AM441" s="64"/>
      <c r="AN441" s="65"/>
      <c r="AO441" s="66"/>
    </row>
    <row r="442" spans="1:41" s="22" customFormat="1" ht="42" customHeight="1" x14ac:dyDescent="0.15">
      <c r="A442" s="43"/>
      <c r="B442" s="44"/>
      <c r="C442" s="113" t="s">
        <v>89</v>
      </c>
      <c r="D442" s="104" t="s">
        <v>121</v>
      </c>
      <c r="E442" s="45"/>
      <c r="F442" s="45"/>
      <c r="G442" s="46"/>
      <c r="H442" s="47" t="s">
        <v>135</v>
      </c>
      <c r="I442" s="48">
        <v>0.7</v>
      </c>
      <c r="J442" s="49">
        <v>0.2</v>
      </c>
      <c r="K442" s="49"/>
      <c r="L442" s="49"/>
      <c r="M442" s="49"/>
      <c r="N442" s="50">
        <f t="shared" si="401"/>
        <v>0.89999999999999991</v>
      </c>
      <c r="O442" s="51">
        <v>1.03</v>
      </c>
      <c r="P442" s="52">
        <v>35</v>
      </c>
      <c r="Q442" s="53">
        <v>32</v>
      </c>
      <c r="R442" s="53"/>
      <c r="S442" s="53"/>
      <c r="T442" s="53"/>
      <c r="U442" s="54">
        <f t="shared" si="402"/>
        <v>12.73</v>
      </c>
      <c r="V442" s="55">
        <f t="shared" si="403"/>
        <v>12.73</v>
      </c>
      <c r="W442" s="56">
        <v>36730082000</v>
      </c>
      <c r="X442" s="105">
        <v>56741153000</v>
      </c>
      <c r="Y442" s="68">
        <v>41708734000</v>
      </c>
      <c r="Z442" s="68"/>
      <c r="AA442" s="57"/>
      <c r="AB442" s="476">
        <f t="shared" si="398"/>
        <v>0.85391054186641846</v>
      </c>
      <c r="AC442" s="536">
        <f t="shared" si="399"/>
        <v>10.246926502397022</v>
      </c>
      <c r="AD442" s="478">
        <f t="shared" si="390"/>
        <v>10.246926502397022</v>
      </c>
      <c r="AE442" s="59"/>
      <c r="AF442" s="59"/>
      <c r="AG442" s="263">
        <v>19.8</v>
      </c>
      <c r="AH442" s="60">
        <f t="shared" si="400"/>
        <v>42.776926502397018</v>
      </c>
      <c r="AI442" s="55"/>
      <c r="AJ442" s="61"/>
      <c r="AK442" s="62"/>
      <c r="AL442" s="63"/>
      <c r="AM442" s="64"/>
      <c r="AN442" s="65"/>
      <c r="AO442" s="66"/>
    </row>
    <row r="443" spans="1:41" s="22" customFormat="1" ht="48.75" customHeight="1" x14ac:dyDescent="0.15">
      <c r="A443" s="43"/>
      <c r="B443" s="44"/>
      <c r="C443" s="103" t="s">
        <v>81</v>
      </c>
      <c r="D443" s="112" t="s">
        <v>136</v>
      </c>
      <c r="E443" s="80"/>
      <c r="F443" s="45"/>
      <c r="G443" s="46"/>
      <c r="H443" s="47" t="s">
        <v>82</v>
      </c>
      <c r="I443" s="48">
        <v>0.51</v>
      </c>
      <c r="J443" s="49">
        <v>0.49</v>
      </c>
      <c r="K443" s="49"/>
      <c r="L443" s="49"/>
      <c r="M443" s="49"/>
      <c r="N443" s="50">
        <f t="shared" si="401"/>
        <v>1</v>
      </c>
      <c r="O443" s="51">
        <v>1.03</v>
      </c>
      <c r="P443" s="52">
        <v>35</v>
      </c>
      <c r="Q443" s="53">
        <v>35</v>
      </c>
      <c r="R443" s="53"/>
      <c r="S443" s="53"/>
      <c r="T443" s="53"/>
      <c r="U443" s="54">
        <f t="shared" si="402"/>
        <v>14.42</v>
      </c>
      <c r="V443" s="55">
        <f t="shared" si="403"/>
        <v>14</v>
      </c>
      <c r="W443" s="72">
        <v>40723230000</v>
      </c>
      <c r="X443" s="68">
        <v>56028164000</v>
      </c>
      <c r="Y443" s="57"/>
      <c r="Z443" s="68"/>
      <c r="AA443" s="57"/>
      <c r="AB443" s="476">
        <f t="shared" si="398"/>
        <v>1.1111337917119177</v>
      </c>
      <c r="AC443" s="536">
        <f t="shared" si="399"/>
        <v>13.333605500543012</v>
      </c>
      <c r="AD443" s="478">
        <f t="shared" si="390"/>
        <v>12</v>
      </c>
      <c r="AE443" s="59"/>
      <c r="AF443" s="59"/>
      <c r="AG443" s="263">
        <v>19.8</v>
      </c>
      <c r="AH443" s="60">
        <f t="shared" si="400"/>
        <v>45.8</v>
      </c>
      <c r="AI443" s="55"/>
      <c r="AJ443" s="61"/>
      <c r="AK443" s="62"/>
      <c r="AL443" s="63"/>
      <c r="AM443" s="64"/>
      <c r="AN443" s="65"/>
      <c r="AO443" s="66"/>
    </row>
    <row r="444" spans="1:41" s="22" customFormat="1" ht="42" customHeight="1" x14ac:dyDescent="0.15">
      <c r="A444" s="43"/>
      <c r="B444" s="44"/>
      <c r="C444" s="103" t="s">
        <v>116</v>
      </c>
      <c r="D444" s="103" t="s">
        <v>137</v>
      </c>
      <c r="E444" s="45"/>
      <c r="F444" s="45"/>
      <c r="G444" s="46"/>
      <c r="H444" s="47" t="s">
        <v>138</v>
      </c>
      <c r="I444" s="48">
        <v>0.51</v>
      </c>
      <c r="J444" s="49">
        <v>0.49</v>
      </c>
      <c r="K444" s="49"/>
      <c r="L444" s="49"/>
      <c r="M444" s="49"/>
      <c r="N444" s="50">
        <f t="shared" si="401"/>
        <v>1</v>
      </c>
      <c r="O444" s="51">
        <v>1.03</v>
      </c>
      <c r="P444" s="52">
        <v>33.799999999999997</v>
      </c>
      <c r="Q444" s="53">
        <v>35</v>
      </c>
      <c r="R444" s="53"/>
      <c r="S444" s="53"/>
      <c r="T444" s="53"/>
      <c r="U444" s="54">
        <f t="shared" si="402"/>
        <v>14.17</v>
      </c>
      <c r="V444" s="55">
        <f t="shared" si="403"/>
        <v>14</v>
      </c>
      <c r="W444" s="56">
        <v>40865009000</v>
      </c>
      <c r="X444" s="68">
        <v>41708734000</v>
      </c>
      <c r="Y444" s="56"/>
      <c r="Z444" s="68"/>
      <c r="AA444" s="57"/>
      <c r="AB444" s="476">
        <f t="shared" si="398"/>
        <v>0.95112701997444804</v>
      </c>
      <c r="AC444" s="536">
        <f t="shared" si="399"/>
        <v>11.413524239693377</v>
      </c>
      <c r="AD444" s="478">
        <f t="shared" si="390"/>
        <v>11.413524239693377</v>
      </c>
      <c r="AE444" s="59"/>
      <c r="AF444" s="59"/>
      <c r="AG444" s="263">
        <v>19.8</v>
      </c>
      <c r="AH444" s="60">
        <f t="shared" si="400"/>
        <v>45.213524239693378</v>
      </c>
      <c r="AI444" s="55"/>
      <c r="AJ444" s="61"/>
      <c r="AK444" s="62"/>
      <c r="AL444" s="63"/>
      <c r="AM444" s="64"/>
      <c r="AN444" s="65"/>
      <c r="AO444" s="66"/>
    </row>
    <row r="445" spans="1:41" s="22" customFormat="1" ht="42" customHeight="1" x14ac:dyDescent="0.15">
      <c r="A445" s="43"/>
      <c r="B445" s="44"/>
      <c r="C445" s="103" t="s">
        <v>85</v>
      </c>
      <c r="D445" s="112" t="s">
        <v>100</v>
      </c>
      <c r="E445" s="45"/>
      <c r="F445" s="45"/>
      <c r="G445" s="46"/>
      <c r="H445" s="47" t="s">
        <v>114</v>
      </c>
      <c r="I445" s="48">
        <v>0.51</v>
      </c>
      <c r="J445" s="49">
        <v>0.49</v>
      </c>
      <c r="K445" s="49"/>
      <c r="L445" s="49"/>
      <c r="M445" s="49"/>
      <c r="N445" s="50">
        <f t="shared" si="401"/>
        <v>1</v>
      </c>
      <c r="O445" s="51">
        <v>1.03</v>
      </c>
      <c r="P445" s="52">
        <v>35</v>
      </c>
      <c r="Q445" s="53">
        <v>33.799999999999997</v>
      </c>
      <c r="R445" s="53"/>
      <c r="S445" s="53"/>
      <c r="T445" s="53"/>
      <c r="U445" s="54">
        <f t="shared" si="402"/>
        <v>14.18</v>
      </c>
      <c r="V445" s="55">
        <f t="shared" si="403"/>
        <v>14</v>
      </c>
      <c r="W445" s="68">
        <v>32762503000</v>
      </c>
      <c r="X445" s="56">
        <v>50723988000</v>
      </c>
      <c r="Y445" s="72"/>
      <c r="Z445" s="68"/>
      <c r="AA445" s="57"/>
      <c r="AB445" s="476">
        <f t="shared" si="398"/>
        <v>0.95769844175843788</v>
      </c>
      <c r="AC445" s="536">
        <f t="shared" si="399"/>
        <v>11.492381301101254</v>
      </c>
      <c r="AD445" s="478">
        <f t="shared" si="390"/>
        <v>11.492381301101254</v>
      </c>
      <c r="AE445" s="59"/>
      <c r="AF445" s="59"/>
      <c r="AG445" s="263">
        <v>19.8</v>
      </c>
      <c r="AH445" s="60">
        <f t="shared" si="400"/>
        <v>45.292381301101258</v>
      </c>
      <c r="AI445" s="55"/>
      <c r="AJ445" s="61"/>
      <c r="AK445" s="62"/>
      <c r="AL445" s="63"/>
      <c r="AM445" s="64"/>
      <c r="AN445" s="65"/>
      <c r="AO445" s="66"/>
    </row>
    <row r="446" spans="1:41" s="22" customFormat="1" ht="42" customHeight="1" x14ac:dyDescent="0.15">
      <c r="A446" s="43"/>
      <c r="B446" s="44"/>
      <c r="C446" s="103" t="s">
        <v>139</v>
      </c>
      <c r="D446" s="112" t="s">
        <v>88</v>
      </c>
      <c r="E446" s="82"/>
      <c r="F446" s="45"/>
      <c r="G446" s="46"/>
      <c r="H446" s="47" t="s">
        <v>140</v>
      </c>
      <c r="I446" s="48">
        <v>0.55000000000000004</v>
      </c>
      <c r="J446" s="49">
        <v>0.45</v>
      </c>
      <c r="K446" s="49"/>
      <c r="L446" s="49"/>
      <c r="M446" s="49"/>
      <c r="N446" s="50">
        <f t="shared" si="401"/>
        <v>1</v>
      </c>
      <c r="O446" s="51">
        <v>1.03</v>
      </c>
      <c r="P446" s="52">
        <v>35</v>
      </c>
      <c r="Q446" s="53">
        <v>33.799999999999997</v>
      </c>
      <c r="R446" s="53"/>
      <c r="S446" s="53"/>
      <c r="T446" s="53"/>
      <c r="U446" s="54">
        <f t="shared" si="402"/>
        <v>14.2</v>
      </c>
      <c r="V446" s="55">
        <f t="shared" si="403"/>
        <v>14</v>
      </c>
      <c r="W446" s="56">
        <v>31823866000</v>
      </c>
      <c r="X446" s="57">
        <v>54403627000</v>
      </c>
      <c r="Y446" s="56"/>
      <c r="Z446" s="56"/>
      <c r="AA446" s="57"/>
      <c r="AB446" s="476">
        <f t="shared" si="398"/>
        <v>0.96740195975082388</v>
      </c>
      <c r="AC446" s="536">
        <f t="shared" si="399"/>
        <v>11.608823517009887</v>
      </c>
      <c r="AD446" s="478">
        <f t="shared" si="390"/>
        <v>11.608823517009887</v>
      </c>
      <c r="AE446" s="59"/>
      <c r="AF446" s="59"/>
      <c r="AG446" s="263">
        <v>19.8</v>
      </c>
      <c r="AH446" s="60">
        <f t="shared" si="400"/>
        <v>45.408823517009893</v>
      </c>
      <c r="AI446" s="55"/>
      <c r="AJ446" s="61"/>
      <c r="AK446" s="62"/>
      <c r="AL446" s="63"/>
      <c r="AM446" s="64"/>
      <c r="AN446" s="65"/>
      <c r="AO446" s="66"/>
    </row>
    <row r="447" spans="1:41" s="22" customFormat="1" ht="42" customHeight="1" x14ac:dyDescent="0.15">
      <c r="A447" s="43"/>
      <c r="B447" s="44"/>
      <c r="C447" s="103" t="s">
        <v>141</v>
      </c>
      <c r="D447" s="112" t="s">
        <v>53</v>
      </c>
      <c r="E447" s="82"/>
      <c r="F447" s="45"/>
      <c r="G447" s="46"/>
      <c r="H447" s="47" t="s">
        <v>96</v>
      </c>
      <c r="I447" s="48">
        <v>0.51</v>
      </c>
      <c r="J447" s="49">
        <v>0.49</v>
      </c>
      <c r="K447" s="49"/>
      <c r="L447" s="49"/>
      <c r="M447" s="49"/>
      <c r="N447" s="50">
        <f t="shared" si="401"/>
        <v>1</v>
      </c>
      <c r="O447" s="51">
        <v>1.03</v>
      </c>
      <c r="P447" s="52">
        <v>33.799999999999997</v>
      </c>
      <c r="Q447" s="53">
        <v>35</v>
      </c>
      <c r="R447" s="53"/>
      <c r="S447" s="53"/>
      <c r="T447" s="53"/>
      <c r="U447" s="54">
        <f t="shared" si="402"/>
        <v>14.17</v>
      </c>
      <c r="V447" s="55">
        <f t="shared" si="403"/>
        <v>14</v>
      </c>
      <c r="W447" s="57">
        <v>17248782000</v>
      </c>
      <c r="X447" s="57">
        <v>154109529000</v>
      </c>
      <c r="Y447" s="56"/>
      <c r="Z447" s="56"/>
      <c r="AA447" s="57"/>
      <c r="AB447" s="476">
        <f t="shared" si="398"/>
        <v>1.9426618707124648</v>
      </c>
      <c r="AC447" s="536">
        <f t="shared" si="399"/>
        <v>23.311942448549576</v>
      </c>
      <c r="AD447" s="478">
        <f t="shared" si="390"/>
        <v>12</v>
      </c>
      <c r="AE447" s="59"/>
      <c r="AF447" s="59"/>
      <c r="AG447" s="263">
        <v>19.8</v>
      </c>
      <c r="AH447" s="60">
        <f t="shared" si="400"/>
        <v>45.8</v>
      </c>
      <c r="AI447" s="55"/>
      <c r="AJ447" s="61"/>
      <c r="AK447" s="62"/>
      <c r="AL447" s="63"/>
      <c r="AM447" s="64"/>
      <c r="AN447" s="65"/>
      <c r="AO447" s="66"/>
    </row>
    <row r="448" spans="1:41" s="22" customFormat="1" ht="52.5" customHeight="1" x14ac:dyDescent="0.15">
      <c r="A448" s="43"/>
      <c r="B448" s="44"/>
      <c r="C448" s="110" t="s">
        <v>94</v>
      </c>
      <c r="D448" s="103" t="s">
        <v>142</v>
      </c>
      <c r="E448" s="82"/>
      <c r="F448" s="45"/>
      <c r="G448" s="46"/>
      <c r="H448" s="47" t="s">
        <v>143</v>
      </c>
      <c r="I448" s="48">
        <v>0.7</v>
      </c>
      <c r="J448" s="49">
        <v>0.3</v>
      </c>
      <c r="K448" s="49"/>
      <c r="L448" s="49"/>
      <c r="M448" s="49"/>
      <c r="N448" s="50">
        <f t="shared" si="401"/>
        <v>1</v>
      </c>
      <c r="O448" s="51">
        <v>1.03</v>
      </c>
      <c r="P448" s="52">
        <v>33.799999999999997</v>
      </c>
      <c r="Q448" s="53">
        <v>33.799999999999997</v>
      </c>
      <c r="R448" s="53"/>
      <c r="S448" s="53"/>
      <c r="T448" s="53"/>
      <c r="U448" s="54">
        <f t="shared" si="402"/>
        <v>13.93</v>
      </c>
      <c r="V448" s="55">
        <f t="shared" si="403"/>
        <v>13.93</v>
      </c>
      <c r="W448" s="68">
        <v>42891080000</v>
      </c>
      <c r="X448" s="57">
        <v>43299727000</v>
      </c>
      <c r="Y448" s="56"/>
      <c r="Z448" s="56"/>
      <c r="AA448" s="57"/>
      <c r="AB448" s="476">
        <f t="shared" si="398"/>
        <v>0.99110996839433418</v>
      </c>
      <c r="AC448" s="536">
        <f t="shared" si="399"/>
        <v>11.89331962073201</v>
      </c>
      <c r="AD448" s="478">
        <f t="shared" si="390"/>
        <v>11.89331962073201</v>
      </c>
      <c r="AE448" s="59"/>
      <c r="AF448" s="59"/>
      <c r="AG448" s="263">
        <v>19.8</v>
      </c>
      <c r="AH448" s="60">
        <f t="shared" si="400"/>
        <v>45.623319620732005</v>
      </c>
      <c r="AI448" s="55"/>
      <c r="AJ448" s="61"/>
      <c r="AK448" s="62"/>
      <c r="AL448" s="63"/>
      <c r="AM448" s="64"/>
      <c r="AN448" s="65"/>
      <c r="AO448" s="66"/>
    </row>
    <row r="449" spans="1:41" s="22" customFormat="1" ht="42" customHeight="1" x14ac:dyDescent="0.15">
      <c r="A449" s="43"/>
      <c r="B449" s="44"/>
      <c r="C449" s="82" t="s">
        <v>119</v>
      </c>
      <c r="D449" s="115" t="s">
        <v>111</v>
      </c>
      <c r="E449" s="45"/>
      <c r="F449" s="45"/>
      <c r="G449" s="46"/>
      <c r="H449" s="47" t="s">
        <v>144</v>
      </c>
      <c r="I449" s="48">
        <v>0.51</v>
      </c>
      <c r="J449" s="49">
        <v>0.49</v>
      </c>
      <c r="K449" s="49"/>
      <c r="L449" s="49"/>
      <c r="M449" s="49"/>
      <c r="N449" s="50">
        <f t="shared" si="401"/>
        <v>1</v>
      </c>
      <c r="O449" s="51">
        <v>1.03</v>
      </c>
      <c r="P449" s="52">
        <v>33.799999999999997</v>
      </c>
      <c r="Q449" s="53">
        <v>35</v>
      </c>
      <c r="R449" s="53"/>
      <c r="S449" s="53"/>
      <c r="T449" s="53"/>
      <c r="U449" s="54">
        <f t="shared" si="402"/>
        <v>14.17</v>
      </c>
      <c r="V449" s="55">
        <f t="shared" si="403"/>
        <v>14</v>
      </c>
      <c r="W449" s="57">
        <v>22535870000</v>
      </c>
      <c r="X449" s="57">
        <v>64435476000</v>
      </c>
      <c r="Y449" s="72"/>
      <c r="Z449" s="68"/>
      <c r="AA449" s="57"/>
      <c r="AB449" s="476">
        <f t="shared" si="398"/>
        <v>0.99233124614324442</v>
      </c>
      <c r="AC449" s="536">
        <f t="shared" si="399"/>
        <v>11.907974953718933</v>
      </c>
      <c r="AD449" s="478">
        <f t="shared" si="390"/>
        <v>11.907974953718933</v>
      </c>
      <c r="AE449" s="59"/>
      <c r="AF449" s="59"/>
      <c r="AG449" s="263">
        <v>19.8</v>
      </c>
      <c r="AH449" s="60">
        <f t="shared" si="400"/>
        <v>45.707974953718931</v>
      </c>
      <c r="AI449" s="55"/>
      <c r="AJ449" s="61"/>
      <c r="AK449" s="62"/>
      <c r="AL449" s="63"/>
      <c r="AM449" s="64"/>
      <c r="AN449" s="65"/>
      <c r="AO449" s="66"/>
    </row>
    <row r="450" spans="1:41" s="22" customFormat="1" ht="54" customHeight="1" x14ac:dyDescent="0.15">
      <c r="A450" s="43"/>
      <c r="B450" s="44"/>
      <c r="C450" s="112" t="s">
        <v>61</v>
      </c>
      <c r="D450" s="112" t="s">
        <v>62</v>
      </c>
      <c r="E450" s="45"/>
      <c r="F450" s="45"/>
      <c r="G450" s="46"/>
      <c r="H450" s="47" t="s">
        <v>145</v>
      </c>
      <c r="I450" s="48">
        <v>0.51</v>
      </c>
      <c r="J450" s="49">
        <v>0.49</v>
      </c>
      <c r="K450" s="49"/>
      <c r="L450" s="49"/>
      <c r="M450" s="49"/>
      <c r="N450" s="50">
        <f>SUM(I450:M450)</f>
        <v>1</v>
      </c>
      <c r="O450" s="51">
        <v>1.03</v>
      </c>
      <c r="P450" s="52">
        <v>33.799999999999997</v>
      </c>
      <c r="Q450" s="53">
        <v>35</v>
      </c>
      <c r="R450" s="53"/>
      <c r="S450" s="53"/>
      <c r="T450" s="53"/>
      <c r="U450" s="54">
        <f>ROUND((((P450*14/35*I450)+(Q450*14/35*J450)+(R450*14/35*K450)+(S450*14/35*L450)+(T450*14/35*M450))*O450),2)</f>
        <v>14.17</v>
      </c>
      <c r="V450" s="55">
        <f>IF(U450&gt;=14,14,U450)</f>
        <v>14</v>
      </c>
      <c r="W450" s="56">
        <v>9171420000</v>
      </c>
      <c r="X450" s="56">
        <v>100702542000</v>
      </c>
      <c r="Y450" s="56"/>
      <c r="Z450" s="56"/>
      <c r="AA450" s="57"/>
      <c r="AB450" s="476">
        <f t="shared" si="398"/>
        <v>1.244753361542416</v>
      </c>
      <c r="AC450" s="536">
        <f t="shared" si="399"/>
        <v>14.937040338508993</v>
      </c>
      <c r="AD450" s="478">
        <f t="shared" si="390"/>
        <v>12</v>
      </c>
      <c r="AE450" s="59"/>
      <c r="AF450" s="59"/>
      <c r="AG450" s="263">
        <v>19.8</v>
      </c>
      <c r="AH450" s="60">
        <f t="shared" si="400"/>
        <v>45.8</v>
      </c>
      <c r="AI450" s="55"/>
      <c r="AJ450" s="61"/>
      <c r="AK450" s="62"/>
      <c r="AL450" s="63"/>
      <c r="AM450" s="64"/>
      <c r="AN450" s="65"/>
      <c r="AO450" s="66"/>
    </row>
    <row r="451" spans="1:41" s="22" customFormat="1" ht="55.5" customHeight="1" x14ac:dyDescent="0.15">
      <c r="A451" s="43"/>
      <c r="B451" s="44"/>
      <c r="C451" s="113" t="s">
        <v>83</v>
      </c>
      <c r="D451" s="115" t="s">
        <v>84</v>
      </c>
      <c r="E451" s="116" t="s">
        <v>146</v>
      </c>
      <c r="F451" s="80"/>
      <c r="G451" s="46"/>
      <c r="H451" s="47" t="s">
        <v>45</v>
      </c>
      <c r="I451" s="48">
        <v>0.5</v>
      </c>
      <c r="J451" s="49">
        <v>0.3</v>
      </c>
      <c r="K451" s="49">
        <v>0.2</v>
      </c>
      <c r="L451" s="49"/>
      <c r="M451" s="49"/>
      <c r="N451" s="50">
        <f t="shared" si="401"/>
        <v>1</v>
      </c>
      <c r="O451" s="51">
        <v>1.03</v>
      </c>
      <c r="P451" s="52">
        <v>35</v>
      </c>
      <c r="Q451" s="53">
        <v>35</v>
      </c>
      <c r="R451" s="53">
        <v>35</v>
      </c>
      <c r="S451" s="53"/>
      <c r="T451" s="53"/>
      <c r="U451" s="54">
        <f t="shared" si="402"/>
        <v>14.42</v>
      </c>
      <c r="V451" s="55">
        <f t="shared" si="403"/>
        <v>14</v>
      </c>
      <c r="W451" s="56">
        <v>219799892000</v>
      </c>
      <c r="X451" s="57">
        <v>14706397000</v>
      </c>
      <c r="Y451" s="56"/>
      <c r="Z451" s="68"/>
      <c r="AA451" s="57"/>
      <c r="AB451" s="476">
        <f t="shared" si="398"/>
        <v>2.6339444694485743</v>
      </c>
      <c r="AC451" s="536">
        <f t="shared" si="399"/>
        <v>31.607333633382893</v>
      </c>
      <c r="AD451" s="478">
        <f t="shared" si="390"/>
        <v>12</v>
      </c>
      <c r="AE451" s="59"/>
      <c r="AF451" s="59"/>
      <c r="AG451" s="263">
        <v>19.8</v>
      </c>
      <c r="AH451" s="60">
        <f t="shared" si="400"/>
        <v>45.8</v>
      </c>
      <c r="AI451" s="55"/>
      <c r="AJ451" s="61"/>
      <c r="AK451" s="62"/>
      <c r="AL451" s="63"/>
      <c r="AM451" s="64"/>
      <c r="AN451" s="65"/>
      <c r="AO451" s="66"/>
    </row>
    <row r="452" spans="1:41" s="22" customFormat="1" ht="42" customHeight="1" x14ac:dyDescent="0.15">
      <c r="A452" s="43"/>
      <c r="B452" s="44"/>
      <c r="C452" s="112" t="s">
        <v>55</v>
      </c>
      <c r="D452" s="107" t="s">
        <v>124</v>
      </c>
      <c r="E452" s="103" t="s">
        <v>77</v>
      </c>
      <c r="F452" s="117"/>
      <c r="G452" s="46"/>
      <c r="H452" s="47" t="s">
        <v>147</v>
      </c>
      <c r="I452" s="48">
        <v>0.5</v>
      </c>
      <c r="J452" s="49">
        <v>0.3</v>
      </c>
      <c r="K452" s="49">
        <v>0.2</v>
      </c>
      <c r="L452" s="49"/>
      <c r="M452" s="49"/>
      <c r="N452" s="50">
        <f t="shared" si="401"/>
        <v>1</v>
      </c>
      <c r="O452" s="51">
        <v>1.03</v>
      </c>
      <c r="P452" s="74">
        <v>33.799999999999997</v>
      </c>
      <c r="Q452" s="53">
        <v>35</v>
      </c>
      <c r="R452" s="53">
        <v>33.799999999999997</v>
      </c>
      <c r="S452" s="53"/>
      <c r="T452" s="53"/>
      <c r="U452" s="54">
        <f t="shared" si="402"/>
        <v>14.07</v>
      </c>
      <c r="V452" s="55">
        <f t="shared" si="403"/>
        <v>14</v>
      </c>
      <c r="W452" s="68">
        <v>234431105000</v>
      </c>
      <c r="X452" s="68">
        <v>32762503000</v>
      </c>
      <c r="Y452" s="57">
        <v>40023741000</v>
      </c>
      <c r="Z452" s="68"/>
      <c r="AA452" s="57"/>
      <c r="AB452" s="476">
        <f t="shared" si="398"/>
        <v>3.1117653644695467</v>
      </c>
      <c r="AC452" s="536">
        <f t="shared" si="399"/>
        <v>37.341184373634562</v>
      </c>
      <c r="AD452" s="478">
        <f t="shared" si="390"/>
        <v>12</v>
      </c>
      <c r="AE452" s="59">
        <f>ROUND(+(0.5*40/100*(I452))+(0*40/100*(J452))+(0*40/100*(K452)),2)</f>
        <v>0.1</v>
      </c>
      <c r="AF452" s="59"/>
      <c r="AG452" s="263">
        <v>19.8</v>
      </c>
      <c r="AH452" s="60">
        <f t="shared" si="400"/>
        <v>45.9</v>
      </c>
      <c r="AI452" s="55"/>
      <c r="AJ452" s="61"/>
      <c r="AK452" s="62"/>
      <c r="AL452" s="63"/>
      <c r="AM452" s="64"/>
      <c r="AN452" s="65"/>
      <c r="AO452" s="66"/>
    </row>
    <row r="453" spans="1:41" s="22" customFormat="1" ht="42" customHeight="1" x14ac:dyDescent="0.15">
      <c r="A453" s="43"/>
      <c r="B453" s="44"/>
      <c r="C453" s="112" t="s">
        <v>43</v>
      </c>
      <c r="D453" s="103" t="s">
        <v>44</v>
      </c>
      <c r="E453" s="112" t="s">
        <v>148</v>
      </c>
      <c r="F453" s="113" t="s">
        <v>149</v>
      </c>
      <c r="G453" s="46"/>
      <c r="H453" s="47" t="s">
        <v>150</v>
      </c>
      <c r="I453" s="48">
        <v>0.5</v>
      </c>
      <c r="J453" s="49">
        <v>0.15</v>
      </c>
      <c r="K453" s="49">
        <v>0.15</v>
      </c>
      <c r="L453" s="49">
        <v>0.2</v>
      </c>
      <c r="M453" s="49"/>
      <c r="N453" s="50">
        <f t="shared" si="401"/>
        <v>1</v>
      </c>
      <c r="O453" s="51">
        <v>1.03</v>
      </c>
      <c r="P453" s="52">
        <v>35</v>
      </c>
      <c r="Q453" s="53">
        <v>35</v>
      </c>
      <c r="R453" s="53">
        <v>33.799999999999997</v>
      </c>
      <c r="S453" s="53">
        <v>33.799999999999997</v>
      </c>
      <c r="T453" s="53"/>
      <c r="U453" s="54">
        <f>ROUND((((P453*14/35*I453)+(Q453*14/35*J453)+(R453*14/35*K453)+(S453*14/35*L453)+(T453*14/35*M453))*O453),2)</f>
        <v>14.25</v>
      </c>
      <c r="V453" s="55">
        <f>IF(U453&gt;=14,14,U453)</f>
        <v>14</v>
      </c>
      <c r="W453" s="56">
        <v>192139877000</v>
      </c>
      <c r="X453" s="57"/>
      <c r="Y453" s="57"/>
      <c r="Z453" s="56"/>
      <c r="AA453" s="57"/>
      <c r="AB453" s="476">
        <f t="shared" si="398"/>
        <v>2.2136187085301935</v>
      </c>
      <c r="AC453" s="536">
        <f t="shared" si="399"/>
        <v>26.563424502362324</v>
      </c>
      <c r="AD453" s="478">
        <f t="shared" si="390"/>
        <v>12</v>
      </c>
      <c r="AE453" s="59">
        <f>ROUND(+(2*40/100*(J453)),2)</f>
        <v>0.12</v>
      </c>
      <c r="AF453" s="59"/>
      <c r="AG453" s="263">
        <v>19.8</v>
      </c>
      <c r="AH453" s="60">
        <f t="shared" si="400"/>
        <v>45.919999999999995</v>
      </c>
      <c r="AI453" s="55"/>
      <c r="AJ453" s="61"/>
      <c r="AK453" s="62"/>
      <c r="AL453" s="63"/>
      <c r="AM453" s="64"/>
      <c r="AN453" s="65"/>
      <c r="AO453" s="66"/>
    </row>
    <row r="454" spans="1:41" s="22" customFormat="1" ht="48.75" customHeight="1" x14ac:dyDescent="0.15">
      <c r="A454" s="43"/>
      <c r="B454" s="44"/>
      <c r="C454" s="112" t="s">
        <v>58</v>
      </c>
      <c r="D454" s="107" t="s">
        <v>151</v>
      </c>
      <c r="E454" s="106" t="s">
        <v>123</v>
      </c>
      <c r="F454" s="112" t="s">
        <v>152</v>
      </c>
      <c r="G454" s="46"/>
      <c r="H454" s="47" t="s">
        <v>153</v>
      </c>
      <c r="I454" s="48">
        <v>0.5</v>
      </c>
      <c r="J454" s="49">
        <v>0.15</v>
      </c>
      <c r="K454" s="49">
        <v>0.15</v>
      </c>
      <c r="L454" s="49">
        <v>0.2</v>
      </c>
      <c r="M454" s="49"/>
      <c r="N454" s="50">
        <f t="shared" si="401"/>
        <v>1</v>
      </c>
      <c r="O454" s="51">
        <v>1.03</v>
      </c>
      <c r="P454" s="52">
        <v>35</v>
      </c>
      <c r="Q454" s="53">
        <v>35</v>
      </c>
      <c r="R454" s="53">
        <v>35</v>
      </c>
      <c r="S454" s="53">
        <v>32</v>
      </c>
      <c r="T454" s="53"/>
      <c r="U454" s="54">
        <f t="shared" ref="U454:U459" si="404">ROUND((((P454*14/35*I454)+(Q454*14/35*J454)+(R454*14/35*K454)+(S454*14/35*L454)+(T454*14/35*M454))*O454),2)</f>
        <v>14.17</v>
      </c>
      <c r="V454" s="55">
        <f t="shared" ref="V454:V459" si="405">IF(U454&gt;=14,14,U454)</f>
        <v>14</v>
      </c>
      <c r="W454" s="56">
        <v>63954752000</v>
      </c>
      <c r="X454" s="105">
        <v>16553791000</v>
      </c>
      <c r="Y454" s="56">
        <v>20758200000</v>
      </c>
      <c r="Z454" s="57">
        <v>33743384000</v>
      </c>
      <c r="AA454" s="57"/>
      <c r="AB454" s="476">
        <f t="shared" si="398"/>
        <v>1.0212756947390427</v>
      </c>
      <c r="AC454" s="536">
        <f t="shared" si="399"/>
        <v>12.255308336868513</v>
      </c>
      <c r="AD454" s="478">
        <f t="shared" si="390"/>
        <v>12</v>
      </c>
      <c r="AE454" s="59">
        <f>ROUND(+(0.5*40/100*(I454)),2)</f>
        <v>0.1</v>
      </c>
      <c r="AF454" s="59"/>
      <c r="AG454" s="263">
        <v>19.8</v>
      </c>
      <c r="AH454" s="60">
        <f t="shared" si="400"/>
        <v>45.9</v>
      </c>
      <c r="AI454" s="55"/>
      <c r="AJ454" s="61"/>
      <c r="AK454" s="62"/>
      <c r="AL454" s="63"/>
      <c r="AM454" s="64"/>
      <c r="AN454" s="65"/>
      <c r="AO454" s="66"/>
    </row>
    <row r="455" spans="1:41" s="22" customFormat="1" ht="42" customHeight="1" x14ac:dyDescent="0.15">
      <c r="A455" s="43"/>
      <c r="B455" s="44"/>
      <c r="C455" s="113" t="s">
        <v>154</v>
      </c>
      <c r="D455" s="103" t="s">
        <v>118</v>
      </c>
      <c r="E455" s="106" t="s">
        <v>126</v>
      </c>
      <c r="F455" s="45"/>
      <c r="G455" s="45"/>
      <c r="H455" s="47" t="s">
        <v>155</v>
      </c>
      <c r="I455" s="48">
        <v>0.5</v>
      </c>
      <c r="J455" s="49">
        <v>0.3</v>
      </c>
      <c r="K455" s="49">
        <v>0.2</v>
      </c>
      <c r="L455" s="49"/>
      <c r="M455" s="49"/>
      <c r="N455" s="50">
        <f t="shared" si="401"/>
        <v>1</v>
      </c>
      <c r="O455" s="51">
        <v>1.03</v>
      </c>
      <c r="P455" s="52">
        <v>35</v>
      </c>
      <c r="Q455" s="53">
        <v>33.799999999999997</v>
      </c>
      <c r="R455" s="53">
        <v>35</v>
      </c>
      <c r="S455" s="53"/>
      <c r="T455" s="53"/>
      <c r="U455" s="54">
        <f t="shared" si="404"/>
        <v>14.27</v>
      </c>
      <c r="V455" s="55">
        <f t="shared" si="405"/>
        <v>14</v>
      </c>
      <c r="W455" s="72">
        <v>68460533000</v>
      </c>
      <c r="X455" s="56">
        <v>10801160000</v>
      </c>
      <c r="Y455" s="56">
        <v>25234084000</v>
      </c>
      <c r="Z455" s="56"/>
      <c r="AA455" s="57"/>
      <c r="AB455" s="476">
        <f t="shared" si="398"/>
        <v>0.97967566997377875</v>
      </c>
      <c r="AC455" s="536">
        <f t="shared" si="399"/>
        <v>11.756108039685344</v>
      </c>
      <c r="AD455" s="478">
        <f t="shared" si="390"/>
        <v>11.756108039685344</v>
      </c>
      <c r="AE455" s="59">
        <f>ROUND(+(0.5*40/100*(J455)),2)</f>
        <v>0.06</v>
      </c>
      <c r="AF455" s="59"/>
      <c r="AG455" s="263">
        <v>19.8</v>
      </c>
      <c r="AH455" s="60">
        <f t="shared" si="400"/>
        <v>45.616108039685344</v>
      </c>
      <c r="AI455" s="55"/>
      <c r="AJ455" s="61"/>
      <c r="AK455" s="62"/>
      <c r="AL455" s="63"/>
      <c r="AM455" s="64"/>
      <c r="AN455" s="65"/>
      <c r="AO455" s="66"/>
    </row>
    <row r="456" spans="1:41" s="22" customFormat="1" ht="42" customHeight="1" x14ac:dyDescent="0.15">
      <c r="A456" s="43"/>
      <c r="B456" s="44"/>
      <c r="C456" s="118" t="s">
        <v>67</v>
      </c>
      <c r="D456" s="83" t="s">
        <v>120</v>
      </c>
      <c r="E456" s="112" t="s">
        <v>69</v>
      </c>
      <c r="F456" s="45"/>
      <c r="G456" s="46"/>
      <c r="H456" s="47" t="s">
        <v>70</v>
      </c>
      <c r="I456" s="48">
        <v>0.5</v>
      </c>
      <c r="J456" s="49">
        <v>0.3</v>
      </c>
      <c r="K456" s="49">
        <v>0.2</v>
      </c>
      <c r="L456" s="49"/>
      <c r="M456" s="49"/>
      <c r="N456" s="50">
        <f t="shared" ref="N456:N461" si="406">SUM(I456:M456)</f>
        <v>1</v>
      </c>
      <c r="O456" s="51">
        <v>1.03</v>
      </c>
      <c r="P456" s="52">
        <v>35</v>
      </c>
      <c r="Q456" s="53">
        <v>33.799999999999997</v>
      </c>
      <c r="R456" s="53">
        <v>33.799999999999997</v>
      </c>
      <c r="S456" s="53"/>
      <c r="T456" s="53"/>
      <c r="U456" s="54">
        <f t="shared" si="404"/>
        <v>14.17</v>
      </c>
      <c r="V456" s="55">
        <f t="shared" si="405"/>
        <v>14</v>
      </c>
      <c r="W456" s="68">
        <v>192139877000</v>
      </c>
      <c r="X456" s="68">
        <v>13496640000</v>
      </c>
      <c r="Y456" s="56"/>
      <c r="Z456" s="68"/>
      <c r="AA456" s="57"/>
      <c r="AB456" s="476">
        <f t="shared" si="398"/>
        <v>2.3069145363597188</v>
      </c>
      <c r="AC456" s="536">
        <f t="shared" si="399"/>
        <v>27.682974436316627</v>
      </c>
      <c r="AD456" s="478">
        <f t="shared" si="390"/>
        <v>12</v>
      </c>
      <c r="AE456" s="59">
        <f>ROUND(+(0.5*40/100*(I456)),2)</f>
        <v>0.1</v>
      </c>
      <c r="AF456" s="59"/>
      <c r="AG456" s="263">
        <v>19.8</v>
      </c>
      <c r="AH456" s="60">
        <f t="shared" si="400"/>
        <v>45.9</v>
      </c>
      <c r="AI456" s="55"/>
      <c r="AJ456" s="61"/>
      <c r="AK456" s="62"/>
      <c r="AL456" s="63"/>
      <c r="AM456" s="64"/>
      <c r="AN456" s="65"/>
      <c r="AO456" s="66"/>
    </row>
    <row r="457" spans="1:41" s="22" customFormat="1" ht="42" customHeight="1" x14ac:dyDescent="0.15">
      <c r="A457" s="43"/>
      <c r="B457" s="44"/>
      <c r="C457" s="112" t="s">
        <v>71</v>
      </c>
      <c r="D457" s="113" t="s">
        <v>72</v>
      </c>
      <c r="E457" s="119" t="s">
        <v>73</v>
      </c>
      <c r="F457" s="45"/>
      <c r="G457" s="46"/>
      <c r="H457" s="47" t="s">
        <v>74</v>
      </c>
      <c r="I457" s="48">
        <v>0.5</v>
      </c>
      <c r="J457" s="49">
        <v>0.3</v>
      </c>
      <c r="K457" s="49">
        <v>0.2</v>
      </c>
      <c r="L457" s="49"/>
      <c r="M457" s="49"/>
      <c r="N457" s="50">
        <f t="shared" si="406"/>
        <v>1</v>
      </c>
      <c r="O457" s="51">
        <v>1.03</v>
      </c>
      <c r="P457" s="52">
        <v>35</v>
      </c>
      <c r="Q457" s="53">
        <v>33.799999999999997</v>
      </c>
      <c r="R457" s="53">
        <v>35</v>
      </c>
      <c r="S457" s="53"/>
      <c r="T457" s="53"/>
      <c r="U457" s="54">
        <f>ROUND((((P457*14/35*I457)+(Q457*14/35*J457)+(R457*14/35*K457)+(S457*14/35*L457)+(T457*14/35*M457))*O457),2)</f>
        <v>14.27</v>
      </c>
      <c r="V457" s="55">
        <f>IF(U457&gt;=14,14,U457)</f>
        <v>14</v>
      </c>
      <c r="W457" s="56">
        <v>101091777000</v>
      </c>
      <c r="X457" s="68">
        <v>16692429000</v>
      </c>
      <c r="Y457" s="56">
        <v>26589234000</v>
      </c>
      <c r="Z457" s="56"/>
      <c r="AA457" s="57"/>
      <c r="AB457" s="476">
        <f t="shared" si="398"/>
        <v>1.4025845506919123</v>
      </c>
      <c r="AC457" s="536">
        <f t="shared" si="399"/>
        <v>16.831014608302947</v>
      </c>
      <c r="AD457" s="478">
        <f t="shared" si="390"/>
        <v>12</v>
      </c>
      <c r="AE457" s="59">
        <f>ROUND(+(0.5*40/100*(I457))+(0*40/100*(J457))+(0*40/100*(L457)),2)</f>
        <v>0.1</v>
      </c>
      <c r="AF457" s="59"/>
      <c r="AG457" s="263">
        <v>19.8</v>
      </c>
      <c r="AH457" s="60">
        <f t="shared" si="400"/>
        <v>45.9</v>
      </c>
      <c r="AI457" s="55"/>
      <c r="AJ457" s="61"/>
      <c r="AK457" s="62"/>
      <c r="AL457" s="63"/>
      <c r="AM457" s="64"/>
      <c r="AN457" s="65"/>
      <c r="AO457" s="66"/>
    </row>
    <row r="458" spans="1:41" s="22" customFormat="1" ht="42" customHeight="1" x14ac:dyDescent="0.15">
      <c r="A458" s="43"/>
      <c r="B458" s="44"/>
      <c r="C458" s="45" t="s">
        <v>156</v>
      </c>
      <c r="D458" s="112" t="s">
        <v>157</v>
      </c>
      <c r="E458" s="103" t="s">
        <v>80</v>
      </c>
      <c r="F458" s="82"/>
      <c r="G458" s="46"/>
      <c r="H458" s="47" t="s">
        <v>158</v>
      </c>
      <c r="I458" s="48">
        <v>0.5</v>
      </c>
      <c r="J458" s="49">
        <v>0.2</v>
      </c>
      <c r="K458" s="49">
        <v>0.3</v>
      </c>
      <c r="L458" s="49"/>
      <c r="M458" s="49"/>
      <c r="N458" s="50">
        <f t="shared" si="406"/>
        <v>1</v>
      </c>
      <c r="O458" s="51">
        <v>1.03</v>
      </c>
      <c r="P458" s="52">
        <v>33.799999999999997</v>
      </c>
      <c r="Q458" s="53">
        <v>33.799999999999997</v>
      </c>
      <c r="R458" s="53">
        <v>35</v>
      </c>
      <c r="S458" s="53"/>
      <c r="T458" s="53"/>
      <c r="U458" s="54">
        <f t="shared" si="404"/>
        <v>14.07</v>
      </c>
      <c r="V458" s="55">
        <f t="shared" si="405"/>
        <v>14</v>
      </c>
      <c r="W458" s="57">
        <v>38973416000</v>
      </c>
      <c r="X458" s="68">
        <v>48970532000</v>
      </c>
      <c r="Y458" s="56">
        <v>44936660000</v>
      </c>
      <c r="Z458" s="68"/>
      <c r="AA458" s="57"/>
      <c r="AB458" s="476">
        <f t="shared" si="398"/>
        <v>0.98530663615755731</v>
      </c>
      <c r="AC458" s="536">
        <f t="shared" si="399"/>
        <v>11.823679633890688</v>
      </c>
      <c r="AD458" s="478">
        <f t="shared" si="390"/>
        <v>11.823679633890688</v>
      </c>
      <c r="AE458" s="59">
        <f>ROUND(+(0.5*40/100*(I458)),2)</f>
        <v>0.1</v>
      </c>
      <c r="AF458" s="59"/>
      <c r="AG458" s="263">
        <v>19.8</v>
      </c>
      <c r="AH458" s="60">
        <f t="shared" si="400"/>
        <v>45.72367963389069</v>
      </c>
      <c r="AI458" s="55"/>
      <c r="AJ458" s="61"/>
      <c r="AK458" s="62"/>
      <c r="AL458" s="63"/>
      <c r="AM458" s="64"/>
      <c r="AN458" s="65"/>
      <c r="AO458" s="66"/>
    </row>
    <row r="459" spans="1:41" s="22" customFormat="1" ht="42" customHeight="1" x14ac:dyDescent="0.15">
      <c r="A459" s="43"/>
      <c r="B459" s="44"/>
      <c r="C459" s="112" t="s">
        <v>75</v>
      </c>
      <c r="D459" s="113" t="s">
        <v>159</v>
      </c>
      <c r="E459" s="113" t="s">
        <v>160</v>
      </c>
      <c r="F459" s="45"/>
      <c r="G459" s="46"/>
      <c r="H459" s="47" t="s">
        <v>78</v>
      </c>
      <c r="I459" s="48">
        <v>0.5</v>
      </c>
      <c r="J459" s="49">
        <v>0.3</v>
      </c>
      <c r="K459" s="49">
        <v>0.2</v>
      </c>
      <c r="L459" s="49"/>
      <c r="M459" s="49"/>
      <c r="N459" s="50">
        <f t="shared" si="406"/>
        <v>1</v>
      </c>
      <c r="O459" s="51">
        <v>1.03</v>
      </c>
      <c r="P459" s="52">
        <v>35</v>
      </c>
      <c r="Q459" s="53">
        <v>35</v>
      </c>
      <c r="R459" s="53">
        <v>33.799999999999997</v>
      </c>
      <c r="S459" s="53"/>
      <c r="T459" s="53"/>
      <c r="U459" s="54">
        <f t="shared" si="404"/>
        <v>14.32</v>
      </c>
      <c r="V459" s="55">
        <f t="shared" si="405"/>
        <v>14</v>
      </c>
      <c r="W459" s="57">
        <v>118003002000</v>
      </c>
      <c r="X459" s="57">
        <v>6131387000</v>
      </c>
      <c r="Y459" s="72">
        <v>33915682000</v>
      </c>
      <c r="Z459" s="68"/>
      <c r="AA459" s="57"/>
      <c r="AB459" s="476">
        <f t="shared" si="398"/>
        <v>1.558175973790664</v>
      </c>
      <c r="AC459" s="536">
        <f t="shared" si="399"/>
        <v>18.698111685487966</v>
      </c>
      <c r="AD459" s="478">
        <f t="shared" si="390"/>
        <v>12</v>
      </c>
      <c r="AE459" s="59">
        <f>ROUND(+(0.5*40/100*(I459))+(2.5*40/100*(J459))+(0*40/100*(L459)),2)</f>
        <v>0.4</v>
      </c>
      <c r="AF459" s="59"/>
      <c r="AG459" s="263">
        <v>19.8</v>
      </c>
      <c r="AH459" s="60">
        <f t="shared" si="400"/>
        <v>46.199999999999996</v>
      </c>
      <c r="AI459" s="55"/>
      <c r="AJ459" s="61"/>
      <c r="AK459" s="62"/>
      <c r="AL459" s="63"/>
      <c r="AM459" s="64"/>
      <c r="AN459" s="65"/>
      <c r="AO459" s="66"/>
    </row>
    <row r="460" spans="1:41" s="22" customFormat="1" ht="42" customHeight="1" x14ac:dyDescent="0.15">
      <c r="A460" s="43"/>
      <c r="B460" s="44"/>
      <c r="C460" s="112" t="s">
        <v>79</v>
      </c>
      <c r="D460" s="112" t="s">
        <v>63</v>
      </c>
      <c r="E460" s="69" t="s">
        <v>161</v>
      </c>
      <c r="F460" s="110" t="s">
        <v>47</v>
      </c>
      <c r="G460" s="79"/>
      <c r="H460" s="47" t="s">
        <v>162</v>
      </c>
      <c r="I460" s="48">
        <v>0.5</v>
      </c>
      <c r="J460" s="49">
        <v>0.15</v>
      </c>
      <c r="K460" s="49">
        <v>0.15</v>
      </c>
      <c r="L460" s="49">
        <v>0.2</v>
      </c>
      <c r="M460" s="49"/>
      <c r="N460" s="50">
        <f t="shared" si="406"/>
        <v>1</v>
      </c>
      <c r="O460" s="51">
        <v>1.03</v>
      </c>
      <c r="P460" s="52">
        <v>35</v>
      </c>
      <c r="Q460" s="53">
        <v>35</v>
      </c>
      <c r="R460" s="53">
        <v>33.799999999999997</v>
      </c>
      <c r="S460" s="53">
        <v>33.799999999999997</v>
      </c>
      <c r="T460" s="53"/>
      <c r="U460" s="54">
        <f>ROUND((((P460*14/35*I460)+(Q460*14/35*J460)+(R460*14/35*K460)+(S460*14/35*L460)+(T460*14/35*M460))*O460),2)</f>
        <v>14.25</v>
      </c>
      <c r="V460" s="55">
        <f>IF(U460&gt;=14,14,U460)</f>
        <v>14</v>
      </c>
      <c r="W460" s="56">
        <v>60000000000</v>
      </c>
      <c r="X460" s="57">
        <v>21648389000</v>
      </c>
      <c r="Y460" s="68">
        <v>8664951000</v>
      </c>
      <c r="Z460" s="68">
        <v>37313964000</v>
      </c>
      <c r="AA460" s="57"/>
      <c r="AB460" s="476">
        <f t="shared" si="398"/>
        <v>0.96797881781901762</v>
      </c>
      <c r="AC460" s="536">
        <f t="shared" si="399"/>
        <v>11.615745813828212</v>
      </c>
      <c r="AD460" s="478">
        <f t="shared" si="390"/>
        <v>11.615745813828212</v>
      </c>
      <c r="AE460" s="59">
        <f>ROUND(+(1*40/100*(I460))+(0*40/100*(J460))+(0*40/100*(L460)),2)</f>
        <v>0.2</v>
      </c>
      <c r="AF460" s="59"/>
      <c r="AG460" s="263">
        <v>19.8</v>
      </c>
      <c r="AH460" s="60">
        <f t="shared" si="400"/>
        <v>45.615745813828212</v>
      </c>
      <c r="AI460" s="55"/>
      <c r="AJ460" s="61"/>
      <c r="AK460" s="62"/>
      <c r="AL460" s="63"/>
      <c r="AM460" s="64"/>
      <c r="AN460" s="65"/>
      <c r="AO460" s="66"/>
    </row>
    <row r="461" spans="1:41" s="22" customFormat="1" ht="42" customHeight="1" x14ac:dyDescent="0.15">
      <c r="A461" s="43"/>
      <c r="B461" s="44"/>
      <c r="C461" s="45" t="s">
        <v>163</v>
      </c>
      <c r="D461" s="112" t="s">
        <v>92</v>
      </c>
      <c r="E461" s="82"/>
      <c r="F461" s="45"/>
      <c r="G461" s="46"/>
      <c r="H461" s="47" t="s">
        <v>104</v>
      </c>
      <c r="I461" s="48">
        <v>0.7</v>
      </c>
      <c r="J461" s="49">
        <v>0.3</v>
      </c>
      <c r="K461" s="49">
        <v>0</v>
      </c>
      <c r="L461" s="49"/>
      <c r="M461" s="49"/>
      <c r="N461" s="50">
        <f t="shared" si="406"/>
        <v>1</v>
      </c>
      <c r="O461" s="51">
        <v>1.03</v>
      </c>
      <c r="P461" s="52">
        <v>35</v>
      </c>
      <c r="Q461" s="53">
        <v>32</v>
      </c>
      <c r="R461" s="53"/>
      <c r="S461" s="53"/>
      <c r="T461" s="53"/>
      <c r="U461" s="54">
        <f>ROUND((((P461*14/35*I461)+(Q461*14/35*J461)+(R461*14/35*K461)+(S461*14/35*L461)+(T461*14/35*M461))*O461),2)</f>
        <v>14.05</v>
      </c>
      <c r="V461" s="55">
        <f>IF(U461&gt;=14,14,U461)</f>
        <v>14</v>
      </c>
      <c r="W461" s="57">
        <v>43990756000</v>
      </c>
      <c r="X461" s="57">
        <v>37571055000</v>
      </c>
      <c r="Y461" s="56"/>
      <c r="Z461" s="68"/>
      <c r="AA461" s="57"/>
      <c r="AB461" s="476">
        <f t="shared" si="398"/>
        <v>0.96924730947918591</v>
      </c>
      <c r="AC461" s="536">
        <f t="shared" si="399"/>
        <v>11.630967713750231</v>
      </c>
      <c r="AD461" s="478">
        <f t="shared" si="390"/>
        <v>11.630967713750231</v>
      </c>
      <c r="AE461" s="59">
        <f>ROUND(+(0*40/100*(I461))+(0.5*40/100*(J461))+(0*40/100*(L461)),2)</f>
        <v>0.06</v>
      </c>
      <c r="AF461" s="59"/>
      <c r="AG461" s="263">
        <v>19.8</v>
      </c>
      <c r="AH461" s="60">
        <f t="shared" si="400"/>
        <v>45.490967713750237</v>
      </c>
      <c r="AI461" s="55"/>
      <c r="AJ461" s="61"/>
      <c r="AK461" s="62"/>
      <c r="AL461" s="63"/>
      <c r="AM461" s="64"/>
      <c r="AN461" s="65"/>
      <c r="AO461" s="66"/>
    </row>
    <row r="462" spans="1:41" s="22" customFormat="1" ht="42" customHeight="1" x14ac:dyDescent="0.15">
      <c r="A462" s="43"/>
      <c r="B462" s="44"/>
      <c r="C462" s="45" t="s">
        <v>164</v>
      </c>
      <c r="D462" s="45" t="s">
        <v>165</v>
      </c>
      <c r="E462" s="45" t="s">
        <v>166</v>
      </c>
      <c r="F462" s="45"/>
      <c r="G462" s="46"/>
      <c r="H462" s="47" t="s">
        <v>164</v>
      </c>
      <c r="I462" s="48">
        <v>0.5</v>
      </c>
      <c r="J462" s="49">
        <v>0.3</v>
      </c>
      <c r="K462" s="49">
        <v>0.2</v>
      </c>
      <c r="L462" s="49"/>
      <c r="M462" s="49"/>
      <c r="N462" s="50"/>
      <c r="O462" s="51"/>
      <c r="P462" s="52"/>
      <c r="Q462" s="53"/>
      <c r="R462" s="53"/>
      <c r="S462" s="53"/>
      <c r="T462" s="53"/>
      <c r="U462" s="54"/>
      <c r="V462" s="55"/>
      <c r="W462" s="57"/>
      <c r="X462" s="57"/>
      <c r="Y462" s="56"/>
      <c r="Z462" s="56"/>
      <c r="AA462" s="57"/>
      <c r="AB462" s="476">
        <f t="shared" si="398"/>
        <v>0</v>
      </c>
      <c r="AC462" s="536">
        <f t="shared" si="399"/>
        <v>0</v>
      </c>
      <c r="AD462" s="478">
        <f t="shared" ref="AD462:AD528" si="407">IF(AC462&gt;=12,12,AC462)</f>
        <v>0</v>
      </c>
      <c r="AE462" s="59"/>
      <c r="AF462" s="59"/>
      <c r="AG462" s="263">
        <v>19.8</v>
      </c>
      <c r="AH462" s="60">
        <f t="shared" si="400"/>
        <v>19.8</v>
      </c>
      <c r="AI462" s="55"/>
      <c r="AJ462" s="61"/>
      <c r="AK462" s="62"/>
      <c r="AL462" s="63"/>
      <c r="AM462" s="64"/>
      <c r="AN462" s="65"/>
      <c r="AO462" s="66"/>
    </row>
    <row r="463" spans="1:41" s="22" customFormat="1" ht="48.75" customHeight="1" x14ac:dyDescent="0.15">
      <c r="A463" s="43"/>
      <c r="B463" s="44"/>
      <c r="C463" s="45"/>
      <c r="D463" s="45"/>
      <c r="E463" s="82"/>
      <c r="F463" s="45"/>
      <c r="G463" s="46"/>
      <c r="H463" s="47"/>
      <c r="I463" s="48"/>
      <c r="J463" s="49"/>
      <c r="K463" s="49"/>
      <c r="L463" s="49"/>
      <c r="M463" s="49"/>
      <c r="N463" s="50"/>
      <c r="O463" s="51"/>
      <c r="P463" s="52"/>
      <c r="Q463" s="53"/>
      <c r="R463" s="53"/>
      <c r="S463" s="53"/>
      <c r="T463" s="53"/>
      <c r="U463" s="54"/>
      <c r="V463" s="55"/>
      <c r="W463" s="56"/>
      <c r="X463" s="56"/>
      <c r="Y463" s="56"/>
      <c r="Z463" s="56"/>
      <c r="AA463" s="57"/>
      <c r="AB463" s="476">
        <f t="shared" si="398"/>
        <v>0</v>
      </c>
      <c r="AC463" s="536">
        <f t="shared" si="399"/>
        <v>0</v>
      </c>
      <c r="AD463" s="478">
        <f t="shared" si="407"/>
        <v>0</v>
      </c>
      <c r="AE463" s="59"/>
      <c r="AF463" s="59"/>
      <c r="AG463" s="263">
        <v>19.8</v>
      </c>
      <c r="AH463" s="60">
        <f t="shared" si="400"/>
        <v>19.8</v>
      </c>
      <c r="AI463" s="55"/>
      <c r="AJ463" s="61"/>
      <c r="AK463" s="62"/>
      <c r="AL463" s="63"/>
      <c r="AM463" s="64"/>
      <c r="AN463" s="65"/>
      <c r="AO463" s="66"/>
    </row>
    <row r="464" spans="1:41" s="22" customFormat="1" ht="42" customHeight="1" x14ac:dyDescent="0.15">
      <c r="A464" s="43"/>
      <c r="B464" s="44"/>
      <c r="C464" s="120"/>
      <c r="D464" s="80"/>
      <c r="E464" s="45"/>
      <c r="F464" s="45"/>
      <c r="G464" s="46"/>
      <c r="H464" s="47"/>
      <c r="I464" s="48"/>
      <c r="J464" s="49"/>
      <c r="K464" s="49"/>
      <c r="L464" s="49"/>
      <c r="M464" s="49"/>
      <c r="N464" s="50"/>
      <c r="O464" s="51"/>
      <c r="P464" s="52"/>
      <c r="Q464" s="53"/>
      <c r="R464" s="53"/>
      <c r="S464" s="53"/>
      <c r="T464" s="53"/>
      <c r="U464" s="54"/>
      <c r="V464" s="55"/>
      <c r="W464" s="72"/>
      <c r="X464" s="105"/>
      <c r="Y464" s="72"/>
      <c r="Z464" s="68"/>
      <c r="AA464" s="57"/>
      <c r="AB464" s="476">
        <f t="shared" si="398"/>
        <v>0</v>
      </c>
      <c r="AC464" s="536">
        <f t="shared" si="399"/>
        <v>0</v>
      </c>
      <c r="AD464" s="478">
        <f t="shared" si="407"/>
        <v>0</v>
      </c>
      <c r="AE464" s="59"/>
      <c r="AF464" s="59"/>
      <c r="AG464" s="263">
        <v>19.8</v>
      </c>
      <c r="AH464" s="60">
        <f t="shared" si="400"/>
        <v>19.8</v>
      </c>
      <c r="AI464" s="55"/>
      <c r="AJ464" s="61"/>
      <c r="AK464" s="62"/>
      <c r="AL464" s="63"/>
      <c r="AM464" s="64"/>
      <c r="AN464" s="65"/>
      <c r="AO464" s="66"/>
    </row>
    <row r="465" spans="1:41" s="22" customFormat="1" ht="41.25" customHeight="1" x14ac:dyDescent="0.15">
      <c r="A465" s="121"/>
      <c r="B465" s="122"/>
      <c r="C465" s="123"/>
      <c r="D465" s="124"/>
      <c r="E465" s="125"/>
      <c r="F465" s="125"/>
      <c r="G465" s="125"/>
      <c r="H465" s="126"/>
      <c r="I465" s="123"/>
      <c r="J465" s="124"/>
      <c r="K465" s="125"/>
      <c r="L465" s="124"/>
      <c r="M465" s="125"/>
      <c r="N465" s="127"/>
      <c r="O465" s="126"/>
      <c r="P465" s="123"/>
      <c r="Q465" s="124"/>
      <c r="R465" s="125"/>
      <c r="S465" s="124"/>
      <c r="T465" s="125"/>
      <c r="U465" s="128"/>
      <c r="V465" s="129"/>
      <c r="W465" s="130"/>
      <c r="X465" s="131"/>
      <c r="Y465" s="132"/>
      <c r="Z465" s="131"/>
      <c r="AA465" s="132"/>
      <c r="AB465" s="476">
        <f t="shared" si="398"/>
        <v>0</v>
      </c>
      <c r="AC465" s="536">
        <f t="shared" si="399"/>
        <v>0</v>
      </c>
      <c r="AD465" s="478">
        <f t="shared" si="407"/>
        <v>0</v>
      </c>
      <c r="AE465" s="134"/>
      <c r="AF465" s="134"/>
      <c r="AG465" s="263">
        <v>19.8</v>
      </c>
      <c r="AH465" s="60">
        <f t="shared" si="400"/>
        <v>19.8</v>
      </c>
      <c r="AI465" s="135"/>
      <c r="AJ465" s="131"/>
      <c r="AK465" s="125"/>
      <c r="AL465" s="136"/>
      <c r="AM465" s="137"/>
      <c r="AN465" s="138"/>
      <c r="AO465" s="139"/>
    </row>
    <row r="466" spans="1:41" s="22" customFormat="1" ht="41.25" customHeight="1" x14ac:dyDescent="0.15">
      <c r="A466" s="121"/>
      <c r="B466" s="140" t="s">
        <v>167</v>
      </c>
      <c r="C466" s="141" t="s">
        <v>168</v>
      </c>
      <c r="D466" s="140" t="s">
        <v>169</v>
      </c>
      <c r="E466" s="142"/>
      <c r="F466" s="143"/>
      <c r="G466" s="143"/>
      <c r="H466" s="144"/>
      <c r="I466" s="145"/>
      <c r="J466" s="146"/>
      <c r="K466" s="143"/>
      <c r="L466" s="146"/>
      <c r="M466" s="143"/>
      <c r="N466" s="142"/>
      <c r="O466" s="144"/>
      <c r="P466" s="145"/>
      <c r="Q466" s="146"/>
      <c r="R466" s="143"/>
      <c r="S466" s="146"/>
      <c r="T466" s="143"/>
      <c r="U466" s="147"/>
      <c r="V466" s="148"/>
      <c r="W466" s="149"/>
      <c r="X466" s="150"/>
      <c r="Y466" s="78"/>
      <c r="Z466" s="150"/>
      <c r="AA466" s="78"/>
      <c r="AB466" s="476">
        <f t="shared" si="398"/>
        <v>0</v>
      </c>
      <c r="AC466" s="536">
        <f t="shared" si="399"/>
        <v>0</v>
      </c>
      <c r="AD466" s="478">
        <f t="shared" si="407"/>
        <v>0</v>
      </c>
      <c r="AE466" s="153"/>
      <c r="AF466" s="153"/>
      <c r="AG466" s="263">
        <v>19.8</v>
      </c>
      <c r="AH466" s="60">
        <f t="shared" si="400"/>
        <v>19.8</v>
      </c>
      <c r="AI466" s="154"/>
      <c r="AJ466" s="150"/>
      <c r="AK466" s="143"/>
      <c r="AL466" s="155"/>
      <c r="AM466" s="156"/>
      <c r="AN466" s="157"/>
      <c r="AO466" s="158"/>
    </row>
    <row r="467" spans="1:41" s="22" customFormat="1" ht="41.25" customHeight="1" x14ac:dyDescent="0.15">
      <c r="A467" s="121"/>
      <c r="B467" s="103" t="s">
        <v>170</v>
      </c>
      <c r="C467" s="82" t="s">
        <v>171</v>
      </c>
      <c r="D467" s="103" t="s">
        <v>172</v>
      </c>
      <c r="E467" s="103" t="s">
        <v>165</v>
      </c>
      <c r="F467" s="82" t="s">
        <v>173</v>
      </c>
      <c r="G467" s="103" t="s">
        <v>174</v>
      </c>
      <c r="H467" s="103" t="s">
        <v>175</v>
      </c>
      <c r="I467" s="123"/>
      <c r="J467" s="124"/>
      <c r="K467" s="125"/>
      <c r="L467" s="124"/>
      <c r="M467" s="125"/>
      <c r="N467" s="127"/>
      <c r="O467" s="126"/>
      <c r="P467" s="123"/>
      <c r="Q467" s="124"/>
      <c r="R467" s="125"/>
      <c r="S467" s="124"/>
      <c r="T467" s="125"/>
      <c r="U467" s="128"/>
      <c r="V467" s="129"/>
      <c r="W467" s="130"/>
      <c r="X467" s="131"/>
      <c r="Y467" s="132"/>
      <c r="Z467" s="131"/>
      <c r="AA467" s="132"/>
      <c r="AB467" s="476">
        <f t="shared" si="398"/>
        <v>0</v>
      </c>
      <c r="AC467" s="536">
        <f t="shared" si="399"/>
        <v>0</v>
      </c>
      <c r="AD467" s="478">
        <f t="shared" si="407"/>
        <v>0</v>
      </c>
      <c r="AE467" s="134"/>
      <c r="AF467" s="134"/>
      <c r="AG467" s="263">
        <v>19.8</v>
      </c>
      <c r="AH467" s="60">
        <f t="shared" si="400"/>
        <v>19.8</v>
      </c>
      <c r="AI467" s="135"/>
      <c r="AJ467" s="131"/>
      <c r="AK467" s="125"/>
      <c r="AL467" s="136"/>
      <c r="AM467" s="137"/>
      <c r="AN467" s="138"/>
      <c r="AO467" s="139"/>
    </row>
    <row r="468" spans="1:41" s="22" customFormat="1" ht="41.25" customHeight="1" x14ac:dyDescent="0.15">
      <c r="A468" s="121"/>
      <c r="B468" s="106" t="s">
        <v>122</v>
      </c>
      <c r="C468" s="106" t="s">
        <v>176</v>
      </c>
      <c r="D468" s="103" t="s">
        <v>177</v>
      </c>
      <c r="E468" s="106" t="s">
        <v>178</v>
      </c>
      <c r="F468" s="107" t="s">
        <v>124</v>
      </c>
      <c r="G468" s="107" t="s">
        <v>179</v>
      </c>
      <c r="H468" s="126"/>
      <c r="I468" s="123"/>
      <c r="J468" s="124"/>
      <c r="K468" s="125"/>
      <c r="L468" s="124"/>
      <c r="M468" s="125"/>
      <c r="N468" s="127"/>
      <c r="O468" s="126"/>
      <c r="P468" s="123"/>
      <c r="Q468" s="124"/>
      <c r="R468" s="125"/>
      <c r="S468" s="124"/>
      <c r="T468" s="125"/>
      <c r="U468" s="128"/>
      <c r="V468" s="129"/>
      <c r="W468" s="130"/>
      <c r="X468" s="131"/>
      <c r="Y468" s="132"/>
      <c r="Z468" s="131"/>
      <c r="AA468" s="132"/>
      <c r="AB468" s="476">
        <f t="shared" si="398"/>
        <v>0</v>
      </c>
      <c r="AC468" s="536">
        <f t="shared" si="399"/>
        <v>0</v>
      </c>
      <c r="AD468" s="478">
        <f t="shared" si="407"/>
        <v>0</v>
      </c>
      <c r="AE468" s="134"/>
      <c r="AF468" s="134"/>
      <c r="AG468" s="263">
        <v>19.8</v>
      </c>
      <c r="AH468" s="60">
        <f t="shared" si="400"/>
        <v>19.8</v>
      </c>
      <c r="AI468" s="135"/>
      <c r="AJ468" s="131"/>
      <c r="AK468" s="125"/>
      <c r="AL468" s="136"/>
      <c r="AM468" s="137"/>
      <c r="AN468" s="138"/>
      <c r="AO468" s="139"/>
    </row>
    <row r="469" spans="1:41" s="22" customFormat="1" ht="41.25" customHeight="1" x14ac:dyDescent="0.15">
      <c r="A469" s="121"/>
      <c r="B469" s="104" t="s">
        <v>180</v>
      </c>
      <c r="C469" s="107" t="s">
        <v>181</v>
      </c>
      <c r="D469" s="103" t="s">
        <v>182</v>
      </c>
      <c r="E469" s="112" t="s">
        <v>183</v>
      </c>
      <c r="F469" s="159" t="s">
        <v>184</v>
      </c>
      <c r="G469" s="103" t="s">
        <v>185</v>
      </c>
      <c r="H469" s="126"/>
      <c r="I469" s="123"/>
      <c r="J469" s="124"/>
      <c r="K469" s="125"/>
      <c r="L469" s="124"/>
      <c r="M469" s="125"/>
      <c r="N469" s="127"/>
      <c r="O469" s="126"/>
      <c r="P469" s="123"/>
      <c r="Q469" s="124"/>
      <c r="R469" s="125"/>
      <c r="S469" s="124"/>
      <c r="T469" s="125"/>
      <c r="U469" s="128"/>
      <c r="V469" s="129"/>
      <c r="W469" s="130"/>
      <c r="X469" s="131"/>
      <c r="Y469" s="132"/>
      <c r="Z469" s="131"/>
      <c r="AA469" s="132"/>
      <c r="AB469" s="476">
        <f t="shared" si="398"/>
        <v>0</v>
      </c>
      <c r="AC469" s="536">
        <f t="shared" si="399"/>
        <v>0</v>
      </c>
      <c r="AD469" s="478">
        <f t="shared" si="407"/>
        <v>0</v>
      </c>
      <c r="AE469" s="134"/>
      <c r="AF469" s="134"/>
      <c r="AG469" s="263">
        <v>19.8</v>
      </c>
      <c r="AH469" s="60">
        <f t="shared" si="400"/>
        <v>19.8</v>
      </c>
      <c r="AI469" s="135"/>
      <c r="AJ469" s="131"/>
      <c r="AK469" s="125"/>
      <c r="AL469" s="136"/>
      <c r="AM469" s="137"/>
      <c r="AN469" s="138"/>
      <c r="AO469" s="139"/>
    </row>
    <row r="470" spans="1:41" s="22" customFormat="1" ht="41.25" customHeight="1" x14ac:dyDescent="0.15">
      <c r="A470" s="160"/>
      <c r="B470" s="161"/>
      <c r="C470" s="82" t="s">
        <v>186</v>
      </c>
      <c r="D470" s="107" t="s">
        <v>187</v>
      </c>
      <c r="E470" s="103" t="s">
        <v>188</v>
      </c>
      <c r="F470" s="82" t="s">
        <v>189</v>
      </c>
      <c r="G470" s="162" t="s">
        <v>190</v>
      </c>
      <c r="H470" s="144"/>
      <c r="I470" s="145"/>
      <c r="J470" s="146"/>
      <c r="K470" s="143"/>
      <c r="L470" s="146"/>
      <c r="M470" s="143"/>
      <c r="N470" s="142"/>
      <c r="O470" s="144"/>
      <c r="P470" s="145"/>
      <c r="Q470" s="146"/>
      <c r="R470" s="143"/>
      <c r="S470" s="146"/>
      <c r="T470" s="143"/>
      <c r="U470" s="147"/>
      <c r="V470" s="148"/>
      <c r="W470" s="149"/>
      <c r="X470" s="150"/>
      <c r="Y470" s="78"/>
      <c r="Z470" s="150"/>
      <c r="AA470" s="78"/>
      <c r="AB470" s="476">
        <f t="shared" si="398"/>
        <v>0</v>
      </c>
      <c r="AC470" s="536">
        <f t="shared" si="399"/>
        <v>0</v>
      </c>
      <c r="AD470" s="478">
        <f t="shared" si="407"/>
        <v>0</v>
      </c>
      <c r="AE470" s="153"/>
      <c r="AF470" s="153"/>
      <c r="AG470" s="263">
        <v>19.8</v>
      </c>
      <c r="AH470" s="60">
        <f t="shared" si="400"/>
        <v>19.8</v>
      </c>
      <c r="AI470" s="154"/>
      <c r="AJ470" s="150"/>
      <c r="AK470" s="143"/>
      <c r="AL470" s="155"/>
      <c r="AM470" s="156"/>
      <c r="AN470" s="157"/>
      <c r="AO470" s="158"/>
    </row>
    <row r="471" spans="1:41" s="22" customFormat="1" ht="42" customHeight="1" x14ac:dyDescent="0.15">
      <c r="A471" s="43"/>
      <c r="B471" s="44"/>
      <c r="C471" s="113" t="s">
        <v>154</v>
      </c>
      <c r="D471" s="104" t="s">
        <v>170</v>
      </c>
      <c r="E471" s="45" t="s">
        <v>191</v>
      </c>
      <c r="F471" s="45"/>
      <c r="G471" s="45"/>
      <c r="H471" s="47" t="s">
        <v>192</v>
      </c>
      <c r="I471" s="48">
        <v>0.5</v>
      </c>
      <c r="J471" s="49">
        <v>0.3</v>
      </c>
      <c r="K471" s="49">
        <v>0.2</v>
      </c>
      <c r="L471" s="49"/>
      <c r="M471" s="49"/>
      <c r="N471" s="50">
        <f t="shared" ref="N471:N492" si="408">SUM(I471:M471)</f>
        <v>1</v>
      </c>
      <c r="O471" s="51">
        <v>1.03</v>
      </c>
      <c r="P471" s="52">
        <v>35</v>
      </c>
      <c r="Q471" s="53">
        <v>33.799999999999997</v>
      </c>
      <c r="R471" s="53">
        <v>32</v>
      </c>
      <c r="S471" s="53"/>
      <c r="T471" s="53"/>
      <c r="U471" s="54">
        <f t="shared" ref="U471:U509" si="409">ROUND((((P471*14/35*I471)+(Q471*14/35*J471)+(R471*14/35*K471)+(S471*14/35*L471)+(T471*14/35*M471))*O471),2)</f>
        <v>14.02</v>
      </c>
      <c r="V471" s="55">
        <f t="shared" ref="V471:V509" si="410">IF(U471&gt;=14,14,U471)</f>
        <v>14</v>
      </c>
      <c r="W471" s="72">
        <v>68460533000</v>
      </c>
      <c r="X471" s="56">
        <v>4739253000</v>
      </c>
      <c r="Y471" s="56">
        <v>25234084000</v>
      </c>
      <c r="Z471" s="68"/>
      <c r="AA471" s="57"/>
      <c r="AB471" s="476">
        <f t="shared" si="398"/>
        <v>0.937772601373698</v>
      </c>
      <c r="AC471" s="536">
        <f t="shared" si="399"/>
        <v>11.253271216484375</v>
      </c>
      <c r="AD471" s="478">
        <f t="shared" si="407"/>
        <v>11.253271216484375</v>
      </c>
      <c r="AE471" s="59">
        <f>ROUND(+(0.5*40/100*(J471)),2)</f>
        <v>0.06</v>
      </c>
      <c r="AF471" s="59"/>
      <c r="AG471" s="263">
        <v>19.8</v>
      </c>
      <c r="AH471" s="60">
        <f t="shared" si="400"/>
        <v>45.113271216484378</v>
      </c>
      <c r="AI471" s="55"/>
      <c r="AJ471" s="61"/>
      <c r="AK471" s="62"/>
      <c r="AL471" s="63"/>
      <c r="AM471" s="64"/>
      <c r="AN471" s="65"/>
      <c r="AO471" s="66"/>
    </row>
    <row r="472" spans="1:41" s="22" customFormat="1" ht="48" customHeight="1" x14ac:dyDescent="0.15">
      <c r="A472" s="43"/>
      <c r="B472" s="44"/>
      <c r="C472" s="112" t="s">
        <v>193</v>
      </c>
      <c r="D472" s="113" t="s">
        <v>50</v>
      </c>
      <c r="E472" s="45"/>
      <c r="F472" s="82" t="s">
        <v>171</v>
      </c>
      <c r="G472" s="104" t="s">
        <v>180</v>
      </c>
      <c r="H472" s="47" t="s">
        <v>194</v>
      </c>
      <c r="I472" s="48">
        <v>0.52</v>
      </c>
      <c r="J472" s="49">
        <v>0.48</v>
      </c>
      <c r="K472" s="49"/>
      <c r="L472" s="49"/>
      <c r="M472" s="49"/>
      <c r="N472" s="50">
        <f t="shared" si="408"/>
        <v>1</v>
      </c>
      <c r="O472" s="51">
        <v>1.03</v>
      </c>
      <c r="P472" s="52">
        <v>35</v>
      </c>
      <c r="Q472" s="53">
        <v>33.799999999999997</v>
      </c>
      <c r="R472" s="53"/>
      <c r="S472" s="53"/>
      <c r="T472" s="53"/>
      <c r="U472" s="54">
        <f t="shared" si="409"/>
        <v>14.18</v>
      </c>
      <c r="V472" s="55">
        <f t="shared" si="410"/>
        <v>14</v>
      </c>
      <c r="W472" s="56">
        <v>8774026000</v>
      </c>
      <c r="X472" s="57">
        <v>300000000000</v>
      </c>
      <c r="Y472" s="57"/>
      <c r="Z472" s="56"/>
      <c r="AA472" s="57"/>
      <c r="AB472" s="476">
        <f t="shared" si="398"/>
        <v>3.4231386027354187</v>
      </c>
      <c r="AC472" s="536">
        <f t="shared" si="399"/>
        <v>41.077663232825024</v>
      </c>
      <c r="AD472" s="478">
        <f t="shared" si="407"/>
        <v>12</v>
      </c>
      <c r="AE472" s="59">
        <f>ROUND(+(0.5*40/100*(I472)),2)</f>
        <v>0.1</v>
      </c>
      <c r="AF472" s="59"/>
      <c r="AG472" s="263">
        <v>19.8</v>
      </c>
      <c r="AH472" s="60">
        <f t="shared" si="400"/>
        <v>45.9</v>
      </c>
      <c r="AI472" s="55"/>
      <c r="AJ472" s="61"/>
      <c r="AK472" s="62"/>
      <c r="AL472" s="63"/>
      <c r="AM472" s="64"/>
      <c r="AN472" s="65"/>
      <c r="AO472" s="66"/>
    </row>
    <row r="473" spans="1:41" s="22" customFormat="1" ht="51.75" customHeight="1" x14ac:dyDescent="0.15">
      <c r="A473" s="43"/>
      <c r="B473" s="44"/>
      <c r="C473" s="112" t="s">
        <v>195</v>
      </c>
      <c r="D473" s="115" t="s">
        <v>196</v>
      </c>
      <c r="E473" s="45" t="s">
        <v>197</v>
      </c>
      <c r="F473" s="80"/>
      <c r="G473" s="46"/>
      <c r="H473" s="47" t="s">
        <v>45</v>
      </c>
      <c r="I473" s="48">
        <v>0.45</v>
      </c>
      <c r="J473" s="49">
        <v>0.44</v>
      </c>
      <c r="K473" s="49">
        <v>0.11</v>
      </c>
      <c r="L473" s="49"/>
      <c r="M473" s="49"/>
      <c r="N473" s="50">
        <f t="shared" si="408"/>
        <v>1</v>
      </c>
      <c r="O473" s="51">
        <v>1.03</v>
      </c>
      <c r="P473" s="52">
        <v>33.799999999999997</v>
      </c>
      <c r="Q473" s="53">
        <v>35</v>
      </c>
      <c r="R473" s="53">
        <v>33.799999999999997</v>
      </c>
      <c r="S473" s="53"/>
      <c r="T473" s="53"/>
      <c r="U473" s="54">
        <f t="shared" si="409"/>
        <v>14.14</v>
      </c>
      <c r="V473" s="55">
        <f t="shared" si="410"/>
        <v>14</v>
      </c>
      <c r="W473" s="57">
        <v>3468260000</v>
      </c>
      <c r="X473" s="57">
        <v>64435476000</v>
      </c>
      <c r="Y473" s="57">
        <v>20840773000</v>
      </c>
      <c r="Z473" s="68"/>
      <c r="AA473" s="57"/>
      <c r="AB473" s="476">
        <f t="shared" si="398"/>
        <v>0.74205494754927692</v>
      </c>
      <c r="AC473" s="536">
        <f t="shared" si="399"/>
        <v>8.9046593705913235</v>
      </c>
      <c r="AD473" s="478">
        <f t="shared" si="407"/>
        <v>8.9046593705913235</v>
      </c>
      <c r="AE473" s="59">
        <f>ROUND(+(0.5*40/100*(I473))+(0.5*40/100*(K473)),2)</f>
        <v>0.11</v>
      </c>
      <c r="AF473" s="59"/>
      <c r="AG473" s="263">
        <v>19.8</v>
      </c>
      <c r="AH473" s="60">
        <f t="shared" si="400"/>
        <v>42.814659370591329</v>
      </c>
      <c r="AI473" s="55"/>
      <c r="AJ473" s="61"/>
      <c r="AK473" s="62"/>
      <c r="AL473" s="63"/>
      <c r="AM473" s="64"/>
      <c r="AN473" s="65"/>
      <c r="AO473" s="66"/>
    </row>
    <row r="474" spans="1:41" s="22" customFormat="1" ht="42" customHeight="1" x14ac:dyDescent="0.15">
      <c r="A474" s="43"/>
      <c r="B474" s="44"/>
      <c r="C474" s="112" t="s">
        <v>43</v>
      </c>
      <c r="D474" s="82" t="s">
        <v>198</v>
      </c>
      <c r="E474" s="45" t="s">
        <v>199</v>
      </c>
      <c r="F474" s="45"/>
      <c r="G474" s="46"/>
      <c r="H474" s="47" t="s">
        <v>200</v>
      </c>
      <c r="I474" s="48">
        <v>0.5</v>
      </c>
      <c r="J474" s="49">
        <v>0.3</v>
      </c>
      <c r="K474" s="49">
        <v>0.2</v>
      </c>
      <c r="L474" s="49"/>
      <c r="M474" s="49"/>
      <c r="N474" s="50">
        <f t="shared" si="408"/>
        <v>1</v>
      </c>
      <c r="O474" s="51">
        <v>1.03</v>
      </c>
      <c r="P474" s="52">
        <v>35</v>
      </c>
      <c r="Q474" s="53">
        <v>33.799999999999997</v>
      </c>
      <c r="R474" s="53">
        <v>33.799999999999997</v>
      </c>
      <c r="S474" s="53"/>
      <c r="T474" s="53"/>
      <c r="U474" s="54">
        <f t="shared" si="409"/>
        <v>14.17</v>
      </c>
      <c r="V474" s="55">
        <f t="shared" si="410"/>
        <v>14</v>
      </c>
      <c r="W474" s="56">
        <v>192139877000</v>
      </c>
      <c r="X474" s="57">
        <v>21648389000</v>
      </c>
      <c r="Y474" s="57"/>
      <c r="Z474" s="56"/>
      <c r="AA474" s="57"/>
      <c r="AB474" s="476">
        <f t="shared" si="398"/>
        <v>2.3632636848302644</v>
      </c>
      <c r="AC474" s="536">
        <f t="shared" si="399"/>
        <v>28.359164217963173</v>
      </c>
      <c r="AD474" s="478">
        <f t="shared" si="407"/>
        <v>12</v>
      </c>
      <c r="AE474" s="59">
        <f>ROUND(+(0.5*40/100*(J474)),2)</f>
        <v>0.06</v>
      </c>
      <c r="AF474" s="59"/>
      <c r="AG474" s="263">
        <v>19.8</v>
      </c>
      <c r="AH474" s="60">
        <f t="shared" si="400"/>
        <v>45.86</v>
      </c>
      <c r="AI474" s="55"/>
      <c r="AJ474" s="61"/>
      <c r="AK474" s="62"/>
      <c r="AL474" s="63"/>
      <c r="AM474" s="64"/>
      <c r="AN474" s="65"/>
      <c r="AO474" s="66"/>
    </row>
    <row r="475" spans="1:41" s="22" customFormat="1" ht="42" customHeight="1" x14ac:dyDescent="0.15">
      <c r="A475" s="43"/>
      <c r="B475" s="44"/>
      <c r="C475" s="112" t="s">
        <v>141</v>
      </c>
      <c r="D475" s="112" t="s">
        <v>201</v>
      </c>
      <c r="E475" s="82"/>
      <c r="F475" s="45"/>
      <c r="G475" s="46"/>
      <c r="H475" s="47" t="s">
        <v>168</v>
      </c>
      <c r="I475" s="48">
        <v>0.51</v>
      </c>
      <c r="J475" s="49">
        <v>0.49</v>
      </c>
      <c r="K475" s="49"/>
      <c r="L475" s="49"/>
      <c r="M475" s="49"/>
      <c r="N475" s="50">
        <f t="shared" si="408"/>
        <v>1</v>
      </c>
      <c r="O475" s="51">
        <v>1.03</v>
      </c>
      <c r="P475" s="52">
        <v>33.799999999999997</v>
      </c>
      <c r="Q475" s="53">
        <v>35</v>
      </c>
      <c r="R475" s="53"/>
      <c r="S475" s="53"/>
      <c r="T475" s="53"/>
      <c r="U475" s="54">
        <f t="shared" si="409"/>
        <v>14.17</v>
      </c>
      <c r="V475" s="55">
        <f t="shared" si="410"/>
        <v>14</v>
      </c>
      <c r="W475" s="57">
        <v>17248782000</v>
      </c>
      <c r="X475" s="57">
        <v>154109529000</v>
      </c>
      <c r="Y475" s="56"/>
      <c r="Z475" s="56"/>
      <c r="AA475" s="57"/>
      <c r="AB475" s="476">
        <f t="shared" si="398"/>
        <v>1.9426618707124648</v>
      </c>
      <c r="AC475" s="536">
        <f t="shared" si="399"/>
        <v>23.311942448549576</v>
      </c>
      <c r="AD475" s="478">
        <f t="shared" si="407"/>
        <v>12</v>
      </c>
      <c r="AE475" s="59">
        <f>ROUND(+(0.5*40/100*(J475)),2)</f>
        <v>0.1</v>
      </c>
      <c r="AF475" s="59"/>
      <c r="AG475" s="263">
        <v>19.8</v>
      </c>
      <c r="AH475" s="60">
        <f t="shared" si="400"/>
        <v>45.9</v>
      </c>
      <c r="AI475" s="55"/>
      <c r="AJ475" s="61"/>
      <c r="AK475" s="62"/>
      <c r="AL475" s="63"/>
      <c r="AM475" s="64"/>
      <c r="AN475" s="65"/>
      <c r="AO475" s="66"/>
    </row>
    <row r="476" spans="1:41" s="22" customFormat="1" ht="42" customHeight="1" x14ac:dyDescent="0.15">
      <c r="A476" s="43"/>
      <c r="B476" s="44"/>
      <c r="C476" s="103" t="s">
        <v>202</v>
      </c>
      <c r="D476" s="45" t="s">
        <v>189</v>
      </c>
      <c r="E476" s="73"/>
      <c r="F476" s="45"/>
      <c r="G476" s="46"/>
      <c r="H476" s="47" t="s">
        <v>203</v>
      </c>
      <c r="I476" s="48">
        <v>0.62</v>
      </c>
      <c r="J476" s="49">
        <v>0.38</v>
      </c>
      <c r="K476" s="49"/>
      <c r="L476" s="49"/>
      <c r="M476" s="49"/>
      <c r="N476" s="50">
        <f t="shared" si="408"/>
        <v>1</v>
      </c>
      <c r="O476" s="51">
        <v>1.03</v>
      </c>
      <c r="P476" s="52">
        <v>35</v>
      </c>
      <c r="Q476" s="53">
        <v>35</v>
      </c>
      <c r="R476" s="53"/>
      <c r="S476" s="53"/>
      <c r="T476" s="53"/>
      <c r="U476" s="54">
        <f t="shared" si="409"/>
        <v>14.42</v>
      </c>
      <c r="V476" s="55">
        <f t="shared" si="410"/>
        <v>14</v>
      </c>
      <c r="W476" s="57">
        <v>27721251000</v>
      </c>
      <c r="X476" s="57">
        <v>37218252000</v>
      </c>
      <c r="Y476" s="57"/>
      <c r="Z476" s="56"/>
      <c r="AA476" s="57"/>
      <c r="AB476" s="476">
        <f t="shared" si="398"/>
        <v>0.72190033400617526</v>
      </c>
      <c r="AC476" s="536">
        <f t="shared" si="399"/>
        <v>8.6628040080741027</v>
      </c>
      <c r="AD476" s="478">
        <f t="shared" si="407"/>
        <v>8.6628040080741027</v>
      </c>
      <c r="AE476" s="59">
        <f>ROUND(+(1*40/100*(I476)),2)</f>
        <v>0.25</v>
      </c>
      <c r="AF476" s="59"/>
      <c r="AG476" s="263">
        <v>19.8</v>
      </c>
      <c r="AH476" s="60">
        <f t="shared" si="400"/>
        <v>42.712804008074102</v>
      </c>
      <c r="AI476" s="55"/>
      <c r="AJ476" s="61"/>
      <c r="AK476" s="62"/>
      <c r="AL476" s="63"/>
      <c r="AM476" s="64"/>
      <c r="AN476" s="65"/>
      <c r="AO476" s="66"/>
    </row>
    <row r="477" spans="1:41" s="22" customFormat="1" ht="42" customHeight="1" x14ac:dyDescent="0.15">
      <c r="A477" s="43"/>
      <c r="B477" s="44"/>
      <c r="C477" s="45" t="s">
        <v>204</v>
      </c>
      <c r="D477" s="112" t="s">
        <v>205</v>
      </c>
      <c r="E477" s="113" t="s">
        <v>206</v>
      </c>
      <c r="F477" s="45"/>
      <c r="G477" s="46"/>
      <c r="H477" s="47" t="s">
        <v>207</v>
      </c>
      <c r="I477" s="48">
        <v>0.51</v>
      </c>
      <c r="J477" s="49">
        <v>0.49</v>
      </c>
      <c r="K477" s="49"/>
      <c r="L477" s="49"/>
      <c r="M477" s="49"/>
      <c r="N477" s="50">
        <f t="shared" si="408"/>
        <v>1</v>
      </c>
      <c r="O477" s="51">
        <v>1.03</v>
      </c>
      <c r="P477" s="52">
        <v>33.799999999999997</v>
      </c>
      <c r="Q477" s="53">
        <v>35</v>
      </c>
      <c r="R477" s="53"/>
      <c r="S477" s="53"/>
      <c r="T477" s="53"/>
      <c r="U477" s="54">
        <f t="shared" si="409"/>
        <v>14.17</v>
      </c>
      <c r="V477" s="55">
        <f t="shared" si="410"/>
        <v>14</v>
      </c>
      <c r="W477" s="57">
        <v>22440469000</v>
      </c>
      <c r="X477" s="68">
        <v>56028164000</v>
      </c>
      <c r="Y477" s="57"/>
      <c r="Z477" s="68"/>
      <c r="AA477" s="57"/>
      <c r="AB477" s="476">
        <f t="shared" si="398"/>
        <v>0.89628779683782966</v>
      </c>
      <c r="AC477" s="536">
        <f t="shared" si="399"/>
        <v>10.755453562053956</v>
      </c>
      <c r="AD477" s="478">
        <f t="shared" si="407"/>
        <v>10.755453562053956</v>
      </c>
      <c r="AE477" s="59">
        <f>ROUND(+(0.5*40/100*(I477))+(0*40/100*(J477))+(2*40/100*(K477)),2)</f>
        <v>0.1</v>
      </c>
      <c r="AF477" s="59"/>
      <c r="AG477" s="263">
        <v>19.8</v>
      </c>
      <c r="AH477" s="60">
        <f t="shared" si="400"/>
        <v>44.655453562053957</v>
      </c>
      <c r="AI477" s="55"/>
      <c r="AJ477" s="61"/>
      <c r="AK477" s="62"/>
      <c r="AL477" s="63"/>
      <c r="AM477" s="64"/>
      <c r="AN477" s="65"/>
      <c r="AO477" s="66"/>
    </row>
    <row r="478" spans="1:41" s="22" customFormat="1" ht="48.75" customHeight="1" x14ac:dyDescent="0.15">
      <c r="A478" s="43"/>
      <c r="B478" s="44"/>
      <c r="C478" s="112" t="s">
        <v>208</v>
      </c>
      <c r="D478" s="104" t="s">
        <v>179</v>
      </c>
      <c r="E478" s="80" t="s">
        <v>209</v>
      </c>
      <c r="F478" s="45"/>
      <c r="G478" s="46"/>
      <c r="H478" s="47" t="s">
        <v>210</v>
      </c>
      <c r="I478" s="48">
        <v>0.5</v>
      </c>
      <c r="J478" s="49">
        <v>0.3</v>
      </c>
      <c r="K478" s="49">
        <v>0.2</v>
      </c>
      <c r="L478" s="49"/>
      <c r="M478" s="49"/>
      <c r="N478" s="50">
        <f t="shared" si="408"/>
        <v>1</v>
      </c>
      <c r="O478" s="51">
        <v>1.03</v>
      </c>
      <c r="P478" s="52">
        <v>35</v>
      </c>
      <c r="Q478" s="53">
        <v>33.799999999999997</v>
      </c>
      <c r="R478" s="53">
        <v>35</v>
      </c>
      <c r="S478" s="53"/>
      <c r="T478" s="53"/>
      <c r="U478" s="54">
        <f t="shared" si="409"/>
        <v>14.27</v>
      </c>
      <c r="V478" s="55">
        <f t="shared" si="410"/>
        <v>14</v>
      </c>
      <c r="W478" s="56">
        <v>63954752000</v>
      </c>
      <c r="X478" s="56">
        <v>8664951000</v>
      </c>
      <c r="Y478" s="56"/>
      <c r="Z478" s="68"/>
      <c r="AA478" s="57"/>
      <c r="AB478" s="476">
        <f t="shared" si="398"/>
        <v>0.7967111070434757</v>
      </c>
      <c r="AC478" s="536">
        <f t="shared" si="399"/>
        <v>9.5605332845217088</v>
      </c>
      <c r="AD478" s="478">
        <f t="shared" si="407"/>
        <v>9.5605332845217088</v>
      </c>
      <c r="AE478" s="59">
        <f>ROUND(+(0.5*40/100*(J478)),2)</f>
        <v>0.06</v>
      </c>
      <c r="AF478" s="59"/>
      <c r="AG478" s="263">
        <v>19.8</v>
      </c>
      <c r="AH478" s="60">
        <f t="shared" si="400"/>
        <v>43.42053328452171</v>
      </c>
      <c r="AI478" s="55"/>
      <c r="AJ478" s="61"/>
      <c r="AK478" s="62"/>
      <c r="AL478" s="63"/>
      <c r="AM478" s="64"/>
      <c r="AN478" s="65"/>
      <c r="AO478" s="66"/>
    </row>
    <row r="479" spans="1:41" s="22" customFormat="1" ht="42" customHeight="1" x14ac:dyDescent="0.15">
      <c r="A479" s="43"/>
      <c r="B479" s="44"/>
      <c r="C479" s="112" t="s">
        <v>211</v>
      </c>
      <c r="D479" s="80" t="s">
        <v>212</v>
      </c>
      <c r="E479" s="104" t="s">
        <v>213</v>
      </c>
      <c r="F479" s="117"/>
      <c r="G479" s="46"/>
      <c r="H479" s="47" t="s">
        <v>214</v>
      </c>
      <c r="I479" s="48">
        <v>0.6</v>
      </c>
      <c r="J479" s="49">
        <v>0.2</v>
      </c>
      <c r="K479" s="49">
        <v>0.2</v>
      </c>
      <c r="L479" s="49"/>
      <c r="M479" s="49"/>
      <c r="N479" s="50">
        <f t="shared" si="408"/>
        <v>1</v>
      </c>
      <c r="O479" s="51">
        <v>1.03</v>
      </c>
      <c r="P479" s="74">
        <v>33.799999999999997</v>
      </c>
      <c r="Q479" s="53">
        <v>33.799999999999997</v>
      </c>
      <c r="R479" s="53">
        <v>35</v>
      </c>
      <c r="S479" s="53"/>
      <c r="T479" s="53"/>
      <c r="U479" s="54">
        <f t="shared" si="409"/>
        <v>14.02</v>
      </c>
      <c r="V479" s="55">
        <f t="shared" si="410"/>
        <v>14</v>
      </c>
      <c r="W479" s="68">
        <v>234431105000</v>
      </c>
      <c r="X479" s="75"/>
      <c r="Y479" s="56"/>
      <c r="Z479" s="68"/>
      <c r="AA479" s="57"/>
      <c r="AB479" s="476">
        <f t="shared" si="398"/>
        <v>3.2410205814136508</v>
      </c>
      <c r="AC479" s="536">
        <f t="shared" si="399"/>
        <v>38.892246976963811</v>
      </c>
      <c r="AD479" s="478">
        <f t="shared" si="407"/>
        <v>12</v>
      </c>
      <c r="AE479" s="59">
        <f>ROUND(+(0.5*40/100*(I479))+(0*40/100*(J479))+(0*40/100*(K479)),2)</f>
        <v>0.12</v>
      </c>
      <c r="AF479" s="59"/>
      <c r="AG479" s="263">
        <v>19.8</v>
      </c>
      <c r="AH479" s="60">
        <f t="shared" si="400"/>
        <v>45.919999999999995</v>
      </c>
      <c r="AI479" s="55"/>
      <c r="AJ479" s="61"/>
      <c r="AK479" s="62"/>
      <c r="AL479" s="63"/>
      <c r="AM479" s="64"/>
      <c r="AN479" s="65"/>
      <c r="AO479" s="66"/>
    </row>
    <row r="480" spans="1:41" s="22" customFormat="1" ht="42" customHeight="1" x14ac:dyDescent="0.15">
      <c r="A480" s="43"/>
      <c r="B480" s="44"/>
      <c r="C480" s="113" t="s">
        <v>215</v>
      </c>
      <c r="D480" s="115" t="s">
        <v>216</v>
      </c>
      <c r="E480" s="115" t="s">
        <v>217</v>
      </c>
      <c r="F480" s="80"/>
      <c r="G480" s="46"/>
      <c r="H480" s="47" t="s">
        <v>86</v>
      </c>
      <c r="I480" s="48">
        <v>0.5</v>
      </c>
      <c r="J480" s="49">
        <v>0.3</v>
      </c>
      <c r="K480" s="49">
        <v>0.2</v>
      </c>
      <c r="L480" s="49"/>
      <c r="M480" s="49"/>
      <c r="N480" s="50">
        <f t="shared" si="408"/>
        <v>1</v>
      </c>
      <c r="O480" s="51">
        <v>1.03</v>
      </c>
      <c r="P480" s="52">
        <v>35</v>
      </c>
      <c r="Q480" s="53">
        <v>35</v>
      </c>
      <c r="R480" s="53">
        <v>33.799999999999997</v>
      </c>
      <c r="S480" s="53"/>
      <c r="T480" s="53"/>
      <c r="U480" s="54">
        <f t="shared" si="409"/>
        <v>14.32</v>
      </c>
      <c r="V480" s="55">
        <f t="shared" si="410"/>
        <v>14</v>
      </c>
      <c r="W480" s="56">
        <v>219799892000</v>
      </c>
      <c r="X480" s="57">
        <v>14706397000</v>
      </c>
      <c r="Y480" s="56"/>
      <c r="Z480" s="68"/>
      <c r="AA480" s="57"/>
      <c r="AB480" s="476">
        <f t="shared" si="398"/>
        <v>2.6339444694485743</v>
      </c>
      <c r="AC480" s="536">
        <f t="shared" si="399"/>
        <v>31.607333633382893</v>
      </c>
      <c r="AD480" s="478">
        <f t="shared" si="407"/>
        <v>12</v>
      </c>
      <c r="AE480" s="59">
        <f>ROUND(+(0.5*40/100*(I480)),2)</f>
        <v>0.1</v>
      </c>
      <c r="AF480" s="59"/>
      <c r="AG480" s="263">
        <v>19.8</v>
      </c>
      <c r="AH480" s="60">
        <f t="shared" si="400"/>
        <v>45.9</v>
      </c>
      <c r="AI480" s="55"/>
      <c r="AJ480" s="61"/>
      <c r="AK480" s="62"/>
      <c r="AL480" s="63"/>
      <c r="AM480" s="64"/>
      <c r="AN480" s="65"/>
      <c r="AO480" s="66"/>
    </row>
    <row r="481" spans="1:41" s="22" customFormat="1" ht="42" customHeight="1" x14ac:dyDescent="0.15">
      <c r="A481" s="43"/>
      <c r="B481" s="44"/>
      <c r="C481" s="113" t="s">
        <v>218</v>
      </c>
      <c r="D481" s="112" t="s">
        <v>219</v>
      </c>
      <c r="E481" s="80"/>
      <c r="F481" s="163"/>
      <c r="G481" s="46"/>
      <c r="H481" s="47" t="s">
        <v>90</v>
      </c>
      <c r="I481" s="48">
        <v>0.65</v>
      </c>
      <c r="J481" s="49">
        <v>0.35</v>
      </c>
      <c r="K481" s="49"/>
      <c r="L481" s="49"/>
      <c r="M481" s="49"/>
      <c r="N481" s="50">
        <f t="shared" si="408"/>
        <v>1</v>
      </c>
      <c r="O481" s="51">
        <v>1.03</v>
      </c>
      <c r="P481" s="52">
        <v>35</v>
      </c>
      <c r="Q481" s="53">
        <v>33.799999999999997</v>
      </c>
      <c r="R481" s="53"/>
      <c r="S481" s="53"/>
      <c r="T481" s="53"/>
      <c r="U481" s="54">
        <f t="shared" si="409"/>
        <v>14.25</v>
      </c>
      <c r="V481" s="55">
        <f t="shared" si="410"/>
        <v>14</v>
      </c>
      <c r="W481" s="56">
        <v>36730082000</v>
      </c>
      <c r="X481" s="57">
        <v>22535870000</v>
      </c>
      <c r="Y481" s="56"/>
      <c r="Z481" s="68"/>
      <c r="AA481" s="57"/>
      <c r="AB481" s="476">
        <f t="shared" si="398"/>
        <v>0.73185428393329077</v>
      </c>
      <c r="AC481" s="477">
        <f t="shared" si="399"/>
        <v>8.7822514071994888</v>
      </c>
      <c r="AD481" s="478">
        <f t="shared" si="407"/>
        <v>8.7822514071994888</v>
      </c>
      <c r="AE481" s="59">
        <f>ROUND(+(0.5*40/100*(J481)),2)</f>
        <v>7.0000000000000007E-2</v>
      </c>
      <c r="AF481" s="59"/>
      <c r="AG481" s="263">
        <v>19.8</v>
      </c>
      <c r="AH481" s="60">
        <f t="shared" si="400"/>
        <v>42.652251407199493</v>
      </c>
      <c r="AI481" s="55"/>
      <c r="AJ481" s="61"/>
      <c r="AK481" s="62"/>
      <c r="AL481" s="63"/>
      <c r="AM481" s="64"/>
      <c r="AN481" s="65"/>
      <c r="AO481" s="66"/>
    </row>
    <row r="482" spans="1:41" s="22" customFormat="1" ht="42" customHeight="1" x14ac:dyDescent="0.15">
      <c r="A482" s="43"/>
      <c r="B482" s="44"/>
      <c r="C482" s="118" t="s">
        <v>220</v>
      </c>
      <c r="D482" s="104" t="s">
        <v>165</v>
      </c>
      <c r="E482" s="45" t="s">
        <v>185</v>
      </c>
      <c r="F482" s="45"/>
      <c r="G482" s="46"/>
      <c r="H482" s="47" t="s">
        <v>70</v>
      </c>
      <c r="I482" s="48">
        <v>0.5</v>
      </c>
      <c r="J482" s="49">
        <v>0.3</v>
      </c>
      <c r="K482" s="49">
        <v>0.2</v>
      </c>
      <c r="L482" s="49"/>
      <c r="M482" s="49"/>
      <c r="N482" s="50">
        <f t="shared" si="408"/>
        <v>1</v>
      </c>
      <c r="O482" s="51">
        <v>1.03</v>
      </c>
      <c r="P482" s="52">
        <v>35</v>
      </c>
      <c r="Q482" s="53">
        <v>33.799999999999997</v>
      </c>
      <c r="R482" s="53">
        <v>33.799999999999997</v>
      </c>
      <c r="S482" s="53"/>
      <c r="T482" s="53"/>
      <c r="U482" s="54">
        <f t="shared" si="409"/>
        <v>14.17</v>
      </c>
      <c r="V482" s="55">
        <f t="shared" si="410"/>
        <v>14</v>
      </c>
      <c r="W482" s="68">
        <v>192139877000</v>
      </c>
      <c r="X482" s="68">
        <v>13496640000</v>
      </c>
      <c r="Y482" s="56"/>
      <c r="Z482" s="68"/>
      <c r="AA482" s="57"/>
      <c r="AB482" s="476">
        <f t="shared" si="398"/>
        <v>2.3069145363597188</v>
      </c>
      <c r="AC482" s="477">
        <f t="shared" si="399"/>
        <v>27.682974436316627</v>
      </c>
      <c r="AD482" s="478">
        <f t="shared" si="407"/>
        <v>12</v>
      </c>
      <c r="AE482" s="59">
        <f>ROUND(+(0.5*40/100*(I482)),2)</f>
        <v>0.1</v>
      </c>
      <c r="AF482" s="59"/>
      <c r="AG482" s="263">
        <v>19.8</v>
      </c>
      <c r="AH482" s="60">
        <f t="shared" si="400"/>
        <v>45.9</v>
      </c>
      <c r="AI482" s="55"/>
      <c r="AJ482" s="61"/>
      <c r="AK482" s="62"/>
      <c r="AL482" s="63"/>
      <c r="AM482" s="64"/>
      <c r="AN482" s="65"/>
      <c r="AO482" s="66"/>
    </row>
    <row r="483" spans="1:41" s="22" customFormat="1" ht="42" customHeight="1" x14ac:dyDescent="0.15">
      <c r="A483" s="43"/>
      <c r="B483" s="44"/>
      <c r="C483" s="107" t="s">
        <v>221</v>
      </c>
      <c r="D483" s="112" t="s">
        <v>222</v>
      </c>
      <c r="E483" s="45"/>
      <c r="F483" s="45"/>
      <c r="G483" s="46"/>
      <c r="H483" s="47" t="s">
        <v>45</v>
      </c>
      <c r="I483" s="48">
        <v>0.51</v>
      </c>
      <c r="J483" s="49">
        <v>0.49</v>
      </c>
      <c r="K483" s="49"/>
      <c r="L483" s="49"/>
      <c r="M483" s="49"/>
      <c r="N483" s="50">
        <f t="shared" si="408"/>
        <v>1</v>
      </c>
      <c r="O483" s="51">
        <v>1.03</v>
      </c>
      <c r="P483" s="53">
        <v>33.799999999999997</v>
      </c>
      <c r="Q483" s="53">
        <v>35</v>
      </c>
      <c r="R483" s="53"/>
      <c r="S483" s="53"/>
      <c r="T483" s="53"/>
      <c r="U483" s="54">
        <f t="shared" si="409"/>
        <v>14.17</v>
      </c>
      <c r="V483" s="55">
        <f t="shared" si="410"/>
        <v>14</v>
      </c>
      <c r="W483" s="68">
        <v>16692429000</v>
      </c>
      <c r="X483" s="68">
        <v>65225958000</v>
      </c>
      <c r="Y483" s="56"/>
      <c r="Z483" s="68"/>
      <c r="AA483" s="57"/>
      <c r="AB483" s="476">
        <f t="shared" si="398"/>
        <v>0.93258818667875343</v>
      </c>
      <c r="AC483" s="477">
        <f t="shared" si="399"/>
        <v>11.191058240145042</v>
      </c>
      <c r="AD483" s="478">
        <f t="shared" si="407"/>
        <v>11.191058240145042</v>
      </c>
      <c r="AE483" s="59">
        <f>ROUND(+(0.5*40/100*(I483)),2)</f>
        <v>0.1</v>
      </c>
      <c r="AF483" s="59"/>
      <c r="AG483" s="263">
        <v>19.8</v>
      </c>
      <c r="AH483" s="60">
        <f t="shared" si="400"/>
        <v>45.091058240145038</v>
      </c>
      <c r="AI483" s="55"/>
      <c r="AJ483" s="61"/>
      <c r="AK483" s="62"/>
      <c r="AL483" s="63"/>
      <c r="AM483" s="64"/>
      <c r="AN483" s="65"/>
      <c r="AO483" s="66"/>
    </row>
    <row r="484" spans="1:41" s="22" customFormat="1" ht="42" customHeight="1" x14ac:dyDescent="0.15">
      <c r="A484" s="43"/>
      <c r="B484" s="44"/>
      <c r="C484" s="103" t="s">
        <v>223</v>
      </c>
      <c r="D484" s="104" t="s">
        <v>173</v>
      </c>
      <c r="E484" s="45" t="s">
        <v>224</v>
      </c>
      <c r="F484" s="45"/>
      <c r="G484" s="46"/>
      <c r="H484" s="47" t="s">
        <v>225</v>
      </c>
      <c r="I484" s="48">
        <v>0.7</v>
      </c>
      <c r="J484" s="49">
        <v>0.2</v>
      </c>
      <c r="K484" s="49">
        <v>0.1</v>
      </c>
      <c r="L484" s="49"/>
      <c r="M484" s="49"/>
      <c r="N484" s="50">
        <f t="shared" si="408"/>
        <v>0.99999999999999989</v>
      </c>
      <c r="O484" s="51">
        <v>1.03</v>
      </c>
      <c r="P484" s="52">
        <v>35</v>
      </c>
      <c r="Q484" s="53">
        <v>30</v>
      </c>
      <c r="R484" s="53">
        <v>35</v>
      </c>
      <c r="S484" s="53"/>
      <c r="T484" s="53"/>
      <c r="U484" s="54">
        <f t="shared" si="409"/>
        <v>14.01</v>
      </c>
      <c r="V484" s="55">
        <f t="shared" si="410"/>
        <v>14</v>
      </c>
      <c r="W484" s="56">
        <v>31823866000</v>
      </c>
      <c r="X484" s="105">
        <v>43611449000</v>
      </c>
      <c r="Y484" s="72">
        <v>55766000</v>
      </c>
      <c r="Z484" s="68"/>
      <c r="AA484" s="57"/>
      <c r="AB484" s="476">
        <f t="shared" si="398"/>
        <v>0.71439935352246131</v>
      </c>
      <c r="AC484" s="477">
        <f t="shared" si="399"/>
        <v>8.5727922422695357</v>
      </c>
      <c r="AD484" s="478">
        <f t="shared" si="407"/>
        <v>8.5727922422695357</v>
      </c>
      <c r="AE484" s="59">
        <f>ROUND(+(1*40/100*(I484)),2)</f>
        <v>0.28000000000000003</v>
      </c>
      <c r="AF484" s="59"/>
      <c r="AG484" s="263">
        <v>19.8</v>
      </c>
      <c r="AH484" s="60">
        <f t="shared" si="400"/>
        <v>42.652792242269541</v>
      </c>
      <c r="AI484" s="55"/>
      <c r="AJ484" s="61"/>
      <c r="AK484" s="62"/>
      <c r="AL484" s="63"/>
      <c r="AM484" s="64"/>
      <c r="AN484" s="65"/>
      <c r="AO484" s="66"/>
    </row>
    <row r="485" spans="1:41" s="22" customFormat="1" ht="42" customHeight="1" x14ac:dyDescent="0.15">
      <c r="A485" s="43"/>
      <c r="B485" s="164"/>
      <c r="C485" s="113" t="s">
        <v>226</v>
      </c>
      <c r="D485" s="112" t="s">
        <v>227</v>
      </c>
      <c r="E485" s="45"/>
      <c r="F485" s="45"/>
      <c r="G485" s="46"/>
      <c r="H485" s="47" t="s">
        <v>228</v>
      </c>
      <c r="I485" s="48">
        <v>0.51</v>
      </c>
      <c r="J485" s="49">
        <v>0.49</v>
      </c>
      <c r="K485" s="49"/>
      <c r="L485" s="49"/>
      <c r="M485" s="49"/>
      <c r="N485" s="50">
        <f t="shared" si="408"/>
        <v>1</v>
      </c>
      <c r="O485" s="51">
        <v>1.03</v>
      </c>
      <c r="P485" s="52">
        <v>35</v>
      </c>
      <c r="Q485" s="53">
        <v>35</v>
      </c>
      <c r="R485" s="53"/>
      <c r="S485" s="53"/>
      <c r="T485" s="53"/>
      <c r="U485" s="54">
        <f t="shared" si="409"/>
        <v>14.42</v>
      </c>
      <c r="V485" s="55">
        <f t="shared" si="410"/>
        <v>14</v>
      </c>
      <c r="W485" s="56">
        <v>8960514000</v>
      </c>
      <c r="X485" s="57">
        <v>72627279000</v>
      </c>
      <c r="Y485" s="72"/>
      <c r="Z485" s="68"/>
      <c r="AA485" s="57"/>
      <c r="AB485" s="58">
        <f t="shared" ref="AB485:AB548" si="411">ROUND(((((W485*I485)+(X485*J485)+(Y485*K485)+(Z485*L485)+(AA485*M485))/$L$2)),2)</f>
        <v>0.93</v>
      </c>
      <c r="AC485" s="477">
        <f t="shared" si="399"/>
        <v>11.16</v>
      </c>
      <c r="AD485" s="478">
        <f t="shared" si="407"/>
        <v>11.16</v>
      </c>
      <c r="AE485" s="59">
        <f>ROUND(+(1.5*40/100*(I485))+(0.5*40/100*(J485)),2)</f>
        <v>0.4</v>
      </c>
      <c r="AF485" s="59"/>
      <c r="AG485" s="263">
        <v>19.8</v>
      </c>
      <c r="AH485" s="60">
        <f t="shared" si="400"/>
        <v>45.36</v>
      </c>
      <c r="AI485" s="55"/>
      <c r="AJ485" s="61"/>
      <c r="AK485" s="62"/>
      <c r="AL485" s="63"/>
      <c r="AM485" s="64"/>
      <c r="AN485" s="65"/>
      <c r="AO485" s="66"/>
    </row>
    <row r="486" spans="1:41" s="22" customFormat="1" ht="42" customHeight="1" x14ac:dyDescent="0.15">
      <c r="A486" s="43"/>
      <c r="B486" s="44"/>
      <c r="C486" s="45" t="s">
        <v>229</v>
      </c>
      <c r="D486" s="103" t="s">
        <v>230</v>
      </c>
      <c r="E486" s="45"/>
      <c r="F486" s="45"/>
      <c r="G486" s="46"/>
      <c r="H486" s="47" t="s">
        <v>190</v>
      </c>
      <c r="I486" s="48">
        <v>0.51</v>
      </c>
      <c r="J486" s="49">
        <v>0.49</v>
      </c>
      <c r="K486" s="49"/>
      <c r="L486" s="49"/>
      <c r="M486" s="49"/>
      <c r="N486" s="50">
        <f t="shared" si="408"/>
        <v>1</v>
      </c>
      <c r="O486" s="51">
        <v>1.03</v>
      </c>
      <c r="P486" s="52">
        <v>35</v>
      </c>
      <c r="Q486" s="53">
        <v>33.799999999999997</v>
      </c>
      <c r="R486" s="53"/>
      <c r="S486" s="53"/>
      <c r="T486" s="53"/>
      <c r="U486" s="54">
        <f t="shared" si="409"/>
        <v>14.18</v>
      </c>
      <c r="V486" s="55">
        <f t="shared" si="410"/>
        <v>14</v>
      </c>
      <c r="W486" s="72">
        <v>26589234000</v>
      </c>
      <c r="X486" s="56">
        <v>50723988000</v>
      </c>
      <c r="Y486" s="72"/>
      <c r="Z486" s="68"/>
      <c r="AA486" s="57"/>
      <c r="AB486" s="58">
        <f t="shared" si="411"/>
        <v>0.89</v>
      </c>
      <c r="AC486" s="477">
        <f t="shared" si="399"/>
        <v>10.68</v>
      </c>
      <c r="AD486" s="478">
        <f t="shared" si="407"/>
        <v>10.68</v>
      </c>
      <c r="AE486" s="59">
        <f>ROUND(+(1*40/100*(I486))+(0.5*40/100*(J486)),2)</f>
        <v>0.3</v>
      </c>
      <c r="AF486" s="59"/>
      <c r="AG486" s="263">
        <v>19.8</v>
      </c>
      <c r="AH486" s="60">
        <f t="shared" si="400"/>
        <v>44.78</v>
      </c>
      <c r="AI486" s="55"/>
      <c r="AJ486" s="61"/>
      <c r="AK486" s="62"/>
      <c r="AL486" s="63"/>
      <c r="AM486" s="64"/>
      <c r="AN486" s="65"/>
      <c r="AO486" s="66"/>
    </row>
    <row r="487" spans="1:41" s="22" customFormat="1" ht="42" customHeight="1" x14ac:dyDescent="0.15">
      <c r="A487" s="43"/>
      <c r="B487" s="44"/>
      <c r="C487" s="112" t="s">
        <v>231</v>
      </c>
      <c r="D487" s="82" t="s">
        <v>174</v>
      </c>
      <c r="E487" s="45"/>
      <c r="F487" s="45"/>
      <c r="G487" s="46"/>
      <c r="H487" s="47" t="s">
        <v>232</v>
      </c>
      <c r="I487" s="48">
        <v>0.51</v>
      </c>
      <c r="J487" s="49">
        <v>0.49</v>
      </c>
      <c r="K487" s="49"/>
      <c r="L487" s="49"/>
      <c r="M487" s="49"/>
      <c r="N487" s="50">
        <f t="shared" si="408"/>
        <v>1</v>
      </c>
      <c r="O487" s="51">
        <v>1.03</v>
      </c>
      <c r="P487" s="52">
        <v>33.799999999999997</v>
      </c>
      <c r="Q487" s="53">
        <v>35</v>
      </c>
      <c r="R487" s="53"/>
      <c r="S487" s="53"/>
      <c r="T487" s="53"/>
      <c r="U487" s="54">
        <f t="shared" si="409"/>
        <v>14.17</v>
      </c>
      <c r="V487" s="55">
        <f t="shared" si="410"/>
        <v>14</v>
      </c>
      <c r="W487" s="56">
        <v>40865009000</v>
      </c>
      <c r="X487" s="68">
        <v>22298524000</v>
      </c>
      <c r="Y487" s="56"/>
      <c r="Z487" s="68"/>
      <c r="AA487" s="57"/>
      <c r="AB487" s="58">
        <f t="shared" si="411"/>
        <v>0.73</v>
      </c>
      <c r="AC487" s="477">
        <f t="shared" ref="AC487:AC550" si="412">12*AB487</f>
        <v>8.76</v>
      </c>
      <c r="AD487" s="478">
        <f t="shared" si="407"/>
        <v>8.76</v>
      </c>
      <c r="AE487" s="59">
        <f>ROUND(+(0.5*40/100*(J487)),2)</f>
        <v>0.1</v>
      </c>
      <c r="AF487" s="59"/>
      <c r="AG487" s="263">
        <v>19.8</v>
      </c>
      <c r="AH487" s="60">
        <f t="shared" si="400"/>
        <v>42.660000000000004</v>
      </c>
      <c r="AI487" s="55"/>
      <c r="AJ487" s="61"/>
      <c r="AK487" s="62"/>
      <c r="AL487" s="63"/>
      <c r="AM487" s="64"/>
      <c r="AN487" s="65"/>
      <c r="AO487" s="66"/>
    </row>
    <row r="488" spans="1:41" s="22" customFormat="1" ht="42" customHeight="1" x14ac:dyDescent="0.15">
      <c r="A488" s="43"/>
      <c r="B488" s="44"/>
      <c r="C488" s="83" t="s">
        <v>122</v>
      </c>
      <c r="D488" s="110" t="s">
        <v>233</v>
      </c>
      <c r="E488" s="80"/>
      <c r="F488" s="45"/>
      <c r="G488" s="46"/>
      <c r="H488" s="47" t="s">
        <v>234</v>
      </c>
      <c r="I488" s="48">
        <v>0.6</v>
      </c>
      <c r="J488" s="49">
        <v>0.4</v>
      </c>
      <c r="K488" s="49"/>
      <c r="L488" s="49"/>
      <c r="M488" s="49"/>
      <c r="N488" s="50">
        <f t="shared" si="408"/>
        <v>1</v>
      </c>
      <c r="O488" s="51">
        <v>1.03</v>
      </c>
      <c r="P488" s="52">
        <v>35</v>
      </c>
      <c r="Q488" s="53">
        <v>33.799999999999997</v>
      </c>
      <c r="R488" s="53"/>
      <c r="S488" s="53"/>
      <c r="T488" s="53"/>
      <c r="U488" s="54">
        <f t="shared" si="409"/>
        <v>14.22</v>
      </c>
      <c r="V488" s="55">
        <f t="shared" si="410"/>
        <v>14</v>
      </c>
      <c r="W488" s="56">
        <v>27523020000</v>
      </c>
      <c r="X488" s="68">
        <v>37313964000</v>
      </c>
      <c r="Y488" s="56"/>
      <c r="Z488" s="68"/>
      <c r="AA488" s="57"/>
      <c r="AB488" s="58">
        <f t="shared" si="411"/>
        <v>0.72</v>
      </c>
      <c r="AC488" s="477">
        <f t="shared" si="412"/>
        <v>8.64</v>
      </c>
      <c r="AD488" s="478">
        <f t="shared" si="407"/>
        <v>8.64</v>
      </c>
      <c r="AE488" s="59">
        <f>ROUND(+(0.5*40/100*(I488)),2)</f>
        <v>0.12</v>
      </c>
      <c r="AF488" s="59"/>
      <c r="AG488" s="263">
        <v>19.8</v>
      </c>
      <c r="AH488" s="60">
        <f t="shared" si="400"/>
        <v>42.559999999999995</v>
      </c>
      <c r="AI488" s="55"/>
      <c r="AJ488" s="61"/>
      <c r="AK488" s="62"/>
      <c r="AL488" s="63"/>
      <c r="AM488" s="64"/>
      <c r="AN488" s="65"/>
      <c r="AO488" s="66"/>
    </row>
    <row r="489" spans="1:41" s="22" customFormat="1" ht="48.75" customHeight="1" x14ac:dyDescent="0.15">
      <c r="A489" s="43"/>
      <c r="B489" s="44"/>
      <c r="C489" s="103" t="s">
        <v>235</v>
      </c>
      <c r="D489" s="113" t="s">
        <v>129</v>
      </c>
      <c r="E489" s="45"/>
      <c r="F489" s="45"/>
      <c r="G489" s="46"/>
      <c r="H489" s="47" t="s">
        <v>236</v>
      </c>
      <c r="I489" s="48">
        <v>0.51</v>
      </c>
      <c r="J489" s="49">
        <v>0.49</v>
      </c>
      <c r="K489" s="49"/>
      <c r="L489" s="49"/>
      <c r="M489" s="49"/>
      <c r="N489" s="50">
        <f t="shared" si="408"/>
        <v>1</v>
      </c>
      <c r="O489" s="51">
        <v>1.03</v>
      </c>
      <c r="P489" s="52">
        <v>33.799999999999997</v>
      </c>
      <c r="Q489" s="53">
        <v>35</v>
      </c>
      <c r="R489" s="53"/>
      <c r="S489" s="53"/>
      <c r="T489" s="53"/>
      <c r="U489" s="54">
        <f t="shared" si="409"/>
        <v>14.17</v>
      </c>
      <c r="V489" s="55">
        <f t="shared" si="410"/>
        <v>14</v>
      </c>
      <c r="W489" s="56">
        <v>9171420000</v>
      </c>
      <c r="X489" s="72">
        <v>86060576000</v>
      </c>
      <c r="Y489" s="72"/>
      <c r="Z489" s="68"/>
      <c r="AA489" s="57"/>
      <c r="AB489" s="58">
        <f t="shared" si="411"/>
        <v>1.08</v>
      </c>
      <c r="AC489" s="477">
        <f t="shared" si="412"/>
        <v>12.96</v>
      </c>
      <c r="AD489" s="478">
        <f t="shared" si="407"/>
        <v>12</v>
      </c>
      <c r="AE489" s="59">
        <f>ROUND(+(1.5*40/100*(I489))+(0.5*40/100*(J489)),2)</f>
        <v>0.4</v>
      </c>
      <c r="AF489" s="59"/>
      <c r="AG489" s="263">
        <v>19.8</v>
      </c>
      <c r="AH489" s="60">
        <f t="shared" si="400"/>
        <v>46.199999999999996</v>
      </c>
      <c r="AI489" s="55"/>
      <c r="AJ489" s="61"/>
      <c r="AK489" s="62"/>
      <c r="AL489" s="63"/>
      <c r="AM489" s="64"/>
      <c r="AN489" s="65"/>
      <c r="AO489" s="66"/>
    </row>
    <row r="490" spans="1:41" s="22" customFormat="1" ht="42" customHeight="1" x14ac:dyDescent="0.15">
      <c r="A490" s="43"/>
      <c r="B490" s="44"/>
      <c r="C490" s="83" t="s">
        <v>176</v>
      </c>
      <c r="D490" s="112" t="s">
        <v>237</v>
      </c>
      <c r="E490" s="82"/>
      <c r="F490" s="82"/>
      <c r="G490" s="46"/>
      <c r="H490" s="47" t="s">
        <v>238</v>
      </c>
      <c r="I490" s="48">
        <v>0.51</v>
      </c>
      <c r="J490" s="49">
        <v>0.49</v>
      </c>
      <c r="K490" s="49"/>
      <c r="L490" s="49"/>
      <c r="M490" s="49"/>
      <c r="N490" s="50">
        <f t="shared" si="408"/>
        <v>1</v>
      </c>
      <c r="O490" s="51">
        <v>1.03</v>
      </c>
      <c r="P490" s="52">
        <v>35</v>
      </c>
      <c r="Q490" s="53">
        <v>33.799999999999997</v>
      </c>
      <c r="R490" s="53"/>
      <c r="S490" s="53"/>
      <c r="T490" s="53"/>
      <c r="U490" s="54">
        <f t="shared" si="409"/>
        <v>14.18</v>
      </c>
      <c r="V490" s="55">
        <f t="shared" si="410"/>
        <v>14</v>
      </c>
      <c r="W490" s="56">
        <v>20758200000</v>
      </c>
      <c r="X490" s="68">
        <v>48970532000</v>
      </c>
      <c r="Y490" s="56"/>
      <c r="Z490" s="68"/>
      <c r="AA490" s="57"/>
      <c r="AB490" s="58">
        <f t="shared" si="411"/>
        <v>0.8</v>
      </c>
      <c r="AC490" s="477">
        <f t="shared" si="412"/>
        <v>9.6000000000000014</v>
      </c>
      <c r="AD490" s="478">
        <f t="shared" si="407"/>
        <v>9.6000000000000014</v>
      </c>
      <c r="AE490" s="59">
        <f>ROUND(+(0.5*40/100*(J490)),2)</f>
        <v>0.1</v>
      </c>
      <c r="AF490" s="59"/>
      <c r="AG490" s="263">
        <v>19.8</v>
      </c>
      <c r="AH490" s="60">
        <f t="shared" si="400"/>
        <v>43.500000000000007</v>
      </c>
      <c r="AI490" s="55"/>
      <c r="AJ490" s="61"/>
      <c r="AK490" s="62"/>
      <c r="AL490" s="63"/>
      <c r="AM490" s="64"/>
      <c r="AN490" s="65"/>
      <c r="AO490" s="66"/>
    </row>
    <row r="491" spans="1:41" s="22" customFormat="1" ht="42" customHeight="1" x14ac:dyDescent="0.15">
      <c r="A491" s="43"/>
      <c r="B491" s="44"/>
      <c r="C491" s="82" t="s">
        <v>177</v>
      </c>
      <c r="D491" s="114" t="s">
        <v>239</v>
      </c>
      <c r="E491" s="69"/>
      <c r="F491" s="45"/>
      <c r="G491" s="46"/>
      <c r="H491" s="47" t="s">
        <v>167</v>
      </c>
      <c r="I491" s="48">
        <v>0.51</v>
      </c>
      <c r="J491" s="49">
        <v>0.49</v>
      </c>
      <c r="K491" s="49"/>
      <c r="L491" s="49"/>
      <c r="M491" s="49"/>
      <c r="N491" s="50">
        <f t="shared" si="408"/>
        <v>1</v>
      </c>
      <c r="O491" s="51">
        <v>1.03</v>
      </c>
      <c r="P491" s="52">
        <v>35</v>
      </c>
      <c r="Q491" s="53">
        <v>33.799999999999997</v>
      </c>
      <c r="R491" s="53"/>
      <c r="S491" s="53"/>
      <c r="T491" s="53"/>
      <c r="U491" s="54">
        <f t="shared" si="409"/>
        <v>14.18</v>
      </c>
      <c r="V491" s="55">
        <f t="shared" si="410"/>
        <v>14</v>
      </c>
      <c r="W491" s="68">
        <v>12736162000</v>
      </c>
      <c r="X491" s="68">
        <v>52350968000</v>
      </c>
      <c r="Y491" s="68"/>
      <c r="Z491" s="68"/>
      <c r="AA491" s="57"/>
      <c r="AB491" s="58">
        <f t="shared" si="411"/>
        <v>0.74</v>
      </c>
      <c r="AC491" s="477">
        <f t="shared" si="412"/>
        <v>8.879999999999999</v>
      </c>
      <c r="AD491" s="478">
        <f t="shared" si="407"/>
        <v>8.879999999999999</v>
      </c>
      <c r="AE491" s="59">
        <f>ROUND(+(0.5*40/100*(I491))+(2*40/100*(J491))+(0*40/100*(L491)),2)</f>
        <v>0.49</v>
      </c>
      <c r="AF491" s="59"/>
      <c r="AG491" s="263">
        <v>19.8</v>
      </c>
      <c r="AH491" s="60">
        <f t="shared" si="400"/>
        <v>43.17</v>
      </c>
      <c r="AI491" s="55"/>
      <c r="AJ491" s="61"/>
      <c r="AK491" s="62"/>
      <c r="AL491" s="63"/>
      <c r="AM491" s="64"/>
      <c r="AN491" s="65"/>
      <c r="AO491" s="66"/>
    </row>
    <row r="492" spans="1:41" s="22" customFormat="1" ht="42" customHeight="1" x14ac:dyDescent="0.15">
      <c r="A492" s="43"/>
      <c r="B492" s="44"/>
      <c r="C492" s="112" t="s">
        <v>240</v>
      </c>
      <c r="D492" s="107" t="s">
        <v>241</v>
      </c>
      <c r="E492" s="80"/>
      <c r="F492" s="45"/>
      <c r="G492" s="46"/>
      <c r="H492" s="47" t="s">
        <v>45</v>
      </c>
      <c r="I492" s="48">
        <v>0.51</v>
      </c>
      <c r="J492" s="49">
        <v>0.49</v>
      </c>
      <c r="K492" s="49"/>
      <c r="L492" s="49"/>
      <c r="M492" s="49"/>
      <c r="N492" s="50">
        <f t="shared" si="408"/>
        <v>1</v>
      </c>
      <c r="O492" s="51">
        <v>1</v>
      </c>
      <c r="P492" s="52">
        <v>35</v>
      </c>
      <c r="Q492" s="53">
        <v>35</v>
      </c>
      <c r="R492" s="53"/>
      <c r="S492" s="53"/>
      <c r="T492" s="53"/>
      <c r="U492" s="54">
        <f t="shared" si="409"/>
        <v>14</v>
      </c>
      <c r="V492" s="55">
        <f t="shared" si="410"/>
        <v>14</v>
      </c>
      <c r="W492" s="56">
        <v>25319360000</v>
      </c>
      <c r="X492" s="68">
        <v>41708734000</v>
      </c>
      <c r="Y492" s="56"/>
      <c r="Z492" s="68"/>
      <c r="AA492" s="57"/>
      <c r="AB492" s="58">
        <f t="shared" si="411"/>
        <v>0.77</v>
      </c>
      <c r="AC492" s="477">
        <f t="shared" si="412"/>
        <v>9.24</v>
      </c>
      <c r="AD492" s="478">
        <f t="shared" si="407"/>
        <v>9.24</v>
      </c>
      <c r="AE492" s="59">
        <f>ROUND(+(0.5*40/100*(J492)),2)</f>
        <v>0.1</v>
      </c>
      <c r="AF492" s="59"/>
      <c r="AG492" s="263">
        <v>19.8</v>
      </c>
      <c r="AH492" s="60">
        <f t="shared" si="400"/>
        <v>43.140000000000008</v>
      </c>
      <c r="AI492" s="55"/>
      <c r="AJ492" s="61"/>
      <c r="AK492" s="62"/>
      <c r="AL492" s="63"/>
      <c r="AM492" s="64"/>
      <c r="AN492" s="65"/>
      <c r="AO492" s="66"/>
    </row>
    <row r="493" spans="1:41" s="22" customFormat="1" ht="42" customHeight="1" x14ac:dyDescent="0.15">
      <c r="A493" s="43"/>
      <c r="B493" s="44"/>
      <c r="C493" s="112" t="s">
        <v>242</v>
      </c>
      <c r="D493" s="107" t="s">
        <v>115</v>
      </c>
      <c r="E493" s="112" t="s">
        <v>186</v>
      </c>
      <c r="F493" s="45"/>
      <c r="G493" s="46"/>
      <c r="H493" s="47" t="s">
        <v>243</v>
      </c>
      <c r="I493" s="48">
        <v>0.5</v>
      </c>
      <c r="J493" s="49">
        <v>0.3</v>
      </c>
      <c r="K493" s="49">
        <v>0.2</v>
      </c>
      <c r="L493" s="49"/>
      <c r="M493" s="49"/>
      <c r="N493" s="50">
        <f t="shared" ref="N493:N509" si="413">SUM(I493:M493)</f>
        <v>1</v>
      </c>
      <c r="O493" s="51">
        <v>1.03</v>
      </c>
      <c r="P493" s="52">
        <v>35</v>
      </c>
      <c r="Q493" s="53">
        <v>35</v>
      </c>
      <c r="R493" s="53">
        <v>30</v>
      </c>
      <c r="S493" s="53"/>
      <c r="T493" s="53"/>
      <c r="U493" s="54">
        <f t="shared" si="409"/>
        <v>14.01</v>
      </c>
      <c r="V493" s="55">
        <f t="shared" si="410"/>
        <v>14</v>
      </c>
      <c r="W493" s="72">
        <v>40723230000</v>
      </c>
      <c r="X493" s="105">
        <v>16553791000</v>
      </c>
      <c r="Y493" s="72">
        <v>43269479000</v>
      </c>
      <c r="Z493" s="68"/>
      <c r="AA493" s="57"/>
      <c r="AB493" s="58">
        <f t="shared" si="411"/>
        <v>0.78</v>
      </c>
      <c r="AC493" s="477">
        <f t="shared" si="412"/>
        <v>9.36</v>
      </c>
      <c r="AD493" s="478">
        <f t="shared" si="407"/>
        <v>9.36</v>
      </c>
      <c r="AE493" s="59">
        <f>ROUND(+(0.5*40/100*(I493))+(0*40/100*(J493)),2)</f>
        <v>0.1</v>
      </c>
      <c r="AF493" s="59"/>
      <c r="AG493" s="263">
        <v>19.8</v>
      </c>
      <c r="AH493" s="60">
        <f t="shared" si="400"/>
        <v>43.26</v>
      </c>
      <c r="AI493" s="55"/>
      <c r="AJ493" s="61"/>
      <c r="AK493" s="62"/>
      <c r="AL493" s="63"/>
      <c r="AM493" s="64"/>
      <c r="AN493" s="65"/>
      <c r="AO493" s="66"/>
    </row>
    <row r="494" spans="1:41" s="22" customFormat="1" ht="42" customHeight="1" x14ac:dyDescent="0.15">
      <c r="A494" s="43"/>
      <c r="B494" s="44"/>
      <c r="C494" s="113" t="s">
        <v>244</v>
      </c>
      <c r="D494" s="112" t="s">
        <v>245</v>
      </c>
      <c r="E494" s="82"/>
      <c r="F494" s="45"/>
      <c r="G494" s="46"/>
      <c r="H494" s="47" t="s">
        <v>45</v>
      </c>
      <c r="I494" s="48">
        <v>0.51</v>
      </c>
      <c r="J494" s="49">
        <v>0.49</v>
      </c>
      <c r="K494" s="49"/>
      <c r="L494" s="49"/>
      <c r="M494" s="49"/>
      <c r="N494" s="50">
        <f t="shared" si="413"/>
        <v>1</v>
      </c>
      <c r="O494" s="51">
        <v>1.03</v>
      </c>
      <c r="P494" s="52">
        <v>35</v>
      </c>
      <c r="Q494" s="53">
        <v>35</v>
      </c>
      <c r="R494" s="53"/>
      <c r="S494" s="53"/>
      <c r="T494" s="53"/>
      <c r="U494" s="54">
        <f t="shared" si="409"/>
        <v>14.42</v>
      </c>
      <c r="V494" s="55">
        <f t="shared" si="410"/>
        <v>14</v>
      </c>
      <c r="W494" s="57">
        <v>6131387000</v>
      </c>
      <c r="X494" s="57">
        <v>118003002000</v>
      </c>
      <c r="Y494" s="56"/>
      <c r="Z494" s="68"/>
      <c r="AA494" s="57"/>
      <c r="AB494" s="58">
        <f t="shared" si="411"/>
        <v>1.4</v>
      </c>
      <c r="AC494" s="477">
        <f t="shared" si="412"/>
        <v>16.799999999999997</v>
      </c>
      <c r="AD494" s="478">
        <f t="shared" si="407"/>
        <v>12</v>
      </c>
      <c r="AE494" s="59">
        <f>ROUND(+(2.5*40/100*(I494))+(0*40/100*(J494))+(0*40/100*(L494)),2)</f>
        <v>0.51</v>
      </c>
      <c r="AF494" s="59"/>
      <c r="AG494" s="263">
        <v>19.8</v>
      </c>
      <c r="AH494" s="60">
        <f t="shared" si="400"/>
        <v>46.309999999999995</v>
      </c>
      <c r="AI494" s="55"/>
      <c r="AJ494" s="61"/>
      <c r="AK494" s="62"/>
      <c r="AL494" s="63"/>
      <c r="AM494" s="64"/>
      <c r="AN494" s="65"/>
      <c r="AO494" s="66"/>
    </row>
    <row r="495" spans="1:41" s="22" customFormat="1" ht="42" customHeight="1" x14ac:dyDescent="0.15">
      <c r="A495" s="43"/>
      <c r="B495" s="44"/>
      <c r="C495" s="45" t="s">
        <v>188</v>
      </c>
      <c r="D495" s="112" t="s">
        <v>246</v>
      </c>
      <c r="E495" s="82"/>
      <c r="F495" s="45"/>
      <c r="G495" s="46"/>
      <c r="H495" s="47" t="s">
        <v>45</v>
      </c>
      <c r="I495" s="48">
        <v>0.66</v>
      </c>
      <c r="J495" s="49">
        <v>0.34</v>
      </c>
      <c r="K495" s="49"/>
      <c r="L495" s="49"/>
      <c r="M495" s="49"/>
      <c r="N495" s="50">
        <f t="shared" si="413"/>
        <v>1</v>
      </c>
      <c r="O495" s="51">
        <v>1.03</v>
      </c>
      <c r="P495" s="52">
        <v>35</v>
      </c>
      <c r="Q495" s="53">
        <v>32</v>
      </c>
      <c r="R495" s="53"/>
      <c r="S495" s="53"/>
      <c r="T495" s="53"/>
      <c r="U495" s="54">
        <f t="shared" si="409"/>
        <v>14</v>
      </c>
      <c r="V495" s="55">
        <f t="shared" si="410"/>
        <v>14</v>
      </c>
      <c r="W495" s="57">
        <v>28623627000</v>
      </c>
      <c r="X495" s="57">
        <v>37571055000</v>
      </c>
      <c r="Y495" s="56"/>
      <c r="Z495" s="68"/>
      <c r="AA495" s="57"/>
      <c r="AB495" s="58">
        <f t="shared" si="411"/>
        <v>0.73</v>
      </c>
      <c r="AC495" s="477">
        <f t="shared" si="412"/>
        <v>8.76</v>
      </c>
      <c r="AD495" s="478">
        <f t="shared" si="407"/>
        <v>8.76</v>
      </c>
      <c r="AE495" s="59">
        <f>ROUND(+(0.5*40/100*(I495))+(0*40/100*(J495))+(0*40/100*(L495)),2)</f>
        <v>0.13</v>
      </c>
      <c r="AF495" s="59"/>
      <c r="AG495" s="263">
        <v>19.8</v>
      </c>
      <c r="AH495" s="60">
        <f t="shared" si="400"/>
        <v>42.690000000000005</v>
      </c>
      <c r="AI495" s="55"/>
      <c r="AJ495" s="61"/>
      <c r="AK495" s="62"/>
      <c r="AL495" s="63"/>
      <c r="AM495" s="64"/>
      <c r="AN495" s="65"/>
      <c r="AO495" s="66"/>
    </row>
    <row r="496" spans="1:41" s="22" customFormat="1" ht="42" customHeight="1" x14ac:dyDescent="0.15">
      <c r="A496" s="43"/>
      <c r="B496" s="44"/>
      <c r="C496" s="112" t="s">
        <v>247</v>
      </c>
      <c r="D496" s="45" t="s">
        <v>248</v>
      </c>
      <c r="E496" s="80" t="s">
        <v>249</v>
      </c>
      <c r="F496" s="45"/>
      <c r="G496" s="46"/>
      <c r="H496" s="47" t="s">
        <v>250</v>
      </c>
      <c r="I496" s="48">
        <v>0.5</v>
      </c>
      <c r="J496" s="49">
        <v>0.3</v>
      </c>
      <c r="K496" s="49">
        <v>0.2</v>
      </c>
      <c r="L496" s="49"/>
      <c r="M496" s="49"/>
      <c r="N496" s="50">
        <f t="shared" si="413"/>
        <v>1</v>
      </c>
      <c r="O496" s="51">
        <v>1.03</v>
      </c>
      <c r="P496" s="52">
        <v>35</v>
      </c>
      <c r="Q496" s="53">
        <v>33.799999999999997</v>
      </c>
      <c r="R496" s="53">
        <v>35</v>
      </c>
      <c r="S496" s="53">
        <v>35</v>
      </c>
      <c r="T496" s="53"/>
      <c r="U496" s="54">
        <f t="shared" si="409"/>
        <v>14.27</v>
      </c>
      <c r="V496" s="55">
        <f t="shared" si="410"/>
        <v>14</v>
      </c>
      <c r="W496" s="56">
        <v>60000000000</v>
      </c>
      <c r="X496" s="57">
        <v>16612744000</v>
      </c>
      <c r="Y496" s="56"/>
      <c r="Z496" s="56"/>
      <c r="AA496" s="57"/>
      <c r="AB496" s="58">
        <f t="shared" si="411"/>
        <v>0.81</v>
      </c>
      <c r="AC496" s="477">
        <f t="shared" si="412"/>
        <v>9.7200000000000006</v>
      </c>
      <c r="AD496" s="478">
        <f t="shared" si="407"/>
        <v>9.7200000000000006</v>
      </c>
      <c r="AE496" s="59">
        <f>ROUND(+(1*40/100*(I496))+(0*40/100*(J496))+(0*40/100*(L496)),2)</f>
        <v>0.2</v>
      </c>
      <c r="AF496" s="59"/>
      <c r="AG496" s="263">
        <v>19.8</v>
      </c>
      <c r="AH496" s="60">
        <f t="shared" ref="AH496:AH559" si="414">V496+AD496+AG496+AE496+AF496</f>
        <v>43.72</v>
      </c>
      <c r="AI496" s="55"/>
      <c r="AJ496" s="61"/>
      <c r="AK496" s="62"/>
      <c r="AL496" s="63"/>
      <c r="AM496" s="64"/>
      <c r="AN496" s="65"/>
      <c r="AO496" s="66"/>
    </row>
    <row r="497" spans="1:41" s="22" customFormat="1" ht="42" customHeight="1" x14ac:dyDescent="0.15">
      <c r="A497" s="43"/>
      <c r="B497" s="164"/>
      <c r="C497" s="110" t="s">
        <v>251</v>
      </c>
      <c r="D497" s="83" t="s">
        <v>178</v>
      </c>
      <c r="E497" s="104"/>
      <c r="F497" s="45"/>
      <c r="G497" s="47"/>
      <c r="H497" s="47" t="s">
        <v>252</v>
      </c>
      <c r="I497" s="48">
        <v>0.61</v>
      </c>
      <c r="J497" s="49">
        <v>0.39</v>
      </c>
      <c r="K497" s="49"/>
      <c r="L497" s="49"/>
      <c r="M497" s="49"/>
      <c r="N497" s="50">
        <f t="shared" si="413"/>
        <v>1</v>
      </c>
      <c r="O497" s="51">
        <v>1.03</v>
      </c>
      <c r="P497" s="52">
        <v>33.799999999999997</v>
      </c>
      <c r="Q497" s="53">
        <v>33.799999999999997</v>
      </c>
      <c r="R497" s="53"/>
      <c r="S497" s="53"/>
      <c r="T497" s="53"/>
      <c r="U497" s="54">
        <f t="shared" si="409"/>
        <v>13.93</v>
      </c>
      <c r="V497" s="55">
        <f t="shared" si="410"/>
        <v>13.93</v>
      </c>
      <c r="W497" s="68">
        <v>42891080000</v>
      </c>
      <c r="X497" s="68">
        <v>13581395000</v>
      </c>
      <c r="Y497" s="56"/>
      <c r="Z497" s="68"/>
      <c r="AA497" s="57"/>
      <c r="AB497" s="58">
        <f t="shared" si="411"/>
        <v>0.72</v>
      </c>
      <c r="AC497" s="477">
        <f t="shared" si="412"/>
        <v>8.64</v>
      </c>
      <c r="AD497" s="478">
        <f t="shared" si="407"/>
        <v>8.64</v>
      </c>
      <c r="AE497" s="59">
        <f>ROUND(+(0.5*40/100*(I497))+(0.5*40/100*(J497))+(0*40/100*(L497)),2)</f>
        <v>0.2</v>
      </c>
      <c r="AF497" s="59"/>
      <c r="AG497" s="263">
        <v>19.8</v>
      </c>
      <c r="AH497" s="60">
        <f t="shared" si="414"/>
        <v>42.570000000000007</v>
      </c>
      <c r="AI497" s="55"/>
      <c r="AJ497" s="61"/>
      <c r="AK497" s="62"/>
      <c r="AL497" s="63"/>
      <c r="AM497" s="64"/>
      <c r="AN497" s="65"/>
      <c r="AO497" s="66"/>
    </row>
    <row r="498" spans="1:41" s="22" customFormat="1" ht="54" customHeight="1" x14ac:dyDescent="0.15">
      <c r="A498" s="43"/>
      <c r="B498" s="44"/>
      <c r="C498" s="112" t="s">
        <v>253</v>
      </c>
      <c r="D498" s="112" t="s">
        <v>254</v>
      </c>
      <c r="E498" s="45"/>
      <c r="F498" s="45"/>
      <c r="G498" s="46"/>
      <c r="H498" s="47" t="s">
        <v>169</v>
      </c>
      <c r="I498" s="48">
        <v>0.51</v>
      </c>
      <c r="J498" s="49">
        <v>0.49</v>
      </c>
      <c r="K498" s="49"/>
      <c r="L498" s="49"/>
      <c r="M498" s="49"/>
      <c r="N498" s="50">
        <f t="shared" si="413"/>
        <v>1</v>
      </c>
      <c r="O498" s="51">
        <v>1.03</v>
      </c>
      <c r="P498" s="52">
        <v>33.799999999999997</v>
      </c>
      <c r="Q498" s="53">
        <v>35</v>
      </c>
      <c r="R498" s="53"/>
      <c r="S498" s="53"/>
      <c r="T498" s="53"/>
      <c r="U498" s="54">
        <f t="shared" si="409"/>
        <v>14.17</v>
      </c>
      <c r="V498" s="55">
        <f t="shared" si="410"/>
        <v>14</v>
      </c>
      <c r="W498" s="56">
        <v>10801160000</v>
      </c>
      <c r="X498" s="56">
        <v>100702542000</v>
      </c>
      <c r="Y498" s="56"/>
      <c r="Z498" s="56"/>
      <c r="AA498" s="57"/>
      <c r="AB498" s="58">
        <f t="shared" si="411"/>
        <v>1.26</v>
      </c>
      <c r="AC498" s="477">
        <f t="shared" si="412"/>
        <v>15.120000000000001</v>
      </c>
      <c r="AD498" s="478">
        <f t="shared" si="407"/>
        <v>12</v>
      </c>
      <c r="AE498" s="59">
        <f>ROUND(+(0.5*40/100*(I498)),2)</f>
        <v>0.1</v>
      </c>
      <c r="AF498" s="59"/>
      <c r="AG498" s="263">
        <v>19.8</v>
      </c>
      <c r="AH498" s="60">
        <f t="shared" si="414"/>
        <v>45.9</v>
      </c>
      <c r="AI498" s="55"/>
      <c r="AJ498" s="61"/>
      <c r="AK498" s="62"/>
      <c r="AL498" s="63"/>
      <c r="AM498" s="64"/>
      <c r="AN498" s="65"/>
      <c r="AO498" s="66"/>
    </row>
    <row r="499" spans="1:41" s="22" customFormat="1" ht="49.5" customHeight="1" x14ac:dyDescent="0.15">
      <c r="A499" s="43"/>
      <c r="B499" s="44"/>
      <c r="C499" s="112" t="s">
        <v>255</v>
      </c>
      <c r="D499" s="104" t="s">
        <v>124</v>
      </c>
      <c r="E499" s="45" t="s">
        <v>256</v>
      </c>
      <c r="F499" s="45"/>
      <c r="G499" s="46"/>
      <c r="H499" s="47" t="s">
        <v>256</v>
      </c>
      <c r="I499" s="48">
        <v>0.5</v>
      </c>
      <c r="J499" s="49">
        <v>0.3</v>
      </c>
      <c r="K499" s="49">
        <v>0.2</v>
      </c>
      <c r="L499" s="49"/>
      <c r="M499" s="49"/>
      <c r="N499" s="50">
        <f t="shared" si="413"/>
        <v>1</v>
      </c>
      <c r="O499" s="51">
        <v>1.03</v>
      </c>
      <c r="P499" s="52">
        <v>35</v>
      </c>
      <c r="Q499" s="53">
        <v>35</v>
      </c>
      <c r="R499" s="53">
        <v>30</v>
      </c>
      <c r="S499" s="53"/>
      <c r="T499" s="53"/>
      <c r="U499" s="54">
        <f t="shared" si="409"/>
        <v>14.01</v>
      </c>
      <c r="V499" s="55">
        <f t="shared" si="410"/>
        <v>14</v>
      </c>
      <c r="W499" s="56">
        <v>36924313000</v>
      </c>
      <c r="X499" s="68">
        <v>32762503000</v>
      </c>
      <c r="Y499" s="56">
        <v>29060237000</v>
      </c>
      <c r="Z499" s="56"/>
      <c r="AA499" s="57"/>
      <c r="AB499" s="58">
        <f t="shared" si="411"/>
        <v>0.79</v>
      </c>
      <c r="AC499" s="477">
        <f t="shared" si="412"/>
        <v>9.48</v>
      </c>
      <c r="AD499" s="478">
        <f t="shared" si="407"/>
        <v>9.48</v>
      </c>
      <c r="AE499" s="59">
        <f>ROUND(+(0.5*40/100*(I499)),2)</f>
        <v>0.1</v>
      </c>
      <c r="AF499" s="59"/>
      <c r="AG499" s="263">
        <v>19.8</v>
      </c>
      <c r="AH499" s="60">
        <f t="shared" si="414"/>
        <v>43.38</v>
      </c>
      <c r="AI499" s="55"/>
      <c r="AJ499" s="61"/>
      <c r="AK499" s="62"/>
      <c r="AL499" s="63"/>
      <c r="AM499" s="64"/>
      <c r="AN499" s="65"/>
      <c r="AO499" s="66"/>
    </row>
    <row r="500" spans="1:41" s="22" customFormat="1" ht="42" customHeight="1" x14ac:dyDescent="0.15">
      <c r="A500" s="43"/>
      <c r="B500" s="44"/>
      <c r="C500" s="112" t="s">
        <v>257</v>
      </c>
      <c r="D500" s="82" t="s">
        <v>258</v>
      </c>
      <c r="E500" s="82" t="s">
        <v>185</v>
      </c>
      <c r="F500" s="45"/>
      <c r="G500" s="46"/>
      <c r="H500" s="47" t="s">
        <v>259</v>
      </c>
      <c r="I500" s="48">
        <v>0.5</v>
      </c>
      <c r="J500" s="49">
        <v>0.3</v>
      </c>
      <c r="K500" s="49">
        <v>0.2</v>
      </c>
      <c r="L500" s="49"/>
      <c r="M500" s="49"/>
      <c r="N500" s="50">
        <f t="shared" si="413"/>
        <v>1</v>
      </c>
      <c r="O500" s="51">
        <v>1.03</v>
      </c>
      <c r="P500" s="52">
        <v>35</v>
      </c>
      <c r="Q500" s="53">
        <v>33.799999999999997</v>
      </c>
      <c r="R500" s="53">
        <v>32</v>
      </c>
      <c r="S500" s="53"/>
      <c r="T500" s="53"/>
      <c r="U500" s="54">
        <f t="shared" si="409"/>
        <v>14.02</v>
      </c>
      <c r="V500" s="55">
        <f t="shared" si="410"/>
        <v>14</v>
      </c>
      <c r="W500" s="56">
        <v>101091777000</v>
      </c>
      <c r="X500" s="57"/>
      <c r="Y500" s="56"/>
      <c r="Z500" s="56"/>
      <c r="AA500" s="57"/>
      <c r="AB500" s="58">
        <f t="shared" si="411"/>
        <v>1.1599999999999999</v>
      </c>
      <c r="AC500" s="477">
        <f t="shared" si="412"/>
        <v>13.919999999999998</v>
      </c>
      <c r="AD500" s="478">
        <f t="shared" si="407"/>
        <v>12</v>
      </c>
      <c r="AE500" s="59">
        <f>ROUND(+(0.5*40/100*(I500))+(0*40/100*(J500))+(0*40/100*(L500)),2)</f>
        <v>0.1</v>
      </c>
      <c r="AF500" s="59"/>
      <c r="AG500" s="263">
        <v>19.8</v>
      </c>
      <c r="AH500" s="60">
        <f t="shared" si="414"/>
        <v>45.9</v>
      </c>
      <c r="AI500" s="55"/>
      <c r="AJ500" s="61"/>
      <c r="AK500" s="62"/>
      <c r="AL500" s="63"/>
      <c r="AM500" s="64"/>
      <c r="AN500" s="65"/>
      <c r="AO500" s="66"/>
    </row>
    <row r="501" spans="1:41" s="22" customFormat="1" ht="42" customHeight="1" x14ac:dyDescent="0.15">
      <c r="A501" s="43"/>
      <c r="B501" s="44"/>
      <c r="C501" s="80" t="s">
        <v>187</v>
      </c>
      <c r="D501" s="45" t="s">
        <v>175</v>
      </c>
      <c r="E501" s="45"/>
      <c r="F501" s="45"/>
      <c r="G501" s="46"/>
      <c r="H501" s="47" t="s">
        <v>260</v>
      </c>
      <c r="I501" s="48">
        <v>0.65</v>
      </c>
      <c r="J501" s="49">
        <v>0.35</v>
      </c>
      <c r="K501" s="49"/>
      <c r="L501" s="49"/>
      <c r="M501" s="49"/>
      <c r="N501" s="50">
        <f t="shared" si="413"/>
        <v>1</v>
      </c>
      <c r="O501" s="51">
        <v>1.03</v>
      </c>
      <c r="P501" s="52">
        <v>33.799999999999997</v>
      </c>
      <c r="Q501" s="53">
        <v>33.799999999999997</v>
      </c>
      <c r="R501" s="53"/>
      <c r="S501" s="53"/>
      <c r="T501" s="53"/>
      <c r="U501" s="54">
        <f t="shared" si="409"/>
        <v>13.93</v>
      </c>
      <c r="V501" s="55">
        <f t="shared" si="410"/>
        <v>13.93</v>
      </c>
      <c r="W501" s="56">
        <v>33915682000</v>
      </c>
      <c r="X501" s="56">
        <v>26201339000</v>
      </c>
      <c r="Y501" s="56"/>
      <c r="Z501" s="56"/>
      <c r="AA501" s="57"/>
      <c r="AB501" s="58">
        <f t="shared" si="411"/>
        <v>0.72</v>
      </c>
      <c r="AC501" s="477">
        <f t="shared" si="412"/>
        <v>8.64</v>
      </c>
      <c r="AD501" s="478">
        <f t="shared" si="407"/>
        <v>8.64</v>
      </c>
      <c r="AE501" s="59">
        <f>ROUND(+(0.5*40/100*(I501))+(0*40/100*(J501))+(0*40/100*(L501)),2)</f>
        <v>0.13</v>
      </c>
      <c r="AF501" s="59"/>
      <c r="AG501" s="263">
        <v>19.8</v>
      </c>
      <c r="AH501" s="60">
        <f t="shared" si="414"/>
        <v>42.500000000000007</v>
      </c>
      <c r="AI501" s="55"/>
      <c r="AJ501" s="61"/>
      <c r="AK501" s="62"/>
      <c r="AL501" s="63"/>
      <c r="AM501" s="64"/>
      <c r="AN501" s="65"/>
      <c r="AO501" s="66"/>
    </row>
    <row r="502" spans="1:41" s="22" customFormat="1" ht="48.75" customHeight="1" x14ac:dyDescent="0.15">
      <c r="A502" s="43"/>
      <c r="B502" s="44"/>
      <c r="C502" s="112" t="s">
        <v>261</v>
      </c>
      <c r="D502" s="104" t="s">
        <v>181</v>
      </c>
      <c r="E502" s="82"/>
      <c r="F502" s="45"/>
      <c r="G502" s="46"/>
      <c r="H502" s="47" t="s">
        <v>262</v>
      </c>
      <c r="I502" s="48">
        <v>0.51</v>
      </c>
      <c r="J502" s="49">
        <v>0.49</v>
      </c>
      <c r="K502" s="49"/>
      <c r="L502" s="49"/>
      <c r="M502" s="49"/>
      <c r="N502" s="50">
        <f t="shared" si="413"/>
        <v>1</v>
      </c>
      <c r="O502" s="51">
        <v>1.03</v>
      </c>
      <c r="P502" s="52">
        <v>35</v>
      </c>
      <c r="Q502" s="53">
        <v>33.799999999999997</v>
      </c>
      <c r="R502" s="53"/>
      <c r="S502" s="53"/>
      <c r="T502" s="53"/>
      <c r="U502" s="54">
        <f t="shared" si="409"/>
        <v>14.18</v>
      </c>
      <c r="V502" s="55">
        <f t="shared" si="410"/>
        <v>14</v>
      </c>
      <c r="W502" s="56">
        <v>44936660000</v>
      </c>
      <c r="X502" s="56">
        <v>28758328000</v>
      </c>
      <c r="Y502" s="56"/>
      <c r="Z502" s="56"/>
      <c r="AA502" s="57"/>
      <c r="AB502" s="58">
        <f t="shared" si="411"/>
        <v>0.85</v>
      </c>
      <c r="AC502" s="477">
        <f t="shared" si="412"/>
        <v>10.199999999999999</v>
      </c>
      <c r="AD502" s="478">
        <f t="shared" si="407"/>
        <v>10.199999999999999</v>
      </c>
      <c r="AE502" s="59">
        <f>ROUND(+(0.5*40/100*(I502)),2)</f>
        <v>0.1</v>
      </c>
      <c r="AF502" s="59"/>
      <c r="AG502" s="263">
        <v>19.8</v>
      </c>
      <c r="AH502" s="60">
        <f t="shared" si="414"/>
        <v>44.1</v>
      </c>
      <c r="AI502" s="55"/>
      <c r="AJ502" s="61"/>
      <c r="AK502" s="62"/>
      <c r="AL502" s="63"/>
      <c r="AM502" s="64"/>
      <c r="AN502" s="65"/>
      <c r="AO502" s="66"/>
    </row>
    <row r="503" spans="1:41" s="22" customFormat="1" ht="42" customHeight="1" x14ac:dyDescent="0.15">
      <c r="A503" s="43"/>
      <c r="B503" s="44"/>
      <c r="C503" s="45" t="s">
        <v>263</v>
      </c>
      <c r="D503" s="112" t="s">
        <v>88</v>
      </c>
      <c r="E503" s="82"/>
      <c r="F503" s="45"/>
      <c r="G503" s="46"/>
      <c r="H503" s="47" t="s">
        <v>264</v>
      </c>
      <c r="I503" s="48">
        <v>0.6</v>
      </c>
      <c r="J503" s="49">
        <v>0.4</v>
      </c>
      <c r="K503" s="49"/>
      <c r="L503" s="49"/>
      <c r="M503" s="49"/>
      <c r="N503" s="50">
        <f t="shared" si="413"/>
        <v>1</v>
      </c>
      <c r="O503" s="51">
        <v>1.03</v>
      </c>
      <c r="P503" s="52">
        <v>35</v>
      </c>
      <c r="Q503" s="53">
        <v>33.799999999999997</v>
      </c>
      <c r="R503" s="53"/>
      <c r="S503" s="53"/>
      <c r="T503" s="53"/>
      <c r="U503" s="54">
        <f t="shared" si="409"/>
        <v>14.22</v>
      </c>
      <c r="V503" s="55">
        <f t="shared" si="410"/>
        <v>14</v>
      </c>
      <c r="W503" s="165">
        <v>21773835000</v>
      </c>
      <c r="X503" s="57">
        <v>54403627000</v>
      </c>
      <c r="Y503" s="56"/>
      <c r="Z503" s="56"/>
      <c r="AA503" s="57"/>
      <c r="AB503" s="58">
        <f t="shared" si="411"/>
        <v>0.8</v>
      </c>
      <c r="AC503" s="477">
        <f t="shared" si="412"/>
        <v>9.6000000000000014</v>
      </c>
      <c r="AD503" s="478">
        <f t="shared" si="407"/>
        <v>9.6000000000000014</v>
      </c>
      <c r="AE503" s="59">
        <f>ROUND(+(0.5*40/100*(I503))+(0*40/100*(J503))+(0*40/100*(L503)),2)</f>
        <v>0.12</v>
      </c>
      <c r="AF503" s="59"/>
      <c r="AG503" s="491">
        <v>32</v>
      </c>
      <c r="AH503" s="60">
        <f t="shared" si="414"/>
        <v>55.72</v>
      </c>
      <c r="AI503" s="55"/>
      <c r="AJ503" s="61"/>
      <c r="AK503" s="62"/>
      <c r="AL503" s="63"/>
      <c r="AM503" s="64"/>
      <c r="AN503" s="65"/>
      <c r="AO503" s="66"/>
    </row>
    <row r="504" spans="1:41" s="22" customFormat="1" ht="42" customHeight="1" x14ac:dyDescent="0.15">
      <c r="A504" s="43"/>
      <c r="B504" s="44"/>
      <c r="C504" s="82" t="s">
        <v>182</v>
      </c>
      <c r="D504" s="112" t="s">
        <v>265</v>
      </c>
      <c r="E504" s="82"/>
      <c r="F504" s="45"/>
      <c r="G504" s="46"/>
      <c r="H504" s="47" t="s">
        <v>266</v>
      </c>
      <c r="I504" s="48">
        <v>0.65</v>
      </c>
      <c r="J504" s="49">
        <v>0.35</v>
      </c>
      <c r="K504" s="49"/>
      <c r="L504" s="49"/>
      <c r="M504" s="49"/>
      <c r="N504" s="50">
        <f t="shared" si="413"/>
        <v>1</v>
      </c>
      <c r="O504" s="51">
        <v>1.03</v>
      </c>
      <c r="P504" s="52">
        <v>35</v>
      </c>
      <c r="Q504" s="53">
        <v>33.799999999999997</v>
      </c>
      <c r="R504" s="53"/>
      <c r="S504" s="53"/>
      <c r="T504" s="53"/>
      <c r="U504" s="54">
        <f t="shared" si="409"/>
        <v>14.25</v>
      </c>
      <c r="V504" s="55">
        <f t="shared" si="410"/>
        <v>14</v>
      </c>
      <c r="W504" s="165">
        <v>25007865000</v>
      </c>
      <c r="X504" s="57">
        <v>43299727000</v>
      </c>
      <c r="Y504" s="56"/>
      <c r="Z504" s="56"/>
      <c r="AA504" s="57"/>
      <c r="AB504" s="58">
        <f t="shared" si="411"/>
        <v>0.72</v>
      </c>
      <c r="AC504" s="477">
        <f t="shared" si="412"/>
        <v>8.64</v>
      </c>
      <c r="AD504" s="478">
        <f t="shared" si="407"/>
        <v>8.64</v>
      </c>
      <c r="AE504" s="59">
        <f>ROUND(+(0.5*40/100*(I504))+(0*40/100*(J504))+(0*40/100*(L504)),2)</f>
        <v>0.13</v>
      </c>
      <c r="AF504" s="59"/>
      <c r="AG504" s="491">
        <v>32</v>
      </c>
      <c r="AH504" s="60">
        <f t="shared" si="414"/>
        <v>54.77</v>
      </c>
      <c r="AI504" s="55"/>
      <c r="AJ504" s="61"/>
      <c r="AK504" s="62"/>
      <c r="AL504" s="63"/>
      <c r="AM504" s="64"/>
      <c r="AN504" s="65"/>
      <c r="AO504" s="66"/>
    </row>
    <row r="505" spans="1:41" s="22" customFormat="1" ht="42" customHeight="1" x14ac:dyDescent="0.15">
      <c r="A505" s="43"/>
      <c r="B505" s="44"/>
      <c r="C505" s="113" t="s">
        <v>267</v>
      </c>
      <c r="D505" s="82" t="s">
        <v>268</v>
      </c>
      <c r="E505" s="112" t="s">
        <v>269</v>
      </c>
      <c r="F505" s="45"/>
      <c r="G505" s="79"/>
      <c r="H505" s="47" t="s">
        <v>270</v>
      </c>
      <c r="I505" s="48"/>
      <c r="J505" s="49"/>
      <c r="K505" s="49"/>
      <c r="L505" s="49"/>
      <c r="M505" s="49"/>
      <c r="N505" s="50">
        <f t="shared" si="413"/>
        <v>0</v>
      </c>
      <c r="O505" s="51">
        <v>1.03</v>
      </c>
      <c r="P505" s="52"/>
      <c r="Q505" s="53"/>
      <c r="R505" s="53"/>
      <c r="S505" s="53"/>
      <c r="T505" s="53"/>
      <c r="U505" s="54">
        <f t="shared" si="409"/>
        <v>0</v>
      </c>
      <c r="V505" s="55">
        <f t="shared" si="410"/>
        <v>0</v>
      </c>
      <c r="W505" s="56"/>
      <c r="X505" s="56"/>
      <c r="Y505" s="56"/>
      <c r="Z505" s="56"/>
      <c r="AA505" s="57"/>
      <c r="AB505" s="58">
        <f t="shared" si="411"/>
        <v>0</v>
      </c>
      <c r="AC505" s="477">
        <f t="shared" si="412"/>
        <v>0</v>
      </c>
      <c r="AD505" s="478">
        <f t="shared" si="407"/>
        <v>0</v>
      </c>
      <c r="AE505" s="59">
        <f>ROUND(+(0.5*40/100*(I505))+(0*40/100*(J505))+(0*40/100*(L505)),2)</f>
        <v>0</v>
      </c>
      <c r="AF505" s="59"/>
      <c r="AG505" s="491">
        <v>32</v>
      </c>
      <c r="AH505" s="60">
        <f t="shared" si="414"/>
        <v>32</v>
      </c>
      <c r="AI505" s="55"/>
      <c r="AJ505" s="61"/>
      <c r="AK505" s="62"/>
      <c r="AL505" s="63"/>
      <c r="AM505" s="64"/>
      <c r="AN505" s="65"/>
      <c r="AO505" s="66"/>
    </row>
    <row r="506" spans="1:41" s="22" customFormat="1" ht="42" customHeight="1" x14ac:dyDescent="0.15">
      <c r="A506" s="43"/>
      <c r="B506" s="44"/>
      <c r="C506" s="45" t="s">
        <v>271</v>
      </c>
      <c r="D506" s="113" t="s">
        <v>272</v>
      </c>
      <c r="E506" s="45"/>
      <c r="F506" s="45"/>
      <c r="G506" s="46"/>
      <c r="H506" s="47" t="s">
        <v>273</v>
      </c>
      <c r="I506" s="48">
        <v>0.61</v>
      </c>
      <c r="J506" s="49">
        <v>0.39</v>
      </c>
      <c r="K506" s="49"/>
      <c r="L506" s="49"/>
      <c r="M506" s="49"/>
      <c r="N506" s="50">
        <f t="shared" si="413"/>
        <v>1</v>
      </c>
      <c r="O506" s="51">
        <v>1.03</v>
      </c>
      <c r="P506" s="52">
        <v>35</v>
      </c>
      <c r="Q506" s="53">
        <v>32</v>
      </c>
      <c r="R506" s="53"/>
      <c r="S506" s="53"/>
      <c r="T506" s="53"/>
      <c r="U506" s="54">
        <f t="shared" si="409"/>
        <v>13.94</v>
      </c>
      <c r="V506" s="55">
        <f t="shared" si="410"/>
        <v>13.94</v>
      </c>
      <c r="W506" s="72">
        <v>15058005000</v>
      </c>
      <c r="X506" s="105">
        <v>56741153000</v>
      </c>
      <c r="Y506" s="72"/>
      <c r="Z506" s="68"/>
      <c r="AA506" s="57"/>
      <c r="AB506" s="58">
        <f t="shared" si="411"/>
        <v>0.72</v>
      </c>
      <c r="AC506" s="477">
        <f t="shared" si="412"/>
        <v>8.64</v>
      </c>
      <c r="AD506" s="478">
        <f t="shared" si="407"/>
        <v>8.64</v>
      </c>
      <c r="AE506" s="59">
        <f>ROUND(+(0.5*40/100*(I506))+(0.5*40/100*(J506)),2)</f>
        <v>0.2</v>
      </c>
      <c r="AF506" s="59"/>
      <c r="AG506" s="491">
        <v>32</v>
      </c>
      <c r="AH506" s="60">
        <f t="shared" si="414"/>
        <v>54.78</v>
      </c>
      <c r="AI506" s="55"/>
      <c r="AJ506" s="61"/>
      <c r="AK506" s="62"/>
      <c r="AL506" s="63"/>
      <c r="AM506" s="64"/>
      <c r="AN506" s="65"/>
      <c r="AO506" s="66"/>
    </row>
    <row r="507" spans="1:41" s="22" customFormat="1" ht="42" customHeight="1" x14ac:dyDescent="0.15">
      <c r="A507" s="43"/>
      <c r="B507" s="44"/>
      <c r="C507" s="113" t="s">
        <v>274</v>
      </c>
      <c r="D507" s="82" t="s">
        <v>275</v>
      </c>
      <c r="E507" s="45"/>
      <c r="F507" s="45"/>
      <c r="G507" s="46"/>
      <c r="H507" s="47" t="s">
        <v>54</v>
      </c>
      <c r="I507" s="48">
        <v>0.501</v>
      </c>
      <c r="J507" s="49">
        <v>0.499</v>
      </c>
      <c r="K507" s="49"/>
      <c r="L507" s="49"/>
      <c r="M507" s="49"/>
      <c r="N507" s="50">
        <f t="shared" si="413"/>
        <v>1</v>
      </c>
      <c r="O507" s="51">
        <v>1.03</v>
      </c>
      <c r="P507" s="52">
        <v>35</v>
      </c>
      <c r="Q507" s="53">
        <v>35</v>
      </c>
      <c r="R507" s="53"/>
      <c r="S507" s="53"/>
      <c r="T507" s="53"/>
      <c r="U507" s="54">
        <f t="shared" si="409"/>
        <v>14.42</v>
      </c>
      <c r="V507" s="55">
        <f t="shared" si="410"/>
        <v>14</v>
      </c>
      <c r="W507" s="56">
        <v>18087304000</v>
      </c>
      <c r="X507" s="57">
        <v>43990756000</v>
      </c>
      <c r="Y507" s="72"/>
      <c r="Z507" s="68"/>
      <c r="AA507" s="57"/>
      <c r="AB507" s="58">
        <f t="shared" si="411"/>
        <v>0.71</v>
      </c>
      <c r="AC507" s="477">
        <f t="shared" si="412"/>
        <v>8.52</v>
      </c>
      <c r="AD507" s="478">
        <f t="shared" si="407"/>
        <v>8.52</v>
      </c>
      <c r="AE507" s="59">
        <f>ROUND(+(1.5*40/100*(I507))+(0.5*40/100*(J507)),2)</f>
        <v>0.4</v>
      </c>
      <c r="AF507" s="59"/>
      <c r="AG507" s="491">
        <v>32</v>
      </c>
      <c r="AH507" s="60">
        <f t="shared" si="414"/>
        <v>54.919999999999995</v>
      </c>
      <c r="AI507" s="55"/>
      <c r="AJ507" s="61"/>
      <c r="AK507" s="62"/>
      <c r="AL507" s="63"/>
      <c r="AM507" s="64"/>
      <c r="AN507" s="65"/>
      <c r="AO507" s="66"/>
    </row>
    <row r="508" spans="1:41" s="22" customFormat="1" ht="42" customHeight="1" x14ac:dyDescent="0.15">
      <c r="A508" s="43"/>
      <c r="B508" s="44"/>
      <c r="C508" s="112" t="s">
        <v>276</v>
      </c>
      <c r="D508" s="45" t="s">
        <v>183</v>
      </c>
      <c r="E508" s="45"/>
      <c r="F508" s="45"/>
      <c r="G508" s="46"/>
      <c r="H508" s="47" t="s">
        <v>277</v>
      </c>
      <c r="I508" s="48">
        <v>0.501</v>
      </c>
      <c r="J508" s="49">
        <v>0.499</v>
      </c>
      <c r="K508" s="49"/>
      <c r="L508" s="49"/>
      <c r="M508" s="49"/>
      <c r="N508" s="50">
        <f t="shared" si="413"/>
        <v>1</v>
      </c>
      <c r="O508" s="51">
        <v>1.03</v>
      </c>
      <c r="P508" s="52">
        <v>35</v>
      </c>
      <c r="Q508" s="166">
        <v>33.799999999999997</v>
      </c>
      <c r="R508" s="53"/>
      <c r="S508" s="53"/>
      <c r="T508" s="53"/>
      <c r="U508" s="54">
        <f t="shared" si="409"/>
        <v>14.17</v>
      </c>
      <c r="V508" s="55">
        <f t="shared" si="410"/>
        <v>14</v>
      </c>
      <c r="W508" s="57">
        <v>21164134000</v>
      </c>
      <c r="X508" s="57">
        <v>40023741000</v>
      </c>
      <c r="Y508" s="57"/>
      <c r="Z508" s="56"/>
      <c r="AA508" s="57"/>
      <c r="AB508" s="58">
        <f t="shared" si="411"/>
        <v>0.7</v>
      </c>
      <c r="AC508" s="477">
        <f t="shared" si="412"/>
        <v>8.3999999999999986</v>
      </c>
      <c r="AD508" s="478">
        <f t="shared" si="407"/>
        <v>8.3999999999999986</v>
      </c>
      <c r="AE508" s="59">
        <f>ROUND(+(1*40/100*(J508)),2)</f>
        <v>0.2</v>
      </c>
      <c r="AF508" s="59"/>
      <c r="AG508" s="491">
        <v>32</v>
      </c>
      <c r="AH508" s="60">
        <f t="shared" si="414"/>
        <v>54.6</v>
      </c>
      <c r="AI508" s="55"/>
      <c r="AJ508" s="61"/>
      <c r="AK508" s="62"/>
      <c r="AL508" s="63"/>
      <c r="AM508" s="64"/>
      <c r="AN508" s="65"/>
      <c r="AO508" s="66"/>
    </row>
    <row r="509" spans="1:41" s="22" customFormat="1" ht="57" customHeight="1" x14ac:dyDescent="0.15">
      <c r="A509" s="43"/>
      <c r="B509" s="44"/>
      <c r="C509" s="45" t="s">
        <v>278</v>
      </c>
      <c r="D509" s="45" t="s">
        <v>279</v>
      </c>
      <c r="E509" s="45"/>
      <c r="F509" s="45"/>
      <c r="G509" s="46"/>
      <c r="H509" s="47" t="s">
        <v>280</v>
      </c>
      <c r="I509" s="48">
        <v>0.7</v>
      </c>
      <c r="J509" s="49">
        <v>0.3</v>
      </c>
      <c r="K509" s="49"/>
      <c r="L509" s="49"/>
      <c r="M509" s="49"/>
      <c r="N509" s="50">
        <f t="shared" si="413"/>
        <v>1</v>
      </c>
      <c r="O509" s="51">
        <v>1.03</v>
      </c>
      <c r="P509" s="52">
        <v>33.799999999999997</v>
      </c>
      <c r="Q509" s="166">
        <v>33.799999999999997</v>
      </c>
      <c r="R509" s="53"/>
      <c r="S509" s="53"/>
      <c r="T509" s="53"/>
      <c r="U509" s="54">
        <f t="shared" si="409"/>
        <v>13.93</v>
      </c>
      <c r="V509" s="55">
        <f t="shared" si="410"/>
        <v>13.93</v>
      </c>
      <c r="W509" s="57">
        <v>38973416000</v>
      </c>
      <c r="X509" s="57">
        <v>22761924000</v>
      </c>
      <c r="Y509" s="57"/>
      <c r="Z509" s="56"/>
      <c r="AA509" s="57"/>
      <c r="AB509" s="58">
        <f t="shared" si="411"/>
        <v>0.79</v>
      </c>
      <c r="AC509" s="477">
        <f t="shared" si="412"/>
        <v>9.48</v>
      </c>
      <c r="AD509" s="478">
        <f t="shared" si="407"/>
        <v>9.48</v>
      </c>
      <c r="AE509" s="59">
        <f>ROUND(+(0.5*40/100*(I509))+(0*40/100*(J509)),2)</f>
        <v>0.14000000000000001</v>
      </c>
      <c r="AF509" s="59"/>
      <c r="AG509" s="491">
        <v>32</v>
      </c>
      <c r="AH509" s="60">
        <f t="shared" si="414"/>
        <v>55.55</v>
      </c>
      <c r="AI509" s="55"/>
      <c r="AJ509" s="61"/>
      <c r="AK509" s="62"/>
      <c r="AL509" s="63"/>
      <c r="AM509" s="64"/>
      <c r="AN509" s="65"/>
      <c r="AO509" s="66"/>
    </row>
    <row r="510" spans="1:41" s="22" customFormat="1" ht="42" customHeight="1" x14ac:dyDescent="0.15">
      <c r="A510" s="43"/>
      <c r="B510" s="44"/>
      <c r="C510" s="45"/>
      <c r="D510" s="45"/>
      <c r="E510" s="45"/>
      <c r="F510" s="45"/>
      <c r="G510" s="46"/>
      <c r="H510" s="47"/>
      <c r="I510" s="48"/>
      <c r="J510" s="49"/>
      <c r="K510" s="49"/>
      <c r="L510" s="49"/>
      <c r="M510" s="49"/>
      <c r="N510" s="50"/>
      <c r="O510" s="51"/>
      <c r="P510" s="52"/>
      <c r="Q510" s="166"/>
      <c r="R510" s="53"/>
      <c r="S510" s="53"/>
      <c r="T510" s="53"/>
      <c r="U510" s="54"/>
      <c r="V510" s="55"/>
      <c r="W510" s="57"/>
      <c r="X510" s="57"/>
      <c r="Y510" s="57"/>
      <c r="Z510" s="167"/>
      <c r="AA510" s="57"/>
      <c r="AB510" s="58">
        <f t="shared" si="411"/>
        <v>0</v>
      </c>
      <c r="AC510" s="477">
        <f t="shared" si="412"/>
        <v>0</v>
      </c>
      <c r="AD510" s="478">
        <f t="shared" si="407"/>
        <v>0</v>
      </c>
      <c r="AE510" s="59"/>
      <c r="AF510" s="59"/>
      <c r="AG510" s="491"/>
      <c r="AH510" s="60">
        <f t="shared" si="414"/>
        <v>0</v>
      </c>
      <c r="AI510" s="55"/>
      <c r="AJ510" s="61"/>
      <c r="AK510" s="62"/>
      <c r="AL510" s="63"/>
      <c r="AM510" s="64"/>
      <c r="AN510" s="65"/>
      <c r="AO510" s="66"/>
    </row>
    <row r="511" spans="1:41" s="22" customFormat="1" ht="42" customHeight="1" x14ac:dyDescent="0.15">
      <c r="A511" s="43"/>
      <c r="B511" s="44"/>
      <c r="C511" s="82"/>
      <c r="D511" s="45"/>
      <c r="E511" s="82"/>
      <c r="F511" s="45"/>
      <c r="G511" s="46"/>
      <c r="H511" s="47"/>
      <c r="I511" s="48"/>
      <c r="J511" s="49"/>
      <c r="K511" s="49"/>
      <c r="L511" s="49"/>
      <c r="M511" s="49"/>
      <c r="N511" s="50"/>
      <c r="O511" s="51"/>
      <c r="P511" s="52"/>
      <c r="Q511" s="53"/>
      <c r="R511" s="53"/>
      <c r="S511" s="53"/>
      <c r="T511" s="53"/>
      <c r="U511" s="54"/>
      <c r="V511" s="55"/>
      <c r="W511" s="168"/>
      <c r="X511" s="57"/>
      <c r="Y511" s="56"/>
      <c r="Z511" s="56"/>
      <c r="AA511" s="57"/>
      <c r="AB511" s="58">
        <f t="shared" si="411"/>
        <v>0</v>
      </c>
      <c r="AC511" s="477">
        <f t="shared" si="412"/>
        <v>0</v>
      </c>
      <c r="AD511" s="478">
        <f t="shared" si="407"/>
        <v>0</v>
      </c>
      <c r="AE511" s="59"/>
      <c r="AF511" s="59"/>
      <c r="AG511" s="491"/>
      <c r="AH511" s="60">
        <f t="shared" si="414"/>
        <v>0</v>
      </c>
      <c r="AI511" s="55"/>
      <c r="AJ511" s="61"/>
      <c r="AK511" s="62"/>
      <c r="AL511" s="63"/>
      <c r="AM511" s="64"/>
      <c r="AN511" s="65"/>
      <c r="AO511" s="66"/>
    </row>
    <row r="512" spans="1:41" s="22" customFormat="1" ht="42" customHeight="1" x14ac:dyDescent="0.15">
      <c r="A512" s="43"/>
      <c r="B512" s="44"/>
      <c r="C512" s="45"/>
      <c r="D512" s="45" t="s">
        <v>281</v>
      </c>
      <c r="E512" s="82"/>
      <c r="F512" s="45"/>
      <c r="G512" s="46"/>
      <c r="H512" s="169" t="s">
        <v>282</v>
      </c>
      <c r="I512" s="48">
        <v>0.67</v>
      </c>
      <c r="J512" s="49">
        <v>0.33</v>
      </c>
      <c r="K512" s="49"/>
      <c r="L512" s="49"/>
      <c r="M512" s="49"/>
      <c r="N512" s="50">
        <f>SUM(I512:M512)</f>
        <v>1</v>
      </c>
      <c r="O512" s="51">
        <v>1.03</v>
      </c>
      <c r="P512" s="52">
        <v>35</v>
      </c>
      <c r="Q512" s="53">
        <v>32</v>
      </c>
      <c r="R512" s="53"/>
      <c r="S512" s="53"/>
      <c r="T512" s="53"/>
      <c r="U512" s="54">
        <f>ROUND((((P512*14/35*I512)+(Q512*14/35*J512)+(R512*14/35*K512)+(S512*14/35*L512)+(T512*14/35*M512))*O512),2)</f>
        <v>14.01</v>
      </c>
      <c r="V512" s="55">
        <f>IF(U512&gt;=14,14,U512)</f>
        <v>14</v>
      </c>
      <c r="W512" s="57"/>
      <c r="X512" s="57">
        <v>52401414000</v>
      </c>
      <c r="Y512" s="56"/>
      <c r="Z512" s="56"/>
      <c r="AA512" s="57"/>
      <c r="AB512" s="58">
        <f t="shared" si="411"/>
        <v>0.4</v>
      </c>
      <c r="AC512" s="477">
        <f t="shared" si="412"/>
        <v>4.8000000000000007</v>
      </c>
      <c r="AD512" s="478">
        <f t="shared" si="407"/>
        <v>4.8000000000000007</v>
      </c>
      <c r="AE512" s="59">
        <f>ROUND(+(0.5*40/100*(I512))+(0*40/100*(J512))+(0*40/100*(L512)),2)</f>
        <v>0.13</v>
      </c>
      <c r="AF512" s="59"/>
      <c r="AG512" s="491">
        <v>32</v>
      </c>
      <c r="AH512" s="60">
        <f t="shared" si="414"/>
        <v>50.93</v>
      </c>
      <c r="AI512" s="55"/>
      <c r="AJ512" s="61"/>
      <c r="AK512" s="62"/>
      <c r="AL512" s="63"/>
      <c r="AM512" s="64"/>
      <c r="AN512" s="65"/>
      <c r="AO512" s="66"/>
    </row>
    <row r="513" spans="1:47" s="22" customFormat="1" ht="42" customHeight="1" x14ac:dyDescent="0.15">
      <c r="A513" s="43"/>
      <c r="B513" s="44"/>
      <c r="C513" s="45"/>
      <c r="D513" s="80"/>
      <c r="E513" s="82"/>
      <c r="F513" s="45"/>
      <c r="G513" s="46"/>
      <c r="H513" s="47"/>
      <c r="I513" s="48"/>
      <c r="J513" s="49"/>
      <c r="K513" s="49"/>
      <c r="L513" s="49"/>
      <c r="M513" s="49"/>
      <c r="N513" s="50"/>
      <c r="O513" s="51"/>
      <c r="P513" s="52"/>
      <c r="Q513" s="53"/>
      <c r="R513" s="53"/>
      <c r="S513" s="53"/>
      <c r="T513" s="53"/>
      <c r="U513" s="54"/>
      <c r="V513" s="55"/>
      <c r="W513" s="56"/>
      <c r="X513" s="57"/>
      <c r="Y513" s="56"/>
      <c r="Z513" s="56"/>
      <c r="AA513" s="57"/>
      <c r="AB513" s="58">
        <f t="shared" si="411"/>
        <v>0</v>
      </c>
      <c r="AC513" s="477">
        <f t="shared" si="412"/>
        <v>0</v>
      </c>
      <c r="AD513" s="478">
        <f t="shared" si="407"/>
        <v>0</v>
      </c>
      <c r="AE513" s="59"/>
      <c r="AF513" s="59"/>
      <c r="AG513" s="491"/>
      <c r="AH513" s="60">
        <f t="shared" si="414"/>
        <v>0</v>
      </c>
      <c r="AI513" s="55"/>
      <c r="AJ513" s="61"/>
      <c r="AK513" s="62"/>
      <c r="AL513" s="63"/>
      <c r="AM513" s="64"/>
      <c r="AN513" s="65"/>
      <c r="AO513" s="66"/>
    </row>
    <row r="514" spans="1:47" s="22" customFormat="1" ht="42" customHeight="1" x14ac:dyDescent="0.15">
      <c r="A514" s="43"/>
      <c r="B514" s="44"/>
      <c r="C514" s="80" t="s">
        <v>283</v>
      </c>
      <c r="D514" s="170" t="s">
        <v>284</v>
      </c>
      <c r="E514" s="170" t="s">
        <v>242</v>
      </c>
      <c r="F514" s="73"/>
      <c r="G514" s="79"/>
      <c r="H514" s="47" t="s">
        <v>285</v>
      </c>
      <c r="I514" s="48">
        <v>0.45</v>
      </c>
      <c r="J514" s="49">
        <v>0.3</v>
      </c>
      <c r="K514" s="50">
        <v>0.25</v>
      </c>
      <c r="L514" s="49"/>
      <c r="M514" s="49"/>
      <c r="N514" s="50">
        <f t="shared" ref="N514:N519" si="415">SUM(I514:M514)</f>
        <v>1</v>
      </c>
      <c r="O514" s="51">
        <v>1.03</v>
      </c>
      <c r="P514" s="52">
        <v>35</v>
      </c>
      <c r="Q514" s="53">
        <v>32</v>
      </c>
      <c r="R514" s="53">
        <v>35</v>
      </c>
      <c r="S514" s="53"/>
      <c r="T514" s="53"/>
      <c r="U514" s="54">
        <f t="shared" ref="U514:U519" si="416">ROUND((((P514*14/35*I514)+(Q514*14/35*J514)+(R514*14/35*K514)+(S514*14/35*L514)+(T514*14/35*M514))*O514),2)</f>
        <v>14.05</v>
      </c>
      <c r="V514" s="55">
        <f t="shared" ref="V514:V519" si="417">IF(U514&gt;=14,14,U514)</f>
        <v>14</v>
      </c>
      <c r="W514" s="56">
        <v>200000000000</v>
      </c>
      <c r="X514" s="56"/>
      <c r="Y514" s="68"/>
      <c r="Z514" s="56"/>
      <c r="AA514" s="56"/>
      <c r="AB514" s="58">
        <f t="shared" si="411"/>
        <v>2.0699999999999998</v>
      </c>
      <c r="AC514" s="477">
        <f t="shared" si="412"/>
        <v>24.839999999999996</v>
      </c>
      <c r="AD514" s="478">
        <f t="shared" si="407"/>
        <v>12</v>
      </c>
      <c r="AE514" s="59">
        <f>ROUND(+(0.5*40/100*(I514)),2)</f>
        <v>0.09</v>
      </c>
      <c r="AF514" s="59"/>
      <c r="AG514" s="491">
        <v>32</v>
      </c>
      <c r="AH514" s="60">
        <f t="shared" si="414"/>
        <v>58.09</v>
      </c>
      <c r="AI514" s="55"/>
      <c r="AJ514" s="61"/>
      <c r="AK514" s="62"/>
      <c r="AL514" s="63"/>
      <c r="AM514" s="64"/>
      <c r="AN514" s="65"/>
      <c r="AO514" s="66"/>
    </row>
    <row r="515" spans="1:47" s="22" customFormat="1" ht="42" customHeight="1" x14ac:dyDescent="0.15">
      <c r="A515" s="43"/>
      <c r="B515" s="44"/>
      <c r="C515" s="80" t="s">
        <v>286</v>
      </c>
      <c r="D515" s="170" t="s">
        <v>287</v>
      </c>
      <c r="E515" s="80" t="s">
        <v>181</v>
      </c>
      <c r="F515" s="73"/>
      <c r="G515" s="79"/>
      <c r="H515" s="47" t="s">
        <v>168</v>
      </c>
      <c r="I515" s="48">
        <v>0.36</v>
      </c>
      <c r="J515" s="49">
        <v>0.34</v>
      </c>
      <c r="K515" s="50">
        <v>0.3</v>
      </c>
      <c r="L515" s="49"/>
      <c r="M515" s="49"/>
      <c r="N515" s="50">
        <f t="shared" si="415"/>
        <v>1</v>
      </c>
      <c r="O515" s="51">
        <v>1.03</v>
      </c>
      <c r="P515" s="52">
        <v>35</v>
      </c>
      <c r="Q515" s="53">
        <v>33.799999999999997</v>
      </c>
      <c r="R515" s="53">
        <v>33.799999999999997</v>
      </c>
      <c r="S515" s="53"/>
      <c r="T515" s="53"/>
      <c r="U515" s="54">
        <f t="shared" si="416"/>
        <v>14.1</v>
      </c>
      <c r="V515" s="55">
        <f t="shared" si="417"/>
        <v>14</v>
      </c>
      <c r="W515" s="57">
        <v>67949988000</v>
      </c>
      <c r="X515" s="56">
        <v>12205894000</v>
      </c>
      <c r="Y515" s="68">
        <v>26713231000</v>
      </c>
      <c r="Z515" s="56"/>
      <c r="AA515" s="56"/>
      <c r="AB515" s="58">
        <f t="shared" si="411"/>
        <v>0.84</v>
      </c>
      <c r="AC515" s="477">
        <f t="shared" si="412"/>
        <v>10.08</v>
      </c>
      <c r="AD515" s="478">
        <f t="shared" si="407"/>
        <v>10.08</v>
      </c>
      <c r="AE515" s="59">
        <f>ROUND(+(0.5*40/100*(I515)),2)</f>
        <v>7.0000000000000007E-2</v>
      </c>
      <c r="AF515" s="59"/>
      <c r="AG515" s="491">
        <v>32</v>
      </c>
      <c r="AH515" s="60">
        <f t="shared" si="414"/>
        <v>56.15</v>
      </c>
      <c r="AI515" s="55"/>
      <c r="AJ515" s="61"/>
      <c r="AK515" s="62"/>
      <c r="AL515" s="63"/>
      <c r="AM515" s="64"/>
      <c r="AN515" s="65"/>
      <c r="AO515" s="66"/>
    </row>
    <row r="516" spans="1:47" s="22" customFormat="1" ht="50.25" customHeight="1" x14ac:dyDescent="0.15">
      <c r="A516" s="43"/>
      <c r="B516" s="171"/>
      <c r="C516" s="170" t="s">
        <v>288</v>
      </c>
      <c r="D516" s="73" t="s">
        <v>289</v>
      </c>
      <c r="E516" s="170" t="s">
        <v>290</v>
      </c>
      <c r="F516" s="170" t="s">
        <v>291</v>
      </c>
      <c r="G516" s="83"/>
      <c r="H516" s="47" t="s">
        <v>292</v>
      </c>
      <c r="I516" s="172">
        <v>0.375</v>
      </c>
      <c r="J516" s="49">
        <v>0.2</v>
      </c>
      <c r="K516" s="49">
        <v>0.1</v>
      </c>
      <c r="L516" s="49">
        <v>0.32500000000000001</v>
      </c>
      <c r="M516" s="49"/>
      <c r="N516" s="50">
        <f t="shared" si="415"/>
        <v>1</v>
      </c>
      <c r="O516" s="51">
        <v>1.03</v>
      </c>
      <c r="P516" s="52">
        <v>33.799999999999997</v>
      </c>
      <c r="Q516" s="53">
        <v>30</v>
      </c>
      <c r="R516" s="53">
        <v>30</v>
      </c>
      <c r="S516" s="53">
        <v>35</v>
      </c>
      <c r="T516" s="53"/>
      <c r="U516" s="54">
        <f t="shared" si="416"/>
        <v>13.62</v>
      </c>
      <c r="V516" s="55">
        <f t="shared" si="417"/>
        <v>13.62</v>
      </c>
      <c r="W516" s="68">
        <v>4223550000</v>
      </c>
      <c r="X516" s="57">
        <v>6293477000</v>
      </c>
      <c r="Y516" s="57"/>
      <c r="Z516" s="57">
        <v>96161549000</v>
      </c>
      <c r="AA516" s="56"/>
      <c r="AB516" s="58">
        <f t="shared" si="411"/>
        <v>0.79</v>
      </c>
      <c r="AC516" s="477">
        <f t="shared" si="412"/>
        <v>9.48</v>
      </c>
      <c r="AD516" s="478">
        <f t="shared" si="407"/>
        <v>9.48</v>
      </c>
      <c r="AE516" s="59">
        <f>ROUND((2*40/100*(I516))+(0.5*40/100*(J516+L516)),2)</f>
        <v>0.41</v>
      </c>
      <c r="AF516" s="59"/>
      <c r="AG516" s="491">
        <v>32</v>
      </c>
      <c r="AH516" s="60">
        <f t="shared" si="414"/>
        <v>55.51</v>
      </c>
      <c r="AI516" s="55"/>
      <c r="AJ516" s="61"/>
      <c r="AK516" s="62"/>
      <c r="AL516" s="63"/>
      <c r="AM516" s="64"/>
      <c r="AN516" s="65"/>
      <c r="AO516" s="66"/>
    </row>
    <row r="517" spans="1:47" s="22" customFormat="1" ht="50.25" customHeight="1" x14ac:dyDescent="0.15">
      <c r="A517" s="43"/>
      <c r="B517" s="171"/>
      <c r="C517" s="69" t="s">
        <v>293</v>
      </c>
      <c r="D517" s="45" t="s">
        <v>294</v>
      </c>
      <c r="E517" s="170"/>
      <c r="F517" s="73" t="s">
        <v>196</v>
      </c>
      <c r="G517" s="83"/>
      <c r="H517" s="47" t="s">
        <v>250</v>
      </c>
      <c r="I517" s="172">
        <v>0.4</v>
      </c>
      <c r="J517" s="49">
        <v>0.3</v>
      </c>
      <c r="K517" s="49"/>
      <c r="L517" s="49">
        <v>0.3</v>
      </c>
      <c r="M517" s="49"/>
      <c r="N517" s="50">
        <f t="shared" si="415"/>
        <v>1</v>
      </c>
      <c r="O517" s="51">
        <v>1.03</v>
      </c>
      <c r="P517" s="52">
        <v>35</v>
      </c>
      <c r="Q517" s="53">
        <v>30</v>
      </c>
      <c r="R517" s="53"/>
      <c r="S517" s="53">
        <v>35</v>
      </c>
      <c r="T517" s="53"/>
      <c r="U517" s="54">
        <f t="shared" si="416"/>
        <v>13.8</v>
      </c>
      <c r="V517" s="55">
        <f t="shared" si="417"/>
        <v>13.8</v>
      </c>
      <c r="W517" s="68">
        <v>51891057000</v>
      </c>
      <c r="X517" s="57">
        <v>5109589000</v>
      </c>
      <c r="Y517" s="57"/>
      <c r="Z517" s="57">
        <v>60685757000</v>
      </c>
      <c r="AA517" s="56"/>
      <c r="AB517" s="58">
        <f t="shared" si="411"/>
        <v>0.93</v>
      </c>
      <c r="AC517" s="477">
        <f t="shared" si="412"/>
        <v>11.16</v>
      </c>
      <c r="AD517" s="478">
        <f t="shared" si="407"/>
        <v>11.16</v>
      </c>
      <c r="AE517" s="59">
        <f>ROUND(+(0.5*40/100*(L517+I517)),2)</f>
        <v>0.14000000000000001</v>
      </c>
      <c r="AF517" s="59"/>
      <c r="AG517" s="491">
        <v>32</v>
      </c>
      <c r="AH517" s="60">
        <f t="shared" si="414"/>
        <v>57.1</v>
      </c>
      <c r="AI517" s="55"/>
      <c r="AJ517" s="61"/>
      <c r="AK517" s="62"/>
      <c r="AL517" s="63"/>
      <c r="AM517" s="64"/>
      <c r="AN517" s="65"/>
      <c r="AO517" s="66"/>
      <c r="AS517" s="22">
        <v>92.5</v>
      </c>
      <c r="AT517" s="173">
        <v>85</v>
      </c>
    </row>
    <row r="518" spans="1:47" s="22" customFormat="1" ht="50.25" customHeight="1" x14ac:dyDescent="0.15">
      <c r="A518" s="43"/>
      <c r="B518" s="171"/>
      <c r="C518" s="69" t="s">
        <v>295</v>
      </c>
      <c r="D518" s="45" t="s">
        <v>241</v>
      </c>
      <c r="E518" s="170" t="s">
        <v>109</v>
      </c>
      <c r="F518" s="73"/>
      <c r="G518" s="83"/>
      <c r="H518" s="47" t="s">
        <v>295</v>
      </c>
      <c r="I518" s="172">
        <v>0.4</v>
      </c>
      <c r="J518" s="49">
        <v>0.3</v>
      </c>
      <c r="K518" s="49">
        <v>0.3</v>
      </c>
      <c r="L518" s="49"/>
      <c r="M518" s="49"/>
      <c r="N518" s="50">
        <f t="shared" si="415"/>
        <v>1</v>
      </c>
      <c r="O518" s="51">
        <v>1.03</v>
      </c>
      <c r="P518" s="52"/>
      <c r="Q518" s="53"/>
      <c r="R518" s="53"/>
      <c r="S518" s="53"/>
      <c r="T518" s="53"/>
      <c r="U518" s="54">
        <f t="shared" si="416"/>
        <v>0</v>
      </c>
      <c r="V518" s="55">
        <f t="shared" si="417"/>
        <v>0</v>
      </c>
      <c r="W518" s="68"/>
      <c r="X518" s="57"/>
      <c r="Y518" s="57"/>
      <c r="Z518" s="57"/>
      <c r="AA518" s="56"/>
      <c r="AB518" s="58">
        <f t="shared" si="411"/>
        <v>0</v>
      </c>
      <c r="AC518" s="477">
        <f t="shared" si="412"/>
        <v>0</v>
      </c>
      <c r="AD518" s="478">
        <f t="shared" si="407"/>
        <v>0</v>
      </c>
      <c r="AE518" s="59">
        <f>ROUND(+(0.5*40/100*(L518+I518)),2)</f>
        <v>0.08</v>
      </c>
      <c r="AF518" s="59"/>
      <c r="AG518" s="491">
        <v>32</v>
      </c>
      <c r="AH518" s="60">
        <f t="shared" si="414"/>
        <v>32.08</v>
      </c>
      <c r="AI518" s="55"/>
      <c r="AJ518" s="61"/>
      <c r="AK518" s="62"/>
      <c r="AL518" s="63"/>
      <c r="AM518" s="64"/>
      <c r="AN518" s="65"/>
      <c r="AO518" s="66"/>
      <c r="AS518" s="22">
        <v>92.5</v>
      </c>
      <c r="AT518" s="173">
        <v>85</v>
      </c>
    </row>
    <row r="519" spans="1:47" s="22" customFormat="1" ht="50.25" customHeight="1" x14ac:dyDescent="0.15">
      <c r="A519" s="43"/>
      <c r="B519" s="171"/>
      <c r="C519" s="174" t="s">
        <v>247</v>
      </c>
      <c r="D519" s="117" t="s">
        <v>296</v>
      </c>
      <c r="E519" s="83" t="s">
        <v>297</v>
      </c>
      <c r="F519" s="45"/>
      <c r="G519" s="83"/>
      <c r="H519" s="175" t="s">
        <v>298</v>
      </c>
      <c r="I519" s="172">
        <v>0.46</v>
      </c>
      <c r="J519" s="49">
        <v>0.24</v>
      </c>
      <c r="K519" s="49">
        <v>0.3</v>
      </c>
      <c r="L519" s="49"/>
      <c r="M519" s="49"/>
      <c r="N519" s="50">
        <f t="shared" si="415"/>
        <v>1</v>
      </c>
      <c r="O519" s="51">
        <v>1.03</v>
      </c>
      <c r="P519" s="52">
        <v>35</v>
      </c>
      <c r="Q519" s="53">
        <v>35</v>
      </c>
      <c r="R519" s="53">
        <v>30</v>
      </c>
      <c r="S519" s="53"/>
      <c r="T519" s="53"/>
      <c r="U519" s="54">
        <f t="shared" si="416"/>
        <v>13.8</v>
      </c>
      <c r="V519" s="55">
        <f t="shared" si="417"/>
        <v>13.8</v>
      </c>
      <c r="W519" s="56">
        <v>58691842000</v>
      </c>
      <c r="X519" s="72">
        <v>24985418000</v>
      </c>
      <c r="Y519" s="72">
        <v>4007031000</v>
      </c>
      <c r="Z519" s="56"/>
      <c r="AA519" s="56"/>
      <c r="AB519" s="58">
        <f t="shared" si="411"/>
        <v>0.79</v>
      </c>
      <c r="AC519" s="477">
        <f t="shared" si="412"/>
        <v>9.48</v>
      </c>
      <c r="AD519" s="478">
        <f t="shared" si="407"/>
        <v>9.48</v>
      </c>
      <c r="AE519" s="59">
        <f>ROUND(+(0.5*40/100*(J519+I519)),2)</f>
        <v>0.14000000000000001</v>
      </c>
      <c r="AF519" s="59"/>
      <c r="AG519" s="491">
        <v>32</v>
      </c>
      <c r="AH519" s="60">
        <f t="shared" si="414"/>
        <v>55.42</v>
      </c>
      <c r="AI519" s="55"/>
      <c r="AJ519" s="61"/>
      <c r="AK519" s="62"/>
      <c r="AL519" s="63"/>
      <c r="AM519" s="64"/>
      <c r="AN519" s="65"/>
      <c r="AO519" s="66"/>
      <c r="AS519" s="176">
        <v>0.4</v>
      </c>
      <c r="AT519" s="176">
        <v>0.6</v>
      </c>
    </row>
    <row r="520" spans="1:47" s="22" customFormat="1" ht="74.25" customHeight="1" x14ac:dyDescent="0.15">
      <c r="A520" s="177"/>
      <c r="B520" s="44"/>
      <c r="C520" s="73"/>
      <c r="D520" s="170"/>
      <c r="E520" s="170"/>
      <c r="F520" s="69"/>
      <c r="G520" s="73"/>
      <c r="H520" s="47"/>
      <c r="I520" s="48"/>
      <c r="J520" s="49"/>
      <c r="K520" s="49"/>
      <c r="L520" s="49"/>
      <c r="M520" s="49"/>
      <c r="N520" s="50"/>
      <c r="O520" s="51"/>
      <c r="P520" s="52"/>
      <c r="Q520" s="53"/>
      <c r="R520" s="53"/>
      <c r="S520" s="53"/>
      <c r="T520" s="53"/>
      <c r="U520" s="54"/>
      <c r="V520" s="55"/>
      <c r="W520" s="57"/>
      <c r="X520" s="57"/>
      <c r="Y520" s="57"/>
      <c r="Z520" s="57"/>
      <c r="AA520" s="56"/>
      <c r="AB520" s="58">
        <f t="shared" si="411"/>
        <v>0</v>
      </c>
      <c r="AC520" s="477">
        <f t="shared" si="412"/>
        <v>0</v>
      </c>
      <c r="AD520" s="478">
        <f t="shared" si="407"/>
        <v>0</v>
      </c>
      <c r="AE520" s="59"/>
      <c r="AF520" s="59"/>
      <c r="AG520" s="491"/>
      <c r="AH520" s="60">
        <f t="shared" si="414"/>
        <v>0</v>
      </c>
      <c r="AI520" s="55"/>
      <c r="AJ520" s="61"/>
      <c r="AK520" s="62"/>
      <c r="AL520" s="63"/>
      <c r="AM520" s="64"/>
      <c r="AN520" s="65"/>
      <c r="AO520" s="66"/>
      <c r="AS520" s="178">
        <f>AS517*AS519</f>
        <v>37</v>
      </c>
      <c r="AT520" s="178">
        <f>AT517*AT519</f>
        <v>51</v>
      </c>
      <c r="AU520" s="178">
        <f>SUM(AS520:AT520)</f>
        <v>88</v>
      </c>
    </row>
    <row r="521" spans="1:47" s="22" customFormat="1" ht="42" customHeight="1" x14ac:dyDescent="0.15">
      <c r="A521" s="177"/>
      <c r="B521" s="44"/>
      <c r="C521" s="73"/>
      <c r="D521" s="170"/>
      <c r="E521" s="170"/>
      <c r="F521" s="179" t="s">
        <v>299</v>
      </c>
      <c r="G521" s="73"/>
      <c r="H521" s="47"/>
      <c r="I521" s="48"/>
      <c r="J521" s="49"/>
      <c r="K521" s="49"/>
      <c r="L521" s="49"/>
      <c r="M521" s="49"/>
      <c r="N521" s="50"/>
      <c r="O521" s="51"/>
      <c r="P521" s="52"/>
      <c r="Q521" s="53"/>
      <c r="R521" s="53"/>
      <c r="S521" s="53"/>
      <c r="T521" s="53"/>
      <c r="U521" s="54"/>
      <c r="V521" s="55"/>
      <c r="W521" s="57"/>
      <c r="X521" s="57"/>
      <c r="Y521" s="57"/>
      <c r="Z521" s="57"/>
      <c r="AA521" s="56"/>
      <c r="AB521" s="58">
        <f t="shared" si="411"/>
        <v>0</v>
      </c>
      <c r="AC521" s="477">
        <f t="shared" si="412"/>
        <v>0</v>
      </c>
      <c r="AD521" s="478">
        <f t="shared" si="407"/>
        <v>0</v>
      </c>
      <c r="AE521" s="59"/>
      <c r="AF521" s="59"/>
      <c r="AG521" s="491"/>
      <c r="AH521" s="60">
        <f t="shared" si="414"/>
        <v>0</v>
      </c>
      <c r="AI521" s="55"/>
      <c r="AJ521" s="61"/>
      <c r="AK521" s="62"/>
      <c r="AL521" s="63"/>
      <c r="AM521" s="64"/>
      <c r="AN521" s="65"/>
      <c r="AO521" s="66"/>
    </row>
    <row r="522" spans="1:47" s="22" customFormat="1" ht="50.25" customHeight="1" x14ac:dyDescent="0.15">
      <c r="A522" s="43"/>
      <c r="B522" s="171"/>
      <c r="C522" s="179" t="s">
        <v>300</v>
      </c>
      <c r="D522" s="83" t="s">
        <v>297</v>
      </c>
      <c r="E522" s="180"/>
      <c r="F522" s="46"/>
      <c r="G522" s="83"/>
      <c r="H522" s="47"/>
      <c r="I522" s="172">
        <v>0.36</v>
      </c>
      <c r="J522" s="49">
        <v>0.2</v>
      </c>
      <c r="K522" s="49">
        <v>0.1</v>
      </c>
      <c r="L522" s="49">
        <v>0.34</v>
      </c>
      <c r="M522" s="49"/>
      <c r="N522" s="50">
        <f>SUM(I522:M522)</f>
        <v>1</v>
      </c>
      <c r="O522" s="51">
        <v>1.03</v>
      </c>
      <c r="P522" s="52">
        <v>33.799999999999997</v>
      </c>
      <c r="Q522" s="53">
        <v>30</v>
      </c>
      <c r="R522" s="53">
        <v>30</v>
      </c>
      <c r="S522" s="53">
        <v>35</v>
      </c>
      <c r="T522" s="53"/>
      <c r="U522" s="54">
        <f>ROUND((((P522*14/35*I522)+(Q522*14/35*J522)+(R522*14/35*K522)+(S522*14/35*L522)+(T522*14/35*M522))*O522),2)</f>
        <v>13.62</v>
      </c>
      <c r="V522" s="55">
        <f>IF(U522&gt;=14,14,U522)</f>
        <v>13.62</v>
      </c>
      <c r="W522" s="68">
        <v>42169044000</v>
      </c>
      <c r="X522" s="57"/>
      <c r="Y522" s="57"/>
      <c r="Z522" s="57">
        <v>60685757000</v>
      </c>
      <c r="AA522" s="56"/>
      <c r="AB522" s="58">
        <f t="shared" si="411"/>
        <v>0.83</v>
      </c>
      <c r="AC522" s="477">
        <f t="shared" si="412"/>
        <v>9.9599999999999991</v>
      </c>
      <c r="AD522" s="478">
        <f t="shared" si="407"/>
        <v>9.9599999999999991</v>
      </c>
      <c r="AE522" s="59">
        <f>ROUND((2.5*40/100*I522)+(0.5*40/100*(L522+J522)),2)</f>
        <v>0.47</v>
      </c>
      <c r="AF522" s="59"/>
      <c r="AG522" s="491">
        <v>32</v>
      </c>
      <c r="AH522" s="60">
        <f t="shared" si="414"/>
        <v>56.05</v>
      </c>
      <c r="AI522" s="55"/>
      <c r="AJ522" s="61"/>
      <c r="AK522" s="62"/>
      <c r="AL522" s="63"/>
      <c r="AM522" s="64"/>
      <c r="AN522" s="65"/>
      <c r="AO522" s="66"/>
    </row>
    <row r="523" spans="1:47" s="22" customFormat="1" ht="50.25" customHeight="1" x14ac:dyDescent="0.15">
      <c r="A523" s="43"/>
      <c r="B523" s="44"/>
      <c r="C523" s="179"/>
      <c r="D523" s="82"/>
      <c r="E523" s="174"/>
      <c r="F523" s="104"/>
      <c r="G523" s="83"/>
      <c r="H523" s="47"/>
      <c r="I523" s="172"/>
      <c r="J523" s="49"/>
      <c r="K523" s="49"/>
      <c r="L523" s="49"/>
      <c r="M523" s="49"/>
      <c r="N523" s="50"/>
      <c r="O523" s="51"/>
      <c r="P523" s="52"/>
      <c r="Q523" s="53"/>
      <c r="R523" s="53"/>
      <c r="S523" s="53"/>
      <c r="T523" s="53"/>
      <c r="U523" s="54"/>
      <c r="V523" s="55"/>
      <c r="W523" s="56"/>
      <c r="X523" s="57"/>
      <c r="Y523" s="57"/>
      <c r="Z523" s="181"/>
      <c r="AA523" s="56"/>
      <c r="AB523" s="58">
        <f t="shared" si="411"/>
        <v>0</v>
      </c>
      <c r="AC523" s="477">
        <f t="shared" si="412"/>
        <v>0</v>
      </c>
      <c r="AD523" s="478">
        <f t="shared" si="407"/>
        <v>0</v>
      </c>
      <c r="AE523" s="182"/>
      <c r="AF523" s="182"/>
      <c r="AG523" s="491"/>
      <c r="AH523" s="60">
        <f t="shared" si="414"/>
        <v>0</v>
      </c>
      <c r="AI523" s="55"/>
      <c r="AJ523" s="61"/>
      <c r="AK523" s="62"/>
      <c r="AL523" s="63"/>
      <c r="AM523" s="64"/>
      <c r="AN523" s="65"/>
      <c r="AO523" s="66"/>
    </row>
    <row r="524" spans="1:47" s="22" customFormat="1" ht="42" customHeight="1" x14ac:dyDescent="0.15">
      <c r="A524" s="177"/>
      <c r="B524" s="171"/>
      <c r="C524" s="80"/>
      <c r="D524" s="83"/>
      <c r="E524" s="83"/>
      <c r="F524" s="69"/>
      <c r="G524" s="73"/>
      <c r="H524" s="47"/>
      <c r="I524" s="48"/>
      <c r="J524" s="49"/>
      <c r="K524" s="49"/>
      <c r="L524" s="49"/>
      <c r="M524" s="49"/>
      <c r="N524" s="50"/>
      <c r="O524" s="51"/>
      <c r="P524" s="52"/>
      <c r="Q524" s="53"/>
      <c r="R524" s="53"/>
      <c r="S524" s="53"/>
      <c r="T524" s="53"/>
      <c r="U524" s="54"/>
      <c r="V524" s="55"/>
      <c r="W524" s="57"/>
      <c r="X524" s="72"/>
      <c r="Y524" s="72"/>
      <c r="Z524" s="57"/>
      <c r="AA524" s="56"/>
      <c r="AB524" s="58">
        <f t="shared" si="411"/>
        <v>0</v>
      </c>
      <c r="AC524" s="477">
        <f t="shared" si="412"/>
        <v>0</v>
      </c>
      <c r="AD524" s="478">
        <f t="shared" si="407"/>
        <v>0</v>
      </c>
      <c r="AE524" s="182"/>
      <c r="AF524" s="182"/>
      <c r="AG524" s="491"/>
      <c r="AH524" s="60">
        <f t="shared" si="414"/>
        <v>0</v>
      </c>
      <c r="AI524" s="55"/>
      <c r="AJ524" s="61"/>
      <c r="AK524" s="62"/>
      <c r="AL524" s="63"/>
      <c r="AM524" s="64"/>
      <c r="AN524" s="65"/>
      <c r="AO524" s="66"/>
    </row>
    <row r="525" spans="1:47" s="22" customFormat="1" ht="72.75" customHeight="1" x14ac:dyDescent="0.15">
      <c r="A525" s="177"/>
      <c r="B525" s="171"/>
      <c r="C525" s="73">
        <v>92.5</v>
      </c>
      <c r="D525" s="83">
        <v>85</v>
      </c>
      <c r="E525" s="83">
        <v>85</v>
      </c>
      <c r="F525" s="69">
        <v>85</v>
      </c>
      <c r="G525" s="73"/>
      <c r="H525" s="47"/>
      <c r="I525" s="48"/>
      <c r="J525" s="49"/>
      <c r="K525" s="49"/>
      <c r="L525" s="49"/>
      <c r="M525" s="49"/>
      <c r="N525" s="50"/>
      <c r="O525" s="51"/>
      <c r="P525" s="52"/>
      <c r="Q525" s="53"/>
      <c r="R525" s="53"/>
      <c r="S525" s="53"/>
      <c r="T525" s="53"/>
      <c r="U525" s="54"/>
      <c r="V525" s="55"/>
      <c r="W525" s="57"/>
      <c r="X525" s="57"/>
      <c r="Y525" s="57"/>
      <c r="Z525" s="57"/>
      <c r="AA525" s="56"/>
      <c r="AB525" s="58">
        <f t="shared" si="411"/>
        <v>0</v>
      </c>
      <c r="AC525" s="477">
        <f t="shared" si="412"/>
        <v>0</v>
      </c>
      <c r="AD525" s="478">
        <f t="shared" si="407"/>
        <v>0</v>
      </c>
      <c r="AE525" s="182"/>
      <c r="AF525" s="182"/>
      <c r="AG525" s="491"/>
      <c r="AH525" s="60">
        <f t="shared" si="414"/>
        <v>0</v>
      </c>
      <c r="AI525" s="55"/>
      <c r="AJ525" s="61"/>
      <c r="AK525" s="62"/>
      <c r="AL525" s="63"/>
      <c r="AM525" s="64"/>
      <c r="AN525" s="65"/>
      <c r="AO525" s="66"/>
    </row>
    <row r="526" spans="1:47" s="22" customFormat="1" ht="42" customHeight="1" x14ac:dyDescent="0.15">
      <c r="A526" s="43"/>
      <c r="B526" s="44"/>
      <c r="C526" s="180">
        <f>C525*I517</f>
        <v>37</v>
      </c>
      <c r="D526" s="180">
        <f>D525*J517</f>
        <v>25.5</v>
      </c>
      <c r="E526" s="180">
        <f>E525*K517</f>
        <v>0</v>
      </c>
      <c r="F526" s="180">
        <f>F525*L517</f>
        <v>25.5</v>
      </c>
      <c r="G526" s="183">
        <f>SUM(C526:F526)</f>
        <v>88</v>
      </c>
      <c r="H526" s="47"/>
      <c r="I526" s="48"/>
      <c r="J526" s="49"/>
      <c r="K526" s="49"/>
      <c r="L526" s="49"/>
      <c r="M526" s="49"/>
      <c r="N526" s="50"/>
      <c r="O526" s="51"/>
      <c r="P526" s="52"/>
      <c r="Q526" s="53"/>
      <c r="R526" s="53"/>
      <c r="S526" s="53"/>
      <c r="T526" s="53"/>
      <c r="U526" s="54"/>
      <c r="V526" s="55"/>
      <c r="W526" s="56"/>
      <c r="X526" s="56"/>
      <c r="Y526" s="72"/>
      <c r="Z526" s="56"/>
      <c r="AA526" s="57"/>
      <c r="AB526" s="58">
        <f t="shared" si="411"/>
        <v>0</v>
      </c>
      <c r="AC526" s="477">
        <f t="shared" si="412"/>
        <v>0</v>
      </c>
      <c r="AD526" s="478">
        <f t="shared" si="407"/>
        <v>0</v>
      </c>
      <c r="AE526" s="59"/>
      <c r="AF526" s="59"/>
      <c r="AG526" s="491"/>
      <c r="AH526" s="60">
        <f t="shared" si="414"/>
        <v>0</v>
      </c>
      <c r="AI526" s="55"/>
      <c r="AJ526" s="61"/>
      <c r="AK526" s="62"/>
      <c r="AL526" s="63"/>
      <c r="AM526" s="64"/>
      <c r="AN526" s="65"/>
      <c r="AO526" s="66"/>
    </row>
    <row r="527" spans="1:47" s="22" customFormat="1" ht="42" customHeight="1" x14ac:dyDescent="0.15">
      <c r="A527" s="43"/>
      <c r="B527" s="44"/>
      <c r="C527" s="104"/>
      <c r="D527" s="170"/>
      <c r="E527" s="184" t="s">
        <v>301</v>
      </c>
      <c r="F527" s="82" t="s">
        <v>222</v>
      </c>
      <c r="G527" s="83"/>
      <c r="H527" s="47"/>
      <c r="I527" s="48"/>
      <c r="J527" s="49"/>
      <c r="K527" s="49">
        <v>0.3</v>
      </c>
      <c r="L527" s="49"/>
      <c r="M527" s="49"/>
      <c r="N527" s="50">
        <f>SUM(I527:M527)</f>
        <v>0.3</v>
      </c>
      <c r="O527" s="51">
        <v>1.03</v>
      </c>
      <c r="P527" s="52">
        <v>33.799999999999997</v>
      </c>
      <c r="Q527" s="53">
        <v>33.799999999999997</v>
      </c>
      <c r="R527" s="53">
        <v>35</v>
      </c>
      <c r="S527" s="53">
        <v>33.799999999999997</v>
      </c>
      <c r="T527" s="53"/>
      <c r="U527" s="54">
        <f>ROUND((((P527*14/35*I527)+(Q527*14/35*J527)+(R527*14/35*K527)+(S527*14/35*L527)+(T527*14/35*M527))*O527),2)</f>
        <v>4.33</v>
      </c>
      <c r="V527" s="55">
        <f>IF(U527&gt;=14,14,U527)</f>
        <v>4.33</v>
      </c>
      <c r="W527" s="56"/>
      <c r="X527" s="56">
        <f>X519+Z519</f>
        <v>24985418000</v>
      </c>
      <c r="Y527" s="57">
        <v>162476153000</v>
      </c>
      <c r="Z527" s="56"/>
      <c r="AA527" s="56"/>
      <c r="AB527" s="58">
        <f t="shared" si="411"/>
        <v>1.1200000000000001</v>
      </c>
      <c r="AC527" s="477">
        <f t="shared" si="412"/>
        <v>13.440000000000001</v>
      </c>
      <c r="AD527" s="478">
        <f t="shared" si="407"/>
        <v>12</v>
      </c>
      <c r="AE527" s="59"/>
      <c r="AF527" s="59"/>
      <c r="AG527" s="491">
        <v>32</v>
      </c>
      <c r="AH527" s="60">
        <f t="shared" si="414"/>
        <v>48.33</v>
      </c>
      <c r="AI527" s="55"/>
      <c r="AJ527" s="61"/>
      <c r="AK527" s="62"/>
      <c r="AL527" s="63"/>
      <c r="AM527" s="64"/>
      <c r="AN527" s="65"/>
      <c r="AO527" s="66"/>
    </row>
    <row r="528" spans="1:47" s="22" customFormat="1" ht="42" customHeight="1" x14ac:dyDescent="0.15">
      <c r="A528" s="177"/>
      <c r="B528" s="44"/>
      <c r="C528" s="180"/>
      <c r="D528" s="180"/>
      <c r="E528" s="170"/>
      <c r="F528" s="82"/>
      <c r="G528" s="170"/>
      <c r="H528" s="47"/>
      <c r="I528" s="48"/>
      <c r="J528" s="49"/>
      <c r="K528" s="49"/>
      <c r="L528" s="49"/>
      <c r="M528" s="49"/>
      <c r="N528" s="50"/>
      <c r="O528" s="51"/>
      <c r="P528" s="52"/>
      <c r="Q528" s="53"/>
      <c r="R528" s="53"/>
      <c r="S528" s="53"/>
      <c r="T528" s="53"/>
      <c r="U528" s="54"/>
      <c r="V528" s="55"/>
      <c r="W528" s="56"/>
      <c r="X528" s="56"/>
      <c r="Y528" s="72"/>
      <c r="Z528" s="56"/>
      <c r="AA528" s="57"/>
      <c r="AB528" s="58">
        <f t="shared" si="411"/>
        <v>0</v>
      </c>
      <c r="AC528" s="477">
        <f t="shared" si="412"/>
        <v>0</v>
      </c>
      <c r="AD528" s="478">
        <f t="shared" si="407"/>
        <v>0</v>
      </c>
      <c r="AE528" s="59"/>
      <c r="AF528" s="59"/>
      <c r="AG528" s="491"/>
      <c r="AH528" s="60">
        <f t="shared" si="414"/>
        <v>0</v>
      </c>
      <c r="AI528" s="55"/>
      <c r="AJ528" s="61"/>
      <c r="AK528" s="62"/>
      <c r="AL528" s="63"/>
      <c r="AM528" s="64"/>
      <c r="AN528" s="65"/>
      <c r="AO528" s="66"/>
    </row>
    <row r="529" spans="1:41" s="22" customFormat="1" ht="42" customHeight="1" x14ac:dyDescent="0.15">
      <c r="A529" s="177"/>
      <c r="B529" s="44"/>
      <c r="C529" s="83" t="s">
        <v>297</v>
      </c>
      <c r="D529" s="185" t="s">
        <v>302</v>
      </c>
      <c r="E529" s="185" t="s">
        <v>303</v>
      </c>
      <c r="F529" s="103" t="s">
        <v>304</v>
      </c>
      <c r="G529" s="170"/>
      <c r="H529" s="47"/>
      <c r="I529" s="48"/>
      <c r="J529" s="49"/>
      <c r="K529" s="49"/>
      <c r="L529" s="49"/>
      <c r="M529" s="49"/>
      <c r="N529" s="50"/>
      <c r="O529" s="51"/>
      <c r="P529" s="52"/>
      <c r="Q529" s="53"/>
      <c r="R529" s="53"/>
      <c r="S529" s="53"/>
      <c r="T529" s="53"/>
      <c r="U529" s="54"/>
      <c r="V529" s="55"/>
      <c r="W529" s="56"/>
      <c r="X529" s="56"/>
      <c r="Y529" s="72"/>
      <c r="Z529" s="56"/>
      <c r="AA529" s="57"/>
      <c r="AB529" s="58">
        <f t="shared" si="411"/>
        <v>0</v>
      </c>
      <c r="AC529" s="477">
        <f t="shared" si="412"/>
        <v>0</v>
      </c>
      <c r="AD529" s="478">
        <f t="shared" ref="AD529:AD592" si="418">IF(AC529&gt;=12,12,AC529)</f>
        <v>0</v>
      </c>
      <c r="AE529" s="59"/>
      <c r="AF529" s="59"/>
      <c r="AG529" s="491"/>
      <c r="AH529" s="60">
        <f t="shared" si="414"/>
        <v>0</v>
      </c>
      <c r="AI529" s="55"/>
      <c r="AJ529" s="61"/>
      <c r="AK529" s="62"/>
      <c r="AL529" s="63"/>
      <c r="AM529" s="64"/>
      <c r="AN529" s="65"/>
      <c r="AO529" s="66"/>
    </row>
    <row r="530" spans="1:41" s="22" customFormat="1" ht="42" customHeight="1" x14ac:dyDescent="0.15">
      <c r="A530" s="177"/>
      <c r="B530" s="44"/>
      <c r="C530" s="83"/>
      <c r="D530" s="180"/>
      <c r="E530" s="180" t="s">
        <v>305</v>
      </c>
      <c r="F530" s="106" t="s">
        <v>289</v>
      </c>
      <c r="G530" s="170"/>
      <c r="H530" s="47"/>
      <c r="I530" s="48"/>
      <c r="J530" s="49"/>
      <c r="K530" s="49"/>
      <c r="L530" s="49"/>
      <c r="M530" s="49"/>
      <c r="N530" s="50"/>
      <c r="O530" s="51"/>
      <c r="P530" s="52"/>
      <c r="Q530" s="53"/>
      <c r="R530" s="53"/>
      <c r="S530" s="53"/>
      <c r="T530" s="53"/>
      <c r="U530" s="54"/>
      <c r="V530" s="55"/>
      <c r="W530" s="56"/>
      <c r="X530" s="56"/>
      <c r="Y530" s="72"/>
      <c r="Z530" s="56"/>
      <c r="AA530" s="57"/>
      <c r="AB530" s="58">
        <f t="shared" si="411"/>
        <v>0</v>
      </c>
      <c r="AC530" s="477">
        <f t="shared" si="412"/>
        <v>0</v>
      </c>
      <c r="AD530" s="478">
        <f t="shared" si="418"/>
        <v>0</v>
      </c>
      <c r="AE530" s="59"/>
      <c r="AF530" s="59"/>
      <c r="AG530" s="491"/>
      <c r="AH530" s="60">
        <f t="shared" si="414"/>
        <v>0</v>
      </c>
      <c r="AI530" s="55"/>
      <c r="AJ530" s="61"/>
      <c r="AK530" s="62"/>
      <c r="AL530" s="63"/>
      <c r="AM530" s="64"/>
      <c r="AN530" s="65"/>
      <c r="AO530" s="66"/>
    </row>
    <row r="531" spans="1:41" s="22" customFormat="1" ht="42" customHeight="1" x14ac:dyDescent="0.15">
      <c r="A531" s="177"/>
      <c r="B531" s="171"/>
      <c r="C531" s="113" t="s">
        <v>306</v>
      </c>
      <c r="D531" s="109" t="s">
        <v>307</v>
      </c>
      <c r="E531" s="115" t="s">
        <v>308</v>
      </c>
      <c r="F531" s="110" t="s">
        <v>301</v>
      </c>
      <c r="G531" s="73"/>
      <c r="H531" s="47" t="s">
        <v>309</v>
      </c>
      <c r="I531" s="48">
        <v>0.4</v>
      </c>
      <c r="J531" s="49">
        <v>0.1</v>
      </c>
      <c r="K531" s="49">
        <v>0.2</v>
      </c>
      <c r="L531" s="49">
        <v>0.3</v>
      </c>
      <c r="M531" s="49"/>
      <c r="N531" s="50">
        <f>SUM(I531:M531)</f>
        <v>1</v>
      </c>
      <c r="O531" s="51">
        <v>1.03</v>
      </c>
      <c r="P531" s="52">
        <v>35</v>
      </c>
      <c r="Q531" s="53">
        <v>30</v>
      </c>
      <c r="R531" s="53">
        <v>30</v>
      </c>
      <c r="S531" s="53">
        <v>35</v>
      </c>
      <c r="T531" s="53"/>
      <c r="U531" s="54">
        <f>ROUND((((P531*14/35*I531)+(Q531*14/35*J531)+(R531*14/35*K531)+(S531*14/35*L531)+(T531*14/35*M531))*O531),2)</f>
        <v>13.8</v>
      </c>
      <c r="V531" s="55">
        <f>IF(U531&gt;=14,14,U531)</f>
        <v>13.8</v>
      </c>
      <c r="W531" s="57">
        <v>5235657000</v>
      </c>
      <c r="X531" s="72">
        <v>2465904000</v>
      </c>
      <c r="Y531" s="72">
        <v>4007031000</v>
      </c>
      <c r="Z531" s="57">
        <v>162476153000</v>
      </c>
      <c r="AA531" s="56"/>
      <c r="AB531" s="58">
        <f t="shared" si="411"/>
        <v>1.2</v>
      </c>
      <c r="AC531" s="477">
        <f t="shared" si="412"/>
        <v>14.399999999999999</v>
      </c>
      <c r="AD531" s="478">
        <f t="shared" si="418"/>
        <v>12</v>
      </c>
      <c r="AE531" s="182">
        <f>ROUND(+(2.5*40/100*(I531)),2)</f>
        <v>0.4</v>
      </c>
      <c r="AF531" s="182"/>
      <c r="AG531" s="491">
        <v>32</v>
      </c>
      <c r="AH531" s="60">
        <f t="shared" si="414"/>
        <v>58.199999999999996</v>
      </c>
      <c r="AI531" s="55"/>
      <c r="AJ531" s="61"/>
      <c r="AK531" s="62"/>
      <c r="AL531" s="63"/>
      <c r="AM531" s="64"/>
      <c r="AN531" s="65"/>
      <c r="AO531" s="66"/>
    </row>
    <row r="532" spans="1:41" s="22" customFormat="1" ht="42" customHeight="1" x14ac:dyDescent="0.15">
      <c r="A532" s="43"/>
      <c r="B532" s="44"/>
      <c r="C532" s="170" t="s">
        <v>310</v>
      </c>
      <c r="D532" s="170" t="s">
        <v>305</v>
      </c>
      <c r="E532" s="180" t="s">
        <v>290</v>
      </c>
      <c r="F532" s="69" t="s">
        <v>201</v>
      </c>
      <c r="G532" s="69"/>
      <c r="H532" s="47" t="s">
        <v>311</v>
      </c>
      <c r="I532" s="48">
        <v>0.45</v>
      </c>
      <c r="J532" s="49">
        <v>0.15</v>
      </c>
      <c r="K532" s="49">
        <v>0.15</v>
      </c>
      <c r="L532" s="49">
        <v>0.25</v>
      </c>
      <c r="M532" s="49"/>
      <c r="N532" s="50">
        <f>SUM(I532:M532)</f>
        <v>1</v>
      </c>
      <c r="O532" s="51">
        <v>1.03</v>
      </c>
      <c r="P532" s="52">
        <v>35</v>
      </c>
      <c r="Q532" s="53">
        <v>27</v>
      </c>
      <c r="R532" s="53">
        <v>30</v>
      </c>
      <c r="S532" s="53">
        <v>35</v>
      </c>
      <c r="T532" s="53"/>
      <c r="U532" s="54">
        <f>ROUND((((P532*14/35*I532)+(Q532*14/35*J532)+(R532*14/35*K532)+(S532*14/35*L532)+(T532*14/35*M532))*O532),2)</f>
        <v>13.62</v>
      </c>
      <c r="V532" s="55">
        <f>IF(U532&gt;=14,14,U532)</f>
        <v>13.62</v>
      </c>
      <c r="W532" s="56">
        <v>18767451000</v>
      </c>
      <c r="X532" s="56">
        <v>12115069000</v>
      </c>
      <c r="Y532" s="57"/>
      <c r="Z532" s="56">
        <v>156362832000</v>
      </c>
      <c r="AA532" s="57"/>
      <c r="AB532" s="58">
        <f t="shared" si="411"/>
        <v>1.1399999999999999</v>
      </c>
      <c r="AC532" s="477">
        <f t="shared" si="412"/>
        <v>13.68</v>
      </c>
      <c r="AD532" s="478">
        <f t="shared" si="418"/>
        <v>12</v>
      </c>
      <c r="AE532" s="59">
        <f>ROUND(+(2.5*40/100*(I532)),2)</f>
        <v>0.45</v>
      </c>
      <c r="AF532" s="59"/>
      <c r="AG532" s="491">
        <v>32</v>
      </c>
      <c r="AH532" s="60">
        <f t="shared" si="414"/>
        <v>58.07</v>
      </c>
      <c r="AI532" s="55"/>
      <c r="AJ532" s="61"/>
      <c r="AK532" s="62"/>
      <c r="AL532" s="63"/>
      <c r="AM532" s="64"/>
      <c r="AN532" s="65"/>
      <c r="AO532" s="66"/>
    </row>
    <row r="533" spans="1:41" s="22" customFormat="1" ht="42" customHeight="1" x14ac:dyDescent="0.15">
      <c r="A533" s="43"/>
      <c r="B533" s="44"/>
      <c r="C533" s="180" t="s">
        <v>312</v>
      </c>
      <c r="D533" s="180" t="s">
        <v>313</v>
      </c>
      <c r="E533" s="180" t="s">
        <v>90</v>
      </c>
      <c r="F533" s="108" t="s">
        <v>314</v>
      </c>
      <c r="G533" s="83"/>
      <c r="H533" s="47"/>
      <c r="I533" s="48"/>
      <c r="J533" s="49"/>
      <c r="K533" s="49"/>
      <c r="L533" s="49"/>
      <c r="M533" s="49"/>
      <c r="N533" s="50"/>
      <c r="O533" s="51"/>
      <c r="P533" s="52"/>
      <c r="Q533" s="53"/>
      <c r="R533" s="53"/>
      <c r="S533" s="53"/>
      <c r="T533" s="53"/>
      <c r="U533" s="54"/>
      <c r="V533" s="55"/>
      <c r="W533" s="56"/>
      <c r="X533" s="56"/>
      <c r="Y533" s="56"/>
      <c r="Z533" s="56"/>
      <c r="AA533" s="56"/>
      <c r="AB533" s="58">
        <f t="shared" si="411"/>
        <v>0</v>
      </c>
      <c r="AC533" s="477">
        <f t="shared" si="412"/>
        <v>0</v>
      </c>
      <c r="AD533" s="478">
        <f t="shared" si="418"/>
        <v>0</v>
      </c>
      <c r="AE533" s="59"/>
      <c r="AF533" s="59"/>
      <c r="AG533" s="491"/>
      <c r="AH533" s="60">
        <f t="shared" si="414"/>
        <v>0</v>
      </c>
      <c r="AI533" s="55"/>
      <c r="AJ533" s="61"/>
      <c r="AK533" s="62"/>
      <c r="AL533" s="63"/>
      <c r="AM533" s="64"/>
      <c r="AN533" s="65"/>
      <c r="AO533" s="66"/>
    </row>
    <row r="534" spans="1:41" s="22" customFormat="1" ht="42" customHeight="1" x14ac:dyDescent="0.15">
      <c r="A534" s="43"/>
      <c r="B534" s="44"/>
      <c r="C534" s="109" t="s">
        <v>315</v>
      </c>
      <c r="D534" s="170" t="s">
        <v>181</v>
      </c>
      <c r="E534" s="69" t="s">
        <v>316</v>
      </c>
      <c r="F534" s="82"/>
      <c r="G534" s="83"/>
      <c r="H534" s="47" t="s">
        <v>317</v>
      </c>
      <c r="I534" s="48">
        <v>0.31</v>
      </c>
      <c r="J534" s="49">
        <v>0.1</v>
      </c>
      <c r="K534" s="49">
        <v>0.3</v>
      </c>
      <c r="L534" s="49"/>
      <c r="M534" s="49"/>
      <c r="N534" s="50">
        <f>SUM(I534:M534)</f>
        <v>0.71</v>
      </c>
      <c r="O534" s="51">
        <v>1.03</v>
      </c>
      <c r="P534" s="52">
        <v>35</v>
      </c>
      <c r="Q534" s="53">
        <v>33.799999999999997</v>
      </c>
      <c r="R534" s="53">
        <v>32</v>
      </c>
      <c r="S534" s="53">
        <v>29</v>
      </c>
      <c r="T534" s="53"/>
      <c r="U534" s="54">
        <f>ROUND((((P534*14/35*I534)+(Q534*14/35*J534)+(R534*14/35*K534)+(S534*14/35*L534)+(T534*14/35*M534))*O534),2)</f>
        <v>9.82</v>
      </c>
      <c r="V534" s="55">
        <f>IF(U534&gt;=14,14,U534)</f>
        <v>9.82</v>
      </c>
      <c r="W534" s="57">
        <v>103756720000</v>
      </c>
      <c r="X534" s="57"/>
      <c r="Y534" s="57"/>
      <c r="Z534" s="56"/>
      <c r="AA534" s="56"/>
      <c r="AB534" s="58">
        <f t="shared" si="411"/>
        <v>0.74</v>
      </c>
      <c r="AC534" s="477">
        <f t="shared" si="412"/>
        <v>8.879999999999999</v>
      </c>
      <c r="AD534" s="478">
        <f t="shared" si="418"/>
        <v>8.879999999999999</v>
      </c>
      <c r="AE534" s="59">
        <f>ROUND(+(2*40/100*(J534)),2)</f>
        <v>0.08</v>
      </c>
      <c r="AF534" s="59"/>
      <c r="AG534" s="491">
        <v>32</v>
      </c>
      <c r="AH534" s="60">
        <f t="shared" si="414"/>
        <v>50.78</v>
      </c>
      <c r="AI534" s="55"/>
      <c r="AJ534" s="61"/>
      <c r="AK534" s="62"/>
      <c r="AL534" s="63"/>
      <c r="AM534" s="64"/>
      <c r="AN534" s="65"/>
      <c r="AO534" s="66"/>
    </row>
    <row r="535" spans="1:41" s="22" customFormat="1" ht="24.95" customHeight="1" x14ac:dyDescent="0.15">
      <c r="A535" s="84"/>
      <c r="B535" s="85"/>
      <c r="C535" s="89"/>
      <c r="D535" s="87"/>
      <c r="E535" s="87"/>
      <c r="F535" s="87"/>
      <c r="G535" s="87"/>
      <c r="H535" s="90"/>
      <c r="I535" s="88"/>
      <c r="J535" s="86"/>
      <c r="K535" s="87"/>
      <c r="L535" s="86"/>
      <c r="M535" s="87"/>
      <c r="N535" s="89"/>
      <c r="O535" s="90"/>
      <c r="P535" s="88"/>
      <c r="Q535" s="86"/>
      <c r="R535" s="87"/>
      <c r="S535" s="86"/>
      <c r="T535" s="87"/>
      <c r="U535" s="91"/>
      <c r="V535" s="92"/>
      <c r="W535" s="93"/>
      <c r="X535" s="94"/>
      <c r="Y535" s="95"/>
      <c r="Z535" s="94"/>
      <c r="AA535" s="95"/>
      <c r="AB535" s="58">
        <f t="shared" si="411"/>
        <v>0</v>
      </c>
      <c r="AC535" s="477">
        <f t="shared" si="412"/>
        <v>0</v>
      </c>
      <c r="AD535" s="478">
        <f t="shared" si="418"/>
        <v>0</v>
      </c>
      <c r="AE535" s="97"/>
      <c r="AF535" s="153"/>
      <c r="AG535" s="491">
        <v>32</v>
      </c>
      <c r="AH535" s="60">
        <f t="shared" si="414"/>
        <v>32</v>
      </c>
      <c r="AI535" s="55"/>
      <c r="AJ535" s="61"/>
      <c r="AK535" s="62"/>
      <c r="AL535" s="63"/>
      <c r="AM535" s="64"/>
      <c r="AN535" s="65"/>
      <c r="AO535" s="66"/>
    </row>
    <row r="536" spans="1:41" s="22" customFormat="1" ht="42" customHeight="1" x14ac:dyDescent="0.15">
      <c r="A536" s="177"/>
      <c r="B536" s="171"/>
      <c r="C536" s="80" t="s">
        <v>306</v>
      </c>
      <c r="D536" s="170" t="s">
        <v>307</v>
      </c>
      <c r="E536" s="73" t="s">
        <v>308</v>
      </c>
      <c r="F536" s="69" t="s">
        <v>301</v>
      </c>
      <c r="G536" s="73"/>
      <c r="H536" s="47" t="s">
        <v>309</v>
      </c>
      <c r="I536" s="48">
        <v>0.3</v>
      </c>
      <c r="J536" s="49">
        <v>0.1</v>
      </c>
      <c r="K536" s="49">
        <v>0.2</v>
      </c>
      <c r="L536" s="49">
        <v>0.25</v>
      </c>
      <c r="M536" s="49">
        <v>0.15</v>
      </c>
      <c r="N536" s="50">
        <f>SUM(I536:M536)</f>
        <v>1</v>
      </c>
      <c r="O536" s="51">
        <v>1.03</v>
      </c>
      <c r="P536" s="52">
        <v>33.799999999999997</v>
      </c>
      <c r="Q536" s="53">
        <v>30</v>
      </c>
      <c r="R536" s="53">
        <v>30</v>
      </c>
      <c r="S536" s="53">
        <v>35</v>
      </c>
      <c r="T536" s="53">
        <v>35</v>
      </c>
      <c r="U536" s="54">
        <f>ROUND((((P536*14/35*I536)+(Q536*14/35*J536)+(R536*14/35*K536)+(S536*14/35*L536)+(T536*14/35*M536))*O536),2)</f>
        <v>13.65</v>
      </c>
      <c r="V536" s="55">
        <f>IF(U536&gt;=14,14,U536)</f>
        <v>13.65</v>
      </c>
      <c r="W536" s="57">
        <v>5235657000</v>
      </c>
      <c r="X536" s="72">
        <v>2465904000</v>
      </c>
      <c r="Y536" s="72">
        <v>4007031000</v>
      </c>
      <c r="Z536" s="57">
        <v>162476153000</v>
      </c>
      <c r="AA536" s="56"/>
      <c r="AB536" s="58">
        <f t="shared" si="411"/>
        <v>1</v>
      </c>
      <c r="AC536" s="477">
        <f t="shared" si="412"/>
        <v>12</v>
      </c>
      <c r="AD536" s="478">
        <f t="shared" si="418"/>
        <v>12</v>
      </c>
      <c r="AE536" s="182">
        <f>ROUND(+(2*40/100*(M536+I536)),2)</f>
        <v>0.36</v>
      </c>
      <c r="AF536" s="182"/>
      <c r="AG536" s="491">
        <v>32</v>
      </c>
      <c r="AH536" s="60">
        <f t="shared" si="414"/>
        <v>58.01</v>
      </c>
      <c r="AI536" s="55"/>
      <c r="AJ536" s="61"/>
      <c r="AK536" s="62"/>
      <c r="AL536" s="63"/>
      <c r="AM536" s="64"/>
      <c r="AN536" s="65"/>
      <c r="AO536" s="66"/>
    </row>
    <row r="537" spans="1:41" s="22" customFormat="1" ht="50.25" customHeight="1" x14ac:dyDescent="0.15">
      <c r="A537" s="43"/>
      <c r="B537" s="171"/>
      <c r="C537" s="174" t="s">
        <v>247</v>
      </c>
      <c r="D537" s="45" t="s">
        <v>318</v>
      </c>
      <c r="E537" s="45" t="s">
        <v>319</v>
      </c>
      <c r="F537" s="45" t="s">
        <v>320</v>
      </c>
      <c r="G537" s="83"/>
      <c r="H537" s="47" t="s">
        <v>262</v>
      </c>
      <c r="I537" s="172">
        <v>0.48</v>
      </c>
      <c r="J537" s="49">
        <v>0.15</v>
      </c>
      <c r="K537" s="49">
        <v>0.15</v>
      </c>
      <c r="L537" s="49">
        <v>0.22</v>
      </c>
      <c r="M537" s="49"/>
      <c r="N537" s="50">
        <f>SUM(I537:M537)</f>
        <v>1</v>
      </c>
      <c r="O537" s="51">
        <v>1.03</v>
      </c>
      <c r="P537" s="52">
        <v>35</v>
      </c>
      <c r="Q537" s="53">
        <v>30</v>
      </c>
      <c r="R537" s="53">
        <v>30</v>
      </c>
      <c r="S537" s="53">
        <v>35</v>
      </c>
      <c r="T537" s="53"/>
      <c r="U537" s="54">
        <f>ROUND((((P537*14/35*I537)+(Q537*14/35*J537)+(R537*14/35*K537)+(S537*14/35*L537)+(T537*14/35*M537))*O537),2)</f>
        <v>13.8</v>
      </c>
      <c r="V537" s="55">
        <f>IF(U537&gt;=14,14,U537)</f>
        <v>13.8</v>
      </c>
      <c r="W537" s="56">
        <v>58691842000</v>
      </c>
      <c r="X537" s="57">
        <v>7661870000</v>
      </c>
      <c r="Y537" s="56">
        <v>5296153000</v>
      </c>
      <c r="Z537" s="56">
        <v>30439883000</v>
      </c>
      <c r="AA537" s="56"/>
      <c r="AB537" s="58">
        <f t="shared" si="411"/>
        <v>0.85</v>
      </c>
      <c r="AC537" s="477">
        <f t="shared" si="412"/>
        <v>10.199999999999999</v>
      </c>
      <c r="AD537" s="478">
        <f t="shared" si="418"/>
        <v>10.199999999999999</v>
      </c>
      <c r="AE537" s="59"/>
      <c r="AF537" s="59"/>
      <c r="AG537" s="491">
        <v>32</v>
      </c>
      <c r="AH537" s="60">
        <f t="shared" si="414"/>
        <v>56</v>
      </c>
      <c r="AI537" s="55"/>
      <c r="AJ537" s="61"/>
      <c r="AK537" s="62"/>
      <c r="AL537" s="63"/>
      <c r="AM537" s="64"/>
      <c r="AN537" s="65"/>
      <c r="AO537" s="66"/>
    </row>
    <row r="538" spans="1:41" s="22" customFormat="1" ht="50.25" customHeight="1" x14ac:dyDescent="0.15">
      <c r="A538" s="43"/>
      <c r="B538" s="171"/>
      <c r="C538" s="170" t="s">
        <v>242</v>
      </c>
      <c r="D538" s="45" t="s">
        <v>321</v>
      </c>
      <c r="E538" s="73" t="s">
        <v>322</v>
      </c>
      <c r="F538" s="73" t="s">
        <v>196</v>
      </c>
      <c r="G538" s="83"/>
      <c r="H538" s="47" t="s">
        <v>250</v>
      </c>
      <c r="I538" s="172">
        <v>0.5</v>
      </c>
      <c r="J538" s="49">
        <v>0.15</v>
      </c>
      <c r="K538" s="49">
        <v>0.15</v>
      </c>
      <c r="L538" s="49">
        <v>0.2</v>
      </c>
      <c r="M538" s="49"/>
      <c r="N538" s="50">
        <f>SUM(I538:M538)</f>
        <v>1</v>
      </c>
      <c r="O538" s="51">
        <v>1.03</v>
      </c>
      <c r="P538" s="52">
        <v>35</v>
      </c>
      <c r="Q538" s="53">
        <v>30</v>
      </c>
      <c r="R538" s="53">
        <v>30</v>
      </c>
      <c r="S538" s="53">
        <v>35</v>
      </c>
      <c r="T538" s="53"/>
      <c r="U538" s="54">
        <f>ROUND((((P538*14/35*I538)+(Q538*14/35*J538)+(R538*14/35*K538)+(S538*14/35*L538)+(T538*14/35*M538))*O538),2)</f>
        <v>13.8</v>
      </c>
      <c r="V538" s="55">
        <f>IF(U538&gt;=14,14,U538)</f>
        <v>13.8</v>
      </c>
      <c r="W538" s="68">
        <v>42169044000</v>
      </c>
      <c r="X538" s="57">
        <v>4888218000</v>
      </c>
      <c r="Y538" s="57">
        <v>6293477000</v>
      </c>
      <c r="Z538" s="57">
        <v>60685757000</v>
      </c>
      <c r="AA538" s="56"/>
      <c r="AB538" s="58">
        <f t="shared" si="411"/>
        <v>0.8</v>
      </c>
      <c r="AC538" s="477">
        <f t="shared" si="412"/>
        <v>9.6000000000000014</v>
      </c>
      <c r="AD538" s="478">
        <f t="shared" si="418"/>
        <v>9.6000000000000014</v>
      </c>
      <c r="AE538" s="59">
        <f>ROUND(+(0.5*40/100*(I538+L538)),2)</f>
        <v>0.14000000000000001</v>
      </c>
      <c r="AF538" s="59"/>
      <c r="AG538" s="491">
        <v>32</v>
      </c>
      <c r="AH538" s="60">
        <f t="shared" si="414"/>
        <v>55.540000000000006</v>
      </c>
      <c r="AI538" s="55"/>
      <c r="AJ538" s="61"/>
      <c r="AK538" s="62"/>
      <c r="AL538" s="63"/>
      <c r="AM538" s="64"/>
      <c r="AN538" s="65"/>
      <c r="AO538" s="66"/>
    </row>
    <row r="539" spans="1:41" s="22" customFormat="1" ht="24.95" customHeight="1" x14ac:dyDescent="0.15">
      <c r="A539" s="160"/>
      <c r="B539" s="171"/>
      <c r="C539" s="142"/>
      <c r="D539" s="146"/>
      <c r="E539" s="143"/>
      <c r="F539" s="143"/>
      <c r="G539" s="143"/>
      <c r="H539" s="144"/>
      <c r="I539" s="145"/>
      <c r="J539" s="146"/>
      <c r="K539" s="143"/>
      <c r="L539" s="146"/>
      <c r="M539" s="143"/>
      <c r="N539" s="142"/>
      <c r="O539" s="144"/>
      <c r="P539" s="145"/>
      <c r="Q539" s="146"/>
      <c r="R539" s="143"/>
      <c r="S539" s="146"/>
      <c r="T539" s="143"/>
      <c r="U539" s="147"/>
      <c r="V539" s="148"/>
      <c r="W539" s="149"/>
      <c r="X539" s="150"/>
      <c r="Y539" s="78"/>
      <c r="Z539" s="150"/>
      <c r="AA539" s="78"/>
      <c r="AB539" s="58">
        <f t="shared" si="411"/>
        <v>0</v>
      </c>
      <c r="AC539" s="477">
        <f t="shared" si="412"/>
        <v>0</v>
      </c>
      <c r="AD539" s="478">
        <f t="shared" si="418"/>
        <v>0</v>
      </c>
      <c r="AE539" s="154"/>
      <c r="AF539" s="154"/>
      <c r="AG539" s="491">
        <v>32</v>
      </c>
      <c r="AH539" s="60">
        <f t="shared" si="414"/>
        <v>32</v>
      </c>
      <c r="AI539" s="55"/>
      <c r="AJ539" s="61"/>
      <c r="AK539" s="62"/>
      <c r="AL539" s="63"/>
      <c r="AM539" s="64"/>
      <c r="AN539" s="65"/>
      <c r="AO539" s="66"/>
    </row>
    <row r="540" spans="1:41" s="22" customFormat="1" ht="50.25" customHeight="1" x14ac:dyDescent="0.15">
      <c r="A540" s="43"/>
      <c r="B540" s="171"/>
      <c r="C540" s="80" t="s">
        <v>247</v>
      </c>
      <c r="D540" s="45" t="s">
        <v>323</v>
      </c>
      <c r="E540" s="45" t="s">
        <v>320</v>
      </c>
      <c r="F540" s="104" t="s">
        <v>324</v>
      </c>
      <c r="G540" s="83"/>
      <c r="H540" s="47" t="s">
        <v>262</v>
      </c>
      <c r="I540" s="172">
        <v>0.48</v>
      </c>
      <c r="J540" s="49">
        <v>0.15</v>
      </c>
      <c r="K540" s="49">
        <v>0.22</v>
      </c>
      <c r="L540" s="49">
        <v>0.15</v>
      </c>
      <c r="M540" s="49"/>
      <c r="N540" s="50">
        <f>SUM(I540:M540)</f>
        <v>1</v>
      </c>
      <c r="O540" s="51">
        <v>1.03</v>
      </c>
      <c r="P540" s="52">
        <v>35</v>
      </c>
      <c r="Q540" s="53">
        <v>30</v>
      </c>
      <c r="R540" s="53">
        <v>35</v>
      </c>
      <c r="S540" s="53"/>
      <c r="T540" s="53"/>
      <c r="U540" s="54">
        <f>ROUND((((P540*14/35*I540)+(Q540*14/35*J540)+(R540*14/35*K540)+(S540*14/35*L540)+(T540*14/35*M540))*O540),2)</f>
        <v>11.95</v>
      </c>
      <c r="V540" s="55">
        <f>IF(U540&gt;=14,14,U540)</f>
        <v>11.95</v>
      </c>
      <c r="W540" s="56">
        <v>58691842000</v>
      </c>
      <c r="X540" s="57">
        <v>5296153000</v>
      </c>
      <c r="Y540" s="56">
        <v>30439883000</v>
      </c>
      <c r="Z540" s="56">
        <v>7661870000</v>
      </c>
      <c r="AA540" s="56"/>
      <c r="AB540" s="58">
        <f t="shared" si="411"/>
        <v>0.85</v>
      </c>
      <c r="AC540" s="477">
        <f t="shared" si="412"/>
        <v>10.199999999999999</v>
      </c>
      <c r="AD540" s="478">
        <f t="shared" si="418"/>
        <v>10.199999999999999</v>
      </c>
      <c r="AE540" s="59"/>
      <c r="AF540" s="59"/>
      <c r="AG540" s="491">
        <v>32</v>
      </c>
      <c r="AH540" s="60">
        <f t="shared" si="414"/>
        <v>54.15</v>
      </c>
      <c r="AI540" s="55"/>
      <c r="AJ540" s="61"/>
      <c r="AK540" s="62"/>
      <c r="AL540" s="63"/>
      <c r="AM540" s="64"/>
      <c r="AN540" s="65"/>
      <c r="AO540" s="66"/>
    </row>
    <row r="541" spans="1:41" s="22" customFormat="1" ht="42" customHeight="1" x14ac:dyDescent="0.15">
      <c r="A541" s="43"/>
      <c r="B541" s="44"/>
      <c r="C541" s="104"/>
      <c r="D541" s="170"/>
      <c r="E541" s="184" t="s">
        <v>301</v>
      </c>
      <c r="F541" s="82" t="s">
        <v>222</v>
      </c>
      <c r="G541" s="83"/>
      <c r="H541" s="47"/>
      <c r="I541" s="48"/>
      <c r="J541" s="49"/>
      <c r="K541" s="49">
        <v>0.3</v>
      </c>
      <c r="L541" s="49"/>
      <c r="M541" s="49"/>
      <c r="N541" s="50">
        <f>SUM(I541:M541)</f>
        <v>0.3</v>
      </c>
      <c r="O541" s="51">
        <v>1.03</v>
      </c>
      <c r="P541" s="52">
        <v>33.799999999999997</v>
      </c>
      <c r="Q541" s="53">
        <v>33.799999999999997</v>
      </c>
      <c r="R541" s="53">
        <v>35</v>
      </c>
      <c r="S541" s="53">
        <v>33.799999999999997</v>
      </c>
      <c r="T541" s="53"/>
      <c r="U541" s="54">
        <f>ROUND((((P541*14/35*I541)+(Q541*14/35*J541)+(R541*14/35*K541)+(S541*14/35*L541)+(T541*14/35*M541))*O541),2)</f>
        <v>4.33</v>
      </c>
      <c r="V541" s="55">
        <f>IF(U541&gt;=14,14,U541)</f>
        <v>4.33</v>
      </c>
      <c r="W541" s="56"/>
      <c r="X541" s="56">
        <f>X540+Z540</f>
        <v>12958023000</v>
      </c>
      <c r="Y541" s="57">
        <v>162476153000</v>
      </c>
      <c r="Z541" s="56"/>
      <c r="AA541" s="56"/>
      <c r="AB541" s="58">
        <f t="shared" si="411"/>
        <v>1.1200000000000001</v>
      </c>
      <c r="AC541" s="477">
        <f t="shared" si="412"/>
        <v>13.440000000000001</v>
      </c>
      <c r="AD541" s="478">
        <f t="shared" si="418"/>
        <v>12</v>
      </c>
      <c r="AE541" s="59"/>
      <c r="AF541" s="59"/>
      <c r="AG541" s="491">
        <v>32</v>
      </c>
      <c r="AH541" s="60">
        <f t="shared" si="414"/>
        <v>48.33</v>
      </c>
      <c r="AI541" s="55"/>
      <c r="AJ541" s="61"/>
      <c r="AK541" s="62"/>
      <c r="AL541" s="63"/>
      <c r="AM541" s="64"/>
      <c r="AN541" s="65"/>
      <c r="AO541" s="66"/>
    </row>
    <row r="542" spans="1:41" s="22" customFormat="1" ht="42" customHeight="1" x14ac:dyDescent="0.15">
      <c r="A542" s="43"/>
      <c r="B542" s="44"/>
      <c r="C542" s="180" t="s">
        <v>325</v>
      </c>
      <c r="D542" s="45"/>
      <c r="E542" s="69" t="s">
        <v>291</v>
      </c>
      <c r="F542" s="82"/>
      <c r="G542" s="83"/>
      <c r="H542" s="47"/>
      <c r="I542" s="48">
        <v>0.38</v>
      </c>
      <c r="J542" s="49">
        <v>0.3</v>
      </c>
      <c r="K542" s="49">
        <v>0.32</v>
      </c>
      <c r="L542" s="49"/>
      <c r="M542" s="49"/>
      <c r="N542" s="50">
        <f>SUM(I542:M542)</f>
        <v>1</v>
      </c>
      <c r="O542" s="51">
        <v>1.03</v>
      </c>
      <c r="P542" s="52">
        <v>35</v>
      </c>
      <c r="Q542" s="53">
        <v>32</v>
      </c>
      <c r="R542" s="53">
        <v>35</v>
      </c>
      <c r="S542" s="53"/>
      <c r="T542" s="53"/>
      <c r="U542" s="54">
        <f>ROUND((((P542*14/35*I542)+(Q542*14/35*J542)+(R542*14/35*K542)+(S542*14/35*L542)+(T542*14/35*M542))*O542),2)</f>
        <v>14.05</v>
      </c>
      <c r="V542" s="55">
        <f>IF(U542&gt;=14,14,U542)</f>
        <v>14</v>
      </c>
      <c r="W542" s="56">
        <v>24789502000</v>
      </c>
      <c r="X542" s="56">
        <v>8777188000</v>
      </c>
      <c r="Y542" s="57">
        <v>96161549000</v>
      </c>
      <c r="Z542" s="56"/>
      <c r="AA542" s="56"/>
      <c r="AB542" s="58">
        <f t="shared" si="411"/>
        <v>0.99</v>
      </c>
      <c r="AC542" s="477">
        <f t="shared" si="412"/>
        <v>11.879999999999999</v>
      </c>
      <c r="AD542" s="478">
        <f t="shared" si="418"/>
        <v>11.879999999999999</v>
      </c>
      <c r="AE542" s="54">
        <v>44</v>
      </c>
      <c r="AF542" s="54"/>
      <c r="AG542" s="491">
        <v>32</v>
      </c>
      <c r="AH542" s="60">
        <f t="shared" si="414"/>
        <v>101.88</v>
      </c>
      <c r="AI542" s="55"/>
      <c r="AJ542" s="61"/>
      <c r="AK542" s="62"/>
      <c r="AL542" s="63"/>
      <c r="AM542" s="64"/>
      <c r="AN542" s="65"/>
      <c r="AO542" s="66"/>
    </row>
    <row r="543" spans="1:41" s="22" customFormat="1" ht="42" customHeight="1" x14ac:dyDescent="0.15">
      <c r="A543" s="43"/>
      <c r="B543" s="44"/>
      <c r="C543" s="45"/>
      <c r="D543" s="109" t="s">
        <v>326</v>
      </c>
      <c r="E543" s="45"/>
      <c r="F543" s="82"/>
      <c r="G543" s="83"/>
      <c r="H543" s="47"/>
      <c r="I543" s="48">
        <v>0.54</v>
      </c>
      <c r="J543" s="49">
        <v>0.46</v>
      </c>
      <c r="K543" s="49"/>
      <c r="L543" s="49"/>
      <c r="M543" s="49"/>
      <c r="N543" s="50">
        <f>SUM(I543:M543)</f>
        <v>1</v>
      </c>
      <c r="O543" s="51">
        <v>1.03</v>
      </c>
      <c r="P543" s="52">
        <v>33.799999999999997</v>
      </c>
      <c r="Q543" s="53">
        <v>35</v>
      </c>
      <c r="R543" s="53"/>
      <c r="S543" s="53"/>
      <c r="T543" s="53"/>
      <c r="U543" s="54">
        <f>ROUND((((P543*14/35*I543)+(Q543*14/35*J543)+(R543*14/35*K543)+(S543*14/35*L543)+(T543*14/35*M543))*O543),2)</f>
        <v>14.15</v>
      </c>
      <c r="V543" s="55">
        <f>IF(U543&gt;=14,14,U543)</f>
        <v>14</v>
      </c>
      <c r="W543" s="68">
        <v>27454325000</v>
      </c>
      <c r="X543" s="68">
        <v>59662779000</v>
      </c>
      <c r="Y543" s="56"/>
      <c r="Z543" s="56"/>
      <c r="AA543" s="56"/>
      <c r="AB543" s="58">
        <f t="shared" si="411"/>
        <v>0.97</v>
      </c>
      <c r="AC543" s="477">
        <f t="shared" si="412"/>
        <v>11.64</v>
      </c>
      <c r="AD543" s="478">
        <f t="shared" si="418"/>
        <v>11.64</v>
      </c>
      <c r="AE543" s="54">
        <v>44</v>
      </c>
      <c r="AF543" s="54"/>
      <c r="AG543" s="491">
        <v>32</v>
      </c>
      <c r="AH543" s="60">
        <f t="shared" si="414"/>
        <v>101.64</v>
      </c>
      <c r="AI543" s="55"/>
      <c r="AJ543" s="61"/>
      <c r="AK543" s="62"/>
      <c r="AL543" s="63"/>
      <c r="AM543" s="64"/>
      <c r="AN543" s="65"/>
      <c r="AO543" s="66"/>
    </row>
    <row r="544" spans="1:41" s="22" customFormat="1" ht="48.75" customHeight="1" x14ac:dyDescent="0.15">
      <c r="A544" s="43"/>
      <c r="B544" s="44"/>
      <c r="C544" s="80"/>
      <c r="D544" s="82" t="s">
        <v>327</v>
      </c>
      <c r="E544" s="80" t="s">
        <v>328</v>
      </c>
      <c r="F544" s="45"/>
      <c r="G544" s="186"/>
      <c r="H544" s="47"/>
      <c r="I544" s="187">
        <v>0.36</v>
      </c>
      <c r="J544" s="188">
        <v>0.28000000000000003</v>
      </c>
      <c r="K544" s="188">
        <v>0.21</v>
      </c>
      <c r="L544" s="188">
        <v>0.15</v>
      </c>
      <c r="M544" s="188"/>
      <c r="N544" s="189">
        <f t="shared" ref="N544:N555" si="419">SUM(I544:M544)</f>
        <v>1</v>
      </c>
      <c r="O544" s="190">
        <v>1.03</v>
      </c>
      <c r="P544" s="191">
        <v>35</v>
      </c>
      <c r="Q544" s="192">
        <v>33.799999999999997</v>
      </c>
      <c r="R544" s="193">
        <v>33.799999999999997</v>
      </c>
      <c r="S544" s="192">
        <v>35</v>
      </c>
      <c r="T544" s="194"/>
      <c r="U544" s="195">
        <f t="shared" ref="U544:U555" si="420">ROUND((((P544*14/35*I544)+(Q544*14/35*J544)+(R544*14/35*K544)+(S544*14/35*L544)+(T544*14/35*M544))*O544),2)</f>
        <v>14.18</v>
      </c>
      <c r="V544" s="196">
        <f t="shared" ref="V544:V555" si="421">IF(U544&gt;=14,14,U544)</f>
        <v>14</v>
      </c>
      <c r="W544" s="68">
        <v>8626515000</v>
      </c>
      <c r="X544" s="57">
        <v>288423002000</v>
      </c>
      <c r="Y544" s="75"/>
      <c r="Z544" s="197"/>
      <c r="AA544" s="68"/>
      <c r="AB544" s="58">
        <f t="shared" si="411"/>
        <v>1.93</v>
      </c>
      <c r="AC544" s="477">
        <f t="shared" si="412"/>
        <v>23.16</v>
      </c>
      <c r="AD544" s="478">
        <f t="shared" si="418"/>
        <v>12</v>
      </c>
      <c r="AE544" s="195">
        <v>44</v>
      </c>
      <c r="AF544" s="54"/>
      <c r="AG544" s="491">
        <v>32</v>
      </c>
      <c r="AH544" s="60">
        <f t="shared" si="414"/>
        <v>102</v>
      </c>
      <c r="AI544" s="55"/>
      <c r="AJ544" s="61"/>
      <c r="AK544" s="62"/>
      <c r="AL544" s="63"/>
      <c r="AM544" s="64"/>
      <c r="AN544" s="65"/>
      <c r="AO544" s="66"/>
    </row>
    <row r="545" spans="1:41" s="22" customFormat="1" ht="50.25" customHeight="1" x14ac:dyDescent="0.15">
      <c r="A545" s="43"/>
      <c r="B545" s="44"/>
      <c r="C545" s="73" t="s">
        <v>329</v>
      </c>
      <c r="D545" s="80"/>
      <c r="E545" s="104" t="s">
        <v>231</v>
      </c>
      <c r="F545" s="82"/>
      <c r="G545" s="83"/>
      <c r="H545" s="47"/>
      <c r="I545" s="48">
        <v>0.5</v>
      </c>
      <c r="J545" s="49">
        <v>0.3</v>
      </c>
      <c r="K545" s="49">
        <v>0.2</v>
      </c>
      <c r="L545" s="49"/>
      <c r="M545" s="49"/>
      <c r="N545" s="50">
        <f t="shared" si="419"/>
        <v>1</v>
      </c>
      <c r="O545" s="51">
        <v>1.03</v>
      </c>
      <c r="P545" s="52">
        <v>35</v>
      </c>
      <c r="Q545" s="53">
        <v>33.799999999999997</v>
      </c>
      <c r="R545" s="53">
        <v>33.799999999999997</v>
      </c>
      <c r="S545" s="53"/>
      <c r="T545" s="53"/>
      <c r="U545" s="54">
        <f t="shared" si="420"/>
        <v>14.17</v>
      </c>
      <c r="V545" s="55">
        <f t="shared" si="421"/>
        <v>14</v>
      </c>
      <c r="W545" s="56">
        <v>87415808000</v>
      </c>
      <c r="X545" s="75"/>
      <c r="Y545" s="56">
        <v>31878735000</v>
      </c>
      <c r="Z545" s="56"/>
      <c r="AA545" s="56"/>
      <c r="AB545" s="58">
        <f t="shared" si="411"/>
        <v>1.1499999999999999</v>
      </c>
      <c r="AC545" s="477">
        <f t="shared" si="412"/>
        <v>13.799999999999999</v>
      </c>
      <c r="AD545" s="478">
        <f t="shared" si="418"/>
        <v>12</v>
      </c>
      <c r="AE545" s="54">
        <v>44</v>
      </c>
      <c r="AF545" s="54"/>
      <c r="AG545" s="491">
        <v>32</v>
      </c>
      <c r="AH545" s="60">
        <f t="shared" si="414"/>
        <v>102</v>
      </c>
      <c r="AI545" s="55"/>
      <c r="AJ545" s="61"/>
      <c r="AK545" s="62"/>
      <c r="AL545" s="63"/>
      <c r="AM545" s="64"/>
      <c r="AN545" s="65"/>
      <c r="AO545" s="66"/>
    </row>
    <row r="546" spans="1:41" s="22" customFormat="1" ht="48.75" customHeight="1" x14ac:dyDescent="0.15">
      <c r="A546" s="43"/>
      <c r="B546" s="44"/>
      <c r="C546" s="104" t="s">
        <v>330</v>
      </c>
      <c r="D546" s="45" t="s">
        <v>201</v>
      </c>
      <c r="E546" s="45"/>
      <c r="F546" s="80"/>
      <c r="G546" s="186"/>
      <c r="H546" s="47"/>
      <c r="I546" s="187">
        <v>0.36</v>
      </c>
      <c r="J546" s="188">
        <v>0.34</v>
      </c>
      <c r="K546" s="188">
        <v>0.2</v>
      </c>
      <c r="L546" s="188">
        <v>0.1</v>
      </c>
      <c r="M546" s="188"/>
      <c r="N546" s="189">
        <f t="shared" si="419"/>
        <v>0.99999999999999989</v>
      </c>
      <c r="O546" s="190">
        <v>1.03</v>
      </c>
      <c r="P546" s="191">
        <v>35</v>
      </c>
      <c r="Q546" s="192">
        <v>35</v>
      </c>
      <c r="R546" s="193">
        <v>33.799999999999997</v>
      </c>
      <c r="S546" s="192">
        <v>30</v>
      </c>
      <c r="T546" s="194"/>
      <c r="U546" s="195">
        <f t="shared" si="420"/>
        <v>14.12</v>
      </c>
      <c r="V546" s="196">
        <f t="shared" si="421"/>
        <v>14</v>
      </c>
      <c r="W546" s="72">
        <v>24985418000</v>
      </c>
      <c r="X546" s="68">
        <v>156362832000</v>
      </c>
      <c r="Y546" s="75"/>
      <c r="Z546" s="197"/>
      <c r="AA546" s="68"/>
      <c r="AB546" s="58">
        <f t="shared" si="411"/>
        <v>1.43</v>
      </c>
      <c r="AC546" s="477">
        <f t="shared" si="412"/>
        <v>17.16</v>
      </c>
      <c r="AD546" s="478">
        <f t="shared" si="418"/>
        <v>12</v>
      </c>
      <c r="AE546" s="195">
        <v>44</v>
      </c>
      <c r="AF546" s="54"/>
      <c r="AG546" s="491">
        <v>32</v>
      </c>
      <c r="AH546" s="60">
        <f t="shared" si="414"/>
        <v>102</v>
      </c>
      <c r="AI546" s="55"/>
      <c r="AJ546" s="61"/>
      <c r="AK546" s="62"/>
      <c r="AL546" s="63"/>
      <c r="AM546" s="64"/>
      <c r="AN546" s="65"/>
      <c r="AO546" s="66"/>
    </row>
    <row r="547" spans="1:41" s="22" customFormat="1" ht="48.75" customHeight="1" x14ac:dyDescent="0.15">
      <c r="A547" s="43"/>
      <c r="B547" s="44"/>
      <c r="C547" s="45" t="s">
        <v>218</v>
      </c>
      <c r="D547" s="45" t="s">
        <v>211</v>
      </c>
      <c r="E547" s="69"/>
      <c r="F547" s="80"/>
      <c r="G547" s="186"/>
      <c r="H547" s="47" t="s">
        <v>331</v>
      </c>
      <c r="I547" s="187">
        <v>0.36</v>
      </c>
      <c r="J547" s="188">
        <v>0.34</v>
      </c>
      <c r="K547" s="188">
        <v>0.2</v>
      </c>
      <c r="L547" s="188">
        <v>0.1</v>
      </c>
      <c r="M547" s="188"/>
      <c r="N547" s="189">
        <f t="shared" si="419"/>
        <v>0.99999999999999989</v>
      </c>
      <c r="O547" s="190">
        <v>1.03</v>
      </c>
      <c r="P547" s="191">
        <v>35</v>
      </c>
      <c r="Q547" s="192">
        <v>35</v>
      </c>
      <c r="R547" s="193">
        <v>32</v>
      </c>
      <c r="S547" s="192">
        <v>32</v>
      </c>
      <c r="T547" s="194"/>
      <c r="U547" s="195">
        <f t="shared" si="420"/>
        <v>14.05</v>
      </c>
      <c r="V547" s="196">
        <f t="shared" si="421"/>
        <v>14</v>
      </c>
      <c r="W547" s="56">
        <v>29297752000</v>
      </c>
      <c r="X547" s="68">
        <v>234119091000</v>
      </c>
      <c r="Y547" s="75"/>
      <c r="Z547" s="197"/>
      <c r="AA547" s="68"/>
      <c r="AB547" s="58">
        <f t="shared" si="411"/>
        <v>2.08</v>
      </c>
      <c r="AC547" s="477">
        <f t="shared" si="412"/>
        <v>24.96</v>
      </c>
      <c r="AD547" s="478">
        <f t="shared" si="418"/>
        <v>12</v>
      </c>
      <c r="AE547" s="195">
        <v>44</v>
      </c>
      <c r="AF547" s="54"/>
      <c r="AG547" s="491">
        <v>32</v>
      </c>
      <c r="AH547" s="60">
        <f t="shared" si="414"/>
        <v>102</v>
      </c>
      <c r="AI547" s="55"/>
      <c r="AJ547" s="61"/>
      <c r="AK547" s="62"/>
      <c r="AL547" s="63"/>
      <c r="AM547" s="64"/>
      <c r="AN547" s="65"/>
      <c r="AO547" s="66"/>
    </row>
    <row r="548" spans="1:41" s="22" customFormat="1" ht="50.25" customHeight="1" x14ac:dyDescent="0.15">
      <c r="A548" s="43"/>
      <c r="B548" s="44"/>
      <c r="C548" s="45" t="s">
        <v>332</v>
      </c>
      <c r="D548" s="80"/>
      <c r="E548" s="200" t="s">
        <v>314</v>
      </c>
      <c r="F548" s="200"/>
      <c r="G548" s="83"/>
      <c r="H548" s="47" t="s">
        <v>333</v>
      </c>
      <c r="I548" s="172">
        <v>0.4</v>
      </c>
      <c r="J548" s="49">
        <v>0.3</v>
      </c>
      <c r="K548" s="49">
        <v>0.3</v>
      </c>
      <c r="L548" s="49"/>
      <c r="M548" s="49"/>
      <c r="N548" s="50">
        <f t="shared" si="419"/>
        <v>1</v>
      </c>
      <c r="O548" s="51">
        <v>1.03</v>
      </c>
      <c r="P548" s="52">
        <v>35</v>
      </c>
      <c r="Q548" s="53">
        <v>32</v>
      </c>
      <c r="R548" s="53">
        <v>35</v>
      </c>
      <c r="S548" s="53"/>
      <c r="T548" s="53"/>
      <c r="U548" s="54">
        <f t="shared" si="420"/>
        <v>14.05</v>
      </c>
      <c r="V548" s="55">
        <f t="shared" si="421"/>
        <v>14</v>
      </c>
      <c r="W548" s="56">
        <v>56269300000</v>
      </c>
      <c r="X548" s="68">
        <v>18108629000</v>
      </c>
      <c r="Y548" s="68">
        <v>51891057000</v>
      </c>
      <c r="Z548" s="201"/>
      <c r="AA548" s="56"/>
      <c r="AB548" s="58">
        <f t="shared" si="411"/>
        <v>1</v>
      </c>
      <c r="AC548" s="477">
        <f t="shared" si="412"/>
        <v>12</v>
      </c>
      <c r="AD548" s="478">
        <f t="shared" si="418"/>
        <v>12</v>
      </c>
      <c r="AE548" s="54">
        <v>44</v>
      </c>
      <c r="AF548" s="54"/>
      <c r="AG548" s="491">
        <v>32</v>
      </c>
      <c r="AH548" s="60">
        <f t="shared" si="414"/>
        <v>102</v>
      </c>
      <c r="AI548" s="55"/>
      <c r="AJ548" s="61"/>
      <c r="AK548" s="62"/>
      <c r="AL548" s="63"/>
      <c r="AM548" s="64"/>
      <c r="AN548" s="65"/>
      <c r="AO548" s="66"/>
    </row>
    <row r="549" spans="1:41" s="22" customFormat="1" ht="51" customHeight="1" x14ac:dyDescent="0.15">
      <c r="A549" s="43"/>
      <c r="B549" s="44"/>
      <c r="C549" s="202" t="s">
        <v>334</v>
      </c>
      <c r="D549" s="76" t="s">
        <v>315</v>
      </c>
      <c r="E549" s="80"/>
      <c r="F549" s="80"/>
      <c r="G549" s="186"/>
      <c r="H549" s="47" t="s">
        <v>315</v>
      </c>
      <c r="I549" s="187">
        <v>0.36</v>
      </c>
      <c r="J549" s="188">
        <v>0.34</v>
      </c>
      <c r="K549" s="188">
        <v>0.3</v>
      </c>
      <c r="L549" s="188"/>
      <c r="M549" s="188"/>
      <c r="N549" s="189">
        <f t="shared" si="419"/>
        <v>1</v>
      </c>
      <c r="O549" s="190">
        <v>1.03</v>
      </c>
      <c r="P549" s="191">
        <v>35</v>
      </c>
      <c r="Q549" s="192">
        <v>35</v>
      </c>
      <c r="R549" s="193">
        <v>32</v>
      </c>
      <c r="S549" s="192"/>
      <c r="T549" s="194"/>
      <c r="U549" s="195">
        <f t="shared" si="420"/>
        <v>14.05</v>
      </c>
      <c r="V549" s="196">
        <f t="shared" si="421"/>
        <v>14</v>
      </c>
      <c r="W549" s="56">
        <v>26249269000</v>
      </c>
      <c r="X549" s="57">
        <v>103756720000</v>
      </c>
      <c r="Y549" s="68">
        <v>9189900000</v>
      </c>
      <c r="Z549" s="197"/>
      <c r="AA549" s="68"/>
      <c r="AB549" s="58">
        <f t="shared" ref="AB549:AB612" si="422">ROUND(((((W549*I549)+(X549*J549)+(Y549*K549)+(Z549*L549)+(AA549*M549))/$L$2)),2)</f>
        <v>1.0900000000000001</v>
      </c>
      <c r="AC549" s="477">
        <f t="shared" si="412"/>
        <v>13.080000000000002</v>
      </c>
      <c r="AD549" s="478">
        <f t="shared" si="418"/>
        <v>12</v>
      </c>
      <c r="AE549" s="195">
        <v>44</v>
      </c>
      <c r="AF549" s="54"/>
      <c r="AG549" s="491">
        <v>32</v>
      </c>
      <c r="AH549" s="60">
        <f t="shared" si="414"/>
        <v>102</v>
      </c>
      <c r="AI549" s="55"/>
      <c r="AJ549" s="61"/>
      <c r="AK549" s="62"/>
      <c r="AL549" s="63"/>
      <c r="AM549" s="64"/>
      <c r="AN549" s="65"/>
      <c r="AO549" s="66"/>
    </row>
    <row r="550" spans="1:41" s="22" customFormat="1" ht="50.25" customHeight="1" x14ac:dyDescent="0.15">
      <c r="A550" s="43"/>
      <c r="B550" s="44"/>
      <c r="C550" s="174" t="s">
        <v>286</v>
      </c>
      <c r="D550" s="45"/>
      <c r="E550" s="80" t="s">
        <v>335</v>
      </c>
      <c r="F550" s="104"/>
      <c r="G550" s="83"/>
      <c r="H550" s="47" t="s">
        <v>336</v>
      </c>
      <c r="I550" s="172">
        <v>0.5</v>
      </c>
      <c r="J550" s="49">
        <v>0.3</v>
      </c>
      <c r="K550" s="49">
        <v>0.2</v>
      </c>
      <c r="L550" s="49"/>
      <c r="M550" s="49"/>
      <c r="N550" s="50">
        <f t="shared" si="419"/>
        <v>1</v>
      </c>
      <c r="O550" s="51">
        <v>1.03</v>
      </c>
      <c r="P550" s="52">
        <v>33.799999999999997</v>
      </c>
      <c r="Q550" s="53">
        <v>33.799999999999997</v>
      </c>
      <c r="R550" s="53">
        <v>35</v>
      </c>
      <c r="S550" s="53"/>
      <c r="T550" s="53"/>
      <c r="U550" s="54">
        <f t="shared" si="420"/>
        <v>14.02</v>
      </c>
      <c r="V550" s="55">
        <f t="shared" si="421"/>
        <v>14</v>
      </c>
      <c r="W550" s="57">
        <v>67949988000</v>
      </c>
      <c r="X550" s="56">
        <v>13520368000</v>
      </c>
      <c r="Y550" s="68">
        <v>25152421000</v>
      </c>
      <c r="Z550" s="181"/>
      <c r="AA550" s="56"/>
      <c r="AB550" s="58">
        <f t="shared" si="422"/>
        <v>0.99</v>
      </c>
      <c r="AC550" s="477">
        <f t="shared" si="412"/>
        <v>11.879999999999999</v>
      </c>
      <c r="AD550" s="478">
        <f t="shared" si="418"/>
        <v>11.879999999999999</v>
      </c>
      <c r="AE550" s="54">
        <v>44</v>
      </c>
      <c r="AF550" s="54"/>
      <c r="AG550" s="491">
        <v>32</v>
      </c>
      <c r="AH550" s="60">
        <f t="shared" si="414"/>
        <v>101.88</v>
      </c>
      <c r="AI550" s="55"/>
      <c r="AJ550" s="61"/>
      <c r="AK550" s="62"/>
      <c r="AL550" s="63"/>
      <c r="AM550" s="64"/>
      <c r="AN550" s="65"/>
      <c r="AO550" s="66"/>
    </row>
    <row r="551" spans="1:41" s="22" customFormat="1" ht="42" customHeight="1" x14ac:dyDescent="0.15">
      <c r="A551" s="43"/>
      <c r="B551" s="44"/>
      <c r="C551" s="80" t="s">
        <v>337</v>
      </c>
      <c r="D551" s="80" t="s">
        <v>129</v>
      </c>
      <c r="E551" s="45" t="s">
        <v>338</v>
      </c>
      <c r="F551" s="45"/>
      <c r="G551" s="83"/>
      <c r="H551" s="47" t="s">
        <v>273</v>
      </c>
      <c r="I551" s="48">
        <v>0.36</v>
      </c>
      <c r="J551" s="49">
        <v>0.34</v>
      </c>
      <c r="K551" s="49">
        <v>0.3</v>
      </c>
      <c r="L551" s="49">
        <v>0</v>
      </c>
      <c r="M551" s="49"/>
      <c r="N551" s="50">
        <f t="shared" si="419"/>
        <v>1</v>
      </c>
      <c r="O551" s="51">
        <v>1.03</v>
      </c>
      <c r="P551" s="52">
        <v>33.799999999999997</v>
      </c>
      <c r="Q551" s="53">
        <v>35</v>
      </c>
      <c r="R551" s="53">
        <v>33.799999999999997</v>
      </c>
      <c r="S551" s="53">
        <v>0</v>
      </c>
      <c r="T551" s="53"/>
      <c r="U551" s="54">
        <f t="shared" si="420"/>
        <v>14.09</v>
      </c>
      <c r="V551" s="55">
        <f t="shared" si="421"/>
        <v>14</v>
      </c>
      <c r="W551" s="68">
        <v>39210207000</v>
      </c>
      <c r="X551" s="72">
        <v>73122853000</v>
      </c>
      <c r="Y551" s="68">
        <v>10883996000</v>
      </c>
      <c r="Z551" s="57"/>
      <c r="AA551" s="56"/>
      <c r="AB551" s="58">
        <f t="shared" si="422"/>
        <v>0.97</v>
      </c>
      <c r="AC551" s="477">
        <f t="shared" ref="AC551:AC606" si="423">12*AB551</f>
        <v>11.64</v>
      </c>
      <c r="AD551" s="478">
        <f t="shared" si="418"/>
        <v>11.64</v>
      </c>
      <c r="AE551" s="54">
        <v>44</v>
      </c>
      <c r="AF551" s="54"/>
      <c r="AG551" s="491">
        <v>32</v>
      </c>
      <c r="AH551" s="60">
        <f t="shared" si="414"/>
        <v>101.64</v>
      </c>
      <c r="AI551" s="55"/>
      <c r="AJ551" s="61"/>
      <c r="AK551" s="62"/>
      <c r="AL551" s="63"/>
      <c r="AM551" s="64"/>
      <c r="AN551" s="65"/>
      <c r="AO551" s="66"/>
    </row>
    <row r="552" spans="1:41" s="22" customFormat="1" ht="42" customHeight="1" x14ac:dyDescent="0.15">
      <c r="A552" s="43"/>
      <c r="B552" s="44"/>
      <c r="C552" s="80" t="s">
        <v>339</v>
      </c>
      <c r="D552" s="69" t="s">
        <v>301</v>
      </c>
      <c r="E552" s="108"/>
      <c r="F552" s="104"/>
      <c r="G552" s="83"/>
      <c r="H552" s="47" t="s">
        <v>340</v>
      </c>
      <c r="I552" s="48">
        <v>0.36</v>
      </c>
      <c r="J552" s="49">
        <v>0.34</v>
      </c>
      <c r="K552" s="49">
        <v>0.3</v>
      </c>
      <c r="L552" s="49"/>
      <c r="M552" s="49"/>
      <c r="N552" s="50">
        <f t="shared" si="419"/>
        <v>1</v>
      </c>
      <c r="O552" s="51">
        <v>1.03</v>
      </c>
      <c r="P552" s="52">
        <v>35</v>
      </c>
      <c r="Q552" s="53">
        <v>35</v>
      </c>
      <c r="R552" s="53">
        <v>33.799999999999997</v>
      </c>
      <c r="S552" s="53"/>
      <c r="T552" s="53"/>
      <c r="U552" s="54">
        <f t="shared" si="420"/>
        <v>14.27</v>
      </c>
      <c r="V552" s="55">
        <f t="shared" si="421"/>
        <v>14</v>
      </c>
      <c r="W552" s="181"/>
      <c r="X552" s="57">
        <v>162476153000</v>
      </c>
      <c r="Y552" s="57">
        <v>14000000000</v>
      </c>
      <c r="Z552" s="56"/>
      <c r="AA552" s="56"/>
      <c r="AB552" s="58">
        <f t="shared" si="422"/>
        <v>1.37</v>
      </c>
      <c r="AC552" s="477">
        <f t="shared" si="423"/>
        <v>16.440000000000001</v>
      </c>
      <c r="AD552" s="478">
        <f t="shared" si="418"/>
        <v>12</v>
      </c>
      <c r="AE552" s="54">
        <v>44</v>
      </c>
      <c r="AF552" s="54"/>
      <c r="AG552" s="491">
        <v>32</v>
      </c>
      <c r="AH552" s="60">
        <f t="shared" si="414"/>
        <v>102</v>
      </c>
      <c r="AI552" s="55"/>
      <c r="AJ552" s="61"/>
      <c r="AK552" s="62"/>
      <c r="AL552" s="63"/>
      <c r="AM552" s="64"/>
      <c r="AN552" s="65"/>
      <c r="AO552" s="66"/>
    </row>
    <row r="553" spans="1:41" s="22" customFormat="1" ht="42" customHeight="1" x14ac:dyDescent="0.15">
      <c r="A553" s="43"/>
      <c r="B553" s="44"/>
      <c r="C553" s="45" t="s">
        <v>202</v>
      </c>
      <c r="D553" s="76" t="s">
        <v>220</v>
      </c>
      <c r="E553" s="45"/>
      <c r="F553" s="45"/>
      <c r="G553" s="83"/>
      <c r="H553" s="47" t="s">
        <v>70</v>
      </c>
      <c r="I553" s="48">
        <v>0.36</v>
      </c>
      <c r="J553" s="49">
        <v>0.34</v>
      </c>
      <c r="K553" s="49">
        <v>0.3</v>
      </c>
      <c r="L553" s="49"/>
      <c r="M553" s="49"/>
      <c r="N553" s="50">
        <f t="shared" si="419"/>
        <v>1</v>
      </c>
      <c r="O553" s="51">
        <v>1.03</v>
      </c>
      <c r="P553" s="52">
        <v>33.799999999999997</v>
      </c>
      <c r="Q553" s="53">
        <v>35</v>
      </c>
      <c r="R553" s="53">
        <v>33.799999999999997</v>
      </c>
      <c r="S553" s="53"/>
      <c r="T553" s="53"/>
      <c r="U553" s="54">
        <f t="shared" si="420"/>
        <v>14.09</v>
      </c>
      <c r="V553" s="55">
        <f t="shared" si="421"/>
        <v>14</v>
      </c>
      <c r="W553" s="57">
        <v>17101432000</v>
      </c>
      <c r="X553" s="56">
        <v>214927709000</v>
      </c>
      <c r="Y553" s="57">
        <v>9537063000</v>
      </c>
      <c r="Z553" s="181"/>
      <c r="AA553" s="56"/>
      <c r="AB553" s="58">
        <f t="shared" si="422"/>
        <v>1.89</v>
      </c>
      <c r="AC553" s="477">
        <f t="shared" si="423"/>
        <v>22.68</v>
      </c>
      <c r="AD553" s="478">
        <f t="shared" si="418"/>
        <v>12</v>
      </c>
      <c r="AE553" s="54">
        <v>44</v>
      </c>
      <c r="AF553" s="54"/>
      <c r="AG553" s="491">
        <v>32</v>
      </c>
      <c r="AH553" s="60">
        <f t="shared" si="414"/>
        <v>102</v>
      </c>
      <c r="AI553" s="55"/>
      <c r="AJ553" s="61"/>
      <c r="AK553" s="62"/>
      <c r="AL553" s="63"/>
      <c r="AM553" s="64"/>
      <c r="AN553" s="65"/>
      <c r="AO553" s="66"/>
    </row>
    <row r="554" spans="1:41" s="22" customFormat="1" ht="48.75" customHeight="1" x14ac:dyDescent="0.15">
      <c r="A554" s="43"/>
      <c r="B554" s="44"/>
      <c r="C554" s="45" t="s">
        <v>341</v>
      </c>
      <c r="D554" s="45" t="s">
        <v>222</v>
      </c>
      <c r="E554" s="45"/>
      <c r="F554" s="80"/>
      <c r="G554" s="186"/>
      <c r="H554" s="47" t="s">
        <v>342</v>
      </c>
      <c r="I554" s="187">
        <v>0.4</v>
      </c>
      <c r="J554" s="188">
        <v>0.3</v>
      </c>
      <c r="K554" s="188">
        <v>0.3</v>
      </c>
      <c r="L554" s="188"/>
      <c r="M554" s="188"/>
      <c r="N554" s="189">
        <f t="shared" si="419"/>
        <v>1</v>
      </c>
      <c r="O554" s="190">
        <v>1.03</v>
      </c>
      <c r="P554" s="203">
        <v>33.799999999999997</v>
      </c>
      <c r="Q554" s="192">
        <v>35</v>
      </c>
      <c r="R554" s="193">
        <v>35</v>
      </c>
      <c r="S554" s="192"/>
      <c r="T554" s="194"/>
      <c r="U554" s="195">
        <f t="shared" si="420"/>
        <v>14.22</v>
      </c>
      <c r="V554" s="196">
        <f t="shared" si="421"/>
        <v>14</v>
      </c>
      <c r="W554" s="56">
        <v>47271965000</v>
      </c>
      <c r="X554" s="68">
        <v>66189086000</v>
      </c>
      <c r="Y554" s="56">
        <v>10850877000</v>
      </c>
      <c r="Z554" s="197"/>
      <c r="AA554" s="68"/>
      <c r="AB554" s="58">
        <f t="shared" si="422"/>
        <v>0.97</v>
      </c>
      <c r="AC554" s="477">
        <f t="shared" si="423"/>
        <v>11.64</v>
      </c>
      <c r="AD554" s="478">
        <f t="shared" si="418"/>
        <v>11.64</v>
      </c>
      <c r="AE554" s="195">
        <v>44</v>
      </c>
      <c r="AF554" s="54"/>
      <c r="AG554" s="491">
        <v>32</v>
      </c>
      <c r="AH554" s="60">
        <f t="shared" si="414"/>
        <v>101.64</v>
      </c>
      <c r="AI554" s="55"/>
      <c r="AJ554" s="61"/>
      <c r="AK554" s="62"/>
      <c r="AL554" s="63"/>
      <c r="AM554" s="64"/>
      <c r="AN554" s="65"/>
      <c r="AO554" s="66"/>
    </row>
    <row r="555" spans="1:41" s="22" customFormat="1" ht="42" customHeight="1" x14ac:dyDescent="0.15">
      <c r="A555" s="43"/>
      <c r="B555" s="44"/>
      <c r="C555" s="45" t="s">
        <v>343</v>
      </c>
      <c r="D555" s="82" t="s">
        <v>344</v>
      </c>
      <c r="E555" s="45"/>
      <c r="F555" s="80"/>
      <c r="G555" s="83"/>
      <c r="H555" s="47" t="s">
        <v>345</v>
      </c>
      <c r="I555" s="48">
        <v>0.36</v>
      </c>
      <c r="J555" s="49">
        <v>0.34</v>
      </c>
      <c r="K555" s="49">
        <v>0.2</v>
      </c>
      <c r="L555" s="49">
        <v>0.1</v>
      </c>
      <c r="M555" s="49"/>
      <c r="N555" s="50">
        <f t="shared" si="419"/>
        <v>0.99999999999999989</v>
      </c>
      <c r="O555" s="51">
        <v>1.03</v>
      </c>
      <c r="P555" s="52">
        <v>35</v>
      </c>
      <c r="Q555" s="53">
        <v>35</v>
      </c>
      <c r="R555" s="53">
        <v>32</v>
      </c>
      <c r="S555" s="53"/>
      <c r="T555" s="53"/>
      <c r="U555" s="54">
        <f t="shared" si="420"/>
        <v>12.73</v>
      </c>
      <c r="V555" s="55">
        <f t="shared" si="421"/>
        <v>12.73</v>
      </c>
      <c r="W555" s="56">
        <v>16317942000</v>
      </c>
      <c r="X555" s="56">
        <v>203905159000</v>
      </c>
      <c r="Y555" s="57">
        <v>13673696000</v>
      </c>
      <c r="Z555" s="201"/>
      <c r="AA555" s="56"/>
      <c r="AB555" s="58">
        <f t="shared" si="422"/>
        <v>1.8</v>
      </c>
      <c r="AC555" s="477">
        <f t="shared" si="423"/>
        <v>21.6</v>
      </c>
      <c r="AD555" s="478">
        <f t="shared" si="418"/>
        <v>12</v>
      </c>
      <c r="AE555" s="54">
        <v>44</v>
      </c>
      <c r="AF555" s="54"/>
      <c r="AG555" s="491">
        <v>32</v>
      </c>
      <c r="AH555" s="60">
        <f t="shared" si="414"/>
        <v>100.73</v>
      </c>
      <c r="AI555" s="55"/>
      <c r="AJ555" s="61"/>
      <c r="AK555" s="62"/>
      <c r="AL555" s="63"/>
      <c r="AM555" s="64"/>
      <c r="AN555" s="65"/>
      <c r="AO555" s="66"/>
    </row>
    <row r="556" spans="1:41" s="22" customFormat="1" ht="42" customHeight="1" x14ac:dyDescent="0.15">
      <c r="A556" s="43"/>
      <c r="B556" s="44"/>
      <c r="C556" s="45"/>
      <c r="D556" s="45"/>
      <c r="E556" s="45"/>
      <c r="F556" s="82"/>
      <c r="G556" s="204"/>
      <c r="H556" s="175"/>
      <c r="I556" s="48"/>
      <c r="J556" s="49"/>
      <c r="K556" s="49"/>
      <c r="L556" s="49"/>
      <c r="M556" s="49"/>
      <c r="N556" s="50"/>
      <c r="O556" s="51"/>
      <c r="P556" s="52"/>
      <c r="Q556" s="53"/>
      <c r="R556" s="205"/>
      <c r="S556" s="53"/>
      <c r="T556" s="206"/>
      <c r="U556" s="54"/>
      <c r="V556" s="207"/>
      <c r="W556" s="68"/>
      <c r="X556" s="56"/>
      <c r="Y556" s="57"/>
      <c r="Z556" s="56"/>
      <c r="AA556" s="56"/>
      <c r="AB556" s="58">
        <f t="shared" si="422"/>
        <v>0</v>
      </c>
      <c r="AC556" s="477">
        <f t="shared" si="423"/>
        <v>0</v>
      </c>
      <c r="AD556" s="478">
        <f t="shared" si="418"/>
        <v>0</v>
      </c>
      <c r="AE556" s="54"/>
      <c r="AF556" s="54"/>
      <c r="AG556" s="491">
        <v>32</v>
      </c>
      <c r="AH556" s="60">
        <f t="shared" si="414"/>
        <v>32</v>
      </c>
      <c r="AI556" s="55"/>
      <c r="AJ556" s="61"/>
      <c r="AK556" s="62"/>
      <c r="AL556" s="63"/>
      <c r="AM556" s="64"/>
      <c r="AN556" s="65"/>
      <c r="AO556" s="66"/>
    </row>
    <row r="557" spans="1:41" s="22" customFormat="1" ht="48.75" customHeight="1" x14ac:dyDescent="0.15">
      <c r="A557" s="43"/>
      <c r="B557" s="44"/>
      <c r="C557" s="45" t="s">
        <v>341</v>
      </c>
      <c r="D557" s="117" t="s">
        <v>346</v>
      </c>
      <c r="E557" s="45" t="s">
        <v>347</v>
      </c>
      <c r="F557" s="80"/>
      <c r="G557" s="186"/>
      <c r="H557" s="47" t="s">
        <v>342</v>
      </c>
      <c r="I557" s="187">
        <v>0.35099999999999998</v>
      </c>
      <c r="J557" s="188">
        <v>0.34899999999999998</v>
      </c>
      <c r="K557" s="188">
        <v>0.3</v>
      </c>
      <c r="L557" s="188"/>
      <c r="M557" s="188"/>
      <c r="N557" s="189">
        <f>SUM(I557:M557)</f>
        <v>1</v>
      </c>
      <c r="O557" s="190">
        <v>1.03</v>
      </c>
      <c r="P557" s="203">
        <v>33.799999999999997</v>
      </c>
      <c r="Q557" s="192">
        <v>35</v>
      </c>
      <c r="R557" s="193">
        <v>35</v>
      </c>
      <c r="S557" s="192"/>
      <c r="T557" s="194"/>
      <c r="U557" s="195">
        <f>ROUND((((P557*14/35*I557)+(Q557*14/35*J557)+(R557*14/35*K557)+(S557*14/35*L557)+(T557*14/35*M557))*O557),2)</f>
        <v>14.25</v>
      </c>
      <c r="V557" s="196">
        <f>IF(U557&gt;=14,14,U557)</f>
        <v>14</v>
      </c>
      <c r="W557" s="56">
        <v>47271965000</v>
      </c>
      <c r="X557" s="56">
        <v>63474560000</v>
      </c>
      <c r="Y557" s="56">
        <v>10850877000</v>
      </c>
      <c r="Z557" s="197"/>
      <c r="AA557" s="68"/>
      <c r="AB557" s="58">
        <f t="shared" si="422"/>
        <v>0.97</v>
      </c>
      <c r="AC557" s="477">
        <f t="shared" si="423"/>
        <v>11.64</v>
      </c>
      <c r="AD557" s="478">
        <f t="shared" si="418"/>
        <v>11.64</v>
      </c>
      <c r="AE557" s="195">
        <v>44</v>
      </c>
      <c r="AF557" s="54"/>
      <c r="AG557" s="491">
        <v>32</v>
      </c>
      <c r="AH557" s="60">
        <f t="shared" si="414"/>
        <v>101.64</v>
      </c>
      <c r="AI557" s="55"/>
      <c r="AJ557" s="61"/>
      <c r="AK557" s="62"/>
      <c r="AL557" s="63"/>
      <c r="AM557" s="64"/>
      <c r="AN557" s="65"/>
      <c r="AO557" s="66"/>
    </row>
    <row r="558" spans="1:41" s="22" customFormat="1" ht="42" customHeight="1" x14ac:dyDescent="0.15">
      <c r="A558" s="43"/>
      <c r="B558" s="44"/>
      <c r="C558" s="45" t="s">
        <v>276</v>
      </c>
      <c r="D558" s="45" t="s">
        <v>43</v>
      </c>
      <c r="E558" s="82" t="s">
        <v>348</v>
      </c>
      <c r="F558" s="80"/>
      <c r="G558" s="83"/>
      <c r="H558" s="47" t="s">
        <v>344</v>
      </c>
      <c r="I558" s="48">
        <v>0.36</v>
      </c>
      <c r="J558" s="49">
        <v>0.34</v>
      </c>
      <c r="K558" s="49">
        <v>0.3</v>
      </c>
      <c r="L558" s="49"/>
      <c r="M558" s="49"/>
      <c r="N558" s="50">
        <f>SUM(I558:M558)</f>
        <v>1</v>
      </c>
      <c r="O558" s="51">
        <v>1.03</v>
      </c>
      <c r="P558" s="52">
        <v>35</v>
      </c>
      <c r="Q558" s="53">
        <v>35</v>
      </c>
      <c r="R558" s="53">
        <v>32</v>
      </c>
      <c r="S558" s="53"/>
      <c r="T558" s="53"/>
      <c r="U558" s="54">
        <f>ROUND((((P558*14/35*I558)+(Q558*14/35*J558)+(R558*14/35*K558)+(S558*14/35*L558)+(T558*14/35*M558))*O558),2)</f>
        <v>14.05</v>
      </c>
      <c r="V558" s="55">
        <f>IF(U558&gt;=14,14,U558)</f>
        <v>14</v>
      </c>
      <c r="W558" s="56">
        <v>16317942000</v>
      </c>
      <c r="X558" s="56">
        <v>203905159000</v>
      </c>
      <c r="Y558" s="57">
        <v>13673696000</v>
      </c>
      <c r="Z558" s="201"/>
      <c r="AA558" s="56"/>
      <c r="AB558" s="58">
        <f t="shared" si="422"/>
        <v>1.83</v>
      </c>
      <c r="AC558" s="477">
        <f t="shared" si="423"/>
        <v>21.96</v>
      </c>
      <c r="AD558" s="478">
        <f t="shared" si="418"/>
        <v>12</v>
      </c>
      <c r="AE558" s="54">
        <v>44</v>
      </c>
      <c r="AF558" s="54"/>
      <c r="AG558" s="491">
        <v>32</v>
      </c>
      <c r="AH558" s="60">
        <f t="shared" si="414"/>
        <v>102</v>
      </c>
      <c r="AI558" s="55"/>
      <c r="AJ558" s="61"/>
      <c r="AK558" s="62"/>
      <c r="AL558" s="63"/>
      <c r="AM558" s="64"/>
      <c r="AN558" s="65"/>
      <c r="AO558" s="66"/>
    </row>
    <row r="559" spans="1:41" s="22" customFormat="1" ht="42" customHeight="1" x14ac:dyDescent="0.15">
      <c r="A559" s="43"/>
      <c r="B559" s="44"/>
      <c r="C559" s="45"/>
      <c r="D559" s="45" t="s">
        <v>43</v>
      </c>
      <c r="E559" s="82" t="s">
        <v>349</v>
      </c>
      <c r="F559" s="80"/>
      <c r="G559" s="83"/>
      <c r="H559" s="47" t="s">
        <v>344</v>
      </c>
      <c r="I559" s="48"/>
      <c r="J559" s="49">
        <v>0.34</v>
      </c>
      <c r="K559" s="49">
        <v>0.3</v>
      </c>
      <c r="L559" s="49">
        <v>0.2</v>
      </c>
      <c r="M559" s="49">
        <v>0.16</v>
      </c>
      <c r="N559" s="50">
        <f>SUM(I559:M559)</f>
        <v>1</v>
      </c>
      <c r="O559" s="51">
        <v>1.03</v>
      </c>
      <c r="P559" s="52"/>
      <c r="Q559" s="53">
        <v>35</v>
      </c>
      <c r="R559" s="53">
        <v>30</v>
      </c>
      <c r="S559" s="53">
        <v>35</v>
      </c>
      <c r="T559" s="53">
        <v>33.799999999999997</v>
      </c>
      <c r="U559" s="54">
        <f>ROUND((((P559*14/35*I559)+(Q559*14/35*J559)+(R559*14/35*K559)+(S559*14/35*L559)+(T559*14/35*M559))*O559),2)</f>
        <v>13.72</v>
      </c>
      <c r="V559" s="55">
        <f>IF(U559&gt;=14,14,U559)</f>
        <v>13.72</v>
      </c>
      <c r="W559" s="56">
        <v>16317942000</v>
      </c>
      <c r="X559" s="56">
        <v>203905159000</v>
      </c>
      <c r="Y559" s="57">
        <v>13673696000</v>
      </c>
      <c r="Z559" s="201"/>
      <c r="AA559" s="56"/>
      <c r="AB559" s="58">
        <f t="shared" si="422"/>
        <v>1.69</v>
      </c>
      <c r="AC559" s="477">
        <f t="shared" si="423"/>
        <v>20.28</v>
      </c>
      <c r="AD559" s="478">
        <f t="shared" si="418"/>
        <v>12</v>
      </c>
      <c r="AE559" s="54">
        <v>44</v>
      </c>
      <c r="AF559" s="54"/>
      <c r="AG559" s="491">
        <v>32</v>
      </c>
      <c r="AH559" s="60">
        <f t="shared" si="414"/>
        <v>101.72</v>
      </c>
      <c r="AI559" s="55"/>
      <c r="AJ559" s="61"/>
      <c r="AK559" s="62"/>
      <c r="AL559" s="63"/>
      <c r="AM559" s="64"/>
      <c r="AN559" s="65"/>
      <c r="AO559" s="66"/>
    </row>
    <row r="560" spans="1:41" s="22" customFormat="1" ht="42" customHeight="1" x14ac:dyDescent="0.15">
      <c r="A560" s="43"/>
      <c r="B560" s="44"/>
      <c r="C560" s="45"/>
      <c r="D560" s="45"/>
      <c r="E560" s="82"/>
      <c r="F560" s="45"/>
      <c r="G560" s="204"/>
      <c r="H560" s="47"/>
      <c r="I560" s="48"/>
      <c r="J560" s="49"/>
      <c r="K560" s="49"/>
      <c r="L560" s="49"/>
      <c r="M560" s="49"/>
      <c r="N560" s="50"/>
      <c r="O560" s="51"/>
      <c r="P560" s="52"/>
      <c r="Q560" s="53"/>
      <c r="R560" s="53"/>
      <c r="S560" s="53"/>
      <c r="T560" s="53"/>
      <c r="U560" s="54"/>
      <c r="V560" s="55"/>
      <c r="W560" s="56"/>
      <c r="X560" s="56"/>
      <c r="Y560" s="57"/>
      <c r="Z560" s="201"/>
      <c r="AA560" s="56"/>
      <c r="AB560" s="58">
        <f t="shared" si="422"/>
        <v>0</v>
      </c>
      <c r="AC560" s="477">
        <f t="shared" si="423"/>
        <v>0</v>
      </c>
      <c r="AD560" s="478">
        <f t="shared" si="418"/>
        <v>0</v>
      </c>
      <c r="AE560" s="54"/>
      <c r="AF560" s="54"/>
      <c r="AG560" s="491">
        <v>32</v>
      </c>
      <c r="AH560" s="60">
        <f t="shared" ref="AH560:AH563" si="424">V560+AD560+AG560+AE560+AF560</f>
        <v>32</v>
      </c>
      <c r="AI560" s="55"/>
      <c r="AJ560" s="61"/>
      <c r="AK560" s="62"/>
      <c r="AL560" s="63"/>
      <c r="AM560" s="64"/>
      <c r="AN560" s="65"/>
      <c r="AO560" s="66"/>
    </row>
    <row r="561" spans="1:41" s="22" customFormat="1" ht="42" customHeight="1" x14ac:dyDescent="0.15">
      <c r="A561" s="43"/>
      <c r="B561" s="44"/>
      <c r="C561" s="208" t="s">
        <v>181</v>
      </c>
      <c r="D561" s="117" t="s">
        <v>350</v>
      </c>
      <c r="E561" s="117" t="s">
        <v>346</v>
      </c>
      <c r="F561" s="82"/>
      <c r="G561" s="204"/>
      <c r="H561" s="47" t="s">
        <v>285</v>
      </c>
      <c r="I561" s="48">
        <v>0.2</v>
      </c>
      <c r="J561" s="49">
        <v>0.3</v>
      </c>
      <c r="K561" s="49">
        <v>0.5</v>
      </c>
      <c r="L561" s="49"/>
      <c r="M561" s="49"/>
      <c r="N561" s="50">
        <f>SUM(I561:M561)</f>
        <v>1</v>
      </c>
      <c r="O561" s="51">
        <v>1.03</v>
      </c>
      <c r="P561" s="52">
        <v>33.799999999999997</v>
      </c>
      <c r="Q561" s="53">
        <v>35</v>
      </c>
      <c r="R561" s="53">
        <v>33.799999999999997</v>
      </c>
      <c r="S561" s="53"/>
      <c r="T561" s="53"/>
      <c r="U561" s="54">
        <f>ROUND((((P561*14/35*I561)+(Q561*14/35*J561)+(R561*14/35*K561)+(S561*14/35*L561)+(T561*14/35*M561))*O561),2)</f>
        <v>14.07</v>
      </c>
      <c r="V561" s="55">
        <f>IF(U561&gt;=14,14,U561)</f>
        <v>14</v>
      </c>
      <c r="W561" s="56">
        <v>26700000000</v>
      </c>
      <c r="X561" s="56">
        <v>17000000000</v>
      </c>
      <c r="Y561" s="56">
        <v>63474560000</v>
      </c>
      <c r="Z561" s="181"/>
      <c r="AA561" s="56"/>
      <c r="AB561" s="58">
        <f t="shared" si="422"/>
        <v>0.97</v>
      </c>
      <c r="AC561" s="477">
        <f t="shared" si="423"/>
        <v>11.64</v>
      </c>
      <c r="AD561" s="478">
        <f t="shared" si="418"/>
        <v>11.64</v>
      </c>
      <c r="AE561" s="54">
        <v>44</v>
      </c>
      <c r="AF561" s="54"/>
      <c r="AG561" s="491">
        <v>32</v>
      </c>
      <c r="AH561" s="60">
        <f t="shared" si="424"/>
        <v>101.64</v>
      </c>
      <c r="AI561" s="55"/>
      <c r="AJ561" s="61"/>
      <c r="AK561" s="62"/>
      <c r="AL561" s="63"/>
      <c r="AM561" s="64"/>
      <c r="AN561" s="65"/>
      <c r="AO561" s="66"/>
    </row>
    <row r="562" spans="1:41" s="22" customFormat="1" ht="42" customHeight="1" x14ac:dyDescent="0.15">
      <c r="A562" s="43"/>
      <c r="B562" s="44"/>
      <c r="C562" s="104" t="s">
        <v>154</v>
      </c>
      <c r="D562" s="117" t="s">
        <v>351</v>
      </c>
      <c r="E562" s="117" t="s">
        <v>181</v>
      </c>
      <c r="F562" s="80"/>
      <c r="G562" s="209"/>
      <c r="H562" s="210" t="s">
        <v>352</v>
      </c>
      <c r="I562" s="187">
        <v>0.5</v>
      </c>
      <c r="J562" s="188">
        <v>0.3</v>
      </c>
      <c r="K562" s="188">
        <v>0.2</v>
      </c>
      <c r="L562" s="188"/>
      <c r="M562" s="188"/>
      <c r="N562" s="189">
        <f>SUM(I562:M562)</f>
        <v>1</v>
      </c>
      <c r="O562" s="211">
        <v>1.03</v>
      </c>
      <c r="P562" s="191">
        <v>35</v>
      </c>
      <c r="Q562" s="192">
        <v>33.799999999999997</v>
      </c>
      <c r="R562" s="192">
        <v>33.799999999999997</v>
      </c>
      <c r="S562" s="192"/>
      <c r="T562" s="192"/>
      <c r="U562" s="195">
        <f>ROUND((((P562*14/35*I562)+(Q562*14/35*J562)+(R562*14/35*K562)+(S562*14/35*L562)+(T562*14/35*M562))*O562),2)</f>
        <v>14.17</v>
      </c>
      <c r="V562" s="199">
        <f>IF(U562&gt;=14,14,U562)</f>
        <v>14</v>
      </c>
      <c r="W562" s="72">
        <v>65364273000</v>
      </c>
      <c r="X562" s="56">
        <v>14000000000</v>
      </c>
      <c r="Y562" s="56">
        <v>26700000000</v>
      </c>
      <c r="Z562" s="68"/>
      <c r="AA562" s="68"/>
      <c r="AB562" s="58">
        <f t="shared" si="422"/>
        <v>0.97</v>
      </c>
      <c r="AC562" s="477">
        <f t="shared" si="423"/>
        <v>11.64</v>
      </c>
      <c r="AD562" s="478">
        <f t="shared" si="418"/>
        <v>11.64</v>
      </c>
      <c r="AE562" s="195">
        <v>44</v>
      </c>
      <c r="AF562" s="54"/>
      <c r="AG562" s="491">
        <v>32</v>
      </c>
      <c r="AH562" s="60">
        <f t="shared" si="424"/>
        <v>101.64</v>
      </c>
      <c r="AI562" s="55"/>
      <c r="AJ562" s="61"/>
      <c r="AK562" s="62"/>
      <c r="AL562" s="63"/>
      <c r="AM562" s="64"/>
      <c r="AN562" s="65"/>
      <c r="AO562" s="66"/>
    </row>
    <row r="563" spans="1:41" s="22" customFormat="1" ht="42" customHeight="1" x14ac:dyDescent="0.15">
      <c r="A563" s="43"/>
      <c r="B563" s="44"/>
      <c r="C563" s="45" t="s">
        <v>276</v>
      </c>
      <c r="D563" s="82"/>
      <c r="E563" s="179"/>
      <c r="F563" s="45"/>
      <c r="G563" s="186"/>
      <c r="H563" s="47"/>
      <c r="I563" s="48"/>
      <c r="J563" s="49"/>
      <c r="K563" s="49"/>
      <c r="L563" s="49"/>
      <c r="M563" s="49"/>
      <c r="N563" s="50"/>
      <c r="O563" s="212"/>
      <c r="P563" s="52"/>
      <c r="Q563" s="53"/>
      <c r="R563" s="53"/>
      <c r="S563" s="53"/>
      <c r="T563" s="53"/>
      <c r="U563" s="54"/>
      <c r="V563" s="55"/>
      <c r="W563" s="72"/>
      <c r="X563" s="56"/>
      <c r="Y563" s="56"/>
      <c r="Z563" s="56"/>
      <c r="AA563" s="56"/>
      <c r="AB563" s="58">
        <f t="shared" si="422"/>
        <v>0</v>
      </c>
      <c r="AC563" s="477">
        <f t="shared" si="423"/>
        <v>0</v>
      </c>
      <c r="AD563" s="478">
        <f t="shared" si="418"/>
        <v>0</v>
      </c>
      <c r="AE563" s="54"/>
      <c r="AF563" s="54"/>
      <c r="AG563" s="491">
        <v>32</v>
      </c>
      <c r="AH563" s="60">
        <f t="shared" si="424"/>
        <v>32</v>
      </c>
      <c r="AI563" s="55"/>
      <c r="AJ563" s="61"/>
      <c r="AK563" s="62"/>
      <c r="AL563" s="63"/>
      <c r="AM563" s="64"/>
      <c r="AN563" s="65"/>
      <c r="AO563" s="66"/>
    </row>
    <row r="564" spans="1:41" s="22" customFormat="1" ht="42" customHeight="1" x14ac:dyDescent="0.15">
      <c r="A564" s="43"/>
      <c r="B564" s="44"/>
      <c r="C564" s="82"/>
      <c r="D564" s="82" t="s">
        <v>230</v>
      </c>
      <c r="E564" s="45"/>
      <c r="F564" s="45"/>
      <c r="G564" s="204"/>
      <c r="H564" s="47" t="s">
        <v>353</v>
      </c>
      <c r="I564" s="48">
        <v>0.51</v>
      </c>
      <c r="J564" s="49">
        <v>0.49</v>
      </c>
      <c r="K564" s="49"/>
      <c r="L564" s="49"/>
      <c r="M564" s="49"/>
      <c r="N564" s="50">
        <f>SUM(I564:M564)</f>
        <v>1</v>
      </c>
      <c r="O564" s="212">
        <v>1.03</v>
      </c>
      <c r="P564" s="52">
        <v>35</v>
      </c>
      <c r="Q564" s="166">
        <v>33.799999999999997</v>
      </c>
      <c r="R564" s="53"/>
      <c r="S564" s="53"/>
      <c r="T564" s="53"/>
      <c r="U564" s="54">
        <f>ROUND((((P564*14/35*I564)+(Q564*14/35*J564)+(R564*14/35*K564)+(S564*14/35*L564)+(T564*14/35*M564))*O564),2)</f>
        <v>14.18</v>
      </c>
      <c r="V564" s="55">
        <f>IF(U564&gt;=14,14,U564)</f>
        <v>14</v>
      </c>
      <c r="W564" s="72"/>
      <c r="X564" s="68">
        <v>53168018000</v>
      </c>
      <c r="Y564" s="56"/>
      <c r="Z564" s="56"/>
      <c r="AA564" s="56"/>
      <c r="AB564" s="58">
        <f t="shared" si="422"/>
        <v>0.6</v>
      </c>
      <c r="AC564" s="477">
        <f t="shared" si="423"/>
        <v>7.1999999999999993</v>
      </c>
      <c r="AD564" s="478">
        <f t="shared" si="418"/>
        <v>7.1999999999999993</v>
      </c>
      <c r="AE564" s="54">
        <v>44</v>
      </c>
      <c r="AF564" s="54"/>
      <c r="AG564" s="491">
        <v>32</v>
      </c>
      <c r="AH564" s="60"/>
      <c r="AI564" s="55"/>
      <c r="AJ564" s="61"/>
      <c r="AK564" s="62"/>
      <c r="AL564" s="63"/>
      <c r="AM564" s="64"/>
      <c r="AN564" s="65"/>
      <c r="AO564" s="66"/>
    </row>
    <row r="565" spans="1:41" s="22" customFormat="1" ht="45.75" customHeight="1" x14ac:dyDescent="0.15">
      <c r="A565" s="43"/>
      <c r="B565" s="44"/>
      <c r="C565" s="213" t="s">
        <v>354</v>
      </c>
      <c r="D565" s="214"/>
      <c r="E565" s="214"/>
      <c r="F565" s="45"/>
      <c r="G565" s="186"/>
      <c r="H565" s="47" t="s">
        <v>168</v>
      </c>
      <c r="I565" s="48">
        <v>0.55000000000000004</v>
      </c>
      <c r="J565" s="49">
        <v>0.45</v>
      </c>
      <c r="K565" s="49">
        <v>0</v>
      </c>
      <c r="L565" s="49"/>
      <c r="M565" s="49"/>
      <c r="N565" s="50">
        <f>SUM(I565:M565)</f>
        <v>1</v>
      </c>
      <c r="O565" s="212">
        <v>1.03</v>
      </c>
      <c r="P565" s="52">
        <v>33.799999999999997</v>
      </c>
      <c r="Q565" s="53">
        <v>35</v>
      </c>
      <c r="R565" s="53"/>
      <c r="S565" s="53"/>
      <c r="T565" s="53"/>
      <c r="U565" s="54">
        <f>ROUND((((P565*14/35*I565)+(Q565*14/35*J565)+(R565*14/35*K565)+(S565*14/35*L565)+(T565*14/35*M565))*O565),2)</f>
        <v>14.15</v>
      </c>
      <c r="V565" s="55">
        <f>IF(U565&gt;=14,14,U565)</f>
        <v>14</v>
      </c>
      <c r="W565" s="56">
        <v>47271965000</v>
      </c>
      <c r="X565" s="68">
        <v>25152421000</v>
      </c>
      <c r="Y565" s="68"/>
      <c r="Z565" s="56"/>
      <c r="AA565" s="56"/>
      <c r="AB565" s="58">
        <f t="shared" si="422"/>
        <v>0.86</v>
      </c>
      <c r="AC565" s="477">
        <f t="shared" si="423"/>
        <v>10.32</v>
      </c>
      <c r="AD565" s="478">
        <f t="shared" si="418"/>
        <v>10.32</v>
      </c>
      <c r="AE565" s="54">
        <v>44</v>
      </c>
      <c r="AF565" s="54"/>
      <c r="AG565" s="491">
        <v>32</v>
      </c>
      <c r="AH565" s="60"/>
      <c r="AI565" s="55"/>
      <c r="AJ565" s="61"/>
      <c r="AK565" s="62"/>
      <c r="AL565" s="63"/>
      <c r="AM565" s="64"/>
      <c r="AN565" s="65"/>
      <c r="AO565" s="66"/>
    </row>
    <row r="566" spans="1:41" s="22" customFormat="1" ht="51.75" customHeight="1" x14ac:dyDescent="0.15">
      <c r="A566" s="43"/>
      <c r="B566" s="44"/>
      <c r="C566" s="82" t="s">
        <v>320</v>
      </c>
      <c r="D566" s="69"/>
      <c r="E566" s="80"/>
      <c r="F566" s="80"/>
      <c r="G566" s="204"/>
      <c r="H566" s="47" t="s">
        <v>355</v>
      </c>
      <c r="I566" s="187">
        <v>0.57999999999999996</v>
      </c>
      <c r="J566" s="188">
        <v>0.31</v>
      </c>
      <c r="K566" s="188">
        <v>0.11</v>
      </c>
      <c r="L566" s="188"/>
      <c r="M566" s="188"/>
      <c r="N566" s="189">
        <f>SUM(I566:M566)</f>
        <v>0.99999999999999989</v>
      </c>
      <c r="O566" s="211">
        <v>1.03</v>
      </c>
      <c r="P566" s="191">
        <v>35</v>
      </c>
      <c r="Q566" s="192">
        <v>32</v>
      </c>
      <c r="R566" s="193">
        <v>35</v>
      </c>
      <c r="S566" s="192"/>
      <c r="T566" s="194"/>
      <c r="U566" s="195">
        <f>ROUND((((P566*14/35*I566)+(Q566*14/35*J566)+(R566*14/35*K566)+(S566*14/35*L566)+(T566*14/35*M566))*O566),2)</f>
        <v>14.04</v>
      </c>
      <c r="V566" s="196">
        <f>IF(U566&gt;=14,14,U566)</f>
        <v>14</v>
      </c>
      <c r="W566" s="56">
        <v>30439883000</v>
      </c>
      <c r="X566" s="68"/>
      <c r="Y566" s="56"/>
      <c r="Z566" s="68"/>
      <c r="AA566" s="68"/>
      <c r="AB566" s="58">
        <f t="shared" si="422"/>
        <v>0.41</v>
      </c>
      <c r="AC566" s="477">
        <f t="shared" si="423"/>
        <v>4.92</v>
      </c>
      <c r="AD566" s="478">
        <f t="shared" si="418"/>
        <v>4.92</v>
      </c>
      <c r="AE566" s="195">
        <v>44</v>
      </c>
      <c r="AF566" s="54"/>
      <c r="AG566" s="491">
        <v>32</v>
      </c>
      <c r="AH566" s="60"/>
      <c r="AI566" s="55"/>
      <c r="AJ566" s="61"/>
      <c r="AK566" s="62"/>
      <c r="AL566" s="63"/>
      <c r="AM566" s="64"/>
      <c r="AN566" s="65"/>
      <c r="AO566" s="66"/>
    </row>
    <row r="567" spans="1:41" s="22" customFormat="1" ht="42" customHeight="1" x14ac:dyDescent="0.15">
      <c r="A567" s="43"/>
      <c r="B567" s="44"/>
      <c r="C567" s="215" t="s">
        <v>356</v>
      </c>
      <c r="D567" s="112" t="s">
        <v>357</v>
      </c>
      <c r="E567" s="114" t="s">
        <v>301</v>
      </c>
      <c r="F567" s="82"/>
      <c r="G567" s="83"/>
      <c r="H567" s="47" t="s">
        <v>358</v>
      </c>
      <c r="I567" s="48">
        <v>0.36</v>
      </c>
      <c r="J567" s="49">
        <v>0.3</v>
      </c>
      <c r="K567" s="49">
        <v>0.34</v>
      </c>
      <c r="L567" s="49"/>
      <c r="M567" s="49"/>
      <c r="N567" s="50">
        <f>SUM(I567:M567)</f>
        <v>1</v>
      </c>
      <c r="O567" s="51">
        <v>1.03</v>
      </c>
      <c r="P567" s="52">
        <v>35</v>
      </c>
      <c r="Q567" s="53">
        <v>32</v>
      </c>
      <c r="R567" s="53">
        <v>35</v>
      </c>
      <c r="S567" s="53"/>
      <c r="T567" s="53"/>
      <c r="U567" s="54">
        <f>ROUND((((P567*14/35*I567)+(Q567*14/35*J567)+(R567*14/35*K567)+(S567*14/35*L567)+(T567*14/35*M567))*O567),2)</f>
        <v>14.05</v>
      </c>
      <c r="V567" s="55">
        <f>IF(U567&gt;=14,14,U567)</f>
        <v>14</v>
      </c>
      <c r="W567" s="181">
        <v>24117116000</v>
      </c>
      <c r="X567" s="181">
        <v>8318896000</v>
      </c>
      <c r="Y567" s="201">
        <v>151000000000</v>
      </c>
      <c r="Z567" s="56"/>
      <c r="AA567" s="56"/>
      <c r="AB567" s="58">
        <f t="shared" si="422"/>
        <v>1.44</v>
      </c>
      <c r="AC567" s="477">
        <f t="shared" si="423"/>
        <v>17.28</v>
      </c>
      <c r="AD567" s="478">
        <f t="shared" si="418"/>
        <v>12</v>
      </c>
      <c r="AE567" s="54">
        <v>44</v>
      </c>
      <c r="AF567" s="54"/>
      <c r="AG567" s="491">
        <v>32</v>
      </c>
      <c r="AH567" s="60"/>
      <c r="AI567" s="55"/>
      <c r="AJ567" s="61"/>
      <c r="AK567" s="62"/>
      <c r="AL567" s="63"/>
      <c r="AM567" s="64"/>
      <c r="AN567" s="65"/>
      <c r="AO567" s="66"/>
    </row>
    <row r="568" spans="1:41" s="22" customFormat="1" ht="24.95" customHeight="1" x14ac:dyDescent="0.15">
      <c r="A568" s="121"/>
      <c r="B568" s="216"/>
      <c r="C568" s="123"/>
      <c r="D568" s="124"/>
      <c r="E568" s="125"/>
      <c r="F568" s="125"/>
      <c r="G568" s="125"/>
      <c r="H568" s="126"/>
      <c r="I568" s="123"/>
      <c r="J568" s="124"/>
      <c r="K568" s="125"/>
      <c r="L568" s="124"/>
      <c r="M568" s="125"/>
      <c r="N568" s="127"/>
      <c r="O568" s="126"/>
      <c r="P568" s="123"/>
      <c r="Q568" s="124"/>
      <c r="R568" s="125"/>
      <c r="S568" s="124"/>
      <c r="T568" s="125"/>
      <c r="U568" s="128"/>
      <c r="V568" s="129"/>
      <c r="W568" s="130"/>
      <c r="X568" s="131"/>
      <c r="Y568" s="132"/>
      <c r="Z568" s="131"/>
      <c r="AA568" s="132"/>
      <c r="AB568" s="58">
        <f t="shared" si="422"/>
        <v>0</v>
      </c>
      <c r="AC568" s="477">
        <f t="shared" si="423"/>
        <v>0</v>
      </c>
      <c r="AD568" s="478">
        <f t="shared" si="418"/>
        <v>0</v>
      </c>
      <c r="AE568" s="135"/>
      <c r="AF568" s="135"/>
      <c r="AG568" s="491">
        <v>32</v>
      </c>
      <c r="AH568" s="60"/>
      <c r="AI568" s="55"/>
      <c r="AJ568" s="61"/>
      <c r="AK568" s="62"/>
      <c r="AL568" s="63"/>
      <c r="AM568" s="64"/>
      <c r="AN568" s="65"/>
      <c r="AO568" s="66"/>
    </row>
    <row r="569" spans="1:41" s="22" customFormat="1" ht="24.95" customHeight="1" x14ac:dyDescent="0.15">
      <c r="A569" s="121"/>
      <c r="B569" s="216"/>
      <c r="C569" s="123"/>
      <c r="D569" s="124"/>
      <c r="E569" s="125"/>
      <c r="F569" s="125"/>
      <c r="G569" s="125"/>
      <c r="H569" s="126"/>
      <c r="I569" s="123"/>
      <c r="J569" s="124"/>
      <c r="K569" s="125"/>
      <c r="L569" s="124"/>
      <c r="M569" s="125"/>
      <c r="N569" s="127"/>
      <c r="O569" s="126"/>
      <c r="P569" s="123"/>
      <c r="Q569" s="124"/>
      <c r="R569" s="125"/>
      <c r="S569" s="124"/>
      <c r="T569" s="125"/>
      <c r="U569" s="128"/>
      <c r="V569" s="129"/>
      <c r="W569" s="130"/>
      <c r="X569" s="131"/>
      <c r="Y569" s="132"/>
      <c r="Z569" s="131"/>
      <c r="AA569" s="132"/>
      <c r="AB569" s="58">
        <f t="shared" si="422"/>
        <v>0</v>
      </c>
      <c r="AC569" s="477">
        <f t="shared" si="423"/>
        <v>0</v>
      </c>
      <c r="AD569" s="478">
        <f t="shared" si="418"/>
        <v>0</v>
      </c>
      <c r="AE569" s="135"/>
      <c r="AF569" s="135"/>
      <c r="AG569" s="491">
        <v>32</v>
      </c>
      <c r="AH569" s="60"/>
      <c r="AI569" s="55"/>
      <c r="AJ569" s="61"/>
      <c r="AK569" s="62"/>
      <c r="AL569" s="63"/>
      <c r="AM569" s="64"/>
      <c r="AN569" s="65"/>
      <c r="AO569" s="66"/>
    </row>
    <row r="570" spans="1:41" s="22" customFormat="1" ht="42" customHeight="1" x14ac:dyDescent="0.15">
      <c r="A570" s="43"/>
      <c r="B570" s="44"/>
      <c r="C570" s="80"/>
      <c r="D570" s="113" t="s">
        <v>129</v>
      </c>
      <c r="E570" s="112"/>
      <c r="F570" s="82"/>
      <c r="G570" s="83"/>
      <c r="H570" s="47"/>
      <c r="I570" s="48">
        <v>0.35</v>
      </c>
      <c r="J570" s="49">
        <v>0.35</v>
      </c>
      <c r="K570" s="49">
        <v>0.3</v>
      </c>
      <c r="L570" s="49"/>
      <c r="M570" s="49"/>
      <c r="N570" s="50">
        <f t="shared" ref="N570:N585" si="425">SUM(I570:M570)</f>
        <v>1</v>
      </c>
      <c r="O570" s="51">
        <v>1.03</v>
      </c>
      <c r="P570" s="52">
        <v>35</v>
      </c>
      <c r="Q570" s="53">
        <v>35</v>
      </c>
      <c r="R570" s="53"/>
      <c r="S570" s="53"/>
      <c r="T570" s="53"/>
      <c r="U570" s="54">
        <f>ROUND((((P570*14/35*I570)+(Q570*14/35*J570)+(R570*14/35*K570)+(S570*14/35*L570)+(T570*14/35*M570))*O570),2)</f>
        <v>10.09</v>
      </c>
      <c r="V570" s="55">
        <f>IF(U570&gt;=14,14,U570)</f>
        <v>10.09</v>
      </c>
      <c r="W570" s="56">
        <v>29297752000</v>
      </c>
      <c r="X570" s="72">
        <v>73122853000</v>
      </c>
      <c r="Y570" s="56">
        <v>20000000000</v>
      </c>
      <c r="Z570" s="56"/>
      <c r="AA570" s="56"/>
      <c r="AB570" s="58">
        <f t="shared" si="422"/>
        <v>0.96</v>
      </c>
      <c r="AC570" s="477">
        <f t="shared" si="423"/>
        <v>11.52</v>
      </c>
      <c r="AD570" s="478">
        <f t="shared" si="418"/>
        <v>11.52</v>
      </c>
      <c r="AE570" s="54">
        <v>44</v>
      </c>
      <c r="AF570" s="54"/>
      <c r="AG570" s="491">
        <v>32</v>
      </c>
      <c r="AH570" s="60"/>
      <c r="AI570" s="55"/>
      <c r="AJ570" s="61"/>
      <c r="AK570" s="62"/>
      <c r="AL570" s="63"/>
      <c r="AM570" s="64"/>
      <c r="AN570" s="65"/>
      <c r="AO570" s="66"/>
    </row>
    <row r="571" spans="1:41" s="22" customFormat="1" ht="42" customHeight="1" x14ac:dyDescent="0.15">
      <c r="A571" s="43"/>
      <c r="B571" s="44"/>
      <c r="C571" s="215" t="s">
        <v>356</v>
      </c>
      <c r="D571" s="112" t="s">
        <v>357</v>
      </c>
      <c r="E571" s="114" t="s">
        <v>301</v>
      </c>
      <c r="F571" s="82"/>
      <c r="G571" s="83"/>
      <c r="H571" s="47" t="s">
        <v>358</v>
      </c>
      <c r="I571" s="48">
        <v>0.36</v>
      </c>
      <c r="J571" s="49">
        <v>0.3</v>
      </c>
      <c r="K571" s="49">
        <v>0.34</v>
      </c>
      <c r="L571" s="49"/>
      <c r="M571" s="49"/>
      <c r="N571" s="50">
        <f t="shared" si="425"/>
        <v>1</v>
      </c>
      <c r="O571" s="51">
        <v>1.03</v>
      </c>
      <c r="P571" s="52">
        <v>35</v>
      </c>
      <c r="Q571" s="53">
        <v>32</v>
      </c>
      <c r="R571" s="53">
        <v>35</v>
      </c>
      <c r="S571" s="53"/>
      <c r="T571" s="53"/>
      <c r="U571" s="54">
        <f>ROUND((((P571*14/35*I571)+(Q571*14/35*J571)+(R571*14/35*K571)+(S571*14/35*L571)+(T571*14/35*M571))*O571),2)</f>
        <v>14.05</v>
      </c>
      <c r="V571" s="55">
        <f>IF(U571&gt;=14,14,U571)</f>
        <v>14</v>
      </c>
      <c r="W571" s="181">
        <v>24117116000</v>
      </c>
      <c r="X571" s="181">
        <v>8318896000</v>
      </c>
      <c r="Y571" s="201">
        <v>151000000000</v>
      </c>
      <c r="Z571" s="56"/>
      <c r="AA571" s="56"/>
      <c r="AB571" s="58">
        <f t="shared" si="422"/>
        <v>1.44</v>
      </c>
      <c r="AC571" s="477">
        <f t="shared" si="423"/>
        <v>17.28</v>
      </c>
      <c r="AD571" s="478">
        <f t="shared" si="418"/>
        <v>12</v>
      </c>
      <c r="AE571" s="54">
        <v>44</v>
      </c>
      <c r="AF571" s="54"/>
      <c r="AG571" s="491">
        <v>32</v>
      </c>
      <c r="AH571" s="60"/>
      <c r="AI571" s="55"/>
      <c r="AJ571" s="61"/>
      <c r="AK571" s="62"/>
      <c r="AL571" s="63"/>
      <c r="AM571" s="64"/>
      <c r="AN571" s="65"/>
      <c r="AO571" s="66"/>
    </row>
    <row r="572" spans="1:41" s="22" customFormat="1" ht="50.25" customHeight="1" x14ac:dyDescent="0.15">
      <c r="A572" s="43"/>
      <c r="B572" s="44"/>
      <c r="C572" s="115" t="s">
        <v>329</v>
      </c>
      <c r="D572" s="113" t="s">
        <v>359</v>
      </c>
      <c r="E572" s="113" t="s">
        <v>231</v>
      </c>
      <c r="F572" s="82"/>
      <c r="G572" s="83"/>
      <c r="H572" s="47" t="s">
        <v>360</v>
      </c>
      <c r="I572" s="48">
        <v>0.5</v>
      </c>
      <c r="J572" s="49">
        <v>0.3</v>
      </c>
      <c r="K572" s="49">
        <v>0.2</v>
      </c>
      <c r="L572" s="49"/>
      <c r="M572" s="49"/>
      <c r="N572" s="50">
        <f t="shared" si="425"/>
        <v>1</v>
      </c>
      <c r="O572" s="51">
        <v>1.03</v>
      </c>
      <c r="P572" s="52">
        <v>35</v>
      </c>
      <c r="Q572" s="53">
        <v>33.799999999999997</v>
      </c>
      <c r="R572" s="53">
        <v>33.799999999999997</v>
      </c>
      <c r="S572" s="53"/>
      <c r="T572" s="53"/>
      <c r="U572" s="54">
        <f>ROUND((((P572*14/35*I572)+(Q572*14/35*J572)+(R572*14/35*K572)+(S572*14/35*L572)+(T572*14/35*M572))*O572),2)</f>
        <v>14.17</v>
      </c>
      <c r="V572" s="55">
        <f>IF(U572&gt;=14,14,U572)</f>
        <v>14</v>
      </c>
      <c r="W572" s="56">
        <v>87415808000</v>
      </c>
      <c r="X572" s="75"/>
      <c r="Y572" s="56">
        <v>31878735000</v>
      </c>
      <c r="Z572" s="56"/>
      <c r="AA572" s="56"/>
      <c r="AB572" s="58">
        <f t="shared" si="422"/>
        <v>1.1499999999999999</v>
      </c>
      <c r="AC572" s="477">
        <f t="shared" si="423"/>
        <v>13.799999999999999</v>
      </c>
      <c r="AD572" s="478">
        <f t="shared" si="418"/>
        <v>12</v>
      </c>
      <c r="AE572" s="54">
        <v>44</v>
      </c>
      <c r="AF572" s="54"/>
      <c r="AG572" s="491">
        <v>32</v>
      </c>
      <c r="AH572" s="60"/>
      <c r="AI572" s="55"/>
      <c r="AJ572" s="61"/>
      <c r="AK572" s="62"/>
      <c r="AL572" s="63"/>
      <c r="AM572" s="64"/>
      <c r="AN572" s="65"/>
      <c r="AO572" s="66"/>
    </row>
    <row r="573" spans="1:41" s="22" customFormat="1" ht="48.75" customHeight="1" x14ac:dyDescent="0.15">
      <c r="A573" s="43"/>
      <c r="B573" s="44"/>
      <c r="C573" s="113" t="s">
        <v>361</v>
      </c>
      <c r="D573" s="112" t="s">
        <v>211</v>
      </c>
      <c r="E573" s="113" t="s">
        <v>362</v>
      </c>
      <c r="F573" s="113" t="s">
        <v>363</v>
      </c>
      <c r="G573" s="186"/>
      <c r="H573" s="47" t="s">
        <v>364</v>
      </c>
      <c r="I573" s="187">
        <v>0.42</v>
      </c>
      <c r="J573" s="188">
        <v>0.32</v>
      </c>
      <c r="K573" s="188">
        <v>0.11</v>
      </c>
      <c r="L573" s="188">
        <v>0.15</v>
      </c>
      <c r="M573" s="188"/>
      <c r="N573" s="189">
        <f t="shared" si="425"/>
        <v>1</v>
      </c>
      <c r="O573" s="190">
        <v>1.03</v>
      </c>
      <c r="P573" s="191">
        <v>35</v>
      </c>
      <c r="Q573" s="192">
        <v>35</v>
      </c>
      <c r="R573" s="193">
        <v>30</v>
      </c>
      <c r="S573" s="192">
        <v>33.799999999999997</v>
      </c>
      <c r="T573" s="194"/>
      <c r="U573" s="195">
        <f>ROUND((((P573*14/35*I573)+(Q573*14/35*J573)+(R573*14/35*K573)+(S573*14/35*L573)+(T573*14/35*M573))*O573),2)</f>
        <v>14.12</v>
      </c>
      <c r="V573" s="196">
        <f>IF(U573&gt;=14,14,U573)</f>
        <v>14</v>
      </c>
      <c r="W573" s="75">
        <v>9531390000</v>
      </c>
      <c r="X573" s="201">
        <v>226064886000</v>
      </c>
      <c r="Y573" s="75"/>
      <c r="Z573" s="197"/>
      <c r="AA573" s="68"/>
      <c r="AB573" s="58">
        <f t="shared" si="422"/>
        <v>1.76</v>
      </c>
      <c r="AC573" s="477">
        <f t="shared" si="423"/>
        <v>21.12</v>
      </c>
      <c r="AD573" s="478">
        <f t="shared" si="418"/>
        <v>12</v>
      </c>
      <c r="AE573" s="195">
        <v>44</v>
      </c>
      <c r="AF573" s="54"/>
      <c r="AG573" s="491">
        <v>32</v>
      </c>
      <c r="AH573" s="60"/>
      <c r="AI573" s="55"/>
      <c r="AJ573" s="61"/>
      <c r="AK573" s="62"/>
      <c r="AL573" s="63"/>
      <c r="AM573" s="64"/>
      <c r="AN573" s="65"/>
      <c r="AO573" s="66"/>
    </row>
    <row r="574" spans="1:41" s="22" customFormat="1" ht="57" customHeight="1" x14ac:dyDescent="0.15">
      <c r="A574" s="43"/>
      <c r="B574" s="44"/>
      <c r="C574" s="112" t="s">
        <v>276</v>
      </c>
      <c r="D574" s="45" t="s">
        <v>315</v>
      </c>
      <c r="E574" s="82"/>
      <c r="F574" s="45"/>
      <c r="G574" s="83"/>
      <c r="H574" s="47" t="s">
        <v>365</v>
      </c>
      <c r="I574" s="48">
        <v>0.54</v>
      </c>
      <c r="J574" s="49">
        <v>0.46</v>
      </c>
      <c r="K574" s="49"/>
      <c r="L574" s="49"/>
      <c r="M574" s="49"/>
      <c r="N574" s="50">
        <f t="shared" si="425"/>
        <v>1</v>
      </c>
      <c r="O574" s="212">
        <v>1.03</v>
      </c>
      <c r="P574" s="52">
        <v>35</v>
      </c>
      <c r="Q574" s="53">
        <v>33.799999999999997</v>
      </c>
      <c r="R574" s="53">
        <v>33.799999999999997</v>
      </c>
      <c r="S574" s="53"/>
      <c r="T574" s="53"/>
      <c r="U574" s="54">
        <f>ROUND((((P574*14/35*I574)+(Q574*14/35*J574)+(R574*14/35*K574)+(S574*14/35*L574)+(T574*14/35*M574))*O574),2)</f>
        <v>14.19</v>
      </c>
      <c r="V574" s="55">
        <f>IF(U574&gt;=14,14,U574)</f>
        <v>14</v>
      </c>
      <c r="W574" s="181">
        <v>13057050000</v>
      </c>
      <c r="X574" s="197">
        <v>94681316000</v>
      </c>
      <c r="Y574" s="75"/>
      <c r="Z574" s="56"/>
      <c r="AA574" s="56"/>
      <c r="AB574" s="58">
        <f t="shared" si="422"/>
        <v>1.17</v>
      </c>
      <c r="AC574" s="477">
        <f t="shared" si="423"/>
        <v>14.04</v>
      </c>
      <c r="AD574" s="478">
        <f t="shared" si="418"/>
        <v>12</v>
      </c>
      <c r="AE574" s="54">
        <v>44</v>
      </c>
      <c r="AF574" s="54"/>
      <c r="AG574" s="491">
        <v>32</v>
      </c>
      <c r="AH574" s="60"/>
      <c r="AI574" s="55"/>
      <c r="AJ574" s="61"/>
      <c r="AK574" s="62"/>
      <c r="AL574" s="63"/>
      <c r="AM574" s="64"/>
      <c r="AN574" s="65"/>
      <c r="AO574" s="66"/>
    </row>
    <row r="575" spans="1:41" s="22" customFormat="1" ht="63" customHeight="1" x14ac:dyDescent="0.15">
      <c r="A575" s="43"/>
      <c r="B575" s="44"/>
      <c r="C575" s="45" t="s">
        <v>366</v>
      </c>
      <c r="D575" s="80" t="s">
        <v>367</v>
      </c>
      <c r="E575" s="80" t="s">
        <v>368</v>
      </c>
      <c r="F575" s="45"/>
      <c r="G575" s="83"/>
      <c r="H575" s="47" t="s">
        <v>369</v>
      </c>
      <c r="I575" s="48">
        <v>0.36</v>
      </c>
      <c r="J575" s="49">
        <v>0.3</v>
      </c>
      <c r="K575" s="49">
        <v>0.34</v>
      </c>
      <c r="L575" s="49"/>
      <c r="M575" s="49"/>
      <c r="N575" s="50">
        <f t="shared" si="425"/>
        <v>1</v>
      </c>
      <c r="O575" s="212">
        <v>1.03</v>
      </c>
      <c r="P575" s="52">
        <v>35</v>
      </c>
      <c r="Q575" s="53">
        <v>35</v>
      </c>
      <c r="R575" s="53">
        <v>35</v>
      </c>
      <c r="S575" s="53"/>
      <c r="T575" s="53"/>
      <c r="U575" s="54">
        <f t="shared" ref="U575:U580" si="426">ROUND((((P575*14/35*I575)+(Q575*14/35*J575)+(R575*14/35*K575)+(S575*14/35*L575)+(T575*14/35*M575))*O575),2)</f>
        <v>14.42</v>
      </c>
      <c r="V575" s="55">
        <f t="shared" ref="V575:V580" si="427">IF(U575&gt;=14,14,U575)</f>
        <v>14</v>
      </c>
      <c r="W575" s="197">
        <v>41204647000</v>
      </c>
      <c r="X575" s="197">
        <v>66275170000</v>
      </c>
      <c r="Y575" s="197">
        <v>45042351000</v>
      </c>
      <c r="Z575" s="56"/>
      <c r="AA575" s="56"/>
      <c r="AB575" s="58">
        <f t="shared" si="422"/>
        <v>1.1499999999999999</v>
      </c>
      <c r="AC575" s="477">
        <f t="shared" si="423"/>
        <v>13.799999999999999</v>
      </c>
      <c r="AD575" s="478">
        <f t="shared" si="418"/>
        <v>12</v>
      </c>
      <c r="AE575" s="54">
        <v>44</v>
      </c>
      <c r="AF575" s="54"/>
      <c r="AG575" s="491">
        <v>32</v>
      </c>
      <c r="AH575" s="60"/>
      <c r="AI575" s="55"/>
      <c r="AJ575" s="61"/>
      <c r="AK575" s="62"/>
      <c r="AL575" s="63"/>
      <c r="AM575" s="64"/>
      <c r="AN575" s="65"/>
      <c r="AO575" s="66"/>
    </row>
    <row r="576" spans="1:41" s="22" customFormat="1" ht="63" customHeight="1" x14ac:dyDescent="0.15">
      <c r="A576" s="43"/>
      <c r="B576" s="44"/>
      <c r="C576" s="180" t="s">
        <v>370</v>
      </c>
      <c r="D576" s="112" t="s">
        <v>371</v>
      </c>
      <c r="E576" s="80" t="s">
        <v>372</v>
      </c>
      <c r="F576" s="45" t="s">
        <v>373</v>
      </c>
      <c r="G576" s="83"/>
      <c r="H576" s="47" t="s">
        <v>317</v>
      </c>
      <c r="I576" s="48">
        <v>0.5</v>
      </c>
      <c r="J576" s="217">
        <v>0.18</v>
      </c>
      <c r="K576" s="49">
        <v>0.12</v>
      </c>
      <c r="L576" s="49">
        <v>0.2</v>
      </c>
      <c r="M576" s="49"/>
      <c r="N576" s="50">
        <f t="shared" si="425"/>
        <v>1</v>
      </c>
      <c r="O576" s="212">
        <v>1.03</v>
      </c>
      <c r="P576" s="52">
        <v>35</v>
      </c>
      <c r="Q576" s="53">
        <v>32</v>
      </c>
      <c r="R576" s="53">
        <v>35</v>
      </c>
      <c r="S576" s="53">
        <v>33.799999999999997</v>
      </c>
      <c r="T576" s="53"/>
      <c r="U576" s="54">
        <f t="shared" si="426"/>
        <v>14.1</v>
      </c>
      <c r="V576" s="55">
        <f t="shared" si="427"/>
        <v>14</v>
      </c>
      <c r="W576" s="75">
        <v>109049673000</v>
      </c>
      <c r="X576" s="201">
        <v>7413668000</v>
      </c>
      <c r="Y576" s="181"/>
      <c r="Z576" s="181">
        <v>40041956000</v>
      </c>
      <c r="AA576" s="56"/>
      <c r="AB576" s="58">
        <f t="shared" si="422"/>
        <v>1.47</v>
      </c>
      <c r="AC576" s="477">
        <f t="shared" si="423"/>
        <v>17.64</v>
      </c>
      <c r="AD576" s="478">
        <f t="shared" si="418"/>
        <v>12</v>
      </c>
      <c r="AE576" s="54">
        <v>44</v>
      </c>
      <c r="AF576" s="54"/>
      <c r="AG576" s="491">
        <v>32</v>
      </c>
      <c r="AH576" s="60"/>
      <c r="AI576" s="55"/>
      <c r="AJ576" s="61"/>
      <c r="AK576" s="62"/>
      <c r="AL576" s="63"/>
      <c r="AM576" s="64"/>
      <c r="AN576" s="65"/>
      <c r="AO576" s="66"/>
    </row>
    <row r="577" spans="1:41" s="22" customFormat="1" ht="42" customHeight="1" x14ac:dyDescent="0.15">
      <c r="A577" s="43"/>
      <c r="B577" s="44"/>
      <c r="C577" s="104" t="s">
        <v>154</v>
      </c>
      <c r="D577" s="45" t="s">
        <v>374</v>
      </c>
      <c r="E577" s="80"/>
      <c r="F577" s="80"/>
      <c r="G577" s="76"/>
      <c r="H577" s="210" t="s">
        <v>273</v>
      </c>
      <c r="I577" s="187">
        <v>0.7</v>
      </c>
      <c r="J577" s="188">
        <v>0.3</v>
      </c>
      <c r="K577" s="188"/>
      <c r="L577" s="188"/>
      <c r="M577" s="188"/>
      <c r="N577" s="189">
        <f t="shared" si="425"/>
        <v>1</v>
      </c>
      <c r="O577" s="211">
        <v>1.03</v>
      </c>
      <c r="P577" s="191">
        <v>35</v>
      </c>
      <c r="Q577" s="192">
        <v>33.799999999999997</v>
      </c>
      <c r="R577" s="192"/>
      <c r="S577" s="192"/>
      <c r="T577" s="192"/>
      <c r="U577" s="195">
        <f t="shared" si="426"/>
        <v>14.27</v>
      </c>
      <c r="V577" s="199">
        <f t="shared" si="427"/>
        <v>14</v>
      </c>
      <c r="W577" s="197">
        <v>59266613000</v>
      </c>
      <c r="X577" s="75">
        <v>29271631000</v>
      </c>
      <c r="Y577" s="218"/>
      <c r="Z577" s="68"/>
      <c r="AA577" s="68"/>
      <c r="AB577" s="58">
        <f t="shared" si="422"/>
        <v>1.1599999999999999</v>
      </c>
      <c r="AC577" s="477">
        <f t="shared" si="423"/>
        <v>13.919999999999998</v>
      </c>
      <c r="AD577" s="478">
        <f t="shared" si="418"/>
        <v>12</v>
      </c>
      <c r="AE577" s="195">
        <v>44</v>
      </c>
      <c r="AF577" s="54"/>
      <c r="AG577" s="491">
        <v>32</v>
      </c>
      <c r="AH577" s="60"/>
      <c r="AI577" s="55"/>
      <c r="AJ577" s="61"/>
      <c r="AK577" s="62"/>
      <c r="AL577" s="63"/>
      <c r="AM577" s="64"/>
      <c r="AN577" s="65"/>
      <c r="AO577" s="66"/>
    </row>
    <row r="578" spans="1:41" s="22" customFormat="1" ht="48.75" customHeight="1" x14ac:dyDescent="0.15">
      <c r="A578" s="43"/>
      <c r="B578" s="44"/>
      <c r="C578" s="45" t="s">
        <v>375</v>
      </c>
      <c r="D578" s="113" t="s">
        <v>129</v>
      </c>
      <c r="E578" s="45" t="s">
        <v>342</v>
      </c>
      <c r="F578" s="45"/>
      <c r="G578" s="83"/>
      <c r="H578" s="47" t="s">
        <v>342</v>
      </c>
      <c r="I578" s="48">
        <v>0.44</v>
      </c>
      <c r="J578" s="49">
        <v>0.43</v>
      </c>
      <c r="K578" s="49">
        <v>0.13</v>
      </c>
      <c r="L578" s="49"/>
      <c r="M578" s="49"/>
      <c r="N578" s="50">
        <f t="shared" si="425"/>
        <v>1</v>
      </c>
      <c r="O578" s="212">
        <v>1.03</v>
      </c>
      <c r="P578" s="52">
        <v>33.799999999999997</v>
      </c>
      <c r="Q578" s="53">
        <v>35</v>
      </c>
      <c r="R578" s="53">
        <v>33.799999999999997</v>
      </c>
      <c r="S578" s="53"/>
      <c r="T578" s="53"/>
      <c r="U578" s="54">
        <f t="shared" si="426"/>
        <v>14.14</v>
      </c>
      <c r="V578" s="55">
        <f t="shared" si="427"/>
        <v>14</v>
      </c>
      <c r="W578" s="181">
        <v>48259549000</v>
      </c>
      <c r="X578" s="197">
        <v>66405922000</v>
      </c>
      <c r="Y578" s="197">
        <v>4046684000</v>
      </c>
      <c r="Z578" s="56"/>
      <c r="AA578" s="56"/>
      <c r="AB578" s="58">
        <f t="shared" si="422"/>
        <v>1.1599999999999999</v>
      </c>
      <c r="AC578" s="477">
        <f t="shared" si="423"/>
        <v>13.919999999999998</v>
      </c>
      <c r="AD578" s="478">
        <f t="shared" si="418"/>
        <v>12</v>
      </c>
      <c r="AE578" s="54">
        <v>44</v>
      </c>
      <c r="AF578" s="54"/>
      <c r="AG578" s="491">
        <v>32</v>
      </c>
      <c r="AH578" s="60"/>
      <c r="AI578" s="55"/>
      <c r="AJ578" s="61"/>
      <c r="AK578" s="62"/>
      <c r="AL578" s="63"/>
      <c r="AM578" s="64"/>
      <c r="AN578" s="65"/>
      <c r="AO578" s="66"/>
    </row>
    <row r="579" spans="1:41" s="22" customFormat="1" ht="63" customHeight="1" x14ac:dyDescent="0.15">
      <c r="A579" s="43"/>
      <c r="B579" s="44"/>
      <c r="C579" s="103" t="s">
        <v>376</v>
      </c>
      <c r="D579" s="219" t="s">
        <v>314</v>
      </c>
      <c r="E579" s="45"/>
      <c r="F579" s="45"/>
      <c r="G579" s="73"/>
      <c r="H579" s="47" t="s">
        <v>377</v>
      </c>
      <c r="I579" s="48">
        <v>0.51</v>
      </c>
      <c r="J579" s="49">
        <v>0.49</v>
      </c>
      <c r="K579" s="49">
        <v>0</v>
      </c>
      <c r="L579" s="49"/>
      <c r="M579" s="49"/>
      <c r="N579" s="50">
        <f t="shared" si="425"/>
        <v>1</v>
      </c>
      <c r="O579" s="212">
        <v>1.03</v>
      </c>
      <c r="P579" s="52">
        <v>35</v>
      </c>
      <c r="Q579" s="53">
        <v>35</v>
      </c>
      <c r="R579" s="53"/>
      <c r="S579" s="53"/>
      <c r="T579" s="53"/>
      <c r="U579" s="54">
        <f t="shared" si="426"/>
        <v>14.42</v>
      </c>
      <c r="V579" s="55">
        <f t="shared" si="427"/>
        <v>14</v>
      </c>
      <c r="W579" s="181">
        <v>51595471000</v>
      </c>
      <c r="X579" s="197">
        <v>49326338000</v>
      </c>
      <c r="Y579" s="181"/>
      <c r="Z579" s="56"/>
      <c r="AA579" s="56"/>
      <c r="AB579" s="58">
        <f t="shared" si="422"/>
        <v>1.1599999999999999</v>
      </c>
      <c r="AC579" s="477">
        <f t="shared" si="423"/>
        <v>13.919999999999998</v>
      </c>
      <c r="AD579" s="478">
        <f t="shared" si="418"/>
        <v>12</v>
      </c>
      <c r="AE579" s="54">
        <v>44</v>
      </c>
      <c r="AF579" s="54"/>
      <c r="AG579" s="491">
        <v>32</v>
      </c>
      <c r="AH579" s="60"/>
      <c r="AI579" s="55"/>
      <c r="AJ579" s="61"/>
      <c r="AK579" s="62"/>
      <c r="AL579" s="63"/>
      <c r="AM579" s="64"/>
      <c r="AN579" s="65"/>
      <c r="AO579" s="66"/>
    </row>
    <row r="580" spans="1:41" s="22" customFormat="1" ht="42" customHeight="1" x14ac:dyDescent="0.15">
      <c r="A580" s="43"/>
      <c r="B580" s="44"/>
      <c r="C580" s="45" t="s">
        <v>378</v>
      </c>
      <c r="D580" s="82" t="s">
        <v>230</v>
      </c>
      <c r="E580" s="45" t="s">
        <v>379</v>
      </c>
      <c r="F580" s="104"/>
      <c r="G580" s="83"/>
      <c r="H580" s="47" t="s">
        <v>380</v>
      </c>
      <c r="I580" s="48">
        <v>0.43</v>
      </c>
      <c r="J580" s="49">
        <v>0.42</v>
      </c>
      <c r="K580" s="49">
        <v>0.15</v>
      </c>
      <c r="L580" s="49"/>
      <c r="M580" s="49"/>
      <c r="N580" s="50">
        <f t="shared" si="425"/>
        <v>1</v>
      </c>
      <c r="O580" s="212">
        <v>1.03</v>
      </c>
      <c r="P580" s="52">
        <v>33.799999999999997</v>
      </c>
      <c r="Q580" s="53">
        <v>33.799999999999997</v>
      </c>
      <c r="R580" s="53">
        <v>35</v>
      </c>
      <c r="S580" s="53"/>
      <c r="T580" s="53"/>
      <c r="U580" s="54">
        <f t="shared" si="426"/>
        <v>14</v>
      </c>
      <c r="V580" s="55">
        <f t="shared" si="427"/>
        <v>14</v>
      </c>
      <c r="W580" s="181">
        <v>43321346000</v>
      </c>
      <c r="X580" s="75">
        <v>66643876000</v>
      </c>
      <c r="Y580" s="56">
        <v>27578006000</v>
      </c>
      <c r="Z580" s="56"/>
      <c r="AA580" s="56"/>
      <c r="AB580" s="58">
        <f t="shared" si="422"/>
        <v>1.17</v>
      </c>
      <c r="AC580" s="477">
        <f t="shared" si="423"/>
        <v>14.04</v>
      </c>
      <c r="AD580" s="478">
        <f t="shared" si="418"/>
        <v>12</v>
      </c>
      <c r="AE580" s="54">
        <v>44</v>
      </c>
      <c r="AF580" s="54"/>
      <c r="AG580" s="491">
        <v>32</v>
      </c>
      <c r="AH580" s="60"/>
      <c r="AI580" s="55"/>
      <c r="AJ580" s="61"/>
      <c r="AK580" s="62"/>
      <c r="AL580" s="63"/>
      <c r="AM580" s="64"/>
      <c r="AN580" s="65"/>
      <c r="AO580" s="66"/>
    </row>
    <row r="581" spans="1:41" s="22" customFormat="1" ht="63" customHeight="1" x14ac:dyDescent="0.15">
      <c r="A581" s="43"/>
      <c r="B581" s="44"/>
      <c r="C581" s="45" t="s">
        <v>381</v>
      </c>
      <c r="D581" s="45" t="s">
        <v>382</v>
      </c>
      <c r="E581" s="45"/>
      <c r="F581" s="80"/>
      <c r="G581" s="209"/>
      <c r="H581" s="47" t="s">
        <v>383</v>
      </c>
      <c r="I581" s="48">
        <v>0.51</v>
      </c>
      <c r="J581" s="49">
        <v>0.49</v>
      </c>
      <c r="K581" s="49">
        <v>0</v>
      </c>
      <c r="L581" s="49"/>
      <c r="M581" s="49"/>
      <c r="N581" s="50">
        <f t="shared" si="425"/>
        <v>1</v>
      </c>
      <c r="O581" s="212">
        <v>1.03</v>
      </c>
      <c r="P581" s="74">
        <v>33.799999999999997</v>
      </c>
      <c r="Q581" s="53">
        <v>35</v>
      </c>
      <c r="R581" s="53"/>
      <c r="S581" s="53"/>
      <c r="T581" s="53"/>
      <c r="U581" s="54">
        <f>ROUND((((P581*14/35*I581)+(Q581*14/35*J581)+(R581*14/35*K581)+(S581*14/35*L581)+(T581*14/35*M581))*O581),2)</f>
        <v>14.17</v>
      </c>
      <c r="V581" s="55">
        <f>IF(U581&gt;=14,14,U581)</f>
        <v>14</v>
      </c>
      <c r="W581" s="75">
        <v>56300000000</v>
      </c>
      <c r="X581" s="181">
        <v>51776738000</v>
      </c>
      <c r="Y581" s="181"/>
      <c r="Z581" s="56"/>
      <c r="AA581" s="56"/>
      <c r="AB581" s="58">
        <f t="shared" si="422"/>
        <v>1.25</v>
      </c>
      <c r="AC581" s="477">
        <f t="shared" si="423"/>
        <v>15</v>
      </c>
      <c r="AD581" s="478">
        <f t="shared" si="418"/>
        <v>12</v>
      </c>
      <c r="AE581" s="54">
        <v>44</v>
      </c>
      <c r="AF581" s="54"/>
      <c r="AG581" s="491">
        <v>32</v>
      </c>
      <c r="AH581" s="60"/>
      <c r="AI581" s="55"/>
      <c r="AJ581" s="61"/>
      <c r="AK581" s="62"/>
      <c r="AL581" s="63"/>
      <c r="AM581" s="64"/>
      <c r="AN581" s="65"/>
      <c r="AO581" s="66"/>
    </row>
    <row r="582" spans="1:41" s="22" customFormat="1" ht="63" customHeight="1" x14ac:dyDescent="0.15">
      <c r="A582" s="43"/>
      <c r="B582" s="44"/>
      <c r="C582" s="220" t="s">
        <v>384</v>
      </c>
      <c r="D582" s="180" t="s">
        <v>261</v>
      </c>
      <c r="E582" s="45"/>
      <c r="F582" s="82"/>
      <c r="G582" s="209"/>
      <c r="H582" s="47" t="s">
        <v>385</v>
      </c>
      <c r="I582" s="187">
        <v>0.51</v>
      </c>
      <c r="J582" s="188">
        <v>0.49</v>
      </c>
      <c r="K582" s="188"/>
      <c r="L582" s="188"/>
      <c r="M582" s="188"/>
      <c r="N582" s="189">
        <f t="shared" si="425"/>
        <v>1</v>
      </c>
      <c r="O582" s="211">
        <v>1</v>
      </c>
      <c r="P582" s="191">
        <v>35</v>
      </c>
      <c r="Q582" s="192">
        <v>35</v>
      </c>
      <c r="R582" s="193"/>
      <c r="S582" s="192"/>
      <c r="T582" s="194"/>
      <c r="U582" s="195">
        <f>ROUND((((P582*14/35*I582)+(Q582*14/35*J582)+(R582*14/35*K582)+(S582*14/35*L582)+(T582*14/35*M582))*O582),2)</f>
        <v>14</v>
      </c>
      <c r="V582" s="196">
        <f>IF(U582&gt;=14,14,U582)</f>
        <v>14</v>
      </c>
      <c r="W582" s="75">
        <v>50195028000</v>
      </c>
      <c r="X582" s="75">
        <v>54036305000</v>
      </c>
      <c r="Y582" s="181"/>
      <c r="Z582" s="68"/>
      <c r="AA582" s="68"/>
      <c r="AB582" s="58">
        <f t="shared" si="422"/>
        <v>1.2</v>
      </c>
      <c r="AC582" s="477">
        <f t="shared" si="423"/>
        <v>14.399999999999999</v>
      </c>
      <c r="AD582" s="478">
        <f t="shared" si="418"/>
        <v>12</v>
      </c>
      <c r="AE582" s="195">
        <v>44</v>
      </c>
      <c r="AF582" s="54"/>
      <c r="AG582" s="491">
        <v>32</v>
      </c>
      <c r="AH582" s="60"/>
      <c r="AI582" s="55"/>
      <c r="AJ582" s="61"/>
      <c r="AK582" s="62"/>
      <c r="AL582" s="63"/>
      <c r="AM582" s="64"/>
      <c r="AN582" s="65"/>
      <c r="AO582" s="66"/>
    </row>
    <row r="583" spans="1:41" s="22" customFormat="1" ht="42" customHeight="1" x14ac:dyDescent="0.15">
      <c r="A583" s="43"/>
      <c r="B583" s="44"/>
      <c r="C583" s="214" t="s">
        <v>176</v>
      </c>
      <c r="D583" s="45" t="s">
        <v>386</v>
      </c>
      <c r="E583" s="45" t="s">
        <v>387</v>
      </c>
      <c r="F583" s="82" t="s">
        <v>90</v>
      </c>
      <c r="G583" s="83"/>
      <c r="H583" s="47" t="s">
        <v>90</v>
      </c>
      <c r="I583" s="48">
        <v>0.4</v>
      </c>
      <c r="J583" s="49">
        <v>0.12</v>
      </c>
      <c r="K583" s="49">
        <v>0.15</v>
      </c>
      <c r="L583" s="49">
        <v>0.33</v>
      </c>
      <c r="M583" s="49"/>
      <c r="N583" s="50">
        <f t="shared" si="425"/>
        <v>1</v>
      </c>
      <c r="O583" s="51">
        <v>1.03</v>
      </c>
      <c r="P583" s="52">
        <v>35</v>
      </c>
      <c r="Q583" s="166">
        <v>27</v>
      </c>
      <c r="R583" s="53">
        <v>35</v>
      </c>
      <c r="S583" s="53">
        <v>35</v>
      </c>
      <c r="T583" s="53"/>
      <c r="U583" s="54">
        <f>ROUND((((P583*14/35*I583)+(Q583*14/35*J583)+(R583*14/35*K583)+(S583*14/35*L583)+(T583*14/35*M583))*O583),2)</f>
        <v>14.02</v>
      </c>
      <c r="V583" s="55">
        <f>IF(U583&gt;=14,14,U583)</f>
        <v>14</v>
      </c>
      <c r="W583" s="75">
        <v>26431875000</v>
      </c>
      <c r="X583" s="75">
        <v>238744064000</v>
      </c>
      <c r="Y583" s="181">
        <v>23615082000</v>
      </c>
      <c r="Z583" s="181">
        <v>26989832000</v>
      </c>
      <c r="AA583" s="56"/>
      <c r="AB583" s="58">
        <f t="shared" si="422"/>
        <v>1.19</v>
      </c>
      <c r="AC583" s="477">
        <f t="shared" si="423"/>
        <v>14.28</v>
      </c>
      <c r="AD583" s="478">
        <f t="shared" si="418"/>
        <v>12</v>
      </c>
      <c r="AE583" s="54">
        <v>44</v>
      </c>
      <c r="AF583" s="54"/>
      <c r="AG583" s="491">
        <v>32</v>
      </c>
      <c r="AH583" s="60"/>
      <c r="AI583" s="55"/>
      <c r="AJ583" s="61"/>
      <c r="AK583" s="62"/>
      <c r="AL583" s="63"/>
      <c r="AM583" s="64"/>
      <c r="AN583" s="65"/>
      <c r="AO583" s="66"/>
    </row>
    <row r="584" spans="1:41" s="22" customFormat="1" ht="63" customHeight="1" x14ac:dyDescent="0.15">
      <c r="A584" s="43"/>
      <c r="B584" s="44"/>
      <c r="C584" s="170" t="s">
        <v>388</v>
      </c>
      <c r="D584" s="80" t="s">
        <v>389</v>
      </c>
      <c r="E584" s="80"/>
      <c r="F584" s="45"/>
      <c r="G584" s="221"/>
      <c r="H584" s="210" t="s">
        <v>390</v>
      </c>
      <c r="I584" s="48">
        <v>0.7</v>
      </c>
      <c r="J584" s="49">
        <v>0.3</v>
      </c>
      <c r="K584" s="49"/>
      <c r="L584" s="49"/>
      <c r="M584" s="49"/>
      <c r="N584" s="50">
        <f t="shared" si="425"/>
        <v>1</v>
      </c>
      <c r="O584" s="212">
        <v>1</v>
      </c>
      <c r="P584" s="52">
        <v>35</v>
      </c>
      <c r="Q584" s="53">
        <v>35</v>
      </c>
      <c r="R584" s="53">
        <v>35</v>
      </c>
      <c r="S584" s="53"/>
      <c r="T584" s="53"/>
      <c r="U584" s="54">
        <f>ROUND((((P584*14/35*I584)+(Q584*14/35*J584)+(R584*14/35*K584)+(S584*14/35*L584)+(T584*14/35*M584))*O584),2)</f>
        <v>14</v>
      </c>
      <c r="V584" s="55">
        <f>IF(U584&gt;=14,14,U584)</f>
        <v>14</v>
      </c>
      <c r="W584" s="75"/>
      <c r="X584" s="75">
        <v>10481883000</v>
      </c>
      <c r="Y584" s="181"/>
      <c r="Z584" s="56"/>
      <c r="AA584" s="56"/>
      <c r="AB584" s="58">
        <f t="shared" si="422"/>
        <v>7.0000000000000007E-2</v>
      </c>
      <c r="AC584" s="477">
        <f t="shared" si="423"/>
        <v>0.84000000000000008</v>
      </c>
      <c r="AD584" s="478">
        <f t="shared" si="418"/>
        <v>0.84000000000000008</v>
      </c>
      <c r="AE584" s="54">
        <v>44</v>
      </c>
      <c r="AF584" s="54"/>
      <c r="AG584" s="491">
        <v>32</v>
      </c>
      <c r="AH584" s="60"/>
      <c r="AI584" s="55"/>
      <c r="AJ584" s="61"/>
      <c r="AK584" s="62"/>
      <c r="AL584" s="63"/>
      <c r="AM584" s="64"/>
      <c r="AN584" s="65"/>
      <c r="AO584" s="66"/>
    </row>
    <row r="585" spans="1:41" s="22" customFormat="1" ht="42" customHeight="1" x14ac:dyDescent="0.15">
      <c r="A585" s="43"/>
      <c r="B585" s="171"/>
      <c r="C585" s="69" t="s">
        <v>391</v>
      </c>
      <c r="D585" s="80" t="s">
        <v>392</v>
      </c>
      <c r="E585" s="80" t="s">
        <v>393</v>
      </c>
      <c r="F585" s="82" t="s">
        <v>50</v>
      </c>
      <c r="G585" s="83"/>
      <c r="H585" s="47" t="s">
        <v>54</v>
      </c>
      <c r="I585" s="172">
        <v>0.4</v>
      </c>
      <c r="J585" s="49">
        <v>0.2</v>
      </c>
      <c r="K585" s="49">
        <v>0.1</v>
      </c>
      <c r="L585" s="49">
        <v>0.3</v>
      </c>
      <c r="M585" s="49"/>
      <c r="N585" s="50">
        <f t="shared" si="425"/>
        <v>1</v>
      </c>
      <c r="O585" s="212">
        <v>1.03</v>
      </c>
      <c r="P585" s="52">
        <v>35</v>
      </c>
      <c r="Q585" s="53">
        <v>33.799999999999997</v>
      </c>
      <c r="R585" s="53">
        <v>35</v>
      </c>
      <c r="S585" s="53">
        <v>33.799999999999997</v>
      </c>
      <c r="T585" s="53"/>
      <c r="U585" s="54">
        <f>ROUND((((P585*14/35*I585)+(Q585*14/35*J585)+(R585*14/35*K585)+(S585*14/35*L585)+(T585*14/35*M585))*O585),2)</f>
        <v>14.17</v>
      </c>
      <c r="V585" s="55">
        <f>IF(U585&gt;=14,14,U585)</f>
        <v>14</v>
      </c>
      <c r="W585" s="181">
        <v>24117116000</v>
      </c>
      <c r="X585" s="75"/>
      <c r="Y585" s="56"/>
      <c r="Z585" s="56">
        <v>250000000000</v>
      </c>
      <c r="AA585" s="56"/>
      <c r="AB585" s="58">
        <f t="shared" si="422"/>
        <v>1.95</v>
      </c>
      <c r="AC585" s="477">
        <f t="shared" si="423"/>
        <v>23.4</v>
      </c>
      <c r="AD585" s="478">
        <f t="shared" si="418"/>
        <v>12</v>
      </c>
      <c r="AE585" s="54">
        <v>44</v>
      </c>
      <c r="AF585" s="54"/>
      <c r="AG585" s="491">
        <v>32</v>
      </c>
      <c r="AH585" s="60"/>
      <c r="AI585" s="55"/>
      <c r="AJ585" s="61"/>
      <c r="AK585" s="62"/>
      <c r="AL585" s="63"/>
      <c r="AM585" s="64"/>
      <c r="AN585" s="65"/>
      <c r="AO585" s="66"/>
    </row>
    <row r="586" spans="1:41" s="22" customFormat="1" ht="34.5" customHeight="1" x14ac:dyDescent="0.15">
      <c r="A586" s="43"/>
      <c r="B586" s="171"/>
      <c r="C586" s="214"/>
      <c r="D586" s="45"/>
      <c r="E586" s="82"/>
      <c r="F586" s="45"/>
      <c r="G586" s="204"/>
      <c r="H586" s="47"/>
      <c r="I586" s="48"/>
      <c r="J586" s="49"/>
      <c r="K586" s="49"/>
      <c r="L586" s="49"/>
      <c r="M586" s="49"/>
      <c r="N586" s="50"/>
      <c r="O586" s="51"/>
      <c r="P586" s="52"/>
      <c r="Q586" s="166"/>
      <c r="R586" s="53"/>
      <c r="S586" s="53"/>
      <c r="T586" s="53"/>
      <c r="U586" s="54"/>
      <c r="V586" s="55"/>
      <c r="W586" s="75"/>
      <c r="X586" s="181"/>
      <c r="Y586" s="181"/>
      <c r="Z586" s="201"/>
      <c r="AA586" s="56"/>
      <c r="AB586" s="58">
        <f t="shared" si="422"/>
        <v>0</v>
      </c>
      <c r="AC586" s="477">
        <f t="shared" si="423"/>
        <v>0</v>
      </c>
      <c r="AD586" s="478">
        <f t="shared" si="418"/>
        <v>0</v>
      </c>
      <c r="AE586" s="54"/>
      <c r="AF586" s="54"/>
      <c r="AG586" s="491">
        <v>32</v>
      </c>
      <c r="AH586" s="60"/>
      <c r="AI586" s="55"/>
      <c r="AJ586" s="61"/>
      <c r="AK586" s="62"/>
      <c r="AL586" s="63"/>
      <c r="AM586" s="64"/>
      <c r="AN586" s="65"/>
      <c r="AO586" s="66"/>
    </row>
    <row r="587" spans="1:41" s="22" customFormat="1" ht="63" customHeight="1" x14ac:dyDescent="0.15">
      <c r="A587" s="43"/>
      <c r="B587" s="44"/>
      <c r="C587" s="82" t="s">
        <v>394</v>
      </c>
      <c r="D587" s="80" t="s">
        <v>395</v>
      </c>
      <c r="E587" s="80"/>
      <c r="F587" s="45"/>
      <c r="G587" s="83"/>
      <c r="H587" s="47" t="s">
        <v>190</v>
      </c>
      <c r="I587" s="48">
        <v>0.7</v>
      </c>
      <c r="J587" s="49">
        <v>0.3</v>
      </c>
      <c r="K587" s="49"/>
      <c r="L587" s="49"/>
      <c r="M587" s="49"/>
      <c r="N587" s="50">
        <f>SUM(I587:M587)</f>
        <v>1</v>
      </c>
      <c r="O587" s="212">
        <v>1.03</v>
      </c>
      <c r="P587" s="52">
        <v>35</v>
      </c>
      <c r="Q587" s="53">
        <v>35</v>
      </c>
      <c r="R587" s="53"/>
      <c r="S587" s="53"/>
      <c r="T587" s="53"/>
      <c r="U587" s="54">
        <f>ROUND((((P587*14/35*I587)+(Q587*14/35*J587)+(R587*14/35*K587)+(S587*14/35*L587)+(T587*14/35*M587))*O587),2)</f>
        <v>14.42</v>
      </c>
      <c r="V587" s="55">
        <f>IF(U587&gt;=14,14,U587)</f>
        <v>14</v>
      </c>
      <c r="W587" s="197">
        <v>52000000000</v>
      </c>
      <c r="X587" s="75">
        <v>45162600000</v>
      </c>
      <c r="Y587" s="197"/>
      <c r="Z587" s="56"/>
      <c r="AA587" s="56"/>
      <c r="AB587" s="58">
        <f t="shared" si="422"/>
        <v>1.1499999999999999</v>
      </c>
      <c r="AC587" s="477">
        <f t="shared" si="423"/>
        <v>13.799999999999999</v>
      </c>
      <c r="AD587" s="478">
        <f t="shared" si="418"/>
        <v>12</v>
      </c>
      <c r="AE587" s="54">
        <v>44</v>
      </c>
      <c r="AF587" s="54"/>
      <c r="AG587" s="491">
        <v>32</v>
      </c>
      <c r="AH587" s="60"/>
      <c r="AI587" s="55"/>
      <c r="AJ587" s="61"/>
      <c r="AK587" s="62"/>
      <c r="AL587" s="63"/>
      <c r="AM587" s="64"/>
      <c r="AN587" s="65"/>
      <c r="AO587" s="66"/>
    </row>
    <row r="588" spans="1:41" s="22" customFormat="1" ht="34.5" customHeight="1" x14ac:dyDescent="0.15">
      <c r="A588" s="43"/>
      <c r="B588" s="44"/>
      <c r="C588" s="170"/>
      <c r="D588" s="45"/>
      <c r="E588" s="82"/>
      <c r="F588" s="45"/>
      <c r="G588" s="204"/>
      <c r="H588" s="47"/>
      <c r="I588" s="48"/>
      <c r="J588" s="49"/>
      <c r="K588" s="49"/>
      <c r="L588" s="49"/>
      <c r="M588" s="49"/>
      <c r="N588" s="50"/>
      <c r="O588" s="51"/>
      <c r="P588" s="52"/>
      <c r="Q588" s="166"/>
      <c r="R588" s="53"/>
      <c r="S588" s="53"/>
      <c r="T588" s="53"/>
      <c r="U588" s="54"/>
      <c r="V588" s="55"/>
      <c r="W588" s="75"/>
      <c r="X588" s="181"/>
      <c r="Y588" s="181"/>
      <c r="Z588" s="201"/>
      <c r="AA588" s="56"/>
      <c r="AB588" s="58">
        <f t="shared" si="422"/>
        <v>0</v>
      </c>
      <c r="AC588" s="477">
        <f t="shared" si="423"/>
        <v>0</v>
      </c>
      <c r="AD588" s="478">
        <f t="shared" si="418"/>
        <v>0</v>
      </c>
      <c r="AE588" s="54"/>
      <c r="AF588" s="54"/>
      <c r="AG588" s="491">
        <v>32</v>
      </c>
      <c r="AH588" s="60"/>
      <c r="AI588" s="55"/>
      <c r="AJ588" s="61"/>
      <c r="AK588" s="62"/>
      <c r="AL588" s="63"/>
      <c r="AM588" s="64"/>
      <c r="AN588" s="65"/>
      <c r="AO588" s="66"/>
    </row>
    <row r="589" spans="1:41" s="22" customFormat="1" ht="42" customHeight="1" x14ac:dyDescent="0.15">
      <c r="A589" s="43"/>
      <c r="B589" s="44"/>
      <c r="C589" s="69"/>
      <c r="D589" s="45"/>
      <c r="E589" s="82"/>
      <c r="F589" s="104"/>
      <c r="G589" s="83"/>
      <c r="H589" s="175"/>
      <c r="I589" s="48"/>
      <c r="J589" s="49"/>
      <c r="K589" s="49"/>
      <c r="L589" s="49"/>
      <c r="M589" s="49"/>
      <c r="N589" s="50"/>
      <c r="O589" s="212"/>
      <c r="P589" s="52"/>
      <c r="Q589" s="53"/>
      <c r="R589" s="53"/>
      <c r="S589" s="53"/>
      <c r="T589" s="53"/>
      <c r="U589" s="54"/>
      <c r="V589" s="55"/>
      <c r="W589" s="75"/>
      <c r="X589" s="181"/>
      <c r="Y589" s="56"/>
      <c r="Z589" s="56"/>
      <c r="AA589" s="56"/>
      <c r="AB589" s="58">
        <f t="shared" si="422"/>
        <v>0</v>
      </c>
      <c r="AC589" s="477">
        <f t="shared" si="423"/>
        <v>0</v>
      </c>
      <c r="AD589" s="478">
        <f t="shared" si="418"/>
        <v>0</v>
      </c>
      <c r="AE589" s="54"/>
      <c r="AF589" s="54"/>
      <c r="AG589" s="491">
        <v>32</v>
      </c>
      <c r="AH589" s="60"/>
      <c r="AI589" s="55"/>
      <c r="AJ589" s="61"/>
      <c r="AK589" s="62"/>
      <c r="AL589" s="63"/>
      <c r="AM589" s="64"/>
      <c r="AN589" s="65"/>
      <c r="AO589" s="66"/>
    </row>
    <row r="590" spans="1:41" s="22" customFormat="1" ht="63" customHeight="1" x14ac:dyDescent="0.15">
      <c r="A590" s="43"/>
      <c r="B590" s="44"/>
      <c r="C590" s="112" t="s">
        <v>396</v>
      </c>
      <c r="D590" s="104" t="s">
        <v>141</v>
      </c>
      <c r="E590" s="104"/>
      <c r="F590" s="222" t="s">
        <v>397</v>
      </c>
      <c r="G590" s="73"/>
      <c r="H590" s="175"/>
      <c r="I590" s="48"/>
      <c r="J590" s="49"/>
      <c r="K590" s="49"/>
      <c r="L590" s="49"/>
      <c r="M590" s="49"/>
      <c r="N590" s="50"/>
      <c r="O590" s="212"/>
      <c r="P590" s="52"/>
      <c r="Q590" s="53"/>
      <c r="R590" s="53"/>
      <c r="S590" s="53"/>
      <c r="T590" s="53"/>
      <c r="U590" s="54"/>
      <c r="V590" s="55"/>
      <c r="W590" s="201">
        <v>34174505000</v>
      </c>
      <c r="X590" s="181"/>
      <c r="Y590" s="181"/>
      <c r="Z590" s="223"/>
      <c r="AA590" s="56"/>
      <c r="AB590" s="58">
        <f t="shared" si="422"/>
        <v>0</v>
      </c>
      <c r="AC590" s="477">
        <f t="shared" si="423"/>
        <v>0</v>
      </c>
      <c r="AD590" s="478">
        <f t="shared" si="418"/>
        <v>0</v>
      </c>
      <c r="AE590" s="54"/>
      <c r="AF590" s="54"/>
      <c r="AG590" s="491">
        <v>32</v>
      </c>
      <c r="AH590" s="60"/>
      <c r="AI590" s="55"/>
      <c r="AJ590" s="61"/>
      <c r="AK590" s="62"/>
      <c r="AL590" s="63"/>
      <c r="AM590" s="64"/>
      <c r="AN590" s="65"/>
      <c r="AO590" s="66"/>
    </row>
    <row r="591" spans="1:41" s="22" customFormat="1" ht="63" customHeight="1" x14ac:dyDescent="0.15">
      <c r="A591" s="43"/>
      <c r="B591" s="44"/>
      <c r="C591" s="112" t="s">
        <v>375</v>
      </c>
      <c r="D591" s="112" t="s">
        <v>376</v>
      </c>
      <c r="E591" s="45"/>
      <c r="F591" s="112" t="s">
        <v>398</v>
      </c>
      <c r="G591" s="83"/>
      <c r="H591" s="175" t="s">
        <v>399</v>
      </c>
      <c r="I591" s="48">
        <v>0.51</v>
      </c>
      <c r="J591" s="49">
        <v>0.49</v>
      </c>
      <c r="K591" s="49"/>
      <c r="L591" s="49"/>
      <c r="M591" s="49"/>
      <c r="N591" s="50">
        <f t="shared" ref="N591:N596" si="428">SUM(I591:M591)</f>
        <v>1</v>
      </c>
      <c r="O591" s="212">
        <v>1.03</v>
      </c>
      <c r="P591" s="74">
        <v>33.799999999999997</v>
      </c>
      <c r="Q591" s="53">
        <v>35</v>
      </c>
      <c r="R591" s="53"/>
      <c r="S591" s="53"/>
      <c r="T591" s="53"/>
      <c r="U591" s="54">
        <f t="shared" ref="U591:U596" si="429">ROUND((((P591*14/35*I591)+(Q591*14/35*J591)+(R591*14/35*K591)+(S591*14/35*L591)+(T591*14/35*M591))*O591),2)</f>
        <v>14.17</v>
      </c>
      <c r="V591" s="55">
        <f t="shared" ref="V591:V596" si="430">IF(U591&gt;=14,14,U591)</f>
        <v>14</v>
      </c>
      <c r="W591" s="181">
        <v>48259549000</v>
      </c>
      <c r="X591" s="181">
        <v>51595471000</v>
      </c>
      <c r="Y591" s="181"/>
      <c r="Z591" s="56"/>
      <c r="AA591" s="56"/>
      <c r="AB591" s="58">
        <f t="shared" si="422"/>
        <v>1.1499999999999999</v>
      </c>
      <c r="AC591" s="477">
        <f t="shared" si="423"/>
        <v>13.799999999999999</v>
      </c>
      <c r="AD591" s="478">
        <f t="shared" si="418"/>
        <v>12</v>
      </c>
      <c r="AE591" s="54">
        <v>44</v>
      </c>
      <c r="AF591" s="54"/>
      <c r="AG591" s="491">
        <v>32</v>
      </c>
      <c r="AH591" s="60"/>
      <c r="AI591" s="55"/>
      <c r="AJ591" s="61"/>
      <c r="AK591" s="62"/>
      <c r="AL591" s="63"/>
      <c r="AM591" s="64"/>
      <c r="AN591" s="65"/>
      <c r="AO591" s="66"/>
    </row>
    <row r="592" spans="1:41" s="22" customFormat="1" ht="48.75" customHeight="1" x14ac:dyDescent="0.15">
      <c r="A592" s="43"/>
      <c r="B592" s="44"/>
      <c r="C592" s="112" t="s">
        <v>396</v>
      </c>
      <c r="D592" s="113" t="s">
        <v>129</v>
      </c>
      <c r="E592" s="117"/>
      <c r="F592" s="45"/>
      <c r="G592" s="83"/>
      <c r="H592" s="175"/>
      <c r="I592" s="48">
        <v>0.51</v>
      </c>
      <c r="J592" s="49">
        <v>0.49</v>
      </c>
      <c r="K592" s="49"/>
      <c r="L592" s="49"/>
      <c r="M592" s="49"/>
      <c r="N592" s="50">
        <f t="shared" si="428"/>
        <v>1</v>
      </c>
      <c r="O592" s="212">
        <v>1.03</v>
      </c>
      <c r="P592" s="52">
        <v>35</v>
      </c>
      <c r="Q592" s="53">
        <v>35</v>
      </c>
      <c r="R592" s="53"/>
      <c r="S592" s="53"/>
      <c r="T592" s="53"/>
      <c r="U592" s="54">
        <f t="shared" si="429"/>
        <v>14.42</v>
      </c>
      <c r="V592" s="55">
        <f t="shared" si="430"/>
        <v>14</v>
      </c>
      <c r="W592" s="201">
        <v>34174505000</v>
      </c>
      <c r="X592" s="197">
        <v>66405922000</v>
      </c>
      <c r="Y592" s="197"/>
      <c r="Z592" s="56"/>
      <c r="AA592" s="56"/>
      <c r="AB592" s="58">
        <f t="shared" si="422"/>
        <v>1.1499999999999999</v>
      </c>
      <c r="AC592" s="477">
        <f t="shared" si="423"/>
        <v>13.799999999999999</v>
      </c>
      <c r="AD592" s="478">
        <f t="shared" si="418"/>
        <v>12</v>
      </c>
      <c r="AE592" s="54">
        <v>44</v>
      </c>
      <c r="AF592" s="54"/>
      <c r="AG592" s="491">
        <v>32</v>
      </c>
      <c r="AH592" s="60"/>
      <c r="AI592" s="55"/>
      <c r="AJ592" s="61"/>
      <c r="AK592" s="62"/>
      <c r="AL592" s="63"/>
      <c r="AM592" s="64"/>
      <c r="AN592" s="65"/>
      <c r="AO592" s="66"/>
    </row>
    <row r="593" spans="1:41" s="22" customFormat="1" ht="42" customHeight="1" x14ac:dyDescent="0.15">
      <c r="A593" s="43"/>
      <c r="B593" s="171"/>
      <c r="C593" s="215" t="s">
        <v>176</v>
      </c>
      <c r="D593" s="112" t="s">
        <v>386</v>
      </c>
      <c r="E593" s="107" t="s">
        <v>400</v>
      </c>
      <c r="F593" s="222" t="s">
        <v>397</v>
      </c>
      <c r="G593" s="83"/>
      <c r="H593" s="47"/>
      <c r="I593" s="48">
        <v>0.375</v>
      </c>
      <c r="J593" s="49">
        <v>0.125</v>
      </c>
      <c r="K593" s="49">
        <v>0.3</v>
      </c>
      <c r="L593" s="49">
        <v>0.2</v>
      </c>
      <c r="M593" s="49"/>
      <c r="N593" s="50">
        <f t="shared" si="428"/>
        <v>1</v>
      </c>
      <c r="O593" s="51">
        <v>1.03</v>
      </c>
      <c r="P593" s="52">
        <v>35</v>
      </c>
      <c r="Q593" s="166">
        <v>27</v>
      </c>
      <c r="R593" s="53">
        <v>35</v>
      </c>
      <c r="S593" s="53">
        <v>35</v>
      </c>
      <c r="T593" s="53"/>
      <c r="U593" s="54">
        <f t="shared" si="429"/>
        <v>14.01</v>
      </c>
      <c r="V593" s="55">
        <f t="shared" si="430"/>
        <v>14</v>
      </c>
      <c r="W593" s="75">
        <v>26431875000</v>
      </c>
      <c r="X593" s="75">
        <v>238744064000</v>
      </c>
      <c r="Y593" s="75">
        <v>10481883000</v>
      </c>
      <c r="Z593" s="181">
        <v>36000000000</v>
      </c>
      <c r="AA593" s="56"/>
      <c r="AB593" s="58">
        <f t="shared" si="422"/>
        <v>1.1499999999999999</v>
      </c>
      <c r="AC593" s="477">
        <f t="shared" si="423"/>
        <v>13.799999999999999</v>
      </c>
      <c r="AD593" s="478">
        <f t="shared" ref="AD593:AD656" si="431">IF(AC593&gt;=12,12,AC593)</f>
        <v>12</v>
      </c>
      <c r="AE593" s="54">
        <v>44</v>
      </c>
      <c r="AF593" s="54"/>
      <c r="AG593" s="491">
        <v>32</v>
      </c>
      <c r="AH593" s="60"/>
      <c r="AI593" s="55"/>
      <c r="AJ593" s="61"/>
      <c r="AK593" s="62"/>
      <c r="AL593" s="63"/>
      <c r="AM593" s="64"/>
      <c r="AN593" s="65"/>
      <c r="AO593" s="66"/>
    </row>
    <row r="594" spans="1:41" s="22" customFormat="1" ht="63" customHeight="1" x14ac:dyDescent="0.15">
      <c r="A594" s="43"/>
      <c r="B594" s="44"/>
      <c r="C594" s="224" t="s">
        <v>384</v>
      </c>
      <c r="D594" s="224" t="s">
        <v>314</v>
      </c>
      <c r="E594" s="45"/>
      <c r="F594" s="45"/>
      <c r="G594" s="73"/>
      <c r="H594" s="47"/>
      <c r="I594" s="48">
        <v>0.7</v>
      </c>
      <c r="J594" s="49">
        <v>0.3</v>
      </c>
      <c r="K594" s="49">
        <v>0</v>
      </c>
      <c r="L594" s="49"/>
      <c r="M594" s="49"/>
      <c r="N594" s="50">
        <f t="shared" si="428"/>
        <v>1</v>
      </c>
      <c r="O594" s="212">
        <v>1.03</v>
      </c>
      <c r="P594" s="52">
        <v>35</v>
      </c>
      <c r="Q594" s="53">
        <v>35</v>
      </c>
      <c r="R594" s="53"/>
      <c r="S594" s="53"/>
      <c r="T594" s="53"/>
      <c r="U594" s="54">
        <f t="shared" si="429"/>
        <v>14.42</v>
      </c>
      <c r="V594" s="55">
        <f t="shared" si="430"/>
        <v>14</v>
      </c>
      <c r="W594" s="75">
        <v>50195028000</v>
      </c>
      <c r="X594" s="197">
        <v>49326338000</v>
      </c>
      <c r="Y594" s="181"/>
      <c r="Z594" s="56"/>
      <c r="AA594" s="56"/>
      <c r="AB594" s="58">
        <f t="shared" si="422"/>
        <v>1.1499999999999999</v>
      </c>
      <c r="AC594" s="477">
        <f t="shared" si="423"/>
        <v>13.799999999999999</v>
      </c>
      <c r="AD594" s="478">
        <f t="shared" si="431"/>
        <v>12</v>
      </c>
      <c r="AE594" s="54">
        <v>44</v>
      </c>
      <c r="AF594" s="54"/>
      <c r="AG594" s="491">
        <v>32</v>
      </c>
      <c r="AH594" s="60"/>
      <c r="AI594" s="55"/>
      <c r="AJ594" s="61"/>
      <c r="AK594" s="62"/>
      <c r="AL594" s="63"/>
      <c r="AM594" s="64"/>
      <c r="AN594" s="65"/>
      <c r="AO594" s="66"/>
    </row>
    <row r="595" spans="1:41" s="22" customFormat="1" ht="63" customHeight="1" x14ac:dyDescent="0.15">
      <c r="A595" s="43"/>
      <c r="B595" s="171"/>
      <c r="C595" s="45" t="s">
        <v>401</v>
      </c>
      <c r="D595" s="112" t="s">
        <v>382</v>
      </c>
      <c r="E595" s="45"/>
      <c r="F595" s="45"/>
      <c r="G595" s="83"/>
      <c r="H595" s="47"/>
      <c r="I595" s="48">
        <v>0.501</v>
      </c>
      <c r="J595" s="49">
        <v>0.499</v>
      </c>
      <c r="K595" s="49">
        <v>0</v>
      </c>
      <c r="L595" s="49"/>
      <c r="M595" s="49"/>
      <c r="N595" s="50">
        <f t="shared" si="428"/>
        <v>1</v>
      </c>
      <c r="O595" s="212">
        <v>1.03</v>
      </c>
      <c r="P595" s="52">
        <v>35</v>
      </c>
      <c r="Q595" s="53">
        <v>35</v>
      </c>
      <c r="R595" s="53"/>
      <c r="S595" s="53"/>
      <c r="T595" s="53"/>
      <c r="U595" s="54">
        <f t="shared" si="429"/>
        <v>14.42</v>
      </c>
      <c r="V595" s="55">
        <f t="shared" si="430"/>
        <v>14</v>
      </c>
      <c r="W595" s="181">
        <v>48114547000</v>
      </c>
      <c r="X595" s="181">
        <v>51776738000</v>
      </c>
      <c r="Y595" s="181"/>
      <c r="Z595" s="56"/>
      <c r="AA595" s="56"/>
      <c r="AB595" s="58">
        <f t="shared" si="422"/>
        <v>1.1499999999999999</v>
      </c>
      <c r="AC595" s="477">
        <f t="shared" si="423"/>
        <v>13.799999999999999</v>
      </c>
      <c r="AD595" s="478">
        <f t="shared" si="431"/>
        <v>12</v>
      </c>
      <c r="AE595" s="54">
        <v>44</v>
      </c>
      <c r="AF595" s="54"/>
      <c r="AG595" s="491">
        <v>32</v>
      </c>
      <c r="AH595" s="60"/>
      <c r="AI595" s="55"/>
      <c r="AJ595" s="61"/>
      <c r="AK595" s="62"/>
      <c r="AL595" s="63"/>
      <c r="AM595" s="64"/>
      <c r="AN595" s="65"/>
      <c r="AO595" s="66"/>
    </row>
    <row r="596" spans="1:41" s="22" customFormat="1" ht="63" customHeight="1" x14ac:dyDescent="0.15">
      <c r="A596" s="43"/>
      <c r="B596" s="171"/>
      <c r="C596" s="112" t="s">
        <v>398</v>
      </c>
      <c r="D596" s="109" t="s">
        <v>261</v>
      </c>
      <c r="E596" s="45"/>
      <c r="F596" s="82"/>
      <c r="G596" s="204"/>
      <c r="H596" s="47"/>
      <c r="I596" s="187">
        <v>0.51</v>
      </c>
      <c r="J596" s="188">
        <v>0.49</v>
      </c>
      <c r="K596" s="188"/>
      <c r="L596" s="188"/>
      <c r="M596" s="188"/>
      <c r="N596" s="189">
        <f t="shared" si="428"/>
        <v>1</v>
      </c>
      <c r="O596" s="211">
        <v>1</v>
      </c>
      <c r="P596" s="191">
        <v>35</v>
      </c>
      <c r="Q596" s="192">
        <v>35</v>
      </c>
      <c r="R596" s="193"/>
      <c r="S596" s="192"/>
      <c r="T596" s="194"/>
      <c r="U596" s="195">
        <f t="shared" si="429"/>
        <v>14</v>
      </c>
      <c r="V596" s="196">
        <f t="shared" si="430"/>
        <v>14</v>
      </c>
      <c r="W596" s="75">
        <v>50128061000</v>
      </c>
      <c r="X596" s="75">
        <v>54036305000</v>
      </c>
      <c r="Y596" s="181"/>
      <c r="Z596" s="68"/>
      <c r="AA596" s="68"/>
      <c r="AB596" s="58">
        <f t="shared" si="422"/>
        <v>1.2</v>
      </c>
      <c r="AC596" s="477">
        <f t="shared" si="423"/>
        <v>14.399999999999999</v>
      </c>
      <c r="AD596" s="478">
        <f t="shared" si="431"/>
        <v>12</v>
      </c>
      <c r="AE596" s="195">
        <v>44</v>
      </c>
      <c r="AF596" s="54"/>
      <c r="AG596" s="491">
        <v>32</v>
      </c>
      <c r="AH596" s="60"/>
      <c r="AI596" s="55"/>
      <c r="AJ596" s="61"/>
      <c r="AK596" s="62"/>
      <c r="AL596" s="63"/>
      <c r="AM596" s="64"/>
      <c r="AN596" s="65"/>
      <c r="AO596" s="66"/>
    </row>
    <row r="597" spans="1:41" s="22" customFormat="1" ht="63" customHeight="1" x14ac:dyDescent="0.15">
      <c r="A597" s="43"/>
      <c r="B597" s="225"/>
      <c r="C597" s="45"/>
      <c r="D597" s="45"/>
      <c r="E597" s="45"/>
      <c r="F597" s="45"/>
      <c r="G597" s="83"/>
      <c r="H597" s="47"/>
      <c r="I597" s="48"/>
      <c r="J597" s="49"/>
      <c r="K597" s="49"/>
      <c r="L597" s="49"/>
      <c r="M597" s="49"/>
      <c r="N597" s="50"/>
      <c r="O597" s="212"/>
      <c r="P597" s="52"/>
      <c r="Q597" s="53"/>
      <c r="R597" s="53"/>
      <c r="S597" s="53"/>
      <c r="T597" s="53"/>
      <c r="U597" s="54"/>
      <c r="V597" s="55"/>
      <c r="W597" s="201"/>
      <c r="X597" s="197"/>
      <c r="Y597" s="197"/>
      <c r="Z597" s="56"/>
      <c r="AA597" s="56"/>
      <c r="AB597" s="58">
        <f t="shared" si="422"/>
        <v>0</v>
      </c>
      <c r="AC597" s="477">
        <f t="shared" si="423"/>
        <v>0</v>
      </c>
      <c r="AD597" s="478">
        <f t="shared" si="431"/>
        <v>0</v>
      </c>
      <c r="AE597" s="54"/>
      <c r="AF597" s="54"/>
      <c r="AG597" s="491">
        <v>32</v>
      </c>
      <c r="AH597" s="60"/>
      <c r="AI597" s="55"/>
      <c r="AJ597" s="61"/>
      <c r="AK597" s="62"/>
      <c r="AL597" s="63"/>
      <c r="AM597" s="64"/>
      <c r="AN597" s="65"/>
      <c r="AO597" s="66"/>
    </row>
    <row r="598" spans="1:41" s="22" customFormat="1" ht="57" customHeight="1" x14ac:dyDescent="0.15">
      <c r="A598" s="43"/>
      <c r="B598" s="171"/>
      <c r="C598" s="45"/>
      <c r="D598" s="45"/>
      <c r="E598" s="82"/>
      <c r="F598" s="45"/>
      <c r="G598" s="83"/>
      <c r="H598" s="47"/>
      <c r="I598" s="48"/>
      <c r="J598" s="49"/>
      <c r="K598" s="49"/>
      <c r="L598" s="49"/>
      <c r="M598" s="49"/>
      <c r="N598" s="50"/>
      <c r="O598" s="212"/>
      <c r="P598" s="52"/>
      <c r="Q598" s="53"/>
      <c r="R598" s="53"/>
      <c r="S598" s="53"/>
      <c r="T598" s="53"/>
      <c r="U598" s="54"/>
      <c r="V598" s="55"/>
      <c r="W598" s="181"/>
      <c r="X598" s="197"/>
      <c r="Y598" s="75"/>
      <c r="Z598" s="56"/>
      <c r="AA598" s="56"/>
      <c r="AB598" s="58">
        <f t="shared" si="422"/>
        <v>0</v>
      </c>
      <c r="AC598" s="477">
        <f t="shared" si="423"/>
        <v>0</v>
      </c>
      <c r="AD598" s="478">
        <f t="shared" si="431"/>
        <v>0</v>
      </c>
      <c r="AE598" s="54"/>
      <c r="AF598" s="54"/>
      <c r="AG598" s="491">
        <v>32</v>
      </c>
      <c r="AH598" s="60"/>
      <c r="AI598" s="55"/>
      <c r="AJ598" s="61"/>
      <c r="AK598" s="62"/>
      <c r="AL598" s="63"/>
      <c r="AM598" s="64"/>
      <c r="AN598" s="65"/>
      <c r="AO598" s="66"/>
    </row>
    <row r="599" spans="1:41" s="22" customFormat="1" ht="42" customHeight="1" x14ac:dyDescent="0.15">
      <c r="A599" s="43"/>
      <c r="B599" s="44"/>
      <c r="C599" s="107" t="s">
        <v>402</v>
      </c>
      <c r="D599" s="103" t="s">
        <v>222</v>
      </c>
      <c r="E599" s="45"/>
      <c r="F599" s="82"/>
      <c r="G599" s="83"/>
      <c r="H599" s="47" t="s">
        <v>403</v>
      </c>
      <c r="I599" s="48">
        <v>0.51</v>
      </c>
      <c r="J599" s="49">
        <v>0.49</v>
      </c>
      <c r="K599" s="49"/>
      <c r="L599" s="49"/>
      <c r="M599" s="49"/>
      <c r="N599" s="50">
        <f>SUM(I599:M599)</f>
        <v>1</v>
      </c>
      <c r="O599" s="51">
        <v>1.03</v>
      </c>
      <c r="P599" s="52">
        <v>35</v>
      </c>
      <c r="Q599" s="166">
        <v>35</v>
      </c>
      <c r="R599" s="53"/>
      <c r="S599" s="53"/>
      <c r="T599" s="53"/>
      <c r="U599" s="54">
        <f>ROUND((((P599*14/35*I599)+(Q599*14/35*J599)+(R599*14/35*K599)+(S599*14/35*L599)+(T599*14/35*M599))*O599),2)</f>
        <v>14.42</v>
      </c>
      <c r="V599" s="55">
        <f>IF(U599&gt;=14,14,U599)</f>
        <v>14</v>
      </c>
      <c r="W599" s="75">
        <v>29237986000</v>
      </c>
      <c r="X599" s="75">
        <v>62778580000</v>
      </c>
      <c r="Y599" s="75"/>
      <c r="Z599" s="181"/>
      <c r="AA599" s="56"/>
      <c r="AB599" s="58">
        <f t="shared" si="422"/>
        <v>1.05</v>
      </c>
      <c r="AC599" s="477">
        <f t="shared" si="423"/>
        <v>12.600000000000001</v>
      </c>
      <c r="AD599" s="478">
        <f t="shared" si="431"/>
        <v>12</v>
      </c>
      <c r="AE599" s="54">
        <v>44</v>
      </c>
      <c r="AF599" s="54"/>
      <c r="AG599" s="491">
        <v>32</v>
      </c>
      <c r="AH599" s="60"/>
      <c r="AI599" s="55"/>
      <c r="AJ599" s="61"/>
      <c r="AK599" s="62"/>
      <c r="AL599" s="63"/>
      <c r="AM599" s="64"/>
      <c r="AN599" s="65"/>
      <c r="AO599" s="66"/>
    </row>
    <row r="600" spans="1:41" s="22" customFormat="1" ht="63" customHeight="1" x14ac:dyDescent="0.15">
      <c r="A600" s="43"/>
      <c r="B600" s="44"/>
      <c r="C600" s="213"/>
      <c r="D600" s="104" t="s">
        <v>404</v>
      </c>
      <c r="E600" s="82" t="s">
        <v>405</v>
      </c>
      <c r="F600" s="82" t="s">
        <v>406</v>
      </c>
      <c r="G600" s="83"/>
      <c r="H600" s="47"/>
      <c r="I600" s="48">
        <v>0.5</v>
      </c>
      <c r="J600" s="49">
        <v>0.3</v>
      </c>
      <c r="K600" s="49">
        <v>0.2</v>
      </c>
      <c r="L600" s="49"/>
      <c r="M600" s="49"/>
      <c r="N600" s="50">
        <f>SUM(I600:M600)</f>
        <v>1</v>
      </c>
      <c r="O600" s="212">
        <v>1.03</v>
      </c>
      <c r="P600" s="52">
        <v>35</v>
      </c>
      <c r="Q600" s="53">
        <v>33.799999999999997</v>
      </c>
      <c r="R600" s="53">
        <v>33.799999999999997</v>
      </c>
      <c r="S600" s="53"/>
      <c r="T600" s="53"/>
      <c r="U600" s="54">
        <f>ROUND((((P600*14/35*I600)+(Q600*14/35*J600)+(R600*14/35*K600)+(S600*14/35*L600)+(T600*14/35*M600))*O600),2)</f>
        <v>14.17</v>
      </c>
      <c r="V600" s="55">
        <f>IF(U600&gt;=14,14,U600)</f>
        <v>14</v>
      </c>
      <c r="W600" s="181"/>
      <c r="X600" s="181"/>
      <c r="Y600" s="75"/>
      <c r="Z600" s="56"/>
      <c r="AA600" s="56"/>
      <c r="AB600" s="58">
        <f t="shared" si="422"/>
        <v>0</v>
      </c>
      <c r="AC600" s="477">
        <f t="shared" si="423"/>
        <v>0</v>
      </c>
      <c r="AD600" s="478">
        <f t="shared" si="431"/>
        <v>0</v>
      </c>
      <c r="AE600" s="54">
        <v>44</v>
      </c>
      <c r="AF600" s="54"/>
      <c r="AG600" s="491">
        <v>32</v>
      </c>
      <c r="AH600" s="60"/>
      <c r="AI600" s="55"/>
      <c r="AJ600" s="61"/>
      <c r="AK600" s="62"/>
      <c r="AL600" s="63"/>
      <c r="AM600" s="64"/>
      <c r="AN600" s="65"/>
      <c r="AO600" s="66"/>
    </row>
    <row r="601" spans="1:41" s="22" customFormat="1" ht="63" customHeight="1" x14ac:dyDescent="0.15">
      <c r="A601" s="43"/>
      <c r="B601" s="44"/>
      <c r="C601" s="117"/>
      <c r="D601" s="104" t="s">
        <v>407</v>
      </c>
      <c r="E601" s="104" t="s">
        <v>408</v>
      </c>
      <c r="F601" s="45"/>
      <c r="G601" s="83"/>
      <c r="H601" s="47"/>
      <c r="I601" s="48"/>
      <c r="J601" s="49"/>
      <c r="K601" s="49"/>
      <c r="L601" s="49"/>
      <c r="M601" s="49"/>
      <c r="N601" s="50"/>
      <c r="O601" s="226"/>
      <c r="P601" s="52"/>
      <c r="Q601" s="53"/>
      <c r="R601" s="53"/>
      <c r="S601" s="53"/>
      <c r="T601" s="53"/>
      <c r="U601" s="54"/>
      <c r="V601" s="55"/>
      <c r="W601" s="181"/>
      <c r="X601" s="181"/>
      <c r="Y601" s="181"/>
      <c r="Z601" s="56"/>
      <c r="AA601" s="56"/>
      <c r="AB601" s="58">
        <f t="shared" si="422"/>
        <v>0</v>
      </c>
      <c r="AC601" s="477">
        <f t="shared" si="423"/>
        <v>0</v>
      </c>
      <c r="AD601" s="478">
        <f t="shared" si="431"/>
        <v>0</v>
      </c>
      <c r="AE601" s="54"/>
      <c r="AF601" s="54"/>
      <c r="AG601" s="491">
        <v>32</v>
      </c>
      <c r="AH601" s="60"/>
      <c r="AI601" s="55"/>
      <c r="AJ601" s="61"/>
      <c r="AK601" s="62"/>
      <c r="AL601" s="63"/>
      <c r="AM601" s="64"/>
      <c r="AN601" s="65"/>
      <c r="AO601" s="66"/>
    </row>
    <row r="602" spans="1:41" s="22" customFormat="1" ht="63" customHeight="1" x14ac:dyDescent="0.15">
      <c r="A602" s="43"/>
      <c r="B602" s="44"/>
      <c r="C602" s="117"/>
      <c r="D602" s="104"/>
      <c r="E602" s="82"/>
      <c r="F602" s="45" t="s">
        <v>387</v>
      </c>
      <c r="G602" s="83"/>
      <c r="H602" s="47"/>
      <c r="I602" s="48"/>
      <c r="J602" s="49"/>
      <c r="K602" s="49"/>
      <c r="L602" s="49"/>
      <c r="M602" s="49"/>
      <c r="N602" s="50"/>
      <c r="O602" s="226"/>
      <c r="P602" s="52"/>
      <c r="Q602" s="53"/>
      <c r="R602" s="53"/>
      <c r="S602" s="53"/>
      <c r="T602" s="53"/>
      <c r="U602" s="54"/>
      <c r="V602" s="55"/>
      <c r="W602" s="181"/>
      <c r="X602" s="181"/>
      <c r="Y602" s="181"/>
      <c r="Z602" s="56"/>
      <c r="AA602" s="56"/>
      <c r="AB602" s="58">
        <f t="shared" si="422"/>
        <v>0</v>
      </c>
      <c r="AC602" s="477">
        <f t="shared" si="423"/>
        <v>0</v>
      </c>
      <c r="AD602" s="478">
        <f t="shared" si="431"/>
        <v>0</v>
      </c>
      <c r="AE602" s="54"/>
      <c r="AF602" s="54"/>
      <c r="AG602" s="491">
        <v>32</v>
      </c>
      <c r="AH602" s="60"/>
      <c r="AI602" s="55"/>
      <c r="AJ602" s="61"/>
      <c r="AK602" s="62"/>
      <c r="AL602" s="63"/>
      <c r="AM602" s="64"/>
      <c r="AN602" s="65"/>
      <c r="AO602" s="66"/>
    </row>
    <row r="603" spans="1:41" s="22" customFormat="1" ht="42" customHeight="1" x14ac:dyDescent="0.15">
      <c r="A603" s="43"/>
      <c r="B603" s="44"/>
      <c r="C603" s="112" t="s">
        <v>409</v>
      </c>
      <c r="D603" s="45"/>
      <c r="E603" s="45"/>
      <c r="F603" s="82"/>
      <c r="G603" s="83"/>
      <c r="H603" s="47"/>
      <c r="I603" s="48">
        <v>1</v>
      </c>
      <c r="J603" s="49">
        <v>0</v>
      </c>
      <c r="K603" s="49"/>
      <c r="L603" s="49"/>
      <c r="M603" s="49"/>
      <c r="N603" s="50">
        <f t="shared" ref="N603:N611" si="432">SUM(I603:M603)</f>
        <v>1</v>
      </c>
      <c r="O603" s="212">
        <v>1</v>
      </c>
      <c r="P603" s="52">
        <v>33.799999999999997</v>
      </c>
      <c r="Q603" s="53">
        <v>35</v>
      </c>
      <c r="R603" s="53"/>
      <c r="S603" s="53"/>
      <c r="T603" s="53"/>
      <c r="U603" s="54">
        <f t="shared" ref="U603:U611" si="433">ROUND((((P603*14/35*I603)+(Q603*14/35*J603)+(R603*14/35*K603)+(S603*14/35*L603)+(T603*14/35*M603))*O603),2)</f>
        <v>13.52</v>
      </c>
      <c r="V603" s="55">
        <f t="shared" ref="V603:V611" si="434">IF(U603&gt;=14,14,U603)</f>
        <v>13.52</v>
      </c>
      <c r="W603" s="75">
        <v>45162600000</v>
      </c>
      <c r="X603" s="75"/>
      <c r="Y603" s="56"/>
      <c r="Z603" s="56"/>
      <c r="AA603" s="56"/>
      <c r="AB603" s="58">
        <f t="shared" si="422"/>
        <v>1.04</v>
      </c>
      <c r="AC603" s="477">
        <f t="shared" si="423"/>
        <v>12.48</v>
      </c>
      <c r="AD603" s="478">
        <f t="shared" si="431"/>
        <v>12</v>
      </c>
      <c r="AE603" s="54">
        <v>44</v>
      </c>
      <c r="AF603" s="54"/>
      <c r="AG603" s="491">
        <v>32</v>
      </c>
      <c r="AH603" s="60"/>
      <c r="AI603" s="55"/>
      <c r="AJ603" s="61"/>
      <c r="AK603" s="62"/>
      <c r="AL603" s="63"/>
      <c r="AM603" s="64"/>
      <c r="AN603" s="65"/>
      <c r="AO603" s="66"/>
    </row>
    <row r="604" spans="1:41" s="22" customFormat="1" ht="42" customHeight="1" x14ac:dyDescent="0.15">
      <c r="A604" s="43"/>
      <c r="B604" s="44"/>
      <c r="C604" s="113" t="s">
        <v>410</v>
      </c>
      <c r="D604" s="104" t="s">
        <v>407</v>
      </c>
      <c r="E604" s="104" t="s">
        <v>408</v>
      </c>
      <c r="F604" s="80"/>
      <c r="G604" s="76"/>
      <c r="H604" s="210" t="s">
        <v>411</v>
      </c>
      <c r="I604" s="187">
        <v>0.5</v>
      </c>
      <c r="J604" s="188">
        <v>0.3</v>
      </c>
      <c r="K604" s="188">
        <v>0.2</v>
      </c>
      <c r="L604" s="188"/>
      <c r="M604" s="188"/>
      <c r="N604" s="188">
        <f t="shared" si="432"/>
        <v>1</v>
      </c>
      <c r="O604" s="227">
        <v>1.03</v>
      </c>
      <c r="P604" s="192">
        <v>35</v>
      </c>
      <c r="Q604" s="192">
        <v>33.799999999999997</v>
      </c>
      <c r="R604" s="192">
        <v>33.799999999999997</v>
      </c>
      <c r="S604" s="192"/>
      <c r="T604" s="192"/>
      <c r="U604" s="195">
        <f t="shared" si="433"/>
        <v>14.17</v>
      </c>
      <c r="V604" s="199">
        <f t="shared" si="434"/>
        <v>14</v>
      </c>
      <c r="W604" s="75">
        <v>90839122000</v>
      </c>
      <c r="X604" s="197">
        <v>10758701000</v>
      </c>
      <c r="Y604" s="75">
        <v>25177288000</v>
      </c>
      <c r="Z604" s="68"/>
      <c r="AA604" s="68"/>
      <c r="AB604" s="58">
        <f t="shared" si="422"/>
        <v>1.24</v>
      </c>
      <c r="AC604" s="477">
        <f t="shared" si="423"/>
        <v>14.879999999999999</v>
      </c>
      <c r="AD604" s="478">
        <f t="shared" si="431"/>
        <v>12</v>
      </c>
      <c r="AE604" s="195">
        <v>44</v>
      </c>
      <c r="AF604" s="54"/>
      <c r="AG604" s="491">
        <v>32</v>
      </c>
      <c r="AH604" s="60"/>
      <c r="AI604" s="55"/>
      <c r="AJ604" s="61"/>
      <c r="AK604" s="62"/>
      <c r="AL604" s="63"/>
      <c r="AM604" s="64"/>
      <c r="AN604" s="65"/>
      <c r="AO604" s="66"/>
    </row>
    <row r="605" spans="1:41" s="22" customFormat="1" ht="42" customHeight="1" x14ac:dyDescent="0.15">
      <c r="A605" s="43"/>
      <c r="B605" s="44"/>
      <c r="C605" s="82" t="s">
        <v>223</v>
      </c>
      <c r="D605" s="103" t="s">
        <v>230</v>
      </c>
      <c r="E605" s="45"/>
      <c r="F605" s="80"/>
      <c r="G605" s="83"/>
      <c r="H605" s="47"/>
      <c r="I605" s="48">
        <v>0.51</v>
      </c>
      <c r="J605" s="49">
        <v>0.49</v>
      </c>
      <c r="K605" s="49"/>
      <c r="L605" s="49"/>
      <c r="M605" s="49"/>
      <c r="N605" s="50">
        <f t="shared" si="432"/>
        <v>1</v>
      </c>
      <c r="O605" s="212">
        <v>1.03</v>
      </c>
      <c r="P605" s="52">
        <v>35</v>
      </c>
      <c r="Q605" s="53">
        <v>33.799999999999997</v>
      </c>
      <c r="R605" s="53"/>
      <c r="S605" s="53"/>
      <c r="T605" s="53"/>
      <c r="U605" s="54">
        <f t="shared" si="433"/>
        <v>14.18</v>
      </c>
      <c r="V605" s="55">
        <f t="shared" si="434"/>
        <v>14</v>
      </c>
      <c r="W605" s="228">
        <v>27578006000</v>
      </c>
      <c r="X605" s="75">
        <v>66643876000</v>
      </c>
      <c r="Y605" s="56"/>
      <c r="Z605" s="56"/>
      <c r="AA605" s="56"/>
      <c r="AB605" s="58">
        <f t="shared" si="422"/>
        <v>1.08</v>
      </c>
      <c r="AC605" s="477">
        <f t="shared" si="423"/>
        <v>12.96</v>
      </c>
      <c r="AD605" s="478">
        <f t="shared" si="431"/>
        <v>12</v>
      </c>
      <c r="AE605" s="54">
        <v>44</v>
      </c>
      <c r="AF605" s="54"/>
      <c r="AG605" s="491">
        <v>32</v>
      </c>
      <c r="AH605" s="60"/>
      <c r="AI605" s="55"/>
      <c r="AJ605" s="61"/>
      <c r="AK605" s="62"/>
      <c r="AL605" s="63"/>
      <c r="AM605" s="64"/>
      <c r="AN605" s="65"/>
      <c r="AO605" s="66"/>
    </row>
    <row r="606" spans="1:41" s="22" customFormat="1" ht="63" customHeight="1" x14ac:dyDescent="0.15">
      <c r="A606" s="43"/>
      <c r="B606" s="171"/>
      <c r="C606" s="82" t="s">
        <v>341</v>
      </c>
      <c r="D606" s="103" t="s">
        <v>382</v>
      </c>
      <c r="E606" s="45"/>
      <c r="F606" s="45"/>
      <c r="G606" s="83"/>
      <c r="H606" s="47"/>
      <c r="I606" s="48">
        <v>0.51</v>
      </c>
      <c r="J606" s="49">
        <v>0.49</v>
      </c>
      <c r="K606" s="49">
        <v>0</v>
      </c>
      <c r="L606" s="49"/>
      <c r="M606" s="49"/>
      <c r="N606" s="50">
        <f t="shared" si="432"/>
        <v>1</v>
      </c>
      <c r="O606" s="212">
        <v>1.03</v>
      </c>
      <c r="P606" s="52">
        <v>33.799999999999997</v>
      </c>
      <c r="Q606" s="53">
        <v>35</v>
      </c>
      <c r="R606" s="53"/>
      <c r="S606" s="53"/>
      <c r="T606" s="53"/>
      <c r="U606" s="54">
        <f t="shared" si="433"/>
        <v>14.17</v>
      </c>
      <c r="V606" s="55">
        <f t="shared" si="434"/>
        <v>14</v>
      </c>
      <c r="W606" s="181">
        <v>43321346000</v>
      </c>
      <c r="X606" s="181">
        <v>51776738000</v>
      </c>
      <c r="Y606" s="181"/>
      <c r="Z606" s="56"/>
      <c r="AA606" s="56"/>
      <c r="AB606" s="58">
        <f t="shared" si="422"/>
        <v>1.0900000000000001</v>
      </c>
      <c r="AC606" s="477">
        <f t="shared" si="423"/>
        <v>13.080000000000002</v>
      </c>
      <c r="AD606" s="478">
        <f t="shared" si="431"/>
        <v>12</v>
      </c>
      <c r="AE606" s="54">
        <v>44</v>
      </c>
      <c r="AF606" s="54"/>
      <c r="AG606" s="491">
        <v>32</v>
      </c>
      <c r="AH606" s="60"/>
      <c r="AI606" s="55"/>
      <c r="AJ606" s="61"/>
      <c r="AK606" s="62"/>
      <c r="AL606" s="63"/>
      <c r="AM606" s="64"/>
      <c r="AN606" s="65"/>
      <c r="AO606" s="66"/>
    </row>
    <row r="607" spans="1:41" s="22" customFormat="1" ht="63" customHeight="1" x14ac:dyDescent="0.15">
      <c r="A607" s="43"/>
      <c r="B607" s="44"/>
      <c r="C607" s="185" t="s">
        <v>261</v>
      </c>
      <c r="D607" s="82" t="s">
        <v>218</v>
      </c>
      <c r="E607" s="45"/>
      <c r="F607" s="82"/>
      <c r="G607" s="204"/>
      <c r="H607" s="47"/>
      <c r="I607" s="187">
        <v>0.8</v>
      </c>
      <c r="J607" s="188">
        <v>0.2</v>
      </c>
      <c r="K607" s="188"/>
      <c r="L607" s="188"/>
      <c r="M607" s="188"/>
      <c r="N607" s="189">
        <f t="shared" si="432"/>
        <v>1</v>
      </c>
      <c r="O607" s="211">
        <v>1.03</v>
      </c>
      <c r="P607" s="191">
        <v>35</v>
      </c>
      <c r="Q607" s="192">
        <v>35</v>
      </c>
      <c r="R607" s="193"/>
      <c r="S607" s="192"/>
      <c r="T607" s="194"/>
      <c r="U607" s="195">
        <f t="shared" si="433"/>
        <v>14.42</v>
      </c>
      <c r="V607" s="196">
        <f t="shared" si="434"/>
        <v>14</v>
      </c>
      <c r="W607" s="75">
        <v>54036305000</v>
      </c>
      <c r="X607" s="181">
        <v>26989832000</v>
      </c>
      <c r="Y607" s="181"/>
      <c r="Z607" s="68"/>
      <c r="AA607" s="68"/>
      <c r="AB607" s="58">
        <f t="shared" si="422"/>
        <v>1.1200000000000001</v>
      </c>
      <c r="AC607" s="195">
        <f>12*AB607*O607</f>
        <v>13.843200000000001</v>
      </c>
      <c r="AD607" s="478">
        <f t="shared" si="431"/>
        <v>12</v>
      </c>
      <c r="AE607" s="195">
        <v>44</v>
      </c>
      <c r="AF607" s="54"/>
      <c r="AG607" s="491">
        <v>32</v>
      </c>
      <c r="AH607" s="60"/>
      <c r="AI607" s="55"/>
      <c r="AJ607" s="61"/>
      <c r="AK607" s="62"/>
      <c r="AL607" s="63"/>
      <c r="AM607" s="64"/>
      <c r="AN607" s="65"/>
      <c r="AO607" s="66"/>
    </row>
    <row r="608" spans="1:41" s="22" customFormat="1" ht="63" customHeight="1" x14ac:dyDescent="0.15">
      <c r="A608" s="43"/>
      <c r="B608" s="44"/>
      <c r="C608" s="213" t="s">
        <v>412</v>
      </c>
      <c r="D608" s="219" t="s">
        <v>314</v>
      </c>
      <c r="E608" s="45"/>
      <c r="F608" s="45"/>
      <c r="G608" s="83"/>
      <c r="H608" s="47"/>
      <c r="I608" s="48">
        <v>0.51</v>
      </c>
      <c r="J608" s="49">
        <v>0.49</v>
      </c>
      <c r="K608" s="49">
        <v>0</v>
      </c>
      <c r="L608" s="49"/>
      <c r="M608" s="49"/>
      <c r="N608" s="50">
        <f t="shared" si="432"/>
        <v>1</v>
      </c>
      <c r="O608" s="212">
        <v>1.03</v>
      </c>
      <c r="P608" s="52">
        <v>35</v>
      </c>
      <c r="Q608" s="53">
        <v>35</v>
      </c>
      <c r="R608" s="53"/>
      <c r="S608" s="53"/>
      <c r="T608" s="53"/>
      <c r="U608" s="54">
        <f t="shared" si="433"/>
        <v>14.42</v>
      </c>
      <c r="V608" s="55">
        <f t="shared" si="434"/>
        <v>14</v>
      </c>
      <c r="W608" s="201">
        <v>41980000000</v>
      </c>
      <c r="X608" s="197">
        <v>49326338000</v>
      </c>
      <c r="Y608" s="181"/>
      <c r="Z608" s="56"/>
      <c r="AA608" s="56"/>
      <c r="AB608" s="58">
        <f t="shared" si="422"/>
        <v>1.05</v>
      </c>
      <c r="AC608" s="54">
        <f>12*AB608*O608</f>
        <v>12.978000000000002</v>
      </c>
      <c r="AD608" s="478">
        <f t="shared" si="431"/>
        <v>12</v>
      </c>
      <c r="AE608" s="54">
        <v>44</v>
      </c>
      <c r="AF608" s="54"/>
      <c r="AG608" s="491">
        <v>32</v>
      </c>
      <c r="AH608" s="60"/>
      <c r="AI608" s="55"/>
      <c r="AJ608" s="61"/>
      <c r="AK608" s="62"/>
      <c r="AL608" s="63"/>
      <c r="AM608" s="64"/>
      <c r="AN608" s="65"/>
      <c r="AO608" s="66"/>
    </row>
    <row r="609" spans="1:41" s="22" customFormat="1" ht="48.75" customHeight="1" x14ac:dyDescent="0.15">
      <c r="A609" s="43"/>
      <c r="B609" s="44"/>
      <c r="C609" s="229" t="s">
        <v>413</v>
      </c>
      <c r="D609" s="107" t="s">
        <v>129</v>
      </c>
      <c r="E609" s="45"/>
      <c r="F609" s="45"/>
      <c r="G609" s="83"/>
      <c r="H609" s="47"/>
      <c r="I609" s="48">
        <v>0.51</v>
      </c>
      <c r="J609" s="49">
        <v>0.49</v>
      </c>
      <c r="K609" s="49"/>
      <c r="L609" s="49"/>
      <c r="M609" s="49"/>
      <c r="N609" s="50">
        <f t="shared" si="432"/>
        <v>1</v>
      </c>
      <c r="O609" s="212">
        <v>1.03</v>
      </c>
      <c r="P609" s="52">
        <v>33.799999999999997</v>
      </c>
      <c r="Q609" s="166">
        <v>35</v>
      </c>
      <c r="R609" s="53"/>
      <c r="S609" s="53"/>
      <c r="T609" s="53"/>
      <c r="U609" s="54">
        <f t="shared" si="433"/>
        <v>14.17</v>
      </c>
      <c r="V609" s="55">
        <f t="shared" si="434"/>
        <v>14</v>
      </c>
      <c r="W609" s="181">
        <v>23191739000</v>
      </c>
      <c r="X609" s="197">
        <v>66405922000</v>
      </c>
      <c r="Y609" s="197"/>
      <c r="Z609" s="56"/>
      <c r="AA609" s="56"/>
      <c r="AB609" s="58">
        <f t="shared" si="422"/>
        <v>1.02</v>
      </c>
      <c r="AC609" s="54">
        <f>12*AB609*O609</f>
        <v>12.607200000000001</v>
      </c>
      <c r="AD609" s="478">
        <f t="shared" si="431"/>
        <v>12</v>
      </c>
      <c r="AE609" s="54">
        <v>44</v>
      </c>
      <c r="AF609" s="54"/>
      <c r="AG609" s="491">
        <v>32</v>
      </c>
      <c r="AH609" s="60"/>
      <c r="AI609" s="55"/>
      <c r="AJ609" s="61"/>
      <c r="AK609" s="62"/>
      <c r="AL609" s="63"/>
      <c r="AM609" s="64"/>
      <c r="AN609" s="65"/>
      <c r="AO609" s="66"/>
    </row>
    <row r="610" spans="1:41" s="22" customFormat="1" ht="42" customHeight="1" x14ac:dyDescent="0.15">
      <c r="A610" s="43"/>
      <c r="B610" s="44"/>
      <c r="C610" s="104" t="s">
        <v>402</v>
      </c>
      <c r="D610" s="82" t="s">
        <v>222</v>
      </c>
      <c r="E610" s="45"/>
      <c r="F610" s="82"/>
      <c r="G610" s="83"/>
      <c r="H610" s="47" t="s">
        <v>403</v>
      </c>
      <c r="I610" s="48">
        <v>0.51</v>
      </c>
      <c r="J610" s="49">
        <v>0.49</v>
      </c>
      <c r="K610" s="49"/>
      <c r="L610" s="49"/>
      <c r="M610" s="49"/>
      <c r="N610" s="50">
        <f t="shared" si="432"/>
        <v>1</v>
      </c>
      <c r="O610" s="51">
        <v>1.03</v>
      </c>
      <c r="P610" s="52">
        <v>35</v>
      </c>
      <c r="Q610" s="166">
        <v>35</v>
      </c>
      <c r="R610" s="53"/>
      <c r="S610" s="53"/>
      <c r="T610" s="53"/>
      <c r="U610" s="54">
        <f t="shared" si="433"/>
        <v>14.42</v>
      </c>
      <c r="V610" s="55">
        <f t="shared" si="434"/>
        <v>14</v>
      </c>
      <c r="W610" s="75">
        <v>29237986000</v>
      </c>
      <c r="X610" s="75">
        <v>62778580000</v>
      </c>
      <c r="Y610" s="75"/>
      <c r="Z610" s="181"/>
      <c r="AA610" s="56"/>
      <c r="AB610" s="58">
        <f t="shared" si="422"/>
        <v>1.05</v>
      </c>
      <c r="AC610" s="54">
        <f>12*AB610*O610</f>
        <v>12.978000000000002</v>
      </c>
      <c r="AD610" s="478">
        <f t="shared" si="431"/>
        <v>12</v>
      </c>
      <c r="AE610" s="54">
        <v>44</v>
      </c>
      <c r="AF610" s="54"/>
      <c r="AG610" s="491">
        <v>32</v>
      </c>
      <c r="AH610" s="60"/>
      <c r="AI610" s="55"/>
      <c r="AJ610" s="61"/>
      <c r="AK610" s="62"/>
      <c r="AL610" s="63"/>
      <c r="AM610" s="64"/>
      <c r="AN610" s="65"/>
      <c r="AO610" s="66"/>
    </row>
    <row r="611" spans="1:41" s="22" customFormat="1" ht="63" customHeight="1" x14ac:dyDescent="0.15">
      <c r="A611" s="43"/>
      <c r="B611" s="44"/>
      <c r="C611" s="117" t="s">
        <v>414</v>
      </c>
      <c r="D611" s="104" t="s">
        <v>415</v>
      </c>
      <c r="E611" s="45"/>
      <c r="F611" s="45"/>
      <c r="G611" s="83"/>
      <c r="H611" s="47"/>
      <c r="I611" s="48">
        <v>0.51</v>
      </c>
      <c r="J611" s="49">
        <v>0.49</v>
      </c>
      <c r="K611" s="49">
        <v>0</v>
      </c>
      <c r="L611" s="49"/>
      <c r="M611" s="49"/>
      <c r="N611" s="50">
        <f t="shared" si="432"/>
        <v>1</v>
      </c>
      <c r="O611" s="212">
        <v>1.03</v>
      </c>
      <c r="P611" s="52">
        <v>35</v>
      </c>
      <c r="Q611" s="53">
        <v>35</v>
      </c>
      <c r="R611" s="53"/>
      <c r="S611" s="53"/>
      <c r="T611" s="53"/>
      <c r="U611" s="54">
        <f t="shared" si="433"/>
        <v>14.42</v>
      </c>
      <c r="V611" s="55">
        <f t="shared" si="434"/>
        <v>14</v>
      </c>
      <c r="W611" s="197">
        <v>45600000000</v>
      </c>
      <c r="X611" s="197">
        <v>45042351000</v>
      </c>
      <c r="Y611" s="181"/>
      <c r="Z611" s="56"/>
      <c r="AA611" s="56"/>
      <c r="AB611" s="58">
        <f t="shared" si="422"/>
        <v>1.04</v>
      </c>
      <c r="AC611" s="54">
        <f>12*AB611*O611</f>
        <v>12.8544</v>
      </c>
      <c r="AD611" s="478">
        <f t="shared" si="431"/>
        <v>12</v>
      </c>
      <c r="AE611" s="54">
        <v>44</v>
      </c>
      <c r="AF611" s="54"/>
      <c r="AG611" s="491">
        <v>32</v>
      </c>
      <c r="AH611" s="60"/>
      <c r="AI611" s="55"/>
      <c r="AJ611" s="61"/>
      <c r="AK611" s="62"/>
      <c r="AL611" s="63"/>
      <c r="AM611" s="64"/>
      <c r="AN611" s="65"/>
      <c r="AO611" s="66"/>
    </row>
    <row r="612" spans="1:41" s="22" customFormat="1" ht="37.5" customHeight="1" x14ac:dyDescent="0.15">
      <c r="A612" s="43"/>
      <c r="B612" s="44"/>
      <c r="C612" s="73"/>
      <c r="D612" s="45"/>
      <c r="E612" s="104"/>
      <c r="F612" s="82"/>
      <c r="G612" s="83"/>
      <c r="H612" s="175"/>
      <c r="I612" s="48"/>
      <c r="J612" s="217"/>
      <c r="K612" s="49"/>
      <c r="L612" s="49"/>
      <c r="M612" s="49"/>
      <c r="N612" s="50"/>
      <c r="O612" s="212"/>
      <c r="P612" s="52"/>
      <c r="Q612" s="53"/>
      <c r="R612" s="53"/>
      <c r="S612" s="53"/>
      <c r="T612" s="53"/>
      <c r="U612" s="54"/>
      <c r="V612" s="55"/>
      <c r="W612" s="201"/>
      <c r="X612" s="201"/>
      <c r="Y612" s="201"/>
      <c r="Z612" s="56"/>
      <c r="AA612" s="56"/>
      <c r="AB612" s="58">
        <f t="shared" si="422"/>
        <v>0</v>
      </c>
      <c r="AC612" s="54"/>
      <c r="AD612" s="478">
        <f t="shared" si="431"/>
        <v>0</v>
      </c>
      <c r="AE612" s="54"/>
      <c r="AF612" s="54"/>
      <c r="AG612" s="491">
        <v>32</v>
      </c>
      <c r="AH612" s="60"/>
      <c r="AI612" s="55"/>
      <c r="AJ612" s="61"/>
      <c r="AK612" s="62"/>
      <c r="AL612" s="63"/>
      <c r="AM612" s="64"/>
      <c r="AN612" s="65"/>
      <c r="AO612" s="66"/>
    </row>
    <row r="613" spans="1:41" s="22" customFormat="1" ht="37.5" customHeight="1" x14ac:dyDescent="0.15">
      <c r="A613" s="43"/>
      <c r="B613" s="44" t="s">
        <v>416</v>
      </c>
      <c r="C613" s="73" t="s">
        <v>388</v>
      </c>
      <c r="D613" s="45"/>
      <c r="E613" s="82"/>
      <c r="F613" s="82"/>
      <c r="G613" s="83"/>
      <c r="H613" s="230"/>
      <c r="I613" s="48"/>
      <c r="J613" s="217"/>
      <c r="K613" s="49"/>
      <c r="L613" s="49"/>
      <c r="M613" s="49"/>
      <c r="N613" s="50"/>
      <c r="O613" s="212"/>
      <c r="P613" s="52"/>
      <c r="Q613" s="53"/>
      <c r="R613" s="53"/>
      <c r="S613" s="53"/>
      <c r="T613" s="53"/>
      <c r="U613" s="54"/>
      <c r="V613" s="55"/>
      <c r="W613" s="201"/>
      <c r="X613" s="201"/>
      <c r="Y613" s="201"/>
      <c r="Z613" s="56"/>
      <c r="AA613" s="56"/>
      <c r="AB613" s="58">
        <f t="shared" ref="AB613:AB676" si="435">ROUND(((((W613*I613)+(X613*J613)+(Y613*K613)+(Z613*L613)+(AA613*M613))/$L$2)),2)</f>
        <v>0</v>
      </c>
      <c r="AC613" s="54"/>
      <c r="AD613" s="478">
        <f t="shared" si="431"/>
        <v>0</v>
      </c>
      <c r="AE613" s="54"/>
      <c r="AF613" s="54"/>
      <c r="AG613" s="491">
        <v>32</v>
      </c>
      <c r="AH613" s="60"/>
      <c r="AI613" s="55"/>
      <c r="AJ613" s="61"/>
      <c r="AK613" s="62"/>
      <c r="AL613" s="63"/>
      <c r="AM613" s="64"/>
      <c r="AN613" s="65"/>
      <c r="AO613" s="66"/>
    </row>
    <row r="614" spans="1:41" s="22" customFormat="1" ht="53.25" customHeight="1" x14ac:dyDescent="0.15">
      <c r="A614" s="43"/>
      <c r="B614" s="44"/>
      <c r="C614" s="45"/>
      <c r="D614" s="82"/>
      <c r="E614" s="82"/>
      <c r="F614" s="45"/>
      <c r="G614" s="83"/>
      <c r="H614" s="47"/>
      <c r="I614" s="48"/>
      <c r="J614" s="49"/>
      <c r="K614" s="49"/>
      <c r="L614" s="49"/>
      <c r="M614" s="49"/>
      <c r="N614" s="50"/>
      <c r="O614" s="212"/>
      <c r="P614" s="52"/>
      <c r="Q614" s="53"/>
      <c r="R614" s="53"/>
      <c r="S614" s="53"/>
      <c r="T614" s="53"/>
      <c r="U614" s="54"/>
      <c r="V614" s="55"/>
      <c r="W614" s="201"/>
      <c r="X614" s="197"/>
      <c r="Y614" s="181"/>
      <c r="Z614" s="56"/>
      <c r="AA614" s="56"/>
      <c r="AB614" s="58">
        <f t="shared" si="435"/>
        <v>0</v>
      </c>
      <c r="AC614" s="54"/>
      <c r="AD614" s="478">
        <f t="shared" si="431"/>
        <v>0</v>
      </c>
      <c r="AE614" s="54"/>
      <c r="AF614" s="54"/>
      <c r="AG614" s="491">
        <v>32</v>
      </c>
      <c r="AH614" s="60"/>
      <c r="AI614" s="55"/>
      <c r="AJ614" s="61"/>
      <c r="AK614" s="62"/>
      <c r="AL614" s="63"/>
      <c r="AM614" s="64"/>
      <c r="AN614" s="65"/>
      <c r="AO614" s="66"/>
    </row>
    <row r="615" spans="1:41" s="22" customFormat="1" ht="53.25" customHeight="1" x14ac:dyDescent="0.15">
      <c r="A615" s="43"/>
      <c r="B615" s="44"/>
      <c r="C615" s="170"/>
      <c r="D615" s="104"/>
      <c r="E615" s="82" t="s">
        <v>417</v>
      </c>
      <c r="F615" s="45"/>
      <c r="G615" s="83"/>
      <c r="H615" s="47"/>
      <c r="I615" s="48"/>
      <c r="J615" s="49"/>
      <c r="K615" s="49"/>
      <c r="L615" s="49"/>
      <c r="M615" s="49"/>
      <c r="N615" s="50"/>
      <c r="O615" s="212"/>
      <c r="P615" s="52"/>
      <c r="Q615" s="53"/>
      <c r="R615" s="53"/>
      <c r="S615" s="53"/>
      <c r="T615" s="53"/>
      <c r="U615" s="54"/>
      <c r="V615" s="55"/>
      <c r="W615" s="75"/>
      <c r="X615" s="181"/>
      <c r="Y615" s="181"/>
      <c r="Z615" s="56"/>
      <c r="AA615" s="56"/>
      <c r="AB615" s="58">
        <f t="shared" si="435"/>
        <v>0</v>
      </c>
      <c r="AC615" s="54"/>
      <c r="AD615" s="478">
        <f t="shared" si="431"/>
        <v>0</v>
      </c>
      <c r="AE615" s="54"/>
      <c r="AF615" s="54"/>
      <c r="AG615" s="491">
        <v>32</v>
      </c>
      <c r="AH615" s="60"/>
      <c r="AI615" s="55"/>
      <c r="AJ615" s="61"/>
      <c r="AK615" s="62"/>
      <c r="AL615" s="63"/>
      <c r="AM615" s="64"/>
      <c r="AN615" s="65"/>
      <c r="AO615" s="66"/>
    </row>
    <row r="616" spans="1:41" s="22" customFormat="1" ht="42" customHeight="1" x14ac:dyDescent="0.15">
      <c r="A616" s="43"/>
      <c r="B616" s="44"/>
      <c r="C616" s="202"/>
      <c r="D616" s="112" t="s">
        <v>418</v>
      </c>
      <c r="E616" s="45"/>
      <c r="F616" s="82"/>
      <c r="G616" s="83"/>
      <c r="H616" s="47" t="s">
        <v>45</v>
      </c>
      <c r="I616" s="48">
        <v>0.51</v>
      </c>
      <c r="J616" s="49">
        <v>0.49</v>
      </c>
      <c r="K616" s="49"/>
      <c r="L616" s="49"/>
      <c r="M616" s="49"/>
      <c r="N616" s="50">
        <f t="shared" ref="N616:N627" si="436">SUM(I616:M616)</f>
        <v>1</v>
      </c>
      <c r="O616" s="212">
        <v>1.03</v>
      </c>
      <c r="P616" s="52">
        <v>35</v>
      </c>
      <c r="Q616" s="53">
        <v>33.799999999999997</v>
      </c>
      <c r="R616" s="53"/>
      <c r="S616" s="53"/>
      <c r="T616" s="53"/>
      <c r="U616" s="54">
        <f>ROUND((((P616*14/35*I616)+(Q616*14/35*J616)+(R616*14/35*K616)+(S616*14/35*L616)+(T616*14/35*M616))*O616),2)</f>
        <v>14.18</v>
      </c>
      <c r="V616" s="55">
        <f>IF(U616&gt;=14,14,U616)</f>
        <v>14</v>
      </c>
      <c r="W616" s="181"/>
      <c r="X616" s="75">
        <v>74910120000</v>
      </c>
      <c r="Y616" s="56"/>
      <c r="Z616" s="56"/>
      <c r="AA616" s="56"/>
      <c r="AB616" s="58">
        <f t="shared" si="435"/>
        <v>0.85</v>
      </c>
      <c r="AC616" s="54">
        <f>12*AB616*O616</f>
        <v>10.506</v>
      </c>
      <c r="AD616" s="478">
        <f t="shared" si="431"/>
        <v>10.506</v>
      </c>
      <c r="AE616" s="54">
        <v>44</v>
      </c>
      <c r="AF616" s="54"/>
      <c r="AG616" s="491">
        <v>32</v>
      </c>
      <c r="AH616" s="60"/>
      <c r="AI616" s="55"/>
      <c r="AJ616" s="61"/>
      <c r="AK616" s="62"/>
      <c r="AL616" s="63"/>
      <c r="AM616" s="64"/>
      <c r="AN616" s="65"/>
      <c r="AO616" s="66"/>
    </row>
    <row r="617" spans="1:41" s="22" customFormat="1" ht="42" customHeight="1" x14ac:dyDescent="0.15">
      <c r="A617" s="43"/>
      <c r="B617" s="171"/>
      <c r="C617" s="82" t="s">
        <v>419</v>
      </c>
      <c r="D617" s="80" t="s">
        <v>415</v>
      </c>
      <c r="E617" s="104"/>
      <c r="F617" s="80"/>
      <c r="G617" s="231"/>
      <c r="H617" s="47" t="s">
        <v>190</v>
      </c>
      <c r="I617" s="187">
        <v>0.51</v>
      </c>
      <c r="J617" s="188">
        <v>0.49</v>
      </c>
      <c r="K617" s="188"/>
      <c r="L617" s="188"/>
      <c r="M617" s="188"/>
      <c r="N617" s="189">
        <f t="shared" si="436"/>
        <v>1</v>
      </c>
      <c r="O617" s="211">
        <v>1.03</v>
      </c>
      <c r="P617" s="191">
        <v>35</v>
      </c>
      <c r="Q617" s="232">
        <v>35</v>
      </c>
      <c r="R617" s="192"/>
      <c r="S617" s="192"/>
      <c r="T617" s="192"/>
      <c r="U617" s="195">
        <f>ROUND((((P617*14/35*I617)+(Q617*14/35*J617)+(R617*14/35*K617)+(S617*14/35*L617)+(T617*14/35*M617))*O617),2)</f>
        <v>14.42</v>
      </c>
      <c r="V617" s="199">
        <f>IF(U617&gt;=14,14,U617)</f>
        <v>14</v>
      </c>
      <c r="W617" s="181">
        <v>44000000000</v>
      </c>
      <c r="X617" s="197">
        <v>45042351000</v>
      </c>
      <c r="Y617" s="218"/>
      <c r="Z617" s="68"/>
      <c r="AA617" s="68"/>
      <c r="AB617" s="58">
        <f t="shared" si="435"/>
        <v>1.03</v>
      </c>
      <c r="AC617" s="195">
        <f>12*AB617*O617</f>
        <v>12.7308</v>
      </c>
      <c r="AD617" s="478">
        <f t="shared" si="431"/>
        <v>12</v>
      </c>
      <c r="AE617" s="195">
        <v>44</v>
      </c>
      <c r="AF617" s="54"/>
      <c r="AG617" s="491">
        <v>32</v>
      </c>
      <c r="AH617" s="60"/>
      <c r="AI617" s="55"/>
      <c r="AJ617" s="61"/>
      <c r="AK617" s="62"/>
      <c r="AL617" s="63"/>
      <c r="AM617" s="64"/>
      <c r="AN617" s="65"/>
      <c r="AO617" s="66"/>
    </row>
    <row r="618" spans="1:41" s="22" customFormat="1" ht="42" customHeight="1" x14ac:dyDescent="0.15">
      <c r="A618" s="43"/>
      <c r="B618" s="171"/>
      <c r="C618" s="113" t="s">
        <v>154</v>
      </c>
      <c r="D618" s="45"/>
      <c r="E618" s="104"/>
      <c r="F618" s="80"/>
      <c r="G618" s="231"/>
      <c r="H618" s="210" t="s">
        <v>45</v>
      </c>
      <c r="I618" s="187">
        <v>0.65</v>
      </c>
      <c r="J618" s="188">
        <v>0.35</v>
      </c>
      <c r="K618" s="188"/>
      <c r="L618" s="188"/>
      <c r="M618" s="188"/>
      <c r="N618" s="189">
        <f t="shared" si="436"/>
        <v>1</v>
      </c>
      <c r="O618" s="211">
        <v>1</v>
      </c>
      <c r="P618" s="191">
        <v>35</v>
      </c>
      <c r="Q618" s="232">
        <v>35</v>
      </c>
      <c r="R618" s="192"/>
      <c r="S618" s="192"/>
      <c r="T618" s="192"/>
      <c r="U618" s="195">
        <f>ROUND((((P618*14/35*I618)+(Q618*14/35*J618)+(R618*14/35*K618)+(S618*14/35*L618)+(T618*14/35*M618))*O618),2)</f>
        <v>14</v>
      </c>
      <c r="V618" s="199">
        <f>IF(U618&gt;=14,14,U618)</f>
        <v>14</v>
      </c>
      <c r="W618" s="197">
        <v>59266613000</v>
      </c>
      <c r="X618" s="197">
        <v>7483677000</v>
      </c>
      <c r="Y618" s="218"/>
      <c r="Z618" s="68"/>
      <c r="AA618" s="68"/>
      <c r="AB618" s="58">
        <f t="shared" si="435"/>
        <v>0.95</v>
      </c>
      <c r="AC618" s="195">
        <f>12*AB618*O618</f>
        <v>11.399999999999999</v>
      </c>
      <c r="AD618" s="478">
        <f t="shared" si="431"/>
        <v>11.399999999999999</v>
      </c>
      <c r="AE618" s="195">
        <v>44</v>
      </c>
      <c r="AF618" s="54"/>
      <c r="AG618" s="491">
        <v>32</v>
      </c>
      <c r="AH618" s="60"/>
      <c r="AI618" s="55"/>
      <c r="AJ618" s="61"/>
      <c r="AK618" s="62"/>
      <c r="AL618" s="63"/>
      <c r="AM618" s="64"/>
      <c r="AN618" s="65"/>
      <c r="AO618" s="66"/>
    </row>
    <row r="619" spans="1:41" s="22" customFormat="1" ht="42" customHeight="1" x14ac:dyDescent="0.15">
      <c r="A619" s="43"/>
      <c r="B619" s="44"/>
      <c r="C619" s="224" t="s">
        <v>420</v>
      </c>
      <c r="D619" s="45"/>
      <c r="E619" s="45"/>
      <c r="F619" s="82"/>
      <c r="G619" s="83"/>
      <c r="H619" s="47" t="s">
        <v>421</v>
      </c>
      <c r="I619" s="48">
        <v>0.5</v>
      </c>
      <c r="J619" s="217">
        <v>0.35</v>
      </c>
      <c r="K619" s="49">
        <v>0.15</v>
      </c>
      <c r="L619" s="49"/>
      <c r="M619" s="49"/>
      <c r="N619" s="50">
        <f t="shared" si="436"/>
        <v>1</v>
      </c>
      <c r="O619" s="212">
        <v>1</v>
      </c>
      <c r="P619" s="52">
        <v>35</v>
      </c>
      <c r="Q619" s="53">
        <v>35</v>
      </c>
      <c r="R619" s="53"/>
      <c r="S619" s="53"/>
      <c r="T619" s="53"/>
      <c r="U619" s="54">
        <f>ROUND((((P619*14/35*I619)+(Q619*14/35*J619)+(R619*14/35*K619)+(S619*14/35*L619)+(T619*14/35*M619))*O619),2)</f>
        <v>11.9</v>
      </c>
      <c r="V619" s="55">
        <f>IF(U619&gt;=14,14,U619)</f>
        <v>11.9</v>
      </c>
      <c r="W619" s="181">
        <v>400000000000</v>
      </c>
      <c r="X619" s="75"/>
      <c r="Y619" s="56"/>
      <c r="Z619" s="56"/>
      <c r="AA619" s="56"/>
      <c r="AB619" s="58">
        <f t="shared" si="435"/>
        <v>4.6100000000000003</v>
      </c>
      <c r="AC619" s="54">
        <f>12*AB619*O619</f>
        <v>55.320000000000007</v>
      </c>
      <c r="AD619" s="478">
        <f t="shared" si="431"/>
        <v>12</v>
      </c>
      <c r="AE619" s="54">
        <v>44</v>
      </c>
      <c r="AF619" s="54"/>
      <c r="AG619" s="491">
        <v>32</v>
      </c>
      <c r="AH619" s="60"/>
      <c r="AI619" s="55"/>
      <c r="AJ619" s="61"/>
      <c r="AK619" s="62"/>
      <c r="AL619" s="63"/>
      <c r="AM619" s="64"/>
      <c r="AN619" s="65"/>
      <c r="AO619" s="66"/>
    </row>
    <row r="620" spans="1:41" s="22" customFormat="1" ht="42" customHeight="1" x14ac:dyDescent="0.15">
      <c r="A620" s="43"/>
      <c r="B620" s="44"/>
      <c r="C620" s="113" t="s">
        <v>422</v>
      </c>
      <c r="D620" s="113" t="s">
        <v>241</v>
      </c>
      <c r="E620" s="112" t="s">
        <v>50</v>
      </c>
      <c r="F620" s="45"/>
      <c r="G620" s="83"/>
      <c r="H620" s="47" t="s">
        <v>342</v>
      </c>
      <c r="I620" s="48">
        <v>0.33900000000000002</v>
      </c>
      <c r="J620" s="49">
        <v>0.33</v>
      </c>
      <c r="K620" s="49">
        <v>0.33</v>
      </c>
      <c r="L620" s="49"/>
      <c r="M620" s="49"/>
      <c r="N620" s="50">
        <f t="shared" si="436"/>
        <v>0.99900000000000011</v>
      </c>
      <c r="O620" s="212">
        <v>1.03</v>
      </c>
      <c r="P620" s="52">
        <v>33.799999999999997</v>
      </c>
      <c r="Q620" s="53">
        <v>35</v>
      </c>
      <c r="R620" s="53">
        <v>33.799999999999997</v>
      </c>
      <c r="S620" s="53"/>
      <c r="T620" s="53"/>
      <c r="U620" s="54">
        <f t="shared" ref="U620:U625" si="437">ROUND((((P620*14/35*I620)+(Q620*14/35*J620)+(R620*14/35*K620)+(S620*14/35*L620)+(T620*14/35*M620))*O620),2)</f>
        <v>14.07</v>
      </c>
      <c r="V620" s="55">
        <f t="shared" ref="V620:V625" si="438">IF(U620&gt;=14,14,U620)</f>
        <v>14</v>
      </c>
      <c r="W620" s="75"/>
      <c r="X620" s="75"/>
      <c r="Y620" s="56">
        <v>250000000000</v>
      </c>
      <c r="Z620" s="56"/>
      <c r="AA620" s="56"/>
      <c r="AB620" s="58">
        <f t="shared" si="435"/>
        <v>1.9</v>
      </c>
      <c r="AC620" s="54">
        <f t="shared" ref="AC620:AC625" si="439">12*AB620*O620</f>
        <v>23.483999999999998</v>
      </c>
      <c r="AD620" s="478">
        <f t="shared" si="431"/>
        <v>12</v>
      </c>
      <c r="AE620" s="54">
        <v>44</v>
      </c>
      <c r="AF620" s="54"/>
      <c r="AG620" s="491">
        <v>32</v>
      </c>
      <c r="AH620" s="60"/>
      <c r="AI620" s="55"/>
      <c r="AJ620" s="61"/>
      <c r="AK620" s="62"/>
      <c r="AL620" s="63"/>
      <c r="AM620" s="64"/>
      <c r="AN620" s="65"/>
      <c r="AO620" s="66"/>
    </row>
    <row r="621" spans="1:41" s="22" customFormat="1" ht="48.75" customHeight="1" x14ac:dyDescent="0.15">
      <c r="A621" s="43"/>
      <c r="B621" s="44"/>
      <c r="C621" s="113" t="s">
        <v>221</v>
      </c>
      <c r="D621" s="113" t="s">
        <v>129</v>
      </c>
      <c r="E621" s="45"/>
      <c r="F621" s="45"/>
      <c r="G621" s="83"/>
      <c r="H621" s="47" t="s">
        <v>45</v>
      </c>
      <c r="I621" s="48">
        <v>0.51</v>
      </c>
      <c r="J621" s="49">
        <v>0.49</v>
      </c>
      <c r="K621" s="49"/>
      <c r="L621" s="49"/>
      <c r="M621" s="49"/>
      <c r="N621" s="50">
        <f t="shared" si="436"/>
        <v>1</v>
      </c>
      <c r="O621" s="212">
        <v>1.03</v>
      </c>
      <c r="P621" s="52">
        <v>33.799999999999997</v>
      </c>
      <c r="Q621" s="166">
        <v>35</v>
      </c>
      <c r="R621" s="53"/>
      <c r="S621" s="53"/>
      <c r="T621" s="53"/>
      <c r="U621" s="54">
        <f t="shared" si="437"/>
        <v>14.17</v>
      </c>
      <c r="V621" s="55">
        <f t="shared" si="438"/>
        <v>14</v>
      </c>
      <c r="W621" s="201">
        <v>16412118000</v>
      </c>
      <c r="X621" s="197">
        <v>66405922000</v>
      </c>
      <c r="Y621" s="197"/>
      <c r="Z621" s="56"/>
      <c r="AA621" s="56"/>
      <c r="AB621" s="58">
        <f t="shared" si="435"/>
        <v>0.94</v>
      </c>
      <c r="AC621" s="54">
        <f t="shared" si="439"/>
        <v>11.618399999999999</v>
      </c>
      <c r="AD621" s="478">
        <f t="shared" si="431"/>
        <v>11.618399999999999</v>
      </c>
      <c r="AE621" s="54">
        <v>44</v>
      </c>
      <c r="AF621" s="54"/>
      <c r="AG621" s="491">
        <v>32</v>
      </c>
      <c r="AH621" s="60"/>
      <c r="AI621" s="55"/>
      <c r="AJ621" s="61"/>
      <c r="AK621" s="62"/>
      <c r="AL621" s="63"/>
      <c r="AM621" s="64"/>
      <c r="AN621" s="65"/>
      <c r="AO621" s="66"/>
    </row>
    <row r="622" spans="1:41" s="22" customFormat="1" ht="42" customHeight="1" x14ac:dyDescent="0.15">
      <c r="A622" s="43"/>
      <c r="B622" s="44"/>
      <c r="C622" s="112" t="s">
        <v>387</v>
      </c>
      <c r="D622" s="112" t="s">
        <v>230</v>
      </c>
      <c r="E622" s="45"/>
      <c r="F622" s="80"/>
      <c r="G622" s="83"/>
      <c r="H622" s="47" t="s">
        <v>423</v>
      </c>
      <c r="I622" s="48">
        <v>0.51</v>
      </c>
      <c r="J622" s="49">
        <v>0.49</v>
      </c>
      <c r="K622" s="49"/>
      <c r="L622" s="49"/>
      <c r="M622" s="49"/>
      <c r="N622" s="50">
        <f t="shared" si="436"/>
        <v>1</v>
      </c>
      <c r="O622" s="212">
        <v>1.03</v>
      </c>
      <c r="P622" s="52">
        <v>35</v>
      </c>
      <c r="Q622" s="53">
        <v>33.799999999999997</v>
      </c>
      <c r="R622" s="53"/>
      <c r="S622" s="53"/>
      <c r="T622" s="53"/>
      <c r="U622" s="54">
        <f t="shared" si="437"/>
        <v>14.18</v>
      </c>
      <c r="V622" s="55">
        <f t="shared" si="438"/>
        <v>14</v>
      </c>
      <c r="W622" s="181">
        <v>23615082000</v>
      </c>
      <c r="X622" s="75">
        <v>66643876000</v>
      </c>
      <c r="Y622" s="56"/>
      <c r="Z622" s="56"/>
      <c r="AA622" s="56"/>
      <c r="AB622" s="58">
        <f t="shared" si="435"/>
        <v>1.03</v>
      </c>
      <c r="AC622" s="54">
        <f t="shared" si="439"/>
        <v>12.7308</v>
      </c>
      <c r="AD622" s="478">
        <f t="shared" si="431"/>
        <v>12</v>
      </c>
      <c r="AE622" s="54">
        <v>44</v>
      </c>
      <c r="AF622" s="54"/>
      <c r="AG622" s="491">
        <v>32</v>
      </c>
      <c r="AH622" s="60"/>
      <c r="AI622" s="55"/>
      <c r="AJ622" s="61"/>
      <c r="AK622" s="62"/>
      <c r="AL622" s="63"/>
      <c r="AM622" s="64"/>
      <c r="AN622" s="65"/>
      <c r="AO622" s="66"/>
    </row>
    <row r="623" spans="1:41" s="22" customFormat="1" ht="63" customHeight="1" x14ac:dyDescent="0.15">
      <c r="A623" s="43"/>
      <c r="B623" s="44"/>
      <c r="C623" s="113" t="s">
        <v>402</v>
      </c>
      <c r="D623" s="112" t="s">
        <v>376</v>
      </c>
      <c r="E623" s="45"/>
      <c r="F623" s="45"/>
      <c r="G623" s="83"/>
      <c r="H623" s="47" t="s">
        <v>424</v>
      </c>
      <c r="I623" s="48">
        <v>0.51</v>
      </c>
      <c r="J623" s="49">
        <v>0.49</v>
      </c>
      <c r="K623" s="49">
        <v>0</v>
      </c>
      <c r="L623" s="49"/>
      <c r="M623" s="49"/>
      <c r="N623" s="50">
        <f t="shared" si="436"/>
        <v>1</v>
      </c>
      <c r="O623" s="212">
        <v>1.03</v>
      </c>
      <c r="P623" s="52">
        <v>35</v>
      </c>
      <c r="Q623" s="53">
        <v>35</v>
      </c>
      <c r="R623" s="53"/>
      <c r="S623" s="53"/>
      <c r="T623" s="53"/>
      <c r="U623" s="54">
        <f t="shared" si="437"/>
        <v>14.42</v>
      </c>
      <c r="V623" s="55">
        <f t="shared" si="438"/>
        <v>14</v>
      </c>
      <c r="W623" s="75">
        <v>29237986000</v>
      </c>
      <c r="X623" s="181">
        <v>51595471000</v>
      </c>
      <c r="Y623" s="181"/>
      <c r="Z623" s="56"/>
      <c r="AA623" s="56"/>
      <c r="AB623" s="58">
        <f t="shared" si="435"/>
        <v>0.93</v>
      </c>
      <c r="AC623" s="54">
        <f t="shared" si="439"/>
        <v>11.4948</v>
      </c>
      <c r="AD623" s="478">
        <f t="shared" si="431"/>
        <v>11.4948</v>
      </c>
      <c r="AE623" s="54">
        <v>44</v>
      </c>
      <c r="AF623" s="54"/>
      <c r="AG623" s="491">
        <v>32</v>
      </c>
      <c r="AH623" s="60"/>
      <c r="AI623" s="55"/>
      <c r="AJ623" s="61"/>
      <c r="AK623" s="62"/>
      <c r="AL623" s="63"/>
      <c r="AM623" s="64"/>
      <c r="AN623" s="65"/>
      <c r="AO623" s="66"/>
    </row>
    <row r="624" spans="1:41" s="22" customFormat="1" ht="63" customHeight="1" x14ac:dyDescent="0.15">
      <c r="A624" s="43"/>
      <c r="B624" s="44"/>
      <c r="C624" s="109" t="s">
        <v>370</v>
      </c>
      <c r="D624" s="45" t="s">
        <v>417</v>
      </c>
      <c r="E624" s="113" t="s">
        <v>425</v>
      </c>
      <c r="F624" s="45"/>
      <c r="G624" s="83"/>
      <c r="H624" s="47" t="s">
        <v>426</v>
      </c>
      <c r="I624" s="48">
        <v>0.5</v>
      </c>
      <c r="J624" s="49">
        <v>0.3</v>
      </c>
      <c r="K624" s="49">
        <v>0.2</v>
      </c>
      <c r="L624" s="49"/>
      <c r="M624" s="49"/>
      <c r="N624" s="50">
        <f t="shared" si="436"/>
        <v>1</v>
      </c>
      <c r="O624" s="212">
        <v>1.03</v>
      </c>
      <c r="P624" s="52">
        <v>35</v>
      </c>
      <c r="Q624" s="53">
        <v>33.799999999999997</v>
      </c>
      <c r="R624" s="53">
        <v>33.799999999999997</v>
      </c>
      <c r="S624" s="53"/>
      <c r="T624" s="53"/>
      <c r="U624" s="54">
        <f t="shared" si="437"/>
        <v>14.17</v>
      </c>
      <c r="V624" s="55">
        <f t="shared" si="438"/>
        <v>14</v>
      </c>
      <c r="W624" s="75">
        <v>109049673000</v>
      </c>
      <c r="X624" s="181"/>
      <c r="Y624" s="181">
        <v>20750631000</v>
      </c>
      <c r="Z624" s="56"/>
      <c r="AA624" s="56"/>
      <c r="AB624" s="58">
        <f t="shared" si="435"/>
        <v>1.35</v>
      </c>
      <c r="AC624" s="54">
        <f t="shared" si="439"/>
        <v>16.686000000000003</v>
      </c>
      <c r="AD624" s="478">
        <f t="shared" si="431"/>
        <v>12</v>
      </c>
      <c r="AE624" s="54">
        <v>44</v>
      </c>
      <c r="AF624" s="54"/>
      <c r="AG624" s="491">
        <v>32</v>
      </c>
      <c r="AH624" s="60"/>
      <c r="AI624" s="55"/>
      <c r="AJ624" s="61"/>
      <c r="AK624" s="62"/>
      <c r="AL624" s="63"/>
      <c r="AM624" s="64"/>
      <c r="AN624" s="65"/>
      <c r="AO624" s="66"/>
    </row>
    <row r="625" spans="1:41" s="22" customFormat="1" ht="42" customHeight="1" x14ac:dyDescent="0.15">
      <c r="A625" s="43"/>
      <c r="B625" s="44"/>
      <c r="C625" s="118" t="s">
        <v>220</v>
      </c>
      <c r="D625" s="45" t="s">
        <v>427</v>
      </c>
      <c r="E625" s="112" t="s">
        <v>428</v>
      </c>
      <c r="F625" s="45" t="s">
        <v>190</v>
      </c>
      <c r="G625" s="83"/>
      <c r="H625" s="47" t="s">
        <v>429</v>
      </c>
      <c r="I625" s="48">
        <v>0.5</v>
      </c>
      <c r="J625" s="49">
        <v>0.14000000000000001</v>
      </c>
      <c r="K625" s="49">
        <v>0.16</v>
      </c>
      <c r="L625" s="49">
        <v>0.2</v>
      </c>
      <c r="M625" s="49"/>
      <c r="N625" s="50">
        <f t="shared" si="436"/>
        <v>1</v>
      </c>
      <c r="O625" s="212">
        <v>1</v>
      </c>
      <c r="P625" s="52">
        <v>35</v>
      </c>
      <c r="Q625" s="53">
        <v>35</v>
      </c>
      <c r="R625" s="53">
        <v>35</v>
      </c>
      <c r="S625" s="53">
        <v>35</v>
      </c>
      <c r="T625" s="53"/>
      <c r="U625" s="54">
        <f t="shared" si="437"/>
        <v>14</v>
      </c>
      <c r="V625" s="55">
        <f t="shared" si="438"/>
        <v>14</v>
      </c>
      <c r="W625" s="181">
        <v>160000000000</v>
      </c>
      <c r="X625" s="201"/>
      <c r="Y625" s="56"/>
      <c r="Z625" s="56"/>
      <c r="AA625" s="56"/>
      <c r="AB625" s="58">
        <f t="shared" si="435"/>
        <v>1.84</v>
      </c>
      <c r="AC625" s="54">
        <f t="shared" si="439"/>
        <v>22.080000000000002</v>
      </c>
      <c r="AD625" s="478">
        <f t="shared" si="431"/>
        <v>12</v>
      </c>
      <c r="AE625" s="54">
        <v>44</v>
      </c>
      <c r="AF625" s="54"/>
      <c r="AG625" s="491">
        <v>32</v>
      </c>
      <c r="AH625" s="60"/>
      <c r="AI625" s="55"/>
      <c r="AJ625" s="61"/>
      <c r="AK625" s="62"/>
      <c r="AL625" s="63"/>
      <c r="AM625" s="64"/>
      <c r="AN625" s="65"/>
      <c r="AO625" s="66"/>
    </row>
    <row r="626" spans="1:41" s="22" customFormat="1" ht="41.25" customHeight="1" x14ac:dyDescent="0.15">
      <c r="A626" s="43"/>
      <c r="B626" s="44"/>
      <c r="C626" s="112" t="s">
        <v>341</v>
      </c>
      <c r="D626" s="112" t="s">
        <v>430</v>
      </c>
      <c r="E626" s="112" t="s">
        <v>431</v>
      </c>
      <c r="F626" s="45"/>
      <c r="G626" s="83"/>
      <c r="H626" s="47" t="s">
        <v>403</v>
      </c>
      <c r="I626" s="48">
        <v>0.4</v>
      </c>
      <c r="J626" s="49">
        <v>0.3</v>
      </c>
      <c r="K626" s="49">
        <v>0.3</v>
      </c>
      <c r="L626" s="49"/>
      <c r="M626" s="49"/>
      <c r="N626" s="50">
        <f t="shared" si="436"/>
        <v>1</v>
      </c>
      <c r="O626" s="212">
        <v>1.03</v>
      </c>
      <c r="P626" s="52">
        <v>33.799999999999997</v>
      </c>
      <c r="Q626" s="53">
        <v>33.799999999999997</v>
      </c>
      <c r="R626" s="53">
        <v>35</v>
      </c>
      <c r="S626" s="53"/>
      <c r="T626" s="53"/>
      <c r="U626" s="54">
        <f>ROUND((((P626*14/35*I626)+(Q626*14/35*J626)+(R626*14/35*K626)+(S626*14/35*L626)+(T626*14/35*M626))*O626),2)</f>
        <v>14.07</v>
      </c>
      <c r="V626" s="55">
        <f>IF(U626&gt;=14,14,U626)</f>
        <v>14</v>
      </c>
      <c r="W626" s="181">
        <v>43321346000</v>
      </c>
      <c r="X626" s="181">
        <v>48259549000</v>
      </c>
      <c r="Y626" s="228">
        <v>27578006000</v>
      </c>
      <c r="Z626" s="56"/>
      <c r="AA626" s="56"/>
      <c r="AB626" s="58">
        <f t="shared" si="435"/>
        <v>0.92</v>
      </c>
      <c r="AC626" s="54">
        <f>12*AB626*O626</f>
        <v>11.371200000000002</v>
      </c>
      <c r="AD626" s="478">
        <f t="shared" si="431"/>
        <v>11.371200000000002</v>
      </c>
      <c r="AE626" s="54">
        <v>44</v>
      </c>
      <c r="AF626" s="54"/>
      <c r="AG626" s="491">
        <v>32</v>
      </c>
      <c r="AH626" s="60"/>
      <c r="AI626" s="55"/>
      <c r="AJ626" s="61"/>
      <c r="AK626" s="62"/>
      <c r="AL626" s="63"/>
      <c r="AM626" s="64"/>
      <c r="AN626" s="65"/>
      <c r="AO626" s="66"/>
    </row>
    <row r="627" spans="1:41" s="22" customFormat="1" ht="42" customHeight="1" x14ac:dyDescent="0.15">
      <c r="A627" s="43"/>
      <c r="B627" s="171"/>
      <c r="C627" s="224" t="s">
        <v>314</v>
      </c>
      <c r="D627" s="80" t="s">
        <v>432</v>
      </c>
      <c r="E627" s="80" t="s">
        <v>433</v>
      </c>
      <c r="F627" s="104"/>
      <c r="G627" s="231"/>
      <c r="H627" s="210" t="s">
        <v>434</v>
      </c>
      <c r="I627" s="187">
        <v>0.47</v>
      </c>
      <c r="J627" s="188">
        <v>0.33</v>
      </c>
      <c r="K627" s="188">
        <v>0.2</v>
      </c>
      <c r="L627" s="188"/>
      <c r="M627" s="188"/>
      <c r="N627" s="189">
        <f t="shared" si="436"/>
        <v>1</v>
      </c>
      <c r="O627" s="211">
        <v>1.03</v>
      </c>
      <c r="P627" s="191">
        <v>35</v>
      </c>
      <c r="Q627" s="192">
        <v>33.799999999999997</v>
      </c>
      <c r="R627" s="192">
        <v>32</v>
      </c>
      <c r="S627" s="192"/>
      <c r="T627" s="192"/>
      <c r="U627" s="195">
        <f>ROUND((((P627*14/35*I627)+(Q627*14/35*J627)+(R627*14/35*K627)+(S627*14/35*L627)+(T627*14/35*M627))*O627),2)</f>
        <v>14.01</v>
      </c>
      <c r="V627" s="199">
        <f>IF(U627&gt;=14,14,U627)</f>
        <v>14</v>
      </c>
      <c r="W627" s="197">
        <v>49326338000</v>
      </c>
      <c r="X627" s="197">
        <v>16614863000</v>
      </c>
      <c r="Y627" s="75">
        <v>56340479000</v>
      </c>
      <c r="Z627" s="68"/>
      <c r="AA627" s="68"/>
      <c r="AB627" s="58">
        <f t="shared" si="435"/>
        <v>0.92</v>
      </c>
      <c r="AC627" s="195">
        <f>12*AB627*O627</f>
        <v>11.371200000000002</v>
      </c>
      <c r="AD627" s="478">
        <f t="shared" si="431"/>
        <v>11.371200000000002</v>
      </c>
      <c r="AE627" s="195">
        <v>44</v>
      </c>
      <c r="AF627" s="54"/>
      <c r="AG627" s="491">
        <v>32</v>
      </c>
      <c r="AH627" s="60"/>
      <c r="AI627" s="55"/>
      <c r="AJ627" s="61"/>
      <c r="AK627" s="62"/>
      <c r="AL627" s="63"/>
      <c r="AM627" s="64"/>
      <c r="AN627" s="65"/>
      <c r="AO627" s="66"/>
    </row>
    <row r="628" spans="1:41" s="22" customFormat="1" ht="63" customHeight="1" x14ac:dyDescent="0.15">
      <c r="A628" s="177"/>
      <c r="B628" s="171"/>
      <c r="C628" s="163" t="s">
        <v>388</v>
      </c>
      <c r="D628" s="80"/>
      <c r="E628" s="45"/>
      <c r="F628" s="45"/>
      <c r="G628" s="83"/>
      <c r="H628" s="47"/>
      <c r="I628" s="48"/>
      <c r="J628" s="49"/>
      <c r="K628" s="50"/>
      <c r="L628" s="49"/>
      <c r="M628" s="188"/>
      <c r="N628" s="233"/>
      <c r="O628" s="212"/>
      <c r="P628" s="52"/>
      <c r="Q628" s="53"/>
      <c r="R628" s="205"/>
      <c r="S628" s="53"/>
      <c r="T628" s="205"/>
      <c r="U628" s="234"/>
      <c r="V628" s="207"/>
      <c r="W628" s="235"/>
      <c r="X628" s="197"/>
      <c r="Y628" s="236"/>
      <c r="Z628" s="56"/>
      <c r="AA628" s="237"/>
      <c r="AB628" s="58">
        <f t="shared" si="435"/>
        <v>0</v>
      </c>
      <c r="AC628" s="238"/>
      <c r="AD628" s="478">
        <f t="shared" si="431"/>
        <v>0</v>
      </c>
      <c r="AE628" s="54"/>
      <c r="AF628" s="54"/>
      <c r="AG628" s="491">
        <v>32</v>
      </c>
      <c r="AH628" s="60"/>
      <c r="AI628" s="55"/>
      <c r="AJ628" s="61"/>
      <c r="AK628" s="62"/>
      <c r="AL628" s="63"/>
      <c r="AM628" s="64"/>
      <c r="AN628" s="65"/>
      <c r="AO628" s="66"/>
    </row>
    <row r="629" spans="1:41" s="22" customFormat="1" ht="41.25" customHeight="1" x14ac:dyDescent="0.15">
      <c r="A629" s="43"/>
      <c r="B629" s="44"/>
      <c r="C629" s="45"/>
      <c r="D629" s="45"/>
      <c r="E629" s="45"/>
      <c r="F629" s="45"/>
      <c r="G629" s="83"/>
      <c r="H629" s="47" t="s">
        <v>403</v>
      </c>
      <c r="I629" s="48">
        <v>0.4</v>
      </c>
      <c r="J629" s="49">
        <v>0.3</v>
      </c>
      <c r="K629" s="49">
        <v>0.3</v>
      </c>
      <c r="L629" s="49"/>
      <c r="M629" s="49"/>
      <c r="N629" s="50">
        <f>SUM(I629:M629)</f>
        <v>1</v>
      </c>
      <c r="O629" s="212">
        <v>1.03</v>
      </c>
      <c r="P629" s="52">
        <v>33.799999999999997</v>
      </c>
      <c r="Q629" s="53">
        <v>33.799999999999997</v>
      </c>
      <c r="R629" s="53">
        <v>35</v>
      </c>
      <c r="S629" s="53"/>
      <c r="T629" s="53"/>
      <c r="U629" s="54">
        <f>ROUND((((P629*14/35*I629)+(Q629*14/35*J629)+(R629*14/35*K629)+(S629*14/35*L629)+(T629*14/35*M629))*O629),2)</f>
        <v>14.07</v>
      </c>
      <c r="V629" s="55">
        <f>IF(U629&gt;=14,14,U629)</f>
        <v>14</v>
      </c>
      <c r="W629" s="181">
        <v>43321346000</v>
      </c>
      <c r="X629" s="181">
        <v>48259549000</v>
      </c>
      <c r="Y629" s="228">
        <v>27578006000</v>
      </c>
      <c r="Z629" s="56"/>
      <c r="AA629" s="56"/>
      <c r="AB629" s="58">
        <f t="shared" si="435"/>
        <v>0.92</v>
      </c>
      <c r="AC629" s="54">
        <f>12*AB629*O629</f>
        <v>11.371200000000002</v>
      </c>
      <c r="AD629" s="478">
        <f t="shared" si="431"/>
        <v>11.371200000000002</v>
      </c>
      <c r="AE629" s="54">
        <v>44</v>
      </c>
      <c r="AF629" s="54"/>
      <c r="AG629" s="491">
        <v>32</v>
      </c>
      <c r="AH629" s="60"/>
      <c r="AI629" s="55"/>
      <c r="AJ629" s="61"/>
      <c r="AK629" s="62"/>
      <c r="AL629" s="63"/>
      <c r="AM629" s="64"/>
      <c r="AN629" s="65"/>
      <c r="AO629" s="66"/>
    </row>
    <row r="630" spans="1:41" s="22" customFormat="1" ht="42" customHeight="1" x14ac:dyDescent="0.15">
      <c r="A630" s="43"/>
      <c r="B630" s="44"/>
      <c r="C630" s="45"/>
      <c r="D630" s="45"/>
      <c r="E630" s="82"/>
      <c r="F630" s="45"/>
      <c r="G630" s="83"/>
      <c r="H630" s="47"/>
      <c r="I630" s="48"/>
      <c r="J630" s="49"/>
      <c r="K630" s="49"/>
      <c r="L630" s="49"/>
      <c r="M630" s="49"/>
      <c r="N630" s="50"/>
      <c r="O630" s="212"/>
      <c r="P630" s="52"/>
      <c r="Q630" s="166"/>
      <c r="R630" s="53"/>
      <c r="S630" s="53"/>
      <c r="T630" s="53"/>
      <c r="U630" s="54"/>
      <c r="V630" s="55"/>
      <c r="W630" s="181">
        <f>W617*I617</f>
        <v>22440000000</v>
      </c>
      <c r="X630" s="181">
        <f>X617*J617</f>
        <v>22070751990</v>
      </c>
      <c r="Y630" s="239">
        <f>SUM(W630:X630)</f>
        <v>44510751990</v>
      </c>
      <c r="Z630" s="56">
        <f>L2</f>
        <v>43399497000</v>
      </c>
      <c r="AA630" s="240"/>
      <c r="AB630" s="58">
        <f t="shared" si="435"/>
        <v>0</v>
      </c>
      <c r="AC630" s="54"/>
      <c r="AD630" s="478">
        <f t="shared" si="431"/>
        <v>0</v>
      </c>
      <c r="AE630" s="54"/>
      <c r="AF630" s="54"/>
      <c r="AG630" s="491">
        <v>32</v>
      </c>
      <c r="AH630" s="60"/>
      <c r="AI630" s="55"/>
      <c r="AJ630" s="61"/>
      <c r="AK630" s="62"/>
      <c r="AL630" s="63"/>
      <c r="AM630" s="64"/>
      <c r="AN630" s="65"/>
      <c r="AO630" s="66"/>
    </row>
    <row r="631" spans="1:41" s="22" customFormat="1" ht="42" customHeight="1" x14ac:dyDescent="0.15">
      <c r="A631" s="43"/>
      <c r="B631" s="44"/>
      <c r="C631" s="82" t="s">
        <v>435</v>
      </c>
      <c r="D631" s="82" t="s">
        <v>436</v>
      </c>
      <c r="E631" s="82" t="s">
        <v>437</v>
      </c>
      <c r="F631" s="45"/>
      <c r="G631" s="83"/>
      <c r="H631" s="47"/>
      <c r="I631" s="48">
        <v>0.37</v>
      </c>
      <c r="J631" s="49">
        <v>0.12</v>
      </c>
      <c r="K631" s="49">
        <v>0.15</v>
      </c>
      <c r="L631" s="217">
        <v>0.36</v>
      </c>
      <c r="M631" s="49"/>
      <c r="N631" s="50">
        <f>SUM(I631:M631)</f>
        <v>1</v>
      </c>
      <c r="O631" s="51">
        <v>1.03</v>
      </c>
      <c r="P631" s="52">
        <v>35</v>
      </c>
      <c r="Q631" s="166">
        <v>29.5</v>
      </c>
      <c r="R631" s="53">
        <v>33.799999999999997</v>
      </c>
      <c r="S631" s="53">
        <v>35</v>
      </c>
      <c r="T631" s="53"/>
      <c r="U631" s="54">
        <f>ROUND((((P631*14/35*I631)+(Q631*14/35*J631)+(R631*14/35*K631)+(S631*14/35*L631)+(T631*14/35*M631))*O631),2)</f>
        <v>14.07</v>
      </c>
      <c r="V631" s="55">
        <f>IF(U631&gt;=14,14,U631)</f>
        <v>14</v>
      </c>
      <c r="W631" s="181">
        <v>17073510000</v>
      </c>
      <c r="X631" s="181">
        <v>238744064000</v>
      </c>
      <c r="Y631" s="239">
        <v>22300000000</v>
      </c>
      <c r="Z631" s="56">
        <v>7104458000</v>
      </c>
      <c r="AA631" s="56"/>
      <c r="AB631" s="58">
        <f t="shared" si="435"/>
        <v>0.94</v>
      </c>
      <c r="AC631" s="54">
        <f>12*AB631*O631</f>
        <v>11.618399999999999</v>
      </c>
      <c r="AD631" s="478">
        <f t="shared" si="431"/>
        <v>11.618399999999999</v>
      </c>
      <c r="AE631" s="54">
        <v>44</v>
      </c>
      <c r="AF631" s="54"/>
      <c r="AG631" s="491">
        <v>32</v>
      </c>
      <c r="AH631" s="60"/>
      <c r="AI631" s="55"/>
      <c r="AJ631" s="61"/>
      <c r="AK631" s="62"/>
      <c r="AL631" s="63"/>
      <c r="AM631" s="64"/>
      <c r="AN631" s="65"/>
      <c r="AO631" s="66"/>
    </row>
    <row r="632" spans="1:41" s="22" customFormat="1" ht="42" customHeight="1" x14ac:dyDescent="0.15">
      <c r="A632" s="241"/>
      <c r="B632" s="171"/>
      <c r="C632" s="80"/>
      <c r="D632" s="117"/>
      <c r="E632" s="80" t="s">
        <v>438</v>
      </c>
      <c r="F632" s="174"/>
      <c r="G632" s="231"/>
      <c r="H632" s="47"/>
      <c r="I632" s="187"/>
      <c r="J632" s="188"/>
      <c r="K632" s="188"/>
      <c r="L632" s="188"/>
      <c r="M632" s="188"/>
      <c r="N632" s="188"/>
      <c r="O632" s="227"/>
      <c r="P632" s="192"/>
      <c r="Q632" s="192"/>
      <c r="R632" s="192"/>
      <c r="S632" s="192"/>
      <c r="T632" s="192"/>
      <c r="U632" s="195"/>
      <c r="V632" s="199"/>
      <c r="W632" s="197"/>
      <c r="X632" s="197"/>
      <c r="Y632" s="68"/>
      <c r="Z632" s="68"/>
      <c r="AA632" s="68"/>
      <c r="AB632" s="58">
        <f t="shared" si="435"/>
        <v>0</v>
      </c>
      <c r="AC632" s="195"/>
      <c r="AD632" s="478">
        <f t="shared" si="431"/>
        <v>0</v>
      </c>
      <c r="AE632" s="195"/>
      <c r="AF632" s="54"/>
      <c r="AG632" s="491">
        <v>32</v>
      </c>
      <c r="AH632" s="60"/>
      <c r="AI632" s="55"/>
      <c r="AJ632" s="61"/>
      <c r="AK632" s="62"/>
      <c r="AL632" s="63"/>
      <c r="AM632" s="64"/>
      <c r="AN632" s="65"/>
      <c r="AO632" s="66"/>
    </row>
    <row r="633" spans="1:41" s="22" customFormat="1" ht="63" customHeight="1" x14ac:dyDescent="0.15">
      <c r="A633" s="242"/>
      <c r="B633" s="44"/>
      <c r="C633" s="80"/>
      <c r="D633" s="45"/>
      <c r="E633" s="45"/>
      <c r="F633" s="80"/>
      <c r="G633" s="83"/>
      <c r="H633" s="47"/>
      <c r="I633" s="48"/>
      <c r="J633" s="49"/>
      <c r="K633" s="49"/>
      <c r="L633" s="49"/>
      <c r="M633" s="49"/>
      <c r="N633" s="50"/>
      <c r="O633" s="226"/>
      <c r="P633" s="52"/>
      <c r="Q633" s="53"/>
      <c r="R633" s="53"/>
      <c r="S633" s="53"/>
      <c r="T633" s="53"/>
      <c r="U633" s="54"/>
      <c r="V633" s="55"/>
      <c r="W633" s="75"/>
      <c r="X633" s="181"/>
      <c r="Y633" s="181"/>
      <c r="Z633" s="56"/>
      <c r="AA633" s="56"/>
      <c r="AB633" s="58">
        <f t="shared" si="435"/>
        <v>0</v>
      </c>
      <c r="AC633" s="54"/>
      <c r="AD633" s="478">
        <f t="shared" si="431"/>
        <v>0</v>
      </c>
      <c r="AE633" s="54"/>
      <c r="AF633" s="54"/>
      <c r="AG633" s="491">
        <v>32</v>
      </c>
      <c r="AH633" s="60"/>
      <c r="AI633" s="55"/>
      <c r="AJ633" s="61"/>
      <c r="AK633" s="62"/>
      <c r="AL633" s="63"/>
      <c r="AM633" s="64"/>
      <c r="AN633" s="65"/>
      <c r="AO633" s="66"/>
    </row>
    <row r="634" spans="1:41" s="22" customFormat="1" ht="63" customHeight="1" x14ac:dyDescent="0.15">
      <c r="A634" s="242"/>
      <c r="B634" s="44"/>
      <c r="C634" s="243"/>
      <c r="D634" s="45"/>
      <c r="E634" s="45"/>
      <c r="F634" s="45"/>
      <c r="G634" s="83"/>
      <c r="H634" s="47"/>
      <c r="I634" s="48"/>
      <c r="J634" s="49"/>
      <c r="K634" s="49"/>
      <c r="L634" s="49"/>
      <c r="M634" s="49"/>
      <c r="N634" s="50"/>
      <c r="O634" s="226"/>
      <c r="P634" s="52"/>
      <c r="Q634" s="53"/>
      <c r="R634" s="53"/>
      <c r="S634" s="53"/>
      <c r="T634" s="53"/>
      <c r="U634" s="54"/>
      <c r="V634" s="55"/>
      <c r="W634" s="75"/>
      <c r="X634" s="181"/>
      <c r="Y634" s="181"/>
      <c r="Z634" s="56"/>
      <c r="AA634" s="56"/>
      <c r="AB634" s="58">
        <f t="shared" si="435"/>
        <v>0</v>
      </c>
      <c r="AC634" s="54"/>
      <c r="AD634" s="478">
        <f t="shared" si="431"/>
        <v>0</v>
      </c>
      <c r="AE634" s="54"/>
      <c r="AF634" s="54"/>
      <c r="AG634" s="491">
        <v>32</v>
      </c>
      <c r="AH634" s="60"/>
      <c r="AI634" s="55"/>
      <c r="AJ634" s="61"/>
      <c r="AK634" s="62"/>
      <c r="AL634" s="63"/>
      <c r="AM634" s="64"/>
      <c r="AN634" s="65"/>
      <c r="AO634" s="66"/>
    </row>
    <row r="635" spans="1:41" s="22" customFormat="1" ht="24.95" customHeight="1" x14ac:dyDescent="0.15">
      <c r="A635" s="94"/>
      <c r="B635" s="244"/>
      <c r="C635" s="86"/>
      <c r="D635" s="86"/>
      <c r="E635" s="86"/>
      <c r="F635" s="86"/>
      <c r="G635" s="87"/>
      <c r="H635" s="210" t="s">
        <v>190</v>
      </c>
      <c r="I635" s="88"/>
      <c r="J635" s="86"/>
      <c r="K635" s="86"/>
      <c r="L635" s="86"/>
      <c r="M635" s="86"/>
      <c r="N635" s="86"/>
      <c r="O635" s="86"/>
      <c r="P635" s="86"/>
      <c r="Q635" s="86"/>
      <c r="R635" s="86"/>
      <c r="S635" s="86"/>
      <c r="T635" s="86"/>
      <c r="U635" s="245"/>
      <c r="V635" s="96"/>
      <c r="W635" s="94"/>
      <c r="X635" s="94"/>
      <c r="Y635" s="94"/>
      <c r="Z635" s="94"/>
      <c r="AA635" s="94"/>
      <c r="AB635" s="58">
        <f t="shared" si="435"/>
        <v>0</v>
      </c>
      <c r="AC635" s="246"/>
      <c r="AD635" s="478">
        <f t="shared" si="431"/>
        <v>0</v>
      </c>
      <c r="AE635" s="98"/>
      <c r="AF635" s="154"/>
      <c r="AG635" s="491">
        <v>32</v>
      </c>
      <c r="AH635" s="60"/>
      <c r="AI635" s="55"/>
      <c r="AJ635" s="61"/>
      <c r="AK635" s="62"/>
      <c r="AL635" s="63"/>
      <c r="AM635" s="64"/>
      <c r="AN635" s="65"/>
      <c r="AO635" s="66"/>
    </row>
    <row r="636" spans="1:41" s="22" customFormat="1" ht="50.25" customHeight="1" x14ac:dyDescent="0.15">
      <c r="A636" s="43"/>
      <c r="B636" s="44"/>
      <c r="C636" s="114" t="s">
        <v>439</v>
      </c>
      <c r="D636" s="112" t="s">
        <v>440</v>
      </c>
      <c r="E636" s="112" t="s">
        <v>441</v>
      </c>
      <c r="F636" s="103" t="s">
        <v>442</v>
      </c>
      <c r="G636" s="83"/>
      <c r="H636" s="47" t="s">
        <v>54</v>
      </c>
      <c r="I636" s="48">
        <v>0.50090000000000001</v>
      </c>
      <c r="J636" s="49">
        <v>0.49</v>
      </c>
      <c r="K636" s="49"/>
      <c r="L636" s="49"/>
      <c r="M636" s="49"/>
      <c r="N636" s="50">
        <f t="shared" ref="N636:N641" si="440">SUM(I636:M636)</f>
        <v>0.9909</v>
      </c>
      <c r="O636" s="51">
        <v>1.03</v>
      </c>
      <c r="P636" s="52">
        <v>35</v>
      </c>
      <c r="Q636" s="53">
        <v>35</v>
      </c>
      <c r="R636" s="53"/>
      <c r="S636" s="53"/>
      <c r="T636" s="53"/>
      <c r="U636" s="54">
        <f t="shared" ref="U636:U641" si="441">ROUND((((P636*14/35*I636)+(Q636*14/35*J636)+(R636*14/35*K636)+(S636*14/35*L636)+(T636*14/35*M636))*O636),2)</f>
        <v>14.29</v>
      </c>
      <c r="V636" s="55">
        <f t="shared" ref="V636:V641" si="442">IF(U636&gt;=14,14,U636)</f>
        <v>14</v>
      </c>
      <c r="W636" s="181">
        <v>26050683000</v>
      </c>
      <c r="X636" s="181">
        <v>64096961000</v>
      </c>
      <c r="Y636" s="181"/>
      <c r="Z636" s="56"/>
      <c r="AA636" s="56"/>
      <c r="AB636" s="58">
        <f t="shared" si="435"/>
        <v>1.02</v>
      </c>
      <c r="AC636" s="54">
        <f t="shared" ref="AC636:AC641" si="443">12*AB636*O636</f>
        <v>12.607200000000001</v>
      </c>
      <c r="AD636" s="478">
        <f t="shared" si="431"/>
        <v>12</v>
      </c>
      <c r="AE636" s="54">
        <v>44</v>
      </c>
      <c r="AF636" s="54"/>
      <c r="AG636" s="491">
        <v>32</v>
      </c>
      <c r="AH636" s="60"/>
      <c r="AI636" s="55"/>
      <c r="AJ636" s="61"/>
      <c r="AK636" s="62"/>
      <c r="AL636" s="63"/>
      <c r="AM636" s="64"/>
      <c r="AN636" s="65"/>
      <c r="AO636" s="66"/>
    </row>
    <row r="637" spans="1:41" s="22" customFormat="1" ht="42" customHeight="1" x14ac:dyDescent="0.15">
      <c r="A637" s="43"/>
      <c r="B637" s="44"/>
      <c r="C637" s="113" t="s">
        <v>154</v>
      </c>
      <c r="D637" s="112" t="s">
        <v>443</v>
      </c>
      <c r="E637" s="115" t="s">
        <v>444</v>
      </c>
      <c r="F637" s="45"/>
      <c r="G637" s="83"/>
      <c r="H637" s="47" t="s">
        <v>445</v>
      </c>
      <c r="I637" s="48">
        <v>0.5</v>
      </c>
      <c r="J637" s="49">
        <v>0.3</v>
      </c>
      <c r="K637" s="49">
        <v>0.2</v>
      </c>
      <c r="L637" s="49"/>
      <c r="M637" s="49"/>
      <c r="N637" s="50">
        <f t="shared" si="440"/>
        <v>1</v>
      </c>
      <c r="O637" s="212">
        <v>1.03</v>
      </c>
      <c r="P637" s="52">
        <v>35</v>
      </c>
      <c r="Q637" s="166">
        <v>33.799999999999997</v>
      </c>
      <c r="R637" s="53">
        <v>33.799999999999997</v>
      </c>
      <c r="S637" s="53"/>
      <c r="T637" s="53"/>
      <c r="U637" s="54">
        <f t="shared" si="441"/>
        <v>14.17</v>
      </c>
      <c r="V637" s="55">
        <f t="shared" si="442"/>
        <v>14</v>
      </c>
      <c r="W637" s="197">
        <v>59221029000</v>
      </c>
      <c r="X637" s="197">
        <v>10000000000</v>
      </c>
      <c r="Y637" s="56">
        <v>39723497000</v>
      </c>
      <c r="Z637" s="56"/>
      <c r="AA637" s="56"/>
      <c r="AB637" s="58">
        <f t="shared" si="435"/>
        <v>0.93</v>
      </c>
      <c r="AC637" s="54">
        <f t="shared" si="443"/>
        <v>11.4948</v>
      </c>
      <c r="AD637" s="478">
        <f t="shared" si="431"/>
        <v>11.4948</v>
      </c>
      <c r="AE637" s="54">
        <v>44</v>
      </c>
      <c r="AF637" s="54"/>
      <c r="AG637" s="491">
        <v>32</v>
      </c>
      <c r="AH637" s="60"/>
      <c r="AI637" s="55"/>
      <c r="AJ637" s="61"/>
      <c r="AK637" s="62"/>
      <c r="AL637" s="63"/>
      <c r="AM637" s="64"/>
      <c r="AN637" s="65"/>
      <c r="AO637" s="66"/>
    </row>
    <row r="638" spans="1:41" s="22" customFormat="1" ht="42" customHeight="1" x14ac:dyDescent="0.15">
      <c r="A638" s="43"/>
      <c r="B638" s="44"/>
      <c r="C638" s="247" t="s">
        <v>413</v>
      </c>
      <c r="D638" s="112" t="s">
        <v>418</v>
      </c>
      <c r="E638" s="112" t="s">
        <v>408</v>
      </c>
      <c r="F638" s="82"/>
      <c r="G638" s="83"/>
      <c r="H638" s="47" t="s">
        <v>45</v>
      </c>
      <c r="I638" s="48">
        <v>0.51</v>
      </c>
      <c r="J638" s="49">
        <v>0.49</v>
      </c>
      <c r="K638" s="49"/>
      <c r="L638" s="49"/>
      <c r="M638" s="49"/>
      <c r="N638" s="50">
        <f t="shared" si="440"/>
        <v>1</v>
      </c>
      <c r="O638" s="212">
        <v>1.03</v>
      </c>
      <c r="P638" s="52">
        <v>35</v>
      </c>
      <c r="Q638" s="53">
        <v>33.799999999999997</v>
      </c>
      <c r="R638" s="53">
        <v>32</v>
      </c>
      <c r="S638" s="53"/>
      <c r="T638" s="53"/>
      <c r="U638" s="54">
        <f t="shared" si="441"/>
        <v>14.18</v>
      </c>
      <c r="V638" s="55">
        <f t="shared" si="442"/>
        <v>14</v>
      </c>
      <c r="W638" s="181">
        <v>23191739000</v>
      </c>
      <c r="X638" s="75">
        <v>74910120000</v>
      </c>
      <c r="Y638" s="56"/>
      <c r="Z638" s="56"/>
      <c r="AA638" s="56"/>
      <c r="AB638" s="58">
        <f t="shared" si="435"/>
        <v>1.1200000000000001</v>
      </c>
      <c r="AC638" s="54">
        <f t="shared" si="443"/>
        <v>13.843200000000001</v>
      </c>
      <c r="AD638" s="478">
        <f t="shared" si="431"/>
        <v>12</v>
      </c>
      <c r="AE638" s="54">
        <v>44</v>
      </c>
      <c r="AF638" s="54"/>
      <c r="AG638" s="491">
        <v>32</v>
      </c>
      <c r="AH638" s="60"/>
      <c r="AI638" s="55"/>
      <c r="AJ638" s="61"/>
      <c r="AK638" s="62"/>
      <c r="AL638" s="63"/>
      <c r="AM638" s="64"/>
      <c r="AN638" s="65"/>
      <c r="AO638" s="66"/>
    </row>
    <row r="639" spans="1:41" s="22" customFormat="1" ht="42" customHeight="1" x14ac:dyDescent="0.15">
      <c r="A639" s="43"/>
      <c r="B639" s="44"/>
      <c r="C639" s="113" t="s">
        <v>410</v>
      </c>
      <c r="D639" s="112" t="s">
        <v>446</v>
      </c>
      <c r="E639" s="45" t="s">
        <v>447</v>
      </c>
      <c r="F639" s="45"/>
      <c r="G639" s="83"/>
      <c r="H639" s="47" t="s">
        <v>411</v>
      </c>
      <c r="I639" s="48">
        <v>0.5</v>
      </c>
      <c r="J639" s="49">
        <v>0.3</v>
      </c>
      <c r="K639" s="49">
        <v>0.2</v>
      </c>
      <c r="L639" s="49"/>
      <c r="M639" s="49"/>
      <c r="N639" s="50">
        <f t="shared" si="440"/>
        <v>1</v>
      </c>
      <c r="O639" s="212">
        <v>1.03</v>
      </c>
      <c r="P639" s="52">
        <v>35</v>
      </c>
      <c r="Q639" s="53">
        <v>33.799999999999997</v>
      </c>
      <c r="R639" s="53">
        <v>32</v>
      </c>
      <c r="S639" s="53"/>
      <c r="T639" s="53"/>
      <c r="U639" s="54">
        <f t="shared" si="441"/>
        <v>14.02</v>
      </c>
      <c r="V639" s="55">
        <f t="shared" si="442"/>
        <v>14</v>
      </c>
      <c r="W639" s="181">
        <v>72347823000</v>
      </c>
      <c r="X639" s="201">
        <v>10000000000</v>
      </c>
      <c r="Y639" s="56"/>
      <c r="Z639" s="56"/>
      <c r="AA639" s="56"/>
      <c r="AB639" s="58">
        <f t="shared" si="435"/>
        <v>0.9</v>
      </c>
      <c r="AC639" s="54">
        <f t="shared" si="443"/>
        <v>11.124000000000001</v>
      </c>
      <c r="AD639" s="478">
        <f t="shared" si="431"/>
        <v>11.124000000000001</v>
      </c>
      <c r="AE639" s="54">
        <v>44</v>
      </c>
      <c r="AF639" s="54"/>
      <c r="AG639" s="491">
        <v>32</v>
      </c>
      <c r="AH639" s="60"/>
      <c r="AI639" s="55"/>
      <c r="AJ639" s="61"/>
      <c r="AK639" s="62"/>
      <c r="AL639" s="63"/>
      <c r="AM639" s="64"/>
      <c r="AN639" s="65"/>
      <c r="AO639" s="66"/>
    </row>
    <row r="640" spans="1:41" s="22" customFormat="1" ht="42" customHeight="1" x14ac:dyDescent="0.15">
      <c r="A640" s="43"/>
      <c r="B640" s="44"/>
      <c r="C640" s="109" t="s">
        <v>370</v>
      </c>
      <c r="D640" s="80"/>
      <c r="E640" s="103" t="s">
        <v>431</v>
      </c>
      <c r="F640" s="82"/>
      <c r="G640" s="83"/>
      <c r="H640" s="47" t="s">
        <v>423</v>
      </c>
      <c r="I640" s="48">
        <v>0.5</v>
      </c>
      <c r="J640" s="49">
        <v>0.3</v>
      </c>
      <c r="K640" s="49">
        <v>0.2</v>
      </c>
      <c r="L640" s="49"/>
      <c r="M640" s="49"/>
      <c r="N640" s="50">
        <f t="shared" si="440"/>
        <v>1</v>
      </c>
      <c r="O640" s="212">
        <v>1.03</v>
      </c>
      <c r="P640" s="52">
        <v>35</v>
      </c>
      <c r="Q640" s="53">
        <v>33.799999999999997</v>
      </c>
      <c r="R640" s="53">
        <v>33.799999999999997</v>
      </c>
      <c r="S640" s="53"/>
      <c r="T640" s="53"/>
      <c r="U640" s="54">
        <f t="shared" si="441"/>
        <v>14.17</v>
      </c>
      <c r="V640" s="55">
        <f t="shared" si="442"/>
        <v>14</v>
      </c>
      <c r="W640" s="75">
        <v>88447428000</v>
      </c>
      <c r="X640" s="75"/>
      <c r="Y640" s="75"/>
      <c r="Z640" s="181"/>
      <c r="AA640" s="56"/>
      <c r="AB640" s="58">
        <f t="shared" si="435"/>
        <v>1.02</v>
      </c>
      <c r="AC640" s="54">
        <f t="shared" si="443"/>
        <v>12.607200000000001</v>
      </c>
      <c r="AD640" s="478">
        <f t="shared" si="431"/>
        <v>12</v>
      </c>
      <c r="AE640" s="54">
        <v>44</v>
      </c>
      <c r="AF640" s="54"/>
      <c r="AG640" s="491">
        <v>32</v>
      </c>
      <c r="AH640" s="60"/>
      <c r="AI640" s="55"/>
      <c r="AJ640" s="61"/>
      <c r="AK640" s="62"/>
      <c r="AL640" s="63"/>
      <c r="AM640" s="64"/>
      <c r="AN640" s="65"/>
      <c r="AO640" s="66"/>
    </row>
    <row r="641" spans="1:41" s="22" customFormat="1" ht="42" customHeight="1" x14ac:dyDescent="0.15">
      <c r="A641" s="43"/>
      <c r="B641" s="44"/>
      <c r="C641" s="215" t="s">
        <v>176</v>
      </c>
      <c r="D641" s="112" t="s">
        <v>373</v>
      </c>
      <c r="E641" s="45" t="s">
        <v>448</v>
      </c>
      <c r="F641" s="73"/>
      <c r="G641" s="83"/>
      <c r="H641" s="47" t="s">
        <v>449</v>
      </c>
      <c r="I641" s="48">
        <v>0.51</v>
      </c>
      <c r="J641" s="49">
        <v>0.49</v>
      </c>
      <c r="K641" s="49">
        <v>0</v>
      </c>
      <c r="L641" s="49"/>
      <c r="M641" s="49"/>
      <c r="N641" s="50">
        <f t="shared" si="440"/>
        <v>1</v>
      </c>
      <c r="O641" s="212">
        <v>1.03</v>
      </c>
      <c r="P641" s="52">
        <v>35</v>
      </c>
      <c r="Q641" s="53">
        <v>33.799999999999997</v>
      </c>
      <c r="R641" s="53">
        <v>33.799999999999997</v>
      </c>
      <c r="S641" s="53"/>
      <c r="T641" s="53"/>
      <c r="U641" s="54">
        <f t="shared" si="441"/>
        <v>14.18</v>
      </c>
      <c r="V641" s="55">
        <f t="shared" si="442"/>
        <v>14</v>
      </c>
      <c r="W641" s="75">
        <v>26431875000</v>
      </c>
      <c r="X641" s="75">
        <v>40041956000</v>
      </c>
      <c r="Y641" s="56">
        <v>45900000000</v>
      </c>
      <c r="Z641" s="56"/>
      <c r="AA641" s="56"/>
      <c r="AB641" s="58">
        <f t="shared" si="435"/>
        <v>0.76</v>
      </c>
      <c r="AC641" s="54">
        <f t="shared" si="443"/>
        <v>9.3936000000000011</v>
      </c>
      <c r="AD641" s="478">
        <f t="shared" si="431"/>
        <v>9.3936000000000011</v>
      </c>
      <c r="AE641" s="54">
        <v>44</v>
      </c>
      <c r="AF641" s="54"/>
      <c r="AG641" s="491">
        <v>32</v>
      </c>
      <c r="AH641" s="60"/>
      <c r="AI641" s="55"/>
      <c r="AJ641" s="61"/>
      <c r="AK641" s="62"/>
      <c r="AL641" s="63"/>
      <c r="AM641" s="64"/>
      <c r="AN641" s="65"/>
      <c r="AO641" s="66"/>
    </row>
    <row r="642" spans="1:41" s="22" customFormat="1" ht="42" customHeight="1" x14ac:dyDescent="0.15">
      <c r="A642" s="43"/>
      <c r="B642" s="248"/>
      <c r="C642" s="80"/>
      <c r="D642" s="73"/>
      <c r="E642" s="73"/>
      <c r="F642" s="80"/>
      <c r="G642" s="83"/>
      <c r="H642" s="47"/>
      <c r="I642" s="48"/>
      <c r="J642" s="49"/>
      <c r="K642" s="49"/>
      <c r="L642" s="49"/>
      <c r="M642" s="49"/>
      <c r="N642" s="50"/>
      <c r="O642" s="212"/>
      <c r="P642" s="52"/>
      <c r="Q642" s="53"/>
      <c r="R642" s="53"/>
      <c r="S642" s="53"/>
      <c r="T642" s="53"/>
      <c r="U642" s="54"/>
      <c r="V642" s="55"/>
      <c r="W642" s="201"/>
      <c r="X642" s="201"/>
      <c r="Y642" s="56"/>
      <c r="Z642" s="56"/>
      <c r="AA642" s="56"/>
      <c r="AB642" s="58">
        <f t="shared" si="435"/>
        <v>0</v>
      </c>
      <c r="AC642" s="54"/>
      <c r="AD642" s="478">
        <f t="shared" si="431"/>
        <v>0</v>
      </c>
      <c r="AE642" s="54"/>
      <c r="AF642" s="54"/>
      <c r="AG642" s="491">
        <v>32</v>
      </c>
      <c r="AH642" s="60"/>
      <c r="AI642" s="55"/>
      <c r="AJ642" s="61"/>
      <c r="AK642" s="62"/>
      <c r="AL642" s="63"/>
      <c r="AM642" s="64"/>
      <c r="AN642" s="65"/>
      <c r="AO642" s="66"/>
    </row>
    <row r="643" spans="1:41" s="22" customFormat="1" ht="63" customHeight="1" x14ac:dyDescent="0.15">
      <c r="A643" s="43"/>
      <c r="B643" s="44"/>
      <c r="C643" s="45"/>
      <c r="D643" s="170"/>
      <c r="E643" s="170"/>
      <c r="F643" s="82"/>
      <c r="G643" s="204"/>
      <c r="H643" s="47"/>
      <c r="I643" s="187">
        <v>0.51</v>
      </c>
      <c r="J643" s="188">
        <v>0.49</v>
      </c>
      <c r="K643" s="188"/>
      <c r="L643" s="188"/>
      <c r="M643" s="188"/>
      <c r="N643" s="189">
        <f>SUM(I643:M643)</f>
        <v>1</v>
      </c>
      <c r="O643" s="211">
        <v>1.03</v>
      </c>
      <c r="P643" s="191">
        <v>33.799999999999997</v>
      </c>
      <c r="Q643" s="192">
        <v>35</v>
      </c>
      <c r="R643" s="193"/>
      <c r="S643" s="192"/>
      <c r="T643" s="194"/>
      <c r="U643" s="195">
        <f>ROUND((((P643*14/35*I643)+(Q643*14/35*J643)+(R643*14/35*K643)+(S643*14/35*L643)+(T643*14/35*M643))*O643),2)</f>
        <v>14.17</v>
      </c>
      <c r="V643" s="196">
        <f>IF(U643&gt;=14,14,U643)</f>
        <v>14</v>
      </c>
      <c r="W643" s="181">
        <v>26989832000</v>
      </c>
      <c r="X643" s="75">
        <v>54036305000</v>
      </c>
      <c r="Y643" s="75"/>
      <c r="Z643" s="68"/>
      <c r="AA643" s="68"/>
      <c r="AB643" s="58">
        <f t="shared" si="435"/>
        <v>0.93</v>
      </c>
      <c r="AC643" s="195">
        <f>12*AB643*O643</f>
        <v>11.4948</v>
      </c>
      <c r="AD643" s="478">
        <f t="shared" si="431"/>
        <v>11.4948</v>
      </c>
      <c r="AE643" s="195">
        <v>44</v>
      </c>
      <c r="AF643" s="54"/>
      <c r="AG643" s="491">
        <v>32</v>
      </c>
      <c r="AH643" s="60"/>
      <c r="AI643" s="55"/>
      <c r="AJ643" s="61"/>
      <c r="AK643" s="62"/>
      <c r="AL643" s="63"/>
      <c r="AM643" s="64"/>
      <c r="AN643" s="65"/>
      <c r="AO643" s="66"/>
    </row>
    <row r="644" spans="1:41" s="22" customFormat="1" ht="42" customHeight="1" x14ac:dyDescent="0.15">
      <c r="A644" s="43"/>
      <c r="B644" s="44"/>
      <c r="C644" s="220" t="s">
        <v>450</v>
      </c>
      <c r="D644" s="45" t="s">
        <v>451</v>
      </c>
      <c r="E644" s="45"/>
      <c r="F644" s="80"/>
      <c r="G644" s="83"/>
      <c r="H644" s="47" t="s">
        <v>452</v>
      </c>
      <c r="I644" s="48">
        <v>0.51</v>
      </c>
      <c r="J644" s="49">
        <v>0.49</v>
      </c>
      <c r="K644" s="49"/>
      <c r="L644" s="49"/>
      <c r="M644" s="49"/>
      <c r="N644" s="50">
        <f>SUM(I644:M644)</f>
        <v>1</v>
      </c>
      <c r="O644" s="212">
        <v>1.03</v>
      </c>
      <c r="P644" s="52">
        <v>35</v>
      </c>
      <c r="Q644" s="53">
        <v>33.799999999999997</v>
      </c>
      <c r="R644" s="53"/>
      <c r="S644" s="53"/>
      <c r="T644" s="53"/>
      <c r="U644" s="54">
        <f>ROUND((((P644*14/35*I644)+(Q644*14/35*J644)+(R644*14/35*K644)+(S644*14/35*L644)+(T644*14/35*M644))*O644),2)</f>
        <v>14.18</v>
      </c>
      <c r="V644" s="55">
        <f>IF(U644&gt;=14,14,U644)</f>
        <v>14</v>
      </c>
      <c r="W644" s="181">
        <v>35950786000</v>
      </c>
      <c r="X644" s="75">
        <v>39170914000</v>
      </c>
      <c r="Y644" s="56"/>
      <c r="Z644" s="56"/>
      <c r="AA644" s="56"/>
      <c r="AB644" s="58">
        <f t="shared" si="435"/>
        <v>0.86</v>
      </c>
      <c r="AC644" s="54">
        <f>12*AB644*O644</f>
        <v>10.6296</v>
      </c>
      <c r="AD644" s="478">
        <f t="shared" si="431"/>
        <v>10.6296</v>
      </c>
      <c r="AE644" s="54">
        <v>44</v>
      </c>
      <c r="AF644" s="54"/>
      <c r="AG644" s="491">
        <v>32</v>
      </c>
      <c r="AH644" s="60"/>
      <c r="AI644" s="55"/>
      <c r="AJ644" s="61"/>
      <c r="AK644" s="62"/>
      <c r="AL644" s="63"/>
      <c r="AM644" s="64"/>
      <c r="AN644" s="65"/>
      <c r="AO644" s="66"/>
    </row>
    <row r="645" spans="1:41" s="22" customFormat="1" ht="24.95" customHeight="1" x14ac:dyDescent="0.15">
      <c r="A645" s="177"/>
      <c r="B645" s="171"/>
      <c r="C645" s="249"/>
      <c r="D645" s="250"/>
      <c r="E645" s="251"/>
      <c r="F645" s="251"/>
      <c r="G645" s="251"/>
      <c r="H645" s="252"/>
      <c r="I645" s="253"/>
      <c r="J645" s="250"/>
      <c r="K645" s="251"/>
      <c r="L645" s="250"/>
      <c r="M645" s="251"/>
      <c r="N645" s="254"/>
      <c r="O645" s="252"/>
      <c r="P645" s="253"/>
      <c r="Q645" s="250"/>
      <c r="R645" s="251"/>
      <c r="S645" s="250"/>
      <c r="T645" s="251"/>
      <c r="U645" s="147"/>
      <c r="V645" s="255"/>
      <c r="W645" s="242"/>
      <c r="X645" s="256"/>
      <c r="Y645" s="257"/>
      <c r="Z645" s="256"/>
      <c r="AA645" s="257"/>
      <c r="AB645" s="58">
        <f t="shared" si="435"/>
        <v>0</v>
      </c>
      <c r="AC645" s="151"/>
      <c r="AD645" s="478">
        <f t="shared" si="431"/>
        <v>0</v>
      </c>
      <c r="AE645" s="259"/>
      <c r="AF645" s="259"/>
      <c r="AG645" s="491">
        <v>32</v>
      </c>
      <c r="AH645" s="60"/>
      <c r="AI645" s="55"/>
      <c r="AJ645" s="61"/>
      <c r="AK645" s="62"/>
      <c r="AL645" s="63"/>
      <c r="AM645" s="64"/>
      <c r="AN645" s="65"/>
      <c r="AO645" s="66"/>
    </row>
    <row r="646" spans="1:41" s="22" customFormat="1" ht="24.95" customHeight="1" x14ac:dyDescent="0.15">
      <c r="A646" s="177"/>
      <c r="B646" s="171"/>
      <c r="C646" s="249"/>
      <c r="D646" s="250"/>
      <c r="E646" s="251"/>
      <c r="F646" s="251"/>
      <c r="G646" s="251"/>
      <c r="H646" s="252"/>
      <c r="I646" s="253"/>
      <c r="J646" s="250"/>
      <c r="K646" s="251"/>
      <c r="L646" s="250"/>
      <c r="M646" s="251"/>
      <c r="N646" s="254"/>
      <c r="O646" s="252"/>
      <c r="P646" s="253"/>
      <c r="Q646" s="250"/>
      <c r="R646" s="251"/>
      <c r="S646" s="250"/>
      <c r="T646" s="251"/>
      <c r="U646" s="147"/>
      <c r="V646" s="255"/>
      <c r="W646" s="242"/>
      <c r="X646" s="256"/>
      <c r="Y646" s="257"/>
      <c r="Z646" s="256"/>
      <c r="AA646" s="257"/>
      <c r="AB646" s="58">
        <f t="shared" si="435"/>
        <v>0</v>
      </c>
      <c r="AC646" s="151"/>
      <c r="AD646" s="478">
        <f t="shared" si="431"/>
        <v>0</v>
      </c>
      <c r="AE646" s="259"/>
      <c r="AF646" s="259"/>
      <c r="AG646" s="491">
        <v>32</v>
      </c>
      <c r="AH646" s="60"/>
      <c r="AI646" s="55"/>
      <c r="AJ646" s="61"/>
      <c r="AK646" s="62"/>
      <c r="AL646" s="63"/>
      <c r="AM646" s="64"/>
      <c r="AN646" s="65"/>
      <c r="AO646" s="66"/>
    </row>
    <row r="647" spans="1:41" s="22" customFormat="1" ht="42" customHeight="1" x14ac:dyDescent="0.15">
      <c r="A647" s="43"/>
      <c r="B647" s="44"/>
      <c r="C647" s="113" t="s">
        <v>402</v>
      </c>
      <c r="D647" s="112" t="s">
        <v>373</v>
      </c>
      <c r="E647" s="112" t="s">
        <v>441</v>
      </c>
      <c r="F647" s="104" t="s">
        <v>453</v>
      </c>
      <c r="G647" s="231" t="s">
        <v>454</v>
      </c>
      <c r="H647" s="175" t="s">
        <v>455</v>
      </c>
      <c r="I647" s="48">
        <v>0.51</v>
      </c>
      <c r="J647" s="49">
        <v>0.49</v>
      </c>
      <c r="K647" s="49"/>
      <c r="L647" s="49"/>
      <c r="M647" s="49"/>
      <c r="N647" s="50">
        <f t="shared" ref="N647:N659" si="444">SUM(I647:M647)</f>
        <v>1</v>
      </c>
      <c r="O647" s="212">
        <v>1.03</v>
      </c>
      <c r="P647" s="52">
        <v>35</v>
      </c>
      <c r="Q647" s="53">
        <v>33.799999999999997</v>
      </c>
      <c r="R647" s="53"/>
      <c r="S647" s="53"/>
      <c r="T647" s="53"/>
      <c r="U647" s="54">
        <f>ROUND((((P647*14/35*I647)+(Q647*14/35*J647)+(R647*14/35*K647)+(S647*14/35*L647)+(T647*14/35*M647))*O647),2)</f>
        <v>14.18</v>
      </c>
      <c r="V647" s="55">
        <f>IF(U647&gt;=14,14,U647)</f>
        <v>14</v>
      </c>
      <c r="W647" s="75">
        <v>18059093000</v>
      </c>
      <c r="X647" s="75">
        <v>46211870000</v>
      </c>
      <c r="Y647" s="56"/>
      <c r="Z647" s="56"/>
      <c r="AA647" s="56"/>
      <c r="AB647" s="58">
        <f t="shared" si="435"/>
        <v>0.73</v>
      </c>
      <c r="AC647" s="54">
        <f>12*AB647*O647</f>
        <v>9.0228000000000002</v>
      </c>
      <c r="AD647" s="478">
        <f t="shared" si="431"/>
        <v>9.0228000000000002</v>
      </c>
      <c r="AE647" s="54">
        <v>44</v>
      </c>
      <c r="AF647" s="54"/>
      <c r="AG647" s="491">
        <v>32</v>
      </c>
      <c r="AH647" s="60"/>
      <c r="AI647" s="55"/>
      <c r="AJ647" s="61"/>
      <c r="AK647" s="62"/>
      <c r="AL647" s="63"/>
      <c r="AM647" s="64"/>
      <c r="AN647" s="65"/>
      <c r="AO647" s="66"/>
    </row>
    <row r="648" spans="1:41" s="22" customFormat="1" ht="42" customHeight="1" x14ac:dyDescent="0.15">
      <c r="A648" s="43"/>
      <c r="B648" s="44"/>
      <c r="C648" s="112" t="s">
        <v>328</v>
      </c>
      <c r="D648" s="115" t="s">
        <v>456</v>
      </c>
      <c r="E648" s="115" t="s">
        <v>444</v>
      </c>
      <c r="F648" s="82" t="s">
        <v>457</v>
      </c>
      <c r="G648" s="83" t="s">
        <v>458</v>
      </c>
      <c r="H648" s="175"/>
      <c r="I648" s="48">
        <v>0.41</v>
      </c>
      <c r="J648" s="49">
        <v>0.39</v>
      </c>
      <c r="K648" s="49">
        <v>0.2</v>
      </c>
      <c r="L648" s="49"/>
      <c r="M648" s="49"/>
      <c r="N648" s="50">
        <f t="shared" si="444"/>
        <v>1</v>
      </c>
      <c r="O648" s="212">
        <v>1.03</v>
      </c>
      <c r="P648" s="52">
        <v>33.799999999999997</v>
      </c>
      <c r="Q648" s="53">
        <v>35</v>
      </c>
      <c r="R648" s="53">
        <v>33.799999999999997</v>
      </c>
      <c r="S648" s="53"/>
      <c r="T648" s="53"/>
      <c r="U648" s="54">
        <f>ROUND((((P648*14/35*I648)+(Q648*14/35*J648)+(R648*14/35*K648)+(S648*14/35*L648)+(T648*14/35*M648))*O648),2)</f>
        <v>14.12</v>
      </c>
      <c r="V648" s="55">
        <f>IF(U648&gt;=14,14,U648)</f>
        <v>14</v>
      </c>
      <c r="W648" s="181">
        <v>5188926000</v>
      </c>
      <c r="X648" s="201">
        <v>127897587000</v>
      </c>
      <c r="Y648" s="75"/>
      <c r="Z648" s="56"/>
      <c r="AA648" s="56"/>
      <c r="AB648" s="58">
        <f t="shared" si="435"/>
        <v>1.2</v>
      </c>
      <c r="AC648" s="54">
        <f>12*AB648*O648</f>
        <v>14.831999999999999</v>
      </c>
      <c r="AD648" s="478">
        <f t="shared" si="431"/>
        <v>12</v>
      </c>
      <c r="AE648" s="54">
        <v>44</v>
      </c>
      <c r="AF648" s="54"/>
      <c r="AG648" s="491">
        <v>32</v>
      </c>
      <c r="AH648" s="60"/>
      <c r="AI648" s="55"/>
      <c r="AJ648" s="61"/>
      <c r="AK648" s="62"/>
      <c r="AL648" s="63"/>
      <c r="AM648" s="64"/>
      <c r="AN648" s="65"/>
      <c r="AO648" s="66"/>
    </row>
    <row r="649" spans="1:41" s="22" customFormat="1" ht="42" customHeight="1" x14ac:dyDescent="0.15">
      <c r="A649" s="43"/>
      <c r="B649" s="44"/>
      <c r="C649" s="220" t="s">
        <v>450</v>
      </c>
      <c r="D649" s="112" t="s">
        <v>459</v>
      </c>
      <c r="E649" s="45"/>
      <c r="F649" s="82" t="s">
        <v>460</v>
      </c>
      <c r="G649" s="231"/>
      <c r="H649" s="175"/>
      <c r="I649" s="48">
        <v>0.51</v>
      </c>
      <c r="J649" s="49">
        <v>0.49</v>
      </c>
      <c r="K649" s="49"/>
      <c r="L649" s="49"/>
      <c r="M649" s="49"/>
      <c r="N649" s="50">
        <f t="shared" si="444"/>
        <v>1</v>
      </c>
      <c r="O649" s="212">
        <v>1.03</v>
      </c>
      <c r="P649" s="52">
        <v>35</v>
      </c>
      <c r="Q649" s="53">
        <v>33.799999999999997</v>
      </c>
      <c r="R649" s="53"/>
      <c r="S649" s="53"/>
      <c r="T649" s="53"/>
      <c r="U649" s="54">
        <f>ROUND((((P649*14/35*I649)+(Q649*14/35*J649)+(R649*14/35*K649)+(S649*14/35*L649)+(T649*14/35*M649))*O649),2)</f>
        <v>14.18</v>
      </c>
      <c r="V649" s="55">
        <f>IF(U649&gt;=14,14,U649)</f>
        <v>14</v>
      </c>
      <c r="W649" s="181">
        <v>35950786000</v>
      </c>
      <c r="X649" s="75">
        <v>26545568000</v>
      </c>
      <c r="Y649" s="56"/>
      <c r="Z649" s="56"/>
      <c r="AA649" s="56"/>
      <c r="AB649" s="58">
        <f t="shared" si="435"/>
        <v>0.72</v>
      </c>
      <c r="AC649" s="54">
        <f>12*AB649*O649</f>
        <v>8.8992000000000004</v>
      </c>
      <c r="AD649" s="478">
        <f t="shared" si="431"/>
        <v>8.8992000000000004</v>
      </c>
      <c r="AE649" s="54">
        <v>44</v>
      </c>
      <c r="AF649" s="54"/>
      <c r="AG649" s="491">
        <v>32</v>
      </c>
      <c r="AH649" s="60"/>
      <c r="AI649" s="55"/>
      <c r="AJ649" s="61"/>
      <c r="AK649" s="62"/>
      <c r="AL649" s="63"/>
      <c r="AM649" s="64"/>
      <c r="AN649" s="65"/>
      <c r="AO649" s="66"/>
    </row>
    <row r="650" spans="1:41" s="22" customFormat="1" ht="42" customHeight="1" x14ac:dyDescent="0.15">
      <c r="A650" s="43"/>
      <c r="B650" s="44"/>
      <c r="C650" s="220" t="s">
        <v>461</v>
      </c>
      <c r="D650" s="224" t="s">
        <v>314</v>
      </c>
      <c r="E650" s="45"/>
      <c r="F650" s="82"/>
      <c r="G650" s="83"/>
      <c r="H650" s="47"/>
      <c r="I650" s="48">
        <v>0.51</v>
      </c>
      <c r="J650" s="49">
        <v>0.49</v>
      </c>
      <c r="K650" s="49"/>
      <c r="L650" s="49"/>
      <c r="M650" s="49"/>
      <c r="N650" s="50">
        <f t="shared" si="444"/>
        <v>1</v>
      </c>
      <c r="O650" s="212">
        <v>1.03</v>
      </c>
      <c r="P650" s="52">
        <v>33.799999999999997</v>
      </c>
      <c r="Q650" s="53">
        <v>35</v>
      </c>
      <c r="R650" s="53"/>
      <c r="S650" s="53"/>
      <c r="T650" s="53"/>
      <c r="U650" s="54">
        <f>ROUND((((P650*14/35*I650)+(Q650*14/35*J650)+(R650*14/35*K650)+(S650*14/35*L650)+(T650*14/35*M650))*O650),2)</f>
        <v>14.17</v>
      </c>
      <c r="V650" s="55">
        <f t="shared" ref="V650:V659" si="445">IF(U650&gt;=14,14,U650)</f>
        <v>14</v>
      </c>
      <c r="W650" s="201">
        <v>25064419000</v>
      </c>
      <c r="X650" s="201">
        <v>37944440000</v>
      </c>
      <c r="Y650" s="56"/>
      <c r="Z650" s="56"/>
      <c r="AA650" s="56"/>
      <c r="AB650" s="58">
        <f t="shared" si="435"/>
        <v>0.72</v>
      </c>
      <c r="AC650" s="54">
        <f>12*AB650*O650</f>
        <v>8.8992000000000004</v>
      </c>
      <c r="AD650" s="478">
        <f t="shared" si="431"/>
        <v>8.8992000000000004</v>
      </c>
      <c r="AE650" s="54">
        <v>44</v>
      </c>
      <c r="AF650" s="54"/>
      <c r="AG650" s="491">
        <v>32</v>
      </c>
      <c r="AH650" s="60"/>
      <c r="AI650" s="55"/>
      <c r="AJ650" s="61"/>
      <c r="AK650" s="62"/>
      <c r="AL650" s="63"/>
      <c r="AM650" s="64"/>
      <c r="AN650" s="65"/>
      <c r="AO650" s="66"/>
    </row>
    <row r="651" spans="1:41" s="22" customFormat="1" ht="42" customHeight="1" x14ac:dyDescent="0.15">
      <c r="A651" s="43"/>
      <c r="B651" s="44"/>
      <c r="C651" s="113" t="s">
        <v>221</v>
      </c>
      <c r="D651" s="112" t="s">
        <v>462</v>
      </c>
      <c r="E651" s="45"/>
      <c r="F651" s="104" t="s">
        <v>463</v>
      </c>
      <c r="G651" s="83"/>
      <c r="H651" s="47"/>
      <c r="I651" s="48">
        <v>0.51</v>
      </c>
      <c r="J651" s="49">
        <v>0.49</v>
      </c>
      <c r="K651" s="49">
        <v>0</v>
      </c>
      <c r="L651" s="49"/>
      <c r="M651" s="49"/>
      <c r="N651" s="50">
        <f t="shared" si="444"/>
        <v>1</v>
      </c>
      <c r="O651" s="212">
        <v>1.03</v>
      </c>
      <c r="P651" s="52">
        <v>33.799999999999997</v>
      </c>
      <c r="Q651" s="53">
        <v>35</v>
      </c>
      <c r="R651" s="53">
        <v>33.799999999999997</v>
      </c>
      <c r="S651" s="53"/>
      <c r="T651" s="53"/>
      <c r="U651" s="54">
        <f>ROUND((((P651*14/35*I651)+(Q651*14/35*J651)+(R651*14/35*K651)+(S651*14/35*L651)+(T651*14/35*M651))*O651),2)</f>
        <v>14.17</v>
      </c>
      <c r="V651" s="55">
        <f t="shared" si="445"/>
        <v>14</v>
      </c>
      <c r="W651" s="181">
        <v>16964948000</v>
      </c>
      <c r="X651" s="56">
        <v>46273145000</v>
      </c>
      <c r="Y651" s="75"/>
      <c r="Z651" s="56"/>
      <c r="AA651" s="56"/>
      <c r="AB651" s="58">
        <f t="shared" si="435"/>
        <v>0.72</v>
      </c>
      <c r="AC651" s="54">
        <f>12*AB651*O651</f>
        <v>8.8992000000000004</v>
      </c>
      <c r="AD651" s="478">
        <f t="shared" si="431"/>
        <v>8.8992000000000004</v>
      </c>
      <c r="AE651" s="54">
        <v>44</v>
      </c>
      <c r="AF651" s="54"/>
      <c r="AG651" s="491">
        <v>32</v>
      </c>
      <c r="AH651" s="60"/>
      <c r="AI651" s="55"/>
      <c r="AJ651" s="61"/>
      <c r="AK651" s="62"/>
      <c r="AL651" s="63"/>
      <c r="AM651" s="64"/>
      <c r="AN651" s="65"/>
      <c r="AO651" s="66"/>
    </row>
    <row r="652" spans="1:41" s="22" customFormat="1" ht="42" customHeight="1" x14ac:dyDescent="0.15">
      <c r="A652" s="43"/>
      <c r="B652" s="44"/>
      <c r="C652" s="112" t="s">
        <v>464</v>
      </c>
      <c r="D652" s="114" t="s">
        <v>465</v>
      </c>
      <c r="E652" s="260"/>
      <c r="F652" s="45"/>
      <c r="G652" s="83"/>
      <c r="H652" s="47"/>
      <c r="I652" s="48">
        <v>0.51</v>
      </c>
      <c r="J652" s="49">
        <v>0.49</v>
      </c>
      <c r="K652" s="49"/>
      <c r="L652" s="49"/>
      <c r="M652" s="49"/>
      <c r="N652" s="50">
        <f t="shared" si="444"/>
        <v>1</v>
      </c>
      <c r="O652" s="212">
        <v>1.03</v>
      </c>
      <c r="P652" s="52">
        <v>33.799999999999997</v>
      </c>
      <c r="Q652" s="53">
        <v>35</v>
      </c>
      <c r="R652" s="53"/>
      <c r="S652" s="53"/>
      <c r="T652" s="53"/>
      <c r="U652" s="54">
        <f t="shared" ref="U652:U659" si="446">ROUND((((P652*14/35*I652)+(Q652*14/35*J652)+(R652*14/35*K652)+(S652*14/35*L652)+(T652*14/35*M652))*O652),2)</f>
        <v>14.17</v>
      </c>
      <c r="V652" s="55">
        <f t="shared" si="445"/>
        <v>14</v>
      </c>
      <c r="W652" s="197">
        <v>14547745000</v>
      </c>
      <c r="X652" s="201">
        <v>70086993000</v>
      </c>
      <c r="Y652" s="56"/>
      <c r="Z652" s="56"/>
      <c r="AA652" s="56"/>
      <c r="AB652" s="58">
        <f t="shared" si="435"/>
        <v>0.96</v>
      </c>
      <c r="AC652" s="54">
        <f t="shared" ref="AC652:AC659" si="447">12*AB652*O652</f>
        <v>11.865600000000001</v>
      </c>
      <c r="AD652" s="478">
        <f t="shared" si="431"/>
        <v>11.865600000000001</v>
      </c>
      <c r="AE652" s="54">
        <v>44</v>
      </c>
      <c r="AF652" s="54"/>
      <c r="AG652" s="491">
        <v>32</v>
      </c>
      <c r="AH652" s="60"/>
      <c r="AI652" s="55"/>
      <c r="AJ652" s="61"/>
      <c r="AK652" s="62"/>
      <c r="AL652" s="63"/>
      <c r="AM652" s="64"/>
      <c r="AN652" s="65"/>
      <c r="AO652" s="66"/>
    </row>
    <row r="653" spans="1:41" s="22" customFormat="1" ht="42" customHeight="1" x14ac:dyDescent="0.15">
      <c r="A653" s="43"/>
      <c r="B653" s="44"/>
      <c r="C653" s="45" t="s">
        <v>466</v>
      </c>
      <c r="D653" s="115" t="s">
        <v>196</v>
      </c>
      <c r="E653" s="80"/>
      <c r="F653" s="82"/>
      <c r="G653" s="83"/>
      <c r="H653" s="47" t="s">
        <v>399</v>
      </c>
      <c r="I653" s="48">
        <v>0.51</v>
      </c>
      <c r="J653" s="49">
        <v>0.49</v>
      </c>
      <c r="K653" s="49"/>
      <c r="L653" s="49"/>
      <c r="M653" s="49"/>
      <c r="N653" s="50">
        <f t="shared" si="444"/>
        <v>1</v>
      </c>
      <c r="O653" s="212">
        <v>1.03</v>
      </c>
      <c r="P653" s="52">
        <v>33.799999999999997</v>
      </c>
      <c r="Q653" s="53">
        <v>35</v>
      </c>
      <c r="R653" s="53"/>
      <c r="S653" s="53"/>
      <c r="T653" s="53"/>
      <c r="U653" s="54">
        <f t="shared" si="446"/>
        <v>14.17</v>
      </c>
      <c r="V653" s="55">
        <f t="shared" si="445"/>
        <v>14</v>
      </c>
      <c r="W653" s="181">
        <v>12496479000</v>
      </c>
      <c r="X653" s="181">
        <v>66592333000</v>
      </c>
      <c r="Y653" s="181"/>
      <c r="Z653" s="56"/>
      <c r="AA653" s="56"/>
      <c r="AB653" s="58">
        <f t="shared" si="435"/>
        <v>0.9</v>
      </c>
      <c r="AC653" s="54">
        <f t="shared" si="447"/>
        <v>11.124000000000001</v>
      </c>
      <c r="AD653" s="478">
        <f t="shared" si="431"/>
        <v>11.124000000000001</v>
      </c>
      <c r="AE653" s="54">
        <v>44</v>
      </c>
      <c r="AF653" s="54"/>
      <c r="AG653" s="491">
        <v>32</v>
      </c>
      <c r="AH653" s="60"/>
      <c r="AI653" s="55"/>
      <c r="AJ653" s="61"/>
      <c r="AK653" s="62"/>
      <c r="AL653" s="63"/>
      <c r="AM653" s="64"/>
      <c r="AN653" s="65"/>
      <c r="AO653" s="66"/>
    </row>
    <row r="654" spans="1:41" s="22" customFormat="1" ht="42" customHeight="1" x14ac:dyDescent="0.15">
      <c r="A654" s="43"/>
      <c r="B654" s="44"/>
      <c r="C654" s="113" t="s">
        <v>467</v>
      </c>
      <c r="D654" s="113" t="s">
        <v>129</v>
      </c>
      <c r="E654" s="112" t="s">
        <v>468</v>
      </c>
      <c r="F654" s="45"/>
      <c r="G654" s="83"/>
      <c r="H654" s="47"/>
      <c r="I654" s="48">
        <v>0.36</v>
      </c>
      <c r="J654" s="49">
        <v>0.34</v>
      </c>
      <c r="K654" s="49">
        <v>0.3</v>
      </c>
      <c r="L654" s="49"/>
      <c r="M654" s="49"/>
      <c r="N654" s="50">
        <f t="shared" si="444"/>
        <v>1</v>
      </c>
      <c r="O654" s="212">
        <v>1.03</v>
      </c>
      <c r="P654" s="52">
        <v>33.799999999999997</v>
      </c>
      <c r="Q654" s="166">
        <v>35</v>
      </c>
      <c r="R654" s="53">
        <v>33.799999999999997</v>
      </c>
      <c r="S654" s="53"/>
      <c r="T654" s="53"/>
      <c r="U654" s="54">
        <f t="shared" si="446"/>
        <v>14.09</v>
      </c>
      <c r="V654" s="55">
        <f t="shared" si="445"/>
        <v>14</v>
      </c>
      <c r="W654" s="197">
        <v>8864969000</v>
      </c>
      <c r="X654" s="197">
        <v>45910925000</v>
      </c>
      <c r="Y654" s="197">
        <v>49983037000</v>
      </c>
      <c r="Z654" s="56"/>
      <c r="AA654" s="56"/>
      <c r="AB654" s="58">
        <f t="shared" si="435"/>
        <v>0.78</v>
      </c>
      <c r="AC654" s="54">
        <f t="shared" si="447"/>
        <v>9.6408000000000005</v>
      </c>
      <c r="AD654" s="478">
        <f t="shared" si="431"/>
        <v>9.6408000000000005</v>
      </c>
      <c r="AE654" s="54">
        <v>44</v>
      </c>
      <c r="AF654" s="54"/>
      <c r="AG654" s="491">
        <v>32</v>
      </c>
      <c r="AH654" s="60"/>
      <c r="AI654" s="55"/>
      <c r="AJ654" s="61"/>
      <c r="AK654" s="62"/>
      <c r="AL654" s="63"/>
      <c r="AM654" s="64"/>
      <c r="AN654" s="65"/>
      <c r="AO654" s="66"/>
    </row>
    <row r="655" spans="1:41" s="22" customFormat="1" ht="71.25" customHeight="1" x14ac:dyDescent="0.15">
      <c r="A655" s="43"/>
      <c r="B655" s="44"/>
      <c r="C655" s="215" t="s">
        <v>469</v>
      </c>
      <c r="D655" s="109" t="s">
        <v>470</v>
      </c>
      <c r="E655" s="170"/>
      <c r="F655" s="82"/>
      <c r="G655" s="204"/>
      <c r="H655" s="47" t="s">
        <v>262</v>
      </c>
      <c r="I655" s="187">
        <v>0.68</v>
      </c>
      <c r="J655" s="188">
        <v>0.32</v>
      </c>
      <c r="K655" s="188"/>
      <c r="L655" s="188"/>
      <c r="M655" s="188"/>
      <c r="N655" s="189">
        <f t="shared" si="444"/>
        <v>1</v>
      </c>
      <c r="O655" s="190">
        <v>1.03</v>
      </c>
      <c r="P655" s="191">
        <v>35</v>
      </c>
      <c r="Q655" s="192">
        <v>32</v>
      </c>
      <c r="R655" s="193"/>
      <c r="S655" s="192"/>
      <c r="T655" s="194"/>
      <c r="U655" s="195">
        <f t="shared" si="446"/>
        <v>14.02</v>
      </c>
      <c r="V655" s="196">
        <f t="shared" si="445"/>
        <v>14</v>
      </c>
      <c r="W655" s="75">
        <v>26954563000</v>
      </c>
      <c r="X655" s="75">
        <v>40695591000</v>
      </c>
      <c r="Y655" s="75"/>
      <c r="Z655" s="68"/>
      <c r="AA655" s="68"/>
      <c r="AB655" s="58">
        <f t="shared" si="435"/>
        <v>0.72</v>
      </c>
      <c r="AC655" s="195">
        <f t="shared" si="447"/>
        <v>8.8992000000000004</v>
      </c>
      <c r="AD655" s="478">
        <f t="shared" si="431"/>
        <v>8.8992000000000004</v>
      </c>
      <c r="AE655" s="195">
        <v>44</v>
      </c>
      <c r="AF655" s="54"/>
      <c r="AG655" s="491">
        <v>32</v>
      </c>
      <c r="AH655" s="60"/>
      <c r="AI655" s="55"/>
      <c r="AJ655" s="61"/>
      <c r="AK655" s="62"/>
      <c r="AL655" s="63"/>
      <c r="AM655" s="64"/>
      <c r="AN655" s="65"/>
      <c r="AO655" s="66"/>
    </row>
    <row r="656" spans="1:41" s="22" customFormat="1" ht="71.25" customHeight="1" x14ac:dyDescent="0.15">
      <c r="A656" s="43"/>
      <c r="B656" s="44"/>
      <c r="C656" s="215" t="s">
        <v>471</v>
      </c>
      <c r="D656" s="109" t="s">
        <v>261</v>
      </c>
      <c r="E656" s="170"/>
      <c r="F656" s="82"/>
      <c r="G656" s="204"/>
      <c r="H656" s="47"/>
      <c r="I656" s="187">
        <v>0.51</v>
      </c>
      <c r="J656" s="188">
        <v>0.49</v>
      </c>
      <c r="K656" s="188"/>
      <c r="L656" s="188"/>
      <c r="M656" s="188"/>
      <c r="N656" s="189">
        <f t="shared" si="444"/>
        <v>1</v>
      </c>
      <c r="O656" s="190">
        <v>1.03</v>
      </c>
      <c r="P656" s="191">
        <v>33.799999999999997</v>
      </c>
      <c r="Q656" s="192">
        <v>35</v>
      </c>
      <c r="R656" s="193"/>
      <c r="S656" s="192"/>
      <c r="T656" s="194"/>
      <c r="U656" s="195">
        <f t="shared" si="446"/>
        <v>14.17</v>
      </c>
      <c r="V656" s="196">
        <f t="shared" si="445"/>
        <v>14</v>
      </c>
      <c r="W656" s="75">
        <v>11794023000</v>
      </c>
      <c r="X656" s="75">
        <v>55628226000</v>
      </c>
      <c r="Y656" s="75"/>
      <c r="Z656" s="68"/>
      <c r="AA656" s="68"/>
      <c r="AB656" s="58">
        <f t="shared" si="435"/>
        <v>0.77</v>
      </c>
      <c r="AC656" s="195">
        <f t="shared" si="447"/>
        <v>9.5172000000000008</v>
      </c>
      <c r="AD656" s="478">
        <f t="shared" si="431"/>
        <v>9.5172000000000008</v>
      </c>
      <c r="AE656" s="195">
        <v>44</v>
      </c>
      <c r="AF656" s="54"/>
      <c r="AG656" s="491">
        <v>32</v>
      </c>
      <c r="AH656" s="60"/>
      <c r="AI656" s="55"/>
      <c r="AJ656" s="61"/>
      <c r="AK656" s="62"/>
      <c r="AL656" s="63"/>
      <c r="AM656" s="64"/>
      <c r="AN656" s="65"/>
      <c r="AO656" s="66"/>
    </row>
    <row r="657" spans="1:41" s="22" customFormat="1" ht="42" customHeight="1" x14ac:dyDescent="0.15">
      <c r="A657" s="43"/>
      <c r="B657" s="44"/>
      <c r="C657" s="113" t="s">
        <v>215</v>
      </c>
      <c r="D657" s="112" t="s">
        <v>212</v>
      </c>
      <c r="E657" s="113" t="s">
        <v>354</v>
      </c>
      <c r="F657" s="112" t="s">
        <v>472</v>
      </c>
      <c r="G657" s="83"/>
      <c r="H657" s="47"/>
      <c r="I657" s="48">
        <v>0.5</v>
      </c>
      <c r="J657" s="49">
        <v>0.1</v>
      </c>
      <c r="K657" s="49">
        <v>0.2</v>
      </c>
      <c r="L657" s="49">
        <v>0.2</v>
      </c>
      <c r="M657" s="49"/>
      <c r="N657" s="50">
        <f t="shared" si="444"/>
        <v>1</v>
      </c>
      <c r="O657" s="212">
        <v>1.03</v>
      </c>
      <c r="P657" s="52">
        <v>35</v>
      </c>
      <c r="Q657" s="53">
        <v>33.799999999999997</v>
      </c>
      <c r="R657" s="53">
        <v>32</v>
      </c>
      <c r="S657" s="166">
        <v>33.799999999999997</v>
      </c>
      <c r="T657" s="53"/>
      <c r="U657" s="54">
        <f t="shared" si="446"/>
        <v>14.02</v>
      </c>
      <c r="V657" s="55">
        <f t="shared" si="445"/>
        <v>14</v>
      </c>
      <c r="W657" s="181">
        <v>140000000000</v>
      </c>
      <c r="X657" s="201"/>
      <c r="Y657" s="56"/>
      <c r="Z657" s="56"/>
      <c r="AA657" s="56"/>
      <c r="AB657" s="58">
        <f t="shared" si="435"/>
        <v>1.61</v>
      </c>
      <c r="AC657" s="54">
        <f t="shared" si="447"/>
        <v>19.8996</v>
      </c>
      <c r="AD657" s="478">
        <f t="shared" ref="AD657:AD701" si="448">IF(AC657&gt;=12,12,AC657)</f>
        <v>12</v>
      </c>
      <c r="AE657" s="54">
        <v>44</v>
      </c>
      <c r="AF657" s="54"/>
      <c r="AG657" s="491">
        <v>32</v>
      </c>
      <c r="AH657" s="60"/>
      <c r="AI657" s="55"/>
      <c r="AJ657" s="61"/>
      <c r="AK657" s="62"/>
      <c r="AL657" s="63"/>
      <c r="AM657" s="64"/>
      <c r="AN657" s="65"/>
      <c r="AO657" s="66"/>
    </row>
    <row r="658" spans="1:41" s="22" customFormat="1" ht="42" customHeight="1" x14ac:dyDescent="0.15">
      <c r="A658" s="43"/>
      <c r="B658" s="44"/>
      <c r="C658" s="112" t="s">
        <v>286</v>
      </c>
      <c r="D658" s="80" t="s">
        <v>463</v>
      </c>
      <c r="E658" s="45" t="s">
        <v>460</v>
      </c>
      <c r="F658" s="112" t="s">
        <v>431</v>
      </c>
      <c r="G658" s="83"/>
      <c r="H658" s="47"/>
      <c r="I658" s="48">
        <v>0.5</v>
      </c>
      <c r="J658" s="49">
        <v>0.15</v>
      </c>
      <c r="K658" s="49">
        <v>0.15</v>
      </c>
      <c r="L658" s="49">
        <v>0.2</v>
      </c>
      <c r="M658" s="49"/>
      <c r="N658" s="50">
        <f t="shared" si="444"/>
        <v>1</v>
      </c>
      <c r="O658" s="212">
        <v>1.03</v>
      </c>
      <c r="P658" s="52">
        <v>35</v>
      </c>
      <c r="Q658" s="53">
        <v>33.799999999999997</v>
      </c>
      <c r="R658" s="53">
        <v>33.83</v>
      </c>
      <c r="S658" s="53">
        <v>33.799999999999997</v>
      </c>
      <c r="T658" s="53"/>
      <c r="U658" s="54">
        <f t="shared" si="446"/>
        <v>14.17</v>
      </c>
      <c r="V658" s="55">
        <f t="shared" si="445"/>
        <v>14</v>
      </c>
      <c r="W658" s="75">
        <v>64096961000</v>
      </c>
      <c r="X658" s="75"/>
      <c r="Y658" s="56"/>
      <c r="Z658" s="56">
        <v>26000000000</v>
      </c>
      <c r="AA658" s="56"/>
      <c r="AB658" s="58">
        <f t="shared" si="435"/>
        <v>0.86</v>
      </c>
      <c r="AC658" s="54">
        <f t="shared" si="447"/>
        <v>10.6296</v>
      </c>
      <c r="AD658" s="478">
        <f t="shared" si="448"/>
        <v>10.6296</v>
      </c>
      <c r="AE658" s="54">
        <v>44</v>
      </c>
      <c r="AF658" s="54"/>
      <c r="AG658" s="491">
        <v>32</v>
      </c>
      <c r="AH658" s="60"/>
      <c r="AI658" s="55"/>
      <c r="AJ658" s="61"/>
      <c r="AK658" s="62"/>
      <c r="AL658" s="63"/>
      <c r="AM658" s="64"/>
      <c r="AN658" s="65"/>
      <c r="AO658" s="66"/>
    </row>
    <row r="659" spans="1:41" s="22" customFormat="1" ht="42" customHeight="1" x14ac:dyDescent="0.15">
      <c r="A659" s="43"/>
      <c r="B659" s="44"/>
      <c r="C659" s="113" t="s">
        <v>473</v>
      </c>
      <c r="D659" s="45" t="s">
        <v>474</v>
      </c>
      <c r="E659" s="112" t="s">
        <v>50</v>
      </c>
      <c r="F659" s="45"/>
      <c r="G659" s="83"/>
      <c r="H659" s="47"/>
      <c r="I659" s="48">
        <v>0.4</v>
      </c>
      <c r="J659" s="49">
        <v>0.25</v>
      </c>
      <c r="K659" s="49">
        <v>0.35</v>
      </c>
      <c r="L659" s="49"/>
      <c r="M659" s="49"/>
      <c r="N659" s="50">
        <f t="shared" si="444"/>
        <v>1</v>
      </c>
      <c r="O659" s="212">
        <v>1.03</v>
      </c>
      <c r="P659" s="52">
        <v>33.799999999999997</v>
      </c>
      <c r="Q659" s="53">
        <v>35</v>
      </c>
      <c r="R659" s="53">
        <v>33.799999999999997</v>
      </c>
      <c r="S659" s="53"/>
      <c r="T659" s="53"/>
      <c r="U659" s="54">
        <f t="shared" si="446"/>
        <v>14.05</v>
      </c>
      <c r="V659" s="55">
        <f t="shared" si="445"/>
        <v>14</v>
      </c>
      <c r="W659" s="75">
        <v>6513410000</v>
      </c>
      <c r="X659" s="75"/>
      <c r="Y659" s="56">
        <v>250000000000</v>
      </c>
      <c r="Z659" s="56"/>
      <c r="AA659" s="56"/>
      <c r="AB659" s="58">
        <f t="shared" si="435"/>
        <v>2.08</v>
      </c>
      <c r="AC659" s="54">
        <f t="shared" si="447"/>
        <v>25.7088</v>
      </c>
      <c r="AD659" s="478">
        <f t="shared" si="448"/>
        <v>12</v>
      </c>
      <c r="AE659" s="54">
        <v>44</v>
      </c>
      <c r="AF659" s="54"/>
      <c r="AG659" s="491">
        <v>32</v>
      </c>
      <c r="AH659" s="60"/>
      <c r="AI659" s="55"/>
      <c r="AJ659" s="61"/>
      <c r="AK659" s="62"/>
      <c r="AL659" s="63"/>
      <c r="AM659" s="64"/>
      <c r="AN659" s="65"/>
      <c r="AO659" s="66"/>
    </row>
    <row r="660" spans="1:41" s="22" customFormat="1" ht="71.25" customHeight="1" x14ac:dyDescent="0.15">
      <c r="A660" s="43"/>
      <c r="B660" s="171"/>
      <c r="C660" s="243"/>
      <c r="D660" s="45"/>
      <c r="E660" s="104"/>
      <c r="F660" s="82"/>
      <c r="G660" s="204"/>
      <c r="H660" s="47"/>
      <c r="I660" s="187"/>
      <c r="J660" s="188"/>
      <c r="K660" s="188"/>
      <c r="L660" s="188"/>
      <c r="M660" s="188"/>
      <c r="N660" s="189"/>
      <c r="O660" s="190"/>
      <c r="P660" s="191"/>
      <c r="Q660" s="192"/>
      <c r="R660" s="193"/>
      <c r="S660" s="192"/>
      <c r="T660" s="194"/>
      <c r="U660" s="195"/>
      <c r="V660" s="196"/>
      <c r="W660" s="75"/>
      <c r="X660" s="75"/>
      <c r="Y660" s="75"/>
      <c r="Z660" s="68"/>
      <c r="AA660" s="68"/>
      <c r="AB660" s="58">
        <f t="shared" si="435"/>
        <v>0</v>
      </c>
      <c r="AC660" s="195"/>
      <c r="AD660" s="478">
        <f t="shared" si="448"/>
        <v>0</v>
      </c>
      <c r="AE660" s="195"/>
      <c r="AF660" s="54"/>
      <c r="AG660" s="491">
        <v>32</v>
      </c>
      <c r="AH660" s="60"/>
      <c r="AI660" s="55"/>
      <c r="AJ660" s="61"/>
      <c r="AK660" s="62"/>
      <c r="AL660" s="63"/>
      <c r="AM660" s="64"/>
      <c r="AN660" s="65"/>
      <c r="AO660" s="66"/>
    </row>
    <row r="661" spans="1:41" s="22" customFormat="1" ht="42" customHeight="1" x14ac:dyDescent="0.15">
      <c r="A661" s="43"/>
      <c r="B661" s="44"/>
      <c r="C661" s="82"/>
      <c r="D661" s="45"/>
      <c r="E661" s="82"/>
      <c r="F661" s="45"/>
      <c r="G661" s="204"/>
      <c r="H661" s="47"/>
      <c r="I661" s="48"/>
      <c r="J661" s="49"/>
      <c r="K661" s="49"/>
      <c r="L661" s="49"/>
      <c r="M661" s="49"/>
      <c r="N661" s="50"/>
      <c r="O661" s="212"/>
      <c r="P661" s="52"/>
      <c r="Q661" s="166"/>
      <c r="R661" s="205"/>
      <c r="S661" s="53"/>
      <c r="T661" s="206"/>
      <c r="U661" s="54"/>
      <c r="V661" s="207"/>
      <c r="W661" s="197"/>
      <c r="X661" s="197"/>
      <c r="Y661" s="197"/>
      <c r="Z661" s="56"/>
      <c r="AA661" s="56"/>
      <c r="AB661" s="58">
        <f t="shared" si="435"/>
        <v>0</v>
      </c>
      <c r="AC661" s="54"/>
      <c r="AD661" s="478">
        <f t="shared" si="448"/>
        <v>0</v>
      </c>
      <c r="AE661" s="54"/>
      <c r="AF661" s="54"/>
      <c r="AG661" s="491">
        <v>32</v>
      </c>
      <c r="AH661" s="60"/>
      <c r="AI661" s="55"/>
      <c r="AJ661" s="61"/>
      <c r="AK661" s="62"/>
      <c r="AL661" s="63"/>
      <c r="AM661" s="64"/>
      <c r="AN661" s="65"/>
      <c r="AO661" s="66"/>
    </row>
    <row r="662" spans="1:41" s="22" customFormat="1" ht="56.25" customHeight="1" x14ac:dyDescent="0.15">
      <c r="A662" s="43"/>
      <c r="B662" s="44"/>
      <c r="C662" s="82"/>
      <c r="D662" s="103" t="s">
        <v>475</v>
      </c>
      <c r="E662" s="80"/>
      <c r="F662" s="104"/>
      <c r="G662" s="204"/>
      <c r="H662" s="175"/>
      <c r="I662" s="187">
        <v>0.51</v>
      </c>
      <c r="J662" s="188">
        <v>0.49</v>
      </c>
      <c r="K662" s="188"/>
      <c r="L662" s="188"/>
      <c r="M662" s="188"/>
      <c r="N662" s="189">
        <f t="shared" ref="N662:N667" si="449">SUM(I662:M662)</f>
        <v>1</v>
      </c>
      <c r="O662" s="190">
        <v>1.03</v>
      </c>
      <c r="P662" s="191">
        <v>35</v>
      </c>
      <c r="Q662" s="192">
        <v>33.799999999999997</v>
      </c>
      <c r="R662" s="193"/>
      <c r="S662" s="192"/>
      <c r="T662" s="194"/>
      <c r="U662" s="195">
        <f t="shared" ref="U662:U667" si="450">ROUND((((P662*14/35*I662)+(Q662*14/35*J662)+(R662*14/35*K662)+(S662*14/35*L662)+(T662*14/35*M662))*O662),2)</f>
        <v>14.18</v>
      </c>
      <c r="V662" s="196">
        <f t="shared" ref="V662:V667" si="451">IF(U662&gt;=14,14,U662)</f>
        <v>14</v>
      </c>
      <c r="W662" s="75"/>
      <c r="X662" s="75">
        <v>99900000000</v>
      </c>
      <c r="Y662" s="75"/>
      <c r="Z662" s="197"/>
      <c r="AA662" s="68"/>
      <c r="AB662" s="58">
        <f t="shared" si="435"/>
        <v>1.1299999999999999</v>
      </c>
      <c r="AC662" s="195">
        <f t="shared" ref="AC662:AC667" si="452">12*AB662*O662</f>
        <v>13.966799999999999</v>
      </c>
      <c r="AD662" s="478">
        <f t="shared" si="448"/>
        <v>12</v>
      </c>
      <c r="AE662" s="195">
        <v>44</v>
      </c>
      <c r="AF662" s="54"/>
      <c r="AG662" s="491">
        <v>32</v>
      </c>
      <c r="AH662" s="60"/>
      <c r="AI662" s="55"/>
      <c r="AJ662" s="61"/>
      <c r="AK662" s="62"/>
      <c r="AL662" s="63"/>
      <c r="AM662" s="64"/>
      <c r="AN662" s="65"/>
      <c r="AO662" s="66"/>
    </row>
    <row r="663" spans="1:41" s="22" customFormat="1" ht="42" customHeight="1" x14ac:dyDescent="0.15">
      <c r="A663" s="43"/>
      <c r="B663" s="44"/>
      <c r="C663" s="82"/>
      <c r="D663" s="110" t="s">
        <v>476</v>
      </c>
      <c r="E663" s="108"/>
      <c r="F663" s="73"/>
      <c r="G663" s="83"/>
      <c r="H663" s="47"/>
      <c r="I663" s="48">
        <v>0.51</v>
      </c>
      <c r="J663" s="49">
        <v>0.49</v>
      </c>
      <c r="K663" s="49"/>
      <c r="L663" s="49"/>
      <c r="M663" s="49"/>
      <c r="N663" s="50">
        <f t="shared" si="449"/>
        <v>1</v>
      </c>
      <c r="O663" s="212">
        <v>1.03</v>
      </c>
      <c r="P663" s="52">
        <v>33.799999999999997</v>
      </c>
      <c r="Q663" s="53">
        <v>35</v>
      </c>
      <c r="R663" s="53"/>
      <c r="S663" s="53"/>
      <c r="T663" s="53"/>
      <c r="U663" s="54">
        <f t="shared" si="450"/>
        <v>14.17</v>
      </c>
      <c r="V663" s="55">
        <f t="shared" si="451"/>
        <v>14</v>
      </c>
      <c r="W663" s="197"/>
      <c r="X663" s="197">
        <v>68880576000</v>
      </c>
      <c r="Y663" s="56"/>
      <c r="Z663" s="56"/>
      <c r="AA663" s="56"/>
      <c r="AB663" s="58">
        <f t="shared" si="435"/>
        <v>0.78</v>
      </c>
      <c r="AC663" s="54">
        <f t="shared" si="452"/>
        <v>9.6408000000000005</v>
      </c>
      <c r="AD663" s="478">
        <f t="shared" si="448"/>
        <v>9.6408000000000005</v>
      </c>
      <c r="AE663" s="54">
        <v>44</v>
      </c>
      <c r="AF663" s="54"/>
      <c r="AG663" s="491">
        <v>32</v>
      </c>
      <c r="AH663" s="60"/>
      <c r="AI663" s="55"/>
      <c r="AJ663" s="61"/>
      <c r="AK663" s="62"/>
      <c r="AL663" s="63"/>
      <c r="AM663" s="64"/>
      <c r="AN663" s="65"/>
      <c r="AO663" s="66"/>
    </row>
    <row r="664" spans="1:41" s="22" customFormat="1" ht="71.25" customHeight="1" x14ac:dyDescent="0.15">
      <c r="A664" s="43"/>
      <c r="B664" s="171"/>
      <c r="C664" s="215" t="s">
        <v>469</v>
      </c>
      <c r="D664" s="180" t="s">
        <v>477</v>
      </c>
      <c r="E664" s="170"/>
      <c r="F664" s="82"/>
      <c r="G664" s="204"/>
      <c r="H664" s="47"/>
      <c r="I664" s="187">
        <v>0.49</v>
      </c>
      <c r="J664" s="188">
        <v>0.51</v>
      </c>
      <c r="K664" s="188"/>
      <c r="L664" s="188"/>
      <c r="M664" s="188"/>
      <c r="N664" s="189">
        <f t="shared" si="449"/>
        <v>1</v>
      </c>
      <c r="O664" s="190">
        <v>1.03</v>
      </c>
      <c r="P664" s="191">
        <v>35</v>
      </c>
      <c r="Q664" s="192">
        <v>35</v>
      </c>
      <c r="R664" s="193"/>
      <c r="S664" s="192"/>
      <c r="T664" s="194"/>
      <c r="U664" s="195">
        <f t="shared" si="450"/>
        <v>14.42</v>
      </c>
      <c r="V664" s="196">
        <f t="shared" si="451"/>
        <v>14</v>
      </c>
      <c r="W664" s="75">
        <v>26954563000</v>
      </c>
      <c r="X664" s="75">
        <v>36000000000</v>
      </c>
      <c r="Y664" s="75"/>
      <c r="Z664" s="68"/>
      <c r="AA664" s="68"/>
      <c r="AB664" s="58">
        <f t="shared" si="435"/>
        <v>0.73</v>
      </c>
      <c r="AC664" s="195">
        <f t="shared" si="452"/>
        <v>9.0228000000000002</v>
      </c>
      <c r="AD664" s="478">
        <f t="shared" si="448"/>
        <v>9.0228000000000002</v>
      </c>
      <c r="AE664" s="195">
        <v>44</v>
      </c>
      <c r="AF664" s="54"/>
      <c r="AG664" s="491">
        <v>32</v>
      </c>
      <c r="AH664" s="60"/>
      <c r="AI664" s="55"/>
      <c r="AJ664" s="61"/>
      <c r="AK664" s="62"/>
      <c r="AL664" s="63"/>
      <c r="AM664" s="64"/>
      <c r="AN664" s="65"/>
      <c r="AO664" s="66"/>
    </row>
    <row r="665" spans="1:41" s="22" customFormat="1" ht="42" customHeight="1" x14ac:dyDescent="0.15">
      <c r="A665" s="43"/>
      <c r="B665" s="44"/>
      <c r="C665" s="115" t="s">
        <v>239</v>
      </c>
      <c r="D665" s="45"/>
      <c r="E665" s="45"/>
      <c r="F665" s="82"/>
      <c r="G665" s="83"/>
      <c r="H665" s="47"/>
      <c r="I665" s="48">
        <v>0.7</v>
      </c>
      <c r="J665" s="49">
        <v>0.3</v>
      </c>
      <c r="K665" s="49"/>
      <c r="L665" s="49"/>
      <c r="M665" s="49"/>
      <c r="N665" s="50">
        <f t="shared" si="449"/>
        <v>1</v>
      </c>
      <c r="O665" s="212">
        <v>1.03</v>
      </c>
      <c r="P665" s="52">
        <v>35</v>
      </c>
      <c r="Q665" s="53">
        <v>33.799999999999997</v>
      </c>
      <c r="R665" s="53"/>
      <c r="S665" s="53"/>
      <c r="T665" s="53"/>
      <c r="U665" s="54">
        <f t="shared" si="450"/>
        <v>14.27</v>
      </c>
      <c r="V665" s="55">
        <f t="shared" si="451"/>
        <v>14</v>
      </c>
      <c r="W665" s="181">
        <v>33000000000</v>
      </c>
      <c r="X665" s="75">
        <v>28000000000</v>
      </c>
      <c r="Y665" s="56"/>
      <c r="Z665" s="56"/>
      <c r="AA665" s="56"/>
      <c r="AB665" s="58">
        <f t="shared" si="435"/>
        <v>0.73</v>
      </c>
      <c r="AC665" s="54">
        <f t="shared" si="452"/>
        <v>9.0228000000000002</v>
      </c>
      <c r="AD665" s="478">
        <f t="shared" si="448"/>
        <v>9.0228000000000002</v>
      </c>
      <c r="AE665" s="54">
        <v>44</v>
      </c>
      <c r="AF665" s="54"/>
      <c r="AG665" s="491">
        <v>32</v>
      </c>
      <c r="AH665" s="60"/>
      <c r="AI665" s="55"/>
      <c r="AJ665" s="61"/>
      <c r="AK665" s="62"/>
      <c r="AL665" s="63"/>
      <c r="AM665" s="64"/>
      <c r="AN665" s="65"/>
      <c r="AO665" s="66"/>
    </row>
    <row r="666" spans="1:41" s="22" customFormat="1" ht="71.25" customHeight="1" x14ac:dyDescent="0.15">
      <c r="A666" s="43"/>
      <c r="B666" s="171"/>
      <c r="C666" s="243"/>
      <c r="D666" s="170" t="s">
        <v>478</v>
      </c>
      <c r="E666" s="170"/>
      <c r="F666" s="82"/>
      <c r="G666" s="204"/>
      <c r="H666" s="47"/>
      <c r="I666" s="187">
        <v>0.3</v>
      </c>
      <c r="J666" s="188">
        <v>0.7</v>
      </c>
      <c r="K666" s="188"/>
      <c r="L666" s="188"/>
      <c r="M666" s="188"/>
      <c r="N666" s="189">
        <f t="shared" si="449"/>
        <v>1</v>
      </c>
      <c r="O666" s="190">
        <v>1.03</v>
      </c>
      <c r="P666" s="191">
        <v>35</v>
      </c>
      <c r="Q666" s="192">
        <v>35</v>
      </c>
      <c r="R666" s="193"/>
      <c r="S666" s="192"/>
      <c r="T666" s="194"/>
      <c r="U666" s="195">
        <f t="shared" si="450"/>
        <v>14.42</v>
      </c>
      <c r="V666" s="196">
        <f t="shared" si="451"/>
        <v>14</v>
      </c>
      <c r="W666" s="75"/>
      <c r="X666" s="75">
        <v>30130136000</v>
      </c>
      <c r="Y666" s="75"/>
      <c r="Z666" s="68"/>
      <c r="AA666" s="68"/>
      <c r="AB666" s="58">
        <f t="shared" si="435"/>
        <v>0.49</v>
      </c>
      <c r="AC666" s="195">
        <f t="shared" si="452"/>
        <v>6.0564</v>
      </c>
      <c r="AD666" s="478">
        <f t="shared" si="448"/>
        <v>6.0564</v>
      </c>
      <c r="AE666" s="195">
        <v>44</v>
      </c>
      <c r="AF666" s="54"/>
      <c r="AG666" s="491">
        <v>32</v>
      </c>
      <c r="AH666" s="60"/>
      <c r="AI666" s="55"/>
      <c r="AJ666" s="61"/>
      <c r="AK666" s="62"/>
      <c r="AL666" s="63"/>
      <c r="AM666" s="64"/>
      <c r="AN666" s="65"/>
      <c r="AO666" s="66"/>
    </row>
    <row r="667" spans="1:41" s="22" customFormat="1" ht="42" customHeight="1" x14ac:dyDescent="0.15">
      <c r="A667" s="43"/>
      <c r="B667" s="44"/>
      <c r="C667" s="69" t="s">
        <v>479</v>
      </c>
      <c r="D667" s="45" t="s">
        <v>480</v>
      </c>
      <c r="E667" s="261" t="s">
        <v>481</v>
      </c>
      <c r="F667" s="82" t="s">
        <v>482</v>
      </c>
      <c r="G667" s="83"/>
      <c r="H667" s="47"/>
      <c r="I667" s="48">
        <v>0.45</v>
      </c>
      <c r="J667" s="49">
        <v>0.3</v>
      </c>
      <c r="K667" s="49">
        <v>0.25</v>
      </c>
      <c r="L667" s="49"/>
      <c r="M667" s="49"/>
      <c r="N667" s="50">
        <f t="shared" si="449"/>
        <v>1</v>
      </c>
      <c r="O667" s="212">
        <v>1.03</v>
      </c>
      <c r="P667" s="52">
        <v>35</v>
      </c>
      <c r="Q667" s="53">
        <v>32</v>
      </c>
      <c r="R667" s="53">
        <v>35</v>
      </c>
      <c r="S667" s="53"/>
      <c r="T667" s="53"/>
      <c r="U667" s="54">
        <f t="shared" si="450"/>
        <v>14.05</v>
      </c>
      <c r="V667" s="55">
        <f t="shared" si="451"/>
        <v>14</v>
      </c>
      <c r="W667" s="181"/>
      <c r="X667" s="201"/>
      <c r="Y667" s="181">
        <v>236000000000</v>
      </c>
      <c r="Z667" s="56"/>
      <c r="AA667" s="56"/>
      <c r="AB667" s="58">
        <f t="shared" si="435"/>
        <v>1.36</v>
      </c>
      <c r="AC667" s="54">
        <f t="shared" si="452"/>
        <v>16.8096</v>
      </c>
      <c r="AD667" s="478">
        <f t="shared" si="448"/>
        <v>12</v>
      </c>
      <c r="AE667" s="54">
        <v>44</v>
      </c>
      <c r="AF667" s="54"/>
      <c r="AG667" s="491">
        <v>32</v>
      </c>
      <c r="AH667" s="60"/>
      <c r="AI667" s="55"/>
      <c r="AJ667" s="61"/>
      <c r="AK667" s="62"/>
      <c r="AL667" s="63"/>
      <c r="AM667" s="64"/>
      <c r="AN667" s="65"/>
      <c r="AO667" s="66"/>
    </row>
    <row r="668" spans="1:41" s="22" customFormat="1" ht="55.5" customHeight="1" x14ac:dyDescent="0.15">
      <c r="A668" s="160"/>
      <c r="B668" s="171"/>
      <c r="C668" s="145"/>
      <c r="D668" s="146"/>
      <c r="E668" s="80" t="s">
        <v>483</v>
      </c>
      <c r="F668" s="143"/>
      <c r="G668" s="143"/>
      <c r="H668" s="47"/>
      <c r="I668" s="145"/>
      <c r="J668" s="146"/>
      <c r="K668" s="143"/>
      <c r="L668" s="146"/>
      <c r="M668" s="143"/>
      <c r="N668" s="142"/>
      <c r="O668" s="144"/>
      <c r="P668" s="145"/>
      <c r="Q668" s="146"/>
      <c r="R668" s="143"/>
      <c r="S668" s="146"/>
      <c r="T668" s="143"/>
      <c r="U668" s="245"/>
      <c r="V668" s="148"/>
      <c r="W668" s="94"/>
      <c r="X668" s="150"/>
      <c r="Y668" s="78"/>
      <c r="Z668" s="150"/>
      <c r="AA668" s="78"/>
      <c r="AB668" s="58">
        <f t="shared" si="435"/>
        <v>0</v>
      </c>
      <c r="AC668" s="246"/>
      <c r="AD668" s="478">
        <f t="shared" si="448"/>
        <v>0</v>
      </c>
      <c r="AE668" s="154"/>
      <c r="AF668" s="154"/>
      <c r="AG668" s="491">
        <v>32</v>
      </c>
      <c r="AH668" s="60"/>
      <c r="AI668" s="55"/>
      <c r="AJ668" s="61"/>
      <c r="AK668" s="62"/>
      <c r="AL668" s="63"/>
      <c r="AM668" s="64"/>
      <c r="AN668" s="65"/>
      <c r="AO668" s="66"/>
    </row>
    <row r="669" spans="1:41" s="22" customFormat="1" ht="42" customHeight="1" x14ac:dyDescent="0.15">
      <c r="A669" s="43"/>
      <c r="B669" s="44"/>
      <c r="C669" s="45" t="s">
        <v>484</v>
      </c>
      <c r="D669" s="45" t="s">
        <v>485</v>
      </c>
      <c r="E669" s="45"/>
      <c r="F669" s="80"/>
      <c r="G669" s="83"/>
      <c r="H669" s="47"/>
      <c r="I669" s="48">
        <v>0.51</v>
      </c>
      <c r="J669" s="49">
        <v>0.49</v>
      </c>
      <c r="K669" s="49"/>
      <c r="L669" s="49"/>
      <c r="M669" s="49"/>
      <c r="N669" s="50">
        <f t="shared" ref="N669:N684" si="453">SUM(I669:M669)</f>
        <v>1</v>
      </c>
      <c r="O669" s="212">
        <v>1.03</v>
      </c>
      <c r="P669" s="52">
        <v>35</v>
      </c>
      <c r="Q669" s="53">
        <v>35</v>
      </c>
      <c r="R669" s="53"/>
      <c r="S669" s="53"/>
      <c r="T669" s="53"/>
      <c r="U669" s="54">
        <f t="shared" ref="U669:U684" si="454">ROUND((((P669*14/35*I669)+(Q669*14/35*J669)+(R669*14/35*K669)+(S669*14/35*L669)+(T669*14/35*M669))*O669),2)</f>
        <v>14.42</v>
      </c>
      <c r="V669" s="55">
        <f t="shared" ref="V669:V684" si="455">IF(U669&gt;=14,14,U669)</f>
        <v>14</v>
      </c>
      <c r="W669" s="181">
        <v>59842397000</v>
      </c>
      <c r="X669" s="181">
        <v>49195757000</v>
      </c>
      <c r="Y669" s="56"/>
      <c r="Z669" s="56"/>
      <c r="AA669" s="56"/>
      <c r="AB669" s="58">
        <f t="shared" si="435"/>
        <v>1.26</v>
      </c>
      <c r="AC669" s="54">
        <f t="shared" ref="AC669:AC684" si="456">12*AB669*O669</f>
        <v>15.573600000000001</v>
      </c>
      <c r="AD669" s="478">
        <f t="shared" si="448"/>
        <v>12</v>
      </c>
      <c r="AE669" s="54">
        <v>44</v>
      </c>
      <c r="AF669" s="54"/>
      <c r="AG669" s="491">
        <v>32</v>
      </c>
      <c r="AH669" s="60"/>
      <c r="AI669" s="55"/>
      <c r="AJ669" s="61"/>
      <c r="AK669" s="62"/>
      <c r="AL669" s="63"/>
      <c r="AM669" s="64"/>
      <c r="AN669" s="65"/>
      <c r="AO669" s="66"/>
    </row>
    <row r="670" spans="1:41" s="22" customFormat="1" ht="42" customHeight="1" x14ac:dyDescent="0.15">
      <c r="A670" s="43"/>
      <c r="B670" s="44"/>
      <c r="C670" s="247" t="s">
        <v>413</v>
      </c>
      <c r="D670" s="112" t="s">
        <v>486</v>
      </c>
      <c r="E670" s="45" t="s">
        <v>273</v>
      </c>
      <c r="F670" s="112" t="s">
        <v>82</v>
      </c>
      <c r="G670" s="83"/>
      <c r="H670" s="47"/>
      <c r="I670" s="48">
        <v>0.34</v>
      </c>
      <c r="J670" s="49">
        <v>0.12</v>
      </c>
      <c r="K670" s="49">
        <v>0.21</v>
      </c>
      <c r="L670" s="49">
        <v>0.33</v>
      </c>
      <c r="M670" s="49"/>
      <c r="N670" s="50">
        <f t="shared" si="453"/>
        <v>1</v>
      </c>
      <c r="O670" s="212">
        <v>1.03</v>
      </c>
      <c r="P670" s="52">
        <v>35</v>
      </c>
      <c r="Q670" s="53">
        <v>27</v>
      </c>
      <c r="R670" s="53">
        <v>35</v>
      </c>
      <c r="S670" s="53">
        <v>35</v>
      </c>
      <c r="T670" s="53"/>
      <c r="U670" s="54">
        <f t="shared" si="454"/>
        <v>14.02</v>
      </c>
      <c r="V670" s="55">
        <f t="shared" si="455"/>
        <v>14</v>
      </c>
      <c r="W670" s="181">
        <v>11938032000</v>
      </c>
      <c r="X670" s="75">
        <v>276616399000</v>
      </c>
      <c r="Y670" s="56">
        <v>18614191000</v>
      </c>
      <c r="Z670" s="56">
        <v>40517604000</v>
      </c>
      <c r="AA670" s="56"/>
      <c r="AB670" s="58">
        <f t="shared" si="435"/>
        <v>1.26</v>
      </c>
      <c r="AC670" s="54">
        <f t="shared" si="456"/>
        <v>15.573600000000001</v>
      </c>
      <c r="AD670" s="478">
        <f t="shared" si="448"/>
        <v>12</v>
      </c>
      <c r="AE670" s="54">
        <v>44</v>
      </c>
      <c r="AF670" s="54"/>
      <c r="AG670" s="491">
        <v>32</v>
      </c>
      <c r="AH670" s="60"/>
      <c r="AI670" s="55"/>
      <c r="AJ670" s="61"/>
      <c r="AK670" s="62"/>
      <c r="AL670" s="63"/>
      <c r="AM670" s="64"/>
      <c r="AN670" s="65"/>
      <c r="AO670" s="66"/>
    </row>
    <row r="671" spans="1:41" s="22" customFormat="1" ht="42" customHeight="1" x14ac:dyDescent="0.15">
      <c r="A671" s="43"/>
      <c r="B671" s="44"/>
      <c r="C671" s="113" t="s">
        <v>215</v>
      </c>
      <c r="D671" s="45" t="s">
        <v>487</v>
      </c>
      <c r="E671" s="112" t="s">
        <v>488</v>
      </c>
      <c r="F671" s="45" t="s">
        <v>489</v>
      </c>
      <c r="G671" s="83"/>
      <c r="H671" s="47"/>
      <c r="I671" s="48">
        <v>0.5</v>
      </c>
      <c r="J671" s="49">
        <v>0.15</v>
      </c>
      <c r="K671" s="49">
        <v>0.15</v>
      </c>
      <c r="L671" s="49">
        <v>0.2</v>
      </c>
      <c r="M671" s="49"/>
      <c r="N671" s="50">
        <f t="shared" si="453"/>
        <v>1</v>
      </c>
      <c r="O671" s="212">
        <v>1.03</v>
      </c>
      <c r="P671" s="52">
        <v>35</v>
      </c>
      <c r="Q671" s="53">
        <v>33.799999999999997</v>
      </c>
      <c r="R671" s="53">
        <v>30</v>
      </c>
      <c r="S671" s="53">
        <v>35</v>
      </c>
      <c r="T671" s="53"/>
      <c r="U671" s="54">
        <f t="shared" si="454"/>
        <v>14.04</v>
      </c>
      <c r="V671" s="55">
        <f t="shared" si="455"/>
        <v>14</v>
      </c>
      <c r="W671" s="181">
        <v>140000000000</v>
      </c>
      <c r="X671" s="201"/>
      <c r="Y671" s="56"/>
      <c r="Z671" s="56"/>
      <c r="AA671" s="56"/>
      <c r="AB671" s="58">
        <f t="shared" si="435"/>
        <v>1.61</v>
      </c>
      <c r="AC671" s="54">
        <f t="shared" si="456"/>
        <v>19.8996</v>
      </c>
      <c r="AD671" s="478">
        <f t="shared" si="448"/>
        <v>12</v>
      </c>
      <c r="AE671" s="54">
        <v>44</v>
      </c>
      <c r="AF671" s="54"/>
      <c r="AG671" s="491">
        <v>32</v>
      </c>
      <c r="AH671" s="60"/>
      <c r="AI671" s="55"/>
      <c r="AJ671" s="61"/>
      <c r="AK671" s="62"/>
      <c r="AL671" s="63"/>
      <c r="AM671" s="64"/>
      <c r="AN671" s="65"/>
      <c r="AO671" s="66"/>
    </row>
    <row r="672" spans="1:41" s="22" customFormat="1" ht="42" customHeight="1" x14ac:dyDescent="0.15">
      <c r="A672" s="43"/>
      <c r="B672" s="44"/>
      <c r="C672" s="114" t="s">
        <v>274</v>
      </c>
      <c r="D672" s="45" t="s">
        <v>490</v>
      </c>
      <c r="E672" s="261" t="s">
        <v>481</v>
      </c>
      <c r="F672" s="82"/>
      <c r="G672" s="83"/>
      <c r="H672" s="47"/>
      <c r="I672" s="48">
        <v>0.5</v>
      </c>
      <c r="J672" s="49">
        <v>0.25</v>
      </c>
      <c r="K672" s="49">
        <v>0.25</v>
      </c>
      <c r="L672" s="49"/>
      <c r="M672" s="49"/>
      <c r="N672" s="50">
        <f t="shared" si="453"/>
        <v>1</v>
      </c>
      <c r="O672" s="212">
        <v>1.03</v>
      </c>
      <c r="P672" s="52">
        <v>33.799999999999997</v>
      </c>
      <c r="Q672" s="53">
        <v>33.799999999999997</v>
      </c>
      <c r="R672" s="53">
        <v>35</v>
      </c>
      <c r="S672" s="53"/>
      <c r="T672" s="53"/>
      <c r="U672" s="54">
        <f t="shared" si="454"/>
        <v>14.05</v>
      </c>
      <c r="V672" s="55">
        <f t="shared" si="455"/>
        <v>14</v>
      </c>
      <c r="W672" s="181">
        <v>26050683000</v>
      </c>
      <c r="X672" s="201"/>
      <c r="Y672" s="181">
        <v>236000000000</v>
      </c>
      <c r="Z672" s="56"/>
      <c r="AA672" s="56"/>
      <c r="AB672" s="58">
        <f t="shared" si="435"/>
        <v>1.66</v>
      </c>
      <c r="AC672" s="54">
        <f t="shared" si="456"/>
        <v>20.517599999999998</v>
      </c>
      <c r="AD672" s="478">
        <f t="shared" si="448"/>
        <v>12</v>
      </c>
      <c r="AE672" s="54">
        <v>44</v>
      </c>
      <c r="AF672" s="54"/>
      <c r="AG672" s="491">
        <v>32</v>
      </c>
      <c r="AH672" s="60"/>
      <c r="AI672" s="55"/>
      <c r="AJ672" s="61"/>
      <c r="AK672" s="62"/>
      <c r="AL672" s="63"/>
      <c r="AM672" s="64"/>
      <c r="AN672" s="65"/>
      <c r="AO672" s="66"/>
    </row>
    <row r="673" spans="1:41" s="22" customFormat="1" ht="42" customHeight="1" x14ac:dyDescent="0.15">
      <c r="A673" s="43"/>
      <c r="B673" s="44"/>
      <c r="C673" s="112" t="s">
        <v>286</v>
      </c>
      <c r="D673" s="112" t="s">
        <v>491</v>
      </c>
      <c r="E673" s="45"/>
      <c r="F673" s="82"/>
      <c r="G673" s="83"/>
      <c r="H673" s="47"/>
      <c r="I673" s="48">
        <v>0.51</v>
      </c>
      <c r="J673" s="49">
        <v>0.49</v>
      </c>
      <c r="K673" s="49"/>
      <c r="L673" s="49"/>
      <c r="M673" s="49"/>
      <c r="N673" s="50">
        <f t="shared" si="453"/>
        <v>1</v>
      </c>
      <c r="O673" s="212">
        <v>1.03</v>
      </c>
      <c r="P673" s="52">
        <v>33.799999999999997</v>
      </c>
      <c r="Q673" s="53">
        <v>35</v>
      </c>
      <c r="R673" s="53"/>
      <c r="S673" s="53"/>
      <c r="T673" s="53"/>
      <c r="U673" s="54">
        <f t="shared" si="454"/>
        <v>14.17</v>
      </c>
      <c r="V673" s="55">
        <f t="shared" si="455"/>
        <v>14</v>
      </c>
      <c r="W673" s="75">
        <v>64096961000</v>
      </c>
      <c r="X673" s="75">
        <v>44234776000</v>
      </c>
      <c r="Y673" s="56"/>
      <c r="Z673" s="56"/>
      <c r="AA673" s="56"/>
      <c r="AB673" s="58">
        <f t="shared" si="435"/>
        <v>1.25</v>
      </c>
      <c r="AC673" s="54">
        <f t="shared" si="456"/>
        <v>15.450000000000001</v>
      </c>
      <c r="AD673" s="478">
        <f t="shared" si="448"/>
        <v>12</v>
      </c>
      <c r="AE673" s="54">
        <v>44</v>
      </c>
      <c r="AF673" s="54"/>
      <c r="AG673" s="491">
        <v>32</v>
      </c>
      <c r="AH673" s="60"/>
      <c r="AI673" s="55"/>
      <c r="AJ673" s="61"/>
      <c r="AK673" s="62"/>
      <c r="AL673" s="63"/>
      <c r="AM673" s="64"/>
      <c r="AN673" s="65"/>
      <c r="AO673" s="66"/>
    </row>
    <row r="674" spans="1:41" s="22" customFormat="1" ht="42" customHeight="1" x14ac:dyDescent="0.15">
      <c r="A674" s="43"/>
      <c r="B674" s="44"/>
      <c r="C674" s="114" t="s">
        <v>465</v>
      </c>
      <c r="D674" s="112" t="s">
        <v>468</v>
      </c>
      <c r="E674" s="112" t="s">
        <v>462</v>
      </c>
      <c r="F674" s="45"/>
      <c r="G674" s="83"/>
      <c r="H674" s="47"/>
      <c r="I674" s="48">
        <v>0.4</v>
      </c>
      <c r="J674" s="49">
        <v>0.3</v>
      </c>
      <c r="K674" s="49">
        <v>0.3</v>
      </c>
      <c r="L674" s="49"/>
      <c r="M674" s="49"/>
      <c r="N674" s="50">
        <f t="shared" si="453"/>
        <v>1</v>
      </c>
      <c r="O674" s="212">
        <v>1.03</v>
      </c>
      <c r="P674" s="52">
        <v>35</v>
      </c>
      <c r="Q674" s="53">
        <v>33.799999999999997</v>
      </c>
      <c r="R674" s="53">
        <v>35</v>
      </c>
      <c r="S674" s="53"/>
      <c r="T674" s="53"/>
      <c r="U674" s="54">
        <f t="shared" si="454"/>
        <v>14.27</v>
      </c>
      <c r="V674" s="55">
        <f t="shared" si="455"/>
        <v>14</v>
      </c>
      <c r="W674" s="197">
        <v>70086993000</v>
      </c>
      <c r="X674" s="75">
        <v>49983037000</v>
      </c>
      <c r="Y674" s="56">
        <v>46273145000</v>
      </c>
      <c r="Z674" s="56"/>
      <c r="AA674" s="56"/>
      <c r="AB674" s="58">
        <f t="shared" si="435"/>
        <v>1.31</v>
      </c>
      <c r="AC674" s="54">
        <f t="shared" si="456"/>
        <v>16.191600000000001</v>
      </c>
      <c r="AD674" s="478">
        <f t="shared" si="448"/>
        <v>12</v>
      </c>
      <c r="AE674" s="54">
        <v>44</v>
      </c>
      <c r="AF674" s="54"/>
      <c r="AG674" s="491">
        <v>32</v>
      </c>
      <c r="AH674" s="60"/>
      <c r="AI674" s="55"/>
      <c r="AJ674" s="61"/>
      <c r="AK674" s="62"/>
      <c r="AL674" s="63"/>
      <c r="AM674" s="64"/>
      <c r="AN674" s="65"/>
      <c r="AO674" s="66"/>
    </row>
    <row r="675" spans="1:41" s="22" customFormat="1" ht="42" customHeight="1" x14ac:dyDescent="0.15">
      <c r="A675" s="43"/>
      <c r="B675" s="44"/>
      <c r="C675" s="45" t="s">
        <v>492</v>
      </c>
      <c r="D675" s="45" t="s">
        <v>493</v>
      </c>
      <c r="E675" s="45" t="s">
        <v>494</v>
      </c>
      <c r="F675" s="112" t="s">
        <v>373</v>
      </c>
      <c r="G675" s="83"/>
      <c r="H675" s="47"/>
      <c r="I675" s="48">
        <v>0.5</v>
      </c>
      <c r="J675" s="49">
        <v>0.2</v>
      </c>
      <c r="K675" s="49">
        <v>0.1</v>
      </c>
      <c r="L675" s="49">
        <v>0.2</v>
      </c>
      <c r="M675" s="49"/>
      <c r="N675" s="50">
        <f t="shared" si="453"/>
        <v>1</v>
      </c>
      <c r="O675" s="212">
        <v>1.03</v>
      </c>
      <c r="P675" s="52">
        <v>35</v>
      </c>
      <c r="Q675" s="53">
        <v>32</v>
      </c>
      <c r="R675" s="53">
        <v>35</v>
      </c>
      <c r="S675" s="53">
        <v>33.799999999999997</v>
      </c>
      <c r="T675" s="53"/>
      <c r="U675" s="54">
        <f t="shared" si="454"/>
        <v>14.07</v>
      </c>
      <c r="V675" s="55">
        <f t="shared" si="455"/>
        <v>14</v>
      </c>
      <c r="W675" s="75">
        <v>120000000000</v>
      </c>
      <c r="X675" s="75"/>
      <c r="Y675" s="56"/>
      <c r="Z675" s="56"/>
      <c r="AA675" s="56"/>
      <c r="AB675" s="58">
        <f t="shared" si="435"/>
        <v>1.38</v>
      </c>
      <c r="AC675" s="54">
        <f t="shared" si="456"/>
        <v>17.056799999999999</v>
      </c>
      <c r="AD675" s="478">
        <f t="shared" si="448"/>
        <v>12</v>
      </c>
      <c r="AE675" s="54">
        <v>44</v>
      </c>
      <c r="AF675" s="54"/>
      <c r="AG675" s="491">
        <v>32</v>
      </c>
      <c r="AH675" s="60"/>
      <c r="AI675" s="55"/>
      <c r="AJ675" s="61"/>
      <c r="AK675" s="62"/>
      <c r="AL675" s="63"/>
      <c r="AM675" s="64"/>
      <c r="AN675" s="65"/>
      <c r="AO675" s="66"/>
    </row>
    <row r="676" spans="1:41" s="22" customFormat="1" ht="42" customHeight="1" x14ac:dyDescent="0.15">
      <c r="A676" s="43"/>
      <c r="B676" s="44"/>
      <c r="C676" s="112" t="s">
        <v>43</v>
      </c>
      <c r="D676" s="112" t="s">
        <v>495</v>
      </c>
      <c r="E676" s="112" t="s">
        <v>342</v>
      </c>
      <c r="F676" s="112" t="s">
        <v>496</v>
      </c>
      <c r="G676" s="83"/>
      <c r="H676" s="47"/>
      <c r="I676" s="48">
        <v>0.5</v>
      </c>
      <c r="J676" s="49">
        <v>0.2</v>
      </c>
      <c r="K676" s="49">
        <v>0.1</v>
      </c>
      <c r="L676" s="49">
        <v>0.2</v>
      </c>
      <c r="M676" s="49"/>
      <c r="N676" s="50">
        <f t="shared" si="453"/>
        <v>1</v>
      </c>
      <c r="O676" s="212">
        <v>1.03</v>
      </c>
      <c r="P676" s="52">
        <v>35</v>
      </c>
      <c r="Q676" s="53">
        <v>33.799999999999997</v>
      </c>
      <c r="R676" s="53">
        <v>32</v>
      </c>
      <c r="S676" s="53">
        <v>33.799999999999997</v>
      </c>
      <c r="T676" s="53"/>
      <c r="U676" s="54">
        <f t="shared" si="454"/>
        <v>14.1</v>
      </c>
      <c r="V676" s="55">
        <f t="shared" si="455"/>
        <v>14</v>
      </c>
      <c r="W676" s="181">
        <v>210000000000</v>
      </c>
      <c r="X676" s="201"/>
      <c r="Y676" s="56"/>
      <c r="Z676" s="56"/>
      <c r="AA676" s="56"/>
      <c r="AB676" s="58">
        <f t="shared" si="435"/>
        <v>2.42</v>
      </c>
      <c r="AC676" s="54">
        <f t="shared" si="456"/>
        <v>29.911200000000001</v>
      </c>
      <c r="AD676" s="478">
        <f t="shared" si="448"/>
        <v>12</v>
      </c>
      <c r="AE676" s="54">
        <v>44</v>
      </c>
      <c r="AF676" s="54"/>
      <c r="AG676" s="491">
        <v>32</v>
      </c>
      <c r="AH676" s="60"/>
      <c r="AI676" s="55"/>
      <c r="AJ676" s="61"/>
      <c r="AK676" s="62"/>
      <c r="AL676" s="63"/>
      <c r="AM676" s="64"/>
      <c r="AN676" s="65"/>
      <c r="AO676" s="66"/>
    </row>
    <row r="677" spans="1:41" s="22" customFormat="1" ht="42" customHeight="1" x14ac:dyDescent="0.15">
      <c r="A677" s="43"/>
      <c r="B677" s="44"/>
      <c r="C677" s="45" t="s">
        <v>474</v>
      </c>
      <c r="D677" s="45" t="s">
        <v>421</v>
      </c>
      <c r="E677" s="112" t="s">
        <v>363</v>
      </c>
      <c r="F677" s="45" t="s">
        <v>50</v>
      </c>
      <c r="G677" s="83"/>
      <c r="H677" s="47"/>
      <c r="I677" s="48">
        <v>0.36</v>
      </c>
      <c r="J677" s="49">
        <v>0.18</v>
      </c>
      <c r="K677" s="49">
        <v>0.12</v>
      </c>
      <c r="L677" s="49">
        <v>0.34</v>
      </c>
      <c r="M677" s="49"/>
      <c r="N677" s="50">
        <f t="shared" si="453"/>
        <v>1</v>
      </c>
      <c r="O677" s="212">
        <v>1.03</v>
      </c>
      <c r="P677" s="52">
        <v>35</v>
      </c>
      <c r="Q677" s="53">
        <v>35</v>
      </c>
      <c r="R677" s="53">
        <v>32</v>
      </c>
      <c r="S677" s="53">
        <v>33.799999999999997</v>
      </c>
      <c r="T677" s="53"/>
      <c r="U677" s="54">
        <f t="shared" si="454"/>
        <v>14.1</v>
      </c>
      <c r="V677" s="55">
        <f t="shared" si="455"/>
        <v>14</v>
      </c>
      <c r="W677" s="181"/>
      <c r="X677" s="201"/>
      <c r="Y677" s="56"/>
      <c r="Z677" s="56">
        <v>250000000000</v>
      </c>
      <c r="AA677" s="56"/>
      <c r="AB677" s="58">
        <f t="shared" ref="AB677:AB740" si="457">ROUND(((((W677*I677)+(X677*J677)+(Y677*K677)+(Z677*L677)+(AA677*M677))/$L$2)),2)</f>
        <v>1.96</v>
      </c>
      <c r="AC677" s="54">
        <f t="shared" si="456"/>
        <v>24.2256</v>
      </c>
      <c r="AD677" s="478">
        <f t="shared" si="448"/>
        <v>12</v>
      </c>
      <c r="AE677" s="54">
        <v>44</v>
      </c>
      <c r="AF677" s="54"/>
      <c r="AG677" s="491">
        <v>32</v>
      </c>
      <c r="AH677" s="60"/>
      <c r="AI677" s="55"/>
      <c r="AJ677" s="61"/>
      <c r="AK677" s="62"/>
      <c r="AL677" s="63"/>
      <c r="AM677" s="64"/>
      <c r="AN677" s="65"/>
      <c r="AO677" s="66"/>
    </row>
    <row r="678" spans="1:41" s="22" customFormat="1" ht="42" customHeight="1" x14ac:dyDescent="0.15">
      <c r="A678" s="43"/>
      <c r="B678" s="44"/>
      <c r="C678" s="113" t="s">
        <v>129</v>
      </c>
      <c r="D678" s="112" t="s">
        <v>230</v>
      </c>
      <c r="E678" s="45"/>
      <c r="F678" s="82"/>
      <c r="G678" s="83"/>
      <c r="H678" s="47"/>
      <c r="I678" s="48">
        <v>0.51</v>
      </c>
      <c r="J678" s="49">
        <v>0.49</v>
      </c>
      <c r="K678" s="49"/>
      <c r="L678" s="49"/>
      <c r="M678" s="49"/>
      <c r="N678" s="50">
        <f t="shared" si="453"/>
        <v>1</v>
      </c>
      <c r="O678" s="212">
        <v>1.03</v>
      </c>
      <c r="P678" s="52">
        <v>35</v>
      </c>
      <c r="Q678" s="166">
        <v>33.799999999999997</v>
      </c>
      <c r="R678" s="53"/>
      <c r="S678" s="53"/>
      <c r="T678" s="53"/>
      <c r="U678" s="54">
        <f t="shared" si="454"/>
        <v>14.18</v>
      </c>
      <c r="V678" s="55">
        <f t="shared" si="455"/>
        <v>14</v>
      </c>
      <c r="W678" s="197">
        <v>45910925000</v>
      </c>
      <c r="X678" s="75">
        <v>68075005000</v>
      </c>
      <c r="Y678" s="56"/>
      <c r="Z678" s="56"/>
      <c r="AA678" s="56"/>
      <c r="AB678" s="58">
        <f t="shared" si="457"/>
        <v>1.31</v>
      </c>
      <c r="AC678" s="54">
        <f t="shared" si="456"/>
        <v>16.191600000000001</v>
      </c>
      <c r="AD678" s="478">
        <f t="shared" si="448"/>
        <v>12</v>
      </c>
      <c r="AE678" s="54">
        <v>44</v>
      </c>
      <c r="AF678" s="54"/>
      <c r="AG678" s="491">
        <v>32</v>
      </c>
      <c r="AH678" s="60"/>
      <c r="AI678" s="55"/>
      <c r="AJ678" s="61"/>
      <c r="AK678" s="62"/>
      <c r="AL678" s="63"/>
      <c r="AM678" s="64"/>
      <c r="AN678" s="65"/>
      <c r="AO678" s="66"/>
    </row>
    <row r="679" spans="1:41" s="22" customFormat="1" ht="42" customHeight="1" x14ac:dyDescent="0.15">
      <c r="A679" s="43"/>
      <c r="B679" s="44"/>
      <c r="C679" s="115" t="s">
        <v>196</v>
      </c>
      <c r="D679" s="112" t="s">
        <v>497</v>
      </c>
      <c r="E679" s="45"/>
      <c r="F679" s="82"/>
      <c r="G679" s="83"/>
      <c r="H679" s="47"/>
      <c r="I679" s="48">
        <v>0.6</v>
      </c>
      <c r="J679" s="49">
        <v>0.4</v>
      </c>
      <c r="K679" s="49"/>
      <c r="L679" s="49"/>
      <c r="M679" s="49"/>
      <c r="N679" s="50">
        <f t="shared" si="453"/>
        <v>1</v>
      </c>
      <c r="O679" s="212">
        <v>1</v>
      </c>
      <c r="P679" s="52">
        <v>35</v>
      </c>
      <c r="Q679" s="53">
        <v>35</v>
      </c>
      <c r="R679" s="53"/>
      <c r="S679" s="53"/>
      <c r="T679" s="53"/>
      <c r="U679" s="54">
        <f t="shared" si="454"/>
        <v>14</v>
      </c>
      <c r="V679" s="55">
        <f t="shared" si="455"/>
        <v>14</v>
      </c>
      <c r="W679" s="181">
        <v>66592333000</v>
      </c>
      <c r="X679" s="75">
        <v>55628226000</v>
      </c>
      <c r="Y679" s="56"/>
      <c r="Z679" s="56"/>
      <c r="AA679" s="56"/>
      <c r="AB679" s="58">
        <f t="shared" si="457"/>
        <v>1.43</v>
      </c>
      <c r="AC679" s="54">
        <f t="shared" si="456"/>
        <v>17.16</v>
      </c>
      <c r="AD679" s="478">
        <f t="shared" si="448"/>
        <v>12</v>
      </c>
      <c r="AE679" s="54">
        <v>44</v>
      </c>
      <c r="AF679" s="54"/>
      <c r="AG679" s="491">
        <v>32</v>
      </c>
      <c r="AH679" s="60"/>
      <c r="AI679" s="55"/>
      <c r="AJ679" s="61"/>
      <c r="AK679" s="62"/>
      <c r="AL679" s="63"/>
      <c r="AM679" s="64"/>
      <c r="AN679" s="65"/>
      <c r="AO679" s="66"/>
    </row>
    <row r="680" spans="1:41" s="22" customFormat="1" ht="42" customHeight="1" x14ac:dyDescent="0.15">
      <c r="A680" s="43"/>
      <c r="B680" s="44"/>
      <c r="C680" s="108" t="s">
        <v>476</v>
      </c>
      <c r="D680" s="112" t="s">
        <v>498</v>
      </c>
      <c r="E680" s="45"/>
      <c r="F680" s="82"/>
      <c r="G680" s="83"/>
      <c r="H680" s="47"/>
      <c r="I680" s="48">
        <v>0.57999999999999996</v>
      </c>
      <c r="J680" s="49">
        <v>0.42</v>
      </c>
      <c r="K680" s="49">
        <v>0</v>
      </c>
      <c r="L680" s="49"/>
      <c r="M680" s="49"/>
      <c r="N680" s="50">
        <f>SUM(I680:M680)</f>
        <v>1</v>
      </c>
      <c r="O680" s="212">
        <v>1.03</v>
      </c>
      <c r="P680" s="52">
        <v>35</v>
      </c>
      <c r="Q680" s="53">
        <v>35</v>
      </c>
      <c r="R680" s="53"/>
      <c r="S680" s="53"/>
      <c r="T680" s="53"/>
      <c r="U680" s="54">
        <f>ROUND((((P680*14/35*I680)+(Q680*14/35*J680)+(R680*14/35*K680)+(S680*14/35*L680)+(T680*14/35*M680))*O680),2)</f>
        <v>14.42</v>
      </c>
      <c r="V680" s="55">
        <f>IF(U680&gt;=14,14,U680)</f>
        <v>14</v>
      </c>
      <c r="W680" s="197">
        <v>68880576000</v>
      </c>
      <c r="X680" s="75">
        <v>34591648000</v>
      </c>
      <c r="Y680" s="56"/>
      <c r="Z680" s="56"/>
      <c r="AA680" s="56"/>
      <c r="AB680" s="58">
        <f t="shared" si="457"/>
        <v>1.26</v>
      </c>
      <c r="AC680" s="54">
        <f>12*AB680*O680</f>
        <v>15.573600000000001</v>
      </c>
      <c r="AD680" s="478">
        <f t="shared" si="448"/>
        <v>12</v>
      </c>
      <c r="AE680" s="54">
        <v>44</v>
      </c>
      <c r="AF680" s="54"/>
      <c r="AG680" s="491">
        <v>32</v>
      </c>
      <c r="AH680" s="60"/>
      <c r="AI680" s="55"/>
      <c r="AJ680" s="61"/>
      <c r="AK680" s="62"/>
      <c r="AL680" s="63"/>
      <c r="AM680" s="64"/>
      <c r="AN680" s="65"/>
      <c r="AO680" s="66"/>
    </row>
    <row r="681" spans="1:41" s="22" customFormat="1" ht="42" customHeight="1" x14ac:dyDescent="0.15">
      <c r="A681" s="43"/>
      <c r="B681" s="44"/>
      <c r="C681" s="76" t="s">
        <v>220</v>
      </c>
      <c r="D681" s="45" t="s">
        <v>499</v>
      </c>
      <c r="E681" s="45" t="s">
        <v>500</v>
      </c>
      <c r="F681" s="82"/>
      <c r="G681" s="83"/>
      <c r="H681" s="47"/>
      <c r="I681" s="48">
        <v>0.5</v>
      </c>
      <c r="J681" s="49">
        <v>0.3</v>
      </c>
      <c r="K681" s="49">
        <v>0.2</v>
      </c>
      <c r="L681" s="49"/>
      <c r="M681" s="49"/>
      <c r="N681" s="50">
        <f>SUM(I681:M681)</f>
        <v>1</v>
      </c>
      <c r="O681" s="212">
        <v>1.03</v>
      </c>
      <c r="P681" s="52">
        <v>35</v>
      </c>
      <c r="Q681" s="53">
        <v>32</v>
      </c>
      <c r="R681" s="53">
        <v>35</v>
      </c>
      <c r="S681" s="53"/>
      <c r="T681" s="53"/>
      <c r="U681" s="54">
        <f>ROUND((((P681*14/35*I681)+(Q681*14/35*J681)+(R681*14/35*K681)+(S681*14/35*L681)+(T681*14/35*M681))*O681),2)</f>
        <v>14.05</v>
      </c>
      <c r="V681" s="55">
        <f>IF(U681&gt;=14,14,U681)</f>
        <v>14</v>
      </c>
      <c r="W681" s="181">
        <v>160000000000</v>
      </c>
      <c r="X681" s="201"/>
      <c r="Y681" s="56"/>
      <c r="Z681" s="56"/>
      <c r="AA681" s="56"/>
      <c r="AB681" s="58">
        <f t="shared" si="457"/>
        <v>1.84</v>
      </c>
      <c r="AC681" s="54">
        <f>12*AB681*O681</f>
        <v>22.742400000000004</v>
      </c>
      <c r="AD681" s="478">
        <f t="shared" si="448"/>
        <v>12</v>
      </c>
      <c r="AE681" s="54">
        <v>44</v>
      </c>
      <c r="AF681" s="54"/>
      <c r="AG681" s="491">
        <v>32</v>
      </c>
      <c r="AH681" s="60"/>
      <c r="AI681" s="55"/>
      <c r="AJ681" s="61"/>
      <c r="AK681" s="62"/>
      <c r="AL681" s="63"/>
      <c r="AM681" s="64"/>
      <c r="AN681" s="65"/>
      <c r="AO681" s="66"/>
    </row>
    <row r="682" spans="1:41" s="22" customFormat="1" ht="42" customHeight="1" x14ac:dyDescent="0.15">
      <c r="A682" s="43"/>
      <c r="B682" s="44"/>
      <c r="C682" s="170" t="s">
        <v>370</v>
      </c>
      <c r="D682" s="45" t="s">
        <v>501</v>
      </c>
      <c r="E682" s="45" t="s">
        <v>190</v>
      </c>
      <c r="F682" s="82"/>
      <c r="G682" s="83"/>
      <c r="H682" s="47"/>
      <c r="I682" s="48">
        <v>0.56000000000000005</v>
      </c>
      <c r="J682" s="49">
        <v>0.34</v>
      </c>
      <c r="K682" s="49">
        <v>0.1</v>
      </c>
      <c r="L682" s="49"/>
      <c r="M682" s="49"/>
      <c r="N682" s="50">
        <f>SUM(I682:M682)</f>
        <v>1.0000000000000002</v>
      </c>
      <c r="O682" s="212">
        <v>1</v>
      </c>
      <c r="P682" s="52">
        <v>35</v>
      </c>
      <c r="Q682" s="53">
        <v>35</v>
      </c>
      <c r="R682" s="53">
        <v>35</v>
      </c>
      <c r="S682" s="53"/>
      <c r="T682" s="53"/>
      <c r="U682" s="54">
        <f>ROUND((((P682*14/35*I682)+(Q682*14/35*J682)+(R682*14/35*K682)+(S682*14/35*L682)+(T682*14/35*M682))*O682),2)</f>
        <v>14</v>
      </c>
      <c r="V682" s="55">
        <f>IF(U682&gt;=14,14,U682)</f>
        <v>14</v>
      </c>
      <c r="W682" s="75">
        <v>88447428000</v>
      </c>
      <c r="X682" s="75">
        <v>17305369000</v>
      </c>
      <c r="Y682" s="181">
        <v>6137266000</v>
      </c>
      <c r="Z682" s="181"/>
      <c r="AA682" s="56"/>
      <c r="AB682" s="58">
        <f t="shared" si="457"/>
        <v>1.29</v>
      </c>
      <c r="AC682" s="54">
        <f>12*AB682*O682</f>
        <v>15.48</v>
      </c>
      <c r="AD682" s="478">
        <f t="shared" si="448"/>
        <v>12</v>
      </c>
      <c r="AE682" s="54">
        <v>44</v>
      </c>
      <c r="AF682" s="54"/>
      <c r="AG682" s="491">
        <v>32</v>
      </c>
      <c r="AH682" s="60"/>
      <c r="AI682" s="55"/>
      <c r="AJ682" s="61"/>
      <c r="AK682" s="62"/>
      <c r="AL682" s="63"/>
      <c r="AM682" s="64"/>
      <c r="AN682" s="65"/>
      <c r="AO682" s="66"/>
    </row>
    <row r="683" spans="1:41" s="22" customFormat="1" ht="42" customHeight="1" x14ac:dyDescent="0.15">
      <c r="A683" s="43"/>
      <c r="B683" s="44"/>
      <c r="C683" s="82" t="s">
        <v>402</v>
      </c>
      <c r="D683" s="112" t="s">
        <v>214</v>
      </c>
      <c r="E683" s="45"/>
      <c r="F683" s="82"/>
      <c r="G683" s="83"/>
      <c r="H683" s="47"/>
      <c r="I683" s="48">
        <v>0.51</v>
      </c>
      <c r="J683" s="49">
        <v>0.49</v>
      </c>
      <c r="K683" s="49"/>
      <c r="L683" s="49"/>
      <c r="M683" s="49"/>
      <c r="N683" s="50">
        <f t="shared" si="453"/>
        <v>1</v>
      </c>
      <c r="O683" s="212">
        <v>1.03</v>
      </c>
      <c r="P683" s="52">
        <v>33.799999999999997</v>
      </c>
      <c r="Q683" s="53">
        <v>35</v>
      </c>
      <c r="R683" s="53"/>
      <c r="S683" s="53"/>
      <c r="T683" s="53"/>
      <c r="U683" s="54">
        <f t="shared" si="454"/>
        <v>14.17</v>
      </c>
      <c r="V683" s="55">
        <f t="shared" si="455"/>
        <v>14</v>
      </c>
      <c r="W683" s="181">
        <v>18059093000</v>
      </c>
      <c r="X683" s="75">
        <v>190000000000</v>
      </c>
      <c r="Y683" s="56"/>
      <c r="Z683" s="56"/>
      <c r="AA683" s="56"/>
      <c r="AB683" s="58">
        <f t="shared" si="457"/>
        <v>2.36</v>
      </c>
      <c r="AC683" s="54">
        <f t="shared" si="456"/>
        <v>29.169600000000003</v>
      </c>
      <c r="AD683" s="478">
        <f t="shared" si="448"/>
        <v>12</v>
      </c>
      <c r="AE683" s="54">
        <v>44</v>
      </c>
      <c r="AF683" s="54"/>
      <c r="AG683" s="491">
        <v>32</v>
      </c>
      <c r="AH683" s="60"/>
      <c r="AI683" s="55"/>
      <c r="AJ683" s="61"/>
      <c r="AK683" s="62"/>
      <c r="AL683" s="63"/>
      <c r="AM683" s="64"/>
      <c r="AN683" s="65"/>
      <c r="AO683" s="66"/>
    </row>
    <row r="684" spans="1:41" s="22" customFormat="1" ht="42" customHeight="1" x14ac:dyDescent="0.15">
      <c r="A684" s="43"/>
      <c r="B684" s="44"/>
      <c r="C684" s="224" t="s">
        <v>314</v>
      </c>
      <c r="D684" s="108" t="s">
        <v>502</v>
      </c>
      <c r="E684" s="45"/>
      <c r="F684" s="82"/>
      <c r="G684" s="83"/>
      <c r="H684" s="210"/>
      <c r="I684" s="48">
        <v>0.56999999999999995</v>
      </c>
      <c r="J684" s="49">
        <v>0.43</v>
      </c>
      <c r="K684" s="49"/>
      <c r="L684" s="49"/>
      <c r="M684" s="49"/>
      <c r="N684" s="50">
        <f t="shared" si="453"/>
        <v>1</v>
      </c>
      <c r="O684" s="212">
        <v>1.03</v>
      </c>
      <c r="P684" s="52">
        <v>35</v>
      </c>
      <c r="Q684" s="53">
        <v>33.799999999999997</v>
      </c>
      <c r="R684" s="53"/>
      <c r="S684" s="53"/>
      <c r="T684" s="53"/>
      <c r="U684" s="54">
        <f t="shared" si="454"/>
        <v>14.21</v>
      </c>
      <c r="V684" s="55">
        <f t="shared" si="455"/>
        <v>14</v>
      </c>
      <c r="W684" s="201">
        <v>37944440000</v>
      </c>
      <c r="X684" s="201">
        <v>76649466000</v>
      </c>
      <c r="Y684" s="56"/>
      <c r="Z684" s="56"/>
      <c r="AA684" s="56"/>
      <c r="AB684" s="58">
        <f t="shared" si="457"/>
        <v>1.26</v>
      </c>
      <c r="AC684" s="54">
        <f t="shared" si="456"/>
        <v>15.573600000000001</v>
      </c>
      <c r="AD684" s="478">
        <f t="shared" si="448"/>
        <v>12</v>
      </c>
      <c r="AE684" s="54">
        <v>44</v>
      </c>
      <c r="AF684" s="54"/>
      <c r="AG684" s="491">
        <v>32</v>
      </c>
      <c r="AH684" s="60"/>
      <c r="AI684" s="55"/>
      <c r="AJ684" s="61"/>
      <c r="AK684" s="62"/>
      <c r="AL684" s="63"/>
      <c r="AM684" s="64"/>
      <c r="AN684" s="65"/>
      <c r="AO684" s="66"/>
    </row>
    <row r="685" spans="1:41" s="22" customFormat="1" ht="42" customHeight="1" x14ac:dyDescent="0.15">
      <c r="A685" s="43"/>
      <c r="B685" s="44"/>
      <c r="C685" s="170" t="s">
        <v>503</v>
      </c>
      <c r="D685" s="69" t="s">
        <v>504</v>
      </c>
      <c r="E685" s="112" t="s">
        <v>241</v>
      </c>
      <c r="F685" s="82"/>
      <c r="G685" s="83"/>
      <c r="H685" s="47"/>
      <c r="I685" s="48">
        <v>0.4</v>
      </c>
      <c r="J685" s="49">
        <v>0.3</v>
      </c>
      <c r="K685" s="49">
        <v>0.3</v>
      </c>
      <c r="L685" s="49"/>
      <c r="M685" s="49"/>
      <c r="N685" s="50">
        <f>SUM(I685:M685)</f>
        <v>1</v>
      </c>
      <c r="O685" s="212"/>
      <c r="P685" s="52"/>
      <c r="Q685" s="53"/>
      <c r="R685" s="53"/>
      <c r="S685" s="53"/>
      <c r="T685" s="53"/>
      <c r="U685" s="54"/>
      <c r="V685" s="55"/>
      <c r="W685" s="75"/>
      <c r="X685" s="201"/>
      <c r="Y685" s="56"/>
      <c r="Z685" s="56"/>
      <c r="AA685" s="56"/>
      <c r="AB685" s="58">
        <f t="shared" si="457"/>
        <v>0</v>
      </c>
      <c r="AC685" s="54"/>
      <c r="AD685" s="478">
        <f t="shared" si="448"/>
        <v>0</v>
      </c>
      <c r="AE685" s="54"/>
      <c r="AF685" s="54"/>
      <c r="AG685" s="491">
        <v>32</v>
      </c>
      <c r="AH685" s="60"/>
      <c r="AI685" s="55"/>
      <c r="AJ685" s="61"/>
      <c r="AK685" s="62"/>
      <c r="AL685" s="63"/>
      <c r="AM685" s="64"/>
      <c r="AN685" s="65"/>
      <c r="AO685" s="66"/>
    </row>
    <row r="686" spans="1:41" s="22" customFormat="1" ht="42" customHeight="1" x14ac:dyDescent="0.15">
      <c r="A686" s="43"/>
      <c r="B686" s="44"/>
      <c r="C686" s="170"/>
      <c r="D686" s="200"/>
      <c r="E686" s="45"/>
      <c r="F686" s="82"/>
      <c r="G686" s="83"/>
      <c r="H686" s="47"/>
      <c r="I686" s="48"/>
      <c r="J686" s="49"/>
      <c r="K686" s="49"/>
      <c r="L686" s="49"/>
      <c r="M686" s="49"/>
      <c r="N686" s="50"/>
      <c r="O686" s="212"/>
      <c r="P686" s="52"/>
      <c r="Q686" s="53"/>
      <c r="R686" s="53"/>
      <c r="S686" s="53"/>
      <c r="T686" s="53"/>
      <c r="U686" s="54"/>
      <c r="V686" s="55"/>
      <c r="W686" s="75"/>
      <c r="X686" s="201"/>
      <c r="Y686" s="56"/>
      <c r="Z686" s="56"/>
      <c r="AA686" s="56"/>
      <c r="AB686" s="58">
        <f t="shared" si="457"/>
        <v>0</v>
      </c>
      <c r="AC686" s="54"/>
      <c r="AD686" s="478">
        <f t="shared" si="448"/>
        <v>0</v>
      </c>
      <c r="AE686" s="54"/>
      <c r="AF686" s="54"/>
      <c r="AG686" s="491">
        <v>32</v>
      </c>
      <c r="AH686" s="60"/>
      <c r="AI686" s="55"/>
      <c r="AJ686" s="61"/>
      <c r="AK686" s="62"/>
      <c r="AL686" s="63"/>
      <c r="AM686" s="64"/>
      <c r="AN686" s="65"/>
      <c r="AO686" s="66"/>
    </row>
    <row r="687" spans="1:41" s="22" customFormat="1" ht="56.25" customHeight="1" x14ac:dyDescent="0.15">
      <c r="A687" s="43"/>
      <c r="B687" s="44"/>
      <c r="C687" s="104"/>
      <c r="D687" s="45"/>
      <c r="E687" s="45"/>
      <c r="F687" s="82"/>
      <c r="G687" s="186"/>
      <c r="H687" s="47"/>
      <c r="I687" s="48"/>
      <c r="J687" s="49"/>
      <c r="K687" s="49"/>
      <c r="L687" s="49"/>
      <c r="M687" s="49"/>
      <c r="N687" s="50"/>
      <c r="O687" s="51"/>
      <c r="P687" s="52"/>
      <c r="Q687" s="53"/>
      <c r="R687" s="205"/>
      <c r="S687" s="53"/>
      <c r="T687" s="206"/>
      <c r="U687" s="54"/>
      <c r="V687" s="207"/>
      <c r="W687" s="75"/>
      <c r="X687" s="197"/>
      <c r="Y687" s="181"/>
      <c r="Z687" s="201"/>
      <c r="AA687" s="56"/>
      <c r="AB687" s="58">
        <f t="shared" si="457"/>
        <v>0</v>
      </c>
      <c r="AC687" s="54"/>
      <c r="AD687" s="478">
        <f t="shared" si="448"/>
        <v>0</v>
      </c>
      <c r="AE687" s="54"/>
      <c r="AF687" s="54"/>
      <c r="AG687" s="491">
        <v>32</v>
      </c>
      <c r="AH687" s="60"/>
      <c r="AI687" s="55"/>
      <c r="AJ687" s="61"/>
      <c r="AK687" s="62"/>
      <c r="AL687" s="63"/>
      <c r="AM687" s="64"/>
      <c r="AN687" s="65"/>
      <c r="AO687" s="66"/>
    </row>
    <row r="688" spans="1:41" s="22" customFormat="1" ht="42" customHeight="1" x14ac:dyDescent="0.15">
      <c r="A688" s="262"/>
      <c r="B688" s="44"/>
      <c r="C688" s="220"/>
      <c r="D688" s="45"/>
      <c r="E688" s="82"/>
      <c r="F688" s="82"/>
      <c r="G688" s="83"/>
      <c r="H688" s="47"/>
      <c r="I688" s="48"/>
      <c r="J688" s="49"/>
      <c r="K688" s="49"/>
      <c r="L688" s="49"/>
      <c r="M688" s="49"/>
      <c r="N688" s="50"/>
      <c r="O688" s="212"/>
      <c r="P688" s="52"/>
      <c r="Q688" s="53"/>
      <c r="R688" s="53"/>
      <c r="S688" s="53"/>
      <c r="T688" s="53"/>
      <c r="U688" s="54"/>
      <c r="V688" s="55"/>
      <c r="W688" s="75"/>
      <c r="X688" s="75"/>
      <c r="Y688" s="56"/>
      <c r="Z688" s="56"/>
      <c r="AA688" s="56"/>
      <c r="AB688" s="58">
        <f t="shared" si="457"/>
        <v>0</v>
      </c>
      <c r="AC688" s="54"/>
      <c r="AD688" s="478">
        <f t="shared" si="448"/>
        <v>0</v>
      </c>
      <c r="AE688" s="54"/>
      <c r="AF688" s="54"/>
      <c r="AG688" s="491">
        <v>32</v>
      </c>
      <c r="AH688" s="60"/>
      <c r="AI688" s="55"/>
      <c r="AJ688" s="61"/>
      <c r="AK688" s="62"/>
      <c r="AL688" s="63"/>
      <c r="AM688" s="64"/>
      <c r="AN688" s="65"/>
      <c r="AO688" s="66"/>
    </row>
    <row r="689" spans="1:41" s="22" customFormat="1" ht="42" customHeight="1" x14ac:dyDescent="0.15">
      <c r="A689" s="262"/>
      <c r="B689" s="44"/>
      <c r="C689" s="220"/>
      <c r="D689" s="45"/>
      <c r="E689" s="82"/>
      <c r="F689" s="82"/>
      <c r="G689" s="83"/>
      <c r="H689" s="47"/>
      <c r="I689" s="48"/>
      <c r="J689" s="49"/>
      <c r="K689" s="49"/>
      <c r="L689" s="49"/>
      <c r="M689" s="49"/>
      <c r="N689" s="50"/>
      <c r="O689" s="212"/>
      <c r="P689" s="52"/>
      <c r="Q689" s="53"/>
      <c r="R689" s="53"/>
      <c r="S689" s="53"/>
      <c r="T689" s="53"/>
      <c r="U689" s="263"/>
      <c r="V689" s="55"/>
      <c r="W689" s="75"/>
      <c r="X689" s="75"/>
      <c r="Y689" s="56"/>
      <c r="Z689" s="56"/>
      <c r="AA689" s="56"/>
      <c r="AB689" s="58">
        <f t="shared" si="457"/>
        <v>0</v>
      </c>
      <c r="AC689" s="54"/>
      <c r="AD689" s="478">
        <f t="shared" si="448"/>
        <v>0</v>
      </c>
      <c r="AE689" s="54"/>
      <c r="AF689" s="54"/>
      <c r="AG689" s="491">
        <v>32</v>
      </c>
      <c r="AH689" s="60"/>
      <c r="AI689" s="55"/>
      <c r="AJ689" s="61"/>
      <c r="AK689" s="62"/>
      <c r="AL689" s="63"/>
      <c r="AM689" s="64"/>
      <c r="AN689" s="65"/>
      <c r="AO689" s="66"/>
    </row>
    <row r="690" spans="1:41" s="22" customFormat="1" ht="42" customHeight="1" x14ac:dyDescent="0.15">
      <c r="A690" s="262"/>
      <c r="B690" s="44"/>
      <c r="C690" s="220" t="s">
        <v>505</v>
      </c>
      <c r="D690" s="45"/>
      <c r="E690" s="82"/>
      <c r="F690" s="82"/>
      <c r="G690" s="83"/>
      <c r="H690" s="47"/>
      <c r="I690" s="264">
        <v>0.4</v>
      </c>
      <c r="J690" s="265">
        <v>0.3</v>
      </c>
      <c r="K690" s="265">
        <v>0.3</v>
      </c>
      <c r="L690" s="49"/>
      <c r="M690" s="49"/>
      <c r="N690" s="50">
        <f>SUM(I690:M690)</f>
        <v>1</v>
      </c>
      <c r="O690" s="212">
        <v>1.03</v>
      </c>
      <c r="P690" s="52">
        <v>35</v>
      </c>
      <c r="Q690" s="53">
        <v>35</v>
      </c>
      <c r="R690" s="53">
        <v>32</v>
      </c>
      <c r="S690" s="53"/>
      <c r="T690" s="53"/>
      <c r="U690" s="54">
        <f>ROUND((((P690*14/35*I690)+(Q690*14/35*J690)+(R690*14/35*K690)+(S690*14/35*L690)+(T690*14/35*M690))*O690),2)</f>
        <v>14.05</v>
      </c>
      <c r="V690" s="55">
        <f>IF(U690&gt;=14,14,U690)</f>
        <v>14</v>
      </c>
      <c r="W690" s="75">
        <v>38459987000</v>
      </c>
      <c r="X690" s="75">
        <v>147233332000</v>
      </c>
      <c r="Y690" s="75">
        <v>8550000000</v>
      </c>
      <c r="Z690" s="56"/>
      <c r="AA690" s="56"/>
      <c r="AB690" s="58">
        <f t="shared" si="457"/>
        <v>1.43</v>
      </c>
      <c r="AC690" s="54">
        <f>12*AB690*O690</f>
        <v>17.674800000000001</v>
      </c>
      <c r="AD690" s="478">
        <f t="shared" si="448"/>
        <v>12</v>
      </c>
      <c r="AE690" s="54">
        <v>44</v>
      </c>
      <c r="AF690" s="54"/>
      <c r="AG690" s="491">
        <v>32</v>
      </c>
      <c r="AH690" s="60"/>
      <c r="AI690" s="55"/>
      <c r="AJ690" s="61"/>
      <c r="AK690" s="62"/>
      <c r="AL690" s="63"/>
      <c r="AM690" s="64"/>
      <c r="AN690" s="65"/>
      <c r="AO690" s="66"/>
    </row>
    <row r="691" spans="1:41" s="22" customFormat="1" ht="42" customHeight="1" x14ac:dyDescent="0.15">
      <c r="A691" s="262"/>
      <c r="B691" s="44"/>
      <c r="C691" s="220" t="s">
        <v>506</v>
      </c>
      <c r="D691" s="45"/>
      <c r="E691" s="82" t="s">
        <v>507</v>
      </c>
      <c r="F691" s="82"/>
      <c r="G691" s="83"/>
      <c r="H691" s="47"/>
      <c r="I691" s="48">
        <f>I690</f>
        <v>0.4</v>
      </c>
      <c r="J691" s="48">
        <f>J690</f>
        <v>0.3</v>
      </c>
      <c r="K691" s="48">
        <f>K690</f>
        <v>0.3</v>
      </c>
      <c r="L691" s="49"/>
      <c r="M691" s="49"/>
      <c r="N691" s="50">
        <f>SUM(I691:M691)</f>
        <v>1</v>
      </c>
      <c r="O691" s="212">
        <v>1</v>
      </c>
      <c r="P691" s="52">
        <v>14</v>
      </c>
      <c r="Q691" s="53">
        <v>6</v>
      </c>
      <c r="R691" s="53">
        <v>3</v>
      </c>
      <c r="S691" s="53"/>
      <c r="T691" s="53"/>
      <c r="U691" s="263">
        <f>ROUND((((P691*I691)+(Q691*J691)+(R691*K691)+(S691*L691)+(T691*M691))*O691),2)</f>
        <v>8.3000000000000007</v>
      </c>
      <c r="V691" s="55">
        <f>IF(U691&gt;=14,14,U691)</f>
        <v>8.3000000000000007</v>
      </c>
      <c r="W691" s="75">
        <v>38459987000</v>
      </c>
      <c r="X691" s="75">
        <v>147233332000</v>
      </c>
      <c r="Y691" s="75">
        <v>8550000000</v>
      </c>
      <c r="Z691" s="56"/>
      <c r="AA691" s="56"/>
      <c r="AB691" s="58">
        <f t="shared" si="457"/>
        <v>1.43</v>
      </c>
      <c r="AC691" s="54">
        <f>12*AB691*O691</f>
        <v>17.16</v>
      </c>
      <c r="AD691" s="478">
        <f t="shared" si="448"/>
        <v>12</v>
      </c>
      <c r="AE691" s="54">
        <v>44</v>
      </c>
      <c r="AF691" s="54"/>
      <c r="AG691" s="491">
        <v>32</v>
      </c>
      <c r="AH691" s="60"/>
      <c r="AI691" s="55"/>
      <c r="AJ691" s="61"/>
      <c r="AK691" s="62"/>
      <c r="AL691" s="63"/>
      <c r="AM691" s="64"/>
      <c r="AN691" s="65"/>
      <c r="AO691" s="66"/>
    </row>
    <row r="692" spans="1:41" s="22" customFormat="1" ht="42" customHeight="1" x14ac:dyDescent="0.15">
      <c r="A692" s="43"/>
      <c r="B692" s="44"/>
      <c r="C692" s="69"/>
      <c r="D692" s="82"/>
      <c r="E692" s="82"/>
      <c r="F692" s="82"/>
      <c r="G692" s="83"/>
      <c r="H692" s="47"/>
      <c r="I692" s="48"/>
      <c r="J692" s="49"/>
      <c r="K692" s="49"/>
      <c r="L692" s="49"/>
      <c r="M692" s="49"/>
      <c r="N692" s="50"/>
      <c r="O692" s="212"/>
      <c r="P692" s="52"/>
      <c r="Q692" s="53"/>
      <c r="R692" s="53"/>
      <c r="S692" s="53"/>
      <c r="T692" s="53"/>
      <c r="U692" s="54"/>
      <c r="V692" s="55"/>
      <c r="W692" s="181"/>
      <c r="X692" s="201"/>
      <c r="Y692" s="56"/>
      <c r="Z692" s="56"/>
      <c r="AA692" s="56"/>
      <c r="AB692" s="58">
        <f t="shared" si="457"/>
        <v>0</v>
      </c>
      <c r="AC692" s="54"/>
      <c r="AD692" s="478">
        <f t="shared" si="448"/>
        <v>0</v>
      </c>
      <c r="AE692" s="54"/>
      <c r="AF692" s="54"/>
      <c r="AG692" s="491">
        <v>32</v>
      </c>
      <c r="AH692" s="60"/>
      <c r="AI692" s="55"/>
      <c r="AJ692" s="61"/>
      <c r="AK692" s="62"/>
      <c r="AL692" s="63"/>
      <c r="AM692" s="64"/>
      <c r="AN692" s="65"/>
      <c r="AO692" s="66"/>
    </row>
    <row r="693" spans="1:41" s="22" customFormat="1" ht="42" customHeight="1" x14ac:dyDescent="0.15">
      <c r="A693" s="43"/>
      <c r="B693" s="44"/>
      <c r="C693" s="45" t="s">
        <v>508</v>
      </c>
      <c r="D693" s="82"/>
      <c r="E693" s="112" t="s">
        <v>509</v>
      </c>
      <c r="F693" s="82" t="s">
        <v>510</v>
      </c>
      <c r="G693" s="83" t="s">
        <v>511</v>
      </c>
      <c r="H693" s="47"/>
      <c r="I693" s="48">
        <v>0.68</v>
      </c>
      <c r="J693" s="49">
        <v>0.32</v>
      </c>
      <c r="K693" s="49"/>
      <c r="L693" s="49"/>
      <c r="M693" s="49"/>
      <c r="N693" s="50">
        <f>SUM(I693:M693)</f>
        <v>1</v>
      </c>
      <c r="O693" s="212">
        <v>1</v>
      </c>
      <c r="P693" s="52">
        <v>35</v>
      </c>
      <c r="Q693" s="53">
        <v>35</v>
      </c>
      <c r="R693" s="53"/>
      <c r="S693" s="53"/>
      <c r="T693" s="53"/>
      <c r="U693" s="54">
        <f>ROUND((((P693*14/35*I693)+(Q693*14/35*J693)+(R693*14/35*K693)+(S693*14/35*L693)+(T693*14/35*M693))*O693),2)</f>
        <v>14</v>
      </c>
      <c r="V693" s="55">
        <f>IF(U693&gt;=14,14,U693)</f>
        <v>14</v>
      </c>
      <c r="W693" s="197">
        <v>70086993000</v>
      </c>
      <c r="X693" s="75">
        <v>26954563000</v>
      </c>
      <c r="Y693" s="56"/>
      <c r="Z693" s="56"/>
      <c r="AA693" s="56"/>
      <c r="AB693" s="58">
        <f t="shared" si="457"/>
        <v>1.3</v>
      </c>
      <c r="AC693" s="54">
        <f>12*AB693*O693</f>
        <v>15.600000000000001</v>
      </c>
      <c r="AD693" s="478">
        <f t="shared" si="448"/>
        <v>12</v>
      </c>
      <c r="AE693" s="54">
        <v>44</v>
      </c>
      <c r="AF693" s="54"/>
      <c r="AG693" s="491">
        <v>32</v>
      </c>
      <c r="AH693" s="60"/>
      <c r="AI693" s="55"/>
      <c r="AJ693" s="61"/>
      <c r="AK693" s="62"/>
      <c r="AL693" s="63"/>
      <c r="AM693" s="64"/>
      <c r="AN693" s="65"/>
      <c r="AO693" s="66"/>
    </row>
    <row r="694" spans="1:41" s="22" customFormat="1" ht="42" customHeight="1" x14ac:dyDescent="0.15">
      <c r="A694" s="43"/>
      <c r="B694" s="44"/>
      <c r="C694" s="69" t="s">
        <v>512</v>
      </c>
      <c r="D694" s="82" t="s">
        <v>430</v>
      </c>
      <c r="E694" s="45" t="s">
        <v>513</v>
      </c>
      <c r="F694" s="82"/>
      <c r="G694" s="83" t="s">
        <v>514</v>
      </c>
      <c r="H694" s="47"/>
      <c r="I694" s="48">
        <v>0.7</v>
      </c>
      <c r="J694" s="49">
        <v>0.3</v>
      </c>
      <c r="K694" s="49"/>
      <c r="L694" s="49"/>
      <c r="M694" s="49"/>
      <c r="N694" s="50">
        <f>SUM(I694:M694)</f>
        <v>1</v>
      </c>
      <c r="O694" s="212">
        <v>1</v>
      </c>
      <c r="P694" s="52">
        <v>35</v>
      </c>
      <c r="Q694" s="53">
        <v>33.799999999999997</v>
      </c>
      <c r="R694" s="53"/>
      <c r="S694" s="53"/>
      <c r="T694" s="53"/>
      <c r="U694" s="54">
        <f>ROUND((((P694*14/35*I694)+(Q694*14/35*J694)+(R694*14/35*K694)+(S694*14/35*L694)+(T694*14/35*M694))*O694),2)</f>
        <v>13.86</v>
      </c>
      <c r="V694" s="55">
        <f>IF(U694&gt;=14,14,U694)</f>
        <v>13.86</v>
      </c>
      <c r="W694" s="197">
        <v>69500703000</v>
      </c>
      <c r="X694" s="75">
        <v>25000000000</v>
      </c>
      <c r="Y694" s="56"/>
      <c r="Z694" s="56"/>
      <c r="AA694" s="56"/>
      <c r="AB694" s="58">
        <f t="shared" si="457"/>
        <v>1.29</v>
      </c>
      <c r="AC694" s="54">
        <f>12*AB694*O694</f>
        <v>15.48</v>
      </c>
      <c r="AD694" s="478">
        <f t="shared" si="448"/>
        <v>12</v>
      </c>
      <c r="AE694" s="54">
        <v>44</v>
      </c>
      <c r="AF694" s="54"/>
      <c r="AG694" s="491">
        <v>32</v>
      </c>
      <c r="AH694" s="60"/>
      <c r="AI694" s="55"/>
      <c r="AJ694" s="61"/>
      <c r="AK694" s="62"/>
      <c r="AL694" s="63"/>
      <c r="AM694" s="64"/>
      <c r="AN694" s="65"/>
      <c r="AO694" s="66"/>
    </row>
    <row r="695" spans="1:41" s="22" customFormat="1" ht="42" customHeight="1" x14ac:dyDescent="0.15">
      <c r="A695" s="43">
        <v>20</v>
      </c>
      <c r="B695" s="225" t="s">
        <v>515</v>
      </c>
      <c r="C695" s="69" t="s">
        <v>516</v>
      </c>
      <c r="D695" s="45"/>
      <c r="E695" s="45"/>
      <c r="F695" s="82"/>
      <c r="G695" s="83"/>
      <c r="H695" s="47" t="s">
        <v>45</v>
      </c>
      <c r="I695" s="48">
        <v>0.7</v>
      </c>
      <c r="J695" s="49">
        <v>0.3</v>
      </c>
      <c r="K695" s="49"/>
      <c r="L695" s="49"/>
      <c r="M695" s="49"/>
      <c r="N695" s="50">
        <f>SUM(I695:M695)</f>
        <v>1</v>
      </c>
      <c r="O695" s="212">
        <v>1</v>
      </c>
      <c r="P695" s="52">
        <v>35</v>
      </c>
      <c r="Q695" s="53">
        <v>35</v>
      </c>
      <c r="R695" s="53"/>
      <c r="S695" s="53"/>
      <c r="T695" s="53"/>
      <c r="U695" s="54">
        <f>ROUND((((P695*14/35*I695)+(Q695*14/35*J695)+(R695*14/35*K695)+(S695*14/35*L695)+(T695*14/35*M695))*O695),2)</f>
        <v>14</v>
      </c>
      <c r="V695" s="55">
        <f>IF(U695&gt;=14,14,U695)</f>
        <v>14</v>
      </c>
      <c r="W695" s="181">
        <v>150000000000</v>
      </c>
      <c r="X695" s="201"/>
      <c r="Y695" s="56"/>
      <c r="Z695" s="56"/>
      <c r="AA695" s="56"/>
      <c r="AB695" s="58">
        <f t="shared" si="457"/>
        <v>2.42</v>
      </c>
      <c r="AC695" s="54">
        <f>12*AB695*O695</f>
        <v>29.04</v>
      </c>
      <c r="AD695" s="478">
        <f t="shared" si="448"/>
        <v>12</v>
      </c>
      <c r="AE695" s="54">
        <v>44</v>
      </c>
      <c r="AF695" s="54"/>
      <c r="AG695" s="491">
        <v>32</v>
      </c>
      <c r="AH695" s="60"/>
      <c r="AI695" s="55"/>
      <c r="AJ695" s="61"/>
      <c r="AK695" s="62"/>
      <c r="AL695" s="63"/>
      <c r="AM695" s="64"/>
      <c r="AN695" s="65"/>
      <c r="AO695" s="66"/>
    </row>
    <row r="696" spans="1:41" s="22" customFormat="1" ht="44.25" customHeight="1" x14ac:dyDescent="0.15">
      <c r="A696" s="121"/>
      <c r="B696" s="244"/>
      <c r="C696" s="266" t="s">
        <v>517</v>
      </c>
      <c r="D696" s="266" t="s">
        <v>518</v>
      </c>
      <c r="E696" s="266" t="s">
        <v>519</v>
      </c>
      <c r="F696" s="266" t="s">
        <v>205</v>
      </c>
      <c r="G696" s="247" t="s">
        <v>230</v>
      </c>
      <c r="H696" s="267" t="s">
        <v>520</v>
      </c>
      <c r="I696" s="268" t="s">
        <v>521</v>
      </c>
      <c r="J696" s="266" t="s">
        <v>522</v>
      </c>
      <c r="K696" s="94" t="s">
        <v>523</v>
      </c>
      <c r="L696" s="94"/>
      <c r="M696" s="94"/>
      <c r="N696" s="95"/>
      <c r="O696" s="269"/>
      <c r="P696" s="93"/>
      <c r="Q696" s="94"/>
      <c r="R696" s="94"/>
      <c r="S696" s="94"/>
      <c r="T696" s="94"/>
      <c r="U696" s="246"/>
      <c r="V696" s="96"/>
      <c r="W696" s="197">
        <v>69500703000</v>
      </c>
      <c r="X696" s="94"/>
      <c r="Y696" s="94"/>
      <c r="Z696" s="94"/>
      <c r="AA696" s="94"/>
      <c r="AB696" s="58" t="e">
        <f t="shared" si="457"/>
        <v>#VALUE!</v>
      </c>
      <c r="AC696" s="246"/>
      <c r="AD696" s="478">
        <f t="shared" si="448"/>
        <v>0</v>
      </c>
      <c r="AE696" s="270"/>
      <c r="AF696" s="278"/>
      <c r="AG696" s="491">
        <v>32</v>
      </c>
      <c r="AH696" s="60"/>
      <c r="AI696" s="55"/>
      <c r="AJ696" s="61"/>
      <c r="AK696" s="62"/>
      <c r="AL696" s="63"/>
      <c r="AM696" s="64"/>
      <c r="AN696" s="65"/>
      <c r="AO696" s="66"/>
    </row>
    <row r="697" spans="1:41" s="22" customFormat="1" ht="44.25" customHeight="1" x14ac:dyDescent="0.15">
      <c r="A697" s="121"/>
      <c r="B697" s="244"/>
      <c r="C697" s="266" t="s">
        <v>524</v>
      </c>
      <c r="D697" s="266" t="s">
        <v>495</v>
      </c>
      <c r="E697" s="266" t="s">
        <v>525</v>
      </c>
      <c r="F697" s="266" t="s">
        <v>526</v>
      </c>
      <c r="G697" s="247" t="s">
        <v>497</v>
      </c>
      <c r="H697" s="267" t="s">
        <v>427</v>
      </c>
      <c r="I697" s="268" t="s">
        <v>527</v>
      </c>
      <c r="J697" s="266" t="s">
        <v>528</v>
      </c>
      <c r="K697" s="94"/>
      <c r="L697" s="94"/>
      <c r="M697" s="94"/>
      <c r="N697" s="95"/>
      <c r="O697" s="269"/>
      <c r="P697" s="93"/>
      <c r="Q697" s="94"/>
      <c r="R697" s="94"/>
      <c r="S697" s="94"/>
      <c r="T697" s="94"/>
      <c r="U697" s="246"/>
      <c r="V697" s="96"/>
      <c r="W697" s="94"/>
      <c r="X697" s="94"/>
      <c r="Y697" s="94"/>
      <c r="Z697" s="94"/>
      <c r="AA697" s="94"/>
      <c r="AB697" s="58" t="e">
        <f t="shared" si="457"/>
        <v>#VALUE!</v>
      </c>
      <c r="AC697" s="246"/>
      <c r="AD697" s="478">
        <f t="shared" si="448"/>
        <v>0</v>
      </c>
      <c r="AE697" s="270"/>
      <c r="AF697" s="278"/>
      <c r="AG697" s="491">
        <v>32</v>
      </c>
      <c r="AH697" s="60"/>
      <c r="AI697" s="55"/>
      <c r="AJ697" s="61"/>
      <c r="AK697" s="62"/>
      <c r="AL697" s="63"/>
      <c r="AM697" s="64"/>
      <c r="AN697" s="65"/>
      <c r="AO697" s="66"/>
    </row>
    <row r="698" spans="1:41" s="22" customFormat="1" ht="44.25" customHeight="1" x14ac:dyDescent="0.15">
      <c r="A698" s="121"/>
      <c r="B698" s="244"/>
      <c r="C698" s="266" t="s">
        <v>50</v>
      </c>
      <c r="D698" s="266" t="s">
        <v>529</v>
      </c>
      <c r="E698" s="266" t="s">
        <v>530</v>
      </c>
      <c r="F698" s="266" t="s">
        <v>531</v>
      </c>
      <c r="G698" s="247" t="s">
        <v>201</v>
      </c>
      <c r="H698" s="267" t="s">
        <v>486</v>
      </c>
      <c r="I698" s="268" t="s">
        <v>236</v>
      </c>
      <c r="J698" s="266" t="s">
        <v>532</v>
      </c>
      <c r="K698" s="266" t="s">
        <v>533</v>
      </c>
      <c r="L698" s="266" t="s">
        <v>512</v>
      </c>
      <c r="M698" s="266" t="s">
        <v>534</v>
      </c>
      <c r="N698" s="247" t="s">
        <v>535</v>
      </c>
      <c r="O698" s="269"/>
      <c r="P698" s="93"/>
      <c r="Q698" s="94"/>
      <c r="R698" s="94"/>
      <c r="S698" s="94"/>
      <c r="T698" s="94"/>
      <c r="U698" s="246"/>
      <c r="V698" s="96"/>
      <c r="W698" s="94"/>
      <c r="X698" s="94"/>
      <c r="Y698" s="94"/>
      <c r="Z698" s="94"/>
      <c r="AA698" s="94"/>
      <c r="AB698" s="58" t="e">
        <f t="shared" si="457"/>
        <v>#VALUE!</v>
      </c>
      <c r="AC698" s="246"/>
      <c r="AD698" s="478">
        <f t="shared" si="448"/>
        <v>0</v>
      </c>
      <c r="AE698" s="270"/>
      <c r="AF698" s="278"/>
      <c r="AG698" s="491">
        <v>32</v>
      </c>
      <c r="AH698" s="60"/>
      <c r="AI698" s="55"/>
      <c r="AJ698" s="61"/>
      <c r="AK698" s="62"/>
      <c r="AL698" s="63"/>
      <c r="AM698" s="64"/>
      <c r="AN698" s="65"/>
      <c r="AO698" s="66"/>
    </row>
    <row r="699" spans="1:41" s="22" customFormat="1" ht="44.25" customHeight="1" x14ac:dyDescent="0.15">
      <c r="A699" s="121"/>
      <c r="B699" s="271"/>
      <c r="C699" s="272" t="s">
        <v>43</v>
      </c>
      <c r="D699" s="273" t="s">
        <v>70</v>
      </c>
      <c r="E699" s="272" t="s">
        <v>536</v>
      </c>
      <c r="F699" s="272" t="s">
        <v>214</v>
      </c>
      <c r="G699" s="272" t="s">
        <v>516</v>
      </c>
      <c r="H699" s="274"/>
      <c r="I699" s="149"/>
      <c r="J699" s="150"/>
      <c r="K699" s="150"/>
      <c r="L699" s="150"/>
      <c r="M699" s="150"/>
      <c r="N699" s="78"/>
      <c r="O699" s="275"/>
      <c r="P699" s="149"/>
      <c r="Q699" s="150"/>
      <c r="R699" s="78"/>
      <c r="S699" s="150"/>
      <c r="T699" s="276"/>
      <c r="U699" s="277"/>
      <c r="V699" s="148"/>
      <c r="W699" s="150"/>
      <c r="X699" s="150"/>
      <c r="Y699" s="150"/>
      <c r="Z699" s="150"/>
      <c r="AA699" s="150"/>
      <c r="AB699" s="58">
        <f t="shared" si="457"/>
        <v>0</v>
      </c>
      <c r="AC699" s="277"/>
      <c r="AD699" s="478">
        <f t="shared" si="448"/>
        <v>0</v>
      </c>
      <c r="AE699" s="278"/>
      <c r="AF699" s="278"/>
      <c r="AG699" s="491">
        <v>32</v>
      </c>
      <c r="AH699" s="60"/>
      <c r="AI699" s="55"/>
      <c r="AJ699" s="61"/>
      <c r="AK699" s="62"/>
      <c r="AL699" s="63"/>
      <c r="AM699" s="64"/>
      <c r="AN699" s="65"/>
      <c r="AO699" s="66"/>
    </row>
    <row r="700" spans="1:41" s="283" customFormat="1" ht="50.25" customHeight="1" x14ac:dyDescent="0.15">
      <c r="A700" s="279"/>
      <c r="B700" s="44"/>
      <c r="C700" s="257"/>
      <c r="D700" s="256"/>
      <c r="E700" s="257"/>
      <c r="F700" s="257"/>
      <c r="G700" s="257"/>
      <c r="H700" s="280"/>
      <c r="I700" s="242"/>
      <c r="J700" s="256"/>
      <c r="K700" s="256"/>
      <c r="L700" s="256"/>
      <c r="M700" s="256"/>
      <c r="N700" s="257"/>
      <c r="O700" s="281"/>
      <c r="P700" s="242"/>
      <c r="Q700" s="256"/>
      <c r="R700" s="257"/>
      <c r="S700" s="256"/>
      <c r="T700" s="282"/>
      <c r="U700" s="277"/>
      <c r="V700" s="255"/>
      <c r="W700" s="256"/>
      <c r="X700" s="256"/>
      <c r="Y700" s="256"/>
      <c r="Z700" s="256"/>
      <c r="AA700" s="256"/>
      <c r="AB700" s="58">
        <f t="shared" si="457"/>
        <v>0</v>
      </c>
      <c r="AC700" s="277"/>
      <c r="AD700" s="478">
        <f t="shared" si="448"/>
        <v>0</v>
      </c>
      <c r="AE700" s="258"/>
      <c r="AF700" s="258"/>
      <c r="AG700" s="491">
        <v>32</v>
      </c>
      <c r="AH700" s="60"/>
      <c r="AI700" s="55"/>
      <c r="AJ700" s="61"/>
      <c r="AK700" s="62"/>
      <c r="AL700" s="63"/>
      <c r="AM700" s="64"/>
      <c r="AN700" s="65"/>
      <c r="AO700" s="66"/>
    </row>
    <row r="701" spans="1:41" s="22" customFormat="1" ht="58.5" customHeight="1" x14ac:dyDescent="0.15">
      <c r="A701" s="43"/>
      <c r="B701" s="44"/>
      <c r="C701" s="272" t="s">
        <v>537</v>
      </c>
      <c r="D701" s="284" t="s">
        <v>524</v>
      </c>
      <c r="E701" s="73" t="s">
        <v>538</v>
      </c>
      <c r="F701" s="285" t="s">
        <v>50</v>
      </c>
      <c r="G701" s="73"/>
      <c r="H701" s="47" t="s">
        <v>539</v>
      </c>
      <c r="I701" s="48">
        <v>0.45</v>
      </c>
      <c r="J701" s="49">
        <v>0.25</v>
      </c>
      <c r="K701" s="49">
        <v>0.1</v>
      </c>
      <c r="L701" s="49">
        <v>0.2</v>
      </c>
      <c r="M701" s="49"/>
      <c r="N701" s="50">
        <f t="shared" ref="N701:N710" si="458">SUM(I701:M701)</f>
        <v>1</v>
      </c>
      <c r="O701" s="212">
        <v>1.03</v>
      </c>
      <c r="P701" s="52">
        <v>35</v>
      </c>
      <c r="Q701" s="53">
        <v>34.4</v>
      </c>
      <c r="R701" s="205">
        <v>32.200000000000003</v>
      </c>
      <c r="S701" s="53">
        <v>32.200000000000003</v>
      </c>
      <c r="T701" s="206"/>
      <c r="U701" s="54">
        <f>ROUND((((P701*14/35*I701)+(Q701*14/35*J701)+(R701*14/35*K701)+(S701*14/35*L701)+(T701*14/35*M701))*O701),2)</f>
        <v>14.01</v>
      </c>
      <c r="V701" s="207">
        <f>IF(U701&gt;=14,14,U701)</f>
        <v>14</v>
      </c>
      <c r="W701" s="56">
        <v>9117161000</v>
      </c>
      <c r="X701" s="57">
        <v>4302396000</v>
      </c>
      <c r="Y701" s="201"/>
      <c r="Z701" s="201">
        <v>254730945000</v>
      </c>
      <c r="AA701" s="56"/>
      <c r="AB701" s="58">
        <f t="shared" si="457"/>
        <v>1.29</v>
      </c>
      <c r="AC701" s="54">
        <f>12*AB701*O701</f>
        <v>15.944400000000002</v>
      </c>
      <c r="AD701" s="478">
        <f t="shared" si="448"/>
        <v>12</v>
      </c>
      <c r="AE701" s="54">
        <v>44</v>
      </c>
      <c r="AF701" s="54"/>
      <c r="AG701" s="491">
        <v>32</v>
      </c>
      <c r="AH701" s="60"/>
      <c r="AI701" s="55"/>
      <c r="AJ701" s="61"/>
      <c r="AK701" s="62"/>
      <c r="AL701" s="63"/>
      <c r="AM701" s="64"/>
      <c r="AN701" s="65"/>
      <c r="AO701" s="66"/>
    </row>
    <row r="702" spans="1:41" s="22" customFormat="1" ht="49.5" customHeight="1" x14ac:dyDescent="0.15">
      <c r="A702" s="286"/>
      <c r="B702" s="171"/>
      <c r="C702" s="214" t="s">
        <v>540</v>
      </c>
      <c r="D702" s="287" t="s">
        <v>541</v>
      </c>
      <c r="E702" s="261" t="s">
        <v>481</v>
      </c>
      <c r="F702" s="220"/>
      <c r="G702" s="288"/>
      <c r="H702" s="210" t="s">
        <v>54</v>
      </c>
      <c r="I702" s="187">
        <v>0.34</v>
      </c>
      <c r="J702" s="188">
        <v>0.33</v>
      </c>
      <c r="K702" s="189">
        <v>0.33</v>
      </c>
      <c r="L702" s="188"/>
      <c r="M702" s="188"/>
      <c r="N702" s="289">
        <f t="shared" si="458"/>
        <v>1</v>
      </c>
      <c r="O702" s="211">
        <v>1.03</v>
      </c>
      <c r="P702" s="191">
        <v>34.700000000000003</v>
      </c>
      <c r="Q702" s="192">
        <v>32.200000000000003</v>
      </c>
      <c r="R702" s="193">
        <v>35</v>
      </c>
      <c r="S702" s="192"/>
      <c r="T702" s="194"/>
      <c r="U702" s="198">
        <f>ROUND((((P702*14/35*I702)+(Q702*14/35*J702)+(R702*14/35*K702)+(S702*14/35*L702)+(T702*14/35*M702))*O702),2)</f>
        <v>14</v>
      </c>
      <c r="V702" s="196">
        <f>IF(U702&gt;=14,14,U702)</f>
        <v>14</v>
      </c>
      <c r="W702" s="72"/>
      <c r="X702" s="72"/>
      <c r="Y702" s="290">
        <v>236000000000</v>
      </c>
      <c r="Z702" s="291"/>
      <c r="AA702" s="292"/>
      <c r="AB702" s="58">
        <f t="shared" si="457"/>
        <v>1.79</v>
      </c>
      <c r="AC702" s="198">
        <f>12*AB702*O702</f>
        <v>22.124400000000001</v>
      </c>
      <c r="AD702" s="199">
        <f>IF(AC702&gt;=12,12,AC702)</f>
        <v>12</v>
      </c>
      <c r="AE702" s="195">
        <v>44</v>
      </c>
      <c r="AF702" s="54"/>
      <c r="AG702" s="491">
        <v>32</v>
      </c>
      <c r="AH702" s="60"/>
      <c r="AI702" s="55"/>
      <c r="AJ702" s="61"/>
      <c r="AK702" s="62"/>
      <c r="AL702" s="63"/>
      <c r="AM702" s="64"/>
      <c r="AN702" s="65"/>
      <c r="AO702" s="66"/>
    </row>
    <row r="703" spans="1:41" s="22" customFormat="1" ht="42" customHeight="1" x14ac:dyDescent="0.15">
      <c r="A703" s="286"/>
      <c r="B703" s="171"/>
      <c r="C703" s="200" t="s">
        <v>542</v>
      </c>
      <c r="D703" s="80" t="s">
        <v>543</v>
      </c>
      <c r="E703" s="73"/>
      <c r="F703" s="104"/>
      <c r="G703" s="204"/>
      <c r="H703" s="210" t="s">
        <v>250</v>
      </c>
      <c r="I703" s="187">
        <v>0.51</v>
      </c>
      <c r="J703" s="188">
        <v>0.49</v>
      </c>
      <c r="K703" s="188"/>
      <c r="L703" s="188"/>
      <c r="M703" s="188"/>
      <c r="N703" s="189">
        <f t="shared" si="458"/>
        <v>1</v>
      </c>
      <c r="O703" s="211">
        <v>1.03</v>
      </c>
      <c r="P703" s="191">
        <v>34</v>
      </c>
      <c r="Q703" s="192">
        <v>34</v>
      </c>
      <c r="R703" s="193"/>
      <c r="S703" s="192"/>
      <c r="T703" s="194"/>
      <c r="U703" s="195">
        <f>ROUND((((P703*14/35*I703)+(Q703*14/35*J703)+(R703*14/35*K703)+(S703*14/35*L703)+(T703*14/35*M703))*O703),2)</f>
        <v>14.01</v>
      </c>
      <c r="V703" s="196">
        <f>IF(U703&gt;=14,14,U703)</f>
        <v>14</v>
      </c>
      <c r="W703" s="75">
        <v>8550000000</v>
      </c>
      <c r="X703" s="197">
        <v>200000000000</v>
      </c>
      <c r="Y703" s="68"/>
      <c r="Z703" s="68"/>
      <c r="AA703" s="68"/>
      <c r="AB703" s="58">
        <f t="shared" si="457"/>
        <v>2.36</v>
      </c>
      <c r="AC703" s="195">
        <f>12*AB703*O703</f>
        <v>29.169600000000003</v>
      </c>
      <c r="AD703" s="199">
        <f>IF(AC703&gt;=12,12,AC703)</f>
        <v>12</v>
      </c>
      <c r="AE703" s="195">
        <v>44</v>
      </c>
      <c r="AF703" s="54"/>
      <c r="AG703" s="491">
        <v>32</v>
      </c>
      <c r="AH703" s="60"/>
      <c r="AI703" s="55"/>
      <c r="AJ703" s="61"/>
      <c r="AK703" s="62"/>
      <c r="AL703" s="63"/>
      <c r="AM703" s="64"/>
      <c r="AN703" s="65"/>
      <c r="AO703" s="66"/>
    </row>
    <row r="704" spans="1:41" s="22" customFormat="1" ht="54" customHeight="1" x14ac:dyDescent="0.15">
      <c r="A704" s="286"/>
      <c r="B704" s="171"/>
      <c r="C704" s="261" t="s">
        <v>420</v>
      </c>
      <c r="D704" s="83" t="s">
        <v>544</v>
      </c>
      <c r="E704" s="83"/>
      <c r="F704" s="293"/>
      <c r="G704" s="186"/>
      <c r="H704" s="210" t="s">
        <v>423</v>
      </c>
      <c r="I704" s="187">
        <v>0.65</v>
      </c>
      <c r="J704" s="188">
        <v>0.35</v>
      </c>
      <c r="K704" s="294"/>
      <c r="L704" s="188"/>
      <c r="M704" s="188"/>
      <c r="N704" s="189">
        <f t="shared" si="458"/>
        <v>1</v>
      </c>
      <c r="O704" s="211">
        <v>1.03</v>
      </c>
      <c r="P704" s="191">
        <v>35</v>
      </c>
      <c r="Q704" s="192">
        <v>32.200000000000003</v>
      </c>
      <c r="R704" s="193"/>
      <c r="S704" s="192"/>
      <c r="T704" s="192"/>
      <c r="U704" s="198">
        <f t="shared" ref="U704:U709" si="459">ROUND((((P704*14/35*I704)+(Q704*14/35*J704)+(R704*14/35*K704)+(S704*14/35*L704)+(T704*14/35*M704))*O704),2)</f>
        <v>14.02</v>
      </c>
      <c r="V704" s="199">
        <f t="shared" ref="V704:V709" si="460">IF(U704&gt;=14,14,U704)</f>
        <v>14</v>
      </c>
      <c r="W704" s="75">
        <v>378615450000</v>
      </c>
      <c r="X704" s="75">
        <v>26545568000</v>
      </c>
      <c r="Y704" s="68"/>
      <c r="Z704" s="68"/>
      <c r="AA704" s="68"/>
      <c r="AB704" s="58">
        <f t="shared" si="457"/>
        <v>5.88</v>
      </c>
      <c r="AC704" s="198">
        <f t="shared" ref="AC704:AC709" si="461">12*AB704*O704</f>
        <v>72.6768</v>
      </c>
      <c r="AD704" s="199">
        <f t="shared" ref="AD704:AD709" si="462">IF(AC704&gt;=12,12,AC704)</f>
        <v>12</v>
      </c>
      <c r="AE704" s="195">
        <v>44</v>
      </c>
      <c r="AF704" s="54"/>
      <c r="AG704" s="491">
        <v>32</v>
      </c>
      <c r="AH704" s="60"/>
      <c r="AI704" s="55"/>
      <c r="AJ704" s="61"/>
      <c r="AK704" s="62"/>
      <c r="AL704" s="63"/>
      <c r="AM704" s="64"/>
      <c r="AN704" s="65"/>
      <c r="AO704" s="66"/>
    </row>
    <row r="705" spans="1:41" s="22" customFormat="1" ht="51" customHeight="1" x14ac:dyDescent="0.15">
      <c r="A705" s="286"/>
      <c r="B705" s="171"/>
      <c r="C705" s="260" t="s">
        <v>43</v>
      </c>
      <c r="D705" s="113" t="s">
        <v>545</v>
      </c>
      <c r="E705" s="295" t="s">
        <v>495</v>
      </c>
      <c r="F705" s="80" t="s">
        <v>82</v>
      </c>
      <c r="G705" s="296"/>
      <c r="H705" s="210" t="s">
        <v>546</v>
      </c>
      <c r="I705" s="48">
        <v>0.5</v>
      </c>
      <c r="J705" s="49">
        <v>0.1</v>
      </c>
      <c r="K705" s="49">
        <v>0.2</v>
      </c>
      <c r="L705" s="49">
        <v>0.2</v>
      </c>
      <c r="M705" s="49"/>
      <c r="N705" s="189">
        <f t="shared" si="458"/>
        <v>1</v>
      </c>
      <c r="O705" s="212">
        <v>1.03</v>
      </c>
      <c r="P705" s="52">
        <v>35</v>
      </c>
      <c r="Q705" s="166">
        <v>33.6</v>
      </c>
      <c r="R705" s="205">
        <v>32.200000000000003</v>
      </c>
      <c r="S705" s="192">
        <v>33.6</v>
      </c>
      <c r="T705" s="192"/>
      <c r="U705" s="198">
        <f t="shared" si="459"/>
        <v>14.02</v>
      </c>
      <c r="V705" s="55">
        <f t="shared" si="460"/>
        <v>14</v>
      </c>
      <c r="W705" s="56">
        <v>206619953000</v>
      </c>
      <c r="X705" s="56"/>
      <c r="Y705" s="56">
        <v>4081559000</v>
      </c>
      <c r="Z705" s="181">
        <v>40517604000</v>
      </c>
      <c r="AA705" s="56"/>
      <c r="AB705" s="58">
        <f t="shared" si="457"/>
        <v>2.59</v>
      </c>
      <c r="AC705" s="58">
        <f t="shared" si="461"/>
        <v>32.0124</v>
      </c>
      <c r="AD705" s="199">
        <f t="shared" si="462"/>
        <v>12</v>
      </c>
      <c r="AE705" s="54">
        <v>44</v>
      </c>
      <c r="AF705" s="54"/>
      <c r="AG705" s="491">
        <v>32</v>
      </c>
      <c r="AH705" s="60"/>
      <c r="AI705" s="55"/>
      <c r="AJ705" s="61"/>
      <c r="AK705" s="62"/>
      <c r="AL705" s="63"/>
      <c r="AM705" s="64"/>
      <c r="AN705" s="65"/>
      <c r="AO705" s="66"/>
    </row>
    <row r="706" spans="1:41" s="22" customFormat="1" ht="47.25" customHeight="1" x14ac:dyDescent="0.15">
      <c r="A706" s="286"/>
      <c r="B706" s="171"/>
      <c r="C706" s="73" t="s">
        <v>547</v>
      </c>
      <c r="D706" s="73" t="s">
        <v>548</v>
      </c>
      <c r="E706" s="272" t="s">
        <v>549</v>
      </c>
      <c r="F706" s="94"/>
      <c r="G706" s="73"/>
      <c r="H706" s="210" t="s">
        <v>317</v>
      </c>
      <c r="I706" s="297">
        <v>0.42</v>
      </c>
      <c r="J706" s="188">
        <v>0.18</v>
      </c>
      <c r="K706" s="188">
        <v>0.4</v>
      </c>
      <c r="L706" s="188"/>
      <c r="M706" s="188"/>
      <c r="N706" s="189">
        <f t="shared" si="458"/>
        <v>1</v>
      </c>
      <c r="O706" s="211">
        <v>1.03</v>
      </c>
      <c r="P706" s="191">
        <v>34.700000000000003</v>
      </c>
      <c r="Q706" s="192">
        <v>34</v>
      </c>
      <c r="R706" s="193">
        <v>33.200000000000003</v>
      </c>
      <c r="S706" s="192"/>
      <c r="T706" s="194"/>
      <c r="U706" s="195">
        <f t="shared" si="459"/>
        <v>14</v>
      </c>
      <c r="V706" s="196">
        <f t="shared" si="460"/>
        <v>14</v>
      </c>
      <c r="W706" s="75">
        <v>11524207000</v>
      </c>
      <c r="X706" s="72"/>
      <c r="Y706" s="197">
        <v>180664068000</v>
      </c>
      <c r="Z706" s="68"/>
      <c r="AA706" s="68"/>
      <c r="AB706" s="58">
        <f t="shared" si="457"/>
        <v>1.78</v>
      </c>
      <c r="AC706" s="195">
        <f t="shared" si="461"/>
        <v>22.000800000000002</v>
      </c>
      <c r="AD706" s="199">
        <f t="shared" si="462"/>
        <v>12</v>
      </c>
      <c r="AE706" s="195">
        <v>44</v>
      </c>
      <c r="AF706" s="54"/>
      <c r="AG706" s="491">
        <v>32</v>
      </c>
      <c r="AH706" s="60"/>
      <c r="AI706" s="55"/>
      <c r="AJ706" s="61"/>
      <c r="AK706" s="62"/>
      <c r="AL706" s="63"/>
      <c r="AM706" s="64"/>
      <c r="AN706" s="65"/>
      <c r="AO706" s="66"/>
    </row>
    <row r="707" spans="1:41" s="22" customFormat="1" ht="42" customHeight="1" x14ac:dyDescent="0.15">
      <c r="A707" s="286"/>
      <c r="B707" s="171"/>
      <c r="C707" s="298" t="s">
        <v>220</v>
      </c>
      <c r="D707" s="80" t="s">
        <v>523</v>
      </c>
      <c r="E707" s="299" t="s">
        <v>388</v>
      </c>
      <c r="F707" s="104"/>
      <c r="G707" s="83"/>
      <c r="H707" s="210" t="s">
        <v>70</v>
      </c>
      <c r="I707" s="187">
        <v>0.5</v>
      </c>
      <c r="J707" s="188">
        <v>0.3</v>
      </c>
      <c r="K707" s="188">
        <v>0.2</v>
      </c>
      <c r="L707" s="188"/>
      <c r="M707" s="188"/>
      <c r="N707" s="189">
        <f t="shared" si="458"/>
        <v>1</v>
      </c>
      <c r="O707" s="211">
        <v>1.03</v>
      </c>
      <c r="P707" s="191">
        <v>35</v>
      </c>
      <c r="Q707" s="192">
        <v>33.200000000000003</v>
      </c>
      <c r="R707" s="193">
        <v>33.200000000000003</v>
      </c>
      <c r="S707" s="232"/>
      <c r="T707" s="194"/>
      <c r="U707" s="195">
        <f t="shared" si="459"/>
        <v>14.05</v>
      </c>
      <c r="V707" s="196">
        <f t="shared" si="460"/>
        <v>14</v>
      </c>
      <c r="W707" s="197">
        <v>179455061000</v>
      </c>
      <c r="X707" s="68"/>
      <c r="Y707" s="75">
        <v>59842397000</v>
      </c>
      <c r="Z707" s="75"/>
      <c r="AA707" s="68"/>
      <c r="AB707" s="58">
        <f t="shared" si="457"/>
        <v>2.34</v>
      </c>
      <c r="AC707" s="195">
        <f t="shared" si="461"/>
        <v>28.9224</v>
      </c>
      <c r="AD707" s="199">
        <f t="shared" si="462"/>
        <v>12</v>
      </c>
      <c r="AE707" s="195">
        <v>44</v>
      </c>
      <c r="AF707" s="54"/>
      <c r="AG707" s="491">
        <v>32</v>
      </c>
      <c r="AH707" s="60"/>
      <c r="AI707" s="55"/>
      <c r="AJ707" s="61"/>
      <c r="AK707" s="62"/>
      <c r="AL707" s="63"/>
      <c r="AM707" s="64"/>
      <c r="AN707" s="65"/>
      <c r="AO707" s="66"/>
    </row>
    <row r="708" spans="1:41" s="22" customFormat="1" ht="42" customHeight="1" x14ac:dyDescent="0.15">
      <c r="A708" s="286"/>
      <c r="B708" s="171"/>
      <c r="C708" s="300" t="s">
        <v>196</v>
      </c>
      <c r="D708" s="83" t="s">
        <v>550</v>
      </c>
      <c r="E708" s="299" t="s">
        <v>551</v>
      </c>
      <c r="F708" s="104"/>
      <c r="G708" s="73"/>
      <c r="H708" s="210" t="s">
        <v>552</v>
      </c>
      <c r="I708" s="187">
        <v>0.5</v>
      </c>
      <c r="J708" s="188">
        <v>0.3</v>
      </c>
      <c r="K708" s="188">
        <v>0.2</v>
      </c>
      <c r="L708" s="188"/>
      <c r="M708" s="188"/>
      <c r="N708" s="189">
        <f t="shared" si="458"/>
        <v>1</v>
      </c>
      <c r="O708" s="211">
        <v>1.03</v>
      </c>
      <c r="P708" s="191">
        <v>35</v>
      </c>
      <c r="Q708" s="192">
        <v>33.200000000000003</v>
      </c>
      <c r="R708" s="193">
        <v>33.6</v>
      </c>
      <c r="S708" s="192"/>
      <c r="T708" s="194"/>
      <c r="U708" s="195">
        <f>ROUND((((P708*14/35*I708)+(Q708*14/35*J708)+(R708*14/35*K708)+(S708*14/35*L708)+(T708*14/35*M708))*O708),2)</f>
        <v>14.08</v>
      </c>
      <c r="V708" s="196">
        <f>IF(U708&gt;=14,14,U708)</f>
        <v>14</v>
      </c>
      <c r="W708" s="181">
        <v>66592333000</v>
      </c>
      <c r="X708" s="181">
        <v>18059093000</v>
      </c>
      <c r="Y708" s="75">
        <v>46273145000</v>
      </c>
      <c r="Z708" s="68"/>
      <c r="AA708" s="68"/>
      <c r="AB708" s="58">
        <f t="shared" si="457"/>
        <v>1.1100000000000001</v>
      </c>
      <c r="AC708" s="195">
        <f>12*AB708*O708</f>
        <v>13.7196</v>
      </c>
      <c r="AD708" s="199">
        <f>IF(AC708&gt;=12,12,AC708)</f>
        <v>12</v>
      </c>
      <c r="AE708" s="195">
        <v>44</v>
      </c>
      <c r="AF708" s="54"/>
      <c r="AG708" s="491">
        <v>32</v>
      </c>
      <c r="AH708" s="60"/>
      <c r="AI708" s="55"/>
      <c r="AJ708" s="61"/>
      <c r="AK708" s="62"/>
      <c r="AL708" s="63"/>
      <c r="AM708" s="64"/>
      <c r="AN708" s="65"/>
      <c r="AO708" s="66"/>
    </row>
    <row r="709" spans="1:41" s="22" customFormat="1" ht="63" customHeight="1" x14ac:dyDescent="0.15">
      <c r="A709" s="286"/>
      <c r="B709" s="171"/>
      <c r="C709" s="73" t="s">
        <v>553</v>
      </c>
      <c r="D709" s="214" t="s">
        <v>554</v>
      </c>
      <c r="E709" s="301" t="s">
        <v>555</v>
      </c>
      <c r="F709" s="82"/>
      <c r="G709" s="204"/>
      <c r="H709" s="210" t="s">
        <v>273</v>
      </c>
      <c r="I709" s="187">
        <v>0.38</v>
      </c>
      <c r="J709" s="188">
        <v>0.32</v>
      </c>
      <c r="K709" s="188">
        <v>0.3</v>
      </c>
      <c r="L709" s="188"/>
      <c r="M709" s="188"/>
      <c r="N709" s="189">
        <f t="shared" si="458"/>
        <v>1</v>
      </c>
      <c r="O709" s="211">
        <v>1.03</v>
      </c>
      <c r="P709" s="191">
        <v>34.700000000000003</v>
      </c>
      <c r="Q709" s="192">
        <v>33.6</v>
      </c>
      <c r="R709" s="193">
        <v>33.200000000000003</v>
      </c>
      <c r="S709" s="192"/>
      <c r="T709" s="194"/>
      <c r="U709" s="195">
        <f t="shared" si="459"/>
        <v>13.97</v>
      </c>
      <c r="V709" s="196">
        <f t="shared" si="460"/>
        <v>13.97</v>
      </c>
      <c r="W709" s="75">
        <v>17530246000</v>
      </c>
      <c r="X709" s="68">
        <v>75368607000</v>
      </c>
      <c r="Y709" s="75">
        <v>55628226000</v>
      </c>
      <c r="Z709" s="68"/>
      <c r="AA709" s="68"/>
      <c r="AB709" s="58">
        <f t="shared" si="457"/>
        <v>1.0900000000000001</v>
      </c>
      <c r="AC709" s="195">
        <f t="shared" si="461"/>
        <v>13.472400000000002</v>
      </c>
      <c r="AD709" s="199">
        <f t="shared" si="462"/>
        <v>12</v>
      </c>
      <c r="AE709" s="195">
        <v>44</v>
      </c>
      <c r="AF709" s="54"/>
      <c r="AG709" s="491">
        <v>32</v>
      </c>
      <c r="AH709" s="60"/>
      <c r="AI709" s="55"/>
      <c r="AJ709" s="61"/>
      <c r="AK709" s="62"/>
      <c r="AL709" s="63"/>
      <c r="AM709" s="64"/>
      <c r="AN709" s="65"/>
      <c r="AO709" s="66"/>
    </row>
    <row r="710" spans="1:41" s="22" customFormat="1" ht="54" customHeight="1" x14ac:dyDescent="0.15">
      <c r="A710" s="286"/>
      <c r="B710" s="171"/>
      <c r="C710" s="83"/>
      <c r="D710" s="104"/>
      <c r="E710" s="302" t="s">
        <v>556</v>
      </c>
      <c r="F710" s="231"/>
      <c r="G710" s="231"/>
      <c r="H710" s="210" t="s">
        <v>214</v>
      </c>
      <c r="I710" s="187">
        <v>0.31</v>
      </c>
      <c r="J710" s="188">
        <v>0.28000000000000003</v>
      </c>
      <c r="K710" s="188">
        <v>0.3</v>
      </c>
      <c r="L710" s="188">
        <v>0.11</v>
      </c>
      <c r="M710" s="188"/>
      <c r="N710" s="189">
        <f t="shared" si="458"/>
        <v>1.0000000000000002</v>
      </c>
      <c r="O710" s="190">
        <v>1.03</v>
      </c>
      <c r="P710" s="191">
        <v>34.700000000000003</v>
      </c>
      <c r="Q710" s="192">
        <v>33.6</v>
      </c>
      <c r="R710" s="193">
        <v>33.200000000000003</v>
      </c>
      <c r="S710" s="192">
        <v>35</v>
      </c>
      <c r="T710" s="192"/>
      <c r="U710" s="198">
        <f>ROUND((((P710*14/35*I710)+(Q710*14/35*J710)+(R710*14/35*K710)+(S710*14/35*L710)+(T710*14/35*M710))*O710),2)</f>
        <v>14</v>
      </c>
      <c r="V710" s="199">
        <f>IF(U710&gt;=14,14,U710)</f>
        <v>14</v>
      </c>
      <c r="W710" s="75">
        <v>4275664000</v>
      </c>
      <c r="X710" s="197">
        <v>217068674000</v>
      </c>
      <c r="Y710" s="197"/>
      <c r="Z710" s="197"/>
      <c r="AA710" s="68"/>
      <c r="AB710" s="58">
        <f t="shared" si="457"/>
        <v>1.43</v>
      </c>
      <c r="AC710" s="198">
        <f>12*AB710*O710</f>
        <v>17.674800000000001</v>
      </c>
      <c r="AD710" s="199">
        <f>IF(AC710&gt;=12,12,AC710)</f>
        <v>12</v>
      </c>
      <c r="AE710" s="195">
        <v>44</v>
      </c>
      <c r="AF710" s="54"/>
      <c r="AG710" s="491">
        <v>32</v>
      </c>
      <c r="AH710" s="60"/>
      <c r="AI710" s="55"/>
      <c r="AJ710" s="61"/>
      <c r="AK710" s="62"/>
      <c r="AL710" s="63"/>
      <c r="AM710" s="64"/>
      <c r="AN710" s="65"/>
      <c r="AO710" s="66"/>
    </row>
    <row r="711" spans="1:41" s="22" customFormat="1" ht="68.25" customHeight="1" x14ac:dyDescent="0.15">
      <c r="A711" s="286"/>
      <c r="B711" s="171"/>
      <c r="C711" s="295"/>
      <c r="D711" s="302" t="s">
        <v>557</v>
      </c>
      <c r="E711" s="83"/>
      <c r="F711" s="303"/>
      <c r="G711" s="231"/>
      <c r="H711" s="210"/>
      <c r="I711" s="48"/>
      <c r="J711" s="49"/>
      <c r="K711" s="49"/>
      <c r="L711" s="49"/>
      <c r="M711" s="49"/>
      <c r="N711" s="189"/>
      <c r="O711" s="51"/>
      <c r="P711" s="52"/>
      <c r="Q711" s="53"/>
      <c r="R711" s="205"/>
      <c r="S711" s="192"/>
      <c r="T711" s="194"/>
      <c r="U711" s="227"/>
      <c r="V711" s="207"/>
      <c r="W711" s="75"/>
      <c r="X711" s="304"/>
      <c r="Y711" s="201"/>
      <c r="Z711" s="201"/>
      <c r="AA711" s="56"/>
      <c r="AB711" s="58">
        <f t="shared" si="457"/>
        <v>0</v>
      </c>
      <c r="AC711" s="54"/>
      <c r="AD711" s="199"/>
      <c r="AE711" s="54"/>
      <c r="AF711" s="54"/>
      <c r="AG711" s="491">
        <v>32</v>
      </c>
      <c r="AH711" s="60"/>
      <c r="AI711" s="55"/>
      <c r="AJ711" s="61"/>
      <c r="AK711" s="62"/>
      <c r="AL711" s="63"/>
      <c r="AM711" s="64"/>
      <c r="AN711" s="65"/>
      <c r="AO711" s="66"/>
    </row>
    <row r="712" spans="1:41" s="22" customFormat="1" ht="54" customHeight="1" x14ac:dyDescent="0.15">
      <c r="A712" s="286"/>
      <c r="B712" s="171"/>
      <c r="C712" s="302"/>
      <c r="D712" s="104" t="s">
        <v>534</v>
      </c>
      <c r="E712" s="80"/>
      <c r="F712" s="83" t="s">
        <v>558</v>
      </c>
      <c r="G712" s="231" t="s">
        <v>559</v>
      </c>
      <c r="H712" s="210"/>
      <c r="I712" s="187">
        <v>0.64</v>
      </c>
      <c r="J712" s="188">
        <v>0.36</v>
      </c>
      <c r="K712" s="188"/>
      <c r="L712" s="188"/>
      <c r="M712" s="188"/>
      <c r="N712" s="189">
        <f>SUM(I712:M712)</f>
        <v>1</v>
      </c>
      <c r="O712" s="190">
        <v>1.03</v>
      </c>
      <c r="P712" s="191">
        <v>35</v>
      </c>
      <c r="Q712" s="192">
        <v>32.200000000000003</v>
      </c>
      <c r="R712" s="193">
        <v>32.200000000000003</v>
      </c>
      <c r="S712" s="192"/>
      <c r="T712" s="192"/>
      <c r="U712" s="198">
        <f>ROUND((((P712*14/35*I712)+(Q712*14/35*J712)+(R712*14/35*K712)+(S712*14/35*L712)+(T712*14/35*M712))*O712),2)</f>
        <v>14</v>
      </c>
      <c r="V712" s="199">
        <f>IF(U712&gt;=14,14,U712)</f>
        <v>14</v>
      </c>
      <c r="W712" s="75">
        <v>11938032000</v>
      </c>
      <c r="X712" s="197">
        <v>83842374000</v>
      </c>
      <c r="Y712" s="197"/>
      <c r="Z712" s="197"/>
      <c r="AA712" s="68"/>
      <c r="AB712" s="58">
        <f t="shared" si="457"/>
        <v>0.87</v>
      </c>
      <c r="AC712" s="198">
        <f>12*AB712*O712</f>
        <v>10.7532</v>
      </c>
      <c r="AD712" s="199">
        <f>IF(AC712&gt;=12,12,AC712)</f>
        <v>10.7532</v>
      </c>
      <c r="AE712" s="195">
        <v>44</v>
      </c>
      <c r="AF712" s="54"/>
      <c r="AG712" s="491">
        <v>32</v>
      </c>
      <c r="AH712" s="60"/>
      <c r="AI712" s="55"/>
      <c r="AJ712" s="61"/>
      <c r="AK712" s="62"/>
      <c r="AL712" s="63"/>
      <c r="AM712" s="64"/>
      <c r="AN712" s="65"/>
      <c r="AO712" s="66"/>
    </row>
    <row r="713" spans="1:41" s="22" customFormat="1" ht="51" customHeight="1" x14ac:dyDescent="0.15">
      <c r="A713" s="286"/>
      <c r="B713" s="171"/>
      <c r="C713" s="241"/>
      <c r="D713" s="95"/>
      <c r="E713" s="302" t="s">
        <v>556</v>
      </c>
      <c r="F713" s="104" t="s">
        <v>534</v>
      </c>
      <c r="G713" s="229" t="s">
        <v>560</v>
      </c>
      <c r="H713" s="210"/>
      <c r="I713" s="48"/>
      <c r="J713" s="49"/>
      <c r="K713" s="49"/>
      <c r="L713" s="49"/>
      <c r="M713" s="49"/>
      <c r="N713" s="189"/>
      <c r="O713" s="51"/>
      <c r="P713" s="52"/>
      <c r="Q713" s="53"/>
      <c r="R713" s="205"/>
      <c r="S713" s="192"/>
      <c r="T713" s="194"/>
      <c r="U713" s="195"/>
      <c r="V713" s="207"/>
      <c r="W713" s="197"/>
      <c r="X713" s="197"/>
      <c r="Y713" s="56"/>
      <c r="Z713" s="56"/>
      <c r="AA713" s="56"/>
      <c r="AB713" s="58">
        <f t="shared" si="457"/>
        <v>0</v>
      </c>
      <c r="AC713" s="58"/>
      <c r="AD713" s="199"/>
      <c r="AE713" s="54"/>
      <c r="AF713" s="54"/>
      <c r="AG713" s="491">
        <v>32</v>
      </c>
      <c r="AH713" s="60"/>
      <c r="AI713" s="55"/>
      <c r="AJ713" s="61"/>
      <c r="AK713" s="62"/>
      <c r="AL713" s="63"/>
      <c r="AM713" s="64"/>
      <c r="AN713" s="65"/>
      <c r="AO713" s="66"/>
    </row>
    <row r="714" spans="1:41" s="22" customFormat="1" ht="56.25" customHeight="1" x14ac:dyDescent="0.15">
      <c r="A714" s="286"/>
      <c r="B714" s="171"/>
      <c r="C714" s="302" t="s">
        <v>561</v>
      </c>
      <c r="D714" s="107" t="s">
        <v>551</v>
      </c>
      <c r="E714" s="80"/>
      <c r="F714" s="83" t="s">
        <v>562</v>
      </c>
      <c r="G714" s="76" t="s">
        <v>563</v>
      </c>
      <c r="H714" s="210"/>
      <c r="I714" s="187">
        <v>0.64</v>
      </c>
      <c r="J714" s="188"/>
      <c r="K714" s="188">
        <v>0.36</v>
      </c>
      <c r="L714" s="188"/>
      <c r="M714" s="188"/>
      <c r="N714" s="189">
        <f t="shared" ref="N714:N719" si="463">SUM(I714:M714)</f>
        <v>1</v>
      </c>
      <c r="O714" s="190">
        <v>1.03</v>
      </c>
      <c r="P714" s="191">
        <v>35</v>
      </c>
      <c r="Q714" s="192">
        <v>33.6</v>
      </c>
      <c r="R714" s="193">
        <v>32.200000000000003</v>
      </c>
      <c r="S714" s="192"/>
      <c r="T714" s="194"/>
      <c r="U714" s="195">
        <f t="shared" ref="U714:U719" si="464">ROUND((((P714*14/35*I714)+(Q714*14/35*J714)+(R714*14/35*K714)+(S714*14/35*L714)+(T714*14/35*M714))*O714),2)</f>
        <v>14</v>
      </c>
      <c r="V714" s="196">
        <f t="shared" ref="V714:V719" si="465">IF(U714&gt;=14,14,U714)</f>
        <v>14</v>
      </c>
      <c r="W714" s="75">
        <v>11938032000</v>
      </c>
      <c r="X714" s="75">
        <v>46273145000</v>
      </c>
      <c r="Y714" s="197">
        <v>83842374000</v>
      </c>
      <c r="Z714" s="197"/>
      <c r="AA714" s="68"/>
      <c r="AB714" s="58">
        <f t="shared" si="457"/>
        <v>0.87</v>
      </c>
      <c r="AC714" s="195">
        <f t="shared" ref="AC714:AC719" si="466">12*AB714*O714</f>
        <v>10.7532</v>
      </c>
      <c r="AD714" s="199">
        <f t="shared" ref="AD714:AD719" si="467">IF(AC714&gt;=12,12,AC714)</f>
        <v>10.7532</v>
      </c>
      <c r="AE714" s="195">
        <v>44</v>
      </c>
      <c r="AF714" s="54"/>
      <c r="AG714" s="491">
        <v>32</v>
      </c>
      <c r="AH714" s="60"/>
      <c r="AI714" s="55"/>
      <c r="AJ714" s="61"/>
      <c r="AK714" s="62"/>
      <c r="AL714" s="63"/>
      <c r="AM714" s="64"/>
      <c r="AN714" s="65"/>
      <c r="AO714" s="66"/>
    </row>
    <row r="715" spans="1:41" s="22" customFormat="1" ht="42" customHeight="1" x14ac:dyDescent="0.15">
      <c r="A715" s="286"/>
      <c r="B715" s="171"/>
      <c r="C715" s="305" t="s">
        <v>564</v>
      </c>
      <c r="D715" s="107" t="s">
        <v>551</v>
      </c>
      <c r="E715" s="302"/>
      <c r="F715" s="104"/>
      <c r="G715" s="204"/>
      <c r="H715" s="210"/>
      <c r="I715" s="187">
        <v>0.5</v>
      </c>
      <c r="J715" s="188">
        <v>0.37</v>
      </c>
      <c r="K715" s="188">
        <v>0.13</v>
      </c>
      <c r="L715" s="188"/>
      <c r="M715" s="188"/>
      <c r="N715" s="189">
        <f t="shared" si="463"/>
        <v>1</v>
      </c>
      <c r="O715" s="190">
        <v>1.03</v>
      </c>
      <c r="P715" s="191">
        <v>34</v>
      </c>
      <c r="Q715" s="192">
        <v>33.6</v>
      </c>
      <c r="R715" s="193">
        <v>35</v>
      </c>
      <c r="S715" s="192"/>
      <c r="T715" s="194"/>
      <c r="U715" s="195">
        <f t="shared" si="464"/>
        <v>14</v>
      </c>
      <c r="V715" s="196">
        <f t="shared" si="465"/>
        <v>14</v>
      </c>
      <c r="W715" s="197">
        <v>49195757000</v>
      </c>
      <c r="X715" s="75">
        <v>46273145000</v>
      </c>
      <c r="Y715" s="75"/>
      <c r="Z715" s="68"/>
      <c r="AA715" s="68"/>
      <c r="AB715" s="58">
        <f t="shared" si="457"/>
        <v>0.96</v>
      </c>
      <c r="AC715" s="195">
        <f t="shared" si="466"/>
        <v>11.865600000000001</v>
      </c>
      <c r="AD715" s="199">
        <f t="shared" si="467"/>
        <v>11.865600000000001</v>
      </c>
      <c r="AE715" s="195">
        <v>44</v>
      </c>
      <c r="AF715" s="54"/>
      <c r="AG715" s="491">
        <v>32</v>
      </c>
      <c r="AH715" s="60"/>
      <c r="AI715" s="55"/>
      <c r="AJ715" s="61"/>
      <c r="AK715" s="62"/>
      <c r="AL715" s="63"/>
      <c r="AM715" s="64"/>
      <c r="AN715" s="65"/>
      <c r="AO715" s="66"/>
    </row>
    <row r="716" spans="1:41" s="22" customFormat="1" ht="48.75" customHeight="1" x14ac:dyDescent="0.15">
      <c r="A716" s="286"/>
      <c r="B716" s="171"/>
      <c r="C716" s="305" t="s">
        <v>565</v>
      </c>
      <c r="D716" s="306" t="s">
        <v>430</v>
      </c>
      <c r="E716" s="119" t="s">
        <v>566</v>
      </c>
      <c r="F716" s="307" t="s">
        <v>567</v>
      </c>
      <c r="G716" s="231"/>
      <c r="H716" s="210"/>
      <c r="I716" s="187">
        <v>0.35</v>
      </c>
      <c r="J716" s="188">
        <v>0.3</v>
      </c>
      <c r="K716" s="188">
        <v>0.25</v>
      </c>
      <c r="L716" s="188">
        <v>0.1</v>
      </c>
      <c r="M716" s="188"/>
      <c r="N716" s="189">
        <f t="shared" si="463"/>
        <v>0.99999999999999989</v>
      </c>
      <c r="O716" s="190">
        <v>1.03</v>
      </c>
      <c r="P716" s="191">
        <v>35</v>
      </c>
      <c r="Q716" s="192">
        <v>33.200000000000003</v>
      </c>
      <c r="R716" s="193">
        <v>33.200000000000003</v>
      </c>
      <c r="S716" s="192">
        <v>34.700000000000003</v>
      </c>
      <c r="T716" s="194"/>
      <c r="U716" s="195">
        <f t="shared" si="464"/>
        <v>14</v>
      </c>
      <c r="V716" s="196">
        <f t="shared" si="465"/>
        <v>14</v>
      </c>
      <c r="W716" s="75">
        <v>10158011000</v>
      </c>
      <c r="X716" s="75">
        <v>59671978000</v>
      </c>
      <c r="Y716" s="197">
        <v>78000000000</v>
      </c>
      <c r="Z716" s="197">
        <v>6000000000</v>
      </c>
      <c r="AA716" s="68"/>
      <c r="AB716" s="58">
        <f t="shared" si="457"/>
        <v>0.96</v>
      </c>
      <c r="AC716" s="195">
        <f t="shared" si="466"/>
        <v>11.865600000000001</v>
      </c>
      <c r="AD716" s="199">
        <f t="shared" si="467"/>
        <v>11.865600000000001</v>
      </c>
      <c r="AE716" s="195">
        <v>44</v>
      </c>
      <c r="AF716" s="54"/>
      <c r="AG716" s="491">
        <v>32</v>
      </c>
      <c r="AH716" s="60"/>
      <c r="AI716" s="55"/>
      <c r="AJ716" s="61"/>
      <c r="AK716" s="62"/>
      <c r="AL716" s="63"/>
      <c r="AM716" s="64"/>
      <c r="AN716" s="65"/>
      <c r="AO716" s="66"/>
    </row>
    <row r="717" spans="1:41" s="22" customFormat="1" ht="51" customHeight="1" x14ac:dyDescent="0.15">
      <c r="A717" s="286"/>
      <c r="B717" s="171"/>
      <c r="C717" s="308" t="s">
        <v>568</v>
      </c>
      <c r="D717" s="222" t="s">
        <v>569</v>
      </c>
      <c r="E717" s="83"/>
      <c r="F717" s="214"/>
      <c r="G717" s="287"/>
      <c r="H717" s="210"/>
      <c r="I717" s="187">
        <v>0.51</v>
      </c>
      <c r="J717" s="188">
        <v>0.49</v>
      </c>
      <c r="K717" s="188"/>
      <c r="L717" s="188"/>
      <c r="M717" s="188"/>
      <c r="N717" s="189">
        <f t="shared" si="463"/>
        <v>1</v>
      </c>
      <c r="O717" s="190">
        <v>1.03</v>
      </c>
      <c r="P717" s="191">
        <v>34.4</v>
      </c>
      <c r="Q717" s="192">
        <v>33.6</v>
      </c>
      <c r="R717" s="192"/>
      <c r="S717" s="192"/>
      <c r="T717" s="192"/>
      <c r="U717" s="195">
        <f t="shared" si="464"/>
        <v>14.01</v>
      </c>
      <c r="V717" s="199">
        <f t="shared" si="465"/>
        <v>14</v>
      </c>
      <c r="W717" s="68">
        <v>38459987000</v>
      </c>
      <c r="X717" s="75">
        <v>50165095000</v>
      </c>
      <c r="Y717" s="68"/>
      <c r="Z717" s="68"/>
      <c r="AA717" s="68"/>
      <c r="AB717" s="58">
        <f t="shared" si="457"/>
        <v>1.02</v>
      </c>
      <c r="AC717" s="198">
        <f t="shared" si="466"/>
        <v>12.607200000000001</v>
      </c>
      <c r="AD717" s="199">
        <f t="shared" si="467"/>
        <v>12</v>
      </c>
      <c r="AE717" s="195">
        <v>44</v>
      </c>
      <c r="AF717" s="54"/>
      <c r="AG717" s="491">
        <v>32</v>
      </c>
      <c r="AH717" s="60"/>
      <c r="AI717" s="55"/>
      <c r="AJ717" s="61"/>
      <c r="AK717" s="62"/>
      <c r="AL717" s="63"/>
      <c r="AM717" s="64"/>
      <c r="AN717" s="65"/>
      <c r="AO717" s="66"/>
    </row>
    <row r="718" spans="1:41" s="22" customFormat="1" ht="51" customHeight="1" x14ac:dyDescent="0.15">
      <c r="A718" s="286"/>
      <c r="B718" s="171"/>
      <c r="C718" s="229"/>
      <c r="D718" s="219" t="s">
        <v>476</v>
      </c>
      <c r="E718" s="220"/>
      <c r="F718" s="80"/>
      <c r="G718" s="87"/>
      <c r="H718" s="210"/>
      <c r="I718" s="48">
        <v>0.51</v>
      </c>
      <c r="J718" s="49">
        <v>0.49</v>
      </c>
      <c r="K718" s="49"/>
      <c r="L718" s="49"/>
      <c r="M718" s="49"/>
      <c r="N718" s="189">
        <f t="shared" si="463"/>
        <v>1</v>
      </c>
      <c r="O718" s="51">
        <v>1.03</v>
      </c>
      <c r="P718" s="52">
        <v>33.200000000000003</v>
      </c>
      <c r="Q718" s="53">
        <v>35</v>
      </c>
      <c r="R718" s="205"/>
      <c r="S718" s="192"/>
      <c r="T718" s="192"/>
      <c r="U718" s="195">
        <f t="shared" si="464"/>
        <v>14.04</v>
      </c>
      <c r="V718" s="55">
        <f t="shared" si="465"/>
        <v>14</v>
      </c>
      <c r="W718" s="181">
        <v>17305369000</v>
      </c>
      <c r="X718" s="197">
        <v>68880576000</v>
      </c>
      <c r="Y718" s="56"/>
      <c r="Z718" s="56"/>
      <c r="AA718" s="56"/>
      <c r="AB718" s="58">
        <f t="shared" si="457"/>
        <v>0.98</v>
      </c>
      <c r="AC718" s="58">
        <f t="shared" si="466"/>
        <v>12.1128</v>
      </c>
      <c r="AD718" s="199">
        <f t="shared" si="467"/>
        <v>12</v>
      </c>
      <c r="AE718" s="54">
        <v>44</v>
      </c>
      <c r="AF718" s="54"/>
      <c r="AG718" s="491">
        <v>32</v>
      </c>
      <c r="AH718" s="60"/>
      <c r="AI718" s="55"/>
      <c r="AJ718" s="61"/>
      <c r="AK718" s="62"/>
      <c r="AL718" s="63"/>
      <c r="AM718" s="64"/>
      <c r="AN718" s="65"/>
      <c r="AO718" s="66"/>
    </row>
    <row r="719" spans="1:41" s="22" customFormat="1" ht="42" customHeight="1" x14ac:dyDescent="0.15">
      <c r="A719" s="286"/>
      <c r="B719" s="171"/>
      <c r="C719" s="95"/>
      <c r="D719" s="95"/>
      <c r="E719" s="104"/>
      <c r="F719" s="80"/>
      <c r="G719" s="186"/>
      <c r="H719" s="210"/>
      <c r="I719" s="187">
        <v>0.36</v>
      </c>
      <c r="J719" s="188">
        <v>0.34</v>
      </c>
      <c r="K719" s="188">
        <v>0.3</v>
      </c>
      <c r="L719" s="188"/>
      <c r="M719" s="188"/>
      <c r="N719" s="189">
        <f t="shared" si="463"/>
        <v>1</v>
      </c>
      <c r="O719" s="190">
        <v>1.03</v>
      </c>
      <c r="P719" s="191">
        <v>34.700000000000003</v>
      </c>
      <c r="Q719" s="192">
        <v>34</v>
      </c>
      <c r="R719" s="191">
        <v>32.200000000000003</v>
      </c>
      <c r="S719" s="192"/>
      <c r="T719" s="194"/>
      <c r="U719" s="195">
        <f t="shared" si="464"/>
        <v>13.89</v>
      </c>
      <c r="V719" s="196">
        <f t="shared" si="465"/>
        <v>13.89</v>
      </c>
      <c r="W719" s="75"/>
      <c r="X719" s="75"/>
      <c r="Y719" s="68"/>
      <c r="Z719" s="68"/>
      <c r="AA719" s="68"/>
      <c r="AB719" s="58">
        <f t="shared" si="457"/>
        <v>0</v>
      </c>
      <c r="AC719" s="195">
        <f t="shared" si="466"/>
        <v>0</v>
      </c>
      <c r="AD719" s="199">
        <f t="shared" si="467"/>
        <v>0</v>
      </c>
      <c r="AE719" s="195">
        <v>44</v>
      </c>
      <c r="AF719" s="54"/>
      <c r="AG719" s="491">
        <v>32</v>
      </c>
      <c r="AH719" s="60"/>
      <c r="AI719" s="55"/>
      <c r="AJ719" s="61"/>
      <c r="AK719" s="62"/>
      <c r="AL719" s="63"/>
      <c r="AM719" s="64"/>
      <c r="AN719" s="65"/>
      <c r="AO719" s="66"/>
    </row>
    <row r="720" spans="1:41" s="22" customFormat="1" ht="42" customHeight="1" x14ac:dyDescent="0.15">
      <c r="A720" s="286"/>
      <c r="B720" s="171"/>
      <c r="C720" s="95"/>
      <c r="D720" s="95"/>
      <c r="E720" s="83"/>
      <c r="F720" s="73"/>
      <c r="G720" s="186"/>
      <c r="H720" s="210"/>
      <c r="I720" s="187"/>
      <c r="J720" s="188"/>
      <c r="K720" s="188"/>
      <c r="L720" s="188"/>
      <c r="M720" s="188"/>
      <c r="N720" s="189"/>
      <c r="O720" s="190"/>
      <c r="P720" s="191"/>
      <c r="Q720" s="192"/>
      <c r="R720" s="194"/>
      <c r="S720" s="192"/>
      <c r="T720" s="194"/>
      <c r="U720" s="195"/>
      <c r="V720" s="196"/>
      <c r="W720" s="75"/>
      <c r="X720" s="75"/>
      <c r="Y720" s="68"/>
      <c r="Z720" s="68"/>
      <c r="AA720" s="68"/>
      <c r="AB720" s="58">
        <f t="shared" si="457"/>
        <v>0</v>
      </c>
      <c r="AC720" s="195"/>
      <c r="AD720" s="199"/>
      <c r="AE720" s="195"/>
      <c r="AF720" s="54"/>
      <c r="AG720" s="491">
        <v>32</v>
      </c>
      <c r="AH720" s="60"/>
      <c r="AI720" s="55"/>
      <c r="AJ720" s="61"/>
      <c r="AK720" s="62"/>
      <c r="AL720" s="63"/>
      <c r="AM720" s="64"/>
      <c r="AN720" s="65"/>
      <c r="AO720" s="66"/>
    </row>
    <row r="721" spans="1:41" s="22" customFormat="1" ht="42" customHeight="1" x14ac:dyDescent="0.15">
      <c r="A721" s="286"/>
      <c r="B721" s="171"/>
      <c r="C721" s="80"/>
      <c r="D721" s="80"/>
      <c r="E721" s="73"/>
      <c r="F721" s="83"/>
      <c r="G721" s="76"/>
      <c r="H721" s="210" t="s">
        <v>536</v>
      </c>
      <c r="I721" s="187">
        <v>0.48</v>
      </c>
      <c r="J721" s="188">
        <v>0.2</v>
      </c>
      <c r="K721" s="188">
        <v>0.1</v>
      </c>
      <c r="L721" s="188">
        <v>0.1</v>
      </c>
      <c r="M721" s="188">
        <v>0.12</v>
      </c>
      <c r="N721" s="189">
        <f>SUM(I721:M721)</f>
        <v>0.99999999999999989</v>
      </c>
      <c r="O721" s="190">
        <v>1.03</v>
      </c>
      <c r="P721" s="191">
        <v>34.4</v>
      </c>
      <c r="Q721" s="192">
        <v>32.200000000000003</v>
      </c>
      <c r="R721" s="193">
        <v>33.200000000000003</v>
      </c>
      <c r="S721" s="192">
        <v>35</v>
      </c>
      <c r="T721" s="194">
        <v>35</v>
      </c>
      <c r="U721" s="195">
        <f>ROUND((((P721*14/35*I721)+(Q721*14/35*J721)+(R721*14/35*K721)+(S721*14/35*L721)+(T721*14/35*M721))*O721),2)</f>
        <v>14</v>
      </c>
      <c r="V721" s="196">
        <f>IF(U721&gt;=14,14,U721)</f>
        <v>14</v>
      </c>
      <c r="W721" s="68">
        <v>137000000000</v>
      </c>
      <c r="X721" s="75">
        <v>68075005000</v>
      </c>
      <c r="Y721" s="197"/>
      <c r="Z721" s="197"/>
      <c r="AA721" s="68"/>
      <c r="AB721" s="58">
        <f t="shared" si="457"/>
        <v>1.83</v>
      </c>
      <c r="AC721" s="195">
        <f>12*AB721*O721</f>
        <v>22.6188</v>
      </c>
      <c r="AD721" s="199">
        <f>IF(AC721&gt;=12,12,AC721)</f>
        <v>12</v>
      </c>
      <c r="AE721" s="195">
        <v>44</v>
      </c>
      <c r="AF721" s="54"/>
      <c r="AG721" s="491">
        <v>32</v>
      </c>
      <c r="AH721" s="60"/>
      <c r="AI721" s="55"/>
      <c r="AJ721" s="61"/>
      <c r="AK721" s="62"/>
      <c r="AL721" s="63"/>
      <c r="AM721" s="64"/>
      <c r="AN721" s="65"/>
      <c r="AO721" s="66"/>
    </row>
    <row r="722" spans="1:41" s="22" customFormat="1" ht="66" customHeight="1" x14ac:dyDescent="0.15">
      <c r="A722" s="286"/>
      <c r="B722" s="171"/>
      <c r="C722" s="95"/>
      <c r="D722" s="73"/>
      <c r="E722" s="104"/>
      <c r="F722" s="104"/>
      <c r="G722" s="186"/>
      <c r="H722" s="210"/>
      <c r="I722" s="187"/>
      <c r="J722" s="188"/>
      <c r="K722" s="188"/>
      <c r="L722" s="188"/>
      <c r="M722" s="188"/>
      <c r="N722" s="189"/>
      <c r="O722" s="190"/>
      <c r="P722" s="191"/>
      <c r="Q722" s="192"/>
      <c r="R722" s="193"/>
      <c r="S722" s="192"/>
      <c r="T722" s="194"/>
      <c r="U722" s="195"/>
      <c r="V722" s="196"/>
      <c r="W722" s="68"/>
      <c r="X722" s="72"/>
      <c r="Y722" s="75"/>
      <c r="Z722" s="197"/>
      <c r="AA722" s="68"/>
      <c r="AB722" s="58">
        <f t="shared" si="457"/>
        <v>0</v>
      </c>
      <c r="AC722" s="195"/>
      <c r="AD722" s="199"/>
      <c r="AE722" s="195"/>
      <c r="AF722" s="54"/>
      <c r="AG722" s="491">
        <v>32</v>
      </c>
      <c r="AH722" s="60"/>
      <c r="AI722" s="55"/>
      <c r="AJ722" s="61"/>
      <c r="AK722" s="62"/>
      <c r="AL722" s="63"/>
      <c r="AM722" s="64"/>
      <c r="AN722" s="65"/>
      <c r="AO722" s="66"/>
    </row>
    <row r="723" spans="1:41" s="22" customFormat="1" ht="56.25" customHeight="1" x14ac:dyDescent="0.15">
      <c r="A723" s="286"/>
      <c r="B723" s="171"/>
      <c r="C723" s="82"/>
      <c r="D723" s="76"/>
      <c r="E723" s="119" t="s">
        <v>566</v>
      </c>
      <c r="F723" s="107" t="s">
        <v>570</v>
      </c>
      <c r="G723" s="204"/>
      <c r="H723" s="230"/>
      <c r="I723" s="187"/>
      <c r="J723" s="188"/>
      <c r="K723" s="188"/>
      <c r="L723" s="188"/>
      <c r="M723" s="188"/>
      <c r="N723" s="189"/>
      <c r="O723" s="190"/>
      <c r="P723" s="191"/>
      <c r="Q723" s="192"/>
      <c r="R723" s="193"/>
      <c r="S723" s="192"/>
      <c r="T723" s="194"/>
      <c r="U723" s="195"/>
      <c r="V723" s="196"/>
      <c r="W723" s="75"/>
      <c r="X723" s="75"/>
      <c r="Y723" s="68"/>
      <c r="Z723" s="68"/>
      <c r="AA723" s="68"/>
      <c r="AB723" s="58">
        <f t="shared" si="457"/>
        <v>0</v>
      </c>
      <c r="AC723" s="195"/>
      <c r="AD723" s="199"/>
      <c r="AE723" s="195"/>
      <c r="AF723" s="54"/>
      <c r="AG723" s="491">
        <v>32</v>
      </c>
      <c r="AH723" s="60"/>
      <c r="AI723" s="55"/>
      <c r="AJ723" s="61"/>
      <c r="AK723" s="62"/>
      <c r="AL723" s="63"/>
      <c r="AM723" s="64"/>
      <c r="AN723" s="65"/>
      <c r="AO723" s="66"/>
    </row>
    <row r="724" spans="1:41" s="22" customFormat="1" ht="51" customHeight="1" x14ac:dyDescent="0.15">
      <c r="A724" s="286"/>
      <c r="B724" s="171"/>
      <c r="C724" s="302" t="s">
        <v>561</v>
      </c>
      <c r="D724" s="107" t="s">
        <v>569</v>
      </c>
      <c r="E724" s="83"/>
      <c r="F724" s="214"/>
      <c r="G724" s="287"/>
      <c r="H724" s="210"/>
      <c r="I724" s="187">
        <v>0.501</v>
      </c>
      <c r="J724" s="188">
        <v>0.499</v>
      </c>
      <c r="K724" s="188"/>
      <c r="L724" s="188"/>
      <c r="M724" s="188"/>
      <c r="N724" s="189">
        <f>SUM(I724:M724)</f>
        <v>1</v>
      </c>
      <c r="O724" s="190">
        <v>1.03</v>
      </c>
      <c r="P724" s="191">
        <v>34.4</v>
      </c>
      <c r="Q724" s="192">
        <v>33.6</v>
      </c>
      <c r="R724" s="192"/>
      <c r="S724" s="192"/>
      <c r="T724" s="192"/>
      <c r="U724" s="198">
        <f t="shared" ref="U724:U734" si="468">ROUND((((P724*14/35*I724)+(Q724*14/35*J724)+(R724*14/35*K724)+(S724*14/35*L724)+(T724*14/35*M724))*O724),2)</f>
        <v>14.01</v>
      </c>
      <c r="V724" s="199">
        <f t="shared" ref="V724:V734" si="469">IF(U724&gt;=14,14,U724)</f>
        <v>14</v>
      </c>
      <c r="W724" s="75">
        <v>30130136000</v>
      </c>
      <c r="X724" s="75">
        <v>50165095000</v>
      </c>
      <c r="Y724" s="68"/>
      <c r="Z724" s="68"/>
      <c r="AA724" s="68"/>
      <c r="AB724" s="58">
        <f t="shared" si="457"/>
        <v>0.92</v>
      </c>
      <c r="AC724" s="198">
        <f t="shared" ref="AC724:AC734" si="470">12*AB724*O724</f>
        <v>11.371200000000002</v>
      </c>
      <c r="AD724" s="199">
        <f t="shared" ref="AD724:AD734" si="471">IF(AC724&gt;=12,12,AC724)</f>
        <v>11.371200000000002</v>
      </c>
      <c r="AE724" s="195">
        <v>44</v>
      </c>
      <c r="AF724" s="54"/>
      <c r="AG724" s="491">
        <v>32</v>
      </c>
      <c r="AH724" s="60"/>
      <c r="AI724" s="55"/>
      <c r="AJ724" s="61"/>
      <c r="AK724" s="62"/>
      <c r="AL724" s="63"/>
      <c r="AM724" s="64"/>
      <c r="AN724" s="65"/>
      <c r="AO724" s="66"/>
    </row>
    <row r="725" spans="1:41" s="22" customFormat="1" ht="65.25" customHeight="1" x14ac:dyDescent="0.15">
      <c r="A725" s="286"/>
      <c r="B725" s="171"/>
      <c r="C725" s="219" t="s">
        <v>314</v>
      </c>
      <c r="D725" s="219" t="s">
        <v>568</v>
      </c>
      <c r="E725" s="170"/>
      <c r="F725" s="104"/>
      <c r="G725" s="309"/>
      <c r="H725" s="210"/>
      <c r="I725" s="187">
        <v>0.51</v>
      </c>
      <c r="J725" s="188">
        <v>0.49</v>
      </c>
      <c r="K725" s="188"/>
      <c r="L725" s="188"/>
      <c r="M725" s="188"/>
      <c r="N725" s="189">
        <f>SUM(I725:M725)</f>
        <v>1</v>
      </c>
      <c r="O725" s="190">
        <v>1.03</v>
      </c>
      <c r="P725" s="191">
        <v>33.6</v>
      </c>
      <c r="Q725" s="192">
        <v>34.4</v>
      </c>
      <c r="R725" s="192"/>
      <c r="S725" s="192"/>
      <c r="T725" s="192"/>
      <c r="U725" s="198">
        <f t="shared" si="468"/>
        <v>14</v>
      </c>
      <c r="V725" s="199">
        <f t="shared" si="469"/>
        <v>14</v>
      </c>
      <c r="W725" s="75">
        <v>37944440000</v>
      </c>
      <c r="X725" s="68">
        <v>38459987000</v>
      </c>
      <c r="Y725" s="72"/>
      <c r="Z725" s="68"/>
      <c r="AA725" s="68"/>
      <c r="AB725" s="58">
        <f t="shared" si="457"/>
        <v>0.88</v>
      </c>
      <c r="AC725" s="198">
        <f t="shared" si="470"/>
        <v>10.876800000000001</v>
      </c>
      <c r="AD725" s="199">
        <f t="shared" si="471"/>
        <v>10.876800000000001</v>
      </c>
      <c r="AE725" s="195">
        <v>44</v>
      </c>
      <c r="AF725" s="54"/>
      <c r="AG725" s="491">
        <v>32</v>
      </c>
      <c r="AH725" s="60"/>
      <c r="AI725" s="55"/>
      <c r="AJ725" s="61"/>
      <c r="AK725" s="62"/>
      <c r="AL725" s="63"/>
      <c r="AM725" s="64"/>
      <c r="AN725" s="65"/>
      <c r="AO725" s="66"/>
    </row>
    <row r="726" spans="1:41" s="22" customFormat="1" ht="51" customHeight="1" x14ac:dyDescent="0.15">
      <c r="A726" s="286"/>
      <c r="B726" s="171"/>
      <c r="C726" s="219" t="s">
        <v>568</v>
      </c>
      <c r="D726" s="306" t="s">
        <v>430</v>
      </c>
      <c r="E726" s="185" t="s">
        <v>571</v>
      </c>
      <c r="F726" s="104"/>
      <c r="G726" s="309"/>
      <c r="H726" s="230" t="s">
        <v>572</v>
      </c>
      <c r="I726" s="187">
        <v>0.5</v>
      </c>
      <c r="J726" s="188">
        <v>0.35</v>
      </c>
      <c r="K726" s="188">
        <v>0.15</v>
      </c>
      <c r="L726" s="188"/>
      <c r="M726" s="188"/>
      <c r="N726" s="189">
        <f t="shared" ref="N726:N731" si="472">SUM(I726:M726)</f>
        <v>1</v>
      </c>
      <c r="O726" s="190">
        <v>1.03</v>
      </c>
      <c r="P726" s="191">
        <v>34.4</v>
      </c>
      <c r="Q726" s="192">
        <v>33.200000000000003</v>
      </c>
      <c r="R726" s="192">
        <v>34.4</v>
      </c>
      <c r="S726" s="192"/>
      <c r="T726" s="192"/>
      <c r="U726" s="198">
        <f t="shared" si="468"/>
        <v>14</v>
      </c>
      <c r="V726" s="199">
        <f t="shared" si="469"/>
        <v>14</v>
      </c>
      <c r="W726" s="68">
        <v>38459987000</v>
      </c>
      <c r="X726" s="75">
        <v>59671978000</v>
      </c>
      <c r="Y726" s="72">
        <v>2708712000</v>
      </c>
      <c r="Z726" s="68"/>
      <c r="AA726" s="68"/>
      <c r="AB726" s="58">
        <f t="shared" si="457"/>
        <v>0.93</v>
      </c>
      <c r="AC726" s="198">
        <f t="shared" si="470"/>
        <v>11.4948</v>
      </c>
      <c r="AD726" s="199">
        <f t="shared" si="471"/>
        <v>11.4948</v>
      </c>
      <c r="AE726" s="195">
        <v>44</v>
      </c>
      <c r="AF726" s="54"/>
      <c r="AG726" s="491">
        <v>32</v>
      </c>
      <c r="AH726" s="60"/>
      <c r="AI726" s="55"/>
      <c r="AJ726" s="61"/>
      <c r="AK726" s="62"/>
      <c r="AL726" s="63"/>
      <c r="AM726" s="64"/>
      <c r="AN726" s="65"/>
      <c r="AO726" s="66"/>
    </row>
    <row r="727" spans="1:41" s="22" customFormat="1" ht="42" customHeight="1" x14ac:dyDescent="0.15">
      <c r="A727" s="286"/>
      <c r="B727" s="171"/>
      <c r="C727" s="219" t="s">
        <v>314</v>
      </c>
      <c r="D727" s="107" t="s">
        <v>201</v>
      </c>
      <c r="E727" s="302" t="s">
        <v>573</v>
      </c>
      <c r="F727" s="104"/>
      <c r="G727" s="204"/>
      <c r="H727" s="230" t="s">
        <v>574</v>
      </c>
      <c r="I727" s="187">
        <v>0.46</v>
      </c>
      <c r="J727" s="188">
        <v>0.44</v>
      </c>
      <c r="K727" s="188">
        <v>0.1</v>
      </c>
      <c r="L727" s="188"/>
      <c r="M727" s="188"/>
      <c r="N727" s="189">
        <f t="shared" si="472"/>
        <v>1</v>
      </c>
      <c r="O727" s="190">
        <v>1.03</v>
      </c>
      <c r="P727" s="191">
        <v>33.6</v>
      </c>
      <c r="Q727" s="192">
        <v>34.4</v>
      </c>
      <c r="R727" s="193">
        <v>34</v>
      </c>
      <c r="S727" s="192"/>
      <c r="T727" s="194"/>
      <c r="U727" s="195">
        <f t="shared" si="468"/>
        <v>14</v>
      </c>
      <c r="V727" s="196">
        <f t="shared" si="469"/>
        <v>14</v>
      </c>
      <c r="W727" s="75">
        <v>37944440000</v>
      </c>
      <c r="X727" s="75">
        <v>147233332000</v>
      </c>
      <c r="Y727" s="68"/>
      <c r="Z727" s="68"/>
      <c r="AA727" s="68"/>
      <c r="AB727" s="58">
        <f t="shared" si="457"/>
        <v>1.89</v>
      </c>
      <c r="AC727" s="195">
        <f t="shared" si="470"/>
        <v>23.360400000000002</v>
      </c>
      <c r="AD727" s="199">
        <f t="shared" si="471"/>
        <v>12</v>
      </c>
      <c r="AE727" s="195">
        <v>44</v>
      </c>
      <c r="AF727" s="54"/>
      <c r="AG727" s="491">
        <v>32</v>
      </c>
      <c r="AH727" s="60"/>
      <c r="AI727" s="55"/>
      <c r="AJ727" s="61"/>
      <c r="AK727" s="62"/>
      <c r="AL727" s="63"/>
      <c r="AM727" s="64"/>
      <c r="AN727" s="65"/>
      <c r="AO727" s="66"/>
    </row>
    <row r="728" spans="1:41" s="22" customFormat="1" ht="51" customHeight="1" x14ac:dyDescent="0.15">
      <c r="A728" s="286">
        <v>19</v>
      </c>
      <c r="B728" s="171"/>
      <c r="C728" s="224" t="s">
        <v>314</v>
      </c>
      <c r="D728" s="224" t="s">
        <v>568</v>
      </c>
      <c r="E728" s="109" t="s">
        <v>571</v>
      </c>
      <c r="F728" s="104"/>
      <c r="G728" s="309"/>
      <c r="H728" s="210"/>
      <c r="I728" s="187">
        <v>0.51</v>
      </c>
      <c r="J728" s="188">
        <v>0.49</v>
      </c>
      <c r="K728" s="188"/>
      <c r="L728" s="188"/>
      <c r="M728" s="188"/>
      <c r="N728" s="189">
        <f t="shared" si="472"/>
        <v>1</v>
      </c>
      <c r="O728" s="190">
        <v>1.03</v>
      </c>
      <c r="P728" s="191">
        <v>33.6</v>
      </c>
      <c r="Q728" s="192">
        <v>34.4</v>
      </c>
      <c r="R728" s="192"/>
      <c r="S728" s="192"/>
      <c r="T728" s="192"/>
      <c r="U728" s="198">
        <f t="shared" si="468"/>
        <v>14</v>
      </c>
      <c r="V728" s="199">
        <f t="shared" si="469"/>
        <v>14</v>
      </c>
      <c r="W728" s="75">
        <v>37944440000</v>
      </c>
      <c r="X728" s="68">
        <v>38459987000</v>
      </c>
      <c r="Y728" s="72">
        <v>2708712000</v>
      </c>
      <c r="Z728" s="68"/>
      <c r="AA728" s="68"/>
      <c r="AB728" s="58">
        <f t="shared" si="457"/>
        <v>0.88</v>
      </c>
      <c r="AC728" s="198">
        <f t="shared" si="470"/>
        <v>10.876800000000001</v>
      </c>
      <c r="AD728" s="199">
        <f t="shared" si="471"/>
        <v>10.876800000000001</v>
      </c>
      <c r="AE728" s="195">
        <v>44</v>
      </c>
      <c r="AF728" s="54"/>
      <c r="AG728" s="491">
        <v>32</v>
      </c>
      <c r="AH728" s="60"/>
      <c r="AI728" s="55"/>
      <c r="AJ728" s="61"/>
      <c r="AK728" s="62"/>
      <c r="AL728" s="63"/>
      <c r="AM728" s="64"/>
      <c r="AN728" s="65"/>
      <c r="AO728" s="66"/>
    </row>
    <row r="729" spans="1:41" s="22" customFormat="1" ht="48.75" customHeight="1" x14ac:dyDescent="0.15">
      <c r="A729" s="286">
        <v>21</v>
      </c>
      <c r="B729" s="310"/>
      <c r="C729" s="215" t="s">
        <v>575</v>
      </c>
      <c r="D729" s="118" t="s">
        <v>430</v>
      </c>
      <c r="E729" s="113" t="s">
        <v>388</v>
      </c>
      <c r="F729" s="307"/>
      <c r="G729" s="231"/>
      <c r="H729" s="210"/>
      <c r="I729" s="187">
        <v>0.44</v>
      </c>
      <c r="J729" s="188">
        <v>0.36</v>
      </c>
      <c r="K729" s="188">
        <v>0.2</v>
      </c>
      <c r="L729" s="188"/>
      <c r="M729" s="188"/>
      <c r="N729" s="189">
        <f t="shared" si="472"/>
        <v>1</v>
      </c>
      <c r="O729" s="190">
        <v>1.03</v>
      </c>
      <c r="P729" s="191">
        <v>35</v>
      </c>
      <c r="Q729" s="192">
        <v>33.200000000000003</v>
      </c>
      <c r="R729" s="193">
        <v>33.200000000000003</v>
      </c>
      <c r="S729" s="192"/>
      <c r="T729" s="194"/>
      <c r="U729" s="195">
        <f t="shared" si="468"/>
        <v>14</v>
      </c>
      <c r="V729" s="196">
        <f t="shared" si="469"/>
        <v>14</v>
      </c>
      <c r="W729" s="75">
        <v>10158011000</v>
      </c>
      <c r="X729" s="75">
        <v>59671978000</v>
      </c>
      <c r="Y729" s="197">
        <v>59842397000</v>
      </c>
      <c r="Z729" s="197"/>
      <c r="AA729" s="68"/>
      <c r="AB729" s="58">
        <f t="shared" si="457"/>
        <v>0.87</v>
      </c>
      <c r="AC729" s="195">
        <f t="shared" si="470"/>
        <v>10.7532</v>
      </c>
      <c r="AD729" s="199">
        <f t="shared" si="471"/>
        <v>10.7532</v>
      </c>
      <c r="AE729" s="195">
        <v>44</v>
      </c>
      <c r="AF729" s="54"/>
      <c r="AG729" s="491">
        <v>32</v>
      </c>
      <c r="AH729" s="60"/>
      <c r="AI729" s="55"/>
      <c r="AJ729" s="61"/>
      <c r="AK729" s="62"/>
      <c r="AL729" s="63"/>
      <c r="AM729" s="64"/>
      <c r="AN729" s="65"/>
      <c r="AO729" s="66"/>
    </row>
    <row r="730" spans="1:41" s="22" customFormat="1" ht="48.75" customHeight="1" x14ac:dyDescent="0.15">
      <c r="A730" s="286"/>
      <c r="B730" s="171"/>
      <c r="C730" s="243"/>
      <c r="E730" s="80" t="s">
        <v>534</v>
      </c>
      <c r="F730" s="307"/>
      <c r="G730" s="231"/>
      <c r="H730" s="210"/>
      <c r="I730" s="187">
        <v>0.36</v>
      </c>
      <c r="J730" s="188">
        <v>0.34</v>
      </c>
      <c r="K730" s="188">
        <v>0.3</v>
      </c>
      <c r="L730" s="188"/>
      <c r="M730" s="188"/>
      <c r="N730" s="189">
        <f t="shared" si="472"/>
        <v>1</v>
      </c>
      <c r="O730" s="190">
        <v>1.03</v>
      </c>
      <c r="P730" s="191">
        <v>35</v>
      </c>
      <c r="Q730" s="192">
        <v>34</v>
      </c>
      <c r="R730" s="193">
        <v>32.200000000000003</v>
      </c>
      <c r="S730" s="192"/>
      <c r="T730" s="194"/>
      <c r="U730" s="195">
        <f t="shared" si="468"/>
        <v>13.93</v>
      </c>
      <c r="V730" s="196">
        <f t="shared" si="469"/>
        <v>13.93</v>
      </c>
      <c r="W730" s="75">
        <v>10158011000</v>
      </c>
      <c r="X730" s="75">
        <v>10000000000</v>
      </c>
      <c r="Y730" s="197">
        <v>83842374000</v>
      </c>
      <c r="Z730" s="75"/>
      <c r="AA730" s="68"/>
      <c r="AB730" s="58">
        <f t="shared" si="457"/>
        <v>0.74</v>
      </c>
      <c r="AC730" s="195">
        <f t="shared" si="470"/>
        <v>9.1463999999999999</v>
      </c>
      <c r="AD730" s="199">
        <f t="shared" si="471"/>
        <v>9.1463999999999999</v>
      </c>
      <c r="AE730" s="195">
        <v>44</v>
      </c>
      <c r="AF730" s="54"/>
      <c r="AG730" s="491">
        <v>32</v>
      </c>
      <c r="AH730" s="60"/>
      <c r="AI730" s="55"/>
      <c r="AJ730" s="61"/>
      <c r="AK730" s="62"/>
      <c r="AL730" s="63"/>
      <c r="AM730" s="64"/>
      <c r="AN730" s="65"/>
      <c r="AO730" s="66"/>
    </row>
    <row r="731" spans="1:41" s="22" customFormat="1" ht="48.75" customHeight="1" x14ac:dyDescent="0.15">
      <c r="A731" s="286"/>
      <c r="B731" s="171"/>
      <c r="C731" s="243" t="s">
        <v>575</v>
      </c>
      <c r="D731" s="80" t="s">
        <v>230</v>
      </c>
      <c r="E731" s="82" t="s">
        <v>576</v>
      </c>
      <c r="F731" s="80"/>
      <c r="G731" s="231"/>
      <c r="H731" s="210"/>
      <c r="I731" s="187">
        <v>0.5</v>
      </c>
      <c r="J731" s="188">
        <v>0.3</v>
      </c>
      <c r="K731" s="188">
        <v>0.2</v>
      </c>
      <c r="L731" s="188"/>
      <c r="M731" s="188"/>
      <c r="N731" s="189">
        <f t="shared" si="472"/>
        <v>1</v>
      </c>
      <c r="O731" s="190">
        <v>1.03</v>
      </c>
      <c r="P731" s="191">
        <v>35</v>
      </c>
      <c r="Q731" s="192">
        <v>32.200000000000003</v>
      </c>
      <c r="R731" s="193">
        <v>34</v>
      </c>
      <c r="S731" s="192"/>
      <c r="T731" s="194"/>
      <c r="U731" s="195">
        <f t="shared" si="468"/>
        <v>13.99</v>
      </c>
      <c r="V731" s="196">
        <f t="shared" si="469"/>
        <v>13.99</v>
      </c>
      <c r="W731" s="75">
        <v>10158011000</v>
      </c>
      <c r="X731" s="75">
        <v>68075005000</v>
      </c>
      <c r="Y731" s="197">
        <v>60000000000</v>
      </c>
      <c r="Z731" s="197"/>
      <c r="AA731" s="68"/>
      <c r="AB731" s="58">
        <f t="shared" si="457"/>
        <v>0.86</v>
      </c>
      <c r="AC731" s="195">
        <f t="shared" si="470"/>
        <v>10.6296</v>
      </c>
      <c r="AD731" s="199">
        <f t="shared" si="471"/>
        <v>10.6296</v>
      </c>
      <c r="AE731" s="195">
        <v>44</v>
      </c>
      <c r="AF731" s="54"/>
      <c r="AG731" s="491">
        <v>32</v>
      </c>
      <c r="AH731" s="60"/>
      <c r="AI731" s="55"/>
      <c r="AJ731" s="61"/>
      <c r="AK731" s="62"/>
      <c r="AL731" s="63"/>
      <c r="AM731" s="64"/>
      <c r="AN731" s="65"/>
      <c r="AO731" s="66"/>
    </row>
    <row r="732" spans="1:41" s="22" customFormat="1" ht="42" customHeight="1" x14ac:dyDescent="0.15">
      <c r="A732" s="286"/>
      <c r="B732" s="171"/>
      <c r="C732" s="80" t="s">
        <v>577</v>
      </c>
      <c r="D732" s="115" t="s">
        <v>578</v>
      </c>
      <c r="E732" s="73" t="s">
        <v>579</v>
      </c>
      <c r="F732" s="73"/>
      <c r="G732" s="76"/>
      <c r="H732" s="210"/>
      <c r="I732" s="187">
        <v>0.65</v>
      </c>
      <c r="J732" s="188">
        <v>0.25</v>
      </c>
      <c r="K732" s="188">
        <v>0.1</v>
      </c>
      <c r="L732" s="188"/>
      <c r="M732" s="188"/>
      <c r="N732" s="189"/>
      <c r="O732" s="190">
        <v>1.03</v>
      </c>
      <c r="P732" s="191">
        <v>35</v>
      </c>
      <c r="Q732" s="192">
        <v>32.200000000000003</v>
      </c>
      <c r="R732" s="193">
        <v>32.200000000000003</v>
      </c>
      <c r="S732" s="192"/>
      <c r="T732" s="194"/>
      <c r="U732" s="195">
        <f t="shared" si="468"/>
        <v>14.02</v>
      </c>
      <c r="V732" s="196">
        <f t="shared" si="469"/>
        <v>14</v>
      </c>
      <c r="W732" s="68">
        <v>400000000000</v>
      </c>
      <c r="X732" s="75"/>
      <c r="Y732" s="197"/>
      <c r="Z732" s="197"/>
      <c r="AA732" s="68"/>
      <c r="AB732" s="58">
        <f t="shared" si="457"/>
        <v>5.99</v>
      </c>
      <c r="AC732" s="195">
        <f t="shared" si="470"/>
        <v>74.0364</v>
      </c>
      <c r="AD732" s="199">
        <f t="shared" si="471"/>
        <v>12</v>
      </c>
      <c r="AE732" s="195">
        <v>44</v>
      </c>
      <c r="AF732" s="54"/>
      <c r="AG732" s="491">
        <v>32</v>
      </c>
      <c r="AH732" s="60"/>
      <c r="AI732" s="55"/>
      <c r="AJ732" s="61"/>
      <c r="AK732" s="62"/>
      <c r="AL732" s="63"/>
      <c r="AM732" s="64"/>
      <c r="AN732" s="65"/>
      <c r="AO732" s="66"/>
    </row>
    <row r="733" spans="1:41" s="22" customFormat="1" ht="42" customHeight="1" x14ac:dyDescent="0.15">
      <c r="A733" s="286"/>
      <c r="B733" s="171"/>
      <c r="C733" s="80"/>
      <c r="D733" s="311" t="s">
        <v>576</v>
      </c>
      <c r="E733" s="73"/>
      <c r="F733" s="80"/>
      <c r="G733" s="73"/>
      <c r="H733" s="210"/>
      <c r="I733" s="187">
        <v>0.51</v>
      </c>
      <c r="J733" s="188">
        <v>0.49</v>
      </c>
      <c r="K733" s="188"/>
      <c r="L733" s="188"/>
      <c r="M733" s="188"/>
      <c r="N733" s="189">
        <f>SUM(I733:M733)</f>
        <v>1</v>
      </c>
      <c r="O733" s="190">
        <v>1.03</v>
      </c>
      <c r="P733" s="191">
        <v>33.6</v>
      </c>
      <c r="Q733" s="192">
        <v>34.700000000000003</v>
      </c>
      <c r="R733" s="193"/>
      <c r="S733" s="192"/>
      <c r="T733" s="194"/>
      <c r="U733" s="195">
        <f t="shared" si="468"/>
        <v>14.07</v>
      </c>
      <c r="V733" s="196">
        <f t="shared" si="469"/>
        <v>14</v>
      </c>
      <c r="W733" s="75">
        <v>46273145000</v>
      </c>
      <c r="X733" s="75">
        <v>32341438000</v>
      </c>
      <c r="Y733" s="72"/>
      <c r="Z733" s="68"/>
      <c r="AA733" s="68"/>
      <c r="AB733" s="58">
        <f t="shared" si="457"/>
        <v>0.91</v>
      </c>
      <c r="AC733" s="195">
        <f t="shared" si="470"/>
        <v>11.2476</v>
      </c>
      <c r="AD733" s="199">
        <f t="shared" si="471"/>
        <v>11.2476</v>
      </c>
      <c r="AE733" s="195">
        <v>44</v>
      </c>
      <c r="AF733" s="54"/>
      <c r="AG733" s="491">
        <v>32</v>
      </c>
      <c r="AH733" s="60"/>
      <c r="AI733" s="55"/>
      <c r="AJ733" s="61"/>
      <c r="AK733" s="62"/>
      <c r="AL733" s="63"/>
      <c r="AM733" s="64"/>
      <c r="AN733" s="65"/>
      <c r="AO733" s="66"/>
    </row>
    <row r="734" spans="1:41" s="22" customFormat="1" ht="42" customHeight="1" x14ac:dyDescent="0.15">
      <c r="A734" s="286"/>
      <c r="B734" s="171"/>
      <c r="C734" s="80" t="s">
        <v>577</v>
      </c>
      <c r="D734" s="115" t="s">
        <v>578</v>
      </c>
      <c r="E734" s="73" t="s">
        <v>579</v>
      </c>
      <c r="F734" s="73"/>
      <c r="G734" s="76"/>
      <c r="H734" s="210" t="s">
        <v>580</v>
      </c>
      <c r="I734" s="187">
        <v>0.65</v>
      </c>
      <c r="J734" s="188">
        <v>0.25</v>
      </c>
      <c r="K734" s="188">
        <v>0.1</v>
      </c>
      <c r="L734" s="188"/>
      <c r="M734" s="188"/>
      <c r="N734" s="189"/>
      <c r="O734" s="190">
        <v>1.03</v>
      </c>
      <c r="P734" s="191">
        <v>35</v>
      </c>
      <c r="Q734" s="192">
        <v>32.200000000000003</v>
      </c>
      <c r="R734" s="193">
        <v>32.200000000000003</v>
      </c>
      <c r="S734" s="192"/>
      <c r="T734" s="194"/>
      <c r="U734" s="195">
        <f t="shared" si="468"/>
        <v>14.02</v>
      </c>
      <c r="V734" s="196">
        <f t="shared" si="469"/>
        <v>14</v>
      </c>
      <c r="W734" s="68">
        <v>400000000000</v>
      </c>
      <c r="X734" s="75"/>
      <c r="Y734" s="197"/>
      <c r="Z734" s="197"/>
      <c r="AA734" s="68"/>
      <c r="AB734" s="58">
        <f t="shared" si="457"/>
        <v>5.99</v>
      </c>
      <c r="AC734" s="195">
        <f t="shared" si="470"/>
        <v>74.0364</v>
      </c>
      <c r="AD734" s="199">
        <f t="shared" si="471"/>
        <v>12</v>
      </c>
      <c r="AE734" s="195">
        <v>44</v>
      </c>
      <c r="AF734" s="54"/>
      <c r="AG734" s="491">
        <v>32</v>
      </c>
      <c r="AH734" s="60"/>
      <c r="AI734" s="55"/>
      <c r="AJ734" s="61"/>
      <c r="AK734" s="62"/>
      <c r="AL734" s="63"/>
      <c r="AM734" s="64"/>
      <c r="AN734" s="65"/>
      <c r="AO734" s="66"/>
    </row>
    <row r="735" spans="1:41" s="22" customFormat="1" ht="48.75" customHeight="1" x14ac:dyDescent="0.15">
      <c r="A735" s="286"/>
      <c r="B735" s="171"/>
      <c r="C735" s="307"/>
      <c r="D735" s="80"/>
      <c r="E735" s="73"/>
      <c r="F735" s="312"/>
      <c r="G735" s="204"/>
      <c r="H735" s="210" t="s">
        <v>581</v>
      </c>
      <c r="I735" s="187"/>
      <c r="J735" s="188"/>
      <c r="K735" s="188"/>
      <c r="L735" s="188"/>
      <c r="M735" s="188"/>
      <c r="N735" s="189"/>
      <c r="O735" s="190"/>
      <c r="P735" s="191"/>
      <c r="Q735" s="192"/>
      <c r="R735" s="193"/>
      <c r="S735" s="192"/>
      <c r="T735" s="194"/>
      <c r="U735" s="195"/>
      <c r="V735" s="196"/>
      <c r="W735" s="75"/>
      <c r="X735" s="197"/>
      <c r="Y735" s="313"/>
      <c r="Z735" s="75"/>
      <c r="AA735" s="68"/>
      <c r="AB735" s="58">
        <f t="shared" si="457"/>
        <v>0</v>
      </c>
      <c r="AC735" s="195"/>
      <c r="AD735" s="199"/>
      <c r="AE735" s="195"/>
      <c r="AF735" s="54"/>
      <c r="AG735" s="491">
        <v>32</v>
      </c>
      <c r="AH735" s="60"/>
      <c r="AI735" s="55"/>
      <c r="AJ735" s="61"/>
      <c r="AK735" s="62"/>
      <c r="AL735" s="63"/>
      <c r="AM735" s="64"/>
      <c r="AN735" s="65"/>
      <c r="AO735" s="66"/>
    </row>
    <row r="736" spans="1:41" s="22" customFormat="1" ht="48.75" customHeight="1" x14ac:dyDescent="0.15">
      <c r="A736" s="286"/>
      <c r="B736" s="171"/>
      <c r="C736" s="243" t="s">
        <v>575</v>
      </c>
      <c r="D736" s="76" t="s">
        <v>430</v>
      </c>
      <c r="E736" s="80" t="s">
        <v>534</v>
      </c>
      <c r="F736" s="307"/>
      <c r="G736" s="231"/>
      <c r="H736" s="210"/>
      <c r="I736" s="187">
        <v>0.5</v>
      </c>
      <c r="J736" s="188">
        <v>0.38</v>
      </c>
      <c r="K736" s="188">
        <v>0.12</v>
      </c>
      <c r="L736" s="188"/>
      <c r="M736" s="188"/>
      <c r="N736" s="189">
        <f>SUM(I736:M736)</f>
        <v>1</v>
      </c>
      <c r="O736" s="190">
        <v>1.03</v>
      </c>
      <c r="P736" s="191">
        <v>35</v>
      </c>
      <c r="Q736" s="192">
        <v>33.200000000000003</v>
      </c>
      <c r="R736" s="193">
        <v>32.200000000000003</v>
      </c>
      <c r="S736" s="192"/>
      <c r="T736" s="194"/>
      <c r="U736" s="195">
        <f>ROUND((((P736*14/35*I736)+(Q736*14/35*J736)+(R736*14/35*K736)+(S736*14/35*L736)+(T736*14/35*M736))*O736),2)</f>
        <v>14</v>
      </c>
      <c r="V736" s="196">
        <f>IF(U736&gt;=14,14,U736)</f>
        <v>14</v>
      </c>
      <c r="W736" s="75">
        <v>10158011000</v>
      </c>
      <c r="X736" s="75">
        <v>59671978000</v>
      </c>
      <c r="Y736" s="197">
        <v>83842374000</v>
      </c>
      <c r="Z736" s="197"/>
      <c r="AA736" s="68"/>
      <c r="AB736" s="58">
        <f t="shared" si="457"/>
        <v>0.87</v>
      </c>
      <c r="AC736" s="195">
        <f>12*AB736*O736</f>
        <v>10.7532</v>
      </c>
      <c r="AD736" s="199">
        <f>IF(AC736&gt;=12,12,AC736)</f>
        <v>10.7532</v>
      </c>
      <c r="AE736" s="195">
        <v>44</v>
      </c>
      <c r="AF736" s="54"/>
      <c r="AG736" s="491">
        <v>32</v>
      </c>
      <c r="AH736" s="60"/>
      <c r="AI736" s="55"/>
      <c r="AJ736" s="61"/>
      <c r="AK736" s="62"/>
      <c r="AL736" s="63"/>
      <c r="AM736" s="64"/>
      <c r="AN736" s="65"/>
      <c r="AO736" s="66"/>
    </row>
    <row r="737" spans="1:41" s="22" customFormat="1" ht="42" customHeight="1" x14ac:dyDescent="0.15">
      <c r="A737" s="286"/>
      <c r="B737" s="171"/>
      <c r="C737" s="180"/>
      <c r="D737" s="73" t="s">
        <v>582</v>
      </c>
      <c r="E737" s="104" t="s">
        <v>583</v>
      </c>
      <c r="F737" s="314" t="s">
        <v>584</v>
      </c>
      <c r="G737" s="73"/>
      <c r="H737" s="210"/>
      <c r="I737" s="187"/>
      <c r="J737" s="188"/>
      <c r="K737" s="188"/>
      <c r="L737" s="188"/>
      <c r="M737" s="188"/>
      <c r="N737" s="189"/>
      <c r="O737" s="190"/>
      <c r="P737" s="191"/>
      <c r="Q737" s="192"/>
      <c r="R737" s="193"/>
      <c r="S737" s="192"/>
      <c r="T737" s="194"/>
      <c r="U737" s="195"/>
      <c r="V737" s="196"/>
      <c r="W737" s="75"/>
      <c r="X737" s="75"/>
      <c r="Y737" s="56"/>
      <c r="Z737" s="68"/>
      <c r="AA737" s="68"/>
      <c r="AB737" s="58">
        <f t="shared" si="457"/>
        <v>0</v>
      </c>
      <c r="AC737" s="195"/>
      <c r="AD737" s="199"/>
      <c r="AE737" s="195"/>
      <c r="AF737" s="54"/>
      <c r="AG737" s="491">
        <v>32</v>
      </c>
      <c r="AH737" s="60"/>
      <c r="AI737" s="55"/>
      <c r="AJ737" s="61"/>
      <c r="AK737" s="62"/>
      <c r="AL737" s="63"/>
      <c r="AM737" s="64"/>
      <c r="AN737" s="65"/>
      <c r="AO737" s="66"/>
    </row>
    <row r="738" spans="1:41" s="22" customFormat="1" ht="42" customHeight="1" x14ac:dyDescent="0.15">
      <c r="A738" s="315"/>
      <c r="B738" s="171"/>
      <c r="C738" s="200"/>
      <c r="D738" s="311" t="s">
        <v>585</v>
      </c>
      <c r="E738" s="316" t="s">
        <v>586</v>
      </c>
      <c r="F738" s="314"/>
      <c r="G738" s="186"/>
      <c r="H738" s="47"/>
      <c r="I738" s="187"/>
      <c r="J738" s="188"/>
      <c r="K738" s="189"/>
      <c r="L738" s="188"/>
      <c r="M738" s="189"/>
      <c r="N738" s="233"/>
      <c r="O738" s="190"/>
      <c r="P738" s="191"/>
      <c r="Q738" s="192"/>
      <c r="R738" s="193"/>
      <c r="S738" s="192"/>
      <c r="T738" s="194"/>
      <c r="U738" s="317"/>
      <c r="V738" s="207"/>
      <c r="W738" s="75"/>
      <c r="X738" s="75"/>
      <c r="Y738" s="68"/>
      <c r="Z738" s="68"/>
      <c r="AA738" s="68"/>
      <c r="AB738" s="58">
        <f t="shared" si="457"/>
        <v>0</v>
      </c>
      <c r="AC738" s="195"/>
      <c r="AD738" s="199"/>
      <c r="AE738" s="195"/>
      <c r="AF738" s="54"/>
      <c r="AG738" s="491">
        <v>32</v>
      </c>
      <c r="AH738" s="60"/>
      <c r="AI738" s="55"/>
      <c r="AJ738" s="61"/>
      <c r="AK738" s="62"/>
      <c r="AL738" s="63"/>
      <c r="AM738" s="64"/>
      <c r="AN738" s="65"/>
      <c r="AO738" s="66"/>
    </row>
    <row r="739" spans="1:41" s="22" customFormat="1" ht="24.95" customHeight="1" x14ac:dyDescent="0.15">
      <c r="A739" s="84"/>
      <c r="B739" s="85"/>
      <c r="C739" s="89"/>
      <c r="D739" s="143"/>
      <c r="E739" s="143"/>
      <c r="F739" s="87"/>
      <c r="G739" s="142"/>
      <c r="H739" s="144"/>
      <c r="I739" s="88"/>
      <c r="J739" s="86"/>
      <c r="K739" s="87"/>
      <c r="L739" s="86"/>
      <c r="M739" s="87"/>
      <c r="N739" s="142"/>
      <c r="O739" s="90"/>
      <c r="P739" s="88"/>
      <c r="Q739" s="86"/>
      <c r="R739" s="87"/>
      <c r="S739" s="86"/>
      <c r="T739" s="89"/>
      <c r="U739" s="91"/>
      <c r="V739" s="148"/>
      <c r="W739" s="130"/>
      <c r="X739" s="131"/>
      <c r="Y739" s="132"/>
      <c r="Z739" s="131"/>
      <c r="AA739" s="94"/>
      <c r="AB739" s="58">
        <f t="shared" si="457"/>
        <v>0</v>
      </c>
      <c r="AC739" s="133"/>
      <c r="AD739" s="96"/>
      <c r="AE739" s="98"/>
      <c r="AF739" s="154"/>
      <c r="AG739" s="491">
        <v>32</v>
      </c>
      <c r="AH739" s="60"/>
      <c r="AI739" s="55"/>
      <c r="AJ739" s="61"/>
      <c r="AK739" s="62"/>
      <c r="AL739" s="63"/>
      <c r="AM739" s="64"/>
      <c r="AN739" s="65"/>
      <c r="AO739" s="66"/>
    </row>
    <row r="740" spans="1:41" s="22" customFormat="1" ht="51" customHeight="1" x14ac:dyDescent="0.15">
      <c r="A740" s="286"/>
      <c r="B740" s="171"/>
      <c r="C740" s="83"/>
      <c r="D740" s="76"/>
      <c r="E740" s="80"/>
      <c r="F740" s="214"/>
      <c r="G740" s="214"/>
      <c r="H740" s="230"/>
      <c r="I740" s="187">
        <v>0.52</v>
      </c>
      <c r="J740" s="188">
        <v>0.48</v>
      </c>
      <c r="K740" s="188"/>
      <c r="L740" s="188"/>
      <c r="M740" s="188"/>
      <c r="N740" s="189">
        <f t="shared" ref="N740:N747" si="473">SUM(I740:M740)</f>
        <v>1</v>
      </c>
      <c r="O740" s="190">
        <v>1.03</v>
      </c>
      <c r="P740" s="191">
        <v>34.700000000000003</v>
      </c>
      <c r="Q740" s="192">
        <v>33.200000000000003</v>
      </c>
      <c r="R740" s="192"/>
      <c r="S740" s="192"/>
      <c r="T740" s="192"/>
      <c r="U740" s="198">
        <f t="shared" ref="U740:U752" si="474">ROUND((((P740*14/35*I740)+(Q740*14/35*J740)+(R740*14/35*K740)+(S740*14/35*L740)+(T740*14/35*M740))*O740),2)</f>
        <v>14</v>
      </c>
      <c r="V740" s="199">
        <f t="shared" ref="V740:V752" si="475">IF(U740&gt;=14,14,U740)</f>
        <v>14</v>
      </c>
      <c r="W740" s="72">
        <v>17500000000</v>
      </c>
      <c r="X740" s="75">
        <v>59671978000</v>
      </c>
      <c r="Y740" s="72"/>
      <c r="Z740" s="68"/>
      <c r="AA740" s="68"/>
      <c r="AB740" s="58">
        <f t="shared" si="457"/>
        <v>0.87</v>
      </c>
      <c r="AC740" s="198">
        <f t="shared" ref="AC740:AC752" si="476">12*AB740*O740</f>
        <v>10.7532</v>
      </c>
      <c r="AD740" s="199">
        <f t="shared" ref="AD740:AD752" si="477">IF(AC740&gt;=12,12,AC740)</f>
        <v>10.7532</v>
      </c>
      <c r="AE740" s="195">
        <v>44</v>
      </c>
      <c r="AF740" s="54"/>
      <c r="AG740" s="491">
        <v>32</v>
      </c>
      <c r="AH740" s="60"/>
      <c r="AI740" s="55"/>
      <c r="AJ740" s="61"/>
      <c r="AK740" s="62"/>
      <c r="AL740" s="63"/>
      <c r="AM740" s="64"/>
      <c r="AN740" s="65"/>
      <c r="AO740" s="66"/>
    </row>
    <row r="741" spans="1:41" s="22" customFormat="1" ht="42" customHeight="1" x14ac:dyDescent="0.15">
      <c r="A741" s="286"/>
      <c r="B741" s="171"/>
      <c r="C741" s="307"/>
      <c r="D741" s="287"/>
      <c r="E741" s="115" t="s">
        <v>535</v>
      </c>
      <c r="F741" s="80"/>
      <c r="G741" s="73"/>
      <c r="H741" s="210"/>
      <c r="I741" s="187">
        <v>0.51</v>
      </c>
      <c r="J741" s="188">
        <v>0.49</v>
      </c>
      <c r="K741" s="188"/>
      <c r="L741" s="188"/>
      <c r="M741" s="188"/>
      <c r="N741" s="189">
        <f t="shared" si="473"/>
        <v>1</v>
      </c>
      <c r="O741" s="190">
        <v>1.03</v>
      </c>
      <c r="P741" s="191">
        <v>35</v>
      </c>
      <c r="Q741" s="192">
        <v>34.700000000000003</v>
      </c>
      <c r="R741" s="193">
        <v>32.200000000000003</v>
      </c>
      <c r="S741" s="192"/>
      <c r="T741" s="194"/>
      <c r="U741" s="195">
        <f t="shared" si="474"/>
        <v>14.36</v>
      </c>
      <c r="V741" s="196">
        <f t="shared" si="475"/>
        <v>14</v>
      </c>
      <c r="W741" s="68">
        <v>10158011000</v>
      </c>
      <c r="X741" s="68">
        <v>70000000000</v>
      </c>
      <c r="Y741" s="72">
        <v>64096961000</v>
      </c>
      <c r="Z741" s="68"/>
      <c r="AA741" s="68"/>
      <c r="AB741" s="58">
        <f t="shared" ref="AB741:AB804" si="478">ROUND(((((W741*I741)+(X741*J741)+(Y741*K741)+(Z741*L741)+(AA741*M741))/$L$2)),2)</f>
        <v>0.91</v>
      </c>
      <c r="AC741" s="195">
        <f t="shared" si="476"/>
        <v>11.2476</v>
      </c>
      <c r="AD741" s="199">
        <f t="shared" si="477"/>
        <v>11.2476</v>
      </c>
      <c r="AE741" s="195">
        <v>44</v>
      </c>
      <c r="AF741" s="54"/>
      <c r="AG741" s="491">
        <v>32</v>
      </c>
      <c r="AH741" s="60"/>
      <c r="AI741" s="55"/>
      <c r="AJ741" s="61"/>
      <c r="AK741" s="62"/>
      <c r="AL741" s="63"/>
      <c r="AM741" s="64"/>
      <c r="AN741" s="65"/>
      <c r="AO741" s="66"/>
    </row>
    <row r="742" spans="1:41" s="22" customFormat="1" ht="42" customHeight="1" x14ac:dyDescent="0.15">
      <c r="A742" s="286"/>
      <c r="B742" s="171"/>
      <c r="C742" s="215" t="s">
        <v>587</v>
      </c>
      <c r="D742" s="311" t="s">
        <v>585</v>
      </c>
      <c r="E742" s="115" t="s">
        <v>82</v>
      </c>
      <c r="F742" s="113" t="s">
        <v>486</v>
      </c>
      <c r="G742" s="73"/>
      <c r="H742" s="210"/>
      <c r="I742" s="187">
        <v>0.4</v>
      </c>
      <c r="J742" s="188">
        <v>0.3</v>
      </c>
      <c r="K742" s="188">
        <v>0.2</v>
      </c>
      <c r="L742" s="188">
        <v>0.1</v>
      </c>
      <c r="M742" s="188"/>
      <c r="N742" s="189">
        <f t="shared" si="473"/>
        <v>0.99999999999999989</v>
      </c>
      <c r="O742" s="190">
        <v>1.03</v>
      </c>
      <c r="P742" s="191">
        <v>35</v>
      </c>
      <c r="Q742" s="192">
        <v>34.700000000000003</v>
      </c>
      <c r="R742" s="193">
        <v>33.6</v>
      </c>
      <c r="S742" s="192">
        <v>29.3</v>
      </c>
      <c r="T742" s="194"/>
      <c r="U742" s="195">
        <f t="shared" si="474"/>
        <v>14.03</v>
      </c>
      <c r="V742" s="196">
        <f t="shared" si="475"/>
        <v>14</v>
      </c>
      <c r="W742" s="68">
        <v>8321625000</v>
      </c>
      <c r="X742" s="75">
        <v>32341438000</v>
      </c>
      <c r="Y742" s="72"/>
      <c r="Z742" s="68">
        <v>300386602000</v>
      </c>
      <c r="AA742" s="68"/>
      <c r="AB742" s="58">
        <f t="shared" si="478"/>
        <v>0.99</v>
      </c>
      <c r="AC742" s="195">
        <f t="shared" si="476"/>
        <v>12.2364</v>
      </c>
      <c r="AD742" s="199">
        <f t="shared" si="477"/>
        <v>12</v>
      </c>
      <c r="AE742" s="195">
        <v>44</v>
      </c>
      <c r="AF742" s="54"/>
      <c r="AG742" s="491">
        <v>32</v>
      </c>
      <c r="AH742" s="60"/>
      <c r="AI742" s="55"/>
      <c r="AJ742" s="61"/>
      <c r="AK742" s="62"/>
      <c r="AL742" s="63"/>
      <c r="AM742" s="64"/>
      <c r="AN742" s="65"/>
      <c r="AO742" s="66"/>
    </row>
    <row r="743" spans="1:41" s="22" customFormat="1" ht="51.75" customHeight="1" x14ac:dyDescent="0.15">
      <c r="A743" s="286"/>
      <c r="B743" s="171"/>
      <c r="C743" s="318" t="s">
        <v>588</v>
      </c>
      <c r="D743" s="115" t="s">
        <v>50</v>
      </c>
      <c r="E743" s="266" t="s">
        <v>589</v>
      </c>
      <c r="F743" s="266" t="s">
        <v>590</v>
      </c>
      <c r="G743" s="186"/>
      <c r="H743" s="210" t="s">
        <v>591</v>
      </c>
      <c r="I743" s="187">
        <v>0.35</v>
      </c>
      <c r="J743" s="188">
        <v>0.22</v>
      </c>
      <c r="K743" s="188">
        <v>0.33</v>
      </c>
      <c r="L743" s="188">
        <v>0.1</v>
      </c>
      <c r="M743" s="188"/>
      <c r="N743" s="189">
        <f t="shared" si="473"/>
        <v>0.99999999999999989</v>
      </c>
      <c r="O743" s="190">
        <v>1.03</v>
      </c>
      <c r="P743" s="191">
        <v>34.700000000000003</v>
      </c>
      <c r="Q743" s="192">
        <v>32.200000000000003</v>
      </c>
      <c r="R743" s="193">
        <v>34.4</v>
      </c>
      <c r="S743" s="192">
        <v>34</v>
      </c>
      <c r="T743" s="194"/>
      <c r="U743" s="227">
        <f t="shared" si="474"/>
        <v>14</v>
      </c>
      <c r="V743" s="196">
        <f t="shared" si="475"/>
        <v>14</v>
      </c>
      <c r="W743" s="72"/>
      <c r="X743" s="68">
        <v>215830738000</v>
      </c>
      <c r="Y743" s="68"/>
      <c r="Z743" s="68"/>
      <c r="AA743" s="68"/>
      <c r="AB743" s="58">
        <f t="shared" si="478"/>
        <v>1.0900000000000001</v>
      </c>
      <c r="AC743" s="195">
        <f t="shared" si="476"/>
        <v>13.472400000000002</v>
      </c>
      <c r="AD743" s="199">
        <f t="shared" si="477"/>
        <v>12</v>
      </c>
      <c r="AE743" s="195">
        <v>44</v>
      </c>
      <c r="AF743" s="54"/>
      <c r="AG743" s="491">
        <v>32</v>
      </c>
      <c r="AH743" s="60"/>
      <c r="AI743" s="55"/>
      <c r="AJ743" s="61"/>
      <c r="AK743" s="62"/>
      <c r="AL743" s="63"/>
      <c r="AM743" s="64"/>
      <c r="AN743" s="65"/>
      <c r="AO743" s="66"/>
    </row>
    <row r="744" spans="1:41" s="22" customFormat="1" ht="47.25" customHeight="1" x14ac:dyDescent="0.15">
      <c r="A744" s="286"/>
      <c r="B744" s="171"/>
      <c r="C744" s="319" t="s">
        <v>592</v>
      </c>
      <c r="D744" s="319" t="s">
        <v>593</v>
      </c>
      <c r="E744" s="320" t="s">
        <v>48</v>
      </c>
      <c r="F744" s="94"/>
      <c r="G744" s="73"/>
      <c r="H744" s="210"/>
      <c r="I744" s="297">
        <v>0.52</v>
      </c>
      <c r="J744" s="188"/>
      <c r="K744" s="188">
        <v>0.48</v>
      </c>
      <c r="L744" s="188"/>
      <c r="M744" s="188"/>
      <c r="N744" s="189">
        <f t="shared" si="473"/>
        <v>1</v>
      </c>
      <c r="O744" s="190">
        <v>1.03</v>
      </c>
      <c r="P744" s="191">
        <v>34.700000000000003</v>
      </c>
      <c r="Q744" s="192">
        <v>34.700000000000003</v>
      </c>
      <c r="R744" s="193">
        <v>33.200000000000003</v>
      </c>
      <c r="S744" s="192"/>
      <c r="T744" s="194"/>
      <c r="U744" s="195">
        <f t="shared" si="474"/>
        <v>14</v>
      </c>
      <c r="V744" s="196">
        <f t="shared" si="475"/>
        <v>14</v>
      </c>
      <c r="W744" s="68">
        <v>9555986000</v>
      </c>
      <c r="X744" s="72">
        <v>11598000000</v>
      </c>
      <c r="Y744" s="72">
        <v>190000000000</v>
      </c>
      <c r="Z744" s="68"/>
      <c r="AA744" s="68"/>
      <c r="AB744" s="58">
        <f t="shared" si="478"/>
        <v>2.2200000000000002</v>
      </c>
      <c r="AC744" s="195">
        <f t="shared" si="476"/>
        <v>27.4392</v>
      </c>
      <c r="AD744" s="199">
        <f t="shared" si="477"/>
        <v>12</v>
      </c>
      <c r="AE744" s="195">
        <v>44</v>
      </c>
      <c r="AF744" s="54"/>
      <c r="AG744" s="491">
        <v>32</v>
      </c>
      <c r="AH744" s="60"/>
      <c r="AI744" s="55"/>
      <c r="AJ744" s="61"/>
      <c r="AK744" s="62"/>
      <c r="AL744" s="63"/>
      <c r="AM744" s="64"/>
      <c r="AN744" s="65"/>
      <c r="AO744" s="66"/>
    </row>
    <row r="745" spans="1:41" s="22" customFormat="1" ht="56.25" customHeight="1" x14ac:dyDescent="0.15">
      <c r="A745" s="286"/>
      <c r="B745" s="171"/>
      <c r="C745" s="113" t="s">
        <v>569</v>
      </c>
      <c r="D745" s="321" t="s">
        <v>594</v>
      </c>
      <c r="E745" s="76" t="s">
        <v>595</v>
      </c>
      <c r="F745" s="82"/>
      <c r="G745" s="204"/>
      <c r="H745" s="210"/>
      <c r="I745" s="187">
        <v>0.5</v>
      </c>
      <c r="J745" s="188">
        <v>0.35</v>
      </c>
      <c r="K745" s="188">
        <v>0.15</v>
      </c>
      <c r="L745" s="188"/>
      <c r="M745" s="188"/>
      <c r="N745" s="189">
        <f t="shared" si="473"/>
        <v>1</v>
      </c>
      <c r="O745" s="190">
        <v>1.03</v>
      </c>
      <c r="P745" s="191">
        <v>33.6</v>
      </c>
      <c r="Q745" s="192">
        <v>35</v>
      </c>
      <c r="R745" s="193">
        <v>33.6</v>
      </c>
      <c r="S745" s="192"/>
      <c r="T745" s="194"/>
      <c r="U745" s="195">
        <f t="shared" si="474"/>
        <v>14.05</v>
      </c>
      <c r="V745" s="196">
        <f t="shared" si="475"/>
        <v>14</v>
      </c>
      <c r="W745" s="75">
        <v>50165095000</v>
      </c>
      <c r="X745" s="197">
        <v>69500703000</v>
      </c>
      <c r="Y745" s="72"/>
      <c r="Z745" s="68"/>
      <c r="AA745" s="68"/>
      <c r="AB745" s="58">
        <f t="shared" si="478"/>
        <v>1.1399999999999999</v>
      </c>
      <c r="AC745" s="195">
        <f t="shared" si="476"/>
        <v>14.090400000000001</v>
      </c>
      <c r="AD745" s="199">
        <f t="shared" si="477"/>
        <v>12</v>
      </c>
      <c r="AE745" s="195">
        <v>44</v>
      </c>
      <c r="AF745" s="54"/>
      <c r="AG745" s="491">
        <v>32</v>
      </c>
      <c r="AH745" s="60"/>
      <c r="AI745" s="55"/>
      <c r="AJ745" s="61"/>
      <c r="AK745" s="62"/>
      <c r="AL745" s="63"/>
      <c r="AM745" s="64"/>
      <c r="AN745" s="65"/>
      <c r="AO745" s="66"/>
    </row>
    <row r="746" spans="1:41" s="22" customFormat="1" ht="48.75" customHeight="1" x14ac:dyDescent="0.15">
      <c r="A746" s="286"/>
      <c r="B746" s="171"/>
      <c r="C746" s="113" t="s">
        <v>254</v>
      </c>
      <c r="D746" s="113" t="s">
        <v>596</v>
      </c>
      <c r="E746" s="113" t="s">
        <v>534</v>
      </c>
      <c r="F746" s="80"/>
      <c r="G746" s="204"/>
      <c r="H746" s="210" t="s">
        <v>597</v>
      </c>
      <c r="I746" s="187">
        <v>0.41</v>
      </c>
      <c r="J746" s="188">
        <v>0.39</v>
      </c>
      <c r="K746" s="188">
        <v>0.2</v>
      </c>
      <c r="L746" s="188"/>
      <c r="M746" s="188"/>
      <c r="N746" s="189">
        <f t="shared" si="473"/>
        <v>1</v>
      </c>
      <c r="O746" s="190">
        <v>1.03</v>
      </c>
      <c r="P746" s="191">
        <v>35</v>
      </c>
      <c r="Q746" s="192">
        <v>34</v>
      </c>
      <c r="R746" s="193">
        <v>32.200000000000003</v>
      </c>
      <c r="S746" s="192"/>
      <c r="T746" s="194"/>
      <c r="U746" s="195">
        <f t="shared" si="474"/>
        <v>14.03</v>
      </c>
      <c r="V746" s="196">
        <f t="shared" si="475"/>
        <v>14</v>
      </c>
      <c r="W746" s="68">
        <v>2468586000</v>
      </c>
      <c r="X746" s="197">
        <v>26954563000</v>
      </c>
      <c r="Y746" s="72">
        <v>150000000000</v>
      </c>
      <c r="Z746" s="72"/>
      <c r="AA746" s="68"/>
      <c r="AB746" s="58">
        <f t="shared" si="478"/>
        <v>0.96</v>
      </c>
      <c r="AC746" s="195">
        <f t="shared" si="476"/>
        <v>11.865600000000001</v>
      </c>
      <c r="AD746" s="199">
        <f t="shared" si="477"/>
        <v>11.865600000000001</v>
      </c>
      <c r="AE746" s="195">
        <v>44</v>
      </c>
      <c r="AF746" s="54"/>
      <c r="AG746" s="491">
        <v>32</v>
      </c>
      <c r="AH746" s="60"/>
      <c r="AI746" s="55"/>
      <c r="AJ746" s="61"/>
      <c r="AK746" s="62"/>
      <c r="AL746" s="63"/>
      <c r="AM746" s="64"/>
      <c r="AN746" s="65"/>
      <c r="AO746" s="66"/>
    </row>
    <row r="747" spans="1:41" s="22" customFormat="1" ht="51" customHeight="1" x14ac:dyDescent="0.15">
      <c r="A747" s="286"/>
      <c r="B747" s="171"/>
      <c r="C747" s="113" t="s">
        <v>215</v>
      </c>
      <c r="D747" s="80" t="s">
        <v>598</v>
      </c>
      <c r="E747" s="113" t="s">
        <v>599</v>
      </c>
      <c r="F747" s="104"/>
      <c r="G747" s="309"/>
      <c r="H747" s="210"/>
      <c r="I747" s="187">
        <v>0.67</v>
      </c>
      <c r="J747" s="188">
        <v>0.22</v>
      </c>
      <c r="K747" s="188">
        <v>0.11</v>
      </c>
      <c r="L747" s="188"/>
      <c r="M747" s="188"/>
      <c r="N747" s="189">
        <f t="shared" si="473"/>
        <v>1</v>
      </c>
      <c r="O747" s="190">
        <v>1.03</v>
      </c>
      <c r="P747" s="191">
        <v>34.4</v>
      </c>
      <c r="Q747" s="192">
        <v>32.200000000000003</v>
      </c>
      <c r="R747" s="192">
        <v>35</v>
      </c>
      <c r="S747" s="192"/>
      <c r="T747" s="192"/>
      <c r="U747" s="198">
        <f t="shared" si="474"/>
        <v>14</v>
      </c>
      <c r="V747" s="199">
        <f t="shared" si="475"/>
        <v>14</v>
      </c>
      <c r="W747" s="72">
        <v>108136310000</v>
      </c>
      <c r="X747" s="68">
        <v>56500419000</v>
      </c>
      <c r="Y747" s="72"/>
      <c r="Z747" s="68"/>
      <c r="AA747" s="68"/>
      <c r="AB747" s="58">
        <f t="shared" si="478"/>
        <v>1.96</v>
      </c>
      <c r="AC747" s="198">
        <f t="shared" si="476"/>
        <v>24.2256</v>
      </c>
      <c r="AD747" s="199">
        <f t="shared" si="477"/>
        <v>12</v>
      </c>
      <c r="AE747" s="195">
        <v>44</v>
      </c>
      <c r="AF747" s="54"/>
      <c r="AG747" s="491">
        <v>32</v>
      </c>
      <c r="AH747" s="60"/>
      <c r="AI747" s="55"/>
      <c r="AJ747" s="61"/>
      <c r="AK747" s="62"/>
      <c r="AL747" s="63"/>
      <c r="AM747" s="64"/>
      <c r="AN747" s="65"/>
      <c r="AO747" s="66"/>
    </row>
    <row r="748" spans="1:41" s="22" customFormat="1" ht="42" customHeight="1" x14ac:dyDescent="0.15">
      <c r="A748" s="286"/>
      <c r="B748" s="171"/>
      <c r="C748" s="224" t="s">
        <v>476</v>
      </c>
      <c r="D748" s="80" t="s">
        <v>230</v>
      </c>
      <c r="E748" s="113"/>
      <c r="F748" s="241"/>
      <c r="G748" s="73"/>
      <c r="H748" s="210"/>
      <c r="I748" s="187">
        <v>0.45</v>
      </c>
      <c r="J748" s="188">
        <v>0.36</v>
      </c>
      <c r="K748" s="188">
        <v>0.19</v>
      </c>
      <c r="L748" s="188"/>
      <c r="M748" s="188"/>
      <c r="N748" s="189">
        <f>SUM(I748:M748)</f>
        <v>1</v>
      </c>
      <c r="O748" s="190">
        <v>1.03</v>
      </c>
      <c r="P748" s="191">
        <v>35</v>
      </c>
      <c r="Q748" s="192">
        <v>32.200000000000003</v>
      </c>
      <c r="R748" s="193">
        <v>35</v>
      </c>
      <c r="S748" s="192"/>
      <c r="T748" s="194"/>
      <c r="U748" s="195">
        <f t="shared" si="474"/>
        <v>14</v>
      </c>
      <c r="V748" s="196">
        <f t="shared" si="475"/>
        <v>14</v>
      </c>
      <c r="W748" s="197">
        <v>68880576000</v>
      </c>
      <c r="X748" s="75">
        <v>68075005000</v>
      </c>
      <c r="Y748" s="68"/>
      <c r="Z748" s="68"/>
      <c r="AA748" s="68"/>
      <c r="AB748" s="58">
        <f t="shared" si="478"/>
        <v>1.28</v>
      </c>
      <c r="AC748" s="195">
        <f t="shared" si="476"/>
        <v>15.8208</v>
      </c>
      <c r="AD748" s="199">
        <f t="shared" si="477"/>
        <v>12</v>
      </c>
      <c r="AE748" s="195">
        <v>44</v>
      </c>
      <c r="AF748" s="54"/>
      <c r="AG748" s="491">
        <v>32</v>
      </c>
      <c r="AH748" s="60"/>
      <c r="AI748" s="55"/>
      <c r="AJ748" s="61"/>
      <c r="AK748" s="62"/>
      <c r="AL748" s="63"/>
      <c r="AM748" s="64"/>
      <c r="AN748" s="65"/>
      <c r="AO748" s="66"/>
    </row>
    <row r="749" spans="1:41" s="22" customFormat="1" ht="51" customHeight="1" x14ac:dyDescent="0.15">
      <c r="A749" s="286"/>
      <c r="B749" s="171"/>
      <c r="C749" s="113" t="s">
        <v>551</v>
      </c>
      <c r="D749" s="115" t="s">
        <v>600</v>
      </c>
      <c r="E749" s="76" t="s">
        <v>601</v>
      </c>
      <c r="F749" s="214"/>
      <c r="G749" s="287"/>
      <c r="H749" s="210"/>
      <c r="I749" s="187">
        <v>0.44</v>
      </c>
      <c r="J749" s="188">
        <v>0.42</v>
      </c>
      <c r="K749" s="188">
        <v>0.14000000000000001</v>
      </c>
      <c r="L749" s="188"/>
      <c r="M749" s="188"/>
      <c r="N749" s="189">
        <f>SUM(I749:M749)</f>
        <v>1</v>
      </c>
      <c r="O749" s="190">
        <v>1.03</v>
      </c>
      <c r="P749" s="191">
        <v>33.6</v>
      </c>
      <c r="Q749" s="192">
        <v>34.700000000000003</v>
      </c>
      <c r="R749" s="192">
        <v>34</v>
      </c>
      <c r="S749" s="192"/>
      <c r="T749" s="192"/>
      <c r="U749" s="198">
        <f t="shared" si="474"/>
        <v>14.06</v>
      </c>
      <c r="V749" s="199">
        <f t="shared" si="475"/>
        <v>14</v>
      </c>
      <c r="W749" s="68">
        <v>44869596000</v>
      </c>
      <c r="X749" s="197">
        <v>70000000000</v>
      </c>
      <c r="Y749" s="68"/>
      <c r="Z749" s="68"/>
      <c r="AA749" s="68"/>
      <c r="AB749" s="58">
        <f t="shared" si="478"/>
        <v>1.1299999999999999</v>
      </c>
      <c r="AC749" s="198">
        <f t="shared" si="476"/>
        <v>13.966799999999999</v>
      </c>
      <c r="AD749" s="199">
        <f t="shared" si="477"/>
        <v>12</v>
      </c>
      <c r="AE749" s="195">
        <v>44</v>
      </c>
      <c r="AF749" s="54"/>
      <c r="AG749" s="491">
        <v>32</v>
      </c>
      <c r="AH749" s="60"/>
      <c r="AI749" s="55"/>
      <c r="AJ749" s="61"/>
      <c r="AK749" s="62"/>
      <c r="AL749" s="63"/>
      <c r="AM749" s="64"/>
      <c r="AN749" s="65"/>
      <c r="AO749" s="66"/>
    </row>
    <row r="750" spans="1:41" s="22" customFormat="1" ht="51" customHeight="1" x14ac:dyDescent="0.15">
      <c r="A750" s="286"/>
      <c r="B750" s="171"/>
      <c r="C750" s="106" t="s">
        <v>553</v>
      </c>
      <c r="D750" s="118" t="s">
        <v>430</v>
      </c>
      <c r="E750" s="80"/>
      <c r="F750" s="214"/>
      <c r="G750" s="214"/>
      <c r="H750" s="210"/>
      <c r="I750" s="187">
        <v>0.52</v>
      </c>
      <c r="J750" s="188">
        <v>0.48</v>
      </c>
      <c r="K750" s="188"/>
      <c r="L750" s="188"/>
      <c r="M750" s="188"/>
      <c r="N750" s="189">
        <f>SUM(I750:M750)</f>
        <v>1</v>
      </c>
      <c r="O750" s="190">
        <v>1.03</v>
      </c>
      <c r="P750" s="191">
        <v>34.700000000000003</v>
      </c>
      <c r="Q750" s="192">
        <v>33.200000000000003</v>
      </c>
      <c r="R750" s="192"/>
      <c r="S750" s="192"/>
      <c r="T750" s="192"/>
      <c r="U750" s="198">
        <f t="shared" si="474"/>
        <v>14</v>
      </c>
      <c r="V750" s="199">
        <f t="shared" si="475"/>
        <v>14</v>
      </c>
      <c r="W750" s="72">
        <v>17500000000</v>
      </c>
      <c r="X750" s="75">
        <v>59671978000</v>
      </c>
      <c r="Y750" s="72"/>
      <c r="Z750" s="68"/>
      <c r="AA750" s="68"/>
      <c r="AB750" s="58">
        <f t="shared" si="478"/>
        <v>0.87</v>
      </c>
      <c r="AC750" s="198">
        <f t="shared" si="476"/>
        <v>10.7532</v>
      </c>
      <c r="AD750" s="199">
        <f t="shared" si="477"/>
        <v>10.7532</v>
      </c>
      <c r="AE750" s="195">
        <v>44</v>
      </c>
      <c r="AF750" s="54"/>
      <c r="AG750" s="491">
        <v>32</v>
      </c>
      <c r="AH750" s="60"/>
      <c r="AI750" s="55"/>
      <c r="AJ750" s="61"/>
      <c r="AK750" s="62"/>
      <c r="AL750" s="63"/>
      <c r="AM750" s="64"/>
      <c r="AN750" s="65"/>
      <c r="AO750" s="66"/>
    </row>
    <row r="751" spans="1:41" s="22" customFormat="1" ht="51" customHeight="1" x14ac:dyDescent="0.15">
      <c r="A751" s="286"/>
      <c r="B751" s="171"/>
      <c r="C751" s="247" t="s">
        <v>561</v>
      </c>
      <c r="D751" s="73"/>
      <c r="E751" s="83" t="s">
        <v>602</v>
      </c>
      <c r="F751" s="214"/>
      <c r="G751" s="287"/>
      <c r="H751" s="210" t="s">
        <v>603</v>
      </c>
      <c r="I751" s="187">
        <v>0.7</v>
      </c>
      <c r="J751" s="188"/>
      <c r="K751" s="188">
        <v>0.3</v>
      </c>
      <c r="L751" s="188"/>
      <c r="M751" s="188"/>
      <c r="N751" s="189">
        <f>SUM(I751:M751)</f>
        <v>1</v>
      </c>
      <c r="O751" s="190">
        <v>1.03</v>
      </c>
      <c r="P751" s="191">
        <v>34.4</v>
      </c>
      <c r="Q751" s="192"/>
      <c r="R751" s="192">
        <v>32.200000000000003</v>
      </c>
      <c r="S751" s="192"/>
      <c r="T751" s="192"/>
      <c r="U751" s="198">
        <f t="shared" si="474"/>
        <v>13.9</v>
      </c>
      <c r="V751" s="199">
        <f t="shared" si="475"/>
        <v>13.9</v>
      </c>
      <c r="W751" s="75">
        <v>30130136000</v>
      </c>
      <c r="X751" s="72"/>
      <c r="Y751" s="68">
        <v>73353086000</v>
      </c>
      <c r="Z751" s="68"/>
      <c r="AA751" s="68"/>
      <c r="AB751" s="58">
        <f t="shared" si="478"/>
        <v>0.99</v>
      </c>
      <c r="AC751" s="198">
        <f t="shared" si="476"/>
        <v>12.2364</v>
      </c>
      <c r="AD751" s="199">
        <f t="shared" si="477"/>
        <v>12</v>
      </c>
      <c r="AE751" s="195">
        <v>44</v>
      </c>
      <c r="AF751" s="54"/>
      <c r="AG751" s="491">
        <v>32</v>
      </c>
      <c r="AH751" s="60"/>
      <c r="AI751" s="55"/>
      <c r="AJ751" s="61"/>
      <c r="AK751" s="62"/>
      <c r="AL751" s="63"/>
      <c r="AM751" s="64"/>
      <c r="AN751" s="65"/>
      <c r="AO751" s="66"/>
    </row>
    <row r="752" spans="1:41" s="22" customFormat="1" ht="51" customHeight="1" x14ac:dyDescent="0.15">
      <c r="A752" s="286"/>
      <c r="B752" s="171"/>
      <c r="C752" s="95" t="s">
        <v>604</v>
      </c>
      <c r="D752" s="73" t="s">
        <v>605</v>
      </c>
      <c r="E752" s="73" t="s">
        <v>606</v>
      </c>
      <c r="F752" s="214"/>
      <c r="G752" s="287"/>
      <c r="H752" s="210" t="s">
        <v>607</v>
      </c>
      <c r="I752" s="187">
        <v>0.45</v>
      </c>
      <c r="J752" s="188">
        <v>0.3</v>
      </c>
      <c r="K752" s="188">
        <v>0.25</v>
      </c>
      <c r="L752" s="188"/>
      <c r="M752" s="188"/>
      <c r="N752" s="189">
        <f>SUM(I752:M752)</f>
        <v>1</v>
      </c>
      <c r="O752" s="190">
        <v>1.03</v>
      </c>
      <c r="P752" s="191">
        <v>34.4</v>
      </c>
      <c r="Q752" s="192">
        <v>35</v>
      </c>
      <c r="R752" s="192">
        <v>32.200000000000003</v>
      </c>
      <c r="S752" s="192"/>
      <c r="T752" s="192"/>
      <c r="U752" s="198">
        <f t="shared" si="474"/>
        <v>14.02</v>
      </c>
      <c r="V752" s="199">
        <f t="shared" si="475"/>
        <v>14</v>
      </c>
      <c r="W752" s="68">
        <v>31502342000</v>
      </c>
      <c r="X752" s="72">
        <v>4120193000</v>
      </c>
      <c r="Y752" s="68">
        <v>74000000000</v>
      </c>
      <c r="Z752" s="68"/>
      <c r="AA752" s="68"/>
      <c r="AB752" s="58">
        <f t="shared" si="478"/>
        <v>0.78</v>
      </c>
      <c r="AC752" s="198">
        <f t="shared" si="476"/>
        <v>9.6408000000000005</v>
      </c>
      <c r="AD752" s="199">
        <f t="shared" si="477"/>
        <v>9.6408000000000005</v>
      </c>
      <c r="AE752" s="195">
        <v>44</v>
      </c>
      <c r="AF752" s="54"/>
      <c r="AG752" s="491">
        <v>32</v>
      </c>
      <c r="AH752" s="60"/>
      <c r="AI752" s="55"/>
      <c r="AJ752" s="61"/>
      <c r="AK752" s="62"/>
      <c r="AL752" s="63"/>
      <c r="AM752" s="64"/>
      <c r="AN752" s="65"/>
      <c r="AO752" s="66"/>
    </row>
    <row r="753" spans="1:41" s="22" customFormat="1" ht="51" customHeight="1" x14ac:dyDescent="0.15">
      <c r="A753" s="286"/>
      <c r="B753" s="171"/>
      <c r="C753" s="220"/>
      <c r="D753" s="170"/>
      <c r="E753" s="83"/>
      <c r="F753" s="305" t="s">
        <v>608</v>
      </c>
      <c r="G753" s="287" t="s">
        <v>609</v>
      </c>
      <c r="H753" s="210"/>
      <c r="I753" s="187"/>
      <c r="J753" s="188"/>
      <c r="K753" s="188"/>
      <c r="L753" s="188"/>
      <c r="M753" s="188"/>
      <c r="N753" s="189"/>
      <c r="O753" s="190"/>
      <c r="P753" s="191"/>
      <c r="Q753" s="192"/>
      <c r="R753" s="192"/>
      <c r="S753" s="192"/>
      <c r="T753" s="192"/>
      <c r="U753" s="198"/>
      <c r="V753" s="199"/>
      <c r="W753" s="72"/>
      <c r="X753" s="72"/>
      <c r="Y753" s="72"/>
      <c r="Z753" s="68"/>
      <c r="AA753" s="68"/>
      <c r="AB753" s="58">
        <f t="shared" si="478"/>
        <v>0</v>
      </c>
      <c r="AC753" s="198"/>
      <c r="AD753" s="199"/>
      <c r="AE753" s="195"/>
      <c r="AF753" s="54"/>
      <c r="AG753" s="491">
        <v>32</v>
      </c>
      <c r="AH753" s="60"/>
      <c r="AI753" s="55"/>
      <c r="AJ753" s="61"/>
      <c r="AK753" s="62"/>
      <c r="AL753" s="63"/>
      <c r="AM753" s="64"/>
      <c r="AN753" s="65"/>
      <c r="AO753" s="66"/>
    </row>
    <row r="754" spans="1:41" s="22" customFormat="1" ht="51" customHeight="1" x14ac:dyDescent="0.15">
      <c r="A754" s="286"/>
      <c r="B754" s="171"/>
      <c r="C754" s="95" t="s">
        <v>610</v>
      </c>
      <c r="D754" s="73" t="s">
        <v>611</v>
      </c>
      <c r="E754" s="73" t="s">
        <v>611</v>
      </c>
      <c r="F754" s="287" t="s">
        <v>388</v>
      </c>
      <c r="G754" s="287" t="s">
        <v>612</v>
      </c>
      <c r="H754" s="210"/>
      <c r="I754" s="187"/>
      <c r="J754" s="188"/>
      <c r="K754" s="188"/>
      <c r="L754" s="188">
        <v>0.2</v>
      </c>
      <c r="M754" s="188"/>
      <c r="N754" s="189">
        <f>SUM(I754:M754)</f>
        <v>0.2</v>
      </c>
      <c r="O754" s="190">
        <v>1.03</v>
      </c>
      <c r="P754" s="191">
        <v>35</v>
      </c>
      <c r="Q754" s="192">
        <v>32.200000000000003</v>
      </c>
      <c r="R754" s="192">
        <v>31.6</v>
      </c>
      <c r="S754" s="192"/>
      <c r="T754" s="192"/>
      <c r="U754" s="198">
        <f>ROUND((((P754*14/35*I754)+(Q754*14/35*J754)+(R754*14/35*K754)+(S754*14/35*L754)+(T754*14/35*M754))*O754),2)</f>
        <v>0</v>
      </c>
      <c r="V754" s="199">
        <f>IF(U754&gt;=14,14,U754)</f>
        <v>0</v>
      </c>
      <c r="W754" s="68">
        <v>31502342000</v>
      </c>
      <c r="X754" s="72">
        <v>4120193000</v>
      </c>
      <c r="Y754" s="68">
        <v>74000000000</v>
      </c>
      <c r="Z754" s="68"/>
      <c r="AA754" s="68"/>
      <c r="AB754" s="58">
        <f t="shared" si="478"/>
        <v>0</v>
      </c>
      <c r="AC754" s="198">
        <f>12*AB754*O754</f>
        <v>0</v>
      </c>
      <c r="AD754" s="199">
        <f>IF(AC754&gt;=12,12,AC754)</f>
        <v>0</v>
      </c>
      <c r="AE754" s="195">
        <v>44</v>
      </c>
      <c r="AF754" s="54"/>
      <c r="AG754" s="491">
        <v>32</v>
      </c>
      <c r="AH754" s="60"/>
      <c r="AI754" s="55"/>
      <c r="AJ754" s="61"/>
      <c r="AK754" s="62"/>
      <c r="AL754" s="63"/>
      <c r="AM754" s="64"/>
      <c r="AN754" s="65"/>
      <c r="AO754" s="66"/>
    </row>
    <row r="755" spans="1:41" s="22" customFormat="1" ht="51" customHeight="1" x14ac:dyDescent="0.15">
      <c r="A755" s="286"/>
      <c r="B755" s="171"/>
      <c r="C755" s="95" t="s">
        <v>613</v>
      </c>
      <c r="D755" s="83" t="s">
        <v>535</v>
      </c>
      <c r="E755" s="180" t="s">
        <v>614</v>
      </c>
      <c r="F755" s="214"/>
      <c r="G755" s="231" t="s">
        <v>615</v>
      </c>
      <c r="H755" s="210"/>
      <c r="I755" s="187">
        <v>0.65</v>
      </c>
      <c r="J755" s="188">
        <v>0.35</v>
      </c>
      <c r="K755" s="188"/>
      <c r="L755" s="188"/>
      <c r="M755" s="188"/>
      <c r="N755" s="189">
        <f>SUM(I755:M755)</f>
        <v>1</v>
      </c>
      <c r="O755" s="190">
        <v>1.03</v>
      </c>
      <c r="P755" s="191">
        <v>35</v>
      </c>
      <c r="Q755" s="192">
        <v>32.200000000000003</v>
      </c>
      <c r="R755" s="192">
        <v>33.200000000000003</v>
      </c>
      <c r="S755" s="192"/>
      <c r="T755" s="192"/>
      <c r="U755" s="198">
        <f>ROUND((((P755*14/35*I755)+(Q755*14/35*J755)+(R755*14/35*K755)+(S755*14/35*L755)+(T755*14/35*M755))*O755),2)</f>
        <v>14.02</v>
      </c>
      <c r="V755" s="199">
        <f>IF(U755&gt;=14,14,U755)</f>
        <v>14</v>
      </c>
      <c r="W755" s="68">
        <v>30000000000</v>
      </c>
      <c r="X755" s="72">
        <v>64000000000</v>
      </c>
      <c r="Y755" s="75">
        <v>55628226000</v>
      </c>
      <c r="Z755" s="68"/>
      <c r="AA755" s="68"/>
      <c r="AB755" s="58">
        <f t="shared" si="478"/>
        <v>0.97</v>
      </c>
      <c r="AC755" s="198">
        <f>12*AB755*O755</f>
        <v>11.9892</v>
      </c>
      <c r="AD755" s="199">
        <f>IF(AC755&gt;=12,12,AC755)</f>
        <v>11.9892</v>
      </c>
      <c r="AE755" s="195">
        <v>44</v>
      </c>
      <c r="AF755" s="54"/>
      <c r="AG755" s="491">
        <v>32</v>
      </c>
      <c r="AH755" s="60"/>
      <c r="AI755" s="55"/>
      <c r="AJ755" s="61"/>
      <c r="AK755" s="62"/>
      <c r="AL755" s="63"/>
      <c r="AM755" s="64"/>
      <c r="AN755" s="65"/>
      <c r="AO755" s="66"/>
    </row>
    <row r="756" spans="1:41" s="22" customFormat="1" ht="51" customHeight="1" x14ac:dyDescent="0.15">
      <c r="A756" s="286"/>
      <c r="B756" s="171"/>
      <c r="C756" s="104"/>
      <c r="D756" s="83"/>
      <c r="E756" s="106" t="s">
        <v>616</v>
      </c>
      <c r="F756" s="214"/>
      <c r="G756" s="214" t="s">
        <v>487</v>
      </c>
      <c r="H756" s="210"/>
      <c r="I756" s="187">
        <v>0.6</v>
      </c>
      <c r="J756" s="188">
        <v>0.2</v>
      </c>
      <c r="K756" s="188">
        <v>0.2</v>
      </c>
      <c r="L756" s="188"/>
      <c r="M756" s="188"/>
      <c r="N756" s="189">
        <f>SUM(I756:M756)</f>
        <v>1</v>
      </c>
      <c r="O756" s="190">
        <v>1.03</v>
      </c>
      <c r="P756" s="191">
        <v>34.4</v>
      </c>
      <c r="Q756" s="192">
        <v>35</v>
      </c>
      <c r="R756" s="192">
        <v>32.200000000000003</v>
      </c>
      <c r="S756" s="192"/>
      <c r="T756" s="192"/>
      <c r="U756" s="198">
        <f>ROUND((((P756*14/35*I756)+(Q756*14/35*J756)+(R756*14/35*K756)+(S756*14/35*L756)+(T756*14/35*M756))*O756),2)</f>
        <v>14.04</v>
      </c>
      <c r="V756" s="199">
        <f>IF(U756&gt;=14,14,U756)</f>
        <v>14</v>
      </c>
      <c r="W756" s="68">
        <v>47000000000</v>
      </c>
      <c r="X756" s="72">
        <v>4120193000</v>
      </c>
      <c r="Y756" s="68">
        <v>35924218000</v>
      </c>
      <c r="Z756" s="68"/>
      <c r="AA756" s="68"/>
      <c r="AB756" s="58">
        <f t="shared" si="478"/>
        <v>0.83</v>
      </c>
      <c r="AC756" s="198">
        <f>12*AB756*O756</f>
        <v>10.258799999999999</v>
      </c>
      <c r="AD756" s="199">
        <f>IF(AC756&gt;=12,12,AC756)</f>
        <v>10.258799999999999</v>
      </c>
      <c r="AE756" s="195">
        <v>44</v>
      </c>
      <c r="AF756" s="54"/>
      <c r="AG756" s="491">
        <v>32</v>
      </c>
      <c r="AH756" s="60"/>
      <c r="AI756" s="55"/>
      <c r="AJ756" s="61"/>
      <c r="AK756" s="62"/>
      <c r="AL756" s="63"/>
      <c r="AM756" s="64"/>
      <c r="AN756" s="65"/>
      <c r="AO756" s="66"/>
    </row>
    <row r="757" spans="1:41" s="22" customFormat="1" ht="51" customHeight="1" x14ac:dyDescent="0.15">
      <c r="A757" s="286"/>
      <c r="B757" s="171"/>
      <c r="C757" s="83"/>
      <c r="D757" s="180" t="s">
        <v>614</v>
      </c>
      <c r="E757" s="231" t="s">
        <v>499</v>
      </c>
      <c r="F757" s="95"/>
      <c r="G757" s="231" t="s">
        <v>617</v>
      </c>
      <c r="H757" s="210"/>
      <c r="I757" s="187"/>
      <c r="J757" s="188"/>
      <c r="K757" s="188"/>
      <c r="L757" s="188"/>
      <c r="M757" s="188"/>
      <c r="N757" s="189"/>
      <c r="O757" s="190"/>
      <c r="P757" s="191"/>
      <c r="Q757" s="192"/>
      <c r="R757" s="193"/>
      <c r="S757" s="192"/>
      <c r="T757" s="194"/>
      <c r="U757" s="198"/>
      <c r="V757" s="196"/>
      <c r="W757" s="68"/>
      <c r="X757" s="72"/>
      <c r="Y757" s="72"/>
      <c r="Z757" s="68"/>
      <c r="AA757" s="68"/>
      <c r="AB757" s="58">
        <f t="shared" si="478"/>
        <v>0</v>
      </c>
      <c r="AC757" s="198"/>
      <c r="AD757" s="199"/>
      <c r="AE757" s="195"/>
      <c r="AF757" s="54"/>
      <c r="AG757" s="491">
        <v>32</v>
      </c>
      <c r="AH757" s="60"/>
      <c r="AI757" s="55"/>
      <c r="AJ757" s="61"/>
      <c r="AK757" s="62"/>
      <c r="AL757" s="63"/>
      <c r="AM757" s="64"/>
      <c r="AN757" s="65"/>
      <c r="AO757" s="66"/>
    </row>
    <row r="758" spans="1:41" s="22" customFormat="1" ht="42" customHeight="1" x14ac:dyDescent="0.15">
      <c r="A758" s="286"/>
      <c r="B758" s="171"/>
      <c r="C758" s="115"/>
      <c r="D758" s="113"/>
      <c r="E758" s="302"/>
      <c r="F758" s="107" t="s">
        <v>618</v>
      </c>
      <c r="G758" s="83"/>
      <c r="H758" s="230"/>
      <c r="I758" s="187">
        <v>0.34899999999999998</v>
      </c>
      <c r="J758" s="188">
        <v>0.35099999999999998</v>
      </c>
      <c r="K758" s="188">
        <v>0.3</v>
      </c>
      <c r="L758" s="188"/>
      <c r="M758" s="188"/>
      <c r="N758" s="189">
        <f t="shared" ref="N758:N769" si="479">SUM(I758:M758)</f>
        <v>1</v>
      </c>
      <c r="O758" s="190">
        <v>1.03</v>
      </c>
      <c r="P758" s="191">
        <v>35</v>
      </c>
      <c r="Q758" s="192">
        <v>33.6</v>
      </c>
      <c r="R758" s="193">
        <v>33.200000000000003</v>
      </c>
      <c r="S758" s="192"/>
      <c r="T758" s="194"/>
      <c r="U758" s="195">
        <f t="shared" ref="U758:U769" si="480">ROUND((((P758*14/35*I758)+(Q758*14/35*J758)+(R758*14/35*K758)+(S758*14/35*L758)+(T758*14/35*M758))*O758),2)</f>
        <v>14</v>
      </c>
      <c r="V758" s="196">
        <f t="shared" ref="V758:V769" si="481">IF(U758&gt;=14,14,U758)</f>
        <v>14</v>
      </c>
      <c r="W758" s="72">
        <v>44250648000</v>
      </c>
      <c r="X758" s="68">
        <v>44869596000</v>
      </c>
      <c r="Y758" s="68">
        <v>16574531000</v>
      </c>
      <c r="Z758" s="68"/>
      <c r="AA758" s="68"/>
      <c r="AB758" s="58">
        <f t="shared" si="478"/>
        <v>0.83</v>
      </c>
      <c r="AC758" s="195">
        <f t="shared" ref="AC758:AC769" si="482">12*AB758*O758</f>
        <v>10.258799999999999</v>
      </c>
      <c r="AD758" s="199">
        <f t="shared" ref="AD758:AD769" si="483">IF(AC758&gt;=12,12,AC758)</f>
        <v>10.258799999999999</v>
      </c>
      <c r="AE758" s="195">
        <v>44</v>
      </c>
      <c r="AF758" s="54"/>
      <c r="AG758" s="491">
        <v>32</v>
      </c>
      <c r="AH758" s="60"/>
      <c r="AI758" s="55"/>
      <c r="AJ758" s="61"/>
      <c r="AK758" s="62"/>
      <c r="AL758" s="63"/>
      <c r="AM758" s="64"/>
      <c r="AN758" s="65"/>
      <c r="AO758" s="66"/>
    </row>
    <row r="759" spans="1:41" s="22" customFormat="1" ht="54" customHeight="1" x14ac:dyDescent="0.15">
      <c r="A759" s="286"/>
      <c r="B759" s="171"/>
      <c r="C759" s="224"/>
      <c r="D759" s="115"/>
      <c r="E759" s="247"/>
      <c r="F759" s="104" t="s">
        <v>619</v>
      </c>
      <c r="G759" s="302" t="s">
        <v>487</v>
      </c>
      <c r="H759" s="210"/>
      <c r="I759" s="187">
        <v>0.55000000000000004</v>
      </c>
      <c r="J759" s="188">
        <v>0.34</v>
      </c>
      <c r="K759" s="294">
        <v>0.11</v>
      </c>
      <c r="L759" s="188"/>
      <c r="M759" s="188"/>
      <c r="N759" s="189">
        <f t="shared" si="479"/>
        <v>1.0000000000000002</v>
      </c>
      <c r="O759" s="190">
        <v>1.03</v>
      </c>
      <c r="P759" s="191">
        <v>35</v>
      </c>
      <c r="Q759" s="192">
        <v>32.200000000000003</v>
      </c>
      <c r="R759" s="193">
        <v>34.4</v>
      </c>
      <c r="S759" s="192"/>
      <c r="T759" s="192"/>
      <c r="U759" s="198">
        <f t="shared" si="480"/>
        <v>14</v>
      </c>
      <c r="V759" s="199">
        <f t="shared" si="481"/>
        <v>14</v>
      </c>
      <c r="W759" s="68">
        <v>200000000000</v>
      </c>
      <c r="X759" s="68"/>
      <c r="Y759" s="68"/>
      <c r="Z759" s="68"/>
      <c r="AA759" s="68"/>
      <c r="AB759" s="58">
        <f t="shared" si="478"/>
        <v>2.5299999999999998</v>
      </c>
      <c r="AC759" s="198">
        <f t="shared" si="482"/>
        <v>31.270800000000001</v>
      </c>
      <c r="AD759" s="199">
        <f t="shared" si="483"/>
        <v>12</v>
      </c>
      <c r="AE759" s="195">
        <v>44</v>
      </c>
      <c r="AF759" s="54"/>
      <c r="AG759" s="491">
        <v>32</v>
      </c>
      <c r="AH759" s="60"/>
      <c r="AI759" s="55"/>
      <c r="AJ759" s="61"/>
      <c r="AK759" s="62"/>
      <c r="AL759" s="63"/>
      <c r="AM759" s="64"/>
      <c r="AN759" s="65"/>
      <c r="AO759" s="66"/>
    </row>
    <row r="760" spans="1:41" s="22" customFormat="1" ht="54" customHeight="1" x14ac:dyDescent="0.15">
      <c r="A760" s="286"/>
      <c r="B760" s="171"/>
      <c r="C760" s="113" t="s">
        <v>596</v>
      </c>
      <c r="D760" s="115" t="s">
        <v>286</v>
      </c>
      <c r="E760" s="104"/>
      <c r="F760" s="104"/>
      <c r="G760" s="231"/>
      <c r="H760" s="230"/>
      <c r="I760" s="187">
        <v>0.51</v>
      </c>
      <c r="J760" s="188">
        <v>0.49</v>
      </c>
      <c r="K760" s="188"/>
      <c r="L760" s="188"/>
      <c r="M760" s="188"/>
      <c r="N760" s="189">
        <f t="shared" si="479"/>
        <v>1</v>
      </c>
      <c r="O760" s="190">
        <v>1.03</v>
      </c>
      <c r="P760" s="191">
        <v>34</v>
      </c>
      <c r="Q760" s="192">
        <v>34</v>
      </c>
      <c r="R760" s="193"/>
      <c r="S760" s="192"/>
      <c r="T760" s="192"/>
      <c r="U760" s="198">
        <f t="shared" si="480"/>
        <v>14.01</v>
      </c>
      <c r="V760" s="199">
        <f t="shared" si="481"/>
        <v>14</v>
      </c>
      <c r="W760" s="72">
        <v>30759867000</v>
      </c>
      <c r="X760" s="68">
        <v>64744340000</v>
      </c>
      <c r="Y760" s="68"/>
      <c r="Z760" s="68"/>
      <c r="AA760" s="68"/>
      <c r="AB760" s="58">
        <f t="shared" si="478"/>
        <v>1.0900000000000001</v>
      </c>
      <c r="AC760" s="198">
        <f t="shared" si="482"/>
        <v>13.472400000000002</v>
      </c>
      <c r="AD760" s="199">
        <f t="shared" si="483"/>
        <v>12</v>
      </c>
      <c r="AE760" s="195">
        <v>44</v>
      </c>
      <c r="AF760" s="54"/>
      <c r="AG760" s="491">
        <v>32</v>
      </c>
      <c r="AH760" s="60"/>
      <c r="AI760" s="55"/>
      <c r="AJ760" s="61"/>
      <c r="AK760" s="62"/>
      <c r="AL760" s="63"/>
      <c r="AM760" s="64"/>
      <c r="AN760" s="65"/>
      <c r="AO760" s="66"/>
    </row>
    <row r="761" spans="1:41" s="22" customFormat="1" ht="51" customHeight="1" x14ac:dyDescent="0.15">
      <c r="A761" s="286"/>
      <c r="B761" s="171"/>
      <c r="C761" s="113" t="s">
        <v>215</v>
      </c>
      <c r="D761" s="115" t="s">
        <v>605</v>
      </c>
      <c r="E761" s="115" t="s">
        <v>90</v>
      </c>
      <c r="F761" s="220"/>
      <c r="G761" s="309"/>
      <c r="H761" s="230"/>
      <c r="I761" s="187">
        <v>0.5</v>
      </c>
      <c r="J761" s="188">
        <v>0.3</v>
      </c>
      <c r="K761" s="188">
        <v>0.2</v>
      </c>
      <c r="L761" s="188"/>
      <c r="M761" s="188"/>
      <c r="N761" s="189">
        <f t="shared" si="479"/>
        <v>1</v>
      </c>
      <c r="O761" s="190">
        <v>1.03</v>
      </c>
      <c r="P761" s="191">
        <v>34.4</v>
      </c>
      <c r="Q761" s="192">
        <v>33.200000000000003</v>
      </c>
      <c r="R761" s="192">
        <v>34</v>
      </c>
      <c r="S761" s="192"/>
      <c r="T761" s="192"/>
      <c r="U761" s="198">
        <f t="shared" si="480"/>
        <v>13.99</v>
      </c>
      <c r="V761" s="199">
        <f t="shared" si="481"/>
        <v>13.99</v>
      </c>
      <c r="W761" s="72">
        <v>108136310000</v>
      </c>
      <c r="X761" s="68">
        <v>15075277000</v>
      </c>
      <c r="Y761" s="72">
        <v>40167400000</v>
      </c>
      <c r="Z761" s="68"/>
      <c r="AA761" s="68"/>
      <c r="AB761" s="58">
        <f t="shared" si="478"/>
        <v>1.54</v>
      </c>
      <c r="AC761" s="198">
        <f t="shared" si="482"/>
        <v>19.034400000000002</v>
      </c>
      <c r="AD761" s="199">
        <f t="shared" si="483"/>
        <v>12</v>
      </c>
      <c r="AE761" s="195">
        <v>44</v>
      </c>
      <c r="AF761" s="54"/>
      <c r="AG761" s="491">
        <v>32</v>
      </c>
      <c r="AH761" s="60"/>
      <c r="AI761" s="55"/>
      <c r="AJ761" s="61"/>
      <c r="AK761" s="62"/>
      <c r="AL761" s="63"/>
      <c r="AM761" s="64"/>
      <c r="AN761" s="65"/>
      <c r="AO761" s="66"/>
    </row>
    <row r="762" spans="1:41" s="22" customFormat="1" ht="54" customHeight="1" x14ac:dyDescent="0.15">
      <c r="A762" s="286"/>
      <c r="B762" s="76" t="s">
        <v>499</v>
      </c>
      <c r="C762" s="109" t="s">
        <v>370</v>
      </c>
      <c r="D762" s="215" t="s">
        <v>328</v>
      </c>
      <c r="E762" s="115" t="s">
        <v>129</v>
      </c>
      <c r="F762" s="69"/>
      <c r="G762" s="322"/>
      <c r="H762" s="210"/>
      <c r="I762" s="187">
        <v>0.4</v>
      </c>
      <c r="J762" s="188">
        <v>0.29780000000000001</v>
      </c>
      <c r="K762" s="188">
        <v>0.3</v>
      </c>
      <c r="L762" s="188"/>
      <c r="M762" s="188"/>
      <c r="N762" s="189">
        <f t="shared" si="479"/>
        <v>0.99780000000000002</v>
      </c>
      <c r="O762" s="190">
        <v>1.03</v>
      </c>
      <c r="P762" s="191">
        <v>35</v>
      </c>
      <c r="Q762" s="192">
        <v>32.200000000000003</v>
      </c>
      <c r="R762" s="193">
        <v>34.700000000000003</v>
      </c>
      <c r="S762" s="192"/>
      <c r="T762" s="192"/>
      <c r="U762" s="198">
        <f t="shared" si="480"/>
        <v>14.01</v>
      </c>
      <c r="V762" s="199">
        <f t="shared" si="481"/>
        <v>14</v>
      </c>
      <c r="W762" s="68">
        <v>73488922000</v>
      </c>
      <c r="X762" s="68">
        <v>19094475000</v>
      </c>
      <c r="Y762" s="323">
        <v>41220404000</v>
      </c>
      <c r="Z762" s="68"/>
      <c r="AA762" s="68"/>
      <c r="AB762" s="58">
        <f t="shared" si="478"/>
        <v>1.0900000000000001</v>
      </c>
      <c r="AC762" s="198">
        <f t="shared" si="482"/>
        <v>13.472400000000002</v>
      </c>
      <c r="AD762" s="199">
        <f t="shared" si="483"/>
        <v>12</v>
      </c>
      <c r="AE762" s="195">
        <v>44</v>
      </c>
      <c r="AF762" s="54"/>
      <c r="AG762" s="491">
        <v>32</v>
      </c>
      <c r="AH762" s="60"/>
      <c r="AI762" s="55"/>
      <c r="AJ762" s="61"/>
      <c r="AK762" s="62"/>
      <c r="AL762" s="63"/>
      <c r="AM762" s="64"/>
      <c r="AN762" s="65"/>
      <c r="AO762" s="66"/>
    </row>
    <row r="763" spans="1:41" s="22" customFormat="1" ht="42" customHeight="1" x14ac:dyDescent="0.15">
      <c r="A763" s="286"/>
      <c r="B763" s="171"/>
      <c r="C763" s="115" t="s">
        <v>620</v>
      </c>
      <c r="D763" s="113" t="s">
        <v>598</v>
      </c>
      <c r="E763" s="113" t="s">
        <v>621</v>
      </c>
      <c r="F763" s="80"/>
      <c r="G763" s="73"/>
      <c r="H763" s="210"/>
      <c r="I763" s="187">
        <v>0.5</v>
      </c>
      <c r="J763" s="188">
        <v>0.31</v>
      </c>
      <c r="K763" s="188">
        <v>0.19</v>
      </c>
      <c r="L763" s="188"/>
      <c r="M763" s="188"/>
      <c r="N763" s="189">
        <f t="shared" si="479"/>
        <v>1</v>
      </c>
      <c r="O763" s="190">
        <v>1.03</v>
      </c>
      <c r="P763" s="191">
        <v>34.700000000000003</v>
      </c>
      <c r="Q763" s="192">
        <v>32.200000000000003</v>
      </c>
      <c r="R763" s="193">
        <v>35</v>
      </c>
      <c r="S763" s="192"/>
      <c r="T763" s="194"/>
      <c r="U763" s="195">
        <f t="shared" si="480"/>
        <v>14</v>
      </c>
      <c r="V763" s="196">
        <f t="shared" si="481"/>
        <v>14</v>
      </c>
      <c r="W763" s="68">
        <v>36769761000</v>
      </c>
      <c r="X763" s="72">
        <v>56500419000</v>
      </c>
      <c r="Y763" s="68"/>
      <c r="Z763" s="68"/>
      <c r="AA763" s="68"/>
      <c r="AB763" s="58">
        <f t="shared" si="478"/>
        <v>0.83</v>
      </c>
      <c r="AC763" s="195">
        <f t="shared" si="482"/>
        <v>10.258799999999999</v>
      </c>
      <c r="AD763" s="199">
        <f t="shared" si="483"/>
        <v>10.258799999999999</v>
      </c>
      <c r="AE763" s="195">
        <v>44</v>
      </c>
      <c r="AF763" s="54"/>
      <c r="AG763" s="491">
        <v>32</v>
      </c>
      <c r="AH763" s="60"/>
      <c r="AI763" s="55"/>
      <c r="AJ763" s="61"/>
      <c r="AK763" s="62"/>
      <c r="AL763" s="63"/>
      <c r="AM763" s="64"/>
      <c r="AN763" s="65"/>
      <c r="AO763" s="66"/>
    </row>
    <row r="764" spans="1:41" s="22" customFormat="1" ht="51" customHeight="1" x14ac:dyDescent="0.15">
      <c r="A764" s="286"/>
      <c r="B764" s="171"/>
      <c r="C764" s="115" t="s">
        <v>622</v>
      </c>
      <c r="D764" s="76"/>
      <c r="E764" s="80"/>
      <c r="F764" s="214"/>
      <c r="G764" s="287"/>
      <c r="H764" s="210"/>
      <c r="I764" s="187">
        <v>0.7</v>
      </c>
      <c r="J764" s="188">
        <v>0.3</v>
      </c>
      <c r="K764" s="188"/>
      <c r="L764" s="188"/>
      <c r="M764" s="188"/>
      <c r="N764" s="189">
        <f t="shared" si="479"/>
        <v>1</v>
      </c>
      <c r="O764" s="190">
        <v>1.03</v>
      </c>
      <c r="P764" s="191">
        <v>34.700000000000003</v>
      </c>
      <c r="Q764" s="192">
        <v>32.200000000000003</v>
      </c>
      <c r="R764" s="192"/>
      <c r="S764" s="192"/>
      <c r="T764" s="192"/>
      <c r="U764" s="198">
        <f t="shared" si="480"/>
        <v>13.99</v>
      </c>
      <c r="V764" s="199">
        <f t="shared" si="481"/>
        <v>13.99</v>
      </c>
      <c r="W764" s="72">
        <v>18063000000</v>
      </c>
      <c r="X764" s="72">
        <v>72247020000</v>
      </c>
      <c r="Y764" s="72"/>
      <c r="Z764" s="68"/>
      <c r="AA764" s="68"/>
      <c r="AB764" s="58">
        <f t="shared" si="478"/>
        <v>0.79</v>
      </c>
      <c r="AC764" s="198">
        <f t="shared" si="482"/>
        <v>9.7644000000000002</v>
      </c>
      <c r="AD764" s="199">
        <f t="shared" si="483"/>
        <v>9.7644000000000002</v>
      </c>
      <c r="AE764" s="195">
        <v>44</v>
      </c>
      <c r="AF764" s="54"/>
      <c r="AG764" s="491">
        <v>32</v>
      </c>
      <c r="AH764" s="60"/>
      <c r="AI764" s="55"/>
      <c r="AJ764" s="61"/>
      <c r="AK764" s="62"/>
      <c r="AL764" s="63"/>
      <c r="AM764" s="64"/>
      <c r="AN764" s="65"/>
      <c r="AO764" s="66"/>
    </row>
    <row r="765" spans="1:41" s="22" customFormat="1" ht="51" customHeight="1" x14ac:dyDescent="0.15">
      <c r="A765" s="286"/>
      <c r="B765" s="171"/>
      <c r="C765" s="324" t="s">
        <v>560</v>
      </c>
      <c r="D765" s="106" t="s">
        <v>196</v>
      </c>
      <c r="E765" s="247" t="s">
        <v>273</v>
      </c>
      <c r="F765" s="80"/>
      <c r="G765" s="87"/>
      <c r="H765" s="210"/>
      <c r="I765" s="48">
        <v>0.51</v>
      </c>
      <c r="J765" s="49">
        <v>0.49</v>
      </c>
      <c r="K765" s="49"/>
      <c r="L765" s="49"/>
      <c r="M765" s="49"/>
      <c r="N765" s="189">
        <f t="shared" si="479"/>
        <v>1</v>
      </c>
      <c r="O765" s="51">
        <v>1.03</v>
      </c>
      <c r="P765" s="52">
        <v>33.200000000000003</v>
      </c>
      <c r="Q765" s="53">
        <v>35</v>
      </c>
      <c r="R765" s="205">
        <v>33.6</v>
      </c>
      <c r="S765" s="192"/>
      <c r="T765" s="192"/>
      <c r="U765" s="198">
        <f t="shared" si="480"/>
        <v>14.04</v>
      </c>
      <c r="V765" s="55">
        <f t="shared" si="481"/>
        <v>14</v>
      </c>
      <c r="W765" s="56">
        <v>18279518000</v>
      </c>
      <c r="X765" s="56">
        <v>64362000000</v>
      </c>
      <c r="Y765" s="56"/>
      <c r="Z765" s="56"/>
      <c r="AA765" s="56"/>
      <c r="AB765" s="58">
        <f t="shared" si="478"/>
        <v>0.94</v>
      </c>
      <c r="AC765" s="58">
        <f t="shared" si="482"/>
        <v>11.618399999999999</v>
      </c>
      <c r="AD765" s="199">
        <f t="shared" si="483"/>
        <v>11.618399999999999</v>
      </c>
      <c r="AE765" s="54">
        <v>44</v>
      </c>
      <c r="AF765" s="54"/>
      <c r="AG765" s="491">
        <v>32</v>
      </c>
      <c r="AH765" s="60"/>
      <c r="AI765" s="55"/>
      <c r="AJ765" s="61"/>
      <c r="AK765" s="62"/>
      <c r="AL765" s="63"/>
      <c r="AM765" s="64"/>
      <c r="AN765" s="65"/>
      <c r="AO765" s="66"/>
    </row>
    <row r="766" spans="1:41" s="22" customFormat="1" ht="54" customHeight="1" x14ac:dyDescent="0.15">
      <c r="A766" s="286"/>
      <c r="B766" s="171"/>
      <c r="C766" s="109" t="s">
        <v>261</v>
      </c>
      <c r="D766" s="118" t="s">
        <v>506</v>
      </c>
      <c r="E766" s="95"/>
      <c r="F766" s="94"/>
      <c r="G766" s="214"/>
      <c r="H766" s="210"/>
      <c r="I766" s="187">
        <v>0.55000000000000004</v>
      </c>
      <c r="J766" s="188">
        <v>0.45</v>
      </c>
      <c r="K766" s="188"/>
      <c r="L766" s="188"/>
      <c r="M766" s="188"/>
      <c r="N766" s="189">
        <f t="shared" si="479"/>
        <v>1</v>
      </c>
      <c r="O766" s="190">
        <v>1.03</v>
      </c>
      <c r="P766" s="191">
        <v>34</v>
      </c>
      <c r="Q766" s="192">
        <v>34</v>
      </c>
      <c r="R766" s="193"/>
      <c r="S766" s="192"/>
      <c r="T766" s="192"/>
      <c r="U766" s="198">
        <f t="shared" si="480"/>
        <v>14.01</v>
      </c>
      <c r="V766" s="199">
        <f t="shared" si="481"/>
        <v>14</v>
      </c>
      <c r="W766" s="68">
        <v>55110550000</v>
      </c>
      <c r="X766" s="68">
        <v>46923664000</v>
      </c>
      <c r="Y766" s="68"/>
      <c r="Z766" s="68"/>
      <c r="AA766" s="68"/>
      <c r="AB766" s="58">
        <f t="shared" si="478"/>
        <v>1.18</v>
      </c>
      <c r="AC766" s="198">
        <f t="shared" si="482"/>
        <v>14.584800000000001</v>
      </c>
      <c r="AD766" s="199">
        <f t="shared" si="483"/>
        <v>12</v>
      </c>
      <c r="AE766" s="195">
        <v>44</v>
      </c>
      <c r="AF766" s="54"/>
      <c r="AG766" s="491">
        <v>32</v>
      </c>
      <c r="AH766" s="60"/>
      <c r="AI766" s="55"/>
      <c r="AJ766" s="61"/>
      <c r="AK766" s="62"/>
      <c r="AL766" s="63"/>
      <c r="AM766" s="64"/>
      <c r="AN766" s="65"/>
      <c r="AO766" s="66"/>
    </row>
    <row r="767" spans="1:41" s="22" customFormat="1" ht="42" customHeight="1" x14ac:dyDescent="0.15">
      <c r="A767" s="286"/>
      <c r="B767" s="171"/>
      <c r="C767" s="115" t="s">
        <v>594</v>
      </c>
      <c r="D767" s="113" t="s">
        <v>551</v>
      </c>
      <c r="E767" s="325"/>
      <c r="F767" s="80" t="s">
        <v>623</v>
      </c>
      <c r="G767" s="73"/>
      <c r="H767" s="210"/>
      <c r="I767" s="187">
        <v>0.34899999999999998</v>
      </c>
      <c r="J767" s="188">
        <v>0.35099999999999998</v>
      </c>
      <c r="K767" s="188">
        <v>0.3</v>
      </c>
      <c r="L767" s="188"/>
      <c r="M767" s="188"/>
      <c r="N767" s="189">
        <f t="shared" si="479"/>
        <v>1</v>
      </c>
      <c r="O767" s="190">
        <v>1.03</v>
      </c>
      <c r="P767" s="191">
        <v>35</v>
      </c>
      <c r="Q767" s="192">
        <v>33.6</v>
      </c>
      <c r="R767" s="193">
        <v>33.200000000000003</v>
      </c>
      <c r="S767" s="192">
        <v>31.6</v>
      </c>
      <c r="T767" s="194"/>
      <c r="U767" s="195">
        <f t="shared" si="480"/>
        <v>14</v>
      </c>
      <c r="V767" s="196">
        <f t="shared" si="481"/>
        <v>14</v>
      </c>
      <c r="W767" s="72">
        <v>44250648000</v>
      </c>
      <c r="X767" s="68">
        <v>44869596000</v>
      </c>
      <c r="Y767" s="68">
        <v>18000000000</v>
      </c>
      <c r="Z767" s="68">
        <v>47624532000</v>
      </c>
      <c r="AA767" s="68"/>
      <c r="AB767" s="58">
        <f t="shared" si="478"/>
        <v>0.84</v>
      </c>
      <c r="AC767" s="195">
        <f t="shared" si="482"/>
        <v>10.382400000000001</v>
      </c>
      <c r="AD767" s="199">
        <f t="shared" si="483"/>
        <v>10.382400000000001</v>
      </c>
      <c r="AE767" s="195">
        <v>44</v>
      </c>
      <c r="AF767" s="54"/>
      <c r="AG767" s="491">
        <v>32</v>
      </c>
      <c r="AH767" s="60"/>
      <c r="AI767" s="55"/>
      <c r="AJ767" s="61"/>
      <c r="AK767" s="62"/>
      <c r="AL767" s="63"/>
      <c r="AM767" s="64"/>
      <c r="AN767" s="65"/>
      <c r="AO767" s="66"/>
    </row>
    <row r="768" spans="1:41" s="22" customFormat="1" ht="51" customHeight="1" x14ac:dyDescent="0.15">
      <c r="A768" s="286"/>
      <c r="B768" s="171"/>
      <c r="C768" s="115" t="s">
        <v>196</v>
      </c>
      <c r="D768" s="325"/>
      <c r="E768" s="95"/>
      <c r="F768" s="80"/>
      <c r="G768" s="89"/>
      <c r="H768" s="210"/>
      <c r="I768" s="48">
        <v>0.67</v>
      </c>
      <c r="J768" s="49">
        <v>0.22</v>
      </c>
      <c r="K768" s="49">
        <v>0.11</v>
      </c>
      <c r="L768" s="49"/>
      <c r="M768" s="49"/>
      <c r="N768" s="189">
        <f t="shared" si="479"/>
        <v>1</v>
      </c>
      <c r="O768" s="51">
        <v>1.03</v>
      </c>
      <c r="P768" s="52">
        <v>35</v>
      </c>
      <c r="Q768" s="53">
        <v>32.200000000000003</v>
      </c>
      <c r="R768" s="205">
        <v>33.6</v>
      </c>
      <c r="S768" s="192"/>
      <c r="T768" s="192"/>
      <c r="U768" s="198">
        <f t="shared" si="480"/>
        <v>14.1</v>
      </c>
      <c r="V768" s="55">
        <f t="shared" si="481"/>
        <v>14</v>
      </c>
      <c r="W768" s="56">
        <v>64362000000</v>
      </c>
      <c r="X768" s="68">
        <v>38414201000</v>
      </c>
      <c r="Y768" s="56"/>
      <c r="Z768" s="68"/>
      <c r="AA768" s="56"/>
      <c r="AB768" s="58">
        <f t="shared" si="478"/>
        <v>1.19</v>
      </c>
      <c r="AC768" s="58">
        <f t="shared" si="482"/>
        <v>14.708399999999999</v>
      </c>
      <c r="AD768" s="199">
        <f t="shared" si="483"/>
        <v>12</v>
      </c>
      <c r="AE768" s="54">
        <v>44</v>
      </c>
      <c r="AF768" s="54"/>
      <c r="AG768" s="491">
        <v>32</v>
      </c>
      <c r="AH768" s="60"/>
      <c r="AI768" s="55"/>
      <c r="AJ768" s="61"/>
      <c r="AK768" s="62"/>
      <c r="AL768" s="63"/>
      <c r="AM768" s="64"/>
      <c r="AN768" s="65"/>
      <c r="AO768" s="66"/>
    </row>
    <row r="769" spans="1:41" s="22" customFormat="1" ht="56.25" customHeight="1" x14ac:dyDescent="0.15">
      <c r="A769" s="286"/>
      <c r="B769" s="171"/>
      <c r="C769" s="95"/>
      <c r="D769" s="83"/>
      <c r="E769" s="83"/>
      <c r="F769" s="302"/>
      <c r="G769" s="186"/>
      <c r="H769" s="210"/>
      <c r="I769" s="187">
        <v>0.51</v>
      </c>
      <c r="J769" s="188">
        <v>0.49</v>
      </c>
      <c r="K769" s="188"/>
      <c r="L769" s="188"/>
      <c r="M769" s="188"/>
      <c r="N769" s="189">
        <f t="shared" si="479"/>
        <v>1</v>
      </c>
      <c r="O769" s="190">
        <v>1.03</v>
      </c>
      <c r="P769" s="191">
        <v>35</v>
      </c>
      <c r="Q769" s="192">
        <v>33.200000000000003</v>
      </c>
      <c r="R769" s="193"/>
      <c r="S769" s="192"/>
      <c r="T769" s="194"/>
      <c r="U769" s="195">
        <f t="shared" si="480"/>
        <v>14.06</v>
      </c>
      <c r="V769" s="196">
        <f t="shared" si="481"/>
        <v>14</v>
      </c>
      <c r="W769" s="68">
        <v>10646027000</v>
      </c>
      <c r="X769" s="72">
        <v>154500000000</v>
      </c>
      <c r="Y769" s="72"/>
      <c r="Z769" s="68"/>
      <c r="AA769" s="68"/>
      <c r="AB769" s="58">
        <f t="shared" si="478"/>
        <v>1.87</v>
      </c>
      <c r="AC769" s="195">
        <f t="shared" si="482"/>
        <v>23.113200000000003</v>
      </c>
      <c r="AD769" s="199">
        <f t="shared" si="483"/>
        <v>12</v>
      </c>
      <c r="AE769" s="195">
        <v>44</v>
      </c>
      <c r="AF769" s="54"/>
      <c r="AG769" s="491">
        <v>32</v>
      </c>
      <c r="AH769" s="60"/>
      <c r="AI769" s="55"/>
      <c r="AJ769" s="61"/>
      <c r="AK769" s="62"/>
      <c r="AL769" s="63"/>
      <c r="AM769" s="64"/>
      <c r="AN769" s="65"/>
      <c r="AO769" s="66"/>
    </row>
    <row r="770" spans="1:41" s="22" customFormat="1" ht="42" customHeight="1" x14ac:dyDescent="0.15">
      <c r="A770" s="286"/>
      <c r="B770" s="171"/>
      <c r="C770" s="78"/>
      <c r="D770" s="73"/>
      <c r="E770" s="80"/>
      <c r="F770" s="80"/>
      <c r="G770" s="186"/>
      <c r="H770" s="210"/>
      <c r="I770" s="187"/>
      <c r="J770" s="188"/>
      <c r="K770" s="188"/>
      <c r="L770" s="188"/>
      <c r="M770" s="188"/>
      <c r="N770" s="189"/>
      <c r="O770" s="190"/>
      <c r="P770" s="191"/>
      <c r="Q770" s="192"/>
      <c r="R770" s="193"/>
      <c r="S770" s="192"/>
      <c r="T770" s="194"/>
      <c r="U770" s="195"/>
      <c r="V770" s="196"/>
      <c r="W770" s="68"/>
      <c r="X770" s="68"/>
      <c r="Y770" s="68"/>
      <c r="Z770" s="68"/>
      <c r="AA770" s="68"/>
      <c r="AB770" s="58">
        <f t="shared" si="478"/>
        <v>0</v>
      </c>
      <c r="AC770" s="195"/>
      <c r="AD770" s="199"/>
      <c r="AE770" s="195"/>
      <c r="AF770" s="54"/>
      <c r="AG770" s="491">
        <v>32</v>
      </c>
      <c r="AH770" s="60"/>
      <c r="AI770" s="55"/>
      <c r="AJ770" s="61"/>
      <c r="AK770" s="62"/>
      <c r="AL770" s="63"/>
      <c r="AM770" s="64"/>
      <c r="AN770" s="65"/>
      <c r="AO770" s="66"/>
    </row>
    <row r="771" spans="1:41" s="22" customFormat="1" ht="56.25" customHeight="1" x14ac:dyDescent="0.15">
      <c r="A771" s="286"/>
      <c r="B771" s="171"/>
      <c r="C771" s="95"/>
      <c r="D771" s="83"/>
      <c r="E771" s="95"/>
      <c r="F771" s="45"/>
      <c r="G771" s="186"/>
      <c r="H771" s="210"/>
      <c r="I771" s="187">
        <v>0.64</v>
      </c>
      <c r="J771" s="188">
        <v>0.36</v>
      </c>
      <c r="K771" s="188"/>
      <c r="L771" s="188"/>
      <c r="M771" s="188"/>
      <c r="N771" s="189">
        <f>SUM(I771:M771)</f>
        <v>1</v>
      </c>
      <c r="O771" s="190">
        <v>1.03</v>
      </c>
      <c r="P771" s="191">
        <v>35</v>
      </c>
      <c r="Q771" s="192">
        <v>32.200000000000003</v>
      </c>
      <c r="R771" s="193"/>
      <c r="S771" s="192"/>
      <c r="T771" s="194"/>
      <c r="U771" s="195">
        <f>ROUND((((P771*14/35*I771)+(Q771*14/35*J771)+(R771*14/35*K771)+(S771*14/35*L771)+(T771*14/35*M771))*O771),2)</f>
        <v>14</v>
      </c>
      <c r="V771" s="196">
        <f>IF(U771&gt;=14,14,U771)</f>
        <v>14</v>
      </c>
      <c r="W771" s="68">
        <v>10646027000</v>
      </c>
      <c r="X771" s="68">
        <v>72247000000</v>
      </c>
      <c r="Y771" s="72"/>
      <c r="Z771" s="68"/>
      <c r="AA771" s="68"/>
      <c r="AB771" s="58">
        <f t="shared" si="478"/>
        <v>0.76</v>
      </c>
      <c r="AC771" s="195">
        <f>12*AB771*O771</f>
        <v>9.3936000000000011</v>
      </c>
      <c r="AD771" s="199">
        <f>IF(AC771&gt;=12,12,AC771)</f>
        <v>9.3936000000000011</v>
      </c>
      <c r="AE771" s="195">
        <v>44</v>
      </c>
      <c r="AF771" s="54"/>
      <c r="AG771" s="491">
        <v>32</v>
      </c>
      <c r="AH771" s="60"/>
      <c r="AI771" s="55"/>
      <c r="AJ771" s="61"/>
      <c r="AK771" s="62"/>
      <c r="AL771" s="63"/>
      <c r="AM771" s="64"/>
      <c r="AN771" s="65"/>
      <c r="AO771" s="66"/>
    </row>
    <row r="772" spans="1:41" s="22" customFormat="1" ht="56.25" customHeight="1" x14ac:dyDescent="0.15">
      <c r="A772" s="286"/>
      <c r="B772" s="171"/>
      <c r="C772" s="78"/>
      <c r="D772" s="325"/>
      <c r="E772" s="83"/>
      <c r="F772" s="82"/>
      <c r="G772" s="186"/>
      <c r="H772" s="210"/>
      <c r="I772" s="48"/>
      <c r="J772" s="49"/>
      <c r="K772" s="49"/>
      <c r="L772" s="49"/>
      <c r="M772" s="49"/>
      <c r="N772" s="189"/>
      <c r="O772" s="51"/>
      <c r="P772" s="52"/>
      <c r="Q772" s="53"/>
      <c r="R772" s="205"/>
      <c r="S772" s="192"/>
      <c r="T772" s="194"/>
      <c r="U772" s="195"/>
      <c r="V772" s="207"/>
      <c r="W772" s="56"/>
      <c r="X772" s="68"/>
      <c r="Y772" s="57"/>
      <c r="Z772" s="68"/>
      <c r="AA772" s="56"/>
      <c r="AB772" s="58">
        <f t="shared" si="478"/>
        <v>0</v>
      </c>
      <c r="AC772" s="54"/>
      <c r="AD772" s="199"/>
      <c r="AE772" s="54"/>
      <c r="AF772" s="54"/>
      <c r="AG772" s="491">
        <v>32</v>
      </c>
      <c r="AH772" s="60"/>
      <c r="AI772" s="55"/>
      <c r="AJ772" s="61"/>
      <c r="AK772" s="62"/>
      <c r="AL772" s="63"/>
      <c r="AM772" s="64"/>
      <c r="AN772" s="65"/>
      <c r="AO772" s="66"/>
    </row>
    <row r="773" spans="1:41" s="22" customFormat="1" ht="49.5" customHeight="1" x14ac:dyDescent="0.15">
      <c r="A773" s="286"/>
      <c r="B773" s="171"/>
      <c r="C773" s="73"/>
      <c r="D773" s="326" t="s">
        <v>624</v>
      </c>
      <c r="E773" s="106" t="s">
        <v>625</v>
      </c>
      <c r="F773" s="80"/>
      <c r="G773" s="186"/>
      <c r="H773" s="230"/>
      <c r="I773" s="48"/>
      <c r="J773" s="49"/>
      <c r="K773" s="49"/>
      <c r="L773" s="49"/>
      <c r="M773" s="49"/>
      <c r="N773" s="189"/>
      <c r="O773" s="51"/>
      <c r="P773" s="52"/>
      <c r="Q773" s="53"/>
      <c r="R773" s="205"/>
      <c r="S773" s="192"/>
      <c r="T773" s="194"/>
      <c r="U773" s="195"/>
      <c r="V773" s="207"/>
      <c r="W773" s="57"/>
      <c r="X773" s="68"/>
      <c r="Y773" s="56"/>
      <c r="Z773" s="68"/>
      <c r="AA773" s="56"/>
      <c r="AB773" s="58">
        <f t="shared" si="478"/>
        <v>0</v>
      </c>
      <c r="AC773" s="54"/>
      <c r="AD773" s="199"/>
      <c r="AE773" s="54"/>
      <c r="AF773" s="54"/>
      <c r="AG773" s="491">
        <v>32</v>
      </c>
      <c r="AH773" s="60"/>
      <c r="AI773" s="55"/>
      <c r="AJ773" s="61"/>
      <c r="AK773" s="62"/>
      <c r="AL773" s="63"/>
      <c r="AM773" s="64"/>
      <c r="AN773" s="65"/>
      <c r="AO773" s="66"/>
    </row>
    <row r="774" spans="1:41" s="22" customFormat="1" ht="56.25" customHeight="1" x14ac:dyDescent="0.15">
      <c r="A774" s="286"/>
      <c r="B774" s="327"/>
      <c r="C774" s="302"/>
      <c r="E774" s="83" t="s">
        <v>626</v>
      </c>
      <c r="F774" s="45"/>
      <c r="G774" s="204"/>
      <c r="H774" s="230"/>
      <c r="I774" s="187"/>
      <c r="J774" s="188"/>
      <c r="K774" s="188"/>
      <c r="L774" s="188"/>
      <c r="M774" s="188"/>
      <c r="N774" s="189"/>
      <c r="O774" s="190"/>
      <c r="P774" s="191"/>
      <c r="Q774" s="192"/>
      <c r="R774" s="193"/>
      <c r="S774" s="192"/>
      <c r="T774" s="194"/>
      <c r="U774" s="195"/>
      <c r="V774" s="196"/>
      <c r="W774" s="68"/>
      <c r="X774" s="68"/>
      <c r="Y774" s="68">
        <v>59944589000</v>
      </c>
      <c r="Z774" s="68"/>
      <c r="AA774" s="68"/>
      <c r="AB774" s="58">
        <f t="shared" si="478"/>
        <v>0</v>
      </c>
      <c r="AC774" s="195"/>
      <c r="AD774" s="199"/>
      <c r="AE774" s="195"/>
      <c r="AF774" s="54"/>
      <c r="AG774" s="491">
        <v>32</v>
      </c>
      <c r="AH774" s="60"/>
      <c r="AI774" s="55"/>
      <c r="AJ774" s="61"/>
      <c r="AK774" s="62"/>
      <c r="AL774" s="63"/>
      <c r="AM774" s="64"/>
      <c r="AN774" s="65"/>
      <c r="AO774" s="66"/>
    </row>
    <row r="775" spans="1:41" s="22" customFormat="1" ht="56.25" customHeight="1" x14ac:dyDescent="0.15">
      <c r="A775" s="286"/>
      <c r="B775" s="327"/>
      <c r="C775" s="302" t="s">
        <v>627</v>
      </c>
      <c r="D775" s="325" t="s">
        <v>628</v>
      </c>
      <c r="E775" s="83" t="s">
        <v>534</v>
      </c>
      <c r="F775" s="104" t="s">
        <v>626</v>
      </c>
      <c r="G775" s="204"/>
      <c r="H775" s="210"/>
      <c r="I775" s="187">
        <v>0.35</v>
      </c>
      <c r="J775" s="188">
        <v>0.3</v>
      </c>
      <c r="K775" s="188">
        <v>0.2</v>
      </c>
      <c r="L775" s="188">
        <v>0.15</v>
      </c>
      <c r="M775" s="188"/>
      <c r="N775" s="189">
        <f t="shared" ref="N775:N781" si="484">SUM(I775:M775)</f>
        <v>0.99999999999999989</v>
      </c>
      <c r="O775" s="190">
        <v>1.03</v>
      </c>
      <c r="P775" s="191">
        <v>35</v>
      </c>
      <c r="Q775" s="192">
        <v>32.200000000000003</v>
      </c>
      <c r="R775" s="193">
        <v>32.200000000000003</v>
      </c>
      <c r="S775" s="192">
        <v>35</v>
      </c>
      <c r="T775" s="194"/>
      <c r="U775" s="195">
        <f t="shared" ref="U775:U781" si="485">ROUND((((P775*14/35*I775)+(Q775*14/35*J775)+(R775*14/35*K775)+(S775*14/35*L775)+(T775*14/35*M775))*O775),2)</f>
        <v>13.84</v>
      </c>
      <c r="V775" s="196">
        <f t="shared" ref="V775:V781" si="486">IF(U775&gt;=14,14,U775)</f>
        <v>13.84</v>
      </c>
      <c r="W775" s="68">
        <v>11600000000</v>
      </c>
      <c r="X775" s="68">
        <v>5500471000</v>
      </c>
      <c r="Y775" s="72">
        <v>154500000000</v>
      </c>
      <c r="Z775" s="68"/>
      <c r="AA775" s="68"/>
      <c r="AB775" s="58">
        <f t="shared" si="478"/>
        <v>0.84</v>
      </c>
      <c r="AC775" s="195">
        <f t="shared" ref="AC775:AC781" si="487">12*AB775*O775</f>
        <v>10.382400000000001</v>
      </c>
      <c r="AD775" s="199">
        <f t="shared" ref="AD775:AD781" si="488">IF(AC775&gt;=12,12,AC775)</f>
        <v>10.382400000000001</v>
      </c>
      <c r="AE775" s="195">
        <v>44</v>
      </c>
      <c r="AF775" s="54"/>
      <c r="AG775" s="491">
        <v>32</v>
      </c>
      <c r="AH775" s="60"/>
      <c r="AI775" s="55"/>
      <c r="AJ775" s="61"/>
      <c r="AK775" s="62"/>
      <c r="AL775" s="63"/>
      <c r="AM775" s="64"/>
      <c r="AN775" s="65"/>
      <c r="AO775" s="66"/>
    </row>
    <row r="776" spans="1:41" s="22" customFormat="1" ht="42" customHeight="1" x14ac:dyDescent="0.15">
      <c r="A776" s="286"/>
      <c r="B776" s="171"/>
      <c r="C776" s="73"/>
      <c r="D776" s="73" t="s">
        <v>629</v>
      </c>
      <c r="E776" s="251" t="s">
        <v>543</v>
      </c>
      <c r="F776" s="94"/>
      <c r="G776" s="73"/>
      <c r="H776" s="210"/>
      <c r="I776" s="187">
        <v>0.36</v>
      </c>
      <c r="J776" s="188">
        <v>0.34</v>
      </c>
      <c r="K776" s="188">
        <v>0.3</v>
      </c>
      <c r="L776" s="188"/>
      <c r="M776" s="188"/>
      <c r="N776" s="189">
        <f t="shared" si="484"/>
        <v>1</v>
      </c>
      <c r="O776" s="190">
        <v>1.03</v>
      </c>
      <c r="P776" s="191">
        <v>34.700000000000003</v>
      </c>
      <c r="Q776" s="192">
        <v>33.6</v>
      </c>
      <c r="R776" s="193">
        <v>33.6</v>
      </c>
      <c r="S776" s="192"/>
      <c r="T776" s="194"/>
      <c r="U776" s="195">
        <f t="shared" si="485"/>
        <v>14.01</v>
      </c>
      <c r="V776" s="196">
        <f t="shared" si="486"/>
        <v>14</v>
      </c>
      <c r="W776" s="68">
        <v>9555986000</v>
      </c>
      <c r="X776" s="72"/>
      <c r="Y776" s="72">
        <v>190000000000</v>
      </c>
      <c r="Z776" s="68"/>
      <c r="AA776" s="68"/>
      <c r="AB776" s="58">
        <f t="shared" si="478"/>
        <v>1.39</v>
      </c>
      <c r="AC776" s="195">
        <f t="shared" si="487"/>
        <v>17.180399999999999</v>
      </c>
      <c r="AD776" s="199">
        <f t="shared" si="488"/>
        <v>12</v>
      </c>
      <c r="AE776" s="195">
        <v>44</v>
      </c>
      <c r="AF776" s="54"/>
      <c r="AG776" s="491">
        <v>32</v>
      </c>
      <c r="AH776" s="60"/>
      <c r="AI776" s="55"/>
      <c r="AJ776" s="61"/>
      <c r="AK776" s="62"/>
      <c r="AL776" s="63"/>
      <c r="AM776" s="64"/>
      <c r="AN776" s="65"/>
      <c r="AO776" s="66"/>
    </row>
    <row r="777" spans="1:41" s="22" customFormat="1" ht="42" customHeight="1" x14ac:dyDescent="0.15">
      <c r="A777" s="286"/>
      <c r="B777" s="171"/>
      <c r="C777" s="95" t="s">
        <v>630</v>
      </c>
      <c r="D777" s="73" t="s">
        <v>631</v>
      </c>
      <c r="E777" s="80" t="s">
        <v>632</v>
      </c>
      <c r="F777" s="80"/>
      <c r="G777" s="186"/>
      <c r="H777" s="210" t="s">
        <v>630</v>
      </c>
      <c r="I777" s="187">
        <v>0.5</v>
      </c>
      <c r="J777" s="188">
        <v>0.3</v>
      </c>
      <c r="K777" s="188">
        <v>0.2</v>
      </c>
      <c r="L777" s="188"/>
      <c r="M777" s="188"/>
      <c r="N777" s="189">
        <f t="shared" si="484"/>
        <v>1</v>
      </c>
      <c r="O777" s="190">
        <v>1.03</v>
      </c>
      <c r="P777" s="191">
        <v>35</v>
      </c>
      <c r="Q777" s="192">
        <v>33.200000000000003</v>
      </c>
      <c r="R777" s="193">
        <v>33.200000000000003</v>
      </c>
      <c r="S777" s="192"/>
      <c r="T777" s="194"/>
      <c r="U777" s="195">
        <f t="shared" si="485"/>
        <v>14.05</v>
      </c>
      <c r="V777" s="196">
        <f t="shared" si="486"/>
        <v>14</v>
      </c>
      <c r="W777" s="68">
        <v>400000000000</v>
      </c>
      <c r="X777" s="68"/>
      <c r="Y777" s="68"/>
      <c r="Z777" s="68"/>
      <c r="AA777" s="68"/>
      <c r="AB777" s="58">
        <f t="shared" si="478"/>
        <v>4.6100000000000003</v>
      </c>
      <c r="AC777" s="195">
        <f t="shared" si="487"/>
        <v>56.979600000000012</v>
      </c>
      <c r="AD777" s="199">
        <f t="shared" si="488"/>
        <v>12</v>
      </c>
      <c r="AE777" s="195">
        <v>44</v>
      </c>
      <c r="AF777" s="54"/>
      <c r="AG777" s="491">
        <v>32</v>
      </c>
      <c r="AH777" s="60"/>
      <c r="AI777" s="55"/>
      <c r="AJ777" s="61"/>
      <c r="AK777" s="62"/>
      <c r="AL777" s="63"/>
      <c r="AM777" s="64"/>
      <c r="AN777" s="65"/>
      <c r="AO777" s="66"/>
    </row>
    <row r="778" spans="1:41" s="22" customFormat="1" ht="56.25" customHeight="1" x14ac:dyDescent="0.15">
      <c r="A778" s="286"/>
      <c r="B778" s="171"/>
      <c r="C778" s="95" t="s">
        <v>633</v>
      </c>
      <c r="D778" s="94" t="s">
        <v>634</v>
      </c>
      <c r="E778" s="73" t="s">
        <v>635</v>
      </c>
      <c r="F778" s="82" t="s">
        <v>636</v>
      </c>
      <c r="G778" s="186"/>
      <c r="H778" s="210"/>
      <c r="I778" s="187">
        <v>0.4</v>
      </c>
      <c r="J778" s="188">
        <v>0.25</v>
      </c>
      <c r="K778" s="188">
        <v>0.22</v>
      </c>
      <c r="L778" s="188">
        <v>0.13</v>
      </c>
      <c r="M778" s="188"/>
      <c r="N778" s="189">
        <f t="shared" si="484"/>
        <v>1</v>
      </c>
      <c r="O778" s="190">
        <v>1.03</v>
      </c>
      <c r="P778" s="191">
        <v>34.700000000000003</v>
      </c>
      <c r="Q778" s="192">
        <v>33.200000000000003</v>
      </c>
      <c r="R778" s="193">
        <v>34.700000000000003</v>
      </c>
      <c r="S778" s="192">
        <v>32.200000000000003</v>
      </c>
      <c r="T778" s="194"/>
      <c r="U778" s="195">
        <f t="shared" si="485"/>
        <v>14.01</v>
      </c>
      <c r="V778" s="196">
        <f t="shared" si="486"/>
        <v>14</v>
      </c>
      <c r="W778" s="68"/>
      <c r="X778" s="68"/>
      <c r="Y778" s="72"/>
      <c r="Z778" s="68"/>
      <c r="AA778" s="68"/>
      <c r="AB778" s="58">
        <f t="shared" si="478"/>
        <v>0</v>
      </c>
      <c r="AC778" s="195">
        <f t="shared" si="487"/>
        <v>0</v>
      </c>
      <c r="AD778" s="199">
        <f t="shared" si="488"/>
        <v>0</v>
      </c>
      <c r="AE778" s="195">
        <v>44</v>
      </c>
      <c r="AF778" s="54"/>
      <c r="AG778" s="491">
        <v>32</v>
      </c>
      <c r="AH778" s="60"/>
      <c r="AI778" s="55"/>
      <c r="AJ778" s="61"/>
      <c r="AK778" s="62"/>
      <c r="AL778" s="63"/>
      <c r="AM778" s="64"/>
      <c r="AN778" s="65"/>
      <c r="AO778" s="66"/>
    </row>
    <row r="779" spans="1:41" s="22" customFormat="1" ht="42" customHeight="1" x14ac:dyDescent="0.15">
      <c r="A779" s="286"/>
      <c r="B779" s="171"/>
      <c r="C779" s="73" t="s">
        <v>637</v>
      </c>
      <c r="D779" s="80" t="s">
        <v>638</v>
      </c>
      <c r="E779" s="94" t="s">
        <v>115</v>
      </c>
      <c r="F779" s="104" t="s">
        <v>639</v>
      </c>
      <c r="G779" s="83"/>
      <c r="H779" s="210" t="s">
        <v>640</v>
      </c>
      <c r="I779" s="187">
        <v>0.36</v>
      </c>
      <c r="J779" s="188">
        <v>0.34</v>
      </c>
      <c r="K779" s="188">
        <v>0.2</v>
      </c>
      <c r="L779" s="188">
        <v>0.1</v>
      </c>
      <c r="M779" s="188"/>
      <c r="N779" s="189">
        <f t="shared" si="484"/>
        <v>0.99999999999999989</v>
      </c>
      <c r="O779" s="190">
        <v>1.03</v>
      </c>
      <c r="P779" s="191">
        <v>35</v>
      </c>
      <c r="Q779" s="192">
        <v>33.6</v>
      </c>
      <c r="R779" s="193">
        <v>33.6</v>
      </c>
      <c r="S779" s="192">
        <v>31.6</v>
      </c>
      <c r="T779" s="194"/>
      <c r="U779" s="195">
        <f t="shared" si="485"/>
        <v>13.97</v>
      </c>
      <c r="V779" s="196">
        <f t="shared" si="486"/>
        <v>13.97</v>
      </c>
      <c r="W779" s="72">
        <v>44250648000</v>
      </c>
      <c r="X779" s="68">
        <v>44869596000</v>
      </c>
      <c r="Y779" s="68">
        <v>2900000000</v>
      </c>
      <c r="Z779" s="68">
        <v>47624532000</v>
      </c>
      <c r="AA779" s="68"/>
      <c r="AB779" s="58">
        <f t="shared" si="478"/>
        <v>0.84</v>
      </c>
      <c r="AC779" s="195">
        <f t="shared" si="487"/>
        <v>10.382400000000001</v>
      </c>
      <c r="AD779" s="199">
        <f t="shared" si="488"/>
        <v>10.382400000000001</v>
      </c>
      <c r="AE779" s="195">
        <v>44</v>
      </c>
      <c r="AF779" s="54"/>
      <c r="AG779" s="491">
        <v>32</v>
      </c>
      <c r="AH779" s="60"/>
      <c r="AI779" s="55"/>
      <c r="AJ779" s="61"/>
      <c r="AK779" s="62"/>
      <c r="AL779" s="63"/>
      <c r="AM779" s="64"/>
      <c r="AN779" s="65"/>
      <c r="AO779" s="66"/>
    </row>
    <row r="780" spans="1:41" s="22" customFormat="1" ht="54" customHeight="1" x14ac:dyDescent="0.15">
      <c r="A780" s="286"/>
      <c r="B780" s="327"/>
      <c r="C780" s="83"/>
      <c r="D780" s="325"/>
      <c r="E780" s="302"/>
      <c r="F780" s="325" t="s">
        <v>641</v>
      </c>
      <c r="G780" s="287"/>
      <c r="H780" s="328"/>
      <c r="I780" s="187">
        <v>0.36</v>
      </c>
      <c r="J780" s="188">
        <v>0.18</v>
      </c>
      <c r="K780" s="188">
        <v>0.12</v>
      </c>
      <c r="L780" s="188">
        <v>0.34</v>
      </c>
      <c r="M780" s="188"/>
      <c r="N780" s="189">
        <f t="shared" si="484"/>
        <v>1</v>
      </c>
      <c r="O780" s="190">
        <v>1.03</v>
      </c>
      <c r="P780" s="191">
        <v>34.4</v>
      </c>
      <c r="Q780" s="192">
        <v>34.4</v>
      </c>
      <c r="R780" s="193">
        <v>33.200000000000003</v>
      </c>
      <c r="S780" s="192">
        <v>33.6</v>
      </c>
      <c r="T780" s="192"/>
      <c r="U780" s="198">
        <f t="shared" si="485"/>
        <v>14</v>
      </c>
      <c r="V780" s="199">
        <f t="shared" si="486"/>
        <v>14</v>
      </c>
      <c r="W780" s="68">
        <v>64744340000</v>
      </c>
      <c r="X780" s="68"/>
      <c r="Y780" s="68"/>
      <c r="Z780" s="68"/>
      <c r="AA780" s="68"/>
      <c r="AB780" s="58">
        <f t="shared" si="478"/>
        <v>0.54</v>
      </c>
      <c r="AC780" s="198">
        <f t="shared" si="487"/>
        <v>6.6744000000000003</v>
      </c>
      <c r="AD780" s="199">
        <f t="shared" si="488"/>
        <v>6.6744000000000003</v>
      </c>
      <c r="AE780" s="195">
        <v>44</v>
      </c>
      <c r="AF780" s="54"/>
      <c r="AG780" s="491">
        <v>32</v>
      </c>
      <c r="AH780" s="60"/>
      <c r="AI780" s="55"/>
      <c r="AJ780" s="61"/>
      <c r="AK780" s="62"/>
      <c r="AL780" s="63"/>
      <c r="AM780" s="64"/>
      <c r="AN780" s="65"/>
      <c r="AO780" s="66"/>
    </row>
    <row r="781" spans="1:41" s="22" customFormat="1" ht="51" customHeight="1" x14ac:dyDescent="0.15">
      <c r="A781" s="286"/>
      <c r="B781" s="171"/>
      <c r="C781" s="247" t="s">
        <v>642</v>
      </c>
      <c r="D781" s="95"/>
      <c r="E781" s="295"/>
      <c r="F781" s="80"/>
      <c r="G781" s="89"/>
      <c r="H781" s="210"/>
      <c r="I781" s="48">
        <v>0.7</v>
      </c>
      <c r="J781" s="49">
        <v>0.3</v>
      </c>
      <c r="K781" s="49"/>
      <c r="L781" s="49"/>
      <c r="M781" s="49"/>
      <c r="N781" s="189">
        <f t="shared" si="484"/>
        <v>1</v>
      </c>
      <c r="O781" s="51">
        <v>1.03</v>
      </c>
      <c r="P781" s="52">
        <v>35</v>
      </c>
      <c r="Q781" s="53">
        <v>32.200000000000003</v>
      </c>
      <c r="R781" s="205"/>
      <c r="S781" s="192"/>
      <c r="T781" s="192"/>
      <c r="U781" s="198">
        <f t="shared" si="485"/>
        <v>14.07</v>
      </c>
      <c r="V781" s="55">
        <f t="shared" si="486"/>
        <v>14</v>
      </c>
      <c r="W781" s="56">
        <v>41727949000</v>
      </c>
      <c r="X781" s="68">
        <v>59944589000</v>
      </c>
      <c r="Y781" s="56"/>
      <c r="Z781" s="56"/>
      <c r="AA781" s="56"/>
      <c r="AB781" s="58">
        <f t="shared" si="478"/>
        <v>1.0900000000000001</v>
      </c>
      <c r="AC781" s="58">
        <f t="shared" si="487"/>
        <v>13.472400000000002</v>
      </c>
      <c r="AD781" s="199">
        <f t="shared" si="488"/>
        <v>12</v>
      </c>
      <c r="AE781" s="54">
        <v>44</v>
      </c>
      <c r="AF781" s="54"/>
      <c r="AG781" s="491">
        <v>32</v>
      </c>
      <c r="AH781" s="60"/>
      <c r="AI781" s="55"/>
      <c r="AJ781" s="61"/>
      <c r="AK781" s="62"/>
      <c r="AL781" s="63"/>
      <c r="AM781" s="64"/>
      <c r="AN781" s="65"/>
      <c r="AO781" s="66"/>
    </row>
    <row r="782" spans="1:41" s="22" customFormat="1" ht="54" customHeight="1" x14ac:dyDescent="0.15">
      <c r="A782" s="286"/>
      <c r="B782" s="171" t="s">
        <v>643</v>
      </c>
      <c r="C782" s="73" t="s">
        <v>644</v>
      </c>
      <c r="D782" s="95" t="s">
        <v>554</v>
      </c>
      <c r="E782" s="302"/>
      <c r="F782" s="325"/>
      <c r="G782" s="287"/>
      <c r="H782" s="230"/>
      <c r="I782" s="187"/>
      <c r="J782" s="188"/>
      <c r="K782" s="188"/>
      <c r="L782" s="188"/>
      <c r="M782" s="188"/>
      <c r="N782" s="189"/>
      <c r="O782" s="190"/>
      <c r="P782" s="191"/>
      <c r="Q782" s="192"/>
      <c r="R782" s="193"/>
      <c r="S782" s="192"/>
      <c r="T782" s="192"/>
      <c r="U782" s="198"/>
      <c r="V782" s="199"/>
      <c r="W782" s="68"/>
      <c r="X782" s="68"/>
      <c r="Y782" s="68"/>
      <c r="Z782" s="68"/>
      <c r="AA782" s="68"/>
      <c r="AB782" s="58">
        <f t="shared" si="478"/>
        <v>0</v>
      </c>
      <c r="AC782" s="198"/>
      <c r="AD782" s="199"/>
      <c r="AE782" s="195"/>
      <c r="AF782" s="54"/>
      <c r="AG782" s="491">
        <v>32</v>
      </c>
      <c r="AH782" s="60"/>
      <c r="AI782" s="55"/>
      <c r="AJ782" s="61"/>
      <c r="AK782" s="62"/>
      <c r="AL782" s="63"/>
      <c r="AM782" s="64"/>
      <c r="AN782" s="65"/>
      <c r="AO782" s="66"/>
    </row>
    <row r="783" spans="1:41" s="22" customFormat="1" ht="42" customHeight="1" x14ac:dyDescent="0.15">
      <c r="A783" s="286"/>
      <c r="B783" s="171"/>
      <c r="C783" s="220" t="s">
        <v>476</v>
      </c>
      <c r="D783" s="80" t="s">
        <v>551</v>
      </c>
      <c r="E783" s="104" t="s">
        <v>645</v>
      </c>
      <c r="F783" s="80"/>
      <c r="G783" s="83"/>
      <c r="H783" s="210" t="s">
        <v>646</v>
      </c>
      <c r="I783" s="187">
        <v>0.4</v>
      </c>
      <c r="J783" s="188">
        <v>0.3</v>
      </c>
      <c r="K783" s="188">
        <v>0.3</v>
      </c>
      <c r="L783" s="188"/>
      <c r="M783" s="188"/>
      <c r="N783" s="189">
        <f t="shared" ref="N783:N798" si="489">SUM(I783:M783)</f>
        <v>1</v>
      </c>
      <c r="O783" s="190">
        <v>1.03</v>
      </c>
      <c r="P783" s="191">
        <v>35</v>
      </c>
      <c r="Q783" s="192">
        <v>33.6</v>
      </c>
      <c r="R783" s="193">
        <v>33.200000000000003</v>
      </c>
      <c r="S783" s="192"/>
      <c r="T783" s="194"/>
      <c r="U783" s="195">
        <f>ROUND((((P783*14/35*I783)+(Q783*14/35*J783)+(R783*14/35*K783)+(S783*14/35*L783)+(T783*14/35*M783))*O783),2)</f>
        <v>14.02</v>
      </c>
      <c r="V783" s="196">
        <f>IF(U783&gt;=14,14,U783)</f>
        <v>14</v>
      </c>
      <c r="W783" s="68">
        <v>32100000000</v>
      </c>
      <c r="X783" s="68">
        <v>44869596000</v>
      </c>
      <c r="Y783" s="68">
        <v>34739469000</v>
      </c>
      <c r="Z783" s="68"/>
      <c r="AA783" s="68"/>
      <c r="AB783" s="58">
        <f t="shared" si="478"/>
        <v>0.85</v>
      </c>
      <c r="AC783" s="195">
        <f>12*AB783*O783</f>
        <v>10.506</v>
      </c>
      <c r="AD783" s="199">
        <f>IF(AC783&gt;=12,12,AC783)</f>
        <v>10.506</v>
      </c>
      <c r="AE783" s="195">
        <v>44</v>
      </c>
      <c r="AF783" s="54"/>
      <c r="AG783" s="491">
        <v>32</v>
      </c>
      <c r="AH783" s="60"/>
      <c r="AI783" s="55"/>
      <c r="AJ783" s="61"/>
      <c r="AK783" s="62"/>
      <c r="AL783" s="63"/>
      <c r="AM783" s="64"/>
      <c r="AN783" s="65"/>
      <c r="AO783" s="66"/>
    </row>
    <row r="784" spans="1:41" s="22" customFormat="1" ht="51" customHeight="1" x14ac:dyDescent="0.15">
      <c r="A784" s="286"/>
      <c r="B784" s="171" t="s">
        <v>515</v>
      </c>
      <c r="C784" s="106" t="s">
        <v>642</v>
      </c>
      <c r="D784" s="119" t="s">
        <v>626</v>
      </c>
      <c r="E784" s="302"/>
      <c r="F784" s="80"/>
      <c r="G784" s="142"/>
      <c r="H784" s="210"/>
      <c r="I784" s="48">
        <v>0.7</v>
      </c>
      <c r="J784" s="49">
        <v>0.3</v>
      </c>
      <c r="K784" s="49"/>
      <c r="L784" s="49"/>
      <c r="M784" s="49"/>
      <c r="N784" s="189">
        <f t="shared" si="489"/>
        <v>1</v>
      </c>
      <c r="O784" s="51">
        <v>1.03</v>
      </c>
      <c r="P784" s="52">
        <v>35</v>
      </c>
      <c r="Q784" s="53">
        <v>32.200000000000003</v>
      </c>
      <c r="R784" s="205"/>
      <c r="S784" s="192"/>
      <c r="T784" s="192"/>
      <c r="U784" s="198">
        <f>ROUND((((P784*14/35*I784)+(Q784*14/35*J784)+(R784*14/35*K784)+(S784*14/35*L784)+(T784*14/35*M784))*O784),2)</f>
        <v>14.07</v>
      </c>
      <c r="V784" s="55">
        <f>IF(U784&gt;=14,14,U784)</f>
        <v>14</v>
      </c>
      <c r="W784" s="56">
        <v>41727949000</v>
      </c>
      <c r="X784" s="68">
        <v>59944589000</v>
      </c>
      <c r="Y784" s="56"/>
      <c r="Z784" s="56"/>
      <c r="AA784" s="56"/>
      <c r="AB784" s="58">
        <f t="shared" si="478"/>
        <v>1.0900000000000001</v>
      </c>
      <c r="AC784" s="58">
        <f>12*AB784*O784</f>
        <v>13.472400000000002</v>
      </c>
      <c r="AD784" s="199">
        <f>IF(AC784&gt;=12,12,AC784)</f>
        <v>12</v>
      </c>
      <c r="AE784" s="54">
        <v>44</v>
      </c>
      <c r="AF784" s="54"/>
      <c r="AG784" s="491">
        <v>32</v>
      </c>
      <c r="AH784" s="60"/>
      <c r="AI784" s="55"/>
      <c r="AJ784" s="61"/>
      <c r="AK784" s="62"/>
      <c r="AL784" s="63"/>
      <c r="AM784" s="64"/>
      <c r="AN784" s="65"/>
      <c r="AO784" s="66"/>
    </row>
    <row r="785" spans="1:41" s="22" customFormat="1" ht="42" customHeight="1" x14ac:dyDescent="0.15">
      <c r="A785" s="286"/>
      <c r="B785" s="171"/>
      <c r="C785" s="80"/>
      <c r="D785" s="73" t="s">
        <v>647</v>
      </c>
      <c r="E785" s="104"/>
      <c r="F785" s="80"/>
      <c r="G785" s="73"/>
      <c r="H785" s="210"/>
      <c r="I785" s="187">
        <v>0.55000000000000004</v>
      </c>
      <c r="J785" s="188">
        <v>0.3</v>
      </c>
      <c r="K785" s="188">
        <v>0.15</v>
      </c>
      <c r="L785" s="188"/>
      <c r="M785" s="188"/>
      <c r="N785" s="189">
        <f t="shared" si="489"/>
        <v>1</v>
      </c>
      <c r="O785" s="190">
        <v>1.03</v>
      </c>
      <c r="P785" s="191">
        <v>34.700000000000003</v>
      </c>
      <c r="Q785" s="192">
        <v>32.200000000000003</v>
      </c>
      <c r="R785" s="193">
        <v>35</v>
      </c>
      <c r="S785" s="192"/>
      <c r="T785" s="194"/>
      <c r="U785" s="195">
        <f>ROUND((((P785*14/35*I785)+(Q785*14/35*J785)+(R785*14/35*K785)+(S785*14/35*L785)+(T785*14/35*M785))*O785),2)</f>
        <v>14.01</v>
      </c>
      <c r="V785" s="196">
        <f>IF(U785&gt;=14,14,U785)</f>
        <v>14</v>
      </c>
      <c r="W785" s="68">
        <v>36769761000</v>
      </c>
      <c r="X785" s="72">
        <v>59573089000</v>
      </c>
      <c r="Y785" s="68"/>
      <c r="Z785" s="68"/>
      <c r="AA785" s="68"/>
      <c r="AB785" s="58">
        <f t="shared" si="478"/>
        <v>0.88</v>
      </c>
      <c r="AC785" s="195">
        <f>12*AB785*O785</f>
        <v>10.876800000000001</v>
      </c>
      <c r="AD785" s="199">
        <f>IF(AC785&gt;=12,12,AC785)</f>
        <v>10.876800000000001</v>
      </c>
      <c r="AE785" s="195">
        <v>44</v>
      </c>
      <c r="AF785" s="54"/>
      <c r="AG785" s="491">
        <v>32</v>
      </c>
      <c r="AH785" s="60"/>
      <c r="AI785" s="55"/>
      <c r="AJ785" s="61"/>
      <c r="AK785" s="62"/>
      <c r="AL785" s="63"/>
      <c r="AM785" s="64"/>
      <c r="AN785" s="65"/>
      <c r="AO785" s="66"/>
    </row>
    <row r="786" spans="1:41" s="22" customFormat="1" ht="42" customHeight="1" x14ac:dyDescent="0.15">
      <c r="A786" s="286"/>
      <c r="B786" s="171"/>
      <c r="C786" s="106" t="s">
        <v>648</v>
      </c>
      <c r="D786" s="306" t="s">
        <v>649</v>
      </c>
      <c r="E786" s="80"/>
      <c r="F786" s="80"/>
      <c r="G786" s="76"/>
      <c r="H786" s="210"/>
      <c r="I786" s="187">
        <v>0.4</v>
      </c>
      <c r="J786" s="188">
        <v>0.2</v>
      </c>
      <c r="K786" s="188">
        <v>0.1</v>
      </c>
      <c r="L786" s="188">
        <v>0.3</v>
      </c>
      <c r="M786" s="188"/>
      <c r="N786" s="189">
        <f t="shared" si="489"/>
        <v>1</v>
      </c>
      <c r="O786" s="190">
        <v>1.03</v>
      </c>
      <c r="P786" s="191">
        <v>34.700000000000003</v>
      </c>
      <c r="Q786" s="192">
        <v>34.700000000000003</v>
      </c>
      <c r="R786" s="193">
        <v>32.200000000000003</v>
      </c>
      <c r="S786" s="192">
        <v>33.6</v>
      </c>
      <c r="T786" s="194"/>
      <c r="U786" s="195">
        <f>ROUND((((P786*14/35*I786)+(Q786*14/35*J786)+(R786*14/35*K786)+(S786*14/35*L786)+(T786*14/35*M786))*O786),2)</f>
        <v>14.06</v>
      </c>
      <c r="V786" s="196">
        <f>IF(U786&gt;=14,14,U786)</f>
        <v>14</v>
      </c>
      <c r="W786" s="68">
        <v>143884841000</v>
      </c>
      <c r="X786" s="68"/>
      <c r="Y786" s="68"/>
      <c r="Z786" s="68">
        <v>44869596000</v>
      </c>
      <c r="AA786" s="68"/>
      <c r="AB786" s="58">
        <f t="shared" si="478"/>
        <v>1.64</v>
      </c>
      <c r="AC786" s="195">
        <f>12*AB786*O786</f>
        <v>20.270399999999999</v>
      </c>
      <c r="AD786" s="199">
        <f>IF(AC786&gt;=12,12,AC786)</f>
        <v>12</v>
      </c>
      <c r="AE786" s="195">
        <v>44</v>
      </c>
      <c r="AF786" s="54"/>
      <c r="AG786" s="491">
        <v>32</v>
      </c>
      <c r="AH786" s="60"/>
      <c r="AI786" s="55"/>
      <c r="AJ786" s="61"/>
      <c r="AK786" s="62"/>
      <c r="AL786" s="63"/>
      <c r="AM786" s="64"/>
      <c r="AN786" s="65"/>
      <c r="AO786" s="66"/>
    </row>
    <row r="787" spans="1:41" s="22" customFormat="1" ht="42" customHeight="1" x14ac:dyDescent="0.15">
      <c r="A787" s="286"/>
      <c r="B787" s="171"/>
      <c r="C787" s="95"/>
      <c r="D787" s="73" t="s">
        <v>650</v>
      </c>
      <c r="E787" s="80" t="s">
        <v>651</v>
      </c>
      <c r="F787" s="73"/>
      <c r="G787" s="73"/>
      <c r="H787" s="210"/>
      <c r="I787" s="187">
        <v>0.3</v>
      </c>
      <c r="J787" s="188">
        <v>0.1</v>
      </c>
      <c r="K787" s="188">
        <v>0.2</v>
      </c>
      <c r="L787" s="188">
        <v>0.2</v>
      </c>
      <c r="M787" s="188">
        <v>0.2</v>
      </c>
      <c r="N787" s="189">
        <f t="shared" si="489"/>
        <v>1</v>
      </c>
      <c r="O787" s="190">
        <v>1.03</v>
      </c>
      <c r="P787" s="191">
        <v>34.700000000000003</v>
      </c>
      <c r="Q787" s="192">
        <v>32.200000000000003</v>
      </c>
      <c r="R787" s="193">
        <v>34</v>
      </c>
      <c r="S787" s="192">
        <v>29.3</v>
      </c>
      <c r="T787" s="194">
        <v>34.700000000000003</v>
      </c>
      <c r="U787" s="195">
        <f t="shared" ref="U787:U796" si="490">ROUND((((P787*14/35*I787)+(Q787*14/35*J787)+(R787*14/35*K787)+(S787*14/35*L787)+(T787*14/35*M787))*O787),2)</f>
        <v>13.69</v>
      </c>
      <c r="V787" s="196">
        <f t="shared" ref="V787:V796" si="491">IF(U787&gt;=14,14,U787)</f>
        <v>13.69</v>
      </c>
      <c r="W787" s="68"/>
      <c r="X787" s="68"/>
      <c r="Y787" s="68"/>
      <c r="Z787" s="68">
        <v>300386602000</v>
      </c>
      <c r="AA787" s="68"/>
      <c r="AB787" s="58">
        <f t="shared" si="478"/>
        <v>1.38</v>
      </c>
      <c r="AC787" s="195">
        <f t="shared" ref="AC787:AC796" si="492">12*AB787*O787</f>
        <v>17.056799999999999</v>
      </c>
      <c r="AD787" s="199">
        <f t="shared" ref="AD787:AD796" si="493">IF(AC787&gt;=12,12,AC787)</f>
        <v>12</v>
      </c>
      <c r="AE787" s="195">
        <v>44</v>
      </c>
      <c r="AF787" s="54"/>
      <c r="AG787" s="491">
        <v>32</v>
      </c>
      <c r="AH787" s="60"/>
      <c r="AI787" s="55"/>
      <c r="AJ787" s="61"/>
      <c r="AK787" s="62"/>
      <c r="AL787" s="63"/>
      <c r="AM787" s="64"/>
      <c r="AN787" s="65"/>
      <c r="AO787" s="66"/>
    </row>
    <row r="788" spans="1:41" s="22" customFormat="1" ht="54" customHeight="1" x14ac:dyDescent="0.15">
      <c r="A788" s="286"/>
      <c r="B788" s="327"/>
      <c r="C788" s="104"/>
      <c r="D788" s="306" t="s">
        <v>652</v>
      </c>
      <c r="E788" s="80"/>
      <c r="F788" s="80"/>
      <c r="G788" s="231"/>
      <c r="H788" s="47"/>
      <c r="I788" s="187">
        <v>0.51</v>
      </c>
      <c r="J788" s="188">
        <v>0.49</v>
      </c>
      <c r="K788" s="188"/>
      <c r="L788" s="188"/>
      <c r="M788" s="188"/>
      <c r="N788" s="189">
        <f t="shared" si="489"/>
        <v>1</v>
      </c>
      <c r="O788" s="190">
        <v>1.03</v>
      </c>
      <c r="P788" s="191">
        <v>34</v>
      </c>
      <c r="Q788" s="192">
        <v>34.700000000000003</v>
      </c>
      <c r="R788" s="193"/>
      <c r="S788" s="192"/>
      <c r="T788" s="192"/>
      <c r="U788" s="198">
        <f t="shared" si="490"/>
        <v>14.15</v>
      </c>
      <c r="V788" s="199">
        <f t="shared" si="491"/>
        <v>14</v>
      </c>
      <c r="W788" s="72">
        <v>30759867000</v>
      </c>
      <c r="X788" s="68">
        <v>151541874000</v>
      </c>
      <c r="Y788" s="72"/>
      <c r="Z788" s="68"/>
      <c r="AA788" s="68"/>
      <c r="AB788" s="58">
        <f t="shared" si="478"/>
        <v>2.0699999999999998</v>
      </c>
      <c r="AC788" s="198">
        <f t="shared" si="492"/>
        <v>25.585199999999997</v>
      </c>
      <c r="AD788" s="199">
        <f t="shared" si="493"/>
        <v>12</v>
      </c>
      <c r="AE788" s="195">
        <v>44</v>
      </c>
      <c r="AF788" s="54"/>
      <c r="AG788" s="491">
        <v>32</v>
      </c>
      <c r="AH788" s="60"/>
      <c r="AI788" s="55"/>
      <c r="AJ788" s="61"/>
      <c r="AK788" s="62"/>
      <c r="AL788" s="63"/>
      <c r="AM788" s="64"/>
      <c r="AN788" s="65"/>
      <c r="AO788" s="66"/>
    </row>
    <row r="789" spans="1:41" s="22" customFormat="1" ht="54" customHeight="1" x14ac:dyDescent="0.15">
      <c r="A789" s="286"/>
      <c r="B789" s="171"/>
      <c r="C789" s="302"/>
      <c r="D789" s="306" t="s">
        <v>652</v>
      </c>
      <c r="E789" s="94"/>
      <c r="F789" s="220"/>
      <c r="G789" s="329"/>
      <c r="H789" s="210"/>
      <c r="I789" s="187">
        <v>0.51</v>
      </c>
      <c r="J789" s="188">
        <v>0.49</v>
      </c>
      <c r="K789" s="188"/>
      <c r="L789" s="188"/>
      <c r="M789" s="188"/>
      <c r="N789" s="189">
        <f t="shared" si="489"/>
        <v>1</v>
      </c>
      <c r="O789" s="190">
        <v>1.03</v>
      </c>
      <c r="P789" s="191">
        <v>33.200000000000003</v>
      </c>
      <c r="Q789" s="192">
        <v>34.700000000000003</v>
      </c>
      <c r="R789" s="193"/>
      <c r="S789" s="192"/>
      <c r="T789" s="194"/>
      <c r="U789" s="195">
        <f t="shared" si="490"/>
        <v>13.98</v>
      </c>
      <c r="V789" s="196">
        <f t="shared" si="491"/>
        <v>13.98</v>
      </c>
      <c r="W789" s="68"/>
      <c r="X789" s="68">
        <v>151541874000</v>
      </c>
      <c r="Y789" s="68"/>
      <c r="Z789" s="68"/>
      <c r="AA789" s="68"/>
      <c r="AB789" s="58">
        <f t="shared" si="478"/>
        <v>1.71</v>
      </c>
      <c r="AC789" s="195">
        <f t="shared" si="492"/>
        <v>21.1356</v>
      </c>
      <c r="AD789" s="199">
        <f t="shared" si="493"/>
        <v>12</v>
      </c>
      <c r="AE789" s="195">
        <v>44</v>
      </c>
      <c r="AF789" s="54"/>
      <c r="AG789" s="491">
        <v>32</v>
      </c>
      <c r="AH789" s="60"/>
      <c r="AI789" s="55"/>
      <c r="AJ789" s="61"/>
      <c r="AK789" s="62"/>
      <c r="AL789" s="63"/>
      <c r="AM789" s="64"/>
      <c r="AN789" s="65"/>
      <c r="AO789" s="66"/>
    </row>
    <row r="790" spans="1:41" s="22" customFormat="1" ht="51" customHeight="1" x14ac:dyDescent="0.15">
      <c r="A790" s="286"/>
      <c r="B790" s="171"/>
      <c r="C790" s="80"/>
      <c r="D790" s="76"/>
      <c r="E790" s="80"/>
      <c r="F790" s="220"/>
      <c r="G790" s="309"/>
      <c r="H790" s="210"/>
      <c r="I790" s="187">
        <v>0.65</v>
      </c>
      <c r="J790" s="188">
        <v>0.35</v>
      </c>
      <c r="K790" s="188"/>
      <c r="L790" s="188"/>
      <c r="M790" s="188"/>
      <c r="N790" s="189">
        <f t="shared" si="489"/>
        <v>1</v>
      </c>
      <c r="O790" s="190">
        <v>1.03</v>
      </c>
      <c r="P790" s="191">
        <v>35</v>
      </c>
      <c r="Q790" s="192">
        <v>32.200000000000003</v>
      </c>
      <c r="R790" s="192"/>
      <c r="S790" s="192"/>
      <c r="T790" s="192"/>
      <c r="U790" s="198">
        <f t="shared" si="490"/>
        <v>14.02</v>
      </c>
      <c r="V790" s="199">
        <f t="shared" si="491"/>
        <v>14</v>
      </c>
      <c r="W790" s="72">
        <v>200000000000</v>
      </c>
      <c r="X790" s="72">
        <v>30759867000</v>
      </c>
      <c r="Y790" s="72"/>
      <c r="Z790" s="68"/>
      <c r="AA790" s="68"/>
      <c r="AB790" s="58">
        <f t="shared" si="478"/>
        <v>3.24</v>
      </c>
      <c r="AC790" s="198">
        <f t="shared" si="492"/>
        <v>40.046400000000006</v>
      </c>
      <c r="AD790" s="199">
        <f t="shared" si="493"/>
        <v>12</v>
      </c>
      <c r="AE790" s="195">
        <v>44</v>
      </c>
      <c r="AF790" s="54"/>
      <c r="AG790" s="491">
        <v>32</v>
      </c>
      <c r="AH790" s="60"/>
      <c r="AI790" s="55"/>
      <c r="AJ790" s="61"/>
      <c r="AK790" s="62"/>
      <c r="AL790" s="63"/>
      <c r="AM790" s="64"/>
      <c r="AN790" s="65"/>
      <c r="AO790" s="66"/>
    </row>
    <row r="791" spans="1:41" s="22" customFormat="1" ht="51" customHeight="1" x14ac:dyDescent="0.15">
      <c r="A791" s="286"/>
      <c r="B791" s="171"/>
      <c r="C791" s="113" t="s">
        <v>653</v>
      </c>
      <c r="D791" s="76"/>
      <c r="E791" s="80"/>
      <c r="F791" s="220"/>
      <c r="G791" s="309"/>
      <c r="H791" s="210"/>
      <c r="I791" s="187">
        <v>0.65</v>
      </c>
      <c r="J791" s="188">
        <v>0.35</v>
      </c>
      <c r="K791" s="188"/>
      <c r="L791" s="188"/>
      <c r="M791" s="188"/>
      <c r="N791" s="189">
        <f t="shared" si="489"/>
        <v>1</v>
      </c>
      <c r="O791" s="190">
        <v>1.03</v>
      </c>
      <c r="P791" s="191">
        <v>35</v>
      </c>
      <c r="Q791" s="192">
        <v>32.200000000000003</v>
      </c>
      <c r="R791" s="192"/>
      <c r="S791" s="192"/>
      <c r="T791" s="192"/>
      <c r="U791" s="198">
        <f t="shared" si="490"/>
        <v>14.02</v>
      </c>
      <c r="V791" s="199">
        <f t="shared" si="491"/>
        <v>14</v>
      </c>
      <c r="W791" s="72">
        <v>200000000000</v>
      </c>
      <c r="X791" s="72">
        <v>30759867000</v>
      </c>
      <c r="Y791" s="72"/>
      <c r="Z791" s="68"/>
      <c r="AA791" s="68"/>
      <c r="AB791" s="58">
        <f t="shared" si="478"/>
        <v>3.24</v>
      </c>
      <c r="AC791" s="198">
        <f t="shared" si="492"/>
        <v>40.046400000000006</v>
      </c>
      <c r="AD791" s="199">
        <f t="shared" si="493"/>
        <v>12</v>
      </c>
      <c r="AE791" s="195">
        <v>44</v>
      </c>
      <c r="AF791" s="54"/>
      <c r="AG791" s="491">
        <v>32</v>
      </c>
      <c r="AH791" s="60"/>
      <c r="AI791" s="55"/>
      <c r="AJ791" s="61"/>
      <c r="AK791" s="62"/>
      <c r="AL791" s="63"/>
      <c r="AM791" s="64"/>
      <c r="AN791" s="65"/>
      <c r="AO791" s="66"/>
    </row>
    <row r="792" spans="1:41" s="22" customFormat="1" ht="54" customHeight="1" x14ac:dyDescent="0.15">
      <c r="A792" s="286"/>
      <c r="B792" s="171"/>
      <c r="C792" s="80"/>
      <c r="D792" s="76"/>
      <c r="E792" s="80"/>
      <c r="F792" s="80"/>
      <c r="G792" s="330"/>
      <c r="H792" s="47"/>
      <c r="I792" s="187">
        <v>0.51</v>
      </c>
      <c r="J792" s="188">
        <v>0.49</v>
      </c>
      <c r="K792" s="188"/>
      <c r="L792" s="188"/>
      <c r="M792" s="188"/>
      <c r="N792" s="189">
        <f t="shared" si="489"/>
        <v>1</v>
      </c>
      <c r="O792" s="190">
        <v>1.03</v>
      </c>
      <c r="P792" s="191">
        <v>34</v>
      </c>
      <c r="Q792" s="192">
        <v>34</v>
      </c>
      <c r="R792" s="193"/>
      <c r="S792" s="192"/>
      <c r="T792" s="192"/>
      <c r="U792" s="198">
        <f t="shared" si="490"/>
        <v>14.01</v>
      </c>
      <c r="V792" s="199">
        <f t="shared" si="491"/>
        <v>14</v>
      </c>
      <c r="W792" s="72">
        <v>30759867000</v>
      </c>
      <c r="X792" s="68">
        <v>135354281000</v>
      </c>
      <c r="Y792" s="72"/>
      <c r="Z792" s="68"/>
      <c r="AA792" s="68"/>
      <c r="AB792" s="58">
        <f t="shared" si="478"/>
        <v>1.89</v>
      </c>
      <c r="AC792" s="198">
        <f t="shared" si="492"/>
        <v>23.360400000000002</v>
      </c>
      <c r="AD792" s="199">
        <f t="shared" si="493"/>
        <v>12</v>
      </c>
      <c r="AE792" s="195">
        <v>44</v>
      </c>
      <c r="AF792" s="54"/>
      <c r="AG792" s="491">
        <v>32</v>
      </c>
      <c r="AH792" s="60"/>
      <c r="AI792" s="55"/>
      <c r="AJ792" s="61"/>
      <c r="AK792" s="62"/>
      <c r="AL792" s="63"/>
      <c r="AM792" s="64"/>
      <c r="AN792" s="65"/>
      <c r="AO792" s="66"/>
    </row>
    <row r="793" spans="1:41" s="22" customFormat="1" ht="49.5" customHeight="1" x14ac:dyDescent="0.15">
      <c r="A793" s="286"/>
      <c r="B793" s="171"/>
      <c r="C793" s="243"/>
      <c r="D793" s="214"/>
      <c r="E793" s="220" t="s">
        <v>487</v>
      </c>
      <c r="F793" s="220"/>
      <c r="G793" s="288"/>
      <c r="H793" s="210" t="s">
        <v>54</v>
      </c>
      <c r="I793" s="187">
        <v>0.32</v>
      </c>
      <c r="J793" s="294">
        <v>0.24990000000000001</v>
      </c>
      <c r="K793" s="331">
        <v>0.13</v>
      </c>
      <c r="L793" s="332">
        <v>0.3</v>
      </c>
      <c r="M793" s="188"/>
      <c r="N793" s="289">
        <f t="shared" si="489"/>
        <v>0.99990000000000001</v>
      </c>
      <c r="O793" s="190">
        <v>1.03</v>
      </c>
      <c r="P793" s="191">
        <v>34.4</v>
      </c>
      <c r="Q793" s="192">
        <v>33.200000000000003</v>
      </c>
      <c r="R793" s="193">
        <v>32.200000000000003</v>
      </c>
      <c r="S793" s="192">
        <v>35</v>
      </c>
      <c r="T793" s="194"/>
      <c r="U793" s="198">
        <f t="shared" si="490"/>
        <v>14</v>
      </c>
      <c r="V793" s="196">
        <f t="shared" si="491"/>
        <v>14</v>
      </c>
      <c r="W793" s="72"/>
      <c r="X793" s="72"/>
      <c r="Y793" s="72"/>
      <c r="Z793" s="291">
        <v>200000000000</v>
      </c>
      <c r="AA793" s="292"/>
      <c r="AB793" s="58">
        <f t="shared" si="478"/>
        <v>1.38</v>
      </c>
      <c r="AC793" s="198">
        <f t="shared" si="492"/>
        <v>17.056799999999999</v>
      </c>
      <c r="AD793" s="199">
        <f t="shared" si="493"/>
        <v>12</v>
      </c>
      <c r="AE793" s="195">
        <v>44</v>
      </c>
      <c r="AF793" s="54"/>
      <c r="AG793" s="491">
        <v>32</v>
      </c>
      <c r="AH793" s="60"/>
      <c r="AI793" s="55"/>
      <c r="AJ793" s="61"/>
      <c r="AK793" s="62"/>
      <c r="AL793" s="63"/>
      <c r="AM793" s="64"/>
      <c r="AN793" s="65"/>
      <c r="AO793" s="66"/>
    </row>
    <row r="794" spans="1:41" s="22" customFormat="1" ht="54" customHeight="1" thickBot="1" x14ac:dyDescent="0.2">
      <c r="A794" s="286"/>
      <c r="B794" s="171"/>
      <c r="C794" s="170"/>
      <c r="D794" s="76"/>
      <c r="E794" s="80"/>
      <c r="F794" s="220"/>
      <c r="G794" s="322"/>
      <c r="H794" s="210" t="s">
        <v>654</v>
      </c>
      <c r="I794" s="187">
        <v>0.4</v>
      </c>
      <c r="J794" s="188">
        <v>0.3</v>
      </c>
      <c r="K794" s="188">
        <v>0.3</v>
      </c>
      <c r="L794" s="188"/>
      <c r="M794" s="188"/>
      <c r="N794" s="189">
        <f t="shared" si="489"/>
        <v>1</v>
      </c>
      <c r="O794" s="190">
        <v>1.03</v>
      </c>
      <c r="P794" s="191">
        <v>35</v>
      </c>
      <c r="Q794" s="192">
        <v>32.200000000000003</v>
      </c>
      <c r="R794" s="193">
        <v>34.700000000000003</v>
      </c>
      <c r="S794" s="192"/>
      <c r="T794" s="192"/>
      <c r="U794" s="198">
        <f t="shared" si="490"/>
        <v>14.04</v>
      </c>
      <c r="V794" s="199">
        <f t="shared" si="491"/>
        <v>14</v>
      </c>
      <c r="W794" s="68">
        <v>73488922000</v>
      </c>
      <c r="X794" s="68">
        <v>19094475000</v>
      </c>
      <c r="Y794" s="323">
        <v>41220404000</v>
      </c>
      <c r="Z794" s="68"/>
      <c r="AA794" s="68"/>
      <c r="AB794" s="58">
        <f t="shared" si="478"/>
        <v>1.0900000000000001</v>
      </c>
      <c r="AC794" s="198">
        <f t="shared" si="492"/>
        <v>13.472400000000002</v>
      </c>
      <c r="AD794" s="199">
        <f t="shared" si="493"/>
        <v>12</v>
      </c>
      <c r="AE794" s="195">
        <v>44</v>
      </c>
      <c r="AF794" s="54"/>
      <c r="AG794" s="491">
        <v>32</v>
      </c>
      <c r="AH794" s="60"/>
      <c r="AI794" s="55"/>
      <c r="AJ794" s="61"/>
      <c r="AK794" s="62"/>
      <c r="AL794" s="63"/>
      <c r="AM794" s="64"/>
      <c r="AN794" s="65"/>
      <c r="AO794" s="66"/>
    </row>
    <row r="795" spans="1:41" s="22" customFormat="1" ht="42" customHeight="1" x14ac:dyDescent="0.15">
      <c r="A795" s="286"/>
      <c r="B795" s="171"/>
      <c r="C795" s="118" t="s">
        <v>254</v>
      </c>
      <c r="D795" s="73" t="s">
        <v>50</v>
      </c>
      <c r="E795" s="80"/>
      <c r="F795" s="80"/>
      <c r="G795" s="333"/>
      <c r="H795" s="210" t="s">
        <v>655</v>
      </c>
      <c r="I795" s="187">
        <v>0.4</v>
      </c>
      <c r="J795" s="188">
        <v>0.3</v>
      </c>
      <c r="K795" s="188">
        <v>0.3</v>
      </c>
      <c r="L795" s="188"/>
      <c r="M795" s="188"/>
      <c r="N795" s="189">
        <f t="shared" si="489"/>
        <v>1</v>
      </c>
      <c r="O795" s="190">
        <v>1.03</v>
      </c>
      <c r="P795" s="191">
        <v>35</v>
      </c>
      <c r="Q795" s="192">
        <v>32.200000000000003</v>
      </c>
      <c r="R795" s="193">
        <v>34.700000000000003</v>
      </c>
      <c r="S795" s="192"/>
      <c r="T795" s="194"/>
      <c r="U795" s="195">
        <f t="shared" si="490"/>
        <v>14.04</v>
      </c>
      <c r="V795" s="196">
        <f t="shared" si="491"/>
        <v>14</v>
      </c>
      <c r="W795" s="72"/>
      <c r="X795" s="68">
        <v>215830738000</v>
      </c>
      <c r="Y795" s="68">
        <v>14163351000</v>
      </c>
      <c r="Z795" s="68"/>
      <c r="AA795" s="68"/>
      <c r="AB795" s="58">
        <f t="shared" si="478"/>
        <v>1.59</v>
      </c>
      <c r="AC795" s="195">
        <f t="shared" si="492"/>
        <v>19.652400000000004</v>
      </c>
      <c r="AD795" s="199">
        <f t="shared" si="493"/>
        <v>12</v>
      </c>
      <c r="AE795" s="195">
        <v>44</v>
      </c>
      <c r="AF795" s="54"/>
      <c r="AG795" s="491">
        <v>32</v>
      </c>
      <c r="AH795" s="60"/>
      <c r="AI795" s="55"/>
      <c r="AJ795" s="61"/>
      <c r="AK795" s="62"/>
      <c r="AL795" s="63"/>
      <c r="AM795" s="64"/>
      <c r="AN795" s="65"/>
      <c r="AO795" s="66"/>
    </row>
    <row r="796" spans="1:41" s="22" customFormat="1" ht="54" customHeight="1" x14ac:dyDescent="0.15">
      <c r="A796" s="286"/>
      <c r="B796" s="171"/>
      <c r="C796" s="170"/>
      <c r="D796" s="95"/>
      <c r="E796" s="94"/>
      <c r="F796" s="80"/>
      <c r="G796" s="322"/>
      <c r="H796" s="210" t="s">
        <v>317</v>
      </c>
      <c r="I796" s="187">
        <v>0.51</v>
      </c>
      <c r="J796" s="188">
        <v>0.49</v>
      </c>
      <c r="K796" s="188"/>
      <c r="L796" s="188"/>
      <c r="M796" s="188"/>
      <c r="N796" s="189">
        <f t="shared" si="489"/>
        <v>1</v>
      </c>
      <c r="O796" s="190">
        <v>1.03</v>
      </c>
      <c r="P796" s="191">
        <v>34</v>
      </c>
      <c r="Q796" s="192">
        <v>34</v>
      </c>
      <c r="R796" s="193"/>
      <c r="S796" s="192"/>
      <c r="T796" s="192"/>
      <c r="U796" s="198">
        <f t="shared" si="490"/>
        <v>14.01</v>
      </c>
      <c r="V796" s="199">
        <f t="shared" si="491"/>
        <v>14</v>
      </c>
      <c r="W796" s="68">
        <v>55110550000</v>
      </c>
      <c r="X796" s="68">
        <v>57529280000</v>
      </c>
      <c r="Y796" s="72"/>
      <c r="Z796" s="68"/>
      <c r="AA796" s="68"/>
      <c r="AB796" s="58">
        <f t="shared" si="478"/>
        <v>1.3</v>
      </c>
      <c r="AC796" s="198">
        <f t="shared" si="492"/>
        <v>16.068000000000001</v>
      </c>
      <c r="AD796" s="199">
        <f t="shared" si="493"/>
        <v>12</v>
      </c>
      <c r="AE796" s="195">
        <v>44</v>
      </c>
      <c r="AF796" s="54"/>
      <c r="AG796" s="491">
        <v>32</v>
      </c>
      <c r="AH796" s="60"/>
      <c r="AI796" s="55"/>
      <c r="AJ796" s="61"/>
      <c r="AK796" s="62"/>
      <c r="AL796" s="63"/>
      <c r="AM796" s="64"/>
      <c r="AN796" s="65"/>
      <c r="AO796" s="66"/>
    </row>
    <row r="797" spans="1:41" s="22" customFormat="1" ht="56.25" customHeight="1" x14ac:dyDescent="0.15">
      <c r="A797" s="286"/>
      <c r="B797" s="171"/>
      <c r="C797" s="80"/>
      <c r="D797" s="73"/>
      <c r="E797" s="73"/>
      <c r="F797" s="334"/>
      <c r="G797" s="83"/>
      <c r="H797" s="210" t="s">
        <v>656</v>
      </c>
      <c r="I797" s="187">
        <v>0.6</v>
      </c>
      <c r="J797" s="188">
        <v>0.4</v>
      </c>
      <c r="K797" s="188"/>
      <c r="L797" s="188"/>
      <c r="M797" s="188"/>
      <c r="N797" s="189">
        <f t="shared" si="489"/>
        <v>1</v>
      </c>
      <c r="O797" s="190">
        <v>1.03</v>
      </c>
      <c r="P797" s="191">
        <v>33.6</v>
      </c>
      <c r="Q797" s="192">
        <v>35</v>
      </c>
      <c r="R797" s="193"/>
      <c r="S797" s="192"/>
      <c r="T797" s="194"/>
      <c r="U797" s="195">
        <f>ROUND((((P797*14/35*I797)+(Q797*14/35*J797)+(R797*14/35*K797)+(S797*14/35*L797)+(T797*14/35*M797))*O797),2)</f>
        <v>14.07</v>
      </c>
      <c r="V797" s="196">
        <f>IF(U797&gt;=14,14,U797)</f>
        <v>14</v>
      </c>
      <c r="W797" s="68">
        <v>50229105000</v>
      </c>
      <c r="X797" s="72">
        <v>44250648000</v>
      </c>
      <c r="Y797" s="72"/>
      <c r="Z797" s="68"/>
      <c r="AA797" s="68"/>
      <c r="AB797" s="58">
        <f t="shared" si="478"/>
        <v>1.1000000000000001</v>
      </c>
      <c r="AC797" s="195">
        <f>12*AB797*O797</f>
        <v>13.596000000000002</v>
      </c>
      <c r="AD797" s="199">
        <f>IF(AC797&gt;=12,12,AC797)</f>
        <v>12</v>
      </c>
      <c r="AE797" s="195">
        <v>44</v>
      </c>
      <c r="AF797" s="54"/>
      <c r="AG797" s="491">
        <v>32</v>
      </c>
      <c r="AH797" s="60"/>
      <c r="AI797" s="55"/>
      <c r="AJ797" s="61"/>
      <c r="AK797" s="62"/>
      <c r="AL797" s="63"/>
      <c r="AM797" s="64"/>
      <c r="AN797" s="65"/>
      <c r="AO797" s="66"/>
    </row>
    <row r="798" spans="1:41" s="22" customFormat="1" ht="42" customHeight="1" x14ac:dyDescent="0.15">
      <c r="A798" s="286"/>
      <c r="B798" s="327"/>
      <c r="C798" s="220"/>
      <c r="D798" s="73"/>
      <c r="E798" s="73"/>
      <c r="F798" s="334"/>
      <c r="G798" s="83"/>
      <c r="H798" s="210" t="s">
        <v>657</v>
      </c>
      <c r="I798" s="187">
        <v>0.51</v>
      </c>
      <c r="J798" s="188">
        <v>0.49</v>
      </c>
      <c r="K798" s="188"/>
      <c r="L798" s="188"/>
      <c r="M798" s="188"/>
      <c r="N798" s="189">
        <f t="shared" si="489"/>
        <v>1</v>
      </c>
      <c r="O798" s="190">
        <v>1.03</v>
      </c>
      <c r="P798" s="191">
        <v>34</v>
      </c>
      <c r="Q798" s="192">
        <v>34</v>
      </c>
      <c r="R798" s="193"/>
      <c r="S798" s="192"/>
      <c r="T798" s="194"/>
      <c r="U798" s="195">
        <f>ROUND((((P798*14/35*I798)+(Q798*14/35*J798)+(R798*14/35*K798)+(S798*14/35*L798)+(T798*14/35*M798))*O798),2)</f>
        <v>14.01</v>
      </c>
      <c r="V798" s="196">
        <f>IF(U798&gt;=14,14,U798)</f>
        <v>14</v>
      </c>
      <c r="W798" s="68">
        <v>33059306000</v>
      </c>
      <c r="X798" s="68">
        <v>64744340000</v>
      </c>
      <c r="Y798" s="68"/>
      <c r="Z798" s="68"/>
      <c r="AA798" s="68"/>
      <c r="AB798" s="58">
        <f t="shared" si="478"/>
        <v>1.1200000000000001</v>
      </c>
      <c r="AC798" s="195">
        <f>12*AB798*O798</f>
        <v>13.843200000000001</v>
      </c>
      <c r="AD798" s="199">
        <f>IF(AC798&gt;=12,12,AC798)</f>
        <v>12</v>
      </c>
      <c r="AE798" s="195">
        <v>44</v>
      </c>
      <c r="AF798" s="54"/>
      <c r="AG798" s="491">
        <v>32</v>
      </c>
      <c r="AH798" s="60"/>
      <c r="AI798" s="55"/>
      <c r="AJ798" s="61"/>
      <c r="AK798" s="62"/>
      <c r="AL798" s="63"/>
      <c r="AM798" s="64"/>
      <c r="AN798" s="65"/>
      <c r="AO798" s="66"/>
    </row>
    <row r="799" spans="1:41" s="22" customFormat="1" ht="51" customHeight="1" x14ac:dyDescent="0.15">
      <c r="A799" s="286"/>
      <c r="B799" s="171"/>
      <c r="C799" s="80"/>
      <c r="D799" s="73"/>
      <c r="E799" s="95" t="s">
        <v>554</v>
      </c>
      <c r="F799" s="214"/>
      <c r="G799" s="287"/>
      <c r="H799" s="210" t="s">
        <v>266</v>
      </c>
      <c r="I799" s="187">
        <v>0.4</v>
      </c>
      <c r="J799" s="188">
        <v>0.3</v>
      </c>
      <c r="K799" s="188">
        <v>0.3</v>
      </c>
      <c r="L799" s="188"/>
      <c r="M799" s="188"/>
      <c r="N799" s="189">
        <f>SUM(I799:M799)</f>
        <v>1</v>
      </c>
      <c r="O799" s="190">
        <v>1.03</v>
      </c>
      <c r="P799" s="191">
        <v>34</v>
      </c>
      <c r="Q799" s="192">
        <v>34.4</v>
      </c>
      <c r="R799" s="192">
        <v>33.6</v>
      </c>
      <c r="S799" s="192"/>
      <c r="T799" s="192"/>
      <c r="U799" s="198">
        <f>ROUND((((P799*14/35*I799)+(Q799*14/35*J799)+(R799*14/35*K799)+(S799*14/35*L799)+(T799*14/35*M799))*O799),2)</f>
        <v>14.01</v>
      </c>
      <c r="V799" s="199">
        <f>IF(U799&gt;=14,14,U799)</f>
        <v>14</v>
      </c>
      <c r="W799" s="72">
        <v>108136310000</v>
      </c>
      <c r="X799" s="68">
        <v>15075277000</v>
      </c>
      <c r="Y799" s="72">
        <v>47531860000</v>
      </c>
      <c r="Z799" s="68"/>
      <c r="AA799" s="68"/>
      <c r="AB799" s="58">
        <f t="shared" si="478"/>
        <v>1.43</v>
      </c>
      <c r="AC799" s="198">
        <f>12*AB799*O799</f>
        <v>17.674800000000001</v>
      </c>
      <c r="AD799" s="199">
        <f>IF(AC799&gt;=12,12,AC799)</f>
        <v>12</v>
      </c>
      <c r="AE799" s="195">
        <v>44</v>
      </c>
      <c r="AF799" s="54"/>
      <c r="AG799" s="491">
        <v>32</v>
      </c>
      <c r="AH799" s="60"/>
      <c r="AI799" s="55"/>
      <c r="AJ799" s="61"/>
      <c r="AK799" s="62"/>
      <c r="AL799" s="63"/>
      <c r="AM799" s="64"/>
      <c r="AN799" s="65"/>
      <c r="AO799" s="66"/>
    </row>
    <row r="800" spans="1:41" s="22" customFormat="1" ht="54" customHeight="1" x14ac:dyDescent="0.15">
      <c r="A800" s="286"/>
      <c r="B800" s="171"/>
      <c r="C800" s="109" t="s">
        <v>658</v>
      </c>
      <c r="D800" s="95"/>
      <c r="E800" s="80" t="s">
        <v>533</v>
      </c>
      <c r="F800" s="80"/>
      <c r="G800" s="214"/>
      <c r="H800" s="210" t="s">
        <v>250</v>
      </c>
      <c r="I800" s="187">
        <v>0.38</v>
      </c>
      <c r="J800" s="188">
        <v>0.32</v>
      </c>
      <c r="K800" s="188">
        <v>0.3</v>
      </c>
      <c r="L800" s="188"/>
      <c r="M800" s="188"/>
      <c r="N800" s="189">
        <f>SUM(I800:M800)</f>
        <v>1</v>
      </c>
      <c r="O800" s="190">
        <v>1.03</v>
      </c>
      <c r="P800" s="191">
        <v>33.200000000000003</v>
      </c>
      <c r="Q800" s="192">
        <v>34.4</v>
      </c>
      <c r="R800" s="193">
        <v>34.700000000000003</v>
      </c>
      <c r="S800" s="192"/>
      <c r="T800" s="192"/>
      <c r="U800" s="198">
        <f>ROUND((((P800*14/35*I800)+(Q800*14/35*J800)+(R800*14/35*K800)+(S800*14/35*L800)+(T800*14/35*M800))*O800),2)</f>
        <v>14.02</v>
      </c>
      <c r="V800" s="199">
        <f>IF(U800&gt;=14,14,U800)</f>
        <v>14</v>
      </c>
      <c r="W800" s="68">
        <v>102866213000</v>
      </c>
      <c r="X800" s="68">
        <v>3779606000</v>
      </c>
      <c r="Y800" s="72">
        <v>32152642000</v>
      </c>
      <c r="Z800" s="72"/>
      <c r="AA800" s="68"/>
      <c r="AB800" s="58">
        <f t="shared" si="478"/>
        <v>1.1499999999999999</v>
      </c>
      <c r="AC800" s="198">
        <f>12*AB800*O800</f>
        <v>14.213999999999999</v>
      </c>
      <c r="AD800" s="199">
        <f>IF(AC800&gt;=12,12,AC800)</f>
        <v>12</v>
      </c>
      <c r="AE800" s="195">
        <v>44</v>
      </c>
      <c r="AF800" s="54"/>
      <c r="AG800" s="491">
        <v>32</v>
      </c>
      <c r="AH800" s="60"/>
      <c r="AI800" s="55"/>
      <c r="AJ800" s="61"/>
      <c r="AK800" s="62"/>
      <c r="AL800" s="63"/>
      <c r="AM800" s="64"/>
      <c r="AN800" s="65"/>
      <c r="AO800" s="66"/>
    </row>
    <row r="801" spans="1:41" s="22" customFormat="1" ht="45.75" customHeight="1" x14ac:dyDescent="0.15">
      <c r="A801" s="286"/>
      <c r="B801" s="171"/>
      <c r="C801" s="224" t="s">
        <v>659</v>
      </c>
      <c r="D801" s="76" t="s">
        <v>660</v>
      </c>
      <c r="E801" s="95" t="s">
        <v>342</v>
      </c>
      <c r="F801" s="335"/>
      <c r="G801" s="336"/>
      <c r="H801" s="337" t="s">
        <v>661</v>
      </c>
      <c r="I801" s="187">
        <v>0.5</v>
      </c>
      <c r="J801" s="188">
        <v>0.2</v>
      </c>
      <c r="K801" s="188">
        <v>0.1</v>
      </c>
      <c r="L801" s="188">
        <v>0.2</v>
      </c>
      <c r="M801" s="188"/>
      <c r="N801" s="189">
        <f>SUM(I801:M801)</f>
        <v>1</v>
      </c>
      <c r="O801" s="190">
        <v>1.03</v>
      </c>
      <c r="P801" s="191">
        <v>35</v>
      </c>
      <c r="Q801" s="192">
        <v>35</v>
      </c>
      <c r="R801" s="192">
        <v>31.6</v>
      </c>
      <c r="S801" s="192">
        <v>33.200000000000003</v>
      </c>
      <c r="T801" s="192"/>
      <c r="U801" s="198">
        <f>ROUND((((P801*14/35*I801)+(Q801*14/35*J801)+(R801*14/35*K801)+(S801*14/35*L801)+(T801*14/35*M801))*O801),2)</f>
        <v>14.13</v>
      </c>
      <c r="V801" s="199">
        <f>IF(U801&gt;=14,14,U801)</f>
        <v>14</v>
      </c>
      <c r="W801" s="323">
        <v>144217026000</v>
      </c>
      <c r="X801" s="68">
        <v>1658136000</v>
      </c>
      <c r="Y801" s="72"/>
      <c r="Z801" s="68"/>
      <c r="AA801" s="68"/>
      <c r="AB801" s="58">
        <f t="shared" si="478"/>
        <v>1.67</v>
      </c>
      <c r="AC801" s="198">
        <f>12*AB801*O801</f>
        <v>20.641200000000001</v>
      </c>
      <c r="AD801" s="199">
        <f>IF(AC801&gt;=12,12,AC801)</f>
        <v>12</v>
      </c>
      <c r="AE801" s="195">
        <v>44</v>
      </c>
      <c r="AF801" s="54"/>
      <c r="AG801" s="491">
        <v>32</v>
      </c>
      <c r="AH801" s="60"/>
      <c r="AI801" s="55"/>
      <c r="AJ801" s="61"/>
      <c r="AK801" s="62"/>
      <c r="AL801" s="63"/>
      <c r="AM801" s="64"/>
      <c r="AN801" s="65"/>
      <c r="AO801" s="66"/>
    </row>
    <row r="802" spans="1:41" s="22" customFormat="1" ht="72" customHeight="1" x14ac:dyDescent="0.15">
      <c r="A802" s="286"/>
      <c r="B802" s="171"/>
      <c r="C802" s="76"/>
      <c r="D802" s="80"/>
      <c r="E802" s="338"/>
      <c r="F802" s="95"/>
      <c r="G802" s="83"/>
      <c r="H802" s="210"/>
      <c r="I802" s="187"/>
      <c r="J802" s="188"/>
      <c r="K802" s="188"/>
      <c r="L802" s="188"/>
      <c r="M802" s="188"/>
      <c r="N802" s="189"/>
      <c r="O802" s="190"/>
      <c r="P802" s="191"/>
      <c r="Q802" s="192"/>
      <c r="R802" s="193"/>
      <c r="S802" s="192"/>
      <c r="T802" s="194"/>
      <c r="U802" s="195"/>
      <c r="V802" s="196"/>
      <c r="W802" s="72"/>
      <c r="X802" s="68"/>
      <c r="Y802" s="68"/>
      <c r="Z802" s="68"/>
      <c r="AA802" s="68"/>
      <c r="AB802" s="58">
        <f t="shared" si="478"/>
        <v>0</v>
      </c>
      <c r="AC802" s="195"/>
      <c r="AD802" s="199"/>
      <c r="AE802" s="195"/>
      <c r="AF802" s="54"/>
      <c r="AG802" s="491">
        <v>32</v>
      </c>
      <c r="AH802" s="60"/>
      <c r="AI802" s="55"/>
      <c r="AJ802" s="61"/>
      <c r="AK802" s="62"/>
      <c r="AL802" s="63"/>
      <c r="AM802" s="64"/>
      <c r="AN802" s="65"/>
      <c r="AO802" s="66"/>
    </row>
    <row r="803" spans="1:41" s="22" customFormat="1" ht="51" customHeight="1" x14ac:dyDescent="0.15">
      <c r="A803" s="286"/>
      <c r="B803" s="171"/>
      <c r="C803" s="73" t="s">
        <v>622</v>
      </c>
      <c r="D803" s="76" t="s">
        <v>230</v>
      </c>
      <c r="E803" s="80"/>
      <c r="F803" s="214"/>
      <c r="G803" s="287"/>
      <c r="H803" s="210" t="s">
        <v>662</v>
      </c>
      <c r="I803" s="187">
        <v>0.52</v>
      </c>
      <c r="J803" s="188">
        <v>0.48</v>
      </c>
      <c r="K803" s="188"/>
      <c r="L803" s="188"/>
      <c r="M803" s="188"/>
      <c r="N803" s="189">
        <f t="shared" ref="N803:N812" si="494">SUM(I803:M803)</f>
        <v>1</v>
      </c>
      <c r="O803" s="190">
        <v>1.03</v>
      </c>
      <c r="P803" s="191">
        <v>34.700000000000003</v>
      </c>
      <c r="Q803" s="192">
        <v>33.200000000000003</v>
      </c>
      <c r="R803" s="192"/>
      <c r="S803" s="192"/>
      <c r="T803" s="192"/>
      <c r="U803" s="198">
        <f t="shared" ref="U803:U812" si="495">ROUND((((P803*14/35*I803)+(Q803*14/35*J803)+(R803*14/35*K803)+(S803*14/35*L803)+(T803*14/35*M803))*O803),2)</f>
        <v>14</v>
      </c>
      <c r="V803" s="199">
        <f t="shared" ref="V803:V812" si="496">IF(U803&gt;=14,14,U803)</f>
        <v>14</v>
      </c>
      <c r="W803" s="72">
        <v>18063000000</v>
      </c>
      <c r="X803" s="72">
        <v>72247020000</v>
      </c>
      <c r="Y803" s="72"/>
      <c r="Z803" s="68"/>
      <c r="AA803" s="68"/>
      <c r="AB803" s="58">
        <f t="shared" si="478"/>
        <v>1.02</v>
      </c>
      <c r="AC803" s="198">
        <f t="shared" ref="AC803:AC812" si="497">12*AB803*O803</f>
        <v>12.607200000000001</v>
      </c>
      <c r="AD803" s="199">
        <f t="shared" ref="AD803:AD812" si="498">IF(AC803&gt;=12,12,AC803)</f>
        <v>12</v>
      </c>
      <c r="AE803" s="195">
        <v>44</v>
      </c>
      <c r="AF803" s="54"/>
      <c r="AG803" s="491">
        <v>32</v>
      </c>
      <c r="AH803" s="60"/>
      <c r="AI803" s="55"/>
      <c r="AJ803" s="61"/>
      <c r="AK803" s="62"/>
      <c r="AL803" s="63"/>
      <c r="AM803" s="64"/>
      <c r="AN803" s="65"/>
      <c r="AO803" s="66"/>
    </row>
    <row r="804" spans="1:41" s="22" customFormat="1" ht="54" customHeight="1" x14ac:dyDescent="0.15">
      <c r="A804" s="286"/>
      <c r="B804" s="171"/>
      <c r="C804" s="73"/>
      <c r="D804" s="95" t="s">
        <v>663</v>
      </c>
      <c r="E804" s="95" t="s">
        <v>583</v>
      </c>
      <c r="F804" s="80"/>
      <c r="G804" s="214"/>
      <c r="H804" s="210" t="s">
        <v>664</v>
      </c>
      <c r="I804" s="187">
        <v>0.5</v>
      </c>
      <c r="J804" s="188">
        <v>0.3</v>
      </c>
      <c r="K804" s="188">
        <v>0.2</v>
      </c>
      <c r="L804" s="188"/>
      <c r="M804" s="188"/>
      <c r="N804" s="189">
        <f t="shared" si="494"/>
        <v>1</v>
      </c>
      <c r="O804" s="190">
        <v>1.03</v>
      </c>
      <c r="P804" s="191">
        <v>34.700000000000003</v>
      </c>
      <c r="Q804" s="192">
        <v>33.200000000000003</v>
      </c>
      <c r="R804" s="193">
        <v>33.6</v>
      </c>
      <c r="S804" s="192"/>
      <c r="T804" s="192"/>
      <c r="U804" s="198">
        <f t="shared" si="495"/>
        <v>14.02</v>
      </c>
      <c r="V804" s="199">
        <f t="shared" si="496"/>
        <v>14</v>
      </c>
      <c r="W804" s="72">
        <v>64362966000</v>
      </c>
      <c r="X804" s="68">
        <v>33617871000</v>
      </c>
      <c r="Y804" s="72">
        <v>31858428000</v>
      </c>
      <c r="Z804" s="68"/>
      <c r="AA804" s="68"/>
      <c r="AB804" s="58">
        <f t="shared" si="478"/>
        <v>1.1200000000000001</v>
      </c>
      <c r="AC804" s="198">
        <f t="shared" si="497"/>
        <v>13.843200000000001</v>
      </c>
      <c r="AD804" s="199">
        <f t="shared" si="498"/>
        <v>12</v>
      </c>
      <c r="AE804" s="195">
        <v>44</v>
      </c>
      <c r="AF804" s="54"/>
      <c r="AG804" s="491">
        <v>32</v>
      </c>
      <c r="AH804" s="60"/>
      <c r="AI804" s="55"/>
      <c r="AJ804" s="61"/>
      <c r="AK804" s="62"/>
      <c r="AL804" s="63"/>
      <c r="AM804" s="64"/>
      <c r="AN804" s="65"/>
      <c r="AO804" s="66"/>
    </row>
    <row r="805" spans="1:41" s="22" customFormat="1" ht="69" customHeight="1" x14ac:dyDescent="0.15">
      <c r="A805" s="286"/>
      <c r="B805" s="171"/>
      <c r="C805" s="170"/>
      <c r="D805" s="80" t="s">
        <v>639</v>
      </c>
      <c r="E805" s="95" t="s">
        <v>665</v>
      </c>
      <c r="F805" s="80" t="s">
        <v>625</v>
      </c>
      <c r="G805" s="214"/>
      <c r="H805" s="210" t="s">
        <v>666</v>
      </c>
      <c r="I805" s="187">
        <v>0.36</v>
      </c>
      <c r="J805" s="188">
        <v>0.13</v>
      </c>
      <c r="K805" s="188">
        <v>0.17</v>
      </c>
      <c r="L805" s="188">
        <v>0.34</v>
      </c>
      <c r="M805" s="188"/>
      <c r="N805" s="189">
        <f t="shared" si="494"/>
        <v>1</v>
      </c>
      <c r="O805" s="190">
        <v>1.03</v>
      </c>
      <c r="P805" s="191">
        <v>35</v>
      </c>
      <c r="Q805" s="192">
        <v>32.200000000000003</v>
      </c>
      <c r="R805" s="193">
        <v>34.700000000000003</v>
      </c>
      <c r="S805" s="192">
        <v>33.200000000000003</v>
      </c>
      <c r="T805" s="194"/>
      <c r="U805" s="195">
        <f t="shared" si="495"/>
        <v>14</v>
      </c>
      <c r="V805" s="196">
        <f t="shared" si="496"/>
        <v>14</v>
      </c>
      <c r="W805" s="68"/>
      <c r="X805" s="68"/>
      <c r="Y805" s="68"/>
      <c r="Z805" s="68">
        <v>160000000000</v>
      </c>
      <c r="AA805" s="68"/>
      <c r="AB805" s="58">
        <f t="shared" ref="AB805:AB868" si="499">ROUND(((((W805*I805)+(X805*J805)+(Y805*K805)+(Z805*L805)+(AA805*M805))/$L$2)),2)</f>
        <v>1.25</v>
      </c>
      <c r="AC805" s="195">
        <f t="shared" si="497"/>
        <v>15.450000000000001</v>
      </c>
      <c r="AD805" s="199">
        <f t="shared" si="498"/>
        <v>12</v>
      </c>
      <c r="AE805" s="195">
        <v>44</v>
      </c>
      <c r="AF805" s="54"/>
      <c r="AG805" s="491">
        <v>32</v>
      </c>
      <c r="AH805" s="60"/>
      <c r="AI805" s="55"/>
      <c r="AJ805" s="61"/>
      <c r="AK805" s="62"/>
      <c r="AL805" s="63"/>
      <c r="AM805" s="64"/>
      <c r="AN805" s="65"/>
      <c r="AO805" s="66"/>
    </row>
    <row r="806" spans="1:41" s="22" customFormat="1" ht="42" customHeight="1" x14ac:dyDescent="0.15">
      <c r="A806" s="286"/>
      <c r="B806" s="171"/>
      <c r="C806" s="73"/>
      <c r="D806" s="73"/>
      <c r="E806" s="80"/>
      <c r="F806" s="80" t="s">
        <v>551</v>
      </c>
      <c r="G806" s="73"/>
      <c r="H806" s="210" t="s">
        <v>667</v>
      </c>
      <c r="I806" s="187">
        <v>0.59</v>
      </c>
      <c r="J806" s="188">
        <v>0.3</v>
      </c>
      <c r="K806" s="188">
        <v>0.11</v>
      </c>
      <c r="L806" s="188"/>
      <c r="M806" s="188"/>
      <c r="N806" s="189">
        <f t="shared" si="494"/>
        <v>0.99999999999999989</v>
      </c>
      <c r="O806" s="190">
        <v>1.03</v>
      </c>
      <c r="P806" s="191">
        <v>34.700000000000003</v>
      </c>
      <c r="Q806" s="192">
        <v>32.200000000000003</v>
      </c>
      <c r="R806" s="193">
        <v>35</v>
      </c>
      <c r="S806" s="192">
        <v>33.6</v>
      </c>
      <c r="T806" s="194"/>
      <c r="U806" s="195">
        <f t="shared" si="495"/>
        <v>14</v>
      </c>
      <c r="V806" s="196">
        <f t="shared" si="496"/>
        <v>14</v>
      </c>
      <c r="W806" s="68">
        <v>36769761000</v>
      </c>
      <c r="X806" s="72">
        <v>59573089000</v>
      </c>
      <c r="Y806" s="68">
        <v>1324217000</v>
      </c>
      <c r="Z806" s="68">
        <v>44869596000</v>
      </c>
      <c r="AA806" s="68"/>
      <c r="AB806" s="58">
        <f t="shared" si="499"/>
        <v>0.92</v>
      </c>
      <c r="AC806" s="195">
        <f t="shared" si="497"/>
        <v>11.371200000000002</v>
      </c>
      <c r="AD806" s="199">
        <f t="shared" si="498"/>
        <v>11.371200000000002</v>
      </c>
      <c r="AE806" s="195">
        <v>44</v>
      </c>
      <c r="AF806" s="54"/>
      <c r="AG806" s="491">
        <v>32</v>
      </c>
      <c r="AH806" s="60"/>
      <c r="AI806" s="55"/>
      <c r="AJ806" s="61"/>
      <c r="AK806" s="62"/>
      <c r="AL806" s="63"/>
      <c r="AM806" s="64"/>
      <c r="AN806" s="65"/>
      <c r="AO806" s="66"/>
    </row>
    <row r="807" spans="1:41" s="22" customFormat="1" ht="54" customHeight="1" x14ac:dyDescent="0.15">
      <c r="A807" s="286"/>
      <c r="B807" s="171"/>
      <c r="C807" s="95"/>
      <c r="D807" s="95" t="s">
        <v>388</v>
      </c>
      <c r="E807" s="80"/>
      <c r="F807" s="80"/>
      <c r="G807" s="186"/>
      <c r="H807" s="210" t="s">
        <v>423</v>
      </c>
      <c r="I807" s="187">
        <v>0.7</v>
      </c>
      <c r="J807" s="188">
        <v>0.2</v>
      </c>
      <c r="K807" s="188">
        <v>0.1</v>
      </c>
      <c r="L807" s="188"/>
      <c r="M807" s="188"/>
      <c r="N807" s="189">
        <f t="shared" si="494"/>
        <v>0.99999999999999989</v>
      </c>
      <c r="O807" s="190">
        <v>1.03</v>
      </c>
      <c r="P807" s="191">
        <v>35</v>
      </c>
      <c r="Q807" s="192">
        <v>33.200000000000003</v>
      </c>
      <c r="R807" s="192">
        <v>29.3</v>
      </c>
      <c r="S807" s="192"/>
      <c r="T807" s="194"/>
      <c r="U807" s="195">
        <f t="shared" si="495"/>
        <v>14.04</v>
      </c>
      <c r="V807" s="196">
        <f t="shared" si="496"/>
        <v>14</v>
      </c>
      <c r="W807" s="56">
        <v>10646027000</v>
      </c>
      <c r="X807" s="68">
        <v>61498757000</v>
      </c>
      <c r="Y807" s="68">
        <v>300386602000</v>
      </c>
      <c r="Z807" s="68"/>
      <c r="AA807" s="68"/>
      <c r="AB807" s="58">
        <f t="shared" si="499"/>
        <v>1.1499999999999999</v>
      </c>
      <c r="AC807" s="195">
        <f t="shared" si="497"/>
        <v>14.213999999999999</v>
      </c>
      <c r="AD807" s="199">
        <f t="shared" si="498"/>
        <v>12</v>
      </c>
      <c r="AE807" s="195">
        <v>44</v>
      </c>
      <c r="AF807" s="54"/>
      <c r="AG807" s="491">
        <v>32</v>
      </c>
      <c r="AH807" s="60"/>
      <c r="AI807" s="55"/>
      <c r="AJ807" s="61"/>
      <c r="AK807" s="62"/>
      <c r="AL807" s="63"/>
      <c r="AM807" s="64"/>
      <c r="AN807" s="65"/>
      <c r="AO807" s="66"/>
    </row>
    <row r="808" spans="1:41" s="22" customFormat="1" ht="54" customHeight="1" x14ac:dyDescent="0.15">
      <c r="A808" s="286"/>
      <c r="B808" s="171"/>
      <c r="C808" s="202" t="s">
        <v>668</v>
      </c>
      <c r="D808" s="202" t="s">
        <v>560</v>
      </c>
      <c r="E808" s="95" t="s">
        <v>669</v>
      </c>
      <c r="F808" s="170"/>
      <c r="G808" s="170"/>
      <c r="H808" s="210" t="s">
        <v>668</v>
      </c>
      <c r="I808" s="187">
        <v>0.5</v>
      </c>
      <c r="J808" s="188">
        <v>0.3</v>
      </c>
      <c r="K808" s="188">
        <v>0.2</v>
      </c>
      <c r="L808" s="188"/>
      <c r="M808" s="188"/>
      <c r="N808" s="189">
        <f t="shared" si="494"/>
        <v>1</v>
      </c>
      <c r="O808" s="190">
        <v>1.03</v>
      </c>
      <c r="P808" s="191"/>
      <c r="Q808" s="192"/>
      <c r="R808" s="193"/>
      <c r="S808" s="192"/>
      <c r="T808" s="194"/>
      <c r="U808" s="195">
        <f t="shared" si="495"/>
        <v>0</v>
      </c>
      <c r="V808" s="196">
        <f t="shared" si="496"/>
        <v>0</v>
      </c>
      <c r="W808" s="68"/>
      <c r="X808" s="68"/>
      <c r="Y808" s="68"/>
      <c r="Z808" s="68"/>
      <c r="AA808" s="68"/>
      <c r="AB808" s="58">
        <f t="shared" si="499"/>
        <v>0</v>
      </c>
      <c r="AC808" s="195">
        <f t="shared" si="497"/>
        <v>0</v>
      </c>
      <c r="AD808" s="199">
        <f t="shared" si="498"/>
        <v>0</v>
      </c>
      <c r="AE808" s="195">
        <v>44</v>
      </c>
      <c r="AF808" s="54"/>
      <c r="AG808" s="491">
        <v>32</v>
      </c>
      <c r="AH808" s="60"/>
      <c r="AI808" s="55"/>
      <c r="AJ808" s="61"/>
      <c r="AK808" s="62"/>
      <c r="AL808" s="63"/>
      <c r="AM808" s="64"/>
      <c r="AN808" s="65"/>
      <c r="AO808" s="66"/>
    </row>
    <row r="809" spans="1:41" s="22" customFormat="1" ht="42" customHeight="1" x14ac:dyDescent="0.15">
      <c r="A809" s="286"/>
      <c r="B809" s="171"/>
      <c r="C809" s="95" t="s">
        <v>295</v>
      </c>
      <c r="D809" s="73" t="s">
        <v>670</v>
      </c>
      <c r="E809" s="80" t="s">
        <v>671</v>
      </c>
      <c r="F809" s="73" t="s">
        <v>672</v>
      </c>
      <c r="G809" s="73" t="s">
        <v>673</v>
      </c>
      <c r="H809" s="210" t="s">
        <v>295</v>
      </c>
      <c r="I809" s="187">
        <v>0.3</v>
      </c>
      <c r="J809" s="188">
        <v>0.2</v>
      </c>
      <c r="K809" s="188">
        <v>0.13</v>
      </c>
      <c r="L809" s="188">
        <v>0.17</v>
      </c>
      <c r="M809" s="188">
        <v>0.2</v>
      </c>
      <c r="N809" s="189">
        <f t="shared" si="494"/>
        <v>1</v>
      </c>
      <c r="O809" s="190">
        <v>1.03</v>
      </c>
      <c r="P809" s="191"/>
      <c r="Q809" s="192"/>
      <c r="R809" s="193"/>
      <c r="S809" s="192"/>
      <c r="T809" s="194"/>
      <c r="U809" s="195">
        <f t="shared" si="495"/>
        <v>0</v>
      </c>
      <c r="V809" s="196">
        <f t="shared" si="496"/>
        <v>0</v>
      </c>
      <c r="W809" s="68"/>
      <c r="X809" s="68"/>
      <c r="Y809" s="68"/>
      <c r="Z809" s="68"/>
      <c r="AA809" s="68"/>
      <c r="AB809" s="58">
        <f t="shared" si="499"/>
        <v>0</v>
      </c>
      <c r="AC809" s="195">
        <f t="shared" si="497"/>
        <v>0</v>
      </c>
      <c r="AD809" s="199">
        <f t="shared" si="498"/>
        <v>0</v>
      </c>
      <c r="AE809" s="195">
        <v>44</v>
      </c>
      <c r="AF809" s="54"/>
      <c r="AG809" s="491">
        <v>32</v>
      </c>
      <c r="AH809" s="60"/>
      <c r="AI809" s="55"/>
      <c r="AJ809" s="61"/>
      <c r="AK809" s="62"/>
      <c r="AL809" s="63"/>
      <c r="AM809" s="64"/>
      <c r="AN809" s="65"/>
      <c r="AO809" s="66"/>
    </row>
    <row r="810" spans="1:41" s="22" customFormat="1" ht="42" customHeight="1" x14ac:dyDescent="0.15">
      <c r="A810" s="286"/>
      <c r="B810" s="171"/>
      <c r="C810" s="95" t="s">
        <v>674</v>
      </c>
      <c r="D810" s="73" t="s">
        <v>184</v>
      </c>
      <c r="E810" s="80" t="s">
        <v>675</v>
      </c>
      <c r="F810" s="73" t="s">
        <v>629</v>
      </c>
      <c r="G810" s="73"/>
      <c r="H810" s="210" t="s">
        <v>676</v>
      </c>
      <c r="I810" s="187">
        <v>0.31</v>
      </c>
      <c r="J810" s="188">
        <v>0.28499999999999998</v>
      </c>
      <c r="K810" s="188">
        <v>0.22</v>
      </c>
      <c r="L810" s="188">
        <v>0.185</v>
      </c>
      <c r="M810" s="188"/>
      <c r="N810" s="189">
        <f t="shared" si="494"/>
        <v>1</v>
      </c>
      <c r="O810" s="190">
        <v>1.03</v>
      </c>
      <c r="P810" s="191"/>
      <c r="Q810" s="192"/>
      <c r="R810" s="193"/>
      <c r="S810" s="192"/>
      <c r="T810" s="194"/>
      <c r="U810" s="195">
        <f t="shared" si="495"/>
        <v>0</v>
      </c>
      <c r="V810" s="196">
        <f t="shared" si="496"/>
        <v>0</v>
      </c>
      <c r="W810" s="68"/>
      <c r="X810" s="68"/>
      <c r="Y810" s="68"/>
      <c r="Z810" s="68"/>
      <c r="AA810" s="68"/>
      <c r="AB810" s="58">
        <f t="shared" si="499"/>
        <v>0</v>
      </c>
      <c r="AC810" s="195">
        <f t="shared" si="497"/>
        <v>0</v>
      </c>
      <c r="AD810" s="199">
        <f t="shared" si="498"/>
        <v>0</v>
      </c>
      <c r="AE810" s="195">
        <v>44</v>
      </c>
      <c r="AF810" s="54"/>
      <c r="AG810" s="491">
        <v>32</v>
      </c>
      <c r="AH810" s="60"/>
      <c r="AI810" s="55"/>
      <c r="AJ810" s="61"/>
      <c r="AK810" s="62"/>
      <c r="AL810" s="63"/>
      <c r="AM810" s="64"/>
      <c r="AN810" s="65"/>
      <c r="AO810" s="66"/>
    </row>
    <row r="811" spans="1:41" s="22" customFormat="1" ht="42" customHeight="1" x14ac:dyDescent="0.15">
      <c r="A811" s="286"/>
      <c r="B811" s="171"/>
      <c r="C811" s="73" t="s">
        <v>478</v>
      </c>
      <c r="D811" s="73" t="s">
        <v>677</v>
      </c>
      <c r="E811" s="80" t="s">
        <v>678</v>
      </c>
      <c r="F811" s="73" t="s">
        <v>679</v>
      </c>
      <c r="G811" s="73"/>
      <c r="H811" s="210" t="s">
        <v>680</v>
      </c>
      <c r="I811" s="187">
        <v>0.31</v>
      </c>
      <c r="J811" s="188">
        <v>0.19</v>
      </c>
      <c r="K811" s="188">
        <v>0.3</v>
      </c>
      <c r="L811" s="188">
        <v>0.2</v>
      </c>
      <c r="M811" s="188"/>
      <c r="N811" s="189">
        <f t="shared" si="494"/>
        <v>1</v>
      </c>
      <c r="O811" s="190">
        <v>1.03</v>
      </c>
      <c r="P811" s="191"/>
      <c r="Q811" s="192"/>
      <c r="R811" s="193"/>
      <c r="S811" s="192"/>
      <c r="T811" s="194"/>
      <c r="U811" s="195">
        <f t="shared" si="495"/>
        <v>0</v>
      </c>
      <c r="V811" s="196">
        <f t="shared" si="496"/>
        <v>0</v>
      </c>
      <c r="W811" s="68"/>
      <c r="X811" s="68"/>
      <c r="Y811" s="68"/>
      <c r="Z811" s="68"/>
      <c r="AA811" s="68"/>
      <c r="AB811" s="58">
        <f t="shared" si="499"/>
        <v>0</v>
      </c>
      <c r="AC811" s="195">
        <f t="shared" si="497"/>
        <v>0</v>
      </c>
      <c r="AD811" s="199">
        <f t="shared" si="498"/>
        <v>0</v>
      </c>
      <c r="AE811" s="195">
        <v>44</v>
      </c>
      <c r="AF811" s="54"/>
      <c r="AG811" s="491">
        <v>32</v>
      </c>
      <c r="AH811" s="60"/>
      <c r="AI811" s="55"/>
      <c r="AJ811" s="61"/>
      <c r="AK811" s="62"/>
      <c r="AL811" s="63"/>
      <c r="AM811" s="64"/>
      <c r="AN811" s="65"/>
      <c r="AO811" s="66"/>
    </row>
    <row r="812" spans="1:41" s="22" customFormat="1" ht="54" customHeight="1" x14ac:dyDescent="0.15">
      <c r="A812" s="286"/>
      <c r="B812" s="171"/>
      <c r="C812" s="80" t="s">
        <v>681</v>
      </c>
      <c r="D812" s="73" t="s">
        <v>682</v>
      </c>
      <c r="E812" s="73" t="s">
        <v>683</v>
      </c>
      <c r="F812" s="220"/>
      <c r="G812" s="76"/>
      <c r="H812" s="210" t="s">
        <v>109</v>
      </c>
      <c r="I812" s="187">
        <v>0.4</v>
      </c>
      <c r="J812" s="188">
        <v>0.3</v>
      </c>
      <c r="K812" s="188">
        <v>0.3</v>
      </c>
      <c r="L812" s="188"/>
      <c r="M812" s="188"/>
      <c r="N812" s="189">
        <f t="shared" si="494"/>
        <v>1</v>
      </c>
      <c r="O812" s="190">
        <v>1.03</v>
      </c>
      <c r="P812" s="191">
        <v>35</v>
      </c>
      <c r="Q812" s="192">
        <v>32.200000000000003</v>
      </c>
      <c r="R812" s="192">
        <v>34.700000000000003</v>
      </c>
      <c r="S812" s="192"/>
      <c r="T812" s="192"/>
      <c r="U812" s="198">
        <f t="shared" si="495"/>
        <v>14.04</v>
      </c>
      <c r="V812" s="199">
        <f t="shared" si="496"/>
        <v>14</v>
      </c>
      <c r="W812" s="72">
        <v>40000000000</v>
      </c>
      <c r="X812" s="339"/>
      <c r="Y812" s="68">
        <v>130000000000</v>
      </c>
      <c r="Z812" s="68"/>
      <c r="AA812" s="68"/>
      <c r="AB812" s="58">
        <f t="shared" si="499"/>
        <v>1.27</v>
      </c>
      <c r="AC812" s="198">
        <f t="shared" si="497"/>
        <v>15.6972</v>
      </c>
      <c r="AD812" s="199">
        <f t="shared" si="498"/>
        <v>12</v>
      </c>
      <c r="AE812" s="195">
        <v>44</v>
      </c>
      <c r="AF812" s="54"/>
      <c r="AG812" s="491">
        <v>32</v>
      </c>
      <c r="AH812" s="60"/>
      <c r="AI812" s="55"/>
      <c r="AJ812" s="61"/>
      <c r="AK812" s="62"/>
      <c r="AL812" s="63"/>
      <c r="AM812" s="64"/>
      <c r="AN812" s="65"/>
      <c r="AO812" s="66"/>
    </row>
    <row r="813" spans="1:41" s="22" customFormat="1" ht="61.5" customHeight="1" x14ac:dyDescent="0.15">
      <c r="A813" s="286"/>
      <c r="B813" s="327"/>
      <c r="C813" s="95"/>
      <c r="D813" s="302"/>
      <c r="E813" s="76"/>
      <c r="F813" s="80"/>
      <c r="G813" s="186"/>
      <c r="H813" s="210"/>
      <c r="I813" s="48"/>
      <c r="J813" s="49"/>
      <c r="K813" s="49"/>
      <c r="L813" s="49"/>
      <c r="M813" s="49"/>
      <c r="N813" s="189"/>
      <c r="O813" s="51"/>
      <c r="P813" s="52"/>
      <c r="Q813" s="53"/>
      <c r="R813" s="205"/>
      <c r="S813" s="192"/>
      <c r="T813" s="194"/>
      <c r="U813" s="195"/>
      <c r="V813" s="207"/>
      <c r="W813" s="56"/>
      <c r="X813" s="56"/>
      <c r="Y813" s="56"/>
      <c r="Z813" s="56"/>
      <c r="AA813" s="56"/>
      <c r="AB813" s="58">
        <f t="shared" si="499"/>
        <v>0</v>
      </c>
      <c r="AC813" s="54"/>
      <c r="AD813" s="199"/>
      <c r="AE813" s="54"/>
      <c r="AF813" s="54"/>
      <c r="AG813" s="491">
        <v>32</v>
      </c>
      <c r="AH813" s="60"/>
      <c r="AI813" s="55"/>
      <c r="AJ813" s="61"/>
      <c r="AK813" s="62"/>
      <c r="AL813" s="63"/>
      <c r="AM813" s="64"/>
      <c r="AN813" s="65"/>
      <c r="AO813" s="66"/>
    </row>
    <row r="814" spans="1:41" s="22" customFormat="1" ht="61.5" customHeight="1" x14ac:dyDescent="0.15">
      <c r="A814" s="286"/>
      <c r="B814" s="327"/>
      <c r="C814" s="95"/>
      <c r="D814" s="214" t="s">
        <v>487</v>
      </c>
      <c r="E814" s="76"/>
      <c r="F814" s="83" t="s">
        <v>684</v>
      </c>
      <c r="G814" s="186"/>
      <c r="H814" s="210"/>
      <c r="I814" s="48"/>
      <c r="J814" s="49"/>
      <c r="K814" s="49"/>
      <c r="L814" s="49"/>
      <c r="M814" s="49"/>
      <c r="N814" s="189"/>
      <c r="O814" s="51"/>
      <c r="P814" s="52"/>
      <c r="Q814" s="53"/>
      <c r="R814" s="205"/>
      <c r="S814" s="192"/>
      <c r="T814" s="194"/>
      <c r="U814" s="195"/>
      <c r="V814" s="207"/>
      <c r="W814" s="56"/>
      <c r="X814" s="56"/>
      <c r="Y814" s="56"/>
      <c r="Z814" s="56"/>
      <c r="AA814" s="56"/>
      <c r="AB814" s="58">
        <f t="shared" si="499"/>
        <v>0</v>
      </c>
      <c r="AC814" s="54"/>
      <c r="AD814" s="199"/>
      <c r="AE814" s="54"/>
      <c r="AF814" s="54"/>
      <c r="AG814" s="491">
        <v>32</v>
      </c>
      <c r="AH814" s="60"/>
      <c r="AI814" s="55"/>
      <c r="AJ814" s="61"/>
      <c r="AK814" s="62"/>
      <c r="AL814" s="63"/>
      <c r="AM814" s="64"/>
      <c r="AN814" s="65"/>
      <c r="AO814" s="66"/>
    </row>
    <row r="815" spans="1:41" s="22" customFormat="1" ht="51" customHeight="1" x14ac:dyDescent="0.15">
      <c r="A815" s="286"/>
      <c r="B815" s="171"/>
      <c r="C815" s="95"/>
      <c r="D815" s="95" t="s">
        <v>685</v>
      </c>
      <c r="E815" s="295"/>
      <c r="F815" s="334" t="s">
        <v>686</v>
      </c>
      <c r="G815" s="87"/>
      <c r="H815" s="210"/>
      <c r="I815" s="48">
        <v>0.4</v>
      </c>
      <c r="J815" s="49">
        <v>0.3</v>
      </c>
      <c r="K815" s="49">
        <v>0.3</v>
      </c>
      <c r="L815" s="49"/>
      <c r="M815" s="49"/>
      <c r="N815" s="189">
        <f>SUM(I815:M815)</f>
        <v>1</v>
      </c>
      <c r="O815" s="51">
        <v>1.03</v>
      </c>
      <c r="P815" s="52">
        <v>35</v>
      </c>
      <c r="Q815" s="53">
        <v>32.200000000000003</v>
      </c>
      <c r="R815" s="205">
        <v>34.4</v>
      </c>
      <c r="S815" s="192"/>
      <c r="T815" s="192"/>
      <c r="U815" s="198">
        <f>ROUND((((P815*14/35*I815)+(Q815*14/35*J815)+(R815*14/35*K815)+(S815*14/35*L815)+(T815*14/35*M815))*O815),2)</f>
        <v>14</v>
      </c>
      <c r="V815" s="55">
        <f>IF(U815&gt;=14,14,U815)</f>
        <v>14</v>
      </c>
      <c r="W815" s="56">
        <v>10646027000</v>
      </c>
      <c r="X815" s="56">
        <v>72000000000</v>
      </c>
      <c r="Y815" s="56">
        <v>31000000000</v>
      </c>
      <c r="Z815" s="56"/>
      <c r="AA815" s="56"/>
      <c r="AB815" s="58">
        <f t="shared" si="499"/>
        <v>0.81</v>
      </c>
      <c r="AC815" s="58">
        <f>12*AB815*O815</f>
        <v>10.011600000000001</v>
      </c>
      <c r="AD815" s="199">
        <f>IF(AC815&gt;=12,12,AC815)</f>
        <v>10.011600000000001</v>
      </c>
      <c r="AE815" s="54">
        <v>44</v>
      </c>
      <c r="AF815" s="54"/>
      <c r="AG815" s="491">
        <v>32</v>
      </c>
      <c r="AH815" s="60"/>
      <c r="AI815" s="55"/>
      <c r="AJ815" s="61"/>
      <c r="AK815" s="62"/>
      <c r="AL815" s="63"/>
      <c r="AM815" s="64"/>
      <c r="AN815" s="65"/>
      <c r="AO815" s="66"/>
    </row>
    <row r="816" spans="1:41" s="22" customFormat="1" ht="54" customHeight="1" x14ac:dyDescent="0.15">
      <c r="A816" s="286"/>
      <c r="B816" s="171"/>
      <c r="C816" s="247" t="s">
        <v>560</v>
      </c>
      <c r="D816" s="118" t="s">
        <v>652</v>
      </c>
      <c r="E816" s="95"/>
      <c r="F816" s="170"/>
      <c r="G816" s="170"/>
      <c r="H816" s="210"/>
      <c r="I816" s="187">
        <v>0.51</v>
      </c>
      <c r="J816" s="188">
        <v>0.49</v>
      </c>
      <c r="K816" s="188"/>
      <c r="L816" s="188"/>
      <c r="M816" s="188"/>
      <c r="N816" s="189">
        <f>SUM(I816:M816)</f>
        <v>1</v>
      </c>
      <c r="O816" s="190">
        <v>1.03</v>
      </c>
      <c r="P816" s="191">
        <v>33.200000000000003</v>
      </c>
      <c r="Q816" s="192">
        <v>34.700000000000003</v>
      </c>
      <c r="R816" s="193"/>
      <c r="S816" s="192"/>
      <c r="T816" s="194"/>
      <c r="U816" s="195">
        <f>ROUND((((P816*14/35*I816)+(Q816*14/35*J816)+(R816*14/35*K816)+(S816*14/35*L816)+(T816*14/35*M816))*O816),2)</f>
        <v>13.98</v>
      </c>
      <c r="V816" s="196">
        <f>IF(U816&gt;=14,14,U816)</f>
        <v>13.98</v>
      </c>
      <c r="W816" s="68"/>
      <c r="X816" s="68">
        <v>151541874000</v>
      </c>
      <c r="Y816" s="68"/>
      <c r="Z816" s="68"/>
      <c r="AA816" s="68"/>
      <c r="AB816" s="58">
        <f t="shared" si="499"/>
        <v>1.71</v>
      </c>
      <c r="AC816" s="195">
        <f>12*AB816*O816</f>
        <v>21.1356</v>
      </c>
      <c r="AD816" s="199">
        <f>IF(AC816&gt;=12,12,AC816)</f>
        <v>12</v>
      </c>
      <c r="AE816" s="195">
        <v>44</v>
      </c>
      <c r="AF816" s="54"/>
      <c r="AG816" s="491">
        <v>32</v>
      </c>
      <c r="AH816" s="60"/>
      <c r="AI816" s="55"/>
      <c r="AJ816" s="61"/>
      <c r="AK816" s="62"/>
      <c r="AL816" s="63"/>
      <c r="AM816" s="64"/>
      <c r="AN816" s="65"/>
      <c r="AO816" s="66"/>
    </row>
    <row r="817" spans="1:41" s="22" customFormat="1" ht="54" customHeight="1" x14ac:dyDescent="0.15">
      <c r="A817" s="286"/>
      <c r="B817" s="171"/>
      <c r="C817" s="340"/>
      <c r="D817" s="76"/>
      <c r="E817" s="95"/>
      <c r="F817" s="104" t="s">
        <v>687</v>
      </c>
      <c r="G817" s="214"/>
      <c r="H817" s="210"/>
      <c r="I817" s="187"/>
      <c r="J817" s="188"/>
      <c r="K817" s="188"/>
      <c r="L817" s="188"/>
      <c r="M817" s="188"/>
      <c r="N817" s="189"/>
      <c r="O817" s="190"/>
      <c r="P817" s="191"/>
      <c r="Q817" s="192"/>
      <c r="R817" s="193"/>
      <c r="S817" s="192"/>
      <c r="T817" s="192"/>
      <c r="U817" s="198"/>
      <c r="V817" s="199"/>
      <c r="W817" s="68"/>
      <c r="X817" s="68"/>
      <c r="Y817" s="68"/>
      <c r="Z817" s="68"/>
      <c r="AA817" s="68"/>
      <c r="AB817" s="58">
        <f t="shared" si="499"/>
        <v>0</v>
      </c>
      <c r="AC817" s="198"/>
      <c r="AD817" s="199"/>
      <c r="AE817" s="195"/>
      <c r="AF817" s="54"/>
      <c r="AG817" s="491">
        <v>32</v>
      </c>
      <c r="AH817" s="60"/>
      <c r="AI817" s="55"/>
      <c r="AJ817" s="61"/>
      <c r="AK817" s="62"/>
      <c r="AL817" s="63"/>
      <c r="AM817" s="64"/>
      <c r="AN817" s="65"/>
      <c r="AO817" s="66"/>
    </row>
    <row r="818" spans="1:41" s="22" customFormat="1" ht="60" customHeight="1" x14ac:dyDescent="0.15">
      <c r="A818" s="286"/>
      <c r="B818" s="171"/>
      <c r="C818" s="115" t="s">
        <v>648</v>
      </c>
      <c r="D818" s="113" t="s">
        <v>688</v>
      </c>
      <c r="E818" s="104"/>
      <c r="F818" s="104"/>
      <c r="G818" s="83"/>
      <c r="H818" s="210"/>
      <c r="I818" s="187">
        <v>0.4</v>
      </c>
      <c r="J818" s="188">
        <v>0.16</v>
      </c>
      <c r="K818" s="188">
        <v>0.14000000000000001</v>
      </c>
      <c r="L818" s="188">
        <v>0.3</v>
      </c>
      <c r="M818" s="188"/>
      <c r="N818" s="189">
        <f>SUM(I818:M818)</f>
        <v>1</v>
      </c>
      <c r="O818" s="190">
        <v>1.03</v>
      </c>
      <c r="P818" s="191">
        <v>34.700000000000003</v>
      </c>
      <c r="Q818" s="192">
        <v>34.4</v>
      </c>
      <c r="R818" s="193">
        <v>32.200000000000003</v>
      </c>
      <c r="S818" s="192">
        <v>33.6</v>
      </c>
      <c r="T818" s="194"/>
      <c r="U818" s="195">
        <f>ROUND((((P818*14/35*I818)+(Q818*14/35*J818)+(R818*14/35*K818)+(S818*14/35*L818)+(T818*14/35*M818))*O818),2)</f>
        <v>14</v>
      </c>
      <c r="V818" s="196">
        <f>IF(U818&gt;=14,14,U818)</f>
        <v>14</v>
      </c>
      <c r="W818" s="68">
        <v>143884841000</v>
      </c>
      <c r="X818" s="68"/>
      <c r="Y818" s="68"/>
      <c r="Z818" s="68">
        <v>44869596000</v>
      </c>
      <c r="AA818" s="68"/>
      <c r="AB818" s="58">
        <f t="shared" si="499"/>
        <v>1.64</v>
      </c>
      <c r="AC818" s="195">
        <f>12*AB818*O818</f>
        <v>20.270399999999999</v>
      </c>
      <c r="AD818" s="199">
        <f>IF(AC818&gt;=12,12,AC818)</f>
        <v>12</v>
      </c>
      <c r="AE818" s="195">
        <v>44</v>
      </c>
      <c r="AF818" s="54"/>
      <c r="AG818" s="491">
        <v>32</v>
      </c>
      <c r="AH818" s="60"/>
      <c r="AI818" s="55"/>
      <c r="AJ818" s="61"/>
      <c r="AK818" s="62"/>
      <c r="AL818" s="63"/>
      <c r="AM818" s="64"/>
      <c r="AN818" s="65"/>
      <c r="AO818" s="66"/>
    </row>
    <row r="819" spans="1:41" s="22" customFormat="1" ht="69" customHeight="1" x14ac:dyDescent="0.15">
      <c r="A819" s="286"/>
      <c r="B819" s="171"/>
      <c r="C819" s="340"/>
      <c r="D819" s="95"/>
      <c r="E819" s="302" t="s">
        <v>689</v>
      </c>
      <c r="F819" s="104"/>
      <c r="G819" s="214"/>
      <c r="H819" s="210"/>
      <c r="I819" s="187"/>
      <c r="J819" s="188"/>
      <c r="K819" s="188"/>
      <c r="L819" s="188"/>
      <c r="M819" s="188"/>
      <c r="N819" s="189"/>
      <c r="O819" s="190"/>
      <c r="P819" s="191"/>
      <c r="Q819" s="192"/>
      <c r="R819" s="193"/>
      <c r="S819" s="192"/>
      <c r="T819" s="192"/>
      <c r="U819" s="198"/>
      <c r="V819" s="199"/>
      <c r="W819" s="68"/>
      <c r="X819" s="68"/>
      <c r="Y819" s="68"/>
      <c r="Z819" s="72"/>
      <c r="AA819" s="68"/>
      <c r="AB819" s="58">
        <f t="shared" si="499"/>
        <v>0</v>
      </c>
      <c r="AC819" s="198"/>
      <c r="AD819" s="199"/>
      <c r="AE819" s="195"/>
      <c r="AF819" s="54"/>
      <c r="AG819" s="491">
        <v>32</v>
      </c>
      <c r="AH819" s="60"/>
      <c r="AI819" s="55"/>
      <c r="AJ819" s="61"/>
      <c r="AK819" s="62"/>
      <c r="AL819" s="63"/>
      <c r="AM819" s="64"/>
      <c r="AN819" s="65"/>
      <c r="AO819" s="66"/>
    </row>
    <row r="820" spans="1:41" s="22" customFormat="1" ht="54" customHeight="1" x14ac:dyDescent="0.15">
      <c r="A820" s="315"/>
      <c r="B820" s="171"/>
      <c r="C820" s="340"/>
      <c r="D820" s="302" t="s">
        <v>626</v>
      </c>
      <c r="E820" s="302"/>
      <c r="F820" s="231" t="s">
        <v>690</v>
      </c>
      <c r="G820" s="170"/>
      <c r="H820" s="210"/>
      <c r="I820" s="187">
        <v>0.36</v>
      </c>
      <c r="J820" s="188">
        <v>0.3</v>
      </c>
      <c r="K820" s="188">
        <v>0.34</v>
      </c>
      <c r="L820" s="188"/>
      <c r="M820" s="188"/>
      <c r="N820" s="189">
        <f>SUM(I820:M820)</f>
        <v>1</v>
      </c>
      <c r="O820" s="190">
        <v>1.03</v>
      </c>
      <c r="P820" s="191">
        <v>34.4</v>
      </c>
      <c r="Q820" s="192">
        <v>33.200000000000003</v>
      </c>
      <c r="R820" s="193">
        <v>33.200000000000003</v>
      </c>
      <c r="S820" s="192"/>
      <c r="T820" s="192"/>
      <c r="U820" s="198">
        <f>ROUND((((P820*14/35*I820)+(Q820*14/35*J820)+(R820*14/35*K820)+(S820*14/35*L820)+(T820*14/35*M820))*O820),2)</f>
        <v>13.86</v>
      </c>
      <c r="V820" s="199">
        <f>IF(U820&gt;=14,14,U820)</f>
        <v>13.86</v>
      </c>
      <c r="W820" s="68"/>
      <c r="X820" s="68">
        <v>33617871000</v>
      </c>
      <c r="Y820" s="68">
        <v>61498757000</v>
      </c>
      <c r="Z820" s="68"/>
      <c r="AA820" s="68"/>
      <c r="AB820" s="58">
        <f t="shared" si="499"/>
        <v>0.71</v>
      </c>
      <c r="AC820" s="198">
        <f>12*AB820*O820</f>
        <v>8.775599999999999</v>
      </c>
      <c r="AD820" s="199">
        <f>IF(AC820&gt;=12,12,AC820)</f>
        <v>8.775599999999999</v>
      </c>
      <c r="AE820" s="195">
        <v>44</v>
      </c>
      <c r="AF820" s="54"/>
      <c r="AG820" s="491">
        <v>32</v>
      </c>
      <c r="AH820" s="60"/>
      <c r="AI820" s="55"/>
      <c r="AJ820" s="61"/>
      <c r="AK820" s="62"/>
      <c r="AL820" s="63"/>
      <c r="AM820" s="64"/>
      <c r="AN820" s="65"/>
      <c r="AO820" s="66"/>
    </row>
    <row r="821" spans="1:41" s="22" customFormat="1" ht="24.95" customHeight="1" x14ac:dyDescent="0.15">
      <c r="A821" s="84"/>
      <c r="B821" s="171"/>
      <c r="C821" s="142"/>
      <c r="D821" s="86"/>
      <c r="E821" s="143"/>
      <c r="F821" s="341"/>
      <c r="G821" s="142"/>
      <c r="H821" s="144"/>
      <c r="I821" s="88"/>
      <c r="J821" s="86"/>
      <c r="K821" s="87"/>
      <c r="L821" s="86"/>
      <c r="M821" s="86"/>
      <c r="N821" s="142"/>
      <c r="O821" s="90"/>
      <c r="P821" s="88"/>
      <c r="Q821" s="86"/>
      <c r="R821" s="87"/>
      <c r="S821" s="86"/>
      <c r="T821" s="86"/>
      <c r="U821" s="245"/>
      <c r="V821" s="96"/>
      <c r="W821" s="94"/>
      <c r="X821" s="94"/>
      <c r="Y821" s="94"/>
      <c r="Z821" s="94"/>
      <c r="AA821" s="94"/>
      <c r="AB821" s="58">
        <f t="shared" si="499"/>
        <v>0</v>
      </c>
      <c r="AC821" s="246"/>
      <c r="AD821" s="96"/>
      <c r="AE821" s="98"/>
      <c r="AF821" s="154"/>
      <c r="AG821" s="491">
        <v>32</v>
      </c>
      <c r="AH821" s="60"/>
      <c r="AI821" s="55"/>
      <c r="AJ821" s="61"/>
      <c r="AK821" s="62"/>
      <c r="AL821" s="63"/>
      <c r="AM821" s="64"/>
      <c r="AN821" s="65"/>
      <c r="AO821" s="66"/>
    </row>
    <row r="822" spans="1:41" s="22" customFormat="1" ht="24.95" customHeight="1" x14ac:dyDescent="0.15">
      <c r="A822" s="84"/>
      <c r="B822" s="171"/>
      <c r="C822" s="142"/>
      <c r="D822" s="86"/>
      <c r="E822" s="143"/>
      <c r="F822" s="86"/>
      <c r="G822" s="142"/>
      <c r="H822" s="144"/>
      <c r="I822" s="88"/>
      <c r="J822" s="86"/>
      <c r="K822" s="87"/>
      <c r="L822" s="86"/>
      <c r="M822" s="86"/>
      <c r="N822" s="142"/>
      <c r="O822" s="90"/>
      <c r="P822" s="88"/>
      <c r="Q822" s="86"/>
      <c r="R822" s="87"/>
      <c r="S822" s="86"/>
      <c r="T822" s="86"/>
      <c r="U822" s="245"/>
      <c r="V822" s="96"/>
      <c r="W822" s="94"/>
      <c r="X822" s="94"/>
      <c r="Y822" s="94"/>
      <c r="Z822" s="94"/>
      <c r="AA822" s="94"/>
      <c r="AB822" s="58">
        <f t="shared" si="499"/>
        <v>0</v>
      </c>
      <c r="AC822" s="246"/>
      <c r="AD822" s="96"/>
      <c r="AE822" s="98"/>
      <c r="AF822" s="154"/>
      <c r="AG822" s="491">
        <v>32</v>
      </c>
      <c r="AH822" s="60"/>
      <c r="AI822" s="55"/>
      <c r="AJ822" s="61"/>
      <c r="AK822" s="62"/>
      <c r="AL822" s="63"/>
      <c r="AM822" s="64"/>
      <c r="AN822" s="65"/>
      <c r="AO822" s="66"/>
    </row>
    <row r="823" spans="1:41" s="22" customFormat="1" ht="42" customHeight="1" x14ac:dyDescent="0.15">
      <c r="A823" s="286"/>
      <c r="B823" s="171"/>
      <c r="C823" s="342"/>
      <c r="D823" s="80"/>
      <c r="E823" s="73"/>
      <c r="F823" s="104"/>
      <c r="G823" s="204"/>
      <c r="H823" s="210"/>
      <c r="I823" s="187">
        <v>0.36</v>
      </c>
      <c r="J823" s="188">
        <v>0.34</v>
      </c>
      <c r="K823" s="188">
        <v>0.3</v>
      </c>
      <c r="L823" s="188"/>
      <c r="M823" s="188"/>
      <c r="N823" s="189">
        <f>SUM(I823:M823)</f>
        <v>1</v>
      </c>
      <c r="O823" s="190">
        <v>1.03</v>
      </c>
      <c r="P823" s="191">
        <v>33.6</v>
      </c>
      <c r="Q823" s="192">
        <v>34</v>
      </c>
      <c r="R823" s="193">
        <v>34.700000000000003</v>
      </c>
      <c r="S823" s="192"/>
      <c r="T823" s="194"/>
      <c r="U823" s="195">
        <f>ROUND((((P823*14/35*I823)+(Q823*14/35*J823)+(R823*14/35*K823)+(S823*14/35*L823)+(T823*14/35*M823))*O823),2)</f>
        <v>14.04</v>
      </c>
      <c r="V823" s="196">
        <f>IF(U823&gt;=14,14,U823)</f>
        <v>14</v>
      </c>
      <c r="W823" s="68"/>
      <c r="X823" s="68"/>
      <c r="Y823" s="68">
        <v>143884841000</v>
      </c>
      <c r="Z823" s="68"/>
      <c r="AA823" s="68"/>
      <c r="AB823" s="58">
        <f t="shared" si="499"/>
        <v>0.99</v>
      </c>
      <c r="AC823" s="195">
        <f>12*AB823*O823</f>
        <v>12.2364</v>
      </c>
      <c r="AD823" s="199">
        <f>IF(AC823&gt;=12,12,AC823)</f>
        <v>12</v>
      </c>
      <c r="AE823" s="195">
        <v>44</v>
      </c>
      <c r="AF823" s="54"/>
      <c r="AG823" s="491">
        <v>32</v>
      </c>
      <c r="AH823" s="60"/>
      <c r="AI823" s="55"/>
      <c r="AJ823" s="61"/>
      <c r="AK823" s="62"/>
      <c r="AL823" s="63"/>
      <c r="AM823" s="64"/>
      <c r="AN823" s="65"/>
      <c r="AO823" s="66"/>
    </row>
    <row r="824" spans="1:41" s="22" customFormat="1" ht="51" customHeight="1" x14ac:dyDescent="0.15">
      <c r="A824" s="286"/>
      <c r="B824" s="171"/>
      <c r="C824" s="80"/>
      <c r="D824" s="113" t="s">
        <v>520</v>
      </c>
      <c r="E824" s="80"/>
      <c r="F824" s="220"/>
      <c r="G824" s="309"/>
      <c r="H824" s="210"/>
      <c r="I824" s="187">
        <v>0.5</v>
      </c>
      <c r="J824" s="188">
        <v>0.3</v>
      </c>
      <c r="K824" s="188">
        <v>0.2</v>
      </c>
      <c r="L824" s="188"/>
      <c r="M824" s="188"/>
      <c r="N824" s="189">
        <f>SUM(I824:M824)</f>
        <v>1</v>
      </c>
      <c r="O824" s="190">
        <v>1.03</v>
      </c>
      <c r="P824" s="191">
        <v>34</v>
      </c>
      <c r="Q824" s="192">
        <v>33.6</v>
      </c>
      <c r="R824" s="192">
        <v>34.700000000000003</v>
      </c>
      <c r="S824" s="192"/>
      <c r="T824" s="192"/>
      <c r="U824" s="198">
        <f>ROUND((((P824*14/35*I824)+(Q824*14/35*J824)+(R824*14/35*K824)+(S824*14/35*L824)+(T824*14/35*M824))*O824),2)</f>
        <v>14.02</v>
      </c>
      <c r="V824" s="199">
        <f>IF(U824&gt;=14,14,U824)</f>
        <v>14</v>
      </c>
      <c r="W824" s="72">
        <v>108136310000</v>
      </c>
      <c r="X824" s="72">
        <v>30759867000</v>
      </c>
      <c r="Y824" s="72">
        <v>32152642000</v>
      </c>
      <c r="Z824" s="68"/>
      <c r="AA824" s="68"/>
      <c r="AB824" s="58">
        <f t="shared" si="499"/>
        <v>1.61</v>
      </c>
      <c r="AC824" s="198">
        <f>12*AB824*O824</f>
        <v>19.8996</v>
      </c>
      <c r="AD824" s="199">
        <f>IF(AC824&gt;=12,12,AC824)</f>
        <v>12</v>
      </c>
      <c r="AE824" s="195">
        <v>44</v>
      </c>
      <c r="AF824" s="54"/>
      <c r="AG824" s="491">
        <v>32</v>
      </c>
      <c r="AH824" s="60"/>
      <c r="AI824" s="55"/>
      <c r="AJ824" s="61"/>
      <c r="AK824" s="62"/>
      <c r="AL824" s="63"/>
      <c r="AM824" s="64"/>
      <c r="AN824" s="65"/>
      <c r="AO824" s="66"/>
    </row>
    <row r="825" spans="1:41" s="22" customFormat="1" ht="54" customHeight="1" x14ac:dyDescent="0.15">
      <c r="A825" s="286"/>
      <c r="B825" s="171"/>
      <c r="C825" s="224" t="s">
        <v>420</v>
      </c>
      <c r="D825" s="73"/>
      <c r="E825" s="302"/>
      <c r="F825" s="80"/>
      <c r="G825" s="343"/>
      <c r="H825" s="47"/>
      <c r="I825" s="187">
        <v>0.4</v>
      </c>
      <c r="J825" s="294">
        <v>0.3</v>
      </c>
      <c r="K825" s="188">
        <v>0.3</v>
      </c>
      <c r="L825" s="188"/>
      <c r="M825" s="188"/>
      <c r="N825" s="189">
        <f>SUM(I825:M825)</f>
        <v>1</v>
      </c>
      <c r="O825" s="190">
        <v>1.03</v>
      </c>
      <c r="P825" s="191">
        <v>34.4</v>
      </c>
      <c r="Q825" s="192">
        <v>34.4</v>
      </c>
      <c r="R825" s="193">
        <v>33.200000000000003</v>
      </c>
      <c r="S825" s="192"/>
      <c r="T825" s="192"/>
      <c r="U825" s="198">
        <f>ROUND((((P825*14/35*I825)+(Q825*14/35*J825)+(R825*14/35*K825)+(S825*14/35*L825)+(T825*14/35*M825))*O825),2)</f>
        <v>14.02</v>
      </c>
      <c r="V825" s="199">
        <f>IF(U825&gt;=14,14,U825)</f>
        <v>14</v>
      </c>
      <c r="W825" s="68">
        <v>60000000000</v>
      </c>
      <c r="X825" s="68">
        <v>15075277000</v>
      </c>
      <c r="Y825" s="68">
        <v>61498757000</v>
      </c>
      <c r="Z825" s="68"/>
      <c r="AA825" s="68"/>
      <c r="AB825" s="58">
        <f t="shared" si="499"/>
        <v>1.08</v>
      </c>
      <c r="AC825" s="198">
        <f>12*AB825*O825</f>
        <v>13.348800000000001</v>
      </c>
      <c r="AD825" s="199">
        <f>IF(AC825&gt;=12,12,AC825)</f>
        <v>12</v>
      </c>
      <c r="AE825" s="195">
        <v>44</v>
      </c>
      <c r="AF825" s="54"/>
      <c r="AG825" s="491">
        <v>32</v>
      </c>
      <c r="AH825" s="60"/>
      <c r="AI825" s="55"/>
      <c r="AJ825" s="61"/>
      <c r="AK825" s="62"/>
      <c r="AL825" s="63"/>
      <c r="AM825" s="64"/>
      <c r="AN825" s="65"/>
      <c r="AO825" s="66"/>
    </row>
    <row r="826" spans="1:41" s="22" customFormat="1" ht="54" customHeight="1" x14ac:dyDescent="0.15">
      <c r="A826" s="286"/>
      <c r="B826" s="171"/>
      <c r="C826" s="170"/>
      <c r="D826" s="76"/>
      <c r="E826" s="302"/>
      <c r="F826" s="170"/>
      <c r="G826" s="214"/>
      <c r="H826" s="210"/>
      <c r="I826" s="187"/>
      <c r="J826" s="188"/>
      <c r="K826" s="188"/>
      <c r="L826" s="188"/>
      <c r="M826" s="188"/>
      <c r="N826" s="189"/>
      <c r="O826" s="190"/>
      <c r="P826" s="191"/>
      <c r="Q826" s="192"/>
      <c r="R826" s="193"/>
      <c r="S826" s="192"/>
      <c r="T826" s="192"/>
      <c r="U826" s="198"/>
      <c r="V826" s="199"/>
      <c r="W826" s="68"/>
      <c r="X826" s="68"/>
      <c r="Y826" s="68"/>
      <c r="Z826" s="68"/>
      <c r="AA826" s="68"/>
      <c r="AB826" s="58">
        <f t="shared" si="499"/>
        <v>0</v>
      </c>
      <c r="AC826" s="198"/>
      <c r="AD826" s="199"/>
      <c r="AE826" s="195"/>
      <c r="AF826" s="54"/>
      <c r="AG826" s="491">
        <v>32</v>
      </c>
      <c r="AH826" s="60"/>
      <c r="AI826" s="55"/>
      <c r="AJ826" s="61"/>
      <c r="AK826" s="62"/>
      <c r="AL826" s="63"/>
      <c r="AM826" s="64"/>
      <c r="AN826" s="65"/>
      <c r="AO826" s="66"/>
    </row>
    <row r="827" spans="1:41" s="22" customFormat="1" ht="54" customHeight="1" x14ac:dyDescent="0.15">
      <c r="A827" s="286"/>
      <c r="B827" s="171"/>
      <c r="C827" s="170"/>
      <c r="D827" s="231"/>
      <c r="E827" s="302"/>
      <c r="F827" s="170"/>
      <c r="G827" s="214"/>
      <c r="H827" s="210"/>
      <c r="I827" s="187"/>
      <c r="J827" s="188"/>
      <c r="K827" s="188"/>
      <c r="L827" s="188"/>
      <c r="M827" s="188"/>
      <c r="N827" s="189"/>
      <c r="O827" s="190"/>
      <c r="P827" s="191"/>
      <c r="Q827" s="192"/>
      <c r="R827" s="193"/>
      <c r="S827" s="192"/>
      <c r="T827" s="192"/>
      <c r="U827" s="198"/>
      <c r="V827" s="199"/>
      <c r="W827" s="68"/>
      <c r="X827" s="68"/>
      <c r="Y827" s="68"/>
      <c r="Z827" s="68"/>
      <c r="AA827" s="68"/>
      <c r="AB827" s="58">
        <f t="shared" si="499"/>
        <v>0</v>
      </c>
      <c r="AC827" s="198"/>
      <c r="AD827" s="199"/>
      <c r="AE827" s="195"/>
      <c r="AF827" s="54"/>
      <c r="AG827" s="491">
        <v>32</v>
      </c>
      <c r="AH827" s="60"/>
      <c r="AI827" s="55"/>
      <c r="AJ827" s="61"/>
      <c r="AK827" s="62"/>
      <c r="AL827" s="63"/>
      <c r="AM827" s="64"/>
      <c r="AN827" s="65"/>
      <c r="AO827" s="66"/>
    </row>
    <row r="828" spans="1:41" s="22" customFormat="1" ht="54" customHeight="1" x14ac:dyDescent="0.15">
      <c r="A828" s="286"/>
      <c r="B828" s="171"/>
      <c r="C828" s="170" t="s">
        <v>658</v>
      </c>
      <c r="D828" s="76" t="s">
        <v>691</v>
      </c>
      <c r="E828" s="76" t="s">
        <v>254</v>
      </c>
      <c r="F828" s="170"/>
      <c r="G828" s="214"/>
      <c r="H828" s="210"/>
      <c r="I828" s="187">
        <v>0.4</v>
      </c>
      <c r="J828" s="188">
        <v>0.3</v>
      </c>
      <c r="K828" s="188">
        <v>0.3</v>
      </c>
      <c r="L828" s="188"/>
      <c r="M828" s="188"/>
      <c r="N828" s="189">
        <f t="shared" ref="N828:N836" si="500">SUM(I828:M828)</f>
        <v>1</v>
      </c>
      <c r="O828" s="190">
        <v>1.03</v>
      </c>
      <c r="P828" s="191">
        <v>33.200000000000003</v>
      </c>
      <c r="Q828" s="192">
        <v>34.700000000000003</v>
      </c>
      <c r="R828" s="193">
        <v>35</v>
      </c>
      <c r="S828" s="192"/>
      <c r="T828" s="192"/>
      <c r="U828" s="198">
        <f t="shared" ref="U828:U835" si="501">ROUND((((P828*14/35*I828)+(Q828*14/35*J828)+(R828*14/35*K828)+(S828*14/35*L828)+(T828*14/35*M828))*O828),2)</f>
        <v>14.09</v>
      </c>
      <c r="V828" s="199">
        <f t="shared" ref="V828:V835" si="502">IF(U828&gt;=14,14,U828)</f>
        <v>14</v>
      </c>
      <c r="W828" s="68">
        <v>111731381000</v>
      </c>
      <c r="X828" s="68">
        <v>6185525000</v>
      </c>
      <c r="Y828" s="68"/>
      <c r="Z828" s="68"/>
      <c r="AA828" s="68"/>
      <c r="AB828" s="58">
        <f t="shared" si="499"/>
        <v>1.07</v>
      </c>
      <c r="AC828" s="198">
        <f t="shared" ref="AC828:AC835" si="503">12*AB828*O828</f>
        <v>13.225200000000001</v>
      </c>
      <c r="AD828" s="199">
        <f t="shared" ref="AD828:AD835" si="504">IF(AC828&gt;=12,12,AC828)</f>
        <v>12</v>
      </c>
      <c r="AE828" s="195">
        <v>44</v>
      </c>
      <c r="AF828" s="54"/>
      <c r="AG828" s="491">
        <v>32</v>
      </c>
      <c r="AH828" s="60"/>
      <c r="AI828" s="55"/>
      <c r="AJ828" s="61"/>
      <c r="AK828" s="62"/>
      <c r="AL828" s="63"/>
      <c r="AM828" s="64"/>
      <c r="AN828" s="65"/>
      <c r="AO828" s="66"/>
    </row>
    <row r="829" spans="1:41" s="22" customFormat="1" ht="54" customHeight="1" x14ac:dyDescent="0.15">
      <c r="A829" s="286"/>
      <c r="B829" s="171"/>
      <c r="C829" s="220" t="s">
        <v>420</v>
      </c>
      <c r="D829" s="73" t="s">
        <v>692</v>
      </c>
      <c r="E829" s="87" t="s">
        <v>82</v>
      </c>
      <c r="F829" s="80"/>
      <c r="G829" s="343"/>
      <c r="H829" s="210"/>
      <c r="I829" s="187">
        <v>0.5</v>
      </c>
      <c r="J829" s="188">
        <v>0.3</v>
      </c>
      <c r="K829" s="188">
        <v>0.2</v>
      </c>
      <c r="L829" s="188"/>
      <c r="M829" s="188"/>
      <c r="N829" s="189">
        <f t="shared" si="500"/>
        <v>1</v>
      </c>
      <c r="O829" s="190">
        <v>1.03</v>
      </c>
      <c r="P829" s="191">
        <v>35</v>
      </c>
      <c r="Q829" s="192">
        <v>34.4</v>
      </c>
      <c r="R829" s="193">
        <v>32.200000000000003</v>
      </c>
      <c r="S829" s="192"/>
      <c r="T829" s="192"/>
      <c r="U829" s="198">
        <f t="shared" si="501"/>
        <v>14.12</v>
      </c>
      <c r="V829" s="199">
        <f t="shared" si="502"/>
        <v>14</v>
      </c>
      <c r="W829" s="68">
        <v>200000000000</v>
      </c>
      <c r="X829" s="68"/>
      <c r="Y829" s="68"/>
      <c r="Z829" s="68"/>
      <c r="AA829" s="68"/>
      <c r="AB829" s="58">
        <f t="shared" si="499"/>
        <v>2.2999999999999998</v>
      </c>
      <c r="AC829" s="198">
        <f t="shared" si="503"/>
        <v>28.427999999999997</v>
      </c>
      <c r="AD829" s="199">
        <f t="shared" si="504"/>
        <v>12</v>
      </c>
      <c r="AE829" s="195">
        <v>44</v>
      </c>
      <c r="AF829" s="54"/>
      <c r="AG829" s="491">
        <v>32</v>
      </c>
      <c r="AH829" s="60"/>
      <c r="AI829" s="55"/>
      <c r="AJ829" s="61"/>
      <c r="AK829" s="62"/>
      <c r="AL829" s="63"/>
      <c r="AM829" s="64"/>
      <c r="AN829" s="65"/>
      <c r="AO829" s="66"/>
    </row>
    <row r="830" spans="1:41" s="22" customFormat="1" ht="54" customHeight="1" x14ac:dyDescent="0.15">
      <c r="A830" s="286"/>
      <c r="B830" s="171"/>
      <c r="C830" s="80" t="s">
        <v>551</v>
      </c>
      <c r="D830" s="80" t="s">
        <v>693</v>
      </c>
      <c r="E830" s="73" t="s">
        <v>694</v>
      </c>
      <c r="F830" s="73"/>
      <c r="G830" s="76"/>
      <c r="H830" s="210"/>
      <c r="I830" s="187">
        <v>0.36</v>
      </c>
      <c r="J830" s="188">
        <v>0.3</v>
      </c>
      <c r="K830" s="188">
        <v>0.34</v>
      </c>
      <c r="L830" s="188"/>
      <c r="M830" s="188"/>
      <c r="N830" s="189">
        <f t="shared" si="500"/>
        <v>1</v>
      </c>
      <c r="O830" s="190">
        <v>1.03</v>
      </c>
      <c r="P830" s="191">
        <v>33.6</v>
      </c>
      <c r="Q830" s="192">
        <v>34.700000000000003</v>
      </c>
      <c r="R830" s="192">
        <v>34</v>
      </c>
      <c r="S830" s="192"/>
      <c r="T830" s="192"/>
      <c r="U830" s="198">
        <f t="shared" si="501"/>
        <v>14.04</v>
      </c>
      <c r="V830" s="199">
        <f t="shared" si="502"/>
        <v>14</v>
      </c>
      <c r="W830" s="68">
        <v>52725536000</v>
      </c>
      <c r="X830" s="68">
        <v>38100000000</v>
      </c>
      <c r="Y830" s="68">
        <v>44183416000</v>
      </c>
      <c r="Z830" s="68"/>
      <c r="AA830" s="68"/>
      <c r="AB830" s="58">
        <f t="shared" si="499"/>
        <v>1.05</v>
      </c>
      <c r="AC830" s="198">
        <f t="shared" si="503"/>
        <v>12.978000000000002</v>
      </c>
      <c r="AD830" s="199">
        <f t="shared" si="504"/>
        <v>12</v>
      </c>
      <c r="AE830" s="195">
        <v>44</v>
      </c>
      <c r="AF830" s="54"/>
      <c r="AG830" s="491">
        <v>32</v>
      </c>
      <c r="AH830" s="60"/>
      <c r="AI830" s="55"/>
      <c r="AJ830" s="61"/>
      <c r="AK830" s="62"/>
      <c r="AL830" s="63"/>
      <c r="AM830" s="64"/>
      <c r="AN830" s="65"/>
      <c r="AO830" s="66"/>
    </row>
    <row r="831" spans="1:41" s="22" customFormat="1" ht="54" customHeight="1" thickBot="1" x14ac:dyDescent="0.2">
      <c r="A831" s="286"/>
      <c r="B831" s="171"/>
      <c r="C831" s="80" t="s">
        <v>695</v>
      </c>
      <c r="D831" s="80" t="s">
        <v>626</v>
      </c>
      <c r="E831" s="95"/>
      <c r="F831" s="80"/>
      <c r="G831" s="76"/>
      <c r="H831" s="210"/>
      <c r="I831" s="187">
        <v>0.8</v>
      </c>
      <c r="J831" s="188">
        <v>0.2</v>
      </c>
      <c r="K831" s="188"/>
      <c r="L831" s="188"/>
      <c r="M831" s="188"/>
      <c r="N831" s="189">
        <f t="shared" si="500"/>
        <v>1</v>
      </c>
      <c r="O831" s="190">
        <v>1.03</v>
      </c>
      <c r="P831" s="191">
        <v>34.700000000000003</v>
      </c>
      <c r="Q831" s="192">
        <v>32.200000000000003</v>
      </c>
      <c r="R831" s="192"/>
      <c r="S831" s="192"/>
      <c r="T831" s="192"/>
      <c r="U831" s="198">
        <f t="shared" si="501"/>
        <v>14.09</v>
      </c>
      <c r="V831" s="199">
        <f t="shared" si="502"/>
        <v>14</v>
      </c>
      <c r="W831" s="72">
        <v>200000000000</v>
      </c>
      <c r="X831" s="68"/>
      <c r="Y831" s="68"/>
      <c r="Z831" s="68"/>
      <c r="AA831" s="68"/>
      <c r="AB831" s="58">
        <f t="shared" si="499"/>
        <v>3.69</v>
      </c>
      <c r="AC831" s="198">
        <f t="shared" si="503"/>
        <v>45.608400000000003</v>
      </c>
      <c r="AD831" s="199">
        <f t="shared" si="504"/>
        <v>12</v>
      </c>
      <c r="AE831" s="195">
        <v>44</v>
      </c>
      <c r="AF831" s="54"/>
      <c r="AG831" s="491">
        <v>32</v>
      </c>
      <c r="AH831" s="60"/>
      <c r="AI831" s="55"/>
      <c r="AJ831" s="61"/>
      <c r="AK831" s="62"/>
      <c r="AL831" s="63"/>
      <c r="AM831" s="64"/>
      <c r="AN831" s="65"/>
      <c r="AO831" s="66"/>
    </row>
    <row r="832" spans="1:41" s="22" customFormat="1" ht="42" customHeight="1" x14ac:dyDescent="0.15">
      <c r="A832" s="286"/>
      <c r="B832" s="171"/>
      <c r="C832" s="80" t="s">
        <v>696</v>
      </c>
      <c r="D832" s="73" t="s">
        <v>697</v>
      </c>
      <c r="E832" s="80" t="s">
        <v>70</v>
      </c>
      <c r="F832" s="80"/>
      <c r="G832" s="76"/>
      <c r="H832" s="344"/>
      <c r="I832" s="187">
        <v>0.36</v>
      </c>
      <c r="J832" s="188">
        <v>0.3</v>
      </c>
      <c r="K832" s="188">
        <v>0.34</v>
      </c>
      <c r="L832" s="188"/>
      <c r="M832" s="188"/>
      <c r="N832" s="189">
        <f t="shared" si="500"/>
        <v>1</v>
      </c>
      <c r="O832" s="190">
        <v>1.03</v>
      </c>
      <c r="P832" s="191">
        <v>35</v>
      </c>
      <c r="Q832" s="192">
        <v>32.200000000000003</v>
      </c>
      <c r="R832" s="193">
        <v>34.700000000000003</v>
      </c>
      <c r="S832" s="192"/>
      <c r="T832" s="194"/>
      <c r="U832" s="195">
        <f>ROUND((((P832*14/35*I832)+(Q832*14/35*J832)+(R832*14/35*K832)+(S832*14/35*L832)+(T832*14/35*M832))*O832),2)</f>
        <v>14.03</v>
      </c>
      <c r="V832" s="196">
        <f>IF(U832&gt;=14,14,U832)</f>
        <v>14</v>
      </c>
      <c r="W832" s="72"/>
      <c r="X832" s="68"/>
      <c r="Y832" s="72">
        <v>160000000000</v>
      </c>
      <c r="Z832" s="68"/>
      <c r="AA832" s="68"/>
      <c r="AB832" s="58">
        <f t="shared" si="499"/>
        <v>1.25</v>
      </c>
      <c r="AC832" s="195">
        <f>12*AB832*O832</f>
        <v>15.450000000000001</v>
      </c>
      <c r="AD832" s="199">
        <f>IF(AC832&gt;=12,12,AC832)</f>
        <v>12</v>
      </c>
      <c r="AE832" s="195">
        <v>44</v>
      </c>
      <c r="AF832" s="54"/>
      <c r="AG832" s="491">
        <v>32</v>
      </c>
      <c r="AH832" s="60"/>
      <c r="AI832" s="55"/>
      <c r="AJ832" s="61"/>
      <c r="AK832" s="62"/>
      <c r="AL832" s="63"/>
      <c r="AM832" s="64"/>
      <c r="AN832" s="65"/>
      <c r="AO832" s="66"/>
    </row>
    <row r="833" spans="1:41" s="22" customFormat="1" ht="54" customHeight="1" x14ac:dyDescent="0.15">
      <c r="A833" s="43"/>
      <c r="B833" s="225"/>
      <c r="C833" s="73" t="s">
        <v>622</v>
      </c>
      <c r="D833" s="45" t="s">
        <v>698</v>
      </c>
      <c r="E833" s="45" t="s">
        <v>685</v>
      </c>
      <c r="F833" s="45"/>
      <c r="G833" s="73"/>
      <c r="H833" s="345"/>
      <c r="I833" s="48">
        <v>0.5</v>
      </c>
      <c r="J833" s="49">
        <v>0.3</v>
      </c>
      <c r="K833" s="49">
        <v>0.2</v>
      </c>
      <c r="L833" s="49"/>
      <c r="M833" s="49"/>
      <c r="N833" s="50">
        <f t="shared" si="500"/>
        <v>1</v>
      </c>
      <c r="O833" s="51">
        <v>1.03</v>
      </c>
      <c r="P833" s="52">
        <v>34.700000000000003</v>
      </c>
      <c r="Q833" s="53">
        <v>34.700000000000003</v>
      </c>
      <c r="R833" s="53">
        <v>32.200000000000003</v>
      </c>
      <c r="S833" s="53"/>
      <c r="T833" s="53"/>
      <c r="U833" s="58">
        <f>ROUND((((P833*14/35*I833)+(Q833*14/35*J833)+(R833*14/35*K833)+(S833*14/35*L833)+(T833*14/35*M833))*O833),2)</f>
        <v>14.09</v>
      </c>
      <c r="V833" s="55">
        <f>IF(U833&gt;=14,14,U833)</f>
        <v>14</v>
      </c>
      <c r="W833" s="57"/>
      <c r="X833" s="56"/>
      <c r="Y833" s="56">
        <v>238000000000</v>
      </c>
      <c r="Z833" s="56"/>
      <c r="AA833" s="56"/>
      <c r="AB833" s="58">
        <f t="shared" si="499"/>
        <v>1.1000000000000001</v>
      </c>
      <c r="AC833" s="58">
        <f>12*AB833*O833</f>
        <v>13.596000000000002</v>
      </c>
      <c r="AD833" s="55">
        <f>IF(AC833&gt;=12,12,AC833)</f>
        <v>12</v>
      </c>
      <c r="AE833" s="54">
        <v>44</v>
      </c>
      <c r="AF833" s="54"/>
      <c r="AG833" s="491">
        <v>32</v>
      </c>
      <c r="AH833" s="60"/>
      <c r="AI833" s="55"/>
      <c r="AJ833" s="61"/>
      <c r="AK833" s="62"/>
      <c r="AL833" s="63"/>
      <c r="AM833" s="64"/>
      <c r="AN833" s="65"/>
      <c r="AO833" s="66"/>
    </row>
    <row r="834" spans="1:41" s="22" customFormat="1" ht="54" customHeight="1" x14ac:dyDescent="0.15">
      <c r="A834" s="286"/>
      <c r="B834" s="171"/>
      <c r="C834" s="80" t="s">
        <v>674</v>
      </c>
      <c r="D834" s="80" t="s">
        <v>699</v>
      </c>
      <c r="E834" s="95" t="s">
        <v>700</v>
      </c>
      <c r="F834" s="80" t="s">
        <v>701</v>
      </c>
      <c r="G834" s="76"/>
      <c r="H834" s="210"/>
      <c r="I834" s="187">
        <v>0.33</v>
      </c>
      <c r="J834" s="188">
        <v>0.3</v>
      </c>
      <c r="K834" s="188">
        <v>0.13</v>
      </c>
      <c r="L834" s="188">
        <v>0.24</v>
      </c>
      <c r="M834" s="188"/>
      <c r="N834" s="189">
        <f t="shared" si="500"/>
        <v>1</v>
      </c>
      <c r="O834" s="190">
        <v>1.03</v>
      </c>
      <c r="P834" s="191">
        <v>33.6</v>
      </c>
      <c r="Q834" s="192">
        <v>34</v>
      </c>
      <c r="R834" s="192">
        <v>33.6</v>
      </c>
      <c r="S834" s="192">
        <v>35</v>
      </c>
      <c r="T834" s="192"/>
      <c r="U834" s="198">
        <f t="shared" si="501"/>
        <v>14.03</v>
      </c>
      <c r="V834" s="199">
        <f t="shared" si="502"/>
        <v>14</v>
      </c>
      <c r="W834" s="72"/>
      <c r="X834" s="68"/>
      <c r="Y834" s="68"/>
      <c r="Z834" s="68"/>
      <c r="AA834" s="68"/>
      <c r="AB834" s="58">
        <f t="shared" si="499"/>
        <v>0</v>
      </c>
      <c r="AC834" s="198">
        <f t="shared" si="503"/>
        <v>0</v>
      </c>
      <c r="AD834" s="199">
        <f t="shared" si="504"/>
        <v>0</v>
      </c>
      <c r="AE834" s="195">
        <v>44</v>
      </c>
      <c r="AF834" s="54"/>
      <c r="AG834" s="491">
        <v>32</v>
      </c>
      <c r="AH834" s="60"/>
      <c r="AI834" s="55"/>
      <c r="AJ834" s="61"/>
      <c r="AK834" s="62"/>
      <c r="AL834" s="63"/>
      <c r="AM834" s="64"/>
      <c r="AN834" s="65"/>
      <c r="AO834" s="66"/>
    </row>
    <row r="835" spans="1:41" s="22" customFormat="1" ht="54" customHeight="1" x14ac:dyDescent="0.15">
      <c r="A835" s="286"/>
      <c r="B835" s="171"/>
      <c r="C835" s="80" t="s">
        <v>670</v>
      </c>
      <c r="D835" s="80" t="s">
        <v>702</v>
      </c>
      <c r="E835" s="95" t="s">
        <v>703</v>
      </c>
      <c r="F835" s="80" t="s">
        <v>704</v>
      </c>
      <c r="G835" s="76"/>
      <c r="H835" s="210"/>
      <c r="I835" s="187">
        <v>0.31</v>
      </c>
      <c r="J835" s="188">
        <v>0.3</v>
      </c>
      <c r="K835" s="188">
        <v>0.23</v>
      </c>
      <c r="L835" s="188">
        <v>0.16</v>
      </c>
      <c r="M835" s="188"/>
      <c r="N835" s="189">
        <f t="shared" si="500"/>
        <v>1</v>
      </c>
      <c r="O835" s="190">
        <v>1.03</v>
      </c>
      <c r="P835" s="191">
        <v>35</v>
      </c>
      <c r="Q835" s="192">
        <v>33.200000000000003</v>
      </c>
      <c r="R835" s="192">
        <v>34.4</v>
      </c>
      <c r="S835" s="192">
        <v>32.200000000000003</v>
      </c>
      <c r="T835" s="192"/>
      <c r="U835" s="198">
        <f t="shared" si="501"/>
        <v>13.96</v>
      </c>
      <c r="V835" s="199">
        <f t="shared" si="502"/>
        <v>13.96</v>
      </c>
      <c r="W835" s="72"/>
      <c r="X835" s="68"/>
      <c r="Y835" s="68"/>
      <c r="Z835" s="68"/>
      <c r="AA835" s="68"/>
      <c r="AB835" s="58">
        <f t="shared" si="499"/>
        <v>0</v>
      </c>
      <c r="AC835" s="198">
        <f t="shared" si="503"/>
        <v>0</v>
      </c>
      <c r="AD835" s="199">
        <f t="shared" si="504"/>
        <v>0</v>
      </c>
      <c r="AE835" s="195">
        <v>44</v>
      </c>
      <c r="AF835" s="54"/>
      <c r="AG835" s="491">
        <v>32</v>
      </c>
      <c r="AH835" s="60"/>
      <c r="AI835" s="55"/>
      <c r="AJ835" s="61"/>
      <c r="AK835" s="62"/>
      <c r="AL835" s="63"/>
      <c r="AM835" s="64"/>
      <c r="AN835" s="65"/>
      <c r="AO835" s="66"/>
    </row>
    <row r="836" spans="1:41" s="22" customFormat="1" ht="54" customHeight="1" x14ac:dyDescent="0.15">
      <c r="A836" s="286"/>
      <c r="B836" s="171"/>
      <c r="C836" s="95" t="s">
        <v>705</v>
      </c>
      <c r="D836" s="80" t="s">
        <v>639</v>
      </c>
      <c r="E836" s="80" t="s">
        <v>706</v>
      </c>
      <c r="F836" s="80" t="s">
        <v>534</v>
      </c>
      <c r="G836" s="76"/>
      <c r="H836" s="210" t="s">
        <v>707</v>
      </c>
      <c r="I836" s="187">
        <v>0.4</v>
      </c>
      <c r="J836" s="188">
        <v>0.3</v>
      </c>
      <c r="K836" s="188">
        <v>0.1</v>
      </c>
      <c r="L836" s="188">
        <v>0.2</v>
      </c>
      <c r="M836" s="188"/>
      <c r="N836" s="189">
        <f t="shared" si="500"/>
        <v>1</v>
      </c>
      <c r="O836" s="190">
        <v>1.03</v>
      </c>
      <c r="P836" s="191">
        <v>34.700000000000003</v>
      </c>
      <c r="Q836" s="192">
        <v>32.200000000000003</v>
      </c>
      <c r="R836" s="192">
        <v>35</v>
      </c>
      <c r="S836" s="192">
        <v>27</v>
      </c>
      <c r="T836" s="192"/>
      <c r="U836" s="198">
        <f>ROUND((((P836*14/35*I836)+(Q836*14/35*J836)+(R836*14/35*K836)+(S836*14/35*L836)+(T836*14/35*M836))*O836),2)</f>
        <v>13.37</v>
      </c>
      <c r="V836" s="199">
        <f>IF(U836&gt;=14,14,U836)</f>
        <v>13.37</v>
      </c>
      <c r="W836" s="72">
        <v>34507345000</v>
      </c>
      <c r="X836" s="68">
        <v>13234510000</v>
      </c>
      <c r="Y836" s="68"/>
      <c r="Z836" s="68">
        <v>173861558000</v>
      </c>
      <c r="AA836" s="68"/>
      <c r="AB836" s="58">
        <f t="shared" si="499"/>
        <v>1.21</v>
      </c>
      <c r="AC836" s="198">
        <f>12*AB836*O836</f>
        <v>14.9556</v>
      </c>
      <c r="AD836" s="199">
        <f>IF(AC836&gt;=12,12,AC836)</f>
        <v>12</v>
      </c>
      <c r="AE836" s="195">
        <v>44</v>
      </c>
      <c r="AF836" s="54"/>
      <c r="AG836" s="491">
        <v>32</v>
      </c>
      <c r="AH836" s="60"/>
      <c r="AI836" s="55"/>
      <c r="AJ836" s="61"/>
      <c r="AK836" s="62"/>
      <c r="AL836" s="63"/>
      <c r="AM836" s="64"/>
      <c r="AN836" s="65"/>
      <c r="AO836" s="66"/>
    </row>
    <row r="837" spans="1:41" s="22" customFormat="1" ht="54" customHeight="1" x14ac:dyDescent="0.15">
      <c r="A837" s="315"/>
      <c r="B837" s="346"/>
      <c r="C837" s="180"/>
      <c r="D837" s="73"/>
      <c r="E837" s="83"/>
      <c r="F837" s="83"/>
      <c r="G837" s="83"/>
      <c r="H837" s="230" t="s">
        <v>708</v>
      </c>
      <c r="I837" s="187"/>
      <c r="J837" s="188"/>
      <c r="K837" s="189"/>
      <c r="L837" s="188"/>
      <c r="M837" s="189"/>
      <c r="N837" s="233"/>
      <c r="O837" s="190"/>
      <c r="P837" s="191"/>
      <c r="Q837" s="192"/>
      <c r="R837" s="193"/>
      <c r="S837" s="192"/>
      <c r="T837" s="194"/>
      <c r="U837" s="347"/>
      <c r="V837" s="207"/>
      <c r="W837" s="348"/>
      <c r="X837" s="68">
        <v>18279518000</v>
      </c>
      <c r="Y837" s="349">
        <v>3</v>
      </c>
      <c r="Z837" s="350"/>
      <c r="AA837" s="349"/>
      <c r="AB837" s="58">
        <f t="shared" si="499"/>
        <v>0</v>
      </c>
      <c r="AC837" s="351"/>
      <c r="AD837" s="199"/>
      <c r="AE837" s="195"/>
      <c r="AF837" s="54"/>
      <c r="AG837" s="491">
        <v>32</v>
      </c>
      <c r="AH837" s="60"/>
      <c r="AI837" s="55"/>
      <c r="AJ837" s="61"/>
      <c r="AK837" s="62"/>
      <c r="AL837" s="63"/>
      <c r="AM837" s="64"/>
      <c r="AN837" s="65"/>
      <c r="AO837" s="66"/>
    </row>
    <row r="838" spans="1:41" s="22" customFormat="1" ht="54" customHeight="1" x14ac:dyDescent="0.15">
      <c r="A838" s="286"/>
      <c r="B838" s="171"/>
      <c r="C838" s="104" t="s">
        <v>709</v>
      </c>
      <c r="D838" s="104" t="s">
        <v>710</v>
      </c>
      <c r="E838" s="287" t="s">
        <v>711</v>
      </c>
      <c r="F838" s="104" t="s">
        <v>712</v>
      </c>
      <c r="G838" s="76"/>
      <c r="H838" s="210" t="s">
        <v>630</v>
      </c>
      <c r="I838" s="187">
        <v>0.5</v>
      </c>
      <c r="J838" s="188">
        <v>0.18</v>
      </c>
      <c r="K838" s="188">
        <v>0.12</v>
      </c>
      <c r="L838" s="188">
        <v>0.2</v>
      </c>
      <c r="M838" s="188"/>
      <c r="N838" s="189">
        <f>SUM(I838:M838)</f>
        <v>1</v>
      </c>
      <c r="O838" s="190">
        <v>1.03</v>
      </c>
      <c r="P838" s="191">
        <v>35</v>
      </c>
      <c r="Q838" s="192">
        <v>32.200000000000003</v>
      </c>
      <c r="R838" s="192">
        <v>33.200000000000003</v>
      </c>
      <c r="S838" s="192">
        <v>33.6</v>
      </c>
      <c r="T838" s="192"/>
      <c r="U838" s="198">
        <f>ROUND((((P838*14/35*I838)+(Q838*14/35*J838)+(R838*14/35*K838)+(S838*14/35*L838)+(T838*14/35*M838))*O838),2)</f>
        <v>14.01</v>
      </c>
      <c r="V838" s="199">
        <f>IF(U838&gt;=14,14,U838)</f>
        <v>14</v>
      </c>
      <c r="W838" s="72"/>
      <c r="X838" s="68"/>
      <c r="Y838" s="68"/>
      <c r="Z838" s="68"/>
      <c r="AA838" s="68"/>
      <c r="AB838" s="58">
        <f t="shared" si="499"/>
        <v>0</v>
      </c>
      <c r="AC838" s="198">
        <f>12*AB838*O838</f>
        <v>0</v>
      </c>
      <c r="AD838" s="199">
        <f>IF(AC838&gt;=12,12,AC838)</f>
        <v>0</v>
      </c>
      <c r="AE838" s="195">
        <v>44</v>
      </c>
      <c r="AF838" s="54"/>
      <c r="AG838" s="491">
        <v>32</v>
      </c>
      <c r="AH838" s="60"/>
      <c r="AI838" s="55"/>
      <c r="AJ838" s="61"/>
      <c r="AK838" s="62"/>
      <c r="AL838" s="63"/>
      <c r="AM838" s="64"/>
      <c r="AN838" s="65"/>
      <c r="AO838" s="66"/>
    </row>
    <row r="839" spans="1:41" s="22" customFormat="1" ht="54" customHeight="1" x14ac:dyDescent="0.15">
      <c r="A839" s="286"/>
      <c r="B839" s="171"/>
      <c r="C839" s="302"/>
      <c r="D839" s="104"/>
      <c r="E839" s="104"/>
      <c r="F839" s="104"/>
      <c r="G839" s="76"/>
      <c r="H839" s="210"/>
      <c r="I839" s="187"/>
      <c r="J839" s="188"/>
      <c r="K839" s="188"/>
      <c r="L839" s="188"/>
      <c r="M839" s="188"/>
      <c r="N839" s="189"/>
      <c r="O839" s="190"/>
      <c r="P839" s="191"/>
      <c r="Q839" s="192"/>
      <c r="R839" s="192"/>
      <c r="S839" s="192"/>
      <c r="T839" s="192"/>
      <c r="U839" s="198"/>
      <c r="V839" s="199"/>
      <c r="W839" s="72"/>
      <c r="X839" s="68"/>
      <c r="Y839" s="68"/>
      <c r="Z839" s="68"/>
      <c r="AA839" s="68"/>
      <c r="AB839" s="58">
        <f t="shared" si="499"/>
        <v>0</v>
      </c>
      <c r="AC839" s="198"/>
      <c r="AD839" s="199"/>
      <c r="AE839" s="195"/>
      <c r="AF839" s="54"/>
      <c r="AG839" s="491">
        <v>32</v>
      </c>
      <c r="AH839" s="60"/>
      <c r="AI839" s="55"/>
      <c r="AJ839" s="61"/>
      <c r="AK839" s="62"/>
      <c r="AL839" s="63"/>
      <c r="AM839" s="64"/>
      <c r="AN839" s="65"/>
      <c r="AO839" s="66"/>
    </row>
    <row r="840" spans="1:41" s="22" customFormat="1" ht="54" customHeight="1" x14ac:dyDescent="0.15">
      <c r="A840" s="286"/>
      <c r="B840" s="327"/>
      <c r="C840" s="95"/>
      <c r="D840" s="104"/>
      <c r="E840" s="104" t="s">
        <v>713</v>
      </c>
      <c r="F840" s="80"/>
      <c r="G840" s="76"/>
      <c r="H840" s="210"/>
      <c r="I840" s="187"/>
      <c r="J840" s="188"/>
      <c r="K840" s="188"/>
      <c r="L840" s="188"/>
      <c r="M840" s="188"/>
      <c r="N840" s="189"/>
      <c r="O840" s="190"/>
      <c r="P840" s="191"/>
      <c r="Q840" s="192"/>
      <c r="R840" s="192"/>
      <c r="S840" s="192"/>
      <c r="T840" s="192"/>
      <c r="U840" s="198"/>
      <c r="V840" s="199"/>
      <c r="W840" s="72"/>
      <c r="X840" s="68"/>
      <c r="Y840" s="68"/>
      <c r="Z840" s="68"/>
      <c r="AA840" s="68"/>
      <c r="AB840" s="58">
        <f t="shared" si="499"/>
        <v>0</v>
      </c>
      <c r="AC840" s="198"/>
      <c r="AD840" s="199"/>
      <c r="AE840" s="195"/>
      <c r="AF840" s="54"/>
      <c r="AG840" s="491">
        <v>32</v>
      </c>
      <c r="AH840" s="60"/>
      <c r="AI840" s="55"/>
      <c r="AJ840" s="61"/>
      <c r="AK840" s="62"/>
      <c r="AL840" s="63"/>
      <c r="AM840" s="64"/>
      <c r="AN840" s="65"/>
      <c r="AO840" s="66"/>
    </row>
    <row r="841" spans="1:41" s="22" customFormat="1" ht="54" customHeight="1" x14ac:dyDescent="0.15">
      <c r="A841" s="286"/>
      <c r="B841" s="327"/>
      <c r="C841" s="95"/>
      <c r="D841" s="104" t="s">
        <v>714</v>
      </c>
      <c r="E841" s="80"/>
      <c r="F841" s="80"/>
      <c r="G841" s="76"/>
      <c r="H841" s="210"/>
      <c r="I841" s="187">
        <v>0.4</v>
      </c>
      <c r="J841" s="188">
        <v>0.3</v>
      </c>
      <c r="K841" s="188">
        <v>0.2</v>
      </c>
      <c r="L841" s="188">
        <v>0.1</v>
      </c>
      <c r="M841" s="188"/>
      <c r="N841" s="189">
        <f>SUM(I841:M841)</f>
        <v>0.99999999999999989</v>
      </c>
      <c r="O841" s="190">
        <v>1.03</v>
      </c>
      <c r="P841" s="191">
        <v>34.700000000000003</v>
      </c>
      <c r="Q841" s="192">
        <v>33.6</v>
      </c>
      <c r="R841" s="192">
        <v>32.200000000000003</v>
      </c>
      <c r="S841" s="192">
        <v>35</v>
      </c>
      <c r="T841" s="192"/>
      <c r="U841" s="198">
        <f>ROUND((((P841*14/35*I841)+(Q841*14/35*J841)+(R841*14/35*K841)+(S841*14/35*L841)+(T841*14/35*M841))*O841),2)</f>
        <v>13.97</v>
      </c>
      <c r="V841" s="199">
        <f>IF(U841&gt;=14,14,U841)</f>
        <v>13.97</v>
      </c>
      <c r="W841" s="72">
        <v>14012265000</v>
      </c>
      <c r="X841" s="68">
        <v>35531987000</v>
      </c>
      <c r="Y841" s="68">
        <v>238000000000</v>
      </c>
      <c r="Z841" s="68"/>
      <c r="AA841" s="68"/>
      <c r="AB841" s="58">
        <f t="shared" si="499"/>
        <v>1.47</v>
      </c>
      <c r="AC841" s="198">
        <f>12*AB841*O841</f>
        <v>18.1692</v>
      </c>
      <c r="AD841" s="199">
        <f>IF(AC841&gt;=12,12,AC841)</f>
        <v>12</v>
      </c>
      <c r="AE841" s="195">
        <v>44</v>
      </c>
      <c r="AF841" s="54"/>
      <c r="AG841" s="491">
        <v>32</v>
      </c>
      <c r="AH841" s="60"/>
      <c r="AI841" s="55"/>
      <c r="AJ841" s="61"/>
      <c r="AK841" s="62"/>
      <c r="AL841" s="63"/>
      <c r="AM841" s="64"/>
      <c r="AN841" s="65"/>
      <c r="AO841" s="66"/>
    </row>
    <row r="842" spans="1:41" s="22" customFormat="1" ht="54" customHeight="1" x14ac:dyDescent="0.15">
      <c r="A842" s="286"/>
      <c r="B842" s="171"/>
      <c r="C842" s="95"/>
      <c r="D842" s="104" t="s">
        <v>714</v>
      </c>
      <c r="E842" s="302"/>
      <c r="F842" s="352"/>
      <c r="G842" s="76" t="s">
        <v>715</v>
      </c>
      <c r="H842" s="210"/>
      <c r="I842" s="187"/>
      <c r="J842" s="188"/>
      <c r="K842" s="188"/>
      <c r="L842" s="188"/>
      <c r="M842" s="188"/>
      <c r="N842" s="189"/>
      <c r="O842" s="190"/>
      <c r="P842" s="191"/>
      <c r="Q842" s="192"/>
      <c r="R842" s="192"/>
      <c r="S842" s="192"/>
      <c r="T842" s="192"/>
      <c r="U842" s="198"/>
      <c r="V842" s="199"/>
      <c r="W842" s="72"/>
      <c r="X842" s="68"/>
      <c r="Y842" s="68"/>
      <c r="Z842" s="68"/>
      <c r="AA842" s="68"/>
      <c r="AB842" s="58">
        <f t="shared" si="499"/>
        <v>0</v>
      </c>
      <c r="AC842" s="198"/>
      <c r="AD842" s="199"/>
      <c r="AE842" s="195"/>
      <c r="AF842" s="54"/>
      <c r="AG842" s="491">
        <v>32</v>
      </c>
      <c r="AH842" s="60"/>
      <c r="AI842" s="55"/>
      <c r="AJ842" s="61"/>
      <c r="AK842" s="62"/>
      <c r="AL842" s="63"/>
      <c r="AM842" s="64"/>
      <c r="AN842" s="65"/>
      <c r="AO842" s="66"/>
    </row>
    <row r="843" spans="1:41" s="22" customFormat="1" ht="54" customHeight="1" x14ac:dyDescent="0.15">
      <c r="A843" s="286"/>
      <c r="B843" s="171"/>
      <c r="C843" s="95"/>
      <c r="D843" s="302"/>
      <c r="E843" s="302" t="s">
        <v>716</v>
      </c>
      <c r="F843" s="104"/>
      <c r="G843" s="76"/>
      <c r="H843" s="210"/>
      <c r="I843" s="187"/>
      <c r="J843" s="188"/>
      <c r="K843" s="188"/>
      <c r="L843" s="188"/>
      <c r="M843" s="188"/>
      <c r="N843" s="189"/>
      <c r="O843" s="190"/>
      <c r="P843" s="191"/>
      <c r="Q843" s="192"/>
      <c r="R843" s="192"/>
      <c r="S843" s="192"/>
      <c r="T843" s="192"/>
      <c r="U843" s="198"/>
      <c r="V843" s="199"/>
      <c r="W843" s="72"/>
      <c r="X843" s="68"/>
      <c r="Y843" s="68"/>
      <c r="Z843" s="68"/>
      <c r="AA843" s="68"/>
      <c r="AB843" s="58">
        <f t="shared" si="499"/>
        <v>0</v>
      </c>
      <c r="AC843" s="198"/>
      <c r="AD843" s="199"/>
      <c r="AE843" s="195"/>
      <c r="AF843" s="54"/>
      <c r="AG843" s="491">
        <v>32</v>
      </c>
      <c r="AH843" s="60"/>
      <c r="AI843" s="55"/>
      <c r="AJ843" s="61"/>
      <c r="AK843" s="62"/>
      <c r="AL843" s="63"/>
      <c r="AM843" s="64"/>
      <c r="AN843" s="65"/>
      <c r="AO843" s="66"/>
    </row>
    <row r="844" spans="1:41" s="22" customFormat="1" ht="54" customHeight="1" x14ac:dyDescent="0.15">
      <c r="A844" s="286"/>
      <c r="B844" s="171" t="s">
        <v>105</v>
      </c>
      <c r="C844" s="80" t="s">
        <v>164</v>
      </c>
      <c r="D844" s="80" t="s">
        <v>717</v>
      </c>
      <c r="E844" s="95" t="s">
        <v>718</v>
      </c>
      <c r="F844" s="80" t="s">
        <v>639</v>
      </c>
      <c r="G844" s="76"/>
      <c r="H844" s="210" t="s">
        <v>719</v>
      </c>
      <c r="I844" s="187">
        <v>0.5</v>
      </c>
      <c r="J844" s="188">
        <v>0.2</v>
      </c>
      <c r="K844" s="188">
        <v>0.1</v>
      </c>
      <c r="L844" s="188">
        <v>0.2</v>
      </c>
      <c r="M844" s="188"/>
      <c r="N844" s="189">
        <f>SUM(I844:M844)</f>
        <v>1</v>
      </c>
      <c r="O844" s="190">
        <v>1.03</v>
      </c>
      <c r="P844" s="191">
        <v>35</v>
      </c>
      <c r="Q844" s="192">
        <v>33.200000000000003</v>
      </c>
      <c r="R844" s="192">
        <v>34.4</v>
      </c>
      <c r="S844" s="192">
        <v>32.200000000000003</v>
      </c>
      <c r="T844" s="192"/>
      <c r="U844" s="198">
        <f>ROUND((((P844*14/35*I844)+(Q844*14/35*J844)+(R844*14/35*K844)+(S844*14/35*L844)+(T844*14/35*M844))*O844),2)</f>
        <v>14.02</v>
      </c>
      <c r="V844" s="199">
        <f>IF(U844&gt;=14,14,U844)</f>
        <v>14</v>
      </c>
      <c r="W844" s="72"/>
      <c r="X844" s="68"/>
      <c r="Y844" s="68"/>
      <c r="Z844" s="68"/>
      <c r="AA844" s="68"/>
      <c r="AB844" s="58">
        <f t="shared" si="499"/>
        <v>0</v>
      </c>
      <c r="AC844" s="198">
        <f>12*AB844*O844</f>
        <v>0</v>
      </c>
      <c r="AD844" s="199">
        <f>IF(AC844&gt;=12,12,AC844)</f>
        <v>0</v>
      </c>
      <c r="AE844" s="195">
        <v>44</v>
      </c>
      <c r="AF844" s="54"/>
      <c r="AG844" s="491">
        <v>32</v>
      </c>
      <c r="AH844" s="60"/>
      <c r="AI844" s="55"/>
      <c r="AJ844" s="61"/>
      <c r="AK844" s="62"/>
      <c r="AL844" s="63"/>
      <c r="AM844" s="64"/>
      <c r="AN844" s="65"/>
      <c r="AO844" s="66"/>
    </row>
    <row r="845" spans="1:41" s="22" customFormat="1" ht="54" customHeight="1" x14ac:dyDescent="0.15">
      <c r="A845" s="286"/>
      <c r="B845" s="327"/>
      <c r="C845" s="95"/>
      <c r="D845" s="113" t="s">
        <v>720</v>
      </c>
      <c r="E845" s="104" t="s">
        <v>686</v>
      </c>
      <c r="F845" s="80"/>
      <c r="G845" s="287"/>
      <c r="H845" s="230"/>
      <c r="I845" s="187">
        <v>0.31</v>
      </c>
      <c r="J845" s="188">
        <v>0.28999999999999998</v>
      </c>
      <c r="K845" s="188">
        <v>0.3</v>
      </c>
      <c r="L845" s="188">
        <v>0.1</v>
      </c>
      <c r="M845" s="188"/>
      <c r="N845" s="189">
        <f>SUM(I845:M845)</f>
        <v>0.99999999999999989</v>
      </c>
      <c r="O845" s="190">
        <v>1.03</v>
      </c>
      <c r="P845" s="191">
        <v>34.4</v>
      </c>
      <c r="Q845" s="192">
        <v>35</v>
      </c>
      <c r="R845" s="192">
        <v>33.6</v>
      </c>
      <c r="S845" s="192">
        <v>27</v>
      </c>
      <c r="T845" s="192"/>
      <c r="U845" s="198">
        <f>ROUND((((P845*14/35*I845)+(Q845*14/35*J845)+(R845*14/35*K845)+(S845*14/35*L845)+(T845*14/35*M845))*O845),2)</f>
        <v>13.84</v>
      </c>
      <c r="V845" s="199">
        <f>IF(U845&gt;=14,14,U845)</f>
        <v>13.84</v>
      </c>
      <c r="W845" s="72">
        <v>35760249000</v>
      </c>
      <c r="X845" s="68">
        <v>35897624000</v>
      </c>
      <c r="Y845" s="68">
        <v>35531987000</v>
      </c>
      <c r="Z845" s="68">
        <v>255000000000</v>
      </c>
      <c r="AA845" s="68"/>
      <c r="AB845" s="58">
        <f t="shared" si="499"/>
        <v>1.33</v>
      </c>
      <c r="AC845" s="198">
        <f>12*AB845*O845</f>
        <v>16.438800000000001</v>
      </c>
      <c r="AD845" s="199">
        <f>IF(AC845&gt;=12,12,AC845)</f>
        <v>12</v>
      </c>
      <c r="AE845" s="195">
        <v>44</v>
      </c>
      <c r="AF845" s="54"/>
      <c r="AG845" s="491">
        <v>32</v>
      </c>
      <c r="AH845" s="60"/>
      <c r="AI845" s="55"/>
      <c r="AJ845" s="61"/>
      <c r="AK845" s="62"/>
      <c r="AL845" s="63"/>
      <c r="AM845" s="64"/>
      <c r="AN845" s="65"/>
      <c r="AO845" s="66"/>
    </row>
    <row r="846" spans="1:41" s="22" customFormat="1" ht="49.5" customHeight="1" x14ac:dyDescent="0.15">
      <c r="A846" s="286"/>
      <c r="B846" s="171"/>
      <c r="C846" s="83"/>
      <c r="D846" s="231"/>
      <c r="E846" s="104" t="s">
        <v>721</v>
      </c>
      <c r="F846" s="104" t="s">
        <v>722</v>
      </c>
      <c r="G846" s="295"/>
      <c r="H846" s="269"/>
      <c r="I846" s="187">
        <v>0.36</v>
      </c>
      <c r="J846" s="188">
        <v>0.18</v>
      </c>
      <c r="K846" s="331">
        <v>0.12</v>
      </c>
      <c r="L846" s="332">
        <v>0.34</v>
      </c>
      <c r="M846" s="188"/>
      <c r="N846" s="189">
        <f>SUM(I846:M846)</f>
        <v>1</v>
      </c>
      <c r="O846" s="190">
        <v>1.03</v>
      </c>
      <c r="P846" s="191">
        <v>34.4</v>
      </c>
      <c r="Q846" s="192">
        <v>32.200000000000003</v>
      </c>
      <c r="R846" s="193">
        <v>33.200000000000003</v>
      </c>
      <c r="S846" s="192">
        <v>35</v>
      </c>
      <c r="T846" s="194"/>
      <c r="U846" s="198">
        <f>ROUND((((P846*14/35*I846)+(Q846*14/35*J846)+(R846*14/35*K846)+(S846*14/35*L846)+(T846*14/35*M846))*O846),2)</f>
        <v>14.03</v>
      </c>
      <c r="V846" s="196">
        <f>IF(U846&gt;=14,14,U846)</f>
        <v>14</v>
      </c>
      <c r="W846" s="323"/>
      <c r="X846" s="323"/>
      <c r="Y846" s="323"/>
      <c r="Z846" s="323">
        <v>200000000000</v>
      </c>
      <c r="AA846" s="292"/>
      <c r="AB846" s="58">
        <f t="shared" si="499"/>
        <v>1.57</v>
      </c>
      <c r="AC846" s="198">
        <f>12*AB846*O846</f>
        <v>19.405200000000001</v>
      </c>
      <c r="AD846" s="199">
        <f>IF(AC846&gt;=12,12,AC846)</f>
        <v>12</v>
      </c>
      <c r="AE846" s="195">
        <v>44</v>
      </c>
      <c r="AF846" s="54"/>
      <c r="AG846" s="491">
        <v>32</v>
      </c>
      <c r="AH846" s="60"/>
      <c r="AI846" s="55"/>
      <c r="AJ846" s="61"/>
      <c r="AK846" s="62"/>
      <c r="AL846" s="63"/>
      <c r="AM846" s="64"/>
      <c r="AN846" s="65"/>
      <c r="AO846" s="66"/>
    </row>
    <row r="847" spans="1:41" s="22" customFormat="1" ht="24.95" customHeight="1" thickBot="1" x14ac:dyDescent="0.2">
      <c r="A847" s="84"/>
      <c r="B847" s="171"/>
      <c r="C847" s="86"/>
      <c r="D847" s="231" t="s">
        <v>723</v>
      </c>
      <c r="E847" s="143"/>
      <c r="F847" s="87"/>
      <c r="G847" s="87"/>
      <c r="H847" s="144"/>
      <c r="I847" s="88"/>
      <c r="J847" s="86"/>
      <c r="K847" s="353"/>
      <c r="L847" s="89"/>
      <c r="M847" s="87"/>
      <c r="N847" s="142"/>
      <c r="O847" s="90"/>
      <c r="P847" s="88"/>
      <c r="Q847" s="86"/>
      <c r="R847" s="87"/>
      <c r="S847" s="86"/>
      <c r="T847" s="89"/>
      <c r="U847" s="91"/>
      <c r="V847" s="148"/>
      <c r="W847" s="354"/>
      <c r="X847" s="130"/>
      <c r="Y847" s="355"/>
      <c r="Z847" s="150"/>
      <c r="AA847" s="150"/>
      <c r="AB847" s="58">
        <f t="shared" si="499"/>
        <v>0</v>
      </c>
      <c r="AC847" s="133"/>
      <c r="AD847" s="96"/>
      <c r="AE847" s="98"/>
      <c r="AF847" s="154"/>
      <c r="AG847" s="491">
        <v>32</v>
      </c>
      <c r="AH847" s="60"/>
      <c r="AI847" s="55"/>
      <c r="AJ847" s="61"/>
      <c r="AK847" s="62"/>
      <c r="AL847" s="63"/>
      <c r="AM847" s="64"/>
      <c r="AN847" s="65"/>
      <c r="AO847" s="66"/>
    </row>
    <row r="848" spans="1:41" s="22" customFormat="1" ht="54" customHeight="1" x14ac:dyDescent="0.15">
      <c r="A848" s="286"/>
      <c r="B848" s="171"/>
      <c r="C848" s="80"/>
      <c r="D848" s="293" t="s">
        <v>724</v>
      </c>
      <c r="E848" s="231"/>
      <c r="F848" s="231" t="s">
        <v>723</v>
      </c>
      <c r="G848" s="76"/>
      <c r="H848" s="356"/>
      <c r="I848" s="187">
        <v>0.49</v>
      </c>
      <c r="J848" s="188">
        <v>0.51</v>
      </c>
      <c r="K848" s="188"/>
      <c r="L848" s="188"/>
      <c r="M848" s="188"/>
      <c r="N848" s="189">
        <f t="shared" ref="N848:N853" si="505">SUM(I848:M848)</f>
        <v>1</v>
      </c>
      <c r="O848" s="190">
        <v>1.03</v>
      </c>
      <c r="P848" s="191">
        <v>35</v>
      </c>
      <c r="Q848" s="192">
        <v>33.200000000000003</v>
      </c>
      <c r="R848" s="192"/>
      <c r="S848" s="192"/>
      <c r="T848" s="192"/>
      <c r="U848" s="198">
        <f t="shared" ref="U848:U853" si="506">ROUND((((P848*14/35*I848)+(Q848*14/35*J848)+(R848*14/35*K848)+(S848*14/35*L848)+(T848*14/35*M848))*O848),2)</f>
        <v>14.04</v>
      </c>
      <c r="V848" s="199">
        <f t="shared" ref="V848:V853" si="507">IF(U848&gt;=14,14,U848)</f>
        <v>14</v>
      </c>
      <c r="W848" s="72">
        <v>30000000000</v>
      </c>
      <c r="X848" s="68">
        <v>81394141000</v>
      </c>
      <c r="Y848" s="68"/>
      <c r="Z848" s="68"/>
      <c r="AA848" s="68"/>
      <c r="AB848" s="58">
        <f t="shared" si="499"/>
        <v>1.3</v>
      </c>
      <c r="AC848" s="198">
        <f t="shared" ref="AC848:AC853" si="508">12*AB848*O848</f>
        <v>16.068000000000001</v>
      </c>
      <c r="AD848" s="199">
        <f t="shared" ref="AD848:AD853" si="509">IF(AC848&gt;=12,12,AC848)</f>
        <v>12</v>
      </c>
      <c r="AE848" s="195">
        <v>44</v>
      </c>
      <c r="AF848" s="54"/>
      <c r="AG848" s="491">
        <v>32</v>
      </c>
      <c r="AH848" s="60"/>
      <c r="AI848" s="55"/>
      <c r="AJ848" s="61"/>
      <c r="AK848" s="62"/>
      <c r="AL848" s="63"/>
      <c r="AM848" s="64"/>
      <c r="AN848" s="65"/>
      <c r="AO848" s="66"/>
    </row>
    <row r="849" spans="1:41" s="22" customFormat="1" ht="54" customHeight="1" x14ac:dyDescent="0.15">
      <c r="A849" s="286"/>
      <c r="B849" s="171"/>
      <c r="C849" s="80"/>
      <c r="D849" s="293" t="s">
        <v>674</v>
      </c>
      <c r="E849" s="80"/>
      <c r="F849" s="352"/>
      <c r="G849" s="76"/>
      <c r="H849" s="210"/>
      <c r="I849" s="187">
        <v>0.5</v>
      </c>
      <c r="J849" s="188">
        <v>0.5</v>
      </c>
      <c r="K849" s="188"/>
      <c r="L849" s="188"/>
      <c r="M849" s="188"/>
      <c r="N849" s="189">
        <f t="shared" si="505"/>
        <v>1</v>
      </c>
      <c r="O849" s="190">
        <v>1.03</v>
      </c>
      <c r="P849" s="191">
        <v>35</v>
      </c>
      <c r="Q849" s="192">
        <v>33.6</v>
      </c>
      <c r="R849" s="192"/>
      <c r="S849" s="192"/>
      <c r="T849" s="192"/>
      <c r="U849" s="198">
        <f t="shared" si="506"/>
        <v>14.13</v>
      </c>
      <c r="V849" s="199">
        <f t="shared" si="507"/>
        <v>14</v>
      </c>
      <c r="W849" s="72">
        <v>30000000000</v>
      </c>
      <c r="X849" s="68">
        <v>74227084000</v>
      </c>
      <c r="Y849" s="68"/>
      <c r="Z849" s="68"/>
      <c r="AA849" s="68"/>
      <c r="AB849" s="58">
        <f t="shared" si="499"/>
        <v>1.2</v>
      </c>
      <c r="AC849" s="198">
        <f t="shared" si="508"/>
        <v>14.831999999999999</v>
      </c>
      <c r="AD849" s="199">
        <f t="shared" si="509"/>
        <v>12</v>
      </c>
      <c r="AE849" s="195">
        <v>44</v>
      </c>
      <c r="AF849" s="54"/>
      <c r="AG849" s="491">
        <v>32</v>
      </c>
      <c r="AH849" s="60"/>
      <c r="AI849" s="55"/>
      <c r="AJ849" s="61"/>
      <c r="AK849" s="62"/>
      <c r="AL849" s="63"/>
      <c r="AM849" s="64"/>
      <c r="AN849" s="65"/>
      <c r="AO849" s="66"/>
    </row>
    <row r="850" spans="1:41" s="22" customFormat="1" ht="45.75" customHeight="1" x14ac:dyDescent="0.15">
      <c r="A850" s="286"/>
      <c r="B850" s="171"/>
      <c r="C850" s="224" t="s">
        <v>659</v>
      </c>
      <c r="D850" s="73" t="s">
        <v>725</v>
      </c>
      <c r="E850" s="80"/>
      <c r="F850" s="243"/>
      <c r="G850" s="336"/>
      <c r="H850" s="337"/>
      <c r="I850" s="187">
        <v>0.5</v>
      </c>
      <c r="J850" s="188">
        <v>0.3</v>
      </c>
      <c r="K850" s="188">
        <v>0.2</v>
      </c>
      <c r="L850" s="188"/>
      <c r="M850" s="188"/>
      <c r="N850" s="189">
        <f t="shared" si="505"/>
        <v>1</v>
      </c>
      <c r="O850" s="190">
        <v>1.03</v>
      </c>
      <c r="P850" s="191">
        <v>35</v>
      </c>
      <c r="Q850" s="192">
        <v>32.200000000000003</v>
      </c>
      <c r="R850" s="192">
        <v>35</v>
      </c>
      <c r="S850" s="192"/>
      <c r="T850" s="192"/>
      <c r="U850" s="198">
        <f t="shared" si="506"/>
        <v>14.07</v>
      </c>
      <c r="V850" s="199">
        <f t="shared" si="507"/>
        <v>14</v>
      </c>
      <c r="W850" s="323">
        <v>97236538000</v>
      </c>
      <c r="X850" s="68">
        <v>22805072000</v>
      </c>
      <c r="Y850" s="68">
        <v>16957297000</v>
      </c>
      <c r="Z850" s="68"/>
      <c r="AA850" s="68"/>
      <c r="AB850" s="58">
        <f t="shared" si="499"/>
        <v>1.36</v>
      </c>
      <c r="AC850" s="198">
        <f t="shared" si="508"/>
        <v>16.8096</v>
      </c>
      <c r="AD850" s="199">
        <f t="shared" si="509"/>
        <v>12</v>
      </c>
      <c r="AE850" s="195">
        <v>44</v>
      </c>
      <c r="AF850" s="54"/>
      <c r="AG850" s="491">
        <v>32</v>
      </c>
      <c r="AH850" s="60"/>
      <c r="AI850" s="55"/>
      <c r="AJ850" s="61"/>
      <c r="AK850" s="62"/>
      <c r="AL850" s="63"/>
      <c r="AM850" s="64"/>
      <c r="AN850" s="65"/>
      <c r="AO850" s="66"/>
    </row>
    <row r="851" spans="1:41" s="22" customFormat="1" ht="54" customHeight="1" x14ac:dyDescent="0.15">
      <c r="A851" s="286"/>
      <c r="B851" s="171"/>
      <c r="C851" s="80"/>
      <c r="D851" s="224" t="s">
        <v>726</v>
      </c>
      <c r="E851" s="80"/>
      <c r="F851" s="87"/>
      <c r="G851" s="76"/>
      <c r="H851" s="210"/>
      <c r="I851" s="187">
        <v>0.5</v>
      </c>
      <c r="J851" s="188">
        <v>0.3</v>
      </c>
      <c r="K851" s="188">
        <v>0.2</v>
      </c>
      <c r="L851" s="188"/>
      <c r="M851" s="188"/>
      <c r="N851" s="189">
        <f t="shared" si="505"/>
        <v>1</v>
      </c>
      <c r="O851" s="190">
        <v>1.03</v>
      </c>
      <c r="P851" s="191">
        <v>34</v>
      </c>
      <c r="Q851" s="192">
        <v>33.200000000000003</v>
      </c>
      <c r="R851" s="192">
        <v>35</v>
      </c>
      <c r="S851" s="192"/>
      <c r="T851" s="192"/>
      <c r="U851" s="198">
        <f t="shared" si="506"/>
        <v>13.99</v>
      </c>
      <c r="V851" s="199">
        <f t="shared" si="507"/>
        <v>13.99</v>
      </c>
      <c r="W851" s="72">
        <v>79421359000</v>
      </c>
      <c r="X851" s="68">
        <v>34500000000</v>
      </c>
      <c r="Y851" s="68">
        <v>16957297000</v>
      </c>
      <c r="Z851" s="68"/>
      <c r="AA851" s="68"/>
      <c r="AB851" s="58">
        <f t="shared" si="499"/>
        <v>1.23</v>
      </c>
      <c r="AC851" s="198">
        <f t="shared" si="508"/>
        <v>15.2028</v>
      </c>
      <c r="AD851" s="199">
        <f t="shared" si="509"/>
        <v>12</v>
      </c>
      <c r="AE851" s="195">
        <v>44</v>
      </c>
      <c r="AF851" s="54"/>
      <c r="AG851" s="491">
        <v>32</v>
      </c>
      <c r="AH851" s="60"/>
      <c r="AI851" s="55"/>
      <c r="AJ851" s="61"/>
      <c r="AK851" s="62"/>
      <c r="AL851" s="63"/>
      <c r="AM851" s="64"/>
      <c r="AN851" s="65"/>
      <c r="AO851" s="66"/>
    </row>
    <row r="852" spans="1:41" s="22" customFormat="1" ht="54" customHeight="1" x14ac:dyDescent="0.15">
      <c r="A852" s="286"/>
      <c r="B852" s="171"/>
      <c r="C852" s="113" t="s">
        <v>648</v>
      </c>
      <c r="D852" s="73"/>
      <c r="E852" s="94"/>
      <c r="F852" s="95" t="s">
        <v>727</v>
      </c>
      <c r="G852" s="76"/>
      <c r="H852" s="210"/>
      <c r="I852" s="187">
        <v>0.4</v>
      </c>
      <c r="J852" s="188">
        <v>0.3</v>
      </c>
      <c r="K852" s="188">
        <v>0.1</v>
      </c>
      <c r="L852" s="188">
        <v>0.2</v>
      </c>
      <c r="M852" s="188"/>
      <c r="N852" s="189">
        <f t="shared" si="505"/>
        <v>1</v>
      </c>
      <c r="O852" s="190">
        <v>1.03</v>
      </c>
      <c r="P852" s="191">
        <v>34.700000000000003</v>
      </c>
      <c r="Q852" s="192">
        <v>34.700000000000003</v>
      </c>
      <c r="R852" s="192">
        <v>32.200000000000003</v>
      </c>
      <c r="S852" s="192">
        <v>33.200000000000003</v>
      </c>
      <c r="T852" s="192"/>
      <c r="U852" s="198">
        <f t="shared" si="506"/>
        <v>14.07</v>
      </c>
      <c r="V852" s="199">
        <f t="shared" si="507"/>
        <v>14</v>
      </c>
      <c r="W852" s="72">
        <v>147693657000</v>
      </c>
      <c r="X852" s="68"/>
      <c r="Y852" s="68"/>
      <c r="Z852" s="68"/>
      <c r="AA852" s="68"/>
      <c r="AB852" s="58">
        <f t="shared" si="499"/>
        <v>1.36</v>
      </c>
      <c r="AC852" s="198">
        <f t="shared" si="508"/>
        <v>16.8096</v>
      </c>
      <c r="AD852" s="199">
        <f t="shared" si="509"/>
        <v>12</v>
      </c>
      <c r="AE852" s="195">
        <v>44</v>
      </c>
      <c r="AF852" s="54"/>
      <c r="AG852" s="491">
        <v>32</v>
      </c>
      <c r="AH852" s="60"/>
      <c r="AI852" s="55"/>
      <c r="AJ852" s="61"/>
      <c r="AK852" s="62"/>
      <c r="AL852" s="63"/>
      <c r="AM852" s="64"/>
      <c r="AN852" s="65"/>
      <c r="AO852" s="66"/>
    </row>
    <row r="853" spans="1:41" s="22" customFormat="1" ht="45.75" customHeight="1" thickBot="1" x14ac:dyDescent="0.2">
      <c r="A853" s="286"/>
      <c r="B853" s="171"/>
      <c r="C853" s="224" t="s">
        <v>728</v>
      </c>
      <c r="D853" s="80"/>
      <c r="E853" s="80" t="s">
        <v>729</v>
      </c>
      <c r="F853" s="80"/>
      <c r="G853" s="343"/>
      <c r="H853" s="357" t="s">
        <v>730</v>
      </c>
      <c r="I853" s="187">
        <v>0.5</v>
      </c>
      <c r="J853" s="188">
        <v>0.3</v>
      </c>
      <c r="K853" s="188">
        <v>0.2</v>
      </c>
      <c r="L853" s="188"/>
      <c r="M853" s="188"/>
      <c r="N853" s="189">
        <f t="shared" si="505"/>
        <v>1</v>
      </c>
      <c r="O853" s="190">
        <v>1.03</v>
      </c>
      <c r="P853" s="191">
        <v>35</v>
      </c>
      <c r="Q853" s="192">
        <v>33.200000000000003</v>
      </c>
      <c r="R853" s="193">
        <v>33.200000000000003</v>
      </c>
      <c r="S853" s="192"/>
      <c r="T853" s="192"/>
      <c r="U853" s="198">
        <f t="shared" si="506"/>
        <v>14.05</v>
      </c>
      <c r="V853" s="199">
        <f t="shared" si="507"/>
        <v>14</v>
      </c>
      <c r="W853" s="68">
        <v>200000000000</v>
      </c>
      <c r="X853" s="68"/>
      <c r="Y853" s="68"/>
      <c r="Z853" s="68"/>
      <c r="AA853" s="68"/>
      <c r="AB853" s="58">
        <f t="shared" si="499"/>
        <v>2.2999999999999998</v>
      </c>
      <c r="AC853" s="198">
        <f t="shared" si="508"/>
        <v>28.427999999999997</v>
      </c>
      <c r="AD853" s="199">
        <f t="shared" si="509"/>
        <v>12</v>
      </c>
      <c r="AE853" s="195">
        <v>44</v>
      </c>
      <c r="AF853" s="54"/>
      <c r="AG853" s="491">
        <v>32</v>
      </c>
      <c r="AH853" s="60"/>
      <c r="AI853" s="55"/>
      <c r="AJ853" s="61"/>
      <c r="AK853" s="62"/>
      <c r="AL853" s="63"/>
      <c r="AM853" s="64"/>
      <c r="AN853" s="65"/>
      <c r="AO853" s="66"/>
    </row>
    <row r="854" spans="1:41" s="22" customFormat="1" ht="54" customHeight="1" x14ac:dyDescent="0.15">
      <c r="A854" s="286"/>
      <c r="B854" s="171"/>
      <c r="C854" s="170" t="s">
        <v>731</v>
      </c>
      <c r="D854" s="231"/>
      <c r="E854" s="336"/>
      <c r="F854" s="104"/>
      <c r="G854" s="330"/>
      <c r="H854" s="275"/>
      <c r="I854" s="187"/>
      <c r="J854" s="188"/>
      <c r="K854" s="189"/>
      <c r="L854" s="332"/>
      <c r="M854" s="188"/>
      <c r="N854" s="189"/>
      <c r="O854" s="190"/>
      <c r="P854" s="191"/>
      <c r="Q854" s="192"/>
      <c r="R854" s="193"/>
      <c r="S854" s="192"/>
      <c r="T854" s="194"/>
      <c r="U854" s="198"/>
      <c r="V854" s="196"/>
      <c r="W854" s="358"/>
      <c r="X854" s="358"/>
      <c r="Y854" s="358"/>
      <c r="Z854" s="358"/>
      <c r="AA854" s="292"/>
      <c r="AB854" s="58">
        <f t="shared" si="499"/>
        <v>0</v>
      </c>
      <c r="AC854" s="198"/>
      <c r="AD854" s="199"/>
      <c r="AE854" s="195"/>
      <c r="AF854" s="54"/>
      <c r="AG854" s="491">
        <v>32</v>
      </c>
      <c r="AH854" s="60"/>
      <c r="AI854" s="55"/>
      <c r="AJ854" s="61"/>
      <c r="AK854" s="62"/>
      <c r="AL854" s="63"/>
      <c r="AM854" s="64"/>
      <c r="AN854" s="65"/>
      <c r="AO854" s="66"/>
    </row>
    <row r="855" spans="1:41" s="22" customFormat="1" ht="40.5" customHeight="1" thickBot="1" x14ac:dyDescent="0.2">
      <c r="A855" s="286"/>
      <c r="B855" s="171"/>
      <c r="C855" s="80"/>
      <c r="D855" s="302"/>
      <c r="E855" s="83" t="s">
        <v>703</v>
      </c>
      <c r="F855" s="94"/>
      <c r="G855" s="95"/>
      <c r="H855" s="210"/>
      <c r="I855" s="187">
        <v>0.4</v>
      </c>
      <c r="J855" s="188">
        <v>0.38</v>
      </c>
      <c r="K855" s="188">
        <v>0.22</v>
      </c>
      <c r="L855" s="188"/>
      <c r="M855" s="188"/>
      <c r="N855" s="189">
        <f t="shared" ref="N855:N866" si="510">SUM(I855:M855)</f>
        <v>1</v>
      </c>
      <c r="O855" s="190">
        <v>1.03</v>
      </c>
      <c r="P855" s="191">
        <v>34</v>
      </c>
      <c r="Q855" s="192">
        <v>34.700000000000003</v>
      </c>
      <c r="R855" s="192">
        <v>32.200000000000003</v>
      </c>
      <c r="S855" s="192"/>
      <c r="T855" s="194"/>
      <c r="U855" s="195">
        <f t="shared" ref="U855:U860" si="511">ROUND((((P855*14/35*I855)+(Q855*14/35*J855)+(R855*14/35*K855)+(S855*14/35*L855)+(T855*14/35*M855))*O855),2)</f>
        <v>13.95</v>
      </c>
      <c r="V855" s="196">
        <f t="shared" ref="V855:V860" si="512">IF(U855&gt;=14,14,U855)</f>
        <v>13.95</v>
      </c>
      <c r="W855" s="68"/>
      <c r="X855" s="68"/>
      <c r="Y855" s="68">
        <v>101749056000</v>
      </c>
      <c r="Z855" s="68"/>
      <c r="AA855" s="68"/>
      <c r="AB855" s="58">
        <f t="shared" si="499"/>
        <v>0.52</v>
      </c>
      <c r="AC855" s="195">
        <f t="shared" ref="AC855:AC860" si="513">12*AB855*O855</f>
        <v>6.4272</v>
      </c>
      <c r="AD855" s="199">
        <f t="shared" ref="AD855:AD860" si="514">IF(AC855&gt;=12,12,AC855)</f>
        <v>6.4272</v>
      </c>
      <c r="AE855" s="195">
        <v>44</v>
      </c>
      <c r="AF855" s="54"/>
      <c r="AG855" s="491">
        <v>32</v>
      </c>
      <c r="AH855" s="60"/>
      <c r="AI855" s="55"/>
      <c r="AJ855" s="61"/>
      <c r="AK855" s="62"/>
      <c r="AL855" s="63"/>
      <c r="AM855" s="64"/>
      <c r="AN855" s="65"/>
      <c r="AO855" s="66"/>
    </row>
    <row r="856" spans="1:41" s="22" customFormat="1" ht="40.5" customHeight="1" x14ac:dyDescent="0.15">
      <c r="A856" s="286"/>
      <c r="B856" s="171"/>
      <c r="C856" s="104"/>
      <c r="D856" s="95"/>
      <c r="E856" s="94" t="s">
        <v>732</v>
      </c>
      <c r="F856" s="95"/>
      <c r="G856" s="95"/>
      <c r="H856" s="344"/>
      <c r="I856" s="187">
        <v>0.4</v>
      </c>
      <c r="J856" s="188">
        <v>0.3</v>
      </c>
      <c r="K856" s="188">
        <v>0.3</v>
      </c>
      <c r="L856" s="188"/>
      <c r="M856" s="188"/>
      <c r="N856" s="189">
        <f t="shared" si="510"/>
        <v>1</v>
      </c>
      <c r="O856" s="190">
        <v>1.03</v>
      </c>
      <c r="P856" s="191">
        <v>34.4</v>
      </c>
      <c r="Q856" s="192">
        <v>34.700000000000003</v>
      </c>
      <c r="R856" s="192">
        <v>34.4</v>
      </c>
      <c r="S856" s="192"/>
      <c r="T856" s="194"/>
      <c r="U856" s="195">
        <f t="shared" si="511"/>
        <v>14.21</v>
      </c>
      <c r="V856" s="196">
        <f t="shared" si="512"/>
        <v>14</v>
      </c>
      <c r="W856" s="68">
        <v>64584494000</v>
      </c>
      <c r="X856" s="68">
        <v>3789564000</v>
      </c>
      <c r="Y856" s="68">
        <v>47839095000</v>
      </c>
      <c r="Z856" s="68"/>
      <c r="AA856" s="68"/>
      <c r="AB856" s="58">
        <f t="shared" si="499"/>
        <v>0.95</v>
      </c>
      <c r="AC856" s="195">
        <f t="shared" si="513"/>
        <v>11.741999999999999</v>
      </c>
      <c r="AD856" s="199">
        <f t="shared" si="514"/>
        <v>11.741999999999999</v>
      </c>
      <c r="AE856" s="195">
        <v>44</v>
      </c>
      <c r="AF856" s="54"/>
      <c r="AG856" s="491">
        <v>32</v>
      </c>
      <c r="AH856" s="60"/>
      <c r="AI856" s="55"/>
      <c r="AJ856" s="61"/>
      <c r="AK856" s="62"/>
      <c r="AL856" s="63"/>
      <c r="AM856" s="64"/>
      <c r="AN856" s="65"/>
      <c r="AO856" s="66"/>
    </row>
    <row r="857" spans="1:41" s="22" customFormat="1" ht="49.5" customHeight="1" x14ac:dyDescent="0.15">
      <c r="A857" s="286"/>
      <c r="B857" s="171"/>
      <c r="C857" s="73"/>
      <c r="D857" s="73"/>
      <c r="E857" s="214" t="s">
        <v>733</v>
      </c>
      <c r="F857" s="214"/>
      <c r="G857" s="243"/>
      <c r="H857" s="210" t="s">
        <v>734</v>
      </c>
      <c r="I857" s="187">
        <v>0.36</v>
      </c>
      <c r="J857" s="188">
        <v>0.2</v>
      </c>
      <c r="K857" s="331">
        <v>0.1</v>
      </c>
      <c r="L857" s="332">
        <v>0.34</v>
      </c>
      <c r="M857" s="188"/>
      <c r="N857" s="189">
        <f t="shared" si="510"/>
        <v>1</v>
      </c>
      <c r="O857" s="190">
        <v>1.03</v>
      </c>
      <c r="P857" s="191">
        <v>34.700000000000003</v>
      </c>
      <c r="Q857" s="192">
        <v>32.200000000000003</v>
      </c>
      <c r="R857" s="193">
        <v>34.4</v>
      </c>
      <c r="S857" s="192">
        <v>35</v>
      </c>
      <c r="T857" s="194"/>
      <c r="U857" s="198">
        <f t="shared" si="511"/>
        <v>14.12</v>
      </c>
      <c r="V857" s="196">
        <f t="shared" si="512"/>
        <v>14</v>
      </c>
      <c r="W857" s="323"/>
      <c r="X857" s="323"/>
      <c r="Y857" s="323"/>
      <c r="Z857" s="323">
        <v>200000000000</v>
      </c>
      <c r="AA857" s="292"/>
      <c r="AB857" s="58">
        <f t="shared" si="499"/>
        <v>1.57</v>
      </c>
      <c r="AC857" s="198">
        <f t="shared" si="513"/>
        <v>19.405200000000001</v>
      </c>
      <c r="AD857" s="199">
        <f t="shared" si="514"/>
        <v>12</v>
      </c>
      <c r="AE857" s="195">
        <v>44</v>
      </c>
      <c r="AF857" s="54"/>
      <c r="AG857" s="491">
        <v>32</v>
      </c>
      <c r="AH857" s="60"/>
      <c r="AI857" s="55"/>
      <c r="AJ857" s="61"/>
      <c r="AK857" s="62"/>
      <c r="AL857" s="63"/>
      <c r="AM857" s="64"/>
      <c r="AN857" s="65"/>
      <c r="AO857" s="66"/>
    </row>
    <row r="858" spans="1:41" s="22" customFormat="1" ht="51" customHeight="1" x14ac:dyDescent="0.15">
      <c r="A858" s="286"/>
      <c r="B858" s="171"/>
      <c r="C858" s="73"/>
      <c r="D858" s="80"/>
      <c r="E858" s="170" t="s">
        <v>735</v>
      </c>
      <c r="F858" s="73"/>
      <c r="G858" s="295"/>
      <c r="H858" s="210"/>
      <c r="I858" s="187">
        <v>0.4</v>
      </c>
      <c r="J858" s="188">
        <v>0.35</v>
      </c>
      <c r="K858" s="188">
        <v>0.25</v>
      </c>
      <c r="L858" s="188"/>
      <c r="M858" s="188"/>
      <c r="N858" s="189">
        <f t="shared" si="510"/>
        <v>1</v>
      </c>
      <c r="O858" s="190">
        <v>1.03</v>
      </c>
      <c r="P858" s="191">
        <v>34.700000000000003</v>
      </c>
      <c r="Q858" s="192">
        <v>34.700000000000003</v>
      </c>
      <c r="R858" s="193">
        <v>32.200000000000003</v>
      </c>
      <c r="S858" s="192"/>
      <c r="T858" s="192"/>
      <c r="U858" s="198">
        <f t="shared" si="511"/>
        <v>14.04</v>
      </c>
      <c r="V858" s="199">
        <f t="shared" si="512"/>
        <v>14</v>
      </c>
      <c r="W858" s="72">
        <v>16137936000</v>
      </c>
      <c r="X858" s="72">
        <v>58834322000</v>
      </c>
      <c r="Y858" s="72">
        <v>42512992000</v>
      </c>
      <c r="Z858" s="68"/>
      <c r="AA858" s="68"/>
      <c r="AB858" s="58">
        <f t="shared" si="499"/>
        <v>0.87</v>
      </c>
      <c r="AC858" s="198">
        <f t="shared" si="513"/>
        <v>10.7532</v>
      </c>
      <c r="AD858" s="199">
        <f t="shared" si="514"/>
        <v>10.7532</v>
      </c>
      <c r="AE858" s="195">
        <v>44</v>
      </c>
      <c r="AF858" s="54"/>
      <c r="AG858" s="491">
        <v>32</v>
      </c>
      <c r="AH858" s="60"/>
      <c r="AI858" s="55"/>
      <c r="AJ858" s="61"/>
      <c r="AK858" s="62"/>
      <c r="AL858" s="63"/>
      <c r="AM858" s="64"/>
      <c r="AN858" s="65"/>
      <c r="AO858" s="66"/>
    </row>
    <row r="859" spans="1:41" s="22" customFormat="1" ht="51" customHeight="1" x14ac:dyDescent="0.15">
      <c r="A859" s="286"/>
      <c r="B859" s="171"/>
      <c r="C859" s="80" t="s">
        <v>736</v>
      </c>
      <c r="D859" s="214" t="s">
        <v>737</v>
      </c>
      <c r="E859" s="214"/>
      <c r="F859" s="287"/>
      <c r="G859" s="287"/>
      <c r="H859" s="210" t="s">
        <v>45</v>
      </c>
      <c r="I859" s="187">
        <v>0.55000000000000004</v>
      </c>
      <c r="J859" s="188">
        <v>0.45</v>
      </c>
      <c r="K859" s="188"/>
      <c r="L859" s="188"/>
      <c r="M859" s="188"/>
      <c r="N859" s="189">
        <f t="shared" si="510"/>
        <v>1</v>
      </c>
      <c r="O859" s="190">
        <v>1.03</v>
      </c>
      <c r="P859" s="191">
        <v>33.6</v>
      </c>
      <c r="Q859" s="192">
        <v>34.700000000000003</v>
      </c>
      <c r="R859" s="192"/>
      <c r="S859" s="192"/>
      <c r="T859" s="192"/>
      <c r="U859" s="198">
        <f t="shared" si="511"/>
        <v>14.05</v>
      </c>
      <c r="V859" s="199">
        <f t="shared" si="512"/>
        <v>14</v>
      </c>
      <c r="W859" s="72">
        <v>25995030000</v>
      </c>
      <c r="X859" s="56">
        <v>137617619000</v>
      </c>
      <c r="Y859" s="72"/>
      <c r="Z859" s="68"/>
      <c r="AA859" s="68"/>
      <c r="AB859" s="58">
        <f t="shared" si="499"/>
        <v>1.76</v>
      </c>
      <c r="AC859" s="198">
        <f t="shared" si="513"/>
        <v>21.753600000000002</v>
      </c>
      <c r="AD859" s="199">
        <f t="shared" si="514"/>
        <v>12</v>
      </c>
      <c r="AE859" s="195">
        <v>44</v>
      </c>
      <c r="AF859" s="54"/>
      <c r="AG859" s="491">
        <v>32</v>
      </c>
      <c r="AH859" s="60"/>
      <c r="AI859" s="55"/>
      <c r="AJ859" s="61"/>
      <c r="AK859" s="62"/>
      <c r="AL859" s="63"/>
      <c r="AM859" s="64"/>
      <c r="AN859" s="65"/>
      <c r="AO859" s="66"/>
    </row>
    <row r="860" spans="1:41" s="22" customFormat="1" ht="42" customHeight="1" x14ac:dyDescent="0.15">
      <c r="A860" s="286"/>
      <c r="B860" s="171"/>
      <c r="C860" s="118" t="s">
        <v>738</v>
      </c>
      <c r="D860" s="76"/>
      <c r="E860" s="335" t="s">
        <v>499</v>
      </c>
      <c r="F860" s="80"/>
      <c r="G860" s="231"/>
      <c r="H860" s="47"/>
      <c r="I860" s="187">
        <v>0.4</v>
      </c>
      <c r="J860" s="188">
        <v>0.3</v>
      </c>
      <c r="K860" s="188">
        <v>0.2</v>
      </c>
      <c r="L860" s="188">
        <v>0.1</v>
      </c>
      <c r="M860" s="188"/>
      <c r="N860" s="189">
        <f t="shared" si="510"/>
        <v>0.99999999999999989</v>
      </c>
      <c r="O860" s="190">
        <v>1.03</v>
      </c>
      <c r="P860" s="191">
        <v>35</v>
      </c>
      <c r="Q860" s="192">
        <v>34.4</v>
      </c>
      <c r="R860" s="193">
        <v>32.200000000000003</v>
      </c>
      <c r="S860" s="192">
        <v>32.200000000000003</v>
      </c>
      <c r="T860" s="192"/>
      <c r="U860" s="195">
        <f t="shared" si="511"/>
        <v>14</v>
      </c>
      <c r="V860" s="196">
        <f t="shared" si="512"/>
        <v>14</v>
      </c>
      <c r="W860" s="68">
        <v>5445021000</v>
      </c>
      <c r="X860" s="72">
        <v>35760249000</v>
      </c>
      <c r="Y860" s="68">
        <v>165986132000</v>
      </c>
      <c r="Z860" s="68"/>
      <c r="AA860" s="292"/>
      <c r="AB860" s="58">
        <f t="shared" si="499"/>
        <v>1.06</v>
      </c>
      <c r="AC860" s="195">
        <f t="shared" si="513"/>
        <v>13.101600000000001</v>
      </c>
      <c r="AD860" s="199">
        <f t="shared" si="514"/>
        <v>12</v>
      </c>
      <c r="AE860" s="195">
        <v>44</v>
      </c>
      <c r="AF860" s="54"/>
      <c r="AG860" s="491">
        <v>32</v>
      </c>
      <c r="AH860" s="60"/>
      <c r="AI860" s="55"/>
      <c r="AJ860" s="61"/>
      <c r="AK860" s="62"/>
      <c r="AL860" s="63"/>
      <c r="AM860" s="64"/>
      <c r="AN860" s="65"/>
      <c r="AO860" s="66"/>
    </row>
    <row r="861" spans="1:41" s="22" customFormat="1" ht="45.75" customHeight="1" x14ac:dyDescent="0.15">
      <c r="A861" s="286"/>
      <c r="B861" s="171"/>
      <c r="C861" s="220" t="s">
        <v>610</v>
      </c>
      <c r="D861" s="73" t="s">
        <v>697</v>
      </c>
      <c r="E861" s="80" t="s">
        <v>739</v>
      </c>
      <c r="F861" s="243" t="s">
        <v>740</v>
      </c>
      <c r="G861" s="336"/>
      <c r="H861" s="359" t="s">
        <v>741</v>
      </c>
      <c r="I861" s="187">
        <v>0.5</v>
      </c>
      <c r="J861" s="188">
        <v>0.17</v>
      </c>
      <c r="K861" s="188">
        <v>0.13</v>
      </c>
      <c r="L861" s="188">
        <v>0.2</v>
      </c>
      <c r="M861" s="188"/>
      <c r="N861" s="189">
        <f t="shared" si="510"/>
        <v>1</v>
      </c>
      <c r="O861" s="190"/>
      <c r="P861" s="191"/>
      <c r="Q861" s="192"/>
      <c r="R861" s="193"/>
      <c r="S861" s="192"/>
      <c r="T861" s="192"/>
      <c r="U861" s="198"/>
      <c r="V861" s="199"/>
      <c r="W861" s="68"/>
      <c r="X861" s="68"/>
      <c r="Y861" s="68"/>
      <c r="Z861" s="68"/>
      <c r="AA861" s="68"/>
      <c r="AB861" s="58">
        <f t="shared" si="499"/>
        <v>0</v>
      </c>
      <c r="AC861" s="198"/>
      <c r="AD861" s="199"/>
      <c r="AE861" s="195"/>
      <c r="AF861" s="54"/>
      <c r="AG861" s="491">
        <v>32</v>
      </c>
      <c r="AH861" s="60"/>
      <c r="AI861" s="55"/>
      <c r="AJ861" s="61"/>
      <c r="AK861" s="62"/>
      <c r="AL861" s="63"/>
      <c r="AM861" s="64"/>
      <c r="AN861" s="65"/>
      <c r="AO861" s="66"/>
    </row>
    <row r="862" spans="1:41" s="22" customFormat="1" ht="54" customHeight="1" x14ac:dyDescent="0.15">
      <c r="A862" s="286"/>
      <c r="B862" s="171"/>
      <c r="C862" s="80"/>
      <c r="D862" s="360"/>
      <c r="E862" s="80"/>
      <c r="F862" s="80" t="s">
        <v>703</v>
      </c>
      <c r="G862" s="231" t="s">
        <v>701</v>
      </c>
      <c r="H862" s="210" t="s">
        <v>742</v>
      </c>
      <c r="I862" s="187">
        <v>0.28999999999999998</v>
      </c>
      <c r="J862" s="188">
        <v>0.26</v>
      </c>
      <c r="K862" s="188">
        <v>0.1</v>
      </c>
      <c r="L862" s="188">
        <v>0.2</v>
      </c>
      <c r="M862" s="188">
        <v>0.15</v>
      </c>
      <c r="N862" s="189">
        <f t="shared" si="510"/>
        <v>1</v>
      </c>
      <c r="O862" s="190">
        <v>1.03</v>
      </c>
      <c r="P862" s="191">
        <v>33.6</v>
      </c>
      <c r="Q862" s="192">
        <v>35</v>
      </c>
      <c r="R862" s="192">
        <v>34.4</v>
      </c>
      <c r="S862" s="192">
        <v>32.200000000000003</v>
      </c>
      <c r="T862" s="192">
        <v>35</v>
      </c>
      <c r="U862" s="198">
        <f>ROUND((((P862*14/35*I862)+(Q862*14/35*J862)+(R862*14/35*K862)+(S862*14/35*L862)+(T862*14/35*M862))*O862),2)</f>
        <v>14</v>
      </c>
      <c r="V862" s="199">
        <f>IF(U862&gt;=14,14,U862)</f>
        <v>14</v>
      </c>
      <c r="W862" s="68">
        <v>52725536000</v>
      </c>
      <c r="X862" s="68"/>
      <c r="Y862" s="68">
        <v>3100000000</v>
      </c>
      <c r="Z862" s="68">
        <v>101700000000</v>
      </c>
      <c r="AA862" s="68">
        <v>5618938000</v>
      </c>
      <c r="AB862" s="58">
        <f t="shared" si="499"/>
        <v>0.85</v>
      </c>
      <c r="AC862" s="198">
        <f>12*AB862*O862</f>
        <v>10.506</v>
      </c>
      <c r="AD862" s="199">
        <f>IF(AC862&gt;=12,12,AC862)</f>
        <v>10.506</v>
      </c>
      <c r="AE862" s="195">
        <v>44</v>
      </c>
      <c r="AF862" s="54"/>
      <c r="AG862" s="491">
        <v>32</v>
      </c>
      <c r="AH862" s="60"/>
      <c r="AI862" s="55"/>
      <c r="AJ862" s="61"/>
      <c r="AK862" s="62"/>
      <c r="AL862" s="63"/>
      <c r="AM862" s="64"/>
      <c r="AN862" s="65"/>
      <c r="AO862" s="66"/>
    </row>
    <row r="863" spans="1:41" s="22" customFormat="1" ht="42" customHeight="1" x14ac:dyDescent="0.15">
      <c r="A863" s="286"/>
      <c r="B863" s="171" t="s">
        <v>743</v>
      </c>
      <c r="C863" s="76" t="s">
        <v>625</v>
      </c>
      <c r="D863" s="76" t="s">
        <v>744</v>
      </c>
      <c r="E863" s="335" t="s">
        <v>745</v>
      </c>
      <c r="F863" s="80" t="s">
        <v>746</v>
      </c>
      <c r="G863" s="231"/>
      <c r="H863" s="210" t="s">
        <v>747</v>
      </c>
      <c r="I863" s="187">
        <v>0.35</v>
      </c>
      <c r="J863" s="188">
        <v>0.2</v>
      </c>
      <c r="K863" s="188">
        <v>0.2</v>
      </c>
      <c r="L863" s="188">
        <v>0.25</v>
      </c>
      <c r="M863" s="188"/>
      <c r="N863" s="189">
        <f t="shared" si="510"/>
        <v>1</v>
      </c>
      <c r="O863" s="190">
        <v>1.03</v>
      </c>
      <c r="P863" s="191">
        <v>35</v>
      </c>
      <c r="Q863" s="192">
        <v>34.4</v>
      </c>
      <c r="R863" s="193">
        <v>32.200000000000003</v>
      </c>
      <c r="S863" s="192">
        <v>32.200000000000003</v>
      </c>
      <c r="T863" s="192"/>
      <c r="U863" s="195">
        <f>ROUND((((P863*14/35*I863)+(Q863*14/35*J863)+(R863*14/35*K863)+(S863*14/35*L863)+(T863*14/35*M863))*O863),2)</f>
        <v>13.85</v>
      </c>
      <c r="V863" s="196">
        <f>IF(U863&gt;=14,14,U863)</f>
        <v>13.85</v>
      </c>
      <c r="W863" s="68"/>
      <c r="X863" s="72"/>
      <c r="Y863" s="68"/>
      <c r="Z863" s="68"/>
      <c r="AA863" s="292"/>
      <c r="AB863" s="58">
        <f t="shared" si="499"/>
        <v>0</v>
      </c>
      <c r="AC863" s="195">
        <f>12*AB863*O863</f>
        <v>0</v>
      </c>
      <c r="AD863" s="199">
        <f>IF(AC863&gt;=12,12,AC863)</f>
        <v>0</v>
      </c>
      <c r="AE863" s="195">
        <v>44</v>
      </c>
      <c r="AF863" s="54"/>
      <c r="AG863" s="491">
        <v>32</v>
      </c>
      <c r="AH863" s="60"/>
      <c r="AI863" s="55"/>
      <c r="AJ863" s="61"/>
      <c r="AK863" s="62"/>
      <c r="AL863" s="63"/>
      <c r="AM863" s="64"/>
      <c r="AN863" s="65"/>
      <c r="AO863" s="66"/>
    </row>
    <row r="864" spans="1:41" s="22" customFormat="1" ht="54" customHeight="1" x14ac:dyDescent="0.15">
      <c r="A864" s="286"/>
      <c r="B864" s="171" t="s">
        <v>748</v>
      </c>
      <c r="C864" s="80" t="s">
        <v>749</v>
      </c>
      <c r="D864" s="293" t="s">
        <v>750</v>
      </c>
      <c r="E864" s="80" t="s">
        <v>751</v>
      </c>
      <c r="F864" s="80"/>
      <c r="G864" s="76"/>
      <c r="H864" s="210" t="s">
        <v>752</v>
      </c>
      <c r="I864" s="187">
        <v>0.45</v>
      </c>
      <c r="J864" s="188">
        <v>0.3</v>
      </c>
      <c r="K864" s="188">
        <v>0.25</v>
      </c>
      <c r="L864" s="188"/>
      <c r="M864" s="188"/>
      <c r="N864" s="189">
        <f t="shared" si="510"/>
        <v>1</v>
      </c>
      <c r="O864" s="190">
        <v>1.03</v>
      </c>
      <c r="P864" s="191">
        <v>34.700000000000003</v>
      </c>
      <c r="Q864" s="192">
        <v>33.6</v>
      </c>
      <c r="R864" s="192">
        <v>33.200000000000003</v>
      </c>
      <c r="S864" s="192"/>
      <c r="T864" s="192"/>
      <c r="U864" s="198">
        <f>ROUND((((P864*14/35*I864)+(Q864*14/35*J864)+(R864*14/35*K864)+(S864*14/35*L864)+(T864*14/35*M864))*O864),2)</f>
        <v>14.01</v>
      </c>
      <c r="V864" s="199">
        <f>IF(U864&gt;=14,14,U864)</f>
        <v>14</v>
      </c>
      <c r="W864" s="68">
        <v>52725536000</v>
      </c>
      <c r="X864" s="68">
        <v>6185000000</v>
      </c>
      <c r="Y864" s="68">
        <v>3100000000</v>
      </c>
      <c r="Z864" s="68">
        <v>101700000000</v>
      </c>
      <c r="AA864" s="68"/>
      <c r="AB864" s="58">
        <f t="shared" si="499"/>
        <v>0.61</v>
      </c>
      <c r="AC864" s="198">
        <f>12*AB864*O864</f>
        <v>7.5396000000000001</v>
      </c>
      <c r="AD864" s="199">
        <f>IF(AC864&gt;=12,12,AC864)</f>
        <v>7.5396000000000001</v>
      </c>
      <c r="AE864" s="195">
        <v>44</v>
      </c>
      <c r="AF864" s="54"/>
      <c r="AG864" s="491">
        <v>32</v>
      </c>
      <c r="AH864" s="60"/>
      <c r="AI864" s="55"/>
      <c r="AJ864" s="61"/>
      <c r="AK864" s="62"/>
      <c r="AL864" s="63"/>
      <c r="AM864" s="64"/>
      <c r="AN864" s="65"/>
      <c r="AO864" s="66"/>
    </row>
    <row r="865" spans="1:41" s="22" customFormat="1" ht="54" customHeight="1" x14ac:dyDescent="0.15">
      <c r="A865" s="286"/>
      <c r="B865" s="171" t="s">
        <v>748</v>
      </c>
      <c r="C865" s="80" t="s">
        <v>753</v>
      </c>
      <c r="D865" s="293" t="s">
        <v>754</v>
      </c>
      <c r="E865" s="80" t="s">
        <v>755</v>
      </c>
      <c r="F865" s="80"/>
      <c r="G865" s="76"/>
      <c r="H865" s="210" t="s">
        <v>754</v>
      </c>
      <c r="I865" s="187">
        <v>0.40500000000000003</v>
      </c>
      <c r="J865" s="188">
        <v>0.39500000000000002</v>
      </c>
      <c r="K865" s="188">
        <v>0.2</v>
      </c>
      <c r="L865" s="188"/>
      <c r="M865" s="188"/>
      <c r="N865" s="189">
        <f t="shared" si="510"/>
        <v>1</v>
      </c>
      <c r="O865" s="190">
        <v>1.03</v>
      </c>
      <c r="P865" s="191">
        <v>34.700000000000003</v>
      </c>
      <c r="Q865" s="192">
        <v>33.200000000000003</v>
      </c>
      <c r="R865" s="192">
        <v>34.4</v>
      </c>
      <c r="S865" s="192"/>
      <c r="T865" s="192"/>
      <c r="U865" s="198">
        <f>ROUND((((P865*14/35*I865)+(Q865*14/35*J865)+(R865*14/35*K865)+(S865*14/35*L865)+(T865*14/35*M865))*O865),2)</f>
        <v>14.03</v>
      </c>
      <c r="V865" s="199">
        <f>IF(U865&gt;=14,14,U865)</f>
        <v>14</v>
      </c>
      <c r="W865" s="68"/>
      <c r="X865" s="68">
        <v>100000000000</v>
      </c>
      <c r="Y865" s="68">
        <v>3004682000</v>
      </c>
      <c r="Z865" s="68"/>
      <c r="AA865" s="68"/>
      <c r="AB865" s="58">
        <f t="shared" si="499"/>
        <v>0.92</v>
      </c>
      <c r="AC865" s="198">
        <f>12*AB865*O865</f>
        <v>11.371200000000002</v>
      </c>
      <c r="AD865" s="199">
        <f>IF(AC865&gt;=12,12,AC865)</f>
        <v>11.371200000000002</v>
      </c>
      <c r="AE865" s="195">
        <v>44</v>
      </c>
      <c r="AF865" s="54"/>
      <c r="AG865" s="491">
        <v>32</v>
      </c>
      <c r="AH865" s="60"/>
      <c r="AI865" s="55"/>
      <c r="AJ865" s="61"/>
      <c r="AK865" s="62"/>
      <c r="AL865" s="63"/>
      <c r="AM865" s="64"/>
      <c r="AN865" s="65"/>
      <c r="AO865" s="66"/>
    </row>
    <row r="866" spans="1:41" s="22" customFormat="1" ht="54" customHeight="1" x14ac:dyDescent="0.15">
      <c r="A866" s="286"/>
      <c r="B866" s="171" t="s">
        <v>105</v>
      </c>
      <c r="C866" s="80" t="s">
        <v>756</v>
      </c>
      <c r="D866" s="243" t="s">
        <v>82</v>
      </c>
      <c r="E866" s="243" t="s">
        <v>571</v>
      </c>
      <c r="F866" s="76" t="s">
        <v>757</v>
      </c>
      <c r="G866" s="76"/>
      <c r="H866" s="210" t="s">
        <v>82</v>
      </c>
      <c r="I866" s="187">
        <v>0.45</v>
      </c>
      <c r="J866" s="188">
        <v>0.3</v>
      </c>
      <c r="K866" s="188">
        <v>0.11</v>
      </c>
      <c r="L866" s="188">
        <v>0.14000000000000001</v>
      </c>
      <c r="M866" s="188"/>
      <c r="N866" s="189">
        <f t="shared" si="510"/>
        <v>1</v>
      </c>
      <c r="O866" s="190">
        <v>1.03</v>
      </c>
      <c r="P866" s="191">
        <v>32.200000000000003</v>
      </c>
      <c r="Q866" s="192">
        <v>32.200000000000003</v>
      </c>
      <c r="R866" s="192">
        <v>34.4</v>
      </c>
      <c r="S866" s="192">
        <v>34.700000000000003</v>
      </c>
      <c r="T866" s="192"/>
      <c r="U866" s="198">
        <f>ROUND((((P866*14/35*I866)+(Q866*14/35*J866)+(R866*14/35*K866)+(S866*14/35*L866)+(T866*14/35*M866))*O866),2)</f>
        <v>13.51</v>
      </c>
      <c r="V866" s="199">
        <f>IF(U866&gt;=14,14,U866)</f>
        <v>13.51</v>
      </c>
      <c r="W866" s="72">
        <v>68000000000</v>
      </c>
      <c r="X866" s="68">
        <v>25698113000</v>
      </c>
      <c r="Y866" s="68">
        <v>27145201000</v>
      </c>
      <c r="Z866" s="68">
        <v>3700000000</v>
      </c>
      <c r="AA866" s="68"/>
      <c r="AB866" s="58">
        <f t="shared" si="499"/>
        <v>0.96</v>
      </c>
      <c r="AC866" s="198">
        <f>12*AB866*O866</f>
        <v>11.865600000000001</v>
      </c>
      <c r="AD866" s="199">
        <f>IF(AC866&gt;=12,12,AC866)</f>
        <v>11.865600000000001</v>
      </c>
      <c r="AE866" s="195">
        <v>44</v>
      </c>
      <c r="AF866" s="54"/>
      <c r="AG866" s="491">
        <v>32</v>
      </c>
      <c r="AH866" s="60"/>
      <c r="AI866" s="55"/>
      <c r="AJ866" s="61"/>
      <c r="AK866" s="62"/>
      <c r="AL866" s="63"/>
      <c r="AM866" s="64"/>
      <c r="AN866" s="65"/>
      <c r="AO866" s="66"/>
    </row>
    <row r="867" spans="1:41" s="22" customFormat="1" ht="54" customHeight="1" x14ac:dyDescent="0.15">
      <c r="A867" s="286"/>
      <c r="B867" s="171"/>
      <c r="C867" s="80"/>
      <c r="D867" s="293"/>
      <c r="E867" s="80"/>
      <c r="F867" s="80"/>
      <c r="G867" s="76"/>
      <c r="H867" s="210"/>
      <c r="I867" s="187"/>
      <c r="J867" s="188"/>
      <c r="K867" s="188"/>
      <c r="L867" s="188"/>
      <c r="M867" s="188"/>
      <c r="N867" s="189"/>
      <c r="O867" s="190"/>
      <c r="P867" s="191"/>
      <c r="Q867" s="192"/>
      <c r="R867" s="192"/>
      <c r="S867" s="192"/>
      <c r="T867" s="192"/>
      <c r="U867" s="198"/>
      <c r="V867" s="199"/>
      <c r="W867" s="68"/>
      <c r="X867" s="68"/>
      <c r="Y867" s="68"/>
      <c r="Z867" s="68"/>
      <c r="AA867" s="68"/>
      <c r="AB867" s="58">
        <f t="shared" si="499"/>
        <v>0</v>
      </c>
      <c r="AC867" s="198"/>
      <c r="AD867" s="199"/>
      <c r="AE867" s="195"/>
      <c r="AF867" s="54"/>
      <c r="AG867" s="491">
        <v>32</v>
      </c>
      <c r="AH867" s="60"/>
      <c r="AI867" s="55"/>
      <c r="AJ867" s="61"/>
      <c r="AK867" s="62"/>
      <c r="AL867" s="63"/>
      <c r="AM867" s="64"/>
      <c r="AN867" s="65"/>
      <c r="AO867" s="66"/>
    </row>
    <row r="868" spans="1:41" s="22" customFormat="1" ht="54" customHeight="1" x14ac:dyDescent="0.15">
      <c r="A868" s="286"/>
      <c r="B868" s="171"/>
      <c r="C868" s="80" t="s">
        <v>758</v>
      </c>
      <c r="D868" s="243"/>
      <c r="E868" s="295"/>
      <c r="F868" s="76"/>
      <c r="G868" s="76"/>
      <c r="H868" s="210" t="s">
        <v>759</v>
      </c>
      <c r="I868" s="187">
        <v>0.7</v>
      </c>
      <c r="J868" s="188">
        <v>0.3</v>
      </c>
      <c r="K868" s="188"/>
      <c r="L868" s="188"/>
      <c r="M868" s="188"/>
      <c r="N868" s="189">
        <f>SUM(I868:M868)</f>
        <v>1</v>
      </c>
      <c r="O868" s="190">
        <v>1.03</v>
      </c>
      <c r="P868" s="191">
        <v>33.6</v>
      </c>
      <c r="Q868" s="192">
        <v>32.200000000000003</v>
      </c>
      <c r="R868" s="192">
        <v>34.4</v>
      </c>
      <c r="S868" s="192"/>
      <c r="T868" s="192"/>
      <c r="U868" s="198">
        <f>ROUND((((P868*14/35*I868)+(Q868*14/35*J868)+(R868*14/35*K868)+(S868*14/35*L868)+(T868*14/35*M868))*O868),2)</f>
        <v>13.67</v>
      </c>
      <c r="V868" s="199">
        <f>IF(U868&gt;=14,14,U868)</f>
        <v>13.67</v>
      </c>
      <c r="W868" s="72">
        <v>43000000000</v>
      </c>
      <c r="X868" s="68">
        <v>25698113000</v>
      </c>
      <c r="Y868" s="68"/>
      <c r="Z868" s="68"/>
      <c r="AA868" s="68"/>
      <c r="AB868" s="58">
        <f t="shared" si="499"/>
        <v>0.87</v>
      </c>
      <c r="AC868" s="198">
        <f>12*AB868*O868</f>
        <v>10.7532</v>
      </c>
      <c r="AD868" s="199">
        <f>IF(AC868&gt;=12,12,AC868)</f>
        <v>10.7532</v>
      </c>
      <c r="AE868" s="195">
        <v>44</v>
      </c>
      <c r="AF868" s="54"/>
      <c r="AG868" s="491">
        <v>32</v>
      </c>
      <c r="AH868" s="60"/>
      <c r="AI868" s="55"/>
      <c r="AJ868" s="61"/>
      <c r="AK868" s="62"/>
      <c r="AL868" s="63"/>
      <c r="AM868" s="64"/>
      <c r="AN868" s="65"/>
      <c r="AO868" s="66"/>
    </row>
    <row r="869" spans="1:41" s="22" customFormat="1" ht="54" customHeight="1" x14ac:dyDescent="0.15">
      <c r="A869" s="286"/>
      <c r="B869" s="171"/>
      <c r="C869" s="113" t="s">
        <v>760</v>
      </c>
      <c r="D869" s="243"/>
      <c r="E869" s="276"/>
      <c r="F869" s="76" t="s">
        <v>761</v>
      </c>
      <c r="G869" s="76"/>
      <c r="H869" s="210"/>
      <c r="I869" s="187">
        <v>0.5</v>
      </c>
      <c r="J869" s="188">
        <v>0.1</v>
      </c>
      <c r="K869" s="188">
        <v>0.2</v>
      </c>
      <c r="L869" s="188">
        <v>0.2</v>
      </c>
      <c r="M869" s="188"/>
      <c r="N869" s="189">
        <f>SUM(I869:M869)</f>
        <v>1</v>
      </c>
      <c r="O869" s="190">
        <v>1.03</v>
      </c>
      <c r="P869" s="191">
        <v>35</v>
      </c>
      <c r="Q869" s="192">
        <v>34.4</v>
      </c>
      <c r="R869" s="192">
        <v>32.200000000000003</v>
      </c>
      <c r="S869" s="192">
        <v>33.200000000000003</v>
      </c>
      <c r="T869" s="192"/>
      <c r="U869" s="198">
        <f>ROUND((((P869*14/35*I869)+(Q869*14/35*J869)+(R869*14/35*K869)+(S869*14/35*L869)+(T869*14/35*M869))*O869),2)</f>
        <v>14.02</v>
      </c>
      <c r="V869" s="199">
        <f>IF(U869&gt;=14,14,U869)</f>
        <v>14</v>
      </c>
      <c r="W869" s="72">
        <v>140000000000</v>
      </c>
      <c r="X869" s="68"/>
      <c r="Y869" s="68"/>
      <c r="Z869" s="68">
        <v>33639323000</v>
      </c>
      <c r="AA869" s="68"/>
      <c r="AB869" s="58">
        <f t="shared" ref="AB869:AB932" si="515">ROUND(((((W869*I869)+(X869*J869)+(Y869*K869)+(Z869*L869)+(AA869*M869))/$L$2)),2)</f>
        <v>1.77</v>
      </c>
      <c r="AC869" s="198">
        <f>12*AB869*O869</f>
        <v>21.877200000000002</v>
      </c>
      <c r="AD869" s="199">
        <f>IF(AC869&gt;=12,12,AC869)</f>
        <v>12</v>
      </c>
      <c r="AE869" s="195">
        <v>44</v>
      </c>
      <c r="AF869" s="54"/>
      <c r="AG869" s="491">
        <v>32</v>
      </c>
      <c r="AH869" s="60"/>
      <c r="AI869" s="55"/>
      <c r="AJ869" s="61"/>
      <c r="AK869" s="62"/>
      <c r="AL869" s="63"/>
      <c r="AM869" s="64"/>
      <c r="AN869" s="65"/>
      <c r="AO869" s="66"/>
    </row>
    <row r="870" spans="1:41" s="22" customFormat="1" ht="54" customHeight="1" x14ac:dyDescent="0.15">
      <c r="A870" s="286"/>
      <c r="B870" s="171"/>
      <c r="C870" s="80" t="s">
        <v>762</v>
      </c>
      <c r="D870" s="243"/>
      <c r="E870" s="295" t="s">
        <v>763</v>
      </c>
      <c r="F870" s="231" t="s">
        <v>764</v>
      </c>
      <c r="G870" s="76"/>
      <c r="H870" s="210" t="s">
        <v>759</v>
      </c>
      <c r="I870" s="187">
        <v>0.6</v>
      </c>
      <c r="J870" s="188">
        <v>0.3</v>
      </c>
      <c r="K870" s="188">
        <v>0.1</v>
      </c>
      <c r="L870" s="188"/>
      <c r="M870" s="188"/>
      <c r="N870" s="189">
        <f>SUM(I870:M870)</f>
        <v>0.99999999999999989</v>
      </c>
      <c r="O870" s="190">
        <v>1.03</v>
      </c>
      <c r="P870" s="191">
        <v>33.6</v>
      </c>
      <c r="Q870" s="192">
        <v>32.200000000000003</v>
      </c>
      <c r="R870" s="192">
        <v>34.700000000000003</v>
      </c>
      <c r="S870" s="192"/>
      <c r="T870" s="192"/>
      <c r="U870" s="198">
        <f>ROUND((((P870*14/35*I870)+(Q870*14/35*J870)+(R870*14/35*K870)+(S870*14/35*L870)+(T870*14/35*M870))*O870),2)</f>
        <v>13.72</v>
      </c>
      <c r="V870" s="199">
        <f>IF(U870&gt;=14,14,U870)</f>
        <v>13.72</v>
      </c>
      <c r="W870" s="72">
        <v>48400000000</v>
      </c>
      <c r="X870" s="68">
        <v>25698113000</v>
      </c>
      <c r="Y870" s="68">
        <v>3700000000</v>
      </c>
      <c r="Z870" s="68"/>
      <c r="AA870" s="68"/>
      <c r="AB870" s="58">
        <f t="shared" si="515"/>
        <v>0.86</v>
      </c>
      <c r="AC870" s="198">
        <f>12*AB870*O870</f>
        <v>10.6296</v>
      </c>
      <c r="AD870" s="199">
        <f>IF(AC870&gt;=12,12,AC870)</f>
        <v>10.6296</v>
      </c>
      <c r="AE870" s="195">
        <v>44</v>
      </c>
      <c r="AF870" s="54"/>
      <c r="AG870" s="491">
        <v>32</v>
      </c>
      <c r="AH870" s="60"/>
      <c r="AI870" s="55"/>
      <c r="AJ870" s="61"/>
      <c r="AK870" s="62"/>
      <c r="AL870" s="63"/>
      <c r="AM870" s="64"/>
      <c r="AN870" s="65"/>
      <c r="AO870" s="66"/>
    </row>
    <row r="871" spans="1:41" s="22" customFormat="1" ht="42" customHeight="1" x14ac:dyDescent="0.15">
      <c r="A871" s="286"/>
      <c r="B871" s="171"/>
      <c r="C871" s="76" t="s">
        <v>765</v>
      </c>
      <c r="D871" s="80"/>
      <c r="E871" s="180" t="s">
        <v>766</v>
      </c>
      <c r="F871" s="287" t="s">
        <v>499</v>
      </c>
      <c r="G871" s="73"/>
      <c r="H871" s="210"/>
      <c r="I871" s="187">
        <v>0.2</v>
      </c>
      <c r="J871" s="188">
        <v>0.3</v>
      </c>
      <c r="K871" s="188"/>
      <c r="L871" s="188">
        <v>0.5</v>
      </c>
      <c r="M871" s="188"/>
      <c r="N871" s="189">
        <f>SUM(I871:M871)</f>
        <v>1</v>
      </c>
      <c r="O871" s="190">
        <v>1.03</v>
      </c>
      <c r="P871" s="191">
        <v>35</v>
      </c>
      <c r="Q871" s="192">
        <v>32.200000000000003</v>
      </c>
      <c r="R871" s="192"/>
      <c r="S871" s="192">
        <v>33.6</v>
      </c>
      <c r="T871" s="194"/>
      <c r="U871" s="195">
        <f>ROUND((((P871*14/35*I871)+(Q871*14/35*J871)+(R871*14/35*K871)+(S871*14/35*L871)+(T871*14/35*M871))*O871),2)</f>
        <v>13.79</v>
      </c>
      <c r="V871" s="196">
        <f>IF(U871&gt;=14,14,U871)</f>
        <v>13.79</v>
      </c>
      <c r="W871" s="68">
        <v>12000000000</v>
      </c>
      <c r="X871" s="68">
        <v>25000000000</v>
      </c>
      <c r="Y871" s="68"/>
      <c r="Z871" s="68">
        <v>52725536000</v>
      </c>
      <c r="AA871" s="68"/>
      <c r="AB871" s="58">
        <f t="shared" si="515"/>
        <v>0.84</v>
      </c>
      <c r="AC871" s="195">
        <f>12*AB871*O871</f>
        <v>10.382400000000001</v>
      </c>
      <c r="AD871" s="199">
        <f>IF(AC871&gt;=12,12,AC871)</f>
        <v>10.382400000000001</v>
      </c>
      <c r="AE871" s="195">
        <v>44</v>
      </c>
      <c r="AF871" s="54"/>
      <c r="AG871" s="491">
        <v>32</v>
      </c>
      <c r="AH871" s="60"/>
      <c r="AI871" s="55"/>
      <c r="AJ871" s="61"/>
      <c r="AK871" s="62"/>
      <c r="AL871" s="63"/>
      <c r="AM871" s="64"/>
      <c r="AN871" s="65"/>
      <c r="AO871" s="66"/>
    </row>
    <row r="872" spans="1:41" s="22" customFormat="1" ht="42" customHeight="1" x14ac:dyDescent="0.15">
      <c r="A872" s="286"/>
      <c r="B872" s="171"/>
      <c r="C872" s="76"/>
      <c r="D872" s="295"/>
      <c r="E872" s="180" t="s">
        <v>714</v>
      </c>
      <c r="F872" s="231" t="s">
        <v>767</v>
      </c>
      <c r="G872" s="73"/>
      <c r="H872" s="361"/>
      <c r="I872" s="187"/>
      <c r="J872" s="188"/>
      <c r="K872" s="188"/>
      <c r="L872" s="188"/>
      <c r="M872" s="188"/>
      <c r="N872" s="189"/>
      <c r="O872" s="190"/>
      <c r="P872" s="191"/>
      <c r="Q872" s="192"/>
      <c r="R872" s="193"/>
      <c r="S872" s="192"/>
      <c r="T872" s="194"/>
      <c r="U872" s="195"/>
      <c r="V872" s="196"/>
      <c r="W872" s="68"/>
      <c r="X872" s="68"/>
      <c r="Y872" s="68"/>
      <c r="Z872" s="68"/>
      <c r="AA872" s="68"/>
      <c r="AB872" s="58">
        <f t="shared" si="515"/>
        <v>0</v>
      </c>
      <c r="AC872" s="195"/>
      <c r="AD872" s="199"/>
      <c r="AE872" s="195"/>
      <c r="AF872" s="54"/>
      <c r="AG872" s="491">
        <v>32</v>
      </c>
      <c r="AH872" s="60"/>
      <c r="AI872" s="55"/>
      <c r="AJ872" s="61"/>
      <c r="AK872" s="62"/>
      <c r="AL872" s="63"/>
      <c r="AM872" s="64"/>
      <c r="AN872" s="65"/>
      <c r="AO872" s="66"/>
    </row>
    <row r="873" spans="1:41" s="22" customFormat="1" ht="45.75" customHeight="1" x14ac:dyDescent="0.15">
      <c r="A873" s="286"/>
      <c r="B873" s="171"/>
      <c r="C873" s="76"/>
      <c r="D873" s="73"/>
      <c r="E873" s="104"/>
      <c r="F873" s="295"/>
      <c r="G873" s="336"/>
      <c r="H873" s="359"/>
      <c r="I873" s="187"/>
      <c r="J873" s="188"/>
      <c r="K873" s="188"/>
      <c r="L873" s="188"/>
      <c r="M873" s="188"/>
      <c r="N873" s="189"/>
      <c r="O873" s="190"/>
      <c r="P873" s="191"/>
      <c r="Q873" s="192"/>
      <c r="R873" s="193"/>
      <c r="S873" s="192"/>
      <c r="T873" s="192"/>
      <c r="U873" s="198"/>
      <c r="V873" s="199"/>
      <c r="W873" s="68"/>
      <c r="X873" s="68"/>
      <c r="Y873" s="68"/>
      <c r="Z873" s="68"/>
      <c r="AA873" s="68"/>
      <c r="AB873" s="58">
        <f t="shared" si="515"/>
        <v>0</v>
      </c>
      <c r="AC873" s="198"/>
      <c r="AD873" s="199"/>
      <c r="AE873" s="195"/>
      <c r="AF873" s="54"/>
      <c r="AG873" s="491">
        <v>32</v>
      </c>
      <c r="AH873" s="60"/>
      <c r="AI873" s="55"/>
      <c r="AJ873" s="61"/>
      <c r="AK873" s="62"/>
      <c r="AL873" s="63"/>
      <c r="AM873" s="64"/>
      <c r="AN873" s="65"/>
      <c r="AO873" s="66"/>
    </row>
    <row r="874" spans="1:41" s="22" customFormat="1" ht="42" customHeight="1" x14ac:dyDescent="0.15">
      <c r="A874" s="286"/>
      <c r="B874" s="171"/>
      <c r="C874" s="80"/>
      <c r="D874" s="76"/>
      <c r="E874" s="335"/>
      <c r="F874" s="335"/>
      <c r="G874" s="73"/>
      <c r="H874" s="47" t="s">
        <v>768</v>
      </c>
      <c r="I874" s="187">
        <v>0.37</v>
      </c>
      <c r="J874" s="188">
        <v>0.43</v>
      </c>
      <c r="K874" s="188"/>
      <c r="L874" s="188">
        <v>0.2</v>
      </c>
      <c r="M874" s="188"/>
      <c r="N874" s="189">
        <f>SUM(I874:M874)</f>
        <v>1</v>
      </c>
      <c r="O874" s="190">
        <v>1.03</v>
      </c>
      <c r="P874" s="191">
        <v>34</v>
      </c>
      <c r="Q874" s="192">
        <v>35</v>
      </c>
      <c r="R874" s="192"/>
      <c r="S874" s="192">
        <v>32.200000000000003</v>
      </c>
      <c r="T874" s="194"/>
      <c r="U874" s="195">
        <f>ROUND((((P874*14/35*I874)+(Q874*14/35*J874)+(R874*14/35*K874)+(S874*14/35*L874)+(T874*14/35*M874))*O874),2)</f>
        <v>14.04</v>
      </c>
      <c r="V874" s="196">
        <f>IF(U874&gt;=14,14,U874)</f>
        <v>14</v>
      </c>
      <c r="W874" s="68"/>
      <c r="X874" s="68"/>
      <c r="Y874" s="68"/>
      <c r="Z874" s="68">
        <v>165986132000</v>
      </c>
      <c r="AA874" s="68"/>
      <c r="AB874" s="58">
        <f t="shared" si="515"/>
        <v>0.76</v>
      </c>
      <c r="AC874" s="195">
        <f>12*AB874*O874</f>
        <v>9.3936000000000011</v>
      </c>
      <c r="AD874" s="199">
        <f>IF(AC874&gt;=12,12,AC874)</f>
        <v>9.3936000000000011</v>
      </c>
      <c r="AE874" s="195">
        <v>44</v>
      </c>
      <c r="AF874" s="54"/>
      <c r="AG874" s="491">
        <v>32</v>
      </c>
      <c r="AH874" s="60"/>
      <c r="AI874" s="55"/>
      <c r="AJ874" s="61"/>
      <c r="AK874" s="62"/>
      <c r="AL874" s="63"/>
      <c r="AM874" s="64"/>
      <c r="AN874" s="65"/>
      <c r="AO874" s="66"/>
    </row>
    <row r="875" spans="1:41" s="22" customFormat="1" ht="40.5" customHeight="1" thickBot="1" x14ac:dyDescent="0.2">
      <c r="A875" s="286"/>
      <c r="B875" s="171"/>
      <c r="C875" s="113" t="s">
        <v>769</v>
      </c>
      <c r="D875" s="115" t="s">
        <v>675</v>
      </c>
      <c r="E875" s="325"/>
      <c r="F875" s="104"/>
      <c r="G875" s="78"/>
      <c r="H875" s="47"/>
      <c r="I875" s="187">
        <v>0.4</v>
      </c>
      <c r="J875" s="188">
        <v>0.3</v>
      </c>
      <c r="K875" s="188">
        <v>0.2</v>
      </c>
      <c r="L875" s="188">
        <v>0.1</v>
      </c>
      <c r="M875" s="188"/>
      <c r="N875" s="189">
        <f>SUM(I875:M875)</f>
        <v>0.99999999999999989</v>
      </c>
      <c r="O875" s="190">
        <v>1.03</v>
      </c>
      <c r="P875" s="191">
        <v>33.6</v>
      </c>
      <c r="Q875" s="192">
        <v>34.700000000000003</v>
      </c>
      <c r="R875" s="192">
        <v>33.6</v>
      </c>
      <c r="S875" s="192">
        <v>34.4</v>
      </c>
      <c r="T875" s="192"/>
      <c r="U875" s="198">
        <f>ROUND((((P875*14/35*I875)+(Q875*14/35*J875)+(R875*14/35*K875)+(S875*14/35*L875)+(T875*14/35*M875))*O875),2)</f>
        <v>14.01</v>
      </c>
      <c r="V875" s="199">
        <f>IF(U875&gt;=14,14,U875)</f>
        <v>14</v>
      </c>
      <c r="W875" s="68">
        <v>74227084000</v>
      </c>
      <c r="X875" s="68">
        <v>4906528000</v>
      </c>
      <c r="Y875" s="68">
        <v>31668898000</v>
      </c>
      <c r="Z875" s="68">
        <v>4000000000</v>
      </c>
      <c r="AA875" s="68"/>
      <c r="AB875" s="58">
        <f t="shared" si="515"/>
        <v>0.87</v>
      </c>
      <c r="AC875" s="198">
        <f>12*AB875*O875</f>
        <v>10.7532</v>
      </c>
      <c r="AD875" s="199">
        <f>IF(AC875&gt;=12,12,AC875)</f>
        <v>10.7532</v>
      </c>
      <c r="AE875" s="195">
        <v>44</v>
      </c>
      <c r="AF875" s="54"/>
      <c r="AG875" s="491">
        <v>32</v>
      </c>
      <c r="AH875" s="60"/>
      <c r="AI875" s="55"/>
      <c r="AJ875" s="61"/>
      <c r="AK875" s="62"/>
      <c r="AL875" s="63"/>
      <c r="AM875" s="64"/>
      <c r="AN875" s="65"/>
      <c r="AO875" s="66"/>
    </row>
    <row r="876" spans="1:41" s="22" customFormat="1" ht="54" customHeight="1" x14ac:dyDescent="0.15">
      <c r="A876" s="286"/>
      <c r="B876" s="171"/>
      <c r="C876" s="220"/>
      <c r="D876" s="80"/>
      <c r="E876" s="343"/>
      <c r="F876" s="325"/>
      <c r="G876" s="231"/>
      <c r="H876" s="344"/>
      <c r="I876" s="187"/>
      <c r="J876" s="188"/>
      <c r="K876" s="188"/>
      <c r="L876" s="188"/>
      <c r="M876" s="188"/>
      <c r="N876" s="189"/>
      <c r="O876" s="190"/>
      <c r="P876" s="191"/>
      <c r="Q876" s="192"/>
      <c r="R876" s="193"/>
      <c r="S876" s="192"/>
      <c r="T876" s="192"/>
      <c r="U876" s="198"/>
      <c r="V876" s="199"/>
      <c r="W876" s="68"/>
      <c r="X876" s="68"/>
      <c r="Y876" s="68"/>
      <c r="Z876" s="68"/>
      <c r="AA876" s="68"/>
      <c r="AB876" s="58">
        <f t="shared" si="515"/>
        <v>0</v>
      </c>
      <c r="AC876" s="198"/>
      <c r="AD876" s="199"/>
      <c r="AE876" s="195"/>
      <c r="AF876" s="54"/>
      <c r="AG876" s="491">
        <v>32</v>
      </c>
      <c r="AH876" s="60"/>
      <c r="AI876" s="55"/>
      <c r="AJ876" s="61"/>
      <c r="AK876" s="62"/>
      <c r="AL876" s="63"/>
      <c r="AM876" s="64"/>
      <c r="AN876" s="65"/>
      <c r="AO876" s="66"/>
    </row>
    <row r="877" spans="1:41" s="22" customFormat="1" ht="42" customHeight="1" thickBot="1" x14ac:dyDescent="0.2">
      <c r="A877" s="286"/>
      <c r="B877" s="171"/>
      <c r="C877" s="76"/>
      <c r="D877" s="80" t="s">
        <v>770</v>
      </c>
      <c r="E877" s="335"/>
      <c r="F877" s="335"/>
      <c r="G877" s="73"/>
      <c r="H877" s="210"/>
      <c r="I877" s="187">
        <v>0.51</v>
      </c>
      <c r="J877" s="188">
        <v>0.49</v>
      </c>
      <c r="K877" s="362"/>
      <c r="L877" s="188"/>
      <c r="M877" s="188"/>
      <c r="N877" s="189">
        <f>SUM(I877:M877)</f>
        <v>1</v>
      </c>
      <c r="O877" s="190">
        <v>1.03</v>
      </c>
      <c r="P877" s="191">
        <v>34.4</v>
      </c>
      <c r="Q877" s="192">
        <v>33.6</v>
      </c>
      <c r="R877" s="193"/>
      <c r="S877" s="192"/>
      <c r="T877" s="194"/>
      <c r="U877" s="195">
        <f>ROUND((((P877*14/35*I877)+(Q877*14/35*J877)+(R877*14/35*K877)+(S877*14/35*L877)+(T877*14/35*M877))*O877),2)</f>
        <v>14.01</v>
      </c>
      <c r="V877" s="196">
        <f>IF(U877&gt;=14,14,U877)</f>
        <v>14</v>
      </c>
      <c r="W877" s="72">
        <v>35760249000</v>
      </c>
      <c r="X877" s="68">
        <v>107000000000</v>
      </c>
      <c r="Y877" s="68"/>
      <c r="Z877" s="68"/>
      <c r="AA877" s="68"/>
      <c r="AB877" s="58">
        <f t="shared" si="515"/>
        <v>1.63</v>
      </c>
      <c r="AC877" s="195">
        <f>12*AB877*O877</f>
        <v>20.146799999999999</v>
      </c>
      <c r="AD877" s="199">
        <f>IF(AC877&gt;=12,12,AC877)</f>
        <v>12</v>
      </c>
      <c r="AE877" s="195">
        <v>44</v>
      </c>
      <c r="AF877" s="54"/>
      <c r="AG877" s="491">
        <v>32</v>
      </c>
      <c r="AH877" s="60"/>
      <c r="AI877" s="55"/>
      <c r="AJ877" s="61"/>
      <c r="AK877" s="62"/>
      <c r="AL877" s="63"/>
      <c r="AM877" s="64"/>
      <c r="AN877" s="65"/>
      <c r="AO877" s="66"/>
    </row>
    <row r="878" spans="1:41" s="22" customFormat="1" ht="42" customHeight="1" x14ac:dyDescent="0.15">
      <c r="A878" s="286"/>
      <c r="B878" s="171"/>
      <c r="C878" s="363" t="s">
        <v>771</v>
      </c>
      <c r="D878" s="80"/>
      <c r="E878" s="334"/>
      <c r="F878" s="80"/>
      <c r="G878" s="73"/>
      <c r="H878" s="364"/>
      <c r="I878" s="187">
        <v>0.51</v>
      </c>
      <c r="J878" s="188">
        <v>0.49</v>
      </c>
      <c r="K878" s="188"/>
      <c r="L878" s="188"/>
      <c r="M878" s="188"/>
      <c r="N878" s="189">
        <f>SUM(I878:M878)</f>
        <v>1</v>
      </c>
      <c r="O878" s="190">
        <v>1.03</v>
      </c>
      <c r="P878" s="191">
        <v>34.4</v>
      </c>
      <c r="Q878" s="192">
        <v>33.6</v>
      </c>
      <c r="R878" s="193"/>
      <c r="S878" s="192"/>
      <c r="T878" s="192"/>
      <c r="U878" s="195">
        <f>ROUND((((P878*14/35*I878)+(Q878*14/35*J878)+(R878*14/35*K878)+(S878*14/35*L878)+(T878*14/35*M878))*O878),2)</f>
        <v>14.01</v>
      </c>
      <c r="V878" s="196">
        <f>IF(U878&gt;=14,14,U878)</f>
        <v>14</v>
      </c>
      <c r="W878" s="365">
        <v>34549667000</v>
      </c>
      <c r="X878" s="68">
        <v>52725536000</v>
      </c>
      <c r="Y878" s="68"/>
      <c r="Z878" s="292"/>
      <c r="AA878" s="292"/>
      <c r="AB878" s="58">
        <f t="shared" si="515"/>
        <v>1</v>
      </c>
      <c r="AC878" s="195">
        <f>12*AB878*O878</f>
        <v>12.36</v>
      </c>
      <c r="AD878" s="199">
        <f>IF(AC878&gt;=12,12,AC878)</f>
        <v>12</v>
      </c>
      <c r="AE878" s="195">
        <v>44</v>
      </c>
      <c r="AF878" s="54"/>
      <c r="AG878" s="491">
        <v>32</v>
      </c>
      <c r="AH878" s="60"/>
      <c r="AI878" s="55"/>
      <c r="AJ878" s="61"/>
      <c r="AK878" s="62"/>
      <c r="AL878" s="63"/>
      <c r="AM878" s="64"/>
      <c r="AN878" s="65"/>
      <c r="AO878" s="66"/>
    </row>
    <row r="879" spans="1:41" s="22" customFormat="1" ht="54" customHeight="1" thickBot="1" x14ac:dyDescent="0.2">
      <c r="A879" s="286"/>
      <c r="B879" s="171"/>
      <c r="C879" s="80" t="s">
        <v>772</v>
      </c>
      <c r="D879" s="243"/>
      <c r="E879" s="214" t="s">
        <v>773</v>
      </c>
      <c r="F879" s="76"/>
      <c r="G879" s="76"/>
      <c r="H879" s="210"/>
      <c r="I879" s="187"/>
      <c r="J879" s="188"/>
      <c r="K879" s="188"/>
      <c r="L879" s="188"/>
      <c r="M879" s="188"/>
      <c r="N879" s="189"/>
      <c r="O879" s="190"/>
      <c r="P879" s="191"/>
      <c r="Q879" s="192"/>
      <c r="R879" s="192"/>
      <c r="S879" s="192"/>
      <c r="T879" s="194"/>
      <c r="U879" s="198"/>
      <c r="V879" s="196"/>
      <c r="W879" s="72"/>
      <c r="X879" s="68"/>
      <c r="Y879" s="68"/>
      <c r="Z879" s="68"/>
      <c r="AA879" s="68"/>
      <c r="AB879" s="58">
        <f t="shared" si="515"/>
        <v>0</v>
      </c>
      <c r="AC879" s="198"/>
      <c r="AD879" s="199"/>
      <c r="AE879" s="195"/>
      <c r="AF879" s="54"/>
      <c r="AG879" s="491">
        <v>32</v>
      </c>
      <c r="AH879" s="60"/>
      <c r="AI879" s="55"/>
      <c r="AJ879" s="61"/>
      <c r="AK879" s="62"/>
      <c r="AL879" s="63"/>
      <c r="AM879" s="64"/>
      <c r="AN879" s="65"/>
      <c r="AO879" s="66"/>
    </row>
    <row r="880" spans="1:41" s="22" customFormat="1" ht="40.5" customHeight="1" x14ac:dyDescent="0.15">
      <c r="A880" s="286"/>
      <c r="B880" s="171"/>
      <c r="C880" s="80" t="s">
        <v>774</v>
      </c>
      <c r="D880" s="113" t="s">
        <v>775</v>
      </c>
      <c r="E880" s="80" t="s">
        <v>606</v>
      </c>
      <c r="F880" s="95"/>
      <c r="G880" s="95"/>
      <c r="H880" s="344"/>
      <c r="I880" s="187">
        <v>0.49</v>
      </c>
      <c r="J880" s="188">
        <v>0.51</v>
      </c>
      <c r="K880" s="188"/>
      <c r="L880" s="188"/>
      <c r="M880" s="188"/>
      <c r="N880" s="189">
        <f>SUM(I880:M880)</f>
        <v>1</v>
      </c>
      <c r="O880" s="190">
        <v>1.03</v>
      </c>
      <c r="P880" s="191">
        <v>34</v>
      </c>
      <c r="Q880" s="192">
        <v>33.200000000000003</v>
      </c>
      <c r="R880" s="192"/>
      <c r="S880" s="192"/>
      <c r="T880" s="194"/>
      <c r="U880" s="195">
        <f>ROUND((((P880*14/35*I880)+(Q880*14/35*J880)+(R880*14/35*K880)+(S880*14/35*L880)+(T880*14/35*M880))*O880),2)</f>
        <v>13.84</v>
      </c>
      <c r="V880" s="196">
        <f>IF(U880&gt;=14,14,U880)</f>
        <v>13.84</v>
      </c>
      <c r="W880" s="68">
        <v>50000000000</v>
      </c>
      <c r="X880" s="68">
        <v>31524273000</v>
      </c>
      <c r="Y880" s="68">
        <v>40000000000</v>
      </c>
      <c r="Z880" s="68"/>
      <c r="AA880" s="68"/>
      <c r="AB880" s="58">
        <f t="shared" si="515"/>
        <v>0.93</v>
      </c>
      <c r="AC880" s="195">
        <f>12*AB880*O880</f>
        <v>11.4948</v>
      </c>
      <c r="AD880" s="199">
        <f>IF(AC880&gt;=12,12,AC880)</f>
        <v>11.4948</v>
      </c>
      <c r="AE880" s="195">
        <v>44</v>
      </c>
      <c r="AF880" s="54"/>
      <c r="AG880" s="491">
        <v>32</v>
      </c>
      <c r="AH880" s="60"/>
      <c r="AI880" s="55"/>
      <c r="AJ880" s="61"/>
      <c r="AK880" s="62"/>
      <c r="AL880" s="63"/>
      <c r="AM880" s="64"/>
      <c r="AN880" s="65"/>
      <c r="AO880" s="66"/>
    </row>
    <row r="881" spans="1:41" s="22" customFormat="1" ht="42" customHeight="1" x14ac:dyDescent="0.15">
      <c r="A881" s="286"/>
      <c r="B881" s="171"/>
      <c r="C881" s="366" t="s">
        <v>776</v>
      </c>
      <c r="D881" s="76"/>
      <c r="E881" s="104"/>
      <c r="F881" s="80"/>
      <c r="G881" s="231"/>
      <c r="H881" s="210"/>
      <c r="I881" s="187">
        <v>0.42</v>
      </c>
      <c r="J881" s="188">
        <v>0.43</v>
      </c>
      <c r="K881" s="188">
        <v>0.15</v>
      </c>
      <c r="L881" s="188"/>
      <c r="M881" s="188"/>
      <c r="N881" s="189">
        <f>SUM(I881:M881)</f>
        <v>1</v>
      </c>
      <c r="O881" s="190">
        <v>1.03</v>
      </c>
      <c r="P881" s="191">
        <v>33.6</v>
      </c>
      <c r="Q881" s="192">
        <v>35</v>
      </c>
      <c r="R881" s="193">
        <v>32.200000000000003</v>
      </c>
      <c r="S881" s="192"/>
      <c r="T881" s="192"/>
      <c r="U881" s="195">
        <f>ROUND((((P881*14/35*I881)+(Q881*14/35*J881)+(R881*14/35*K881)+(S881*14/35*L881)+(T881*14/35*M881))*O881),2)</f>
        <v>14</v>
      </c>
      <c r="V881" s="196">
        <f>IF(U881&gt;=14,14,U881)</f>
        <v>14</v>
      </c>
      <c r="W881" s="68">
        <v>72326515000</v>
      </c>
      <c r="X881" s="68">
        <v>5445021000</v>
      </c>
      <c r="Y881" s="68">
        <v>31000000000</v>
      </c>
      <c r="Z881" s="68"/>
      <c r="AA881" s="292"/>
      <c r="AB881" s="58">
        <f t="shared" si="515"/>
        <v>0.86</v>
      </c>
      <c r="AC881" s="195">
        <f>12*AB881*O881</f>
        <v>10.6296</v>
      </c>
      <c r="AD881" s="199">
        <f>IF(AC881&gt;=12,12,AC881)</f>
        <v>10.6296</v>
      </c>
      <c r="AE881" s="195">
        <v>44</v>
      </c>
      <c r="AF881" s="54"/>
      <c r="AG881" s="491">
        <v>32</v>
      </c>
      <c r="AH881" s="60"/>
      <c r="AI881" s="55"/>
      <c r="AJ881" s="61"/>
      <c r="AK881" s="62"/>
      <c r="AL881" s="63"/>
      <c r="AM881" s="64"/>
      <c r="AN881" s="65"/>
      <c r="AO881" s="66"/>
    </row>
    <row r="882" spans="1:41" s="22" customFormat="1" ht="40.5" customHeight="1" x14ac:dyDescent="0.15">
      <c r="A882" s="286"/>
      <c r="B882" s="171"/>
      <c r="C882" s="367"/>
      <c r="D882" s="73"/>
      <c r="E882" s="76"/>
      <c r="F882" s="302"/>
      <c r="G882" s="78"/>
      <c r="H882" s="47"/>
      <c r="I882" s="187"/>
      <c r="J882" s="188"/>
      <c r="K882" s="188"/>
      <c r="L882" s="188"/>
      <c r="M882" s="188"/>
      <c r="N882" s="189"/>
      <c r="O882" s="190"/>
      <c r="P882" s="191"/>
      <c r="Q882" s="192"/>
      <c r="R882" s="192"/>
      <c r="S882" s="192"/>
      <c r="T882" s="194"/>
      <c r="U882" s="195"/>
      <c r="V882" s="196"/>
      <c r="W882" s="68"/>
      <c r="X882" s="68"/>
      <c r="Y882" s="68"/>
      <c r="Z882" s="68"/>
      <c r="AA882" s="68"/>
      <c r="AB882" s="58">
        <f t="shared" si="515"/>
        <v>0</v>
      </c>
      <c r="AC882" s="195"/>
      <c r="AD882" s="199"/>
      <c r="AE882" s="195"/>
      <c r="AF882" s="54"/>
      <c r="AG882" s="491">
        <v>32</v>
      </c>
      <c r="AH882" s="60"/>
      <c r="AI882" s="55"/>
      <c r="AJ882" s="61"/>
      <c r="AK882" s="62"/>
      <c r="AL882" s="63"/>
      <c r="AM882" s="64"/>
      <c r="AN882" s="65"/>
      <c r="AO882" s="66"/>
    </row>
    <row r="883" spans="1:41" s="22" customFormat="1" ht="54" customHeight="1" x14ac:dyDescent="0.15">
      <c r="A883" s="286"/>
      <c r="B883" s="171"/>
      <c r="C883" s="342"/>
      <c r="D883" s="368"/>
      <c r="E883" s="295" t="s">
        <v>777</v>
      </c>
      <c r="F883" s="104"/>
      <c r="G883" s="73"/>
      <c r="H883" s="47"/>
      <c r="I883" s="187">
        <v>0.5</v>
      </c>
      <c r="J883" s="188">
        <v>0.3</v>
      </c>
      <c r="K883" s="188">
        <v>0.2</v>
      </c>
      <c r="L883" s="188"/>
      <c r="M883" s="188"/>
      <c r="N883" s="189">
        <f>SUM(I883:M883)</f>
        <v>1</v>
      </c>
      <c r="O883" s="190">
        <v>1.03</v>
      </c>
      <c r="P883" s="191">
        <v>35</v>
      </c>
      <c r="Q883" s="192">
        <v>33.200000000000003</v>
      </c>
      <c r="R883" s="192">
        <v>31.6</v>
      </c>
      <c r="S883" s="192"/>
      <c r="T883" s="194"/>
      <c r="U883" s="195">
        <f>ROUND((((P883*14/35*I883)+(Q883*14/35*J883)+(R883*14/35*K883)+(S883*14/35*L883)+(T883*14/35*M883))*O883),2)</f>
        <v>13.92</v>
      </c>
      <c r="V883" s="196">
        <f>IF(U883&gt;=14,14,U883)</f>
        <v>13.92</v>
      </c>
      <c r="W883" s="68">
        <v>29000000000</v>
      </c>
      <c r="X883" s="68">
        <v>6673890000</v>
      </c>
      <c r="Y883" s="68">
        <v>112158394000</v>
      </c>
      <c r="Z883" s="68"/>
      <c r="AA883" s="68"/>
      <c r="AB883" s="58">
        <f t="shared" si="515"/>
        <v>0.9</v>
      </c>
      <c r="AC883" s="195">
        <f>12*AB883*O883</f>
        <v>11.124000000000001</v>
      </c>
      <c r="AD883" s="199">
        <f>IF(AC883&gt;=12,12,AC883)</f>
        <v>11.124000000000001</v>
      </c>
      <c r="AE883" s="195">
        <v>44</v>
      </c>
      <c r="AF883" s="54"/>
      <c r="AG883" s="491">
        <v>32</v>
      </c>
      <c r="AH883" s="60"/>
      <c r="AI883" s="55"/>
      <c r="AJ883" s="61"/>
      <c r="AK883" s="62"/>
      <c r="AL883" s="63"/>
      <c r="AM883" s="64"/>
      <c r="AN883" s="65"/>
      <c r="AO883" s="66"/>
    </row>
    <row r="884" spans="1:41" s="22" customFormat="1" ht="40.5" customHeight="1" x14ac:dyDescent="0.15">
      <c r="A884" s="286"/>
      <c r="B884" s="171"/>
      <c r="C884" s="367"/>
      <c r="D884" s="83"/>
      <c r="E884" s="334" t="s">
        <v>778</v>
      </c>
      <c r="F884" s="302" t="s">
        <v>779</v>
      </c>
      <c r="G884" s="78"/>
      <c r="H884" s="275" t="s">
        <v>780</v>
      </c>
      <c r="I884" s="187"/>
      <c r="J884" s="188"/>
      <c r="K884" s="188"/>
      <c r="L884" s="188"/>
      <c r="M884" s="188"/>
      <c r="N884" s="189"/>
      <c r="O884" s="190"/>
      <c r="P884" s="191"/>
      <c r="Q884" s="192"/>
      <c r="R884" s="193"/>
      <c r="S884" s="192"/>
      <c r="T884" s="194"/>
      <c r="U884" s="195"/>
      <c r="V884" s="196"/>
      <c r="W884" s="358"/>
      <c r="X884" s="68"/>
      <c r="Y884" s="68"/>
      <c r="Z884" s="292"/>
      <c r="AA884" s="68"/>
      <c r="AB884" s="58">
        <f t="shared" si="515"/>
        <v>0</v>
      </c>
      <c r="AC884" s="195"/>
      <c r="AD884" s="199"/>
      <c r="AE884" s="195"/>
      <c r="AF884" s="54"/>
      <c r="AG884" s="491">
        <v>32</v>
      </c>
      <c r="AH884" s="60"/>
      <c r="AI884" s="55"/>
      <c r="AJ884" s="61"/>
      <c r="AK884" s="62"/>
      <c r="AL884" s="63"/>
      <c r="AM884" s="64"/>
      <c r="AN884" s="65"/>
      <c r="AO884" s="66"/>
    </row>
    <row r="885" spans="1:41" s="22" customFormat="1" ht="40.5" customHeight="1" x14ac:dyDescent="0.15">
      <c r="A885" s="84"/>
      <c r="B885" s="171"/>
      <c r="C885" s="276"/>
      <c r="D885" s="295" t="s">
        <v>777</v>
      </c>
      <c r="E885" s="104"/>
      <c r="F885" s="352"/>
      <c r="G885" s="231"/>
      <c r="H885" s="274"/>
      <c r="I885" s="187"/>
      <c r="J885" s="188"/>
      <c r="K885" s="188"/>
      <c r="L885" s="188"/>
      <c r="M885" s="188"/>
      <c r="N885" s="189"/>
      <c r="O885" s="190"/>
      <c r="P885" s="191"/>
      <c r="Q885" s="192"/>
      <c r="R885" s="192"/>
      <c r="S885" s="192"/>
      <c r="T885" s="194"/>
      <c r="U885" s="195"/>
      <c r="V885" s="196"/>
      <c r="W885" s="68"/>
      <c r="X885" s="68"/>
      <c r="Y885" s="68"/>
      <c r="Z885" s="68"/>
      <c r="AA885" s="68"/>
      <c r="AB885" s="58">
        <f t="shared" si="515"/>
        <v>0</v>
      </c>
      <c r="AC885" s="195"/>
      <c r="AD885" s="199"/>
      <c r="AE885" s="195"/>
      <c r="AF885" s="54"/>
      <c r="AG885" s="491">
        <v>32</v>
      </c>
      <c r="AH885" s="60"/>
      <c r="AI885" s="55"/>
      <c r="AJ885" s="61"/>
      <c r="AK885" s="62"/>
      <c r="AL885" s="63"/>
      <c r="AM885" s="64"/>
      <c r="AN885" s="65"/>
      <c r="AO885" s="66"/>
    </row>
    <row r="886" spans="1:41" s="22" customFormat="1" ht="49.5" customHeight="1" thickBot="1" x14ac:dyDescent="0.2">
      <c r="A886" s="286"/>
      <c r="B886" s="171" t="s">
        <v>781</v>
      </c>
      <c r="C886" s="73"/>
      <c r="D886" s="214" t="s">
        <v>702</v>
      </c>
      <c r="E886" s="335" t="s">
        <v>703</v>
      </c>
      <c r="F886" s="214" t="s">
        <v>533</v>
      </c>
      <c r="G886" s="243"/>
      <c r="H886" s="210" t="s">
        <v>285</v>
      </c>
      <c r="I886" s="187">
        <v>0.35</v>
      </c>
      <c r="J886" s="188">
        <v>0.3</v>
      </c>
      <c r="K886" s="331">
        <v>0.22</v>
      </c>
      <c r="L886" s="332">
        <v>0.13</v>
      </c>
      <c r="M886" s="332"/>
      <c r="N886" s="189">
        <f>SUM(I886:M886)</f>
        <v>0.99999999999999989</v>
      </c>
      <c r="O886" s="190">
        <v>1.03</v>
      </c>
      <c r="P886" s="191">
        <v>34.4</v>
      </c>
      <c r="Q886" s="192">
        <v>34.4</v>
      </c>
      <c r="R886" s="193">
        <v>32.200000000000003</v>
      </c>
      <c r="S886" s="192">
        <v>35</v>
      </c>
      <c r="T886" s="194"/>
      <c r="U886" s="198">
        <f>ROUND((((P886*14/35*I886)+(Q886*14/35*J886)+(R886*14/35*K886)+(S886*14/35*L886)+(T886*14/35*M886))*O886),2)</f>
        <v>14.01</v>
      </c>
      <c r="V886" s="196">
        <f>IF(U886&gt;=14,14,U886)</f>
        <v>14</v>
      </c>
      <c r="W886" s="323"/>
      <c r="X886" s="323"/>
      <c r="Y886" s="323">
        <v>200000000000</v>
      </c>
      <c r="Z886" s="323"/>
      <c r="AA886" s="292"/>
      <c r="AB886" s="58">
        <f t="shared" si="515"/>
        <v>1.01</v>
      </c>
      <c r="AC886" s="198">
        <f>12*AB886*O886</f>
        <v>12.483600000000001</v>
      </c>
      <c r="AD886" s="199">
        <f>IF(AC886&gt;=12,12,AC886)</f>
        <v>12</v>
      </c>
      <c r="AE886" s="195">
        <v>44</v>
      </c>
      <c r="AF886" s="54"/>
      <c r="AG886" s="491">
        <v>32</v>
      </c>
      <c r="AH886" s="60"/>
      <c r="AI886" s="55"/>
      <c r="AJ886" s="61"/>
      <c r="AK886" s="62"/>
      <c r="AL886" s="63"/>
      <c r="AM886" s="64"/>
      <c r="AN886" s="65"/>
      <c r="AO886" s="66"/>
    </row>
    <row r="887" spans="1:41" s="22" customFormat="1" ht="42" customHeight="1" x14ac:dyDescent="0.15">
      <c r="A887" s="286"/>
      <c r="B887" s="171"/>
      <c r="C887" s="334"/>
      <c r="D887" s="76"/>
      <c r="E887" s="104"/>
      <c r="F887" s="76"/>
      <c r="G887" s="73"/>
      <c r="H887" s="344"/>
      <c r="I887" s="187">
        <v>0.51</v>
      </c>
      <c r="J887" s="188">
        <v>0.35</v>
      </c>
      <c r="K887" s="188">
        <v>0.14000000000000001</v>
      </c>
      <c r="L887" s="188"/>
      <c r="M887" s="188"/>
      <c r="N887" s="189">
        <f>SUM(I887:M887)</f>
        <v>1</v>
      </c>
      <c r="O887" s="190">
        <v>1.03</v>
      </c>
      <c r="P887" s="191">
        <v>33.6</v>
      </c>
      <c r="Q887" s="192">
        <v>35</v>
      </c>
      <c r="R887" s="193">
        <v>34.4</v>
      </c>
      <c r="S887" s="192"/>
      <c r="T887" s="192"/>
      <c r="U887" s="195">
        <f>ROUND((((P887*14/35*I887)+(Q887*14/35*J887)+(R887*14/35*K887)+(S887*14/35*L887)+(T887*14/35*M887))*O887),2)</f>
        <v>14.09</v>
      </c>
      <c r="V887" s="196">
        <f>IF(U887&gt;=14,14,U887)</f>
        <v>14</v>
      </c>
      <c r="W887" s="68"/>
      <c r="X887" s="68"/>
      <c r="Y887" s="68">
        <v>4561173000</v>
      </c>
      <c r="Z887" s="68"/>
      <c r="AA887" s="292"/>
      <c r="AB887" s="58">
        <f t="shared" si="515"/>
        <v>0.01</v>
      </c>
      <c r="AC887" s="195">
        <f>12*AB887*O887</f>
        <v>0.1236</v>
      </c>
      <c r="AD887" s="199">
        <f>IF(AC887&gt;=12,12,AC887)</f>
        <v>0.1236</v>
      </c>
      <c r="AE887" s="195">
        <v>44</v>
      </c>
      <c r="AF887" s="54"/>
      <c r="AG887" s="491">
        <v>32</v>
      </c>
      <c r="AH887" s="60"/>
      <c r="AI887" s="55"/>
      <c r="AJ887" s="61"/>
      <c r="AK887" s="62"/>
      <c r="AL887" s="63"/>
      <c r="AM887" s="64"/>
      <c r="AN887" s="65"/>
      <c r="AO887" s="66"/>
    </row>
    <row r="888" spans="1:41" s="22" customFormat="1" ht="24.95" customHeight="1" x14ac:dyDescent="0.15">
      <c r="A888" s="94"/>
      <c r="B888" s="171"/>
      <c r="C888" s="94"/>
      <c r="D888" s="94"/>
      <c r="E888" s="94"/>
      <c r="F888" s="80" t="s">
        <v>782</v>
      </c>
      <c r="G888" s="95"/>
      <c r="H888" s="90"/>
      <c r="I888" s="88"/>
      <c r="J888" s="86"/>
      <c r="K888" s="86"/>
      <c r="L888" s="86"/>
      <c r="M888" s="86"/>
      <c r="N888" s="87"/>
      <c r="O888" s="90"/>
      <c r="P888" s="88"/>
      <c r="Q888" s="86"/>
      <c r="R888" s="86"/>
      <c r="S888" s="86"/>
      <c r="T888" s="86"/>
      <c r="U888" s="245"/>
      <c r="V888" s="96"/>
      <c r="W888" s="94"/>
      <c r="X888" s="94"/>
      <c r="Y888" s="94"/>
      <c r="Z888" s="94"/>
      <c r="AA888" s="94"/>
      <c r="AB888" s="58">
        <f t="shared" si="515"/>
        <v>0</v>
      </c>
      <c r="AC888" s="246"/>
      <c r="AD888" s="96"/>
      <c r="AE888" s="98"/>
      <c r="AF888" s="154"/>
      <c r="AG888" s="491">
        <v>32</v>
      </c>
      <c r="AH888" s="60"/>
      <c r="AI888" s="55"/>
      <c r="AJ888" s="61"/>
      <c r="AK888" s="62"/>
      <c r="AL888" s="63"/>
      <c r="AM888" s="64"/>
      <c r="AN888" s="65"/>
      <c r="AO888" s="66"/>
    </row>
    <row r="889" spans="1:41" s="22" customFormat="1" ht="24.95" customHeight="1" x14ac:dyDescent="0.15">
      <c r="A889" s="94"/>
      <c r="B889" s="171"/>
      <c r="C889" s="94"/>
      <c r="D889" s="94"/>
      <c r="E889" s="94"/>
      <c r="F889" s="325"/>
      <c r="G889" s="95"/>
      <c r="H889" s="90"/>
      <c r="I889" s="88"/>
      <c r="J889" s="86"/>
      <c r="K889" s="86"/>
      <c r="L889" s="86"/>
      <c r="M889" s="86"/>
      <c r="N889" s="87"/>
      <c r="O889" s="90"/>
      <c r="P889" s="88"/>
      <c r="Q889" s="86"/>
      <c r="R889" s="86"/>
      <c r="S889" s="86"/>
      <c r="T889" s="86"/>
      <c r="U889" s="245"/>
      <c r="V889" s="96"/>
      <c r="W889" s="94"/>
      <c r="X889" s="94"/>
      <c r="Y889" s="94"/>
      <c r="Z889" s="94"/>
      <c r="AA889" s="94"/>
      <c r="AB889" s="58">
        <f t="shared" si="515"/>
        <v>0</v>
      </c>
      <c r="AC889" s="246"/>
      <c r="AD889" s="96"/>
      <c r="AE889" s="98"/>
      <c r="AF889" s="154"/>
      <c r="AG889" s="491">
        <v>32</v>
      </c>
      <c r="AH889" s="60"/>
      <c r="AI889" s="55"/>
      <c r="AJ889" s="61"/>
      <c r="AK889" s="62"/>
      <c r="AL889" s="63"/>
      <c r="AM889" s="64"/>
      <c r="AN889" s="65"/>
      <c r="AO889" s="66"/>
    </row>
    <row r="890" spans="1:41" s="22" customFormat="1" ht="42" customHeight="1" x14ac:dyDescent="0.15">
      <c r="A890" s="286"/>
      <c r="B890" s="171"/>
      <c r="C890" s="76" t="s">
        <v>783</v>
      </c>
      <c r="D890" s="76"/>
      <c r="E890" s="334"/>
      <c r="F890" s="214" t="s">
        <v>625</v>
      </c>
      <c r="G890" s="73"/>
      <c r="H890" s="210"/>
      <c r="I890" s="187">
        <v>0.36</v>
      </c>
      <c r="J890" s="188">
        <v>0.1</v>
      </c>
      <c r="K890" s="188">
        <v>0.2</v>
      </c>
      <c r="L890" s="188">
        <v>0.34</v>
      </c>
      <c r="M890" s="188"/>
      <c r="N890" s="189">
        <f t="shared" ref="N890:N895" si="516">SUM(I890:M890)</f>
        <v>1</v>
      </c>
      <c r="O890" s="190">
        <v>1.03</v>
      </c>
      <c r="P890" s="191">
        <v>34.700000000000003</v>
      </c>
      <c r="Q890" s="192">
        <v>32.200000000000003</v>
      </c>
      <c r="R890" s="193">
        <v>34.4</v>
      </c>
      <c r="S890" s="192">
        <v>33.6</v>
      </c>
      <c r="T890" s="194"/>
      <c r="U890" s="195">
        <f t="shared" ref="U890:U896" si="517">ROUND((((P890*14/35*I890)+(Q890*14/35*J890)+(R890*14/35*K890)+(S890*14/35*L890)+(T890*14/35*M890))*O890),2)</f>
        <v>14.01</v>
      </c>
      <c r="V890" s="196">
        <f t="shared" ref="V890:V896" si="518">IF(U890&gt;=14,14,U890)</f>
        <v>14</v>
      </c>
      <c r="W890" s="72"/>
      <c r="X890" s="68"/>
      <c r="Y890" s="68"/>
      <c r="Z890" s="68">
        <v>135000000000</v>
      </c>
      <c r="AA890" s="68"/>
      <c r="AB890" s="58">
        <f t="shared" si="515"/>
        <v>1.06</v>
      </c>
      <c r="AC890" s="195">
        <f t="shared" ref="AC890:AC896" si="519">12*AB890*O890</f>
        <v>13.101600000000001</v>
      </c>
      <c r="AD890" s="199">
        <f t="shared" ref="AD890:AD896" si="520">IF(AC890&gt;=12,12,AC890)</f>
        <v>12</v>
      </c>
      <c r="AE890" s="195">
        <v>44</v>
      </c>
      <c r="AF890" s="54"/>
      <c r="AG890" s="491">
        <v>32</v>
      </c>
      <c r="AH890" s="60"/>
      <c r="AI890" s="55"/>
      <c r="AJ890" s="61"/>
      <c r="AK890" s="62"/>
      <c r="AL890" s="63"/>
      <c r="AM890" s="64"/>
      <c r="AN890" s="65"/>
      <c r="AO890" s="66"/>
    </row>
    <row r="891" spans="1:41" s="22" customFormat="1" ht="51" customHeight="1" thickBot="1" x14ac:dyDescent="0.2">
      <c r="A891" s="286"/>
      <c r="B891" s="171"/>
      <c r="C891" s="118" t="s">
        <v>784</v>
      </c>
      <c r="D891" s="76"/>
      <c r="E891" s="80" t="s">
        <v>785</v>
      </c>
      <c r="F891" s="220"/>
      <c r="G891" s="243"/>
      <c r="H891" s="345"/>
      <c r="I891" s="187">
        <v>0.55000000000000004</v>
      </c>
      <c r="J891" s="188">
        <v>0.3</v>
      </c>
      <c r="K891" s="188">
        <v>0.15</v>
      </c>
      <c r="L891" s="188"/>
      <c r="M891" s="188"/>
      <c r="N891" s="189">
        <f t="shared" si="516"/>
        <v>1</v>
      </c>
      <c r="O891" s="190">
        <v>1.03</v>
      </c>
      <c r="P891" s="191">
        <v>35</v>
      </c>
      <c r="Q891" s="192">
        <v>33.200000000000003</v>
      </c>
      <c r="R891" s="193">
        <v>32.200000000000003</v>
      </c>
      <c r="S891" s="192"/>
      <c r="T891" s="192"/>
      <c r="U891" s="198">
        <f t="shared" si="517"/>
        <v>14.02</v>
      </c>
      <c r="V891" s="199">
        <f t="shared" si="518"/>
        <v>14</v>
      </c>
      <c r="W891" s="72">
        <v>97236538000</v>
      </c>
      <c r="X891" s="68"/>
      <c r="Y891" s="68"/>
      <c r="Z891" s="292"/>
      <c r="AA891" s="68"/>
      <c r="AB891" s="58">
        <f t="shared" si="515"/>
        <v>1.23</v>
      </c>
      <c r="AC891" s="198">
        <f t="shared" si="519"/>
        <v>15.2028</v>
      </c>
      <c r="AD891" s="199">
        <f t="shared" si="520"/>
        <v>12</v>
      </c>
      <c r="AE891" s="195">
        <v>44</v>
      </c>
      <c r="AF891" s="54"/>
      <c r="AG891" s="491">
        <v>32</v>
      </c>
      <c r="AH891" s="60"/>
      <c r="AI891" s="55"/>
      <c r="AJ891" s="61"/>
      <c r="AK891" s="62"/>
      <c r="AL891" s="63"/>
      <c r="AM891" s="64"/>
      <c r="AN891" s="65"/>
      <c r="AO891" s="66"/>
    </row>
    <row r="892" spans="1:41" s="22" customFormat="1" ht="42" customHeight="1" thickBot="1" x14ac:dyDescent="0.2">
      <c r="A892" s="286"/>
      <c r="B892" s="171"/>
      <c r="C892" s="363" t="s">
        <v>728</v>
      </c>
      <c r="D892" s="76"/>
      <c r="E892" s="334"/>
      <c r="F892" s="80"/>
      <c r="G892" s="73"/>
      <c r="H892" s="364" t="s">
        <v>786</v>
      </c>
      <c r="I892" s="187">
        <v>0.5</v>
      </c>
      <c r="J892" s="188">
        <v>0.2</v>
      </c>
      <c r="K892" s="188">
        <v>0.3</v>
      </c>
      <c r="L892" s="188"/>
      <c r="M892" s="188"/>
      <c r="N892" s="189">
        <f t="shared" si="516"/>
        <v>1</v>
      </c>
      <c r="O892" s="190">
        <v>1.03</v>
      </c>
      <c r="P892" s="191">
        <v>35</v>
      </c>
      <c r="Q892" s="192">
        <v>32.200000000000003</v>
      </c>
      <c r="R892" s="193">
        <v>33.200000000000003</v>
      </c>
      <c r="S892" s="192"/>
      <c r="T892" s="192"/>
      <c r="U892" s="195">
        <f t="shared" si="517"/>
        <v>13.97</v>
      </c>
      <c r="V892" s="196">
        <f t="shared" si="518"/>
        <v>13.97</v>
      </c>
      <c r="W892" s="365">
        <v>170000000000</v>
      </c>
      <c r="X892" s="68"/>
      <c r="Y892" s="68"/>
      <c r="Z892" s="292"/>
      <c r="AA892" s="292"/>
      <c r="AB892" s="58">
        <f t="shared" si="515"/>
        <v>1.96</v>
      </c>
      <c r="AC892" s="195">
        <f t="shared" si="519"/>
        <v>24.2256</v>
      </c>
      <c r="AD892" s="199">
        <f t="shared" si="520"/>
        <v>12</v>
      </c>
      <c r="AE892" s="195">
        <v>44</v>
      </c>
      <c r="AF892" s="54"/>
      <c r="AG892" s="491">
        <v>32</v>
      </c>
      <c r="AH892" s="60"/>
      <c r="AI892" s="55"/>
      <c r="AJ892" s="61"/>
      <c r="AK892" s="62"/>
      <c r="AL892" s="63"/>
      <c r="AM892" s="64"/>
      <c r="AN892" s="65"/>
      <c r="AO892" s="66"/>
    </row>
    <row r="893" spans="1:41" s="22" customFormat="1" ht="42" customHeight="1" x14ac:dyDescent="0.15">
      <c r="A893" s="286"/>
      <c r="B893" s="171"/>
      <c r="C893" s="202" t="s">
        <v>787</v>
      </c>
      <c r="D893" s="76" t="s">
        <v>788</v>
      </c>
      <c r="E893" s="293"/>
      <c r="F893" s="202"/>
      <c r="G893" s="73"/>
      <c r="H893" s="344"/>
      <c r="I893" s="187">
        <v>0.5</v>
      </c>
      <c r="J893" s="188">
        <v>0.16</v>
      </c>
      <c r="K893" s="188">
        <v>0.14000000000000001</v>
      </c>
      <c r="L893" s="188">
        <v>0.2</v>
      </c>
      <c r="M893" s="188"/>
      <c r="N893" s="189">
        <f t="shared" si="516"/>
        <v>1</v>
      </c>
      <c r="O893" s="190">
        <v>1.03</v>
      </c>
      <c r="P893" s="191">
        <v>33.6</v>
      </c>
      <c r="Q893" s="192">
        <v>32.200000000000003</v>
      </c>
      <c r="R893" s="193">
        <v>33.200000000000003</v>
      </c>
      <c r="S893" s="192">
        <v>33.200000000000003</v>
      </c>
      <c r="T893" s="192"/>
      <c r="U893" s="195">
        <f t="shared" si="517"/>
        <v>13.69</v>
      </c>
      <c r="V893" s="196">
        <f t="shared" si="518"/>
        <v>13.69</v>
      </c>
      <c r="W893" s="68">
        <v>72076733000</v>
      </c>
      <c r="X893" s="68">
        <v>38571424000</v>
      </c>
      <c r="Y893" s="68">
        <v>11121556000</v>
      </c>
      <c r="Z893" s="68">
        <v>38547164000</v>
      </c>
      <c r="AA893" s="292"/>
      <c r="AB893" s="58">
        <f t="shared" si="515"/>
        <v>1.19</v>
      </c>
      <c r="AC893" s="195">
        <f t="shared" si="519"/>
        <v>14.708399999999999</v>
      </c>
      <c r="AD893" s="199">
        <f t="shared" si="520"/>
        <v>12</v>
      </c>
      <c r="AE893" s="195">
        <v>44</v>
      </c>
      <c r="AF893" s="54"/>
      <c r="AG893" s="491">
        <v>32</v>
      </c>
      <c r="AH893" s="60"/>
      <c r="AI893" s="55"/>
      <c r="AJ893" s="61"/>
      <c r="AK893" s="62"/>
      <c r="AL893" s="63"/>
      <c r="AM893" s="64"/>
      <c r="AN893" s="65"/>
      <c r="AO893" s="66"/>
    </row>
    <row r="894" spans="1:41" s="22" customFormat="1" ht="42" customHeight="1" x14ac:dyDescent="0.15">
      <c r="A894" s="315"/>
      <c r="B894" s="346"/>
      <c r="C894" s="76"/>
      <c r="D894" s="80"/>
      <c r="E894" s="334"/>
      <c r="F894" s="335"/>
      <c r="G894" s="73"/>
      <c r="H894" s="345" t="s">
        <v>789</v>
      </c>
      <c r="I894" s="187">
        <v>0.5</v>
      </c>
      <c r="J894" s="188">
        <v>0.2</v>
      </c>
      <c r="K894" s="188">
        <v>0.1</v>
      </c>
      <c r="L894" s="188">
        <v>0.2</v>
      </c>
      <c r="M894" s="188"/>
      <c r="N894" s="189">
        <f t="shared" si="516"/>
        <v>1</v>
      </c>
      <c r="O894" s="190">
        <v>1.03</v>
      </c>
      <c r="P894" s="191">
        <v>33.6</v>
      </c>
      <c r="Q894" s="192">
        <v>34.4</v>
      </c>
      <c r="R894" s="193">
        <v>34.4</v>
      </c>
      <c r="S894" s="192">
        <v>34</v>
      </c>
      <c r="T894" s="194"/>
      <c r="U894" s="195">
        <f t="shared" si="517"/>
        <v>13.98</v>
      </c>
      <c r="V894" s="196">
        <f t="shared" si="518"/>
        <v>13.98</v>
      </c>
      <c r="W894" s="72"/>
      <c r="X894" s="68"/>
      <c r="Y894" s="68"/>
      <c r="Z894" s="292"/>
      <c r="AA894" s="292"/>
      <c r="AB894" s="58">
        <f t="shared" si="515"/>
        <v>0</v>
      </c>
      <c r="AC894" s="195">
        <f t="shared" si="519"/>
        <v>0</v>
      </c>
      <c r="AD894" s="199">
        <f t="shared" si="520"/>
        <v>0</v>
      </c>
      <c r="AE894" s="195">
        <v>44</v>
      </c>
      <c r="AF894" s="54"/>
      <c r="AG894" s="491">
        <v>32</v>
      </c>
      <c r="AH894" s="60"/>
      <c r="AI894" s="55"/>
      <c r="AJ894" s="61"/>
      <c r="AK894" s="62"/>
      <c r="AL894" s="63"/>
      <c r="AM894" s="64"/>
      <c r="AN894" s="65"/>
      <c r="AO894" s="66"/>
    </row>
    <row r="895" spans="1:41" s="22" customFormat="1" ht="42" customHeight="1" x14ac:dyDescent="0.15">
      <c r="A895" s="286"/>
      <c r="B895" s="171"/>
      <c r="C895" s="76"/>
      <c r="D895" s="334"/>
      <c r="E895" s="231"/>
      <c r="F895" s="214"/>
      <c r="G895" s="73"/>
      <c r="H895" s="210"/>
      <c r="I895" s="187">
        <v>0.46</v>
      </c>
      <c r="J895" s="188">
        <v>0.44</v>
      </c>
      <c r="K895" s="188">
        <v>0.1</v>
      </c>
      <c r="L895" s="188"/>
      <c r="M895" s="188"/>
      <c r="N895" s="189">
        <f t="shared" si="516"/>
        <v>1</v>
      </c>
      <c r="O895" s="190">
        <v>1.03</v>
      </c>
      <c r="P895" s="191">
        <v>34</v>
      </c>
      <c r="Q895" s="192">
        <v>34.4</v>
      </c>
      <c r="R895" s="193">
        <v>32.200000000000003</v>
      </c>
      <c r="S895" s="192"/>
      <c r="T895" s="194"/>
      <c r="U895" s="195">
        <f t="shared" si="517"/>
        <v>14.01</v>
      </c>
      <c r="V895" s="196">
        <f t="shared" si="518"/>
        <v>14</v>
      </c>
      <c r="W895" s="72">
        <v>60399694000</v>
      </c>
      <c r="X895" s="218">
        <v>5200000000</v>
      </c>
      <c r="Y895" s="68">
        <v>38547164000</v>
      </c>
      <c r="Z895" s="68">
        <v>27145201000</v>
      </c>
      <c r="AA895" s="68"/>
      <c r="AB895" s="58">
        <f t="shared" si="515"/>
        <v>0.78</v>
      </c>
      <c r="AC895" s="195">
        <f t="shared" si="519"/>
        <v>9.6408000000000005</v>
      </c>
      <c r="AD895" s="199">
        <f t="shared" si="520"/>
        <v>9.6408000000000005</v>
      </c>
      <c r="AE895" s="195">
        <v>44</v>
      </c>
      <c r="AF895" s="54"/>
      <c r="AG895" s="491">
        <v>32</v>
      </c>
      <c r="AH895" s="60"/>
      <c r="AI895" s="55"/>
      <c r="AJ895" s="61"/>
      <c r="AK895" s="62"/>
      <c r="AL895" s="63"/>
      <c r="AM895" s="64"/>
      <c r="AN895" s="65"/>
      <c r="AO895" s="66"/>
    </row>
    <row r="896" spans="1:41" s="22" customFormat="1" ht="54" customHeight="1" x14ac:dyDescent="0.15">
      <c r="A896" s="286"/>
      <c r="B896" s="171"/>
      <c r="C896" s="80"/>
      <c r="D896" s="293"/>
      <c r="E896" s="80" t="s">
        <v>782</v>
      </c>
      <c r="F896" s="80"/>
      <c r="G896" s="76"/>
      <c r="H896" s="210"/>
      <c r="I896" s="187">
        <v>0.5</v>
      </c>
      <c r="J896" s="188">
        <v>0.3</v>
      </c>
      <c r="K896" s="188">
        <v>0.2</v>
      </c>
      <c r="L896" s="188"/>
      <c r="M896" s="188"/>
      <c r="N896" s="189">
        <f>SUM(I896:M896)</f>
        <v>1</v>
      </c>
      <c r="O896" s="190">
        <v>1.03</v>
      </c>
      <c r="P896" s="191">
        <v>34.700000000000003</v>
      </c>
      <c r="Q896" s="192">
        <v>33.200000000000003</v>
      </c>
      <c r="R896" s="192">
        <v>33.6</v>
      </c>
      <c r="S896" s="192"/>
      <c r="T896" s="192"/>
      <c r="U896" s="198">
        <f t="shared" si="517"/>
        <v>14.02</v>
      </c>
      <c r="V896" s="199">
        <f t="shared" si="518"/>
        <v>14</v>
      </c>
      <c r="W896" s="72">
        <v>58834322000</v>
      </c>
      <c r="X896" s="68">
        <v>11121556000</v>
      </c>
      <c r="Y896" s="68">
        <v>29059484000</v>
      </c>
      <c r="Z896" s="68"/>
      <c r="AA896" s="68"/>
      <c r="AB896" s="58">
        <f t="shared" si="515"/>
        <v>0.89</v>
      </c>
      <c r="AC896" s="198">
        <f t="shared" si="519"/>
        <v>11.000400000000001</v>
      </c>
      <c r="AD896" s="199">
        <f t="shared" si="520"/>
        <v>11.000400000000001</v>
      </c>
      <c r="AE896" s="195">
        <v>44</v>
      </c>
      <c r="AF896" s="54"/>
      <c r="AG896" s="491">
        <v>32</v>
      </c>
      <c r="AH896" s="60"/>
      <c r="AI896" s="55"/>
      <c r="AJ896" s="61"/>
      <c r="AK896" s="62"/>
      <c r="AL896" s="63"/>
      <c r="AM896" s="64"/>
      <c r="AN896" s="65"/>
      <c r="AO896" s="66"/>
    </row>
    <row r="897" spans="1:41" s="22" customFormat="1" ht="46.5" customHeight="1" x14ac:dyDescent="0.15">
      <c r="A897" s="84"/>
      <c r="B897" s="346"/>
      <c r="C897" s="86"/>
      <c r="D897" s="86"/>
      <c r="E897" s="87"/>
      <c r="F897" s="87"/>
      <c r="G897" s="87"/>
      <c r="H897" s="90"/>
      <c r="I897" s="88"/>
      <c r="J897" s="86"/>
      <c r="K897" s="87"/>
      <c r="L897" s="86"/>
      <c r="M897" s="87"/>
      <c r="N897" s="142"/>
      <c r="O897" s="90"/>
      <c r="P897" s="88"/>
      <c r="Q897" s="86"/>
      <c r="R897" s="87"/>
      <c r="S897" s="86"/>
      <c r="T897" s="87"/>
      <c r="U897" s="91"/>
      <c r="V897" s="148"/>
      <c r="W897" s="130"/>
      <c r="X897" s="131"/>
      <c r="Y897" s="132"/>
      <c r="Z897" s="131"/>
      <c r="AA897" s="132"/>
      <c r="AB897" s="58">
        <f t="shared" si="515"/>
        <v>0</v>
      </c>
      <c r="AC897" s="133"/>
      <c r="AD897" s="96"/>
      <c r="AE897" s="98"/>
      <c r="AF897" s="154"/>
      <c r="AG897" s="491">
        <v>32</v>
      </c>
      <c r="AH897" s="60"/>
      <c r="AI897" s="55"/>
      <c r="AJ897" s="61"/>
      <c r="AK897" s="62"/>
      <c r="AL897" s="63"/>
      <c r="AM897" s="64"/>
      <c r="AN897" s="65"/>
      <c r="AO897" s="66"/>
    </row>
    <row r="898" spans="1:41" s="22" customFormat="1" ht="54" customHeight="1" x14ac:dyDescent="0.15">
      <c r="A898" s="286"/>
      <c r="B898" s="171"/>
      <c r="C898" s="80"/>
      <c r="D898" s="214"/>
      <c r="E898" s="295" t="s">
        <v>766</v>
      </c>
      <c r="F898" s="295" t="s">
        <v>686</v>
      </c>
      <c r="G898" s="343"/>
      <c r="H898" s="210"/>
      <c r="I898" s="187"/>
      <c r="J898" s="188"/>
      <c r="K898" s="188"/>
      <c r="L898" s="188"/>
      <c r="M898" s="188"/>
      <c r="N898" s="189"/>
      <c r="O898" s="190"/>
      <c r="P898" s="191"/>
      <c r="Q898" s="192"/>
      <c r="R898" s="192"/>
      <c r="S898" s="192"/>
      <c r="T898" s="192"/>
      <c r="U898" s="198"/>
      <c r="V898" s="199"/>
      <c r="W898" s="68"/>
      <c r="X898" s="68"/>
      <c r="Y898" s="68"/>
      <c r="Z898" s="72"/>
      <c r="AA898" s="68"/>
      <c r="AB898" s="58">
        <f t="shared" si="515"/>
        <v>0</v>
      </c>
      <c r="AC898" s="198"/>
      <c r="AD898" s="199"/>
      <c r="AE898" s="195"/>
      <c r="AF898" s="54"/>
      <c r="AG898" s="491">
        <v>32</v>
      </c>
      <c r="AH898" s="60"/>
      <c r="AI898" s="55"/>
      <c r="AJ898" s="61"/>
      <c r="AK898" s="62"/>
      <c r="AL898" s="63"/>
      <c r="AM898" s="64"/>
      <c r="AN898" s="65"/>
      <c r="AO898" s="66"/>
    </row>
    <row r="899" spans="1:41" s="22" customFormat="1" ht="54" customHeight="1" x14ac:dyDescent="0.15">
      <c r="A899" s="286"/>
      <c r="B899" s="171"/>
      <c r="C899" s="200" t="s">
        <v>790</v>
      </c>
      <c r="D899" s="104"/>
      <c r="E899" s="295" t="s">
        <v>777</v>
      </c>
      <c r="F899" s="80"/>
      <c r="G899" s="287" t="s">
        <v>791</v>
      </c>
      <c r="H899" s="210"/>
      <c r="I899" s="187">
        <v>0.51</v>
      </c>
      <c r="J899" s="188">
        <v>0.49</v>
      </c>
      <c r="K899" s="188"/>
      <c r="L899" s="188"/>
      <c r="M899" s="188"/>
      <c r="N899" s="189">
        <f>SUM(I899:M899)</f>
        <v>1</v>
      </c>
      <c r="O899" s="190">
        <v>1.03</v>
      </c>
      <c r="P899" s="191">
        <v>34</v>
      </c>
      <c r="Q899" s="192">
        <v>34</v>
      </c>
      <c r="R899" s="192"/>
      <c r="S899" s="192"/>
      <c r="T899" s="192"/>
      <c r="U899" s="198">
        <f>ROUND((((P899*14/35*I899)+(Q899*14/35*J899)+(R899*14/35*K899)+(S899*14/35*L899)+(T899*14/35*M899))*O899),2)</f>
        <v>14.01</v>
      </c>
      <c r="V899" s="199">
        <f>IF(U899&gt;=14,14,U899)</f>
        <v>14</v>
      </c>
      <c r="W899" s="68">
        <v>32073084000</v>
      </c>
      <c r="X899" s="68">
        <v>72326515000</v>
      </c>
      <c r="Y899" s="68"/>
      <c r="Z899" s="68"/>
      <c r="AA899" s="68"/>
      <c r="AB899" s="58">
        <f t="shared" si="515"/>
        <v>1.19</v>
      </c>
      <c r="AC899" s="198">
        <f>12*AB899*O899</f>
        <v>14.708399999999999</v>
      </c>
      <c r="AD899" s="199">
        <f>IF(AC899&gt;=12,12,AC899)</f>
        <v>12</v>
      </c>
      <c r="AE899" s="195">
        <v>44</v>
      </c>
      <c r="AF899" s="54"/>
      <c r="AG899" s="491">
        <v>32</v>
      </c>
      <c r="AH899" s="60"/>
      <c r="AI899" s="55"/>
      <c r="AJ899" s="61"/>
      <c r="AK899" s="62"/>
      <c r="AL899" s="63"/>
      <c r="AM899" s="64"/>
      <c r="AN899" s="65"/>
      <c r="AO899" s="66"/>
    </row>
    <row r="900" spans="1:41" s="22" customFormat="1" ht="51" customHeight="1" x14ac:dyDescent="0.15">
      <c r="A900" s="286"/>
      <c r="B900" s="171"/>
      <c r="C900" s="73"/>
      <c r="D900" s="214"/>
      <c r="E900" s="231" t="s">
        <v>792</v>
      </c>
      <c r="F900" s="220"/>
      <c r="G900" s="214"/>
      <c r="H900" s="345"/>
      <c r="I900" s="187"/>
      <c r="J900" s="188"/>
      <c r="K900" s="188"/>
      <c r="L900" s="188"/>
      <c r="M900" s="188"/>
      <c r="N900" s="189"/>
      <c r="O900" s="190"/>
      <c r="P900" s="191"/>
      <c r="Q900" s="192"/>
      <c r="R900" s="193"/>
      <c r="S900" s="192"/>
      <c r="T900" s="191"/>
      <c r="U900" s="198"/>
      <c r="V900" s="199"/>
      <c r="W900" s="72"/>
      <c r="X900" s="68"/>
      <c r="Y900" s="68"/>
      <c r="Z900" s="292"/>
      <c r="AA900" s="68"/>
      <c r="AB900" s="58">
        <f t="shared" si="515"/>
        <v>0</v>
      </c>
      <c r="AC900" s="198"/>
      <c r="AD900" s="199"/>
      <c r="AE900" s="195"/>
      <c r="AF900" s="54"/>
      <c r="AG900" s="491">
        <v>32</v>
      </c>
      <c r="AH900" s="60"/>
      <c r="AI900" s="55"/>
      <c r="AJ900" s="61"/>
      <c r="AK900" s="62"/>
      <c r="AL900" s="63"/>
      <c r="AM900" s="64"/>
      <c r="AN900" s="65"/>
      <c r="AO900" s="66"/>
    </row>
    <row r="901" spans="1:41" s="22" customFormat="1" ht="42" customHeight="1" x14ac:dyDescent="0.15">
      <c r="A901" s="286"/>
      <c r="B901" s="171"/>
      <c r="C901" s="76" t="s">
        <v>793</v>
      </c>
      <c r="D901" s="76" t="s">
        <v>794</v>
      </c>
      <c r="E901" s="76" t="s">
        <v>795</v>
      </c>
      <c r="F901" s="214" t="s">
        <v>670</v>
      </c>
      <c r="G901" s="287"/>
      <c r="H901" s="210"/>
      <c r="I901" s="187">
        <v>0.35</v>
      </c>
      <c r="J901" s="188">
        <v>0.15</v>
      </c>
      <c r="K901" s="189">
        <v>0.2</v>
      </c>
      <c r="L901" s="332">
        <v>0.3</v>
      </c>
      <c r="M901" s="332"/>
      <c r="N901" s="189">
        <f t="shared" ref="N901:N908" si="521">SUM(I901:M901)</f>
        <v>1</v>
      </c>
      <c r="O901" s="190">
        <v>1.03</v>
      </c>
      <c r="P901" s="191">
        <v>34</v>
      </c>
      <c r="Q901" s="192">
        <v>34.4</v>
      </c>
      <c r="R901" s="193">
        <v>34.700000000000003</v>
      </c>
      <c r="S901" s="192">
        <v>33.200000000000003</v>
      </c>
      <c r="T901" s="192"/>
      <c r="U901" s="198">
        <f t="shared" ref="U901:U908" si="522">ROUND((((P901*14/35*I901)+(Q901*14/35*J901)+(R901*14/35*K901)+(S901*14/35*L901)+(T901*14/35*M901))*O901),2)</f>
        <v>13.99</v>
      </c>
      <c r="V901" s="199">
        <f t="shared" ref="V901:V908" si="523">IF(U901&gt;=14,14,U901)</f>
        <v>13.99</v>
      </c>
      <c r="W901" s="291">
        <v>110000000000</v>
      </c>
      <c r="X901" s="291"/>
      <c r="Y901" s="68"/>
      <c r="Z901" s="72">
        <v>66000000000</v>
      </c>
      <c r="AA901" s="292"/>
      <c r="AB901" s="58">
        <f t="shared" si="515"/>
        <v>1.34</v>
      </c>
      <c r="AC901" s="195">
        <f t="shared" ref="AC901:AC908" si="524">12*AB901*O901</f>
        <v>16.562400000000004</v>
      </c>
      <c r="AD901" s="199">
        <f t="shared" ref="AD901:AD908" si="525">IF(AC901&gt;=12,12,AC901)</f>
        <v>12</v>
      </c>
      <c r="AE901" s="195">
        <v>44</v>
      </c>
      <c r="AF901" s="54"/>
      <c r="AG901" s="491">
        <v>32</v>
      </c>
      <c r="AH901" s="60"/>
      <c r="AI901" s="55"/>
      <c r="AJ901" s="61"/>
      <c r="AK901" s="62"/>
      <c r="AL901" s="63"/>
      <c r="AM901" s="64"/>
      <c r="AN901" s="65"/>
      <c r="AO901" s="66"/>
    </row>
    <row r="902" spans="1:41" s="22" customFormat="1" ht="51" customHeight="1" x14ac:dyDescent="0.15">
      <c r="A902" s="286"/>
      <c r="B902" s="171"/>
      <c r="C902" s="80" t="s">
        <v>796</v>
      </c>
      <c r="D902" s="214"/>
      <c r="E902" s="214"/>
      <c r="F902" s="287"/>
      <c r="G902" s="287"/>
      <c r="H902" s="369"/>
      <c r="I902" s="187">
        <v>0.501</v>
      </c>
      <c r="J902" s="188">
        <v>0.499</v>
      </c>
      <c r="K902" s="188"/>
      <c r="L902" s="188"/>
      <c r="M902" s="188"/>
      <c r="N902" s="189">
        <f t="shared" si="521"/>
        <v>1</v>
      </c>
      <c r="O902" s="190">
        <v>1.03</v>
      </c>
      <c r="P902" s="191">
        <v>33.200000000000003</v>
      </c>
      <c r="Q902" s="192">
        <v>34.700000000000003</v>
      </c>
      <c r="R902" s="192"/>
      <c r="S902" s="192"/>
      <c r="T902" s="192"/>
      <c r="U902" s="198">
        <f t="shared" si="522"/>
        <v>13.99</v>
      </c>
      <c r="V902" s="199">
        <f t="shared" si="523"/>
        <v>13.99</v>
      </c>
      <c r="W902" s="72">
        <v>17492460000</v>
      </c>
      <c r="X902" s="56">
        <v>130200000000</v>
      </c>
      <c r="Y902" s="72"/>
      <c r="Z902" s="68"/>
      <c r="AA902" s="68"/>
      <c r="AB902" s="58">
        <f t="shared" si="515"/>
        <v>1.7</v>
      </c>
      <c r="AC902" s="198">
        <f t="shared" si="524"/>
        <v>21.012</v>
      </c>
      <c r="AD902" s="199">
        <f t="shared" si="525"/>
        <v>12</v>
      </c>
      <c r="AE902" s="195">
        <v>44</v>
      </c>
      <c r="AF902" s="54"/>
      <c r="AG902" s="491">
        <v>32</v>
      </c>
      <c r="AH902" s="60"/>
      <c r="AI902" s="55"/>
      <c r="AJ902" s="61"/>
      <c r="AK902" s="62"/>
      <c r="AL902" s="63"/>
      <c r="AM902" s="64"/>
      <c r="AN902" s="65"/>
      <c r="AO902" s="66"/>
    </row>
    <row r="903" spans="1:41" s="22" customFormat="1" ht="51" customHeight="1" x14ac:dyDescent="0.15">
      <c r="A903" s="286"/>
      <c r="B903" s="171"/>
      <c r="C903" s="73" t="s">
        <v>797</v>
      </c>
      <c r="D903" s="214"/>
      <c r="E903" s="80" t="s">
        <v>798</v>
      </c>
      <c r="F903" s="76" t="s">
        <v>799</v>
      </c>
      <c r="G903" s="243"/>
      <c r="H903" s="210" t="s">
        <v>800</v>
      </c>
      <c r="I903" s="187">
        <v>0.5</v>
      </c>
      <c r="J903" s="188">
        <v>0.2</v>
      </c>
      <c r="K903" s="188">
        <v>0.3</v>
      </c>
      <c r="L903" s="188"/>
      <c r="M903" s="188"/>
      <c r="N903" s="189">
        <f t="shared" si="521"/>
        <v>1</v>
      </c>
      <c r="O903" s="190">
        <v>1.03</v>
      </c>
      <c r="P903" s="191">
        <v>35</v>
      </c>
      <c r="Q903" s="192">
        <v>32.200000000000003</v>
      </c>
      <c r="R903" s="193">
        <v>33.6</v>
      </c>
      <c r="S903" s="192"/>
      <c r="T903" s="191"/>
      <c r="U903" s="198">
        <f t="shared" si="522"/>
        <v>14.02</v>
      </c>
      <c r="V903" s="199">
        <f t="shared" si="523"/>
        <v>14</v>
      </c>
      <c r="W903" s="72">
        <v>45300000000</v>
      </c>
      <c r="X903" s="72">
        <v>176143678000</v>
      </c>
      <c r="Y903" s="68">
        <v>12200000000</v>
      </c>
      <c r="Z903" s="68"/>
      <c r="AA903" s="68"/>
      <c r="AB903" s="58">
        <f t="shared" si="515"/>
        <v>1.42</v>
      </c>
      <c r="AC903" s="198">
        <f t="shared" si="524"/>
        <v>17.551199999999998</v>
      </c>
      <c r="AD903" s="199">
        <f t="shared" si="525"/>
        <v>12</v>
      </c>
      <c r="AE903" s="195">
        <v>44</v>
      </c>
      <c r="AF903" s="54"/>
      <c r="AG903" s="491">
        <v>32</v>
      </c>
      <c r="AH903" s="60"/>
      <c r="AI903" s="55"/>
      <c r="AJ903" s="61"/>
      <c r="AK903" s="62"/>
      <c r="AL903" s="63"/>
      <c r="AM903" s="64"/>
      <c r="AN903" s="65"/>
      <c r="AO903" s="66"/>
    </row>
    <row r="904" spans="1:41" s="22" customFormat="1" ht="51" customHeight="1" x14ac:dyDescent="0.15">
      <c r="A904" s="286"/>
      <c r="B904" s="171"/>
      <c r="C904" s="80" t="s">
        <v>801</v>
      </c>
      <c r="D904" s="45"/>
      <c r="E904" s="87"/>
      <c r="F904" s="87"/>
      <c r="G904" s="87"/>
      <c r="H904" s="47"/>
      <c r="I904" s="48">
        <v>0.7</v>
      </c>
      <c r="J904" s="49">
        <v>0.3</v>
      </c>
      <c r="K904" s="49"/>
      <c r="L904" s="49"/>
      <c r="M904" s="49"/>
      <c r="N904" s="189">
        <f t="shared" si="521"/>
        <v>1</v>
      </c>
      <c r="O904" s="51">
        <v>1.03</v>
      </c>
      <c r="P904" s="52">
        <v>34.4</v>
      </c>
      <c r="Q904" s="53">
        <v>33.200000000000003</v>
      </c>
      <c r="R904" s="53"/>
      <c r="S904" s="53"/>
      <c r="T904" s="53"/>
      <c r="U904" s="198">
        <f t="shared" si="522"/>
        <v>14.02</v>
      </c>
      <c r="V904" s="55">
        <f t="shared" si="523"/>
        <v>14</v>
      </c>
      <c r="W904" s="56"/>
      <c r="X904" s="56"/>
      <c r="Y904" s="56"/>
      <c r="Z904" s="56"/>
      <c r="AA904" s="56"/>
      <c r="AB904" s="58">
        <f t="shared" si="515"/>
        <v>0</v>
      </c>
      <c r="AC904" s="58">
        <f t="shared" si="524"/>
        <v>0</v>
      </c>
      <c r="AD904" s="199">
        <f t="shared" si="525"/>
        <v>0</v>
      </c>
      <c r="AE904" s="54">
        <v>44</v>
      </c>
      <c r="AF904" s="54"/>
      <c r="AG904" s="491">
        <v>32</v>
      </c>
      <c r="AH904" s="60"/>
      <c r="AI904" s="55"/>
      <c r="AJ904" s="61"/>
      <c r="AK904" s="62"/>
      <c r="AL904" s="63"/>
      <c r="AM904" s="64"/>
      <c r="AN904" s="65"/>
      <c r="AO904" s="66"/>
    </row>
    <row r="905" spans="1:41" s="22" customFormat="1" ht="51" customHeight="1" x14ac:dyDescent="0.15">
      <c r="A905" s="286"/>
      <c r="B905" s="171"/>
      <c r="C905" s="80" t="s">
        <v>802</v>
      </c>
      <c r="D905" s="214" t="s">
        <v>639</v>
      </c>
      <c r="E905" s="80" t="s">
        <v>803</v>
      </c>
      <c r="F905" s="293" t="s">
        <v>506</v>
      </c>
      <c r="G905" s="243"/>
      <c r="H905" s="210"/>
      <c r="I905" s="187">
        <v>0.4</v>
      </c>
      <c r="J905" s="188">
        <v>0.1</v>
      </c>
      <c r="K905" s="188">
        <v>0.2</v>
      </c>
      <c r="L905" s="188">
        <v>0.3</v>
      </c>
      <c r="M905" s="188"/>
      <c r="N905" s="189">
        <f t="shared" si="521"/>
        <v>1</v>
      </c>
      <c r="O905" s="190">
        <v>1.03</v>
      </c>
      <c r="P905" s="191">
        <v>35</v>
      </c>
      <c r="Q905" s="192">
        <v>32.200000000000003</v>
      </c>
      <c r="R905" s="192">
        <v>34.700000000000003</v>
      </c>
      <c r="S905" s="192">
        <v>33.6</v>
      </c>
      <c r="T905" s="192"/>
      <c r="U905" s="198">
        <f t="shared" si="522"/>
        <v>14.11</v>
      </c>
      <c r="V905" s="199">
        <f t="shared" si="523"/>
        <v>14</v>
      </c>
      <c r="W905" s="68">
        <v>145124087000</v>
      </c>
      <c r="X905" s="68"/>
      <c r="Y905" s="218">
        <v>7280898000</v>
      </c>
      <c r="Z905" s="68">
        <v>60000000000</v>
      </c>
      <c r="AA905" s="68"/>
      <c r="AB905" s="58">
        <f t="shared" si="515"/>
        <v>1.79</v>
      </c>
      <c r="AC905" s="198">
        <f t="shared" si="524"/>
        <v>22.124400000000001</v>
      </c>
      <c r="AD905" s="199">
        <f t="shared" si="525"/>
        <v>12</v>
      </c>
      <c r="AE905" s="195">
        <v>44</v>
      </c>
      <c r="AF905" s="54"/>
      <c r="AG905" s="491">
        <v>32</v>
      </c>
      <c r="AH905" s="60"/>
      <c r="AI905" s="55"/>
      <c r="AJ905" s="61"/>
      <c r="AK905" s="62"/>
      <c r="AL905" s="63"/>
      <c r="AM905" s="64"/>
      <c r="AN905" s="65"/>
      <c r="AO905" s="66"/>
    </row>
    <row r="906" spans="1:41" s="22" customFormat="1" ht="51" customHeight="1" x14ac:dyDescent="0.15">
      <c r="A906" s="286"/>
      <c r="B906" s="171"/>
      <c r="C906" s="115" t="s">
        <v>804</v>
      </c>
      <c r="D906" s="214" t="s">
        <v>805</v>
      </c>
      <c r="E906" s="80" t="s">
        <v>798</v>
      </c>
      <c r="F906" s="360"/>
      <c r="G906" s="243"/>
      <c r="H906" s="210" t="s">
        <v>806</v>
      </c>
      <c r="I906" s="187">
        <v>0.5</v>
      </c>
      <c r="J906" s="188">
        <v>0.2</v>
      </c>
      <c r="K906" s="188">
        <v>0.3</v>
      </c>
      <c r="L906" s="188"/>
      <c r="M906" s="188"/>
      <c r="N906" s="189">
        <f t="shared" si="521"/>
        <v>1</v>
      </c>
      <c r="O906" s="190">
        <v>1.03</v>
      </c>
      <c r="P906" s="191">
        <v>35</v>
      </c>
      <c r="Q906" s="192">
        <v>32.200000000000003</v>
      </c>
      <c r="R906" s="193">
        <v>33.6</v>
      </c>
      <c r="S906" s="192"/>
      <c r="T906" s="191"/>
      <c r="U906" s="198">
        <f t="shared" si="522"/>
        <v>14.02</v>
      </c>
      <c r="V906" s="199">
        <f t="shared" si="523"/>
        <v>14</v>
      </c>
      <c r="W906" s="72">
        <v>45300000000</v>
      </c>
      <c r="X906" s="72">
        <v>176143678000</v>
      </c>
      <c r="Y906" s="68">
        <v>12200000000</v>
      </c>
      <c r="Z906" s="68"/>
      <c r="AA906" s="68"/>
      <c r="AB906" s="58">
        <f t="shared" si="515"/>
        <v>1.42</v>
      </c>
      <c r="AC906" s="198">
        <f t="shared" si="524"/>
        <v>17.551199999999998</v>
      </c>
      <c r="AD906" s="199">
        <f t="shared" si="525"/>
        <v>12</v>
      </c>
      <c r="AE906" s="195">
        <v>44</v>
      </c>
      <c r="AF906" s="54"/>
      <c r="AG906" s="491">
        <v>32</v>
      </c>
      <c r="AH906" s="60"/>
      <c r="AI906" s="55"/>
      <c r="AJ906" s="61"/>
      <c r="AK906" s="62"/>
      <c r="AL906" s="63"/>
      <c r="AM906" s="64"/>
      <c r="AN906" s="65"/>
      <c r="AO906" s="66"/>
    </row>
    <row r="907" spans="1:41" s="22" customFormat="1" ht="42" customHeight="1" x14ac:dyDescent="0.15">
      <c r="A907" s="286"/>
      <c r="B907" s="171"/>
      <c r="C907" s="118" t="s">
        <v>807</v>
      </c>
      <c r="D907" s="113" t="s">
        <v>808</v>
      </c>
      <c r="E907" s="335" t="s">
        <v>534</v>
      </c>
      <c r="F907" s="220" t="s">
        <v>766</v>
      </c>
      <c r="G907" s="73"/>
      <c r="H907" s="210" t="s">
        <v>809</v>
      </c>
      <c r="I907" s="187">
        <v>0.5</v>
      </c>
      <c r="J907" s="188">
        <v>0.17</v>
      </c>
      <c r="K907" s="188">
        <v>0.2</v>
      </c>
      <c r="L907" s="188">
        <v>0.13</v>
      </c>
      <c r="M907" s="188"/>
      <c r="N907" s="189">
        <f t="shared" si="521"/>
        <v>1</v>
      </c>
      <c r="O907" s="190">
        <v>1.03</v>
      </c>
      <c r="P907" s="191">
        <v>35</v>
      </c>
      <c r="Q907" s="192">
        <v>33.200000000000003</v>
      </c>
      <c r="R907" s="193">
        <v>33.200000000000003</v>
      </c>
      <c r="S907" s="192">
        <v>32.200000000000003</v>
      </c>
      <c r="T907" s="194"/>
      <c r="U907" s="195">
        <f t="shared" si="522"/>
        <v>14</v>
      </c>
      <c r="V907" s="196">
        <f t="shared" si="523"/>
        <v>14</v>
      </c>
      <c r="W907" s="72">
        <v>28380357000</v>
      </c>
      <c r="X907" s="68">
        <v>26900000000</v>
      </c>
      <c r="Y907" s="68">
        <v>255000000000</v>
      </c>
      <c r="Z907" s="292">
        <v>21711652000</v>
      </c>
      <c r="AA907" s="292"/>
      <c r="AB907" s="58">
        <f t="shared" si="515"/>
        <v>1.67</v>
      </c>
      <c r="AC907" s="195">
        <f t="shared" si="524"/>
        <v>20.641200000000001</v>
      </c>
      <c r="AD907" s="199">
        <f t="shared" si="525"/>
        <v>12</v>
      </c>
      <c r="AE907" s="195">
        <v>44</v>
      </c>
      <c r="AF907" s="54"/>
      <c r="AG907" s="491">
        <v>32</v>
      </c>
      <c r="AH907" s="60"/>
      <c r="AI907" s="55"/>
      <c r="AJ907" s="61"/>
      <c r="AK907" s="62"/>
      <c r="AL907" s="63"/>
      <c r="AM907" s="64"/>
      <c r="AN907" s="65"/>
      <c r="AO907" s="66"/>
    </row>
    <row r="908" spans="1:41" s="22" customFormat="1" ht="51" customHeight="1" x14ac:dyDescent="0.15">
      <c r="A908" s="286"/>
      <c r="B908" s="171"/>
      <c r="C908" s="76" t="s">
        <v>668</v>
      </c>
      <c r="D908" s="220" t="s">
        <v>810</v>
      </c>
      <c r="E908" s="80" t="s">
        <v>686</v>
      </c>
      <c r="F908" s="80" t="s">
        <v>478</v>
      </c>
      <c r="G908" s="243"/>
      <c r="H908" s="210" t="s">
        <v>811</v>
      </c>
      <c r="I908" s="187">
        <v>0.5</v>
      </c>
      <c r="J908" s="188">
        <v>0.15</v>
      </c>
      <c r="K908" s="188">
        <v>0.15</v>
      </c>
      <c r="L908" s="188">
        <v>0.2</v>
      </c>
      <c r="M908" s="188"/>
      <c r="N908" s="189">
        <f t="shared" si="521"/>
        <v>1</v>
      </c>
      <c r="O908" s="190">
        <v>1.03</v>
      </c>
      <c r="P908" s="191">
        <v>35</v>
      </c>
      <c r="Q908" s="192">
        <v>33.200000000000003</v>
      </c>
      <c r="R908" s="192">
        <v>31.6</v>
      </c>
      <c r="S908" s="192">
        <v>34</v>
      </c>
      <c r="T908" s="192"/>
      <c r="U908" s="198">
        <f t="shared" si="522"/>
        <v>14.02</v>
      </c>
      <c r="V908" s="199">
        <f t="shared" si="523"/>
        <v>14</v>
      </c>
      <c r="W908" s="72">
        <v>200000000000</v>
      </c>
      <c r="X908" s="68"/>
      <c r="Y908" s="68"/>
      <c r="Z908" s="292"/>
      <c r="AA908" s="68"/>
      <c r="AB908" s="58">
        <f t="shared" si="515"/>
        <v>2.2999999999999998</v>
      </c>
      <c r="AC908" s="198">
        <f t="shared" si="524"/>
        <v>28.427999999999997</v>
      </c>
      <c r="AD908" s="199">
        <f t="shared" si="525"/>
        <v>12</v>
      </c>
      <c r="AE908" s="195">
        <v>44</v>
      </c>
      <c r="AF908" s="54"/>
      <c r="AG908" s="491">
        <v>32</v>
      </c>
      <c r="AH908" s="60"/>
      <c r="AI908" s="55"/>
      <c r="AJ908" s="61"/>
      <c r="AK908" s="62"/>
      <c r="AL908" s="63"/>
      <c r="AM908" s="64"/>
      <c r="AN908" s="65"/>
      <c r="AO908" s="66"/>
    </row>
    <row r="909" spans="1:41" s="22" customFormat="1" ht="24.95" customHeight="1" x14ac:dyDescent="0.15">
      <c r="A909" s="84"/>
      <c r="B909" s="85"/>
      <c r="C909" s="89"/>
      <c r="D909" s="146"/>
      <c r="E909" s="87"/>
      <c r="F909" s="87"/>
      <c r="G909" s="87"/>
      <c r="H909" s="90"/>
      <c r="I909" s="88"/>
      <c r="J909" s="146"/>
      <c r="K909" s="143"/>
      <c r="L909" s="146"/>
      <c r="M909" s="143"/>
      <c r="N909" s="142"/>
      <c r="O909" s="144"/>
      <c r="P909" s="145"/>
      <c r="Q909" s="146"/>
      <c r="R909" s="143"/>
      <c r="S909" s="146"/>
      <c r="T909" s="86"/>
      <c r="U909" s="91"/>
      <c r="V909" s="148"/>
      <c r="W909" s="94"/>
      <c r="X909" s="94"/>
      <c r="Y909" s="94"/>
      <c r="Z909" s="94"/>
      <c r="AA909" s="94"/>
      <c r="AB909" s="58">
        <f t="shared" si="515"/>
        <v>0</v>
      </c>
      <c r="AC909" s="246"/>
      <c r="AD909" s="96"/>
      <c r="AE909" s="154"/>
      <c r="AF909" s="154"/>
      <c r="AG909" s="491">
        <v>32</v>
      </c>
      <c r="AH909" s="60"/>
      <c r="AI909" s="55"/>
      <c r="AJ909" s="61"/>
      <c r="AK909" s="62"/>
      <c r="AL909" s="63"/>
      <c r="AM909" s="64"/>
      <c r="AN909" s="65"/>
      <c r="AO909" s="66"/>
    </row>
    <row r="910" spans="1:41" s="22" customFormat="1" ht="51" customHeight="1" x14ac:dyDescent="0.15">
      <c r="A910" s="286"/>
      <c r="B910" s="171"/>
      <c r="C910" s="231" t="s">
        <v>812</v>
      </c>
      <c r="D910" s="200"/>
      <c r="E910" s="293" t="s">
        <v>813</v>
      </c>
      <c r="F910" s="293"/>
      <c r="G910" s="295"/>
      <c r="H910" s="210" t="s">
        <v>701</v>
      </c>
      <c r="I910" s="187">
        <v>0.3</v>
      </c>
      <c r="J910" s="331">
        <v>0.4</v>
      </c>
      <c r="K910" s="332">
        <v>0.3</v>
      </c>
      <c r="L910" s="332"/>
      <c r="M910" s="332"/>
      <c r="N910" s="332">
        <f>SUM(I910:M910)</f>
        <v>1</v>
      </c>
      <c r="O910" s="190">
        <v>1.03</v>
      </c>
      <c r="P910" s="191">
        <v>34</v>
      </c>
      <c r="Q910" s="370">
        <v>35</v>
      </c>
      <c r="R910" s="194">
        <v>29.3</v>
      </c>
      <c r="S910" s="194"/>
      <c r="T910" s="194"/>
      <c r="U910" s="198">
        <f>ROUND((((P910*14/35*I910)+(Q910*14/35*J910)+(R910*14/35*K910)+(S910*14/35*L910)+(T910*14/35*M910))*O910),2)</f>
        <v>13.59</v>
      </c>
      <c r="V910" s="196">
        <f>IF(U910&gt;=14,14,U910)</f>
        <v>13.59</v>
      </c>
      <c r="W910" s="68">
        <v>34400000000</v>
      </c>
      <c r="X910" s="292">
        <v>40000000000</v>
      </c>
      <c r="Y910" s="68">
        <v>116993195000</v>
      </c>
      <c r="Z910" s="68"/>
      <c r="AA910" s="68"/>
      <c r="AB910" s="58">
        <f t="shared" si="515"/>
        <v>1.42</v>
      </c>
      <c r="AC910" s="198">
        <f>12*AB910*O910</f>
        <v>17.551199999999998</v>
      </c>
      <c r="AD910" s="199">
        <f>IF(AC910&gt;=12,12,AC910)</f>
        <v>12</v>
      </c>
      <c r="AE910" s="195">
        <v>44</v>
      </c>
      <c r="AF910" s="54"/>
      <c r="AG910" s="491">
        <v>32</v>
      </c>
      <c r="AH910" s="60"/>
      <c r="AI910" s="55"/>
      <c r="AJ910" s="61"/>
      <c r="AK910" s="62"/>
      <c r="AL910" s="63"/>
      <c r="AM910" s="64"/>
      <c r="AN910" s="65"/>
      <c r="AO910" s="66"/>
    </row>
    <row r="911" spans="1:41" s="22" customFormat="1" ht="51" customHeight="1" x14ac:dyDescent="0.15">
      <c r="A911" s="286"/>
      <c r="B911" s="171"/>
      <c r="C911" s="80" t="s">
        <v>814</v>
      </c>
      <c r="D911" s="214"/>
      <c r="E911" s="214"/>
      <c r="F911" s="293"/>
      <c r="G911" s="243"/>
      <c r="H911" s="210"/>
      <c r="I911" s="187">
        <v>0.39</v>
      </c>
      <c r="J911" s="188">
        <v>0.32</v>
      </c>
      <c r="K911" s="188">
        <v>0.13</v>
      </c>
      <c r="L911" s="188">
        <v>0.16</v>
      </c>
      <c r="M911" s="188"/>
      <c r="N911" s="189">
        <f>SUM(I911:M911)</f>
        <v>1</v>
      </c>
      <c r="O911" s="190">
        <v>1.03</v>
      </c>
      <c r="P911" s="191">
        <v>35</v>
      </c>
      <c r="Q911" s="192">
        <v>32.200000000000003</v>
      </c>
      <c r="R911" s="192">
        <v>34.4</v>
      </c>
      <c r="S911" s="192">
        <v>34.700000000000003</v>
      </c>
      <c r="T911" s="192"/>
      <c r="U911" s="198">
        <f>ROUND((((P911*14/35*I911)+(Q911*14/35*J911)+(R911*14/35*K911)+(S911*14/35*L911)+(T911*14/35*M911))*O911),2)</f>
        <v>14</v>
      </c>
      <c r="V911" s="199">
        <f>IF(U911&gt;=14,14,U911)</f>
        <v>14</v>
      </c>
      <c r="W911" s="68">
        <v>7280898000</v>
      </c>
      <c r="X911" s="72">
        <v>176143678000</v>
      </c>
      <c r="Y911" s="218"/>
      <c r="Z911" s="68"/>
      <c r="AA911" s="68"/>
      <c r="AB911" s="58">
        <f t="shared" si="515"/>
        <v>1.36</v>
      </c>
      <c r="AC911" s="198">
        <f>12*AB911*O911</f>
        <v>16.8096</v>
      </c>
      <c r="AD911" s="199">
        <f>IF(AC911&gt;=12,12,AC911)</f>
        <v>12</v>
      </c>
      <c r="AE911" s="195">
        <v>44</v>
      </c>
      <c r="AF911" s="54"/>
      <c r="AG911" s="491">
        <v>32</v>
      </c>
      <c r="AH911" s="60"/>
      <c r="AI911" s="55"/>
      <c r="AJ911" s="61"/>
      <c r="AK911" s="62"/>
      <c r="AL911" s="63"/>
      <c r="AM911" s="64"/>
      <c r="AN911" s="65"/>
      <c r="AO911" s="66"/>
    </row>
    <row r="912" spans="1:41" s="22" customFormat="1" ht="51" customHeight="1" x14ac:dyDescent="0.15">
      <c r="A912" s="286"/>
      <c r="B912" s="171"/>
      <c r="C912" s="220" t="s">
        <v>815</v>
      </c>
      <c r="D912" s="76"/>
      <c r="E912" s="220"/>
      <c r="F912" s="220"/>
      <c r="G912" s="214"/>
      <c r="H912" s="210" t="s">
        <v>816</v>
      </c>
      <c r="I912" s="187">
        <v>0.4</v>
      </c>
      <c r="J912" s="188">
        <v>0.3</v>
      </c>
      <c r="K912" s="188">
        <v>0.3</v>
      </c>
      <c r="L912" s="188"/>
      <c r="M912" s="188"/>
      <c r="N912" s="189">
        <f>SUM(I912:M912)</f>
        <v>1</v>
      </c>
      <c r="O912" s="190">
        <v>1.03</v>
      </c>
      <c r="P912" s="191">
        <v>35</v>
      </c>
      <c r="Q912" s="192">
        <v>33.200000000000003</v>
      </c>
      <c r="R912" s="192">
        <v>33.6</v>
      </c>
      <c r="S912" s="192"/>
      <c r="T912" s="192"/>
      <c r="U912" s="198">
        <f>ROUND((((P912*14/35*I912)+(Q912*14/35*J912)+(R912*14/35*K912)+(S912*14/35*L912)+(T912*14/35*M912))*O912),2)</f>
        <v>14.02</v>
      </c>
      <c r="V912" s="199">
        <f>IF(U912&gt;=14,14,U912)</f>
        <v>14</v>
      </c>
      <c r="W912" s="68">
        <v>124451398000</v>
      </c>
      <c r="X912" s="68">
        <v>26902943000</v>
      </c>
      <c r="Y912" s="68"/>
      <c r="Z912" s="68"/>
      <c r="AA912" s="68"/>
      <c r="AB912" s="58">
        <f t="shared" si="515"/>
        <v>1.33</v>
      </c>
      <c r="AC912" s="198">
        <f>12*AB912*O912</f>
        <v>16.438800000000001</v>
      </c>
      <c r="AD912" s="199">
        <f>IF(AC912&gt;=12,12,AC912)</f>
        <v>12</v>
      </c>
      <c r="AE912" s="195">
        <v>44</v>
      </c>
      <c r="AF912" s="54"/>
      <c r="AG912" s="491">
        <v>32</v>
      </c>
      <c r="AH912" s="60"/>
      <c r="AI912" s="55"/>
      <c r="AJ912" s="61"/>
      <c r="AK912" s="62"/>
      <c r="AL912" s="63"/>
      <c r="AM912" s="64"/>
      <c r="AN912" s="65"/>
      <c r="AO912" s="66"/>
    </row>
    <row r="913" spans="1:41" s="22" customFormat="1" ht="42" customHeight="1" x14ac:dyDescent="0.15">
      <c r="A913" s="286"/>
      <c r="B913" s="171"/>
      <c r="C913" s="76" t="s">
        <v>776</v>
      </c>
      <c r="D913" s="76" t="s">
        <v>702</v>
      </c>
      <c r="E913" s="76" t="s">
        <v>817</v>
      </c>
      <c r="F913" s="214" t="s">
        <v>818</v>
      </c>
      <c r="G913" s="287"/>
      <c r="H913" s="210" t="s">
        <v>664</v>
      </c>
      <c r="I913" s="187">
        <v>0.45</v>
      </c>
      <c r="J913" s="188">
        <v>0.2</v>
      </c>
      <c r="K913" s="189">
        <v>0.1</v>
      </c>
      <c r="L913" s="332">
        <v>0.25</v>
      </c>
      <c r="M913" s="332"/>
      <c r="N913" s="189">
        <f>SUM(I913:M913)</f>
        <v>1</v>
      </c>
      <c r="O913" s="190">
        <v>1.03</v>
      </c>
      <c r="P913" s="191">
        <v>34</v>
      </c>
      <c r="Q913" s="192">
        <v>34.4</v>
      </c>
      <c r="R913" s="193">
        <v>34.700000000000003</v>
      </c>
      <c r="S913" s="192">
        <v>33.6</v>
      </c>
      <c r="T913" s="192"/>
      <c r="U913" s="198">
        <f>ROUND((((P913*14/35*I913)+(Q913*14/35*J913)+(R913*14/35*K913)+(S913*14/35*L913)+(T913*14/35*M913))*O913),2)</f>
        <v>14.03</v>
      </c>
      <c r="V913" s="199">
        <f>IF(U913&gt;=14,14,U913)</f>
        <v>14</v>
      </c>
      <c r="W913" s="291">
        <v>69900000000</v>
      </c>
      <c r="X913" s="291">
        <v>20000000000</v>
      </c>
      <c r="Y913" s="68">
        <v>1293614000</v>
      </c>
      <c r="Z913" s="72">
        <v>44113382000</v>
      </c>
      <c r="AA913" s="292"/>
      <c r="AB913" s="58">
        <f t="shared" si="515"/>
        <v>1.07</v>
      </c>
      <c r="AC913" s="195">
        <f>12*AB913*O913</f>
        <v>13.225200000000001</v>
      </c>
      <c r="AD913" s="199">
        <f>IF(AC913&gt;=12,12,AC913)</f>
        <v>12</v>
      </c>
      <c r="AE913" s="195">
        <v>44</v>
      </c>
      <c r="AF913" s="54"/>
      <c r="AG913" s="491">
        <v>32</v>
      </c>
      <c r="AH913" s="60"/>
      <c r="AI913" s="55"/>
      <c r="AJ913" s="61"/>
      <c r="AK913" s="62"/>
      <c r="AL913" s="63"/>
      <c r="AM913" s="64"/>
      <c r="AN913" s="65"/>
      <c r="AO913" s="66"/>
    </row>
    <row r="914" spans="1:41" s="22" customFormat="1" ht="51" customHeight="1" x14ac:dyDescent="0.15">
      <c r="A914" s="286"/>
      <c r="B914" s="171"/>
      <c r="C914" s="335" t="s">
        <v>819</v>
      </c>
      <c r="D914" s="76" t="s">
        <v>725</v>
      </c>
      <c r="E914" s="293" t="s">
        <v>813</v>
      </c>
      <c r="F914" s="293"/>
      <c r="G914" s="295"/>
      <c r="H914" s="210" t="s">
        <v>701</v>
      </c>
      <c r="I914" s="187">
        <v>0.39</v>
      </c>
      <c r="J914" s="331">
        <v>0.3</v>
      </c>
      <c r="K914" s="332">
        <v>0.31</v>
      </c>
      <c r="L914" s="332"/>
      <c r="M914" s="332"/>
      <c r="N914" s="332">
        <f>SUM(I914:M914)</f>
        <v>1</v>
      </c>
      <c r="O914" s="190">
        <v>1.03</v>
      </c>
      <c r="P914" s="191">
        <v>35</v>
      </c>
      <c r="Q914" s="370">
        <v>32.200000000000003</v>
      </c>
      <c r="R914" s="194">
        <v>32.200000000000003</v>
      </c>
      <c r="S914" s="194"/>
      <c r="T914" s="194"/>
      <c r="U914" s="198">
        <f>ROUND((((P914*14/35*I914)+(Q914*14/35*J914)+(R914*14/35*K914)+(S914*14/35*L914)+(T914*14/35*M914))*O914),2)</f>
        <v>13.72</v>
      </c>
      <c r="V914" s="196">
        <f>IF(U914&gt;=14,14,U914)</f>
        <v>13.72</v>
      </c>
      <c r="W914" s="68">
        <v>6600000000</v>
      </c>
      <c r="X914" s="292">
        <v>21711652000</v>
      </c>
      <c r="Y914" s="68">
        <v>116993195000</v>
      </c>
      <c r="Z914" s="68"/>
      <c r="AA914" s="68"/>
      <c r="AB914" s="58">
        <f t="shared" si="515"/>
        <v>1.05</v>
      </c>
      <c r="AC914" s="198">
        <f>12*AB914*O914</f>
        <v>12.978000000000002</v>
      </c>
      <c r="AD914" s="199">
        <f>IF(AC914&gt;=12,12,AC914)</f>
        <v>12</v>
      </c>
      <c r="AE914" s="195">
        <v>44</v>
      </c>
      <c r="AF914" s="54"/>
      <c r="AG914" s="491">
        <v>32</v>
      </c>
      <c r="AH914" s="60"/>
      <c r="AI914" s="55"/>
      <c r="AJ914" s="61"/>
      <c r="AK914" s="62"/>
      <c r="AL914" s="63"/>
      <c r="AM914" s="64"/>
      <c r="AN914" s="65"/>
      <c r="AO914" s="66"/>
    </row>
    <row r="915" spans="1:41" s="22" customFormat="1" ht="54" customHeight="1" x14ac:dyDescent="0.15">
      <c r="A915" s="286"/>
      <c r="B915" s="171"/>
      <c r="C915" s="214"/>
      <c r="D915" s="76"/>
      <c r="E915" s="371"/>
      <c r="F915" s="367"/>
      <c r="G915" s="343"/>
      <c r="H915" s="369"/>
      <c r="I915" s="187"/>
      <c r="J915" s="188"/>
      <c r="K915" s="189"/>
      <c r="L915" s="332"/>
      <c r="M915" s="332"/>
      <c r="N915" s="189"/>
      <c r="O915" s="190"/>
      <c r="P915" s="191"/>
      <c r="Q915" s="192"/>
      <c r="R915" s="193"/>
      <c r="S915" s="194"/>
      <c r="T915" s="194"/>
      <c r="U915" s="198"/>
      <c r="V915" s="196"/>
      <c r="W915" s="358"/>
      <c r="X915" s="358"/>
      <c r="Y915" s="358"/>
      <c r="Z915" s="292"/>
      <c r="AA915" s="292"/>
      <c r="AB915" s="58">
        <f t="shared" si="515"/>
        <v>0</v>
      </c>
      <c r="AC915" s="198"/>
      <c r="AD915" s="199"/>
      <c r="AE915" s="195"/>
      <c r="AF915" s="54"/>
      <c r="AG915" s="491">
        <v>32</v>
      </c>
      <c r="AH915" s="60"/>
      <c r="AI915" s="55"/>
      <c r="AJ915" s="61"/>
      <c r="AK915" s="62"/>
      <c r="AL915" s="63"/>
      <c r="AM915" s="64"/>
      <c r="AN915" s="65"/>
      <c r="AO915" s="66"/>
    </row>
    <row r="916" spans="1:41" s="22" customFormat="1" ht="51" customHeight="1" x14ac:dyDescent="0.15">
      <c r="A916" s="286"/>
      <c r="B916" s="171"/>
      <c r="C916" s="73" t="s">
        <v>820</v>
      </c>
      <c r="D916" s="115" t="s">
        <v>821</v>
      </c>
      <c r="E916" s="224" t="s">
        <v>822</v>
      </c>
      <c r="F916" s="76"/>
      <c r="G916" s="287" t="s">
        <v>823</v>
      </c>
      <c r="H916" s="369"/>
      <c r="I916" s="187">
        <v>0.51</v>
      </c>
      <c r="J916" s="188">
        <v>0.49</v>
      </c>
      <c r="K916" s="188"/>
      <c r="L916" s="188"/>
      <c r="M916" s="188"/>
      <c r="N916" s="189">
        <f>SUM(I916:M916)</f>
        <v>1</v>
      </c>
      <c r="O916" s="190">
        <v>1.03</v>
      </c>
      <c r="P916" s="191">
        <v>33.6</v>
      </c>
      <c r="Q916" s="192">
        <v>34.4</v>
      </c>
      <c r="R916" s="192"/>
      <c r="S916" s="192"/>
      <c r="T916" s="192"/>
      <c r="U916" s="198">
        <f>ROUND((((P916*14/35*I916)+(Q916*14/35*J916)+(R916*14/35*K916)+(S916*14/35*L916)+(T916*14/35*M916))*O916),2)</f>
        <v>14</v>
      </c>
      <c r="V916" s="199">
        <f>IF(U916&gt;=14,14,U916)</f>
        <v>14</v>
      </c>
      <c r="W916" s="68">
        <v>56000000000</v>
      </c>
      <c r="X916" s="56">
        <v>35076606000</v>
      </c>
      <c r="Y916" s="72"/>
      <c r="Z916" s="68"/>
      <c r="AA916" s="68"/>
      <c r="AB916" s="58">
        <f t="shared" si="515"/>
        <v>1.05</v>
      </c>
      <c r="AC916" s="198">
        <f>12*AB916*O916</f>
        <v>12.978000000000002</v>
      </c>
      <c r="AD916" s="199">
        <f>IF(AC916&gt;=12,12,AC916)</f>
        <v>12</v>
      </c>
      <c r="AE916" s="195">
        <v>44</v>
      </c>
      <c r="AF916" s="54"/>
      <c r="AG916" s="491">
        <v>32</v>
      </c>
      <c r="AH916" s="60"/>
      <c r="AI916" s="55"/>
      <c r="AJ916" s="61"/>
      <c r="AK916" s="62"/>
      <c r="AL916" s="63"/>
      <c r="AM916" s="64"/>
      <c r="AN916" s="65"/>
      <c r="AO916" s="66"/>
    </row>
    <row r="917" spans="1:41" s="22" customFormat="1" ht="24.95" customHeight="1" x14ac:dyDescent="0.15">
      <c r="A917" s="84"/>
      <c r="B917" s="346"/>
      <c r="C917" s="142"/>
      <c r="D917" s="87"/>
      <c r="E917" s="87"/>
      <c r="F917" s="87"/>
      <c r="G917" s="87"/>
      <c r="H917" s="144"/>
      <c r="I917" s="88"/>
      <c r="J917" s="86"/>
      <c r="K917" s="353"/>
      <c r="L917" s="89"/>
      <c r="M917" s="89"/>
      <c r="N917" s="142"/>
      <c r="O917" s="90"/>
      <c r="P917" s="88"/>
      <c r="Q917" s="86"/>
      <c r="R917" s="353"/>
      <c r="S917" s="89"/>
      <c r="T917" s="89"/>
      <c r="U917" s="91"/>
      <c r="V917" s="148"/>
      <c r="W917" s="354"/>
      <c r="X917" s="130"/>
      <c r="Y917" s="132"/>
      <c r="Z917" s="355"/>
      <c r="AA917" s="355"/>
      <c r="AB917" s="58">
        <f t="shared" si="515"/>
        <v>0</v>
      </c>
      <c r="AC917" s="133"/>
      <c r="AD917" s="96"/>
      <c r="AE917" s="98"/>
      <c r="AF917" s="154"/>
      <c r="AG917" s="491">
        <v>32</v>
      </c>
      <c r="AH917" s="60"/>
      <c r="AI917" s="55"/>
      <c r="AJ917" s="61"/>
      <c r="AK917" s="62"/>
      <c r="AL917" s="63"/>
      <c r="AM917" s="64"/>
      <c r="AN917" s="65"/>
      <c r="AO917" s="66"/>
    </row>
    <row r="918" spans="1:41" s="22" customFormat="1" ht="49.5" customHeight="1" thickBot="1" x14ac:dyDescent="0.2">
      <c r="A918" s="286"/>
      <c r="B918" s="171"/>
      <c r="C918" s="335" t="s">
        <v>819</v>
      </c>
      <c r="D918" s="214"/>
      <c r="E918" s="214"/>
      <c r="F918" s="170" t="s">
        <v>256</v>
      </c>
      <c r="G918" s="243"/>
      <c r="H918" s="210"/>
      <c r="I918" s="187">
        <v>0.36</v>
      </c>
      <c r="J918" s="188">
        <v>0.34</v>
      </c>
      <c r="K918" s="331">
        <v>0.17</v>
      </c>
      <c r="L918" s="332">
        <v>0.13</v>
      </c>
      <c r="M918" s="332"/>
      <c r="N918" s="189">
        <f t="shared" ref="N918:N924" si="526">SUM(I918:M918)</f>
        <v>1</v>
      </c>
      <c r="O918" s="372">
        <v>1.03</v>
      </c>
      <c r="P918" s="191">
        <v>34.4</v>
      </c>
      <c r="Q918" s="192">
        <v>35</v>
      </c>
      <c r="R918" s="370">
        <v>32.200000000000003</v>
      </c>
      <c r="S918" s="194">
        <v>33.200000000000003</v>
      </c>
      <c r="T918" s="194"/>
      <c r="U918" s="198">
        <f t="shared" ref="U918:U928" si="527">ROUND((((P918*14/35*I918)+(Q918*14/35*J918)+(R918*14/35*K918)+(S918*14/35*L918)+(T918*14/35*M918))*O918),2)</f>
        <v>14.04</v>
      </c>
      <c r="V918" s="196">
        <f t="shared" ref="V918:V928" si="528">IF(U918&gt;=14,14,U918)</f>
        <v>14</v>
      </c>
      <c r="W918" s="323"/>
      <c r="X918" s="323">
        <v>300000000000</v>
      </c>
      <c r="Y918" s="68">
        <v>6041806000</v>
      </c>
      <c r="Z918" s="292"/>
      <c r="AA918" s="292"/>
      <c r="AB918" s="58">
        <f t="shared" si="515"/>
        <v>2.37</v>
      </c>
      <c r="AC918" s="198">
        <f t="shared" ref="AC918:AC925" si="529">12*AB918*O918</f>
        <v>29.293200000000002</v>
      </c>
      <c r="AD918" s="199">
        <f t="shared" ref="AD918:AD925" si="530">IF(AC918&gt;=12,12,AC918)</f>
        <v>12</v>
      </c>
      <c r="AE918" s="195">
        <v>44</v>
      </c>
      <c r="AF918" s="54"/>
      <c r="AG918" s="491">
        <v>32</v>
      </c>
      <c r="AH918" s="60"/>
      <c r="AI918" s="55"/>
      <c r="AJ918" s="61"/>
      <c r="AK918" s="62"/>
      <c r="AL918" s="63"/>
      <c r="AM918" s="64"/>
      <c r="AN918" s="65"/>
      <c r="AO918" s="66"/>
    </row>
    <row r="919" spans="1:41" s="22" customFormat="1" ht="42" customHeight="1" thickBot="1" x14ac:dyDescent="0.2">
      <c r="A919" s="286"/>
      <c r="B919" s="171"/>
      <c r="C919" s="76" t="s">
        <v>776</v>
      </c>
      <c r="D919" s="76" t="s">
        <v>702</v>
      </c>
      <c r="E919" s="76" t="s">
        <v>554</v>
      </c>
      <c r="F919" s="214"/>
      <c r="G919" s="287"/>
      <c r="H919" s="210"/>
      <c r="I919" s="187">
        <v>0.4</v>
      </c>
      <c r="J919" s="188">
        <v>0.3</v>
      </c>
      <c r="K919" s="189">
        <v>0.3</v>
      </c>
      <c r="L919" s="332"/>
      <c r="M919" s="332"/>
      <c r="N919" s="189">
        <f t="shared" si="526"/>
        <v>1</v>
      </c>
      <c r="O919" s="51">
        <v>1.03</v>
      </c>
      <c r="P919" s="191">
        <v>34</v>
      </c>
      <c r="Q919" s="192">
        <v>34.4</v>
      </c>
      <c r="R919" s="193">
        <v>33.6</v>
      </c>
      <c r="S919" s="192"/>
      <c r="T919" s="192"/>
      <c r="U919" s="198">
        <f t="shared" si="527"/>
        <v>14.01</v>
      </c>
      <c r="V919" s="199">
        <f t="shared" si="528"/>
        <v>14</v>
      </c>
      <c r="W919" s="291">
        <v>69900000000</v>
      </c>
      <c r="X919" s="291">
        <v>20000000000</v>
      </c>
      <c r="Y919" s="68">
        <v>44000000000</v>
      </c>
      <c r="Z919" s="373"/>
      <c r="AA919" s="292"/>
      <c r="AB919" s="58">
        <f t="shared" si="515"/>
        <v>1.0900000000000001</v>
      </c>
      <c r="AC919" s="195">
        <f t="shared" si="529"/>
        <v>13.472400000000002</v>
      </c>
      <c r="AD919" s="199">
        <f t="shared" si="530"/>
        <v>12</v>
      </c>
      <c r="AE919" s="195">
        <v>44</v>
      </c>
      <c r="AF919" s="54"/>
      <c r="AG919" s="491">
        <v>32</v>
      </c>
      <c r="AH919" s="60"/>
      <c r="AI919" s="55"/>
      <c r="AJ919" s="61"/>
      <c r="AK919" s="62"/>
      <c r="AL919" s="63"/>
      <c r="AM919" s="64"/>
      <c r="AN919" s="65"/>
      <c r="AO919" s="66"/>
    </row>
    <row r="920" spans="1:41" s="22" customFormat="1" ht="42" customHeight="1" thickBot="1" x14ac:dyDescent="0.2">
      <c r="A920" s="286"/>
      <c r="B920" s="171"/>
      <c r="C920" s="363"/>
      <c r="D920" s="293" t="s">
        <v>824</v>
      </c>
      <c r="E920" s="293"/>
      <c r="F920" s="293"/>
      <c r="G920" s="73"/>
      <c r="H920" s="364"/>
      <c r="I920" s="187">
        <v>0.5</v>
      </c>
      <c r="J920" s="188">
        <v>0.3</v>
      </c>
      <c r="K920" s="331">
        <v>0.2</v>
      </c>
      <c r="L920" s="332"/>
      <c r="M920" s="332"/>
      <c r="N920" s="189">
        <f t="shared" si="526"/>
        <v>1</v>
      </c>
      <c r="O920" s="190">
        <v>1.03</v>
      </c>
      <c r="P920" s="191">
        <v>35</v>
      </c>
      <c r="Q920" s="192">
        <v>32.200000000000003</v>
      </c>
      <c r="R920" s="370">
        <v>34.4</v>
      </c>
      <c r="S920" s="194"/>
      <c r="T920" s="194"/>
      <c r="U920" s="195">
        <f t="shared" si="527"/>
        <v>14.02</v>
      </c>
      <c r="V920" s="196">
        <f t="shared" si="528"/>
        <v>14</v>
      </c>
      <c r="W920" s="365">
        <v>170000000000</v>
      </c>
      <c r="X920" s="68"/>
      <c r="Y920" s="68"/>
      <c r="Z920" s="292"/>
      <c r="AA920" s="292"/>
      <c r="AB920" s="58">
        <f t="shared" si="515"/>
        <v>1.96</v>
      </c>
      <c r="AC920" s="195">
        <f t="shared" si="529"/>
        <v>24.2256</v>
      </c>
      <c r="AD920" s="199">
        <f t="shared" si="530"/>
        <v>12</v>
      </c>
      <c r="AE920" s="195">
        <v>44</v>
      </c>
      <c r="AF920" s="54"/>
      <c r="AG920" s="491">
        <v>32</v>
      </c>
      <c r="AH920" s="60"/>
      <c r="AI920" s="55"/>
      <c r="AJ920" s="61"/>
      <c r="AK920" s="62"/>
      <c r="AL920" s="63"/>
      <c r="AM920" s="64"/>
      <c r="AN920" s="65"/>
      <c r="AO920" s="66"/>
    </row>
    <row r="921" spans="1:41" s="22" customFormat="1" ht="42" customHeight="1" x14ac:dyDescent="0.15">
      <c r="A921" s="286"/>
      <c r="B921" s="171"/>
      <c r="C921" s="363"/>
      <c r="D921" s="80" t="s">
        <v>697</v>
      </c>
      <c r="E921" s="335" t="s">
        <v>825</v>
      </c>
      <c r="F921" s="335"/>
      <c r="G921" s="73"/>
      <c r="H921" s="364" t="s">
        <v>730</v>
      </c>
      <c r="I921" s="187">
        <v>0.5</v>
      </c>
      <c r="J921" s="188">
        <v>0.3</v>
      </c>
      <c r="K921" s="331">
        <v>0.2</v>
      </c>
      <c r="L921" s="332"/>
      <c r="M921" s="332"/>
      <c r="N921" s="189">
        <f t="shared" si="526"/>
        <v>1</v>
      </c>
      <c r="O921" s="190">
        <v>1.03</v>
      </c>
      <c r="P921" s="191">
        <v>35</v>
      </c>
      <c r="Q921" s="192">
        <v>32.200000000000003</v>
      </c>
      <c r="R921" s="370">
        <v>34.700000000000003</v>
      </c>
      <c r="S921" s="194"/>
      <c r="T921" s="194"/>
      <c r="U921" s="195">
        <f t="shared" si="527"/>
        <v>14.05</v>
      </c>
      <c r="V921" s="196">
        <f t="shared" si="528"/>
        <v>14</v>
      </c>
      <c r="W921" s="365">
        <v>170000000000</v>
      </c>
      <c r="X921" s="68"/>
      <c r="Y921" s="68"/>
      <c r="Z921" s="292"/>
      <c r="AA921" s="292"/>
      <c r="AB921" s="58">
        <f t="shared" si="515"/>
        <v>1.96</v>
      </c>
      <c r="AC921" s="195">
        <f t="shared" si="529"/>
        <v>24.2256</v>
      </c>
      <c r="AD921" s="199">
        <f t="shared" si="530"/>
        <v>12</v>
      </c>
      <c r="AE921" s="195">
        <v>44</v>
      </c>
      <c r="AF921" s="54"/>
      <c r="AG921" s="491">
        <v>32</v>
      </c>
      <c r="AH921" s="60"/>
      <c r="AI921" s="55"/>
      <c r="AJ921" s="61"/>
      <c r="AK921" s="62"/>
      <c r="AL921" s="63"/>
      <c r="AM921" s="64"/>
      <c r="AN921" s="65"/>
      <c r="AO921" s="66"/>
    </row>
    <row r="922" spans="1:41" s="22" customFormat="1" ht="45" customHeight="1" thickBot="1" x14ac:dyDescent="0.2">
      <c r="A922" s="286"/>
      <c r="B922" s="171"/>
      <c r="C922" s="293" t="s">
        <v>826</v>
      </c>
      <c r="D922" s="80" t="s">
        <v>827</v>
      </c>
      <c r="E922" s="293" t="s">
        <v>499</v>
      </c>
      <c r="F922" s="322" t="s">
        <v>828</v>
      </c>
      <c r="G922" s="322"/>
      <c r="H922" s="369" t="s">
        <v>45</v>
      </c>
      <c r="I922" s="187">
        <v>0.5</v>
      </c>
      <c r="J922" s="188">
        <v>0.2</v>
      </c>
      <c r="K922" s="331">
        <v>0.1</v>
      </c>
      <c r="L922" s="332">
        <v>0.2</v>
      </c>
      <c r="M922" s="332"/>
      <c r="N922" s="189">
        <f t="shared" si="526"/>
        <v>1</v>
      </c>
      <c r="O922" s="190">
        <v>1.03</v>
      </c>
      <c r="P922" s="191">
        <v>34.700000000000003</v>
      </c>
      <c r="Q922" s="192">
        <v>34.4</v>
      </c>
      <c r="R922" s="370">
        <v>31.6</v>
      </c>
      <c r="S922" s="194">
        <v>33.200000000000003</v>
      </c>
      <c r="T922" s="194"/>
      <c r="U922" s="195">
        <f t="shared" si="527"/>
        <v>14.02</v>
      </c>
      <c r="V922" s="196">
        <f t="shared" si="528"/>
        <v>14</v>
      </c>
      <c r="W922" s="68">
        <v>400000000000</v>
      </c>
      <c r="X922" s="68">
        <v>20537418000</v>
      </c>
      <c r="Y922" s="323"/>
      <c r="Z922" s="373"/>
      <c r="AA922" s="373"/>
      <c r="AB922" s="58">
        <f t="shared" si="515"/>
        <v>4.7</v>
      </c>
      <c r="AC922" s="195">
        <f t="shared" si="529"/>
        <v>58.092000000000006</v>
      </c>
      <c r="AD922" s="199">
        <f t="shared" si="530"/>
        <v>12</v>
      </c>
      <c r="AE922" s="195">
        <v>44</v>
      </c>
      <c r="AF922" s="54"/>
      <c r="AG922" s="491">
        <v>32</v>
      </c>
      <c r="AH922" s="60"/>
      <c r="AI922" s="55"/>
      <c r="AJ922" s="61"/>
      <c r="AK922" s="62"/>
      <c r="AL922" s="63"/>
      <c r="AM922" s="64"/>
      <c r="AN922" s="65"/>
      <c r="AO922" s="66"/>
    </row>
    <row r="923" spans="1:41" s="22" customFormat="1" ht="53.25" customHeight="1" x14ac:dyDescent="0.15">
      <c r="A923" s="286"/>
      <c r="B923" s="171"/>
      <c r="C923" s="374" t="s">
        <v>829</v>
      </c>
      <c r="D923" s="293" t="s">
        <v>817</v>
      </c>
      <c r="E923" s="293" t="s">
        <v>723</v>
      </c>
      <c r="F923" s="293" t="s">
        <v>830</v>
      </c>
      <c r="G923" s="375"/>
      <c r="H923" s="364"/>
      <c r="I923" s="187">
        <v>0.47</v>
      </c>
      <c r="J923" s="188">
        <v>0.11</v>
      </c>
      <c r="K923" s="331">
        <v>0.19</v>
      </c>
      <c r="L923" s="332">
        <v>0.23</v>
      </c>
      <c r="M923" s="332"/>
      <c r="N923" s="189">
        <f t="shared" si="526"/>
        <v>1</v>
      </c>
      <c r="O923" s="190">
        <v>1.03</v>
      </c>
      <c r="P923" s="191">
        <v>34.700000000000003</v>
      </c>
      <c r="Q923" s="192">
        <v>34.700000000000003</v>
      </c>
      <c r="R923" s="370">
        <v>32.200000000000003</v>
      </c>
      <c r="S923" s="194">
        <v>33.6</v>
      </c>
      <c r="T923" s="194"/>
      <c r="U923" s="198">
        <f t="shared" si="527"/>
        <v>14</v>
      </c>
      <c r="V923" s="196">
        <f t="shared" si="528"/>
        <v>14</v>
      </c>
      <c r="W923" s="323">
        <v>108000000000</v>
      </c>
      <c r="X923" s="72"/>
      <c r="Y923" s="56"/>
      <c r="Z923" s="373"/>
      <c r="AA923" s="373"/>
      <c r="AB923" s="58">
        <f t="shared" si="515"/>
        <v>1.17</v>
      </c>
      <c r="AC923" s="198">
        <f t="shared" si="529"/>
        <v>14.4612</v>
      </c>
      <c r="AD923" s="199">
        <f t="shared" si="530"/>
        <v>12</v>
      </c>
      <c r="AE923" s="195">
        <v>44</v>
      </c>
      <c r="AF923" s="54"/>
      <c r="AG923" s="491">
        <v>32</v>
      </c>
      <c r="AH923" s="60"/>
      <c r="AI923" s="55"/>
      <c r="AJ923" s="61"/>
      <c r="AK923" s="62"/>
      <c r="AL923" s="63"/>
      <c r="AM923" s="64"/>
      <c r="AN923" s="65"/>
      <c r="AO923" s="66"/>
    </row>
    <row r="924" spans="1:41" s="22" customFormat="1" ht="42" customHeight="1" x14ac:dyDescent="0.15">
      <c r="A924" s="286"/>
      <c r="B924" s="171"/>
      <c r="C924" s="80"/>
      <c r="D924" s="214"/>
      <c r="E924" s="214"/>
      <c r="F924" s="287"/>
      <c r="G924" s="287"/>
      <c r="H924" s="369"/>
      <c r="I924" s="187">
        <v>0.51</v>
      </c>
      <c r="J924" s="188">
        <v>0.49</v>
      </c>
      <c r="K924" s="188"/>
      <c r="L924" s="188"/>
      <c r="M924" s="188"/>
      <c r="N924" s="189">
        <f t="shared" si="526"/>
        <v>1</v>
      </c>
      <c r="O924" s="190">
        <v>1.03</v>
      </c>
      <c r="P924" s="191">
        <v>33.200000000000003</v>
      </c>
      <c r="Q924" s="192">
        <v>35</v>
      </c>
      <c r="R924" s="192"/>
      <c r="S924" s="192"/>
      <c r="T924" s="192"/>
      <c r="U924" s="198">
        <f t="shared" si="527"/>
        <v>14.04</v>
      </c>
      <c r="V924" s="199">
        <f t="shared" si="528"/>
        <v>14</v>
      </c>
      <c r="W924" s="72">
        <v>26902943000</v>
      </c>
      <c r="X924" s="56">
        <v>130200000000</v>
      </c>
      <c r="Y924" s="68"/>
      <c r="Z924" s="68"/>
      <c r="AA924" s="68"/>
      <c r="AB924" s="58">
        <f t="shared" si="515"/>
        <v>1.79</v>
      </c>
      <c r="AC924" s="198">
        <f t="shared" si="529"/>
        <v>22.124400000000001</v>
      </c>
      <c r="AD924" s="199">
        <f t="shared" si="530"/>
        <v>12</v>
      </c>
      <c r="AE924" s="195">
        <v>44</v>
      </c>
      <c r="AF924" s="54"/>
      <c r="AG924" s="491">
        <v>32</v>
      </c>
      <c r="AH924" s="60"/>
      <c r="AI924" s="55"/>
      <c r="AJ924" s="61"/>
      <c r="AK924" s="62"/>
      <c r="AL924" s="63"/>
      <c r="AM924" s="64"/>
      <c r="AN924" s="65"/>
      <c r="AO924" s="66"/>
    </row>
    <row r="925" spans="1:41" s="22" customFormat="1" ht="49.5" customHeight="1" x14ac:dyDescent="0.15">
      <c r="A925" s="286"/>
      <c r="B925" s="171"/>
      <c r="C925" s="214"/>
      <c r="D925" s="293" t="s">
        <v>813</v>
      </c>
      <c r="E925" s="214"/>
      <c r="F925" s="293"/>
      <c r="G925" s="243"/>
      <c r="H925" s="369"/>
      <c r="I925" s="187">
        <v>0.5</v>
      </c>
      <c r="J925" s="188">
        <v>0.28999999999999998</v>
      </c>
      <c r="K925" s="331">
        <v>0.21</v>
      </c>
      <c r="L925" s="332"/>
      <c r="M925" s="332"/>
      <c r="N925" s="332">
        <f>SUM(I925:K925)</f>
        <v>1</v>
      </c>
      <c r="O925" s="190">
        <v>1.03</v>
      </c>
      <c r="P925" s="191">
        <v>35</v>
      </c>
      <c r="Q925" s="192">
        <v>32.200000000000003</v>
      </c>
      <c r="R925" s="370">
        <v>34</v>
      </c>
      <c r="S925" s="194"/>
      <c r="T925" s="194"/>
      <c r="U925" s="198">
        <f t="shared" si="527"/>
        <v>14</v>
      </c>
      <c r="V925" s="196">
        <f t="shared" si="528"/>
        <v>14</v>
      </c>
      <c r="W925" s="323">
        <v>17087053000</v>
      </c>
      <c r="X925" s="68">
        <v>116993195000</v>
      </c>
      <c r="Y925" s="68">
        <v>43814577000</v>
      </c>
      <c r="Z925" s="292"/>
      <c r="AA925" s="292"/>
      <c r="AB925" s="58">
        <f t="shared" si="515"/>
        <v>1.19</v>
      </c>
      <c r="AC925" s="198">
        <f t="shared" si="529"/>
        <v>14.708399999999999</v>
      </c>
      <c r="AD925" s="199">
        <f t="shared" si="530"/>
        <v>12</v>
      </c>
      <c r="AE925" s="195">
        <v>44</v>
      </c>
      <c r="AF925" s="54"/>
      <c r="AG925" s="491">
        <v>32</v>
      </c>
      <c r="AH925" s="60"/>
      <c r="AI925" s="55"/>
      <c r="AJ925" s="61"/>
      <c r="AK925" s="62"/>
      <c r="AL925" s="63"/>
      <c r="AM925" s="64"/>
      <c r="AN925" s="65"/>
      <c r="AO925" s="66"/>
    </row>
    <row r="926" spans="1:41" s="22" customFormat="1" ht="42" customHeight="1" x14ac:dyDescent="0.15">
      <c r="A926" s="286"/>
      <c r="B926" s="171"/>
      <c r="C926" s="76" t="s">
        <v>831</v>
      </c>
      <c r="D926" s="76" t="s">
        <v>832</v>
      </c>
      <c r="E926" s="76" t="s">
        <v>833</v>
      </c>
      <c r="F926" s="287"/>
      <c r="G926" s="287"/>
      <c r="H926" s="210" t="s">
        <v>109</v>
      </c>
      <c r="I926" s="187">
        <v>0.45</v>
      </c>
      <c r="J926" s="188">
        <v>0.35</v>
      </c>
      <c r="K926" s="189">
        <v>0.2</v>
      </c>
      <c r="L926" s="332"/>
      <c r="M926" s="332"/>
      <c r="N926" s="189">
        <f>SUM(I926:M926)</f>
        <v>1</v>
      </c>
      <c r="O926" s="190">
        <v>1.03</v>
      </c>
      <c r="P926" s="191">
        <v>34</v>
      </c>
      <c r="Q926" s="192">
        <v>34.700000000000003</v>
      </c>
      <c r="R926" s="193">
        <v>33.200000000000003</v>
      </c>
      <c r="S926" s="192"/>
      <c r="T926" s="192"/>
      <c r="U926" s="198">
        <f t="shared" si="527"/>
        <v>14.04</v>
      </c>
      <c r="V926" s="199">
        <f t="shared" si="528"/>
        <v>14</v>
      </c>
      <c r="W926" s="291"/>
      <c r="X926" s="291"/>
      <c r="Y926" s="72"/>
      <c r="Z926" s="292"/>
      <c r="AA926" s="292"/>
      <c r="AB926" s="58">
        <f t="shared" si="515"/>
        <v>0</v>
      </c>
      <c r="AC926" s="198"/>
      <c r="AD926" s="199"/>
      <c r="AE926" s="195"/>
      <c r="AF926" s="54"/>
      <c r="AG926" s="491">
        <v>32</v>
      </c>
      <c r="AH926" s="60"/>
      <c r="AI926" s="55"/>
      <c r="AJ926" s="61"/>
      <c r="AK926" s="62"/>
      <c r="AL926" s="63"/>
      <c r="AM926" s="64"/>
      <c r="AN926" s="65"/>
      <c r="AO926" s="66"/>
    </row>
    <row r="927" spans="1:41" s="22" customFormat="1" ht="42" customHeight="1" x14ac:dyDescent="0.15">
      <c r="A927" s="286"/>
      <c r="B927" s="171"/>
      <c r="C927" s="76" t="s">
        <v>834</v>
      </c>
      <c r="D927" s="76" t="s">
        <v>835</v>
      </c>
      <c r="E927" s="76" t="s">
        <v>836</v>
      </c>
      <c r="F927" s="214" t="s">
        <v>686</v>
      </c>
      <c r="G927" s="287"/>
      <c r="H927" s="210" t="s">
        <v>837</v>
      </c>
      <c r="I927" s="187">
        <v>0.5</v>
      </c>
      <c r="J927" s="188">
        <v>0.2</v>
      </c>
      <c r="K927" s="189">
        <v>0.2</v>
      </c>
      <c r="L927" s="332">
        <v>0.1</v>
      </c>
      <c r="M927" s="332"/>
      <c r="N927" s="189">
        <f>SUM(I927:M927)</f>
        <v>0.99999999999999989</v>
      </c>
      <c r="O927" s="190">
        <v>1.03</v>
      </c>
      <c r="P927" s="191">
        <v>35</v>
      </c>
      <c r="Q927" s="192">
        <v>33.200000000000003</v>
      </c>
      <c r="R927" s="193">
        <v>33.6</v>
      </c>
      <c r="S927" s="192">
        <v>31.6</v>
      </c>
      <c r="T927" s="192"/>
      <c r="U927" s="198">
        <f t="shared" si="527"/>
        <v>14.02</v>
      </c>
      <c r="V927" s="199">
        <f t="shared" si="528"/>
        <v>14</v>
      </c>
      <c r="W927" s="291"/>
      <c r="X927" s="291"/>
      <c r="Y927" s="72"/>
      <c r="Z927" s="292"/>
      <c r="AA927" s="292"/>
      <c r="AB927" s="58">
        <f t="shared" si="515"/>
        <v>0</v>
      </c>
      <c r="AC927" s="198"/>
      <c r="AD927" s="199"/>
      <c r="AE927" s="195"/>
      <c r="AF927" s="54"/>
      <c r="AG927" s="491">
        <v>32</v>
      </c>
      <c r="AH927" s="60"/>
      <c r="AI927" s="55"/>
      <c r="AJ927" s="61"/>
      <c r="AK927" s="62"/>
      <c r="AL927" s="63"/>
      <c r="AM927" s="64"/>
      <c r="AN927" s="65"/>
      <c r="AO927" s="66"/>
    </row>
    <row r="928" spans="1:41" s="22" customFormat="1" ht="49.5" customHeight="1" x14ac:dyDescent="0.15">
      <c r="A928" s="286"/>
      <c r="B928" s="171"/>
      <c r="C928" s="287"/>
      <c r="D928" s="360"/>
      <c r="E928" s="293" t="s">
        <v>838</v>
      </c>
      <c r="F928" s="293"/>
      <c r="G928" s="243"/>
      <c r="H928" s="369"/>
      <c r="I928" s="187">
        <v>0.65</v>
      </c>
      <c r="J928" s="188">
        <v>0.35</v>
      </c>
      <c r="K928" s="331"/>
      <c r="L928" s="332"/>
      <c r="M928" s="332"/>
      <c r="N928" s="332">
        <f>SUM(I928:K928)</f>
        <v>1</v>
      </c>
      <c r="O928" s="190">
        <v>1.03</v>
      </c>
      <c r="P928" s="191">
        <v>35</v>
      </c>
      <c r="Q928" s="192">
        <v>32.200000000000003</v>
      </c>
      <c r="R928" s="370"/>
      <c r="S928" s="194"/>
      <c r="T928" s="194"/>
      <c r="U928" s="198">
        <f t="shared" si="527"/>
        <v>14.02</v>
      </c>
      <c r="V928" s="196">
        <f t="shared" si="528"/>
        <v>14</v>
      </c>
      <c r="W928" s="323">
        <v>17087053000</v>
      </c>
      <c r="X928" s="68">
        <v>116993195000</v>
      </c>
      <c r="Y928" s="68"/>
      <c r="Z928" s="292"/>
      <c r="AA928" s="292"/>
      <c r="AB928" s="58">
        <f t="shared" si="515"/>
        <v>1.2</v>
      </c>
      <c r="AC928" s="198">
        <f>12*AB928*O928</f>
        <v>14.831999999999999</v>
      </c>
      <c r="AD928" s="199">
        <f>IF(AC928&gt;=12,12,AC928)</f>
        <v>12</v>
      </c>
      <c r="AE928" s="195">
        <v>44</v>
      </c>
      <c r="AF928" s="54"/>
      <c r="AG928" s="491">
        <v>32</v>
      </c>
      <c r="AH928" s="60"/>
      <c r="AI928" s="55"/>
      <c r="AJ928" s="61"/>
      <c r="AK928" s="62"/>
      <c r="AL928" s="63"/>
      <c r="AM928" s="64"/>
      <c r="AN928" s="65"/>
      <c r="AO928" s="66"/>
    </row>
    <row r="929" spans="1:41" s="22" customFormat="1" ht="27" customHeight="1" x14ac:dyDescent="0.15">
      <c r="A929" s="286"/>
      <c r="B929" s="171"/>
      <c r="C929" s="76"/>
      <c r="D929" s="214"/>
      <c r="E929" s="335" t="s">
        <v>701</v>
      </c>
      <c r="F929" s="293"/>
      <c r="G929" s="243"/>
      <c r="H929" s="369"/>
      <c r="I929" s="187"/>
      <c r="J929" s="188"/>
      <c r="K929" s="189"/>
      <c r="L929" s="332"/>
      <c r="M929" s="332"/>
      <c r="N929" s="189"/>
      <c r="O929" s="190"/>
      <c r="P929" s="191"/>
      <c r="Q929" s="192"/>
      <c r="R929" s="193"/>
      <c r="S929" s="194"/>
      <c r="T929" s="194"/>
      <c r="U929" s="198"/>
      <c r="V929" s="196"/>
      <c r="W929" s="358"/>
      <c r="X929" s="291"/>
      <c r="Y929" s="68"/>
      <c r="Z929" s="292"/>
      <c r="AA929" s="292"/>
      <c r="AB929" s="58">
        <f t="shared" si="515"/>
        <v>0</v>
      </c>
      <c r="AC929" s="198"/>
      <c r="AD929" s="199"/>
      <c r="AE929" s="195"/>
      <c r="AF929" s="54"/>
      <c r="AG929" s="491">
        <v>32</v>
      </c>
      <c r="AH929" s="60"/>
      <c r="AI929" s="55"/>
      <c r="AJ929" s="61"/>
      <c r="AK929" s="62"/>
      <c r="AL929" s="63"/>
      <c r="AM929" s="64"/>
      <c r="AN929" s="65"/>
      <c r="AO929" s="66"/>
    </row>
    <row r="930" spans="1:41" s="22" customFormat="1" ht="59.25" customHeight="1" thickBot="1" x14ac:dyDescent="0.2">
      <c r="A930" s="286"/>
      <c r="B930" s="171"/>
      <c r="C930" s="214" t="s">
        <v>839</v>
      </c>
      <c r="D930" s="76"/>
      <c r="E930" s="287" t="s">
        <v>791</v>
      </c>
      <c r="F930" s="322"/>
      <c r="G930" s="322"/>
      <c r="H930" s="369"/>
      <c r="I930" s="187"/>
      <c r="J930" s="188"/>
      <c r="K930" s="189"/>
      <c r="L930" s="332"/>
      <c r="M930" s="332"/>
      <c r="N930" s="189"/>
      <c r="O930" s="190"/>
      <c r="P930" s="191"/>
      <c r="Q930" s="192"/>
      <c r="R930" s="193"/>
      <c r="S930" s="194"/>
      <c r="T930" s="194"/>
      <c r="U930" s="195"/>
      <c r="V930" s="196"/>
      <c r="W930" s="68"/>
      <c r="X930" s="68"/>
      <c r="Y930" s="291"/>
      <c r="Z930" s="373"/>
      <c r="AA930" s="373"/>
      <c r="AB930" s="58">
        <f t="shared" si="515"/>
        <v>0</v>
      </c>
      <c r="AC930" s="195"/>
      <c r="AD930" s="199"/>
      <c r="AE930" s="195"/>
      <c r="AF930" s="54"/>
      <c r="AG930" s="491">
        <v>32</v>
      </c>
      <c r="AH930" s="60"/>
      <c r="AI930" s="55"/>
      <c r="AJ930" s="61"/>
      <c r="AK930" s="62"/>
      <c r="AL930" s="63"/>
      <c r="AM930" s="64"/>
      <c r="AN930" s="65"/>
      <c r="AO930" s="66"/>
    </row>
    <row r="931" spans="1:41" s="22" customFormat="1" ht="42" customHeight="1" x14ac:dyDescent="0.15">
      <c r="A931" s="286"/>
      <c r="B931" s="171"/>
      <c r="C931" s="376"/>
      <c r="D931" s="377"/>
      <c r="E931" s="378" t="s">
        <v>840</v>
      </c>
      <c r="F931" s="287" t="s">
        <v>841</v>
      </c>
      <c r="G931" s="287"/>
      <c r="H931" s="364"/>
      <c r="I931" s="187">
        <v>0.36</v>
      </c>
      <c r="J931" s="188">
        <v>0.3</v>
      </c>
      <c r="K931" s="188">
        <v>0.34</v>
      </c>
      <c r="L931" s="188"/>
      <c r="M931" s="188"/>
      <c r="N931" s="189">
        <f t="shared" ref="N931:N937" si="531">SUM(I931:M931)</f>
        <v>1</v>
      </c>
      <c r="O931" s="190">
        <v>1.03</v>
      </c>
      <c r="P931" s="191">
        <v>34.4</v>
      </c>
      <c r="Q931" s="192">
        <v>34</v>
      </c>
      <c r="R931" s="192">
        <v>34</v>
      </c>
      <c r="S931" s="192"/>
      <c r="T931" s="192"/>
      <c r="U931" s="198">
        <f t="shared" ref="U931:U936" si="532">ROUND((((P931*14/35*I931)+(Q931*14/35*J931)+(R931*14/35*K931)+(S931*14/35*L931)+(T931*14/35*M931))*O931),2)</f>
        <v>14.07</v>
      </c>
      <c r="V931" s="199">
        <f t="shared" ref="V931:V936" si="533">IF(U931&gt;=14,14,U931)</f>
        <v>14</v>
      </c>
      <c r="W931" s="72">
        <v>62149140000</v>
      </c>
      <c r="X931" s="72">
        <v>16265000000</v>
      </c>
      <c r="Y931" s="72">
        <v>73751670000</v>
      </c>
      <c r="Z931" s="68"/>
      <c r="AA931" s="68"/>
      <c r="AB931" s="58">
        <f t="shared" si="515"/>
        <v>1.21</v>
      </c>
      <c r="AC931" s="198">
        <f t="shared" ref="AC931:AC936" si="534">12*AB931*O931</f>
        <v>14.9556</v>
      </c>
      <c r="AD931" s="199">
        <f t="shared" ref="AD931:AD936" si="535">IF(AC931&gt;=12,12,AC931)</f>
        <v>12</v>
      </c>
      <c r="AE931" s="195">
        <v>44</v>
      </c>
      <c r="AF931" s="54"/>
      <c r="AG931" s="491">
        <v>32</v>
      </c>
      <c r="AH931" s="60"/>
      <c r="AI931" s="55"/>
      <c r="AJ931" s="61"/>
      <c r="AK931" s="62"/>
      <c r="AL931" s="63"/>
      <c r="AM931" s="64"/>
      <c r="AN931" s="65"/>
      <c r="AO931" s="66"/>
    </row>
    <row r="932" spans="1:41" s="22" customFormat="1" ht="42" customHeight="1" x14ac:dyDescent="0.15">
      <c r="A932" s="286"/>
      <c r="B932" s="171"/>
      <c r="C932" s="376"/>
      <c r="D932" s="377"/>
      <c r="E932" s="214"/>
      <c r="F932" s="287"/>
      <c r="G932" s="287"/>
      <c r="H932" s="369"/>
      <c r="I932" s="187">
        <v>0.5</v>
      </c>
      <c r="J932" s="188">
        <v>0.3</v>
      </c>
      <c r="K932" s="188">
        <v>0.2</v>
      </c>
      <c r="L932" s="188"/>
      <c r="M932" s="188"/>
      <c r="N932" s="189">
        <f t="shared" si="531"/>
        <v>1</v>
      </c>
      <c r="O932" s="190">
        <v>1.03</v>
      </c>
      <c r="P932" s="191">
        <v>34.4</v>
      </c>
      <c r="Q932" s="192">
        <v>34</v>
      </c>
      <c r="R932" s="192">
        <v>32.200000000000003</v>
      </c>
      <c r="S932" s="192"/>
      <c r="T932" s="192"/>
      <c r="U932" s="198">
        <f t="shared" si="532"/>
        <v>13.94</v>
      </c>
      <c r="V932" s="199">
        <f t="shared" si="533"/>
        <v>13.94</v>
      </c>
      <c r="W932" s="72">
        <v>62149140000</v>
      </c>
      <c r="X932" s="72">
        <v>16265000000</v>
      </c>
      <c r="Y932" s="72">
        <v>110000000000</v>
      </c>
      <c r="Z932" s="68"/>
      <c r="AA932" s="68"/>
      <c r="AB932" s="58">
        <f t="shared" si="515"/>
        <v>1.34</v>
      </c>
      <c r="AC932" s="198">
        <f t="shared" si="534"/>
        <v>16.562400000000004</v>
      </c>
      <c r="AD932" s="199">
        <f t="shared" si="535"/>
        <v>12</v>
      </c>
      <c r="AE932" s="195">
        <v>44</v>
      </c>
      <c r="AF932" s="54"/>
      <c r="AG932" s="491">
        <v>32</v>
      </c>
      <c r="AH932" s="60"/>
      <c r="AI932" s="55"/>
      <c r="AJ932" s="61"/>
      <c r="AK932" s="62"/>
      <c r="AL932" s="63"/>
      <c r="AM932" s="64"/>
      <c r="AN932" s="65"/>
      <c r="AO932" s="66"/>
    </row>
    <row r="933" spans="1:41" s="22" customFormat="1" ht="49.5" customHeight="1" x14ac:dyDescent="0.15">
      <c r="A933" s="286"/>
      <c r="B933" s="171"/>
      <c r="C933" s="214" t="s">
        <v>842</v>
      </c>
      <c r="D933" s="287" t="s">
        <v>843</v>
      </c>
      <c r="E933" s="214"/>
      <c r="F933" s="379" t="s">
        <v>844</v>
      </c>
      <c r="G933" s="243"/>
      <c r="H933" s="210"/>
      <c r="I933" s="187">
        <v>0.36</v>
      </c>
      <c r="J933" s="188">
        <v>0.34</v>
      </c>
      <c r="K933" s="331">
        <v>0.17</v>
      </c>
      <c r="L933" s="332">
        <v>0.13</v>
      </c>
      <c r="M933" s="332"/>
      <c r="N933" s="189">
        <f t="shared" si="531"/>
        <v>1</v>
      </c>
      <c r="O933" s="190">
        <v>1.03</v>
      </c>
      <c r="P933" s="191">
        <v>35</v>
      </c>
      <c r="Q933" s="192">
        <v>35</v>
      </c>
      <c r="R933" s="370">
        <v>32.200000000000003</v>
      </c>
      <c r="S933" s="194">
        <v>32.200000000000003</v>
      </c>
      <c r="T933" s="194"/>
      <c r="U933" s="198">
        <f t="shared" si="532"/>
        <v>14.07</v>
      </c>
      <c r="V933" s="196">
        <f t="shared" si="533"/>
        <v>14</v>
      </c>
      <c r="W933" s="323"/>
      <c r="X933" s="323">
        <v>300000000000</v>
      </c>
      <c r="Y933" s="68"/>
      <c r="Z933" s="292"/>
      <c r="AA933" s="292"/>
      <c r="AB933" s="58">
        <f t="shared" ref="AB933:AB978" si="536">ROUND(((((W933*I933)+(X933*J933)+(Y933*K933)+(Z933*L933)+(AA933*M933))/$L$2)),2)</f>
        <v>2.35</v>
      </c>
      <c r="AC933" s="198">
        <f t="shared" si="534"/>
        <v>29.046000000000003</v>
      </c>
      <c r="AD933" s="199">
        <f t="shared" si="535"/>
        <v>12</v>
      </c>
      <c r="AE933" s="195">
        <v>44</v>
      </c>
      <c r="AF933" s="54"/>
      <c r="AG933" s="491">
        <v>32</v>
      </c>
      <c r="AH933" s="60"/>
      <c r="AI933" s="55"/>
      <c r="AJ933" s="61"/>
      <c r="AK933" s="62"/>
      <c r="AL933" s="63"/>
      <c r="AM933" s="64"/>
      <c r="AN933" s="65"/>
      <c r="AO933" s="66"/>
    </row>
    <row r="934" spans="1:41" s="22" customFormat="1" ht="45" customHeight="1" x14ac:dyDescent="0.15">
      <c r="A934" s="286"/>
      <c r="B934" s="171"/>
      <c r="C934" s="293" t="s">
        <v>845</v>
      </c>
      <c r="D934" s="293" t="s">
        <v>846</v>
      </c>
      <c r="E934" s="80" t="s">
        <v>847</v>
      </c>
      <c r="F934" s="293" t="s">
        <v>848</v>
      </c>
      <c r="G934" s="243"/>
      <c r="H934" s="369" t="s">
        <v>849</v>
      </c>
      <c r="I934" s="187">
        <v>0.45</v>
      </c>
      <c r="J934" s="188">
        <v>0.22</v>
      </c>
      <c r="K934" s="188">
        <v>0.22</v>
      </c>
      <c r="L934" s="188">
        <v>0.11</v>
      </c>
      <c r="M934" s="188"/>
      <c r="N934" s="189">
        <f t="shared" si="531"/>
        <v>1</v>
      </c>
      <c r="O934" s="190">
        <v>1.03</v>
      </c>
      <c r="P934" s="191">
        <v>34</v>
      </c>
      <c r="Q934" s="192">
        <v>33.6</v>
      </c>
      <c r="R934" s="192">
        <v>34.700000000000003</v>
      </c>
      <c r="S934" s="192">
        <v>33.200000000000003</v>
      </c>
      <c r="T934" s="192"/>
      <c r="U934" s="198">
        <f t="shared" si="532"/>
        <v>14</v>
      </c>
      <c r="V934" s="199">
        <f t="shared" si="533"/>
        <v>14</v>
      </c>
      <c r="W934" s="68"/>
      <c r="X934" s="68"/>
      <c r="Y934" s="72"/>
      <c r="Z934" s="68"/>
      <c r="AA934" s="68"/>
      <c r="AB934" s="58">
        <f t="shared" si="536"/>
        <v>0</v>
      </c>
      <c r="AC934" s="198">
        <f t="shared" si="534"/>
        <v>0</v>
      </c>
      <c r="AD934" s="199">
        <f t="shared" si="535"/>
        <v>0</v>
      </c>
      <c r="AE934" s="195">
        <v>44</v>
      </c>
      <c r="AF934" s="54"/>
      <c r="AG934" s="491">
        <v>32</v>
      </c>
      <c r="AH934" s="60"/>
      <c r="AI934" s="55"/>
      <c r="AJ934" s="61"/>
      <c r="AK934" s="62"/>
      <c r="AL934" s="63"/>
      <c r="AM934" s="64"/>
      <c r="AN934" s="65"/>
      <c r="AO934" s="66"/>
    </row>
    <row r="935" spans="1:41" s="22" customFormat="1" ht="45" customHeight="1" thickBot="1" x14ac:dyDescent="0.2">
      <c r="A935" s="286"/>
      <c r="B935" s="171"/>
      <c r="C935" s="335" t="s">
        <v>850</v>
      </c>
      <c r="D935" s="293"/>
      <c r="E935" s="80"/>
      <c r="F935" s="293" t="s">
        <v>701</v>
      </c>
      <c r="G935" s="243"/>
      <c r="H935" s="369"/>
      <c r="I935" s="187">
        <v>0.41</v>
      </c>
      <c r="J935" s="188">
        <v>0.13</v>
      </c>
      <c r="K935" s="188">
        <v>0.3</v>
      </c>
      <c r="L935" s="188">
        <v>0.16</v>
      </c>
      <c r="M935" s="188"/>
      <c r="N935" s="189">
        <f t="shared" si="531"/>
        <v>1</v>
      </c>
      <c r="O935" s="190">
        <v>1.03</v>
      </c>
      <c r="P935" s="191">
        <v>34.700000000000003</v>
      </c>
      <c r="Q935" s="192">
        <v>32.200000000000003</v>
      </c>
      <c r="R935" s="192">
        <v>33.200000000000003</v>
      </c>
      <c r="S935" s="192">
        <v>35</v>
      </c>
      <c r="T935" s="192"/>
      <c r="U935" s="198">
        <f t="shared" si="532"/>
        <v>14</v>
      </c>
      <c r="V935" s="199">
        <f t="shared" si="533"/>
        <v>14</v>
      </c>
      <c r="W935" s="68">
        <v>36193558000</v>
      </c>
      <c r="X935" s="68">
        <v>160163222000</v>
      </c>
      <c r="Y935" s="72">
        <v>33500000000</v>
      </c>
      <c r="Z935" s="68"/>
      <c r="AA935" s="68"/>
      <c r="AB935" s="58">
        <f t="shared" si="536"/>
        <v>1.05</v>
      </c>
      <c r="AC935" s="198">
        <f t="shared" si="534"/>
        <v>12.978000000000002</v>
      </c>
      <c r="AD935" s="199">
        <f t="shared" si="535"/>
        <v>12</v>
      </c>
      <c r="AE935" s="195">
        <v>44</v>
      </c>
      <c r="AF935" s="54"/>
      <c r="AG935" s="491">
        <v>32</v>
      </c>
      <c r="AH935" s="60"/>
      <c r="AI935" s="55"/>
      <c r="AJ935" s="61"/>
      <c r="AK935" s="62"/>
      <c r="AL935" s="63"/>
      <c r="AM935" s="64"/>
      <c r="AN935" s="65"/>
      <c r="AO935" s="66"/>
    </row>
    <row r="936" spans="1:41" s="22" customFormat="1" ht="42" customHeight="1" x14ac:dyDescent="0.15">
      <c r="A936" s="286"/>
      <c r="B936" s="171"/>
      <c r="C936" s="363" t="s">
        <v>851</v>
      </c>
      <c r="D936" s="80" t="s">
        <v>852</v>
      </c>
      <c r="E936" s="335" t="s">
        <v>470</v>
      </c>
      <c r="F936" s="335"/>
      <c r="G936" s="73"/>
      <c r="H936" s="364"/>
      <c r="I936" s="187">
        <v>0.5</v>
      </c>
      <c r="J936" s="188">
        <v>0.3</v>
      </c>
      <c r="K936" s="331">
        <v>0.2</v>
      </c>
      <c r="L936" s="332"/>
      <c r="M936" s="332"/>
      <c r="N936" s="189">
        <f t="shared" si="531"/>
        <v>1</v>
      </c>
      <c r="O936" s="190">
        <v>1.03</v>
      </c>
      <c r="P936" s="191">
        <v>35</v>
      </c>
      <c r="Q936" s="192">
        <v>33.200000000000003</v>
      </c>
      <c r="R936" s="370"/>
      <c r="S936" s="194"/>
      <c r="T936" s="194"/>
      <c r="U936" s="195">
        <f t="shared" si="532"/>
        <v>11.31</v>
      </c>
      <c r="V936" s="196">
        <f t="shared" si="533"/>
        <v>11.31</v>
      </c>
      <c r="W936" s="365">
        <v>170000000000</v>
      </c>
      <c r="X936" s="68">
        <v>36000000000</v>
      </c>
      <c r="Y936" s="68"/>
      <c r="Z936" s="292"/>
      <c r="AA936" s="292"/>
      <c r="AB936" s="58">
        <f t="shared" si="536"/>
        <v>2.21</v>
      </c>
      <c r="AC936" s="195">
        <f t="shared" si="534"/>
        <v>27.3156</v>
      </c>
      <c r="AD936" s="199">
        <f t="shared" si="535"/>
        <v>12</v>
      </c>
      <c r="AE936" s="195">
        <v>44</v>
      </c>
      <c r="AF936" s="54"/>
      <c r="AG936" s="491">
        <v>32</v>
      </c>
      <c r="AH936" s="60"/>
      <c r="AI936" s="55"/>
      <c r="AJ936" s="61"/>
      <c r="AK936" s="62"/>
      <c r="AL936" s="63"/>
      <c r="AM936" s="64"/>
      <c r="AN936" s="65"/>
      <c r="AO936" s="66"/>
    </row>
    <row r="937" spans="1:41" s="22" customFormat="1" ht="45" customHeight="1" x14ac:dyDescent="0.15">
      <c r="A937" s="286"/>
      <c r="B937" s="380"/>
      <c r="C937" s="288" t="s">
        <v>834</v>
      </c>
      <c r="D937" s="293" t="s">
        <v>853</v>
      </c>
      <c r="E937" s="76" t="s">
        <v>854</v>
      </c>
      <c r="F937" s="293"/>
      <c r="G937" s="243"/>
      <c r="H937" s="369"/>
      <c r="I937" s="187">
        <v>0.5</v>
      </c>
      <c r="J937" s="188">
        <v>0.15</v>
      </c>
      <c r="K937" s="188">
        <v>0.15</v>
      </c>
      <c r="L937" s="188">
        <v>0.2</v>
      </c>
      <c r="M937" s="188"/>
      <c r="N937" s="189">
        <f t="shared" si="531"/>
        <v>1</v>
      </c>
      <c r="O937" s="190"/>
      <c r="P937" s="191"/>
      <c r="Q937" s="192"/>
      <c r="R937" s="192"/>
      <c r="S937" s="192"/>
      <c r="T937" s="192"/>
      <c r="U937" s="198"/>
      <c r="V937" s="199"/>
      <c r="W937" s="68"/>
      <c r="X937" s="68"/>
      <c r="Y937" s="72"/>
      <c r="Z937" s="56"/>
      <c r="AA937" s="56"/>
      <c r="AB937" s="58">
        <f t="shared" si="536"/>
        <v>0</v>
      </c>
      <c r="AC937" s="198"/>
      <c r="AD937" s="199"/>
      <c r="AE937" s="195"/>
      <c r="AF937" s="54"/>
      <c r="AG937" s="491">
        <v>32</v>
      </c>
      <c r="AH937" s="60"/>
      <c r="AI937" s="55"/>
      <c r="AJ937" s="61"/>
      <c r="AK937" s="62"/>
      <c r="AL937" s="63"/>
      <c r="AM937" s="64"/>
      <c r="AN937" s="65"/>
      <c r="AO937" s="66"/>
    </row>
    <row r="938" spans="1:41" s="22" customFormat="1" ht="45" customHeight="1" x14ac:dyDescent="0.15">
      <c r="A938" s="286"/>
      <c r="B938" s="380"/>
      <c r="C938" s="288"/>
      <c r="D938" s="293"/>
      <c r="E938" s="76"/>
      <c r="F938" s="293"/>
      <c r="G938" s="288"/>
      <c r="H938" s="369"/>
      <c r="I938" s="187"/>
      <c r="J938" s="188"/>
      <c r="K938" s="189"/>
      <c r="L938" s="332"/>
      <c r="M938" s="332"/>
      <c r="N938" s="189"/>
      <c r="O938" s="190"/>
      <c r="P938" s="191"/>
      <c r="Q938" s="192"/>
      <c r="R938" s="193"/>
      <c r="S938" s="194"/>
      <c r="T938" s="194"/>
      <c r="U938" s="198"/>
      <c r="V938" s="196"/>
      <c r="W938" s="68"/>
      <c r="X938" s="358"/>
      <c r="Y938" s="291"/>
      <c r="Z938" s="381"/>
      <c r="AA938" s="381"/>
      <c r="AB938" s="58">
        <f t="shared" si="536"/>
        <v>0</v>
      </c>
      <c r="AC938" s="198"/>
      <c r="AD938" s="199"/>
      <c r="AE938" s="195"/>
      <c r="AF938" s="54"/>
      <c r="AG938" s="491">
        <v>32</v>
      </c>
      <c r="AH938" s="60"/>
      <c r="AI938" s="55"/>
      <c r="AJ938" s="61"/>
      <c r="AK938" s="62"/>
      <c r="AL938" s="63"/>
      <c r="AM938" s="64"/>
      <c r="AN938" s="65"/>
      <c r="AO938" s="66"/>
    </row>
    <row r="939" spans="1:41" s="22" customFormat="1" ht="53.25" customHeight="1" x14ac:dyDescent="0.15">
      <c r="A939" s="286"/>
      <c r="B939" s="382"/>
      <c r="C939" s="80" t="s">
        <v>855</v>
      </c>
      <c r="D939" s="104"/>
      <c r="E939" s="343"/>
      <c r="F939" s="360" t="s">
        <v>856</v>
      </c>
      <c r="G939" s="375"/>
      <c r="H939" s="383"/>
      <c r="I939" s="187">
        <v>0.51</v>
      </c>
      <c r="J939" s="188">
        <v>0.49</v>
      </c>
      <c r="K939" s="331"/>
      <c r="L939" s="332"/>
      <c r="M939" s="332"/>
      <c r="N939" s="189">
        <f t="shared" ref="N939:N945" si="537">SUM(I939:M939)</f>
        <v>1</v>
      </c>
      <c r="O939" s="190">
        <v>1.03</v>
      </c>
      <c r="P939" s="191">
        <v>34.4</v>
      </c>
      <c r="Q939" s="192">
        <v>33.200000000000003</v>
      </c>
      <c r="R939" s="370"/>
      <c r="S939" s="194"/>
      <c r="T939" s="194"/>
      <c r="U939" s="198">
        <f t="shared" ref="U939:U955" si="538">ROUND((((P939*14/35*I939)+(Q939*14/35*J939)+(R939*14/35*K939)+(S939*14/35*L939)+(T939*14/35*M939))*O939),2)</f>
        <v>13.93</v>
      </c>
      <c r="V939" s="196">
        <f t="shared" ref="V939:V957" si="539">IF(U939&gt;=14,14,U939)</f>
        <v>13.93</v>
      </c>
      <c r="W939" s="68"/>
      <c r="X939" s="323"/>
      <c r="Y939" s="323"/>
      <c r="Z939" s="373"/>
      <c r="AA939" s="373"/>
      <c r="AB939" s="58">
        <f t="shared" si="536"/>
        <v>0</v>
      </c>
      <c r="AC939" s="198">
        <f t="shared" ref="AC939:AC979" si="540">12*AB939*O939</f>
        <v>0</v>
      </c>
      <c r="AD939" s="199">
        <f t="shared" ref="AD939:AD979" si="541">IF(AC939&gt;=12,12,AC939)</f>
        <v>0</v>
      </c>
      <c r="AE939" s="195">
        <v>44</v>
      </c>
      <c r="AF939" s="54"/>
      <c r="AG939" s="491">
        <v>32</v>
      </c>
      <c r="AH939" s="60"/>
      <c r="AI939" s="55"/>
      <c r="AJ939" s="61"/>
      <c r="AK939" s="62"/>
      <c r="AL939" s="63"/>
      <c r="AM939" s="64"/>
      <c r="AN939" s="65"/>
      <c r="AO939" s="66"/>
    </row>
    <row r="940" spans="1:41" s="22" customFormat="1" ht="42" customHeight="1" x14ac:dyDescent="0.15">
      <c r="A940" s="286"/>
      <c r="B940" s="171"/>
      <c r="C940" s="374"/>
      <c r="D940" s="80" t="s">
        <v>857</v>
      </c>
      <c r="E940" s="80"/>
      <c r="F940" s="287"/>
      <c r="G940" s="287"/>
      <c r="H940" s="384"/>
      <c r="I940" s="187">
        <v>0.36</v>
      </c>
      <c r="J940" s="188">
        <v>0.3</v>
      </c>
      <c r="K940" s="188">
        <v>0.34</v>
      </c>
      <c r="L940" s="188"/>
      <c r="M940" s="188"/>
      <c r="N940" s="189">
        <f t="shared" si="537"/>
        <v>1</v>
      </c>
      <c r="O940" s="190">
        <v>1.03</v>
      </c>
      <c r="P940" s="191">
        <v>34.4</v>
      </c>
      <c r="Q940" s="191">
        <v>32.200000000000003</v>
      </c>
      <c r="R940" s="192">
        <v>32.200000000000003</v>
      </c>
      <c r="S940" s="192"/>
      <c r="T940" s="192"/>
      <c r="U940" s="198">
        <f t="shared" si="538"/>
        <v>13.59</v>
      </c>
      <c r="V940" s="199">
        <f t="shared" si="539"/>
        <v>13.59</v>
      </c>
      <c r="W940" s="68"/>
      <c r="X940" s="68">
        <v>66500000000</v>
      </c>
      <c r="Y940" s="72">
        <v>32663758000</v>
      </c>
      <c r="Z940" s="68"/>
      <c r="AA940" s="68"/>
      <c r="AB940" s="58">
        <f t="shared" si="536"/>
        <v>0.72</v>
      </c>
      <c r="AC940" s="198">
        <f t="shared" si="540"/>
        <v>8.8992000000000004</v>
      </c>
      <c r="AD940" s="199">
        <f t="shared" si="541"/>
        <v>8.8992000000000004</v>
      </c>
      <c r="AE940" s="195">
        <v>44</v>
      </c>
      <c r="AF940" s="54"/>
      <c r="AG940" s="491">
        <v>32</v>
      </c>
      <c r="AH940" s="60"/>
      <c r="AI940" s="55"/>
      <c r="AJ940" s="61"/>
      <c r="AK940" s="62"/>
      <c r="AL940" s="63"/>
      <c r="AM940" s="64"/>
      <c r="AN940" s="65"/>
      <c r="AO940" s="66"/>
    </row>
    <row r="941" spans="1:41" s="22" customFormat="1" ht="53.25" customHeight="1" x14ac:dyDescent="0.15">
      <c r="A941" s="286"/>
      <c r="B941" s="382"/>
      <c r="C941" s="374" t="s">
        <v>858</v>
      </c>
      <c r="D941" s="80"/>
      <c r="E941" s="343" t="s">
        <v>859</v>
      </c>
      <c r="F941" s="293"/>
      <c r="G941" s="375"/>
      <c r="H941" s="210"/>
      <c r="I941" s="187">
        <v>0.4</v>
      </c>
      <c r="J941" s="188">
        <v>0.28999999999999998</v>
      </c>
      <c r="K941" s="331">
        <v>0.2</v>
      </c>
      <c r="L941" s="332">
        <v>0.11</v>
      </c>
      <c r="M941" s="332"/>
      <c r="N941" s="189">
        <f t="shared" si="537"/>
        <v>0.99999999999999989</v>
      </c>
      <c r="O941" s="190">
        <v>1.03</v>
      </c>
      <c r="P941" s="191">
        <v>35</v>
      </c>
      <c r="Q941" s="192">
        <v>32.200000000000003</v>
      </c>
      <c r="R941" s="370"/>
      <c r="S941" s="194"/>
      <c r="T941" s="194"/>
      <c r="U941" s="198">
        <f t="shared" si="538"/>
        <v>9.6199999999999992</v>
      </c>
      <c r="V941" s="196">
        <f t="shared" si="539"/>
        <v>9.6199999999999992</v>
      </c>
      <c r="W941" s="323">
        <v>300000000000</v>
      </c>
      <c r="X941" s="323"/>
      <c r="Y941" s="323"/>
      <c r="Z941" s="373"/>
      <c r="AA941" s="373"/>
      <c r="AB941" s="58">
        <f t="shared" si="536"/>
        <v>2.77</v>
      </c>
      <c r="AC941" s="198">
        <f t="shared" si="540"/>
        <v>34.237200000000001</v>
      </c>
      <c r="AD941" s="199">
        <f t="shared" si="541"/>
        <v>12</v>
      </c>
      <c r="AE941" s="195">
        <v>44</v>
      </c>
      <c r="AF941" s="54"/>
      <c r="AG941" s="491">
        <v>32</v>
      </c>
      <c r="AH941" s="60"/>
      <c r="AI941" s="55"/>
      <c r="AJ941" s="61"/>
      <c r="AK941" s="62"/>
      <c r="AL941" s="63"/>
      <c r="AM941" s="64"/>
      <c r="AN941" s="65"/>
      <c r="AO941" s="66"/>
    </row>
    <row r="942" spans="1:41" s="22" customFormat="1" ht="46.5" customHeight="1" x14ac:dyDescent="0.15">
      <c r="A942" s="286"/>
      <c r="B942" s="382"/>
      <c r="C942" s="293"/>
      <c r="D942" s="293"/>
      <c r="E942" s="80" t="s">
        <v>857</v>
      </c>
      <c r="F942" s="220"/>
      <c r="G942" s="76"/>
      <c r="H942" s="369"/>
      <c r="I942" s="187">
        <v>0.28000000000000003</v>
      </c>
      <c r="J942" s="188">
        <v>0.22</v>
      </c>
      <c r="K942" s="188">
        <v>0.2</v>
      </c>
      <c r="L942" s="188">
        <v>0.15</v>
      </c>
      <c r="M942" s="188">
        <v>0.15</v>
      </c>
      <c r="N942" s="189">
        <f t="shared" si="537"/>
        <v>1</v>
      </c>
      <c r="O942" s="190">
        <v>1.03</v>
      </c>
      <c r="P942" s="191">
        <v>35</v>
      </c>
      <c r="Q942" s="192">
        <v>33.200000000000003</v>
      </c>
      <c r="R942" s="192">
        <v>32.200000000000003</v>
      </c>
      <c r="S942" s="192">
        <v>34.700000000000003</v>
      </c>
      <c r="T942" s="192">
        <v>35</v>
      </c>
      <c r="U942" s="198">
        <f t="shared" si="538"/>
        <v>14.01</v>
      </c>
      <c r="V942" s="199">
        <f t="shared" si="539"/>
        <v>14</v>
      </c>
      <c r="W942" s="56">
        <v>7225782000</v>
      </c>
      <c r="X942" s="68">
        <v>61694215000</v>
      </c>
      <c r="Y942" s="68">
        <v>65500000000</v>
      </c>
      <c r="Z942" s="68">
        <v>18700000000</v>
      </c>
      <c r="AA942" s="68">
        <v>18709481000</v>
      </c>
      <c r="AB942" s="58">
        <f t="shared" si="536"/>
        <v>0.79</v>
      </c>
      <c r="AC942" s="198">
        <f t="shared" si="540"/>
        <v>9.7644000000000002</v>
      </c>
      <c r="AD942" s="199">
        <f t="shared" si="541"/>
        <v>9.7644000000000002</v>
      </c>
      <c r="AE942" s="195">
        <v>44</v>
      </c>
      <c r="AF942" s="54"/>
      <c r="AG942" s="491">
        <v>32</v>
      </c>
      <c r="AH942" s="60"/>
      <c r="AI942" s="55"/>
      <c r="AJ942" s="61"/>
      <c r="AK942" s="62"/>
      <c r="AL942" s="63"/>
      <c r="AM942" s="64"/>
      <c r="AN942" s="65"/>
      <c r="AO942" s="66"/>
    </row>
    <row r="943" spans="1:41" s="22" customFormat="1" ht="65.25" customHeight="1" x14ac:dyDescent="0.15">
      <c r="A943" s="286"/>
      <c r="B943" s="346"/>
      <c r="C943" s="385"/>
      <c r="D943" s="104"/>
      <c r="E943" s="200" t="s">
        <v>860</v>
      </c>
      <c r="F943" s="386"/>
      <c r="G943" s="231"/>
      <c r="H943" s="369"/>
      <c r="I943" s="187">
        <v>0.33</v>
      </c>
      <c r="J943" s="188">
        <v>0.1</v>
      </c>
      <c r="K943" s="188">
        <v>0.16</v>
      </c>
      <c r="L943" s="188">
        <v>0.1</v>
      </c>
      <c r="M943" s="188">
        <v>0.31</v>
      </c>
      <c r="N943" s="189">
        <f t="shared" si="537"/>
        <v>1</v>
      </c>
      <c r="O943" s="190">
        <v>1.03</v>
      </c>
      <c r="P943" s="191">
        <v>35</v>
      </c>
      <c r="Q943" s="192">
        <v>34.700000000000003</v>
      </c>
      <c r="R943" s="370">
        <v>34.700000000000003</v>
      </c>
      <c r="S943" s="194">
        <v>34.4</v>
      </c>
      <c r="T943" s="194">
        <v>32.200000000000003</v>
      </c>
      <c r="U943" s="198">
        <f t="shared" si="538"/>
        <v>14.01</v>
      </c>
      <c r="V943" s="196">
        <f t="shared" si="539"/>
        <v>14</v>
      </c>
      <c r="W943" s="68">
        <v>400000000000</v>
      </c>
      <c r="X943" s="68"/>
      <c r="Y943" s="323"/>
      <c r="Z943" s="373"/>
      <c r="AA943" s="373"/>
      <c r="AB943" s="58">
        <f t="shared" si="536"/>
        <v>3.04</v>
      </c>
      <c r="AC943" s="198">
        <f t="shared" si="540"/>
        <v>37.574400000000004</v>
      </c>
      <c r="AD943" s="199">
        <f t="shared" si="541"/>
        <v>12</v>
      </c>
      <c r="AE943" s="195">
        <v>44</v>
      </c>
      <c r="AF943" s="54"/>
      <c r="AG943" s="491">
        <v>32</v>
      </c>
      <c r="AH943" s="60"/>
      <c r="AI943" s="55"/>
      <c r="AJ943" s="61"/>
      <c r="AK943" s="62"/>
      <c r="AL943" s="63"/>
      <c r="AM943" s="64"/>
      <c r="AN943" s="65"/>
      <c r="AO943" s="66"/>
    </row>
    <row r="944" spans="1:41" s="22" customFormat="1" ht="55.5" customHeight="1" x14ac:dyDescent="0.15">
      <c r="A944" s="286"/>
      <c r="B944" s="346"/>
      <c r="C944" s="387" t="s">
        <v>861</v>
      </c>
      <c r="D944" s="80"/>
      <c r="E944" s="385"/>
      <c r="F944" s="388"/>
      <c r="G944" s="76"/>
      <c r="H944" s="369" t="s">
        <v>862</v>
      </c>
      <c r="I944" s="187">
        <v>0.32</v>
      </c>
      <c r="J944" s="188">
        <v>0.19</v>
      </c>
      <c r="K944" s="188">
        <v>0.19</v>
      </c>
      <c r="L944" s="188">
        <v>0.3</v>
      </c>
      <c r="M944" s="188"/>
      <c r="N944" s="189">
        <f t="shared" si="537"/>
        <v>1</v>
      </c>
      <c r="O944" s="190">
        <v>1.03</v>
      </c>
      <c r="P944" s="191">
        <v>35</v>
      </c>
      <c r="Q944" s="192">
        <v>34.700000000000003</v>
      </c>
      <c r="R944" s="370">
        <v>32.200000000000003</v>
      </c>
      <c r="S944" s="194">
        <v>33.6</v>
      </c>
      <c r="T944" s="194"/>
      <c r="U944" s="198">
        <f t="shared" si="538"/>
        <v>14</v>
      </c>
      <c r="V944" s="196">
        <f t="shared" si="539"/>
        <v>14</v>
      </c>
      <c r="W944" s="68"/>
      <c r="X944" s="68"/>
      <c r="Y944" s="323">
        <v>120000000000</v>
      </c>
      <c r="Z944" s="373">
        <v>22976865000</v>
      </c>
      <c r="AA944" s="373"/>
      <c r="AB944" s="58">
        <f t="shared" si="536"/>
        <v>0.68</v>
      </c>
      <c r="AC944" s="198">
        <f t="shared" si="540"/>
        <v>8.4047999999999998</v>
      </c>
      <c r="AD944" s="199">
        <f t="shared" si="541"/>
        <v>8.4047999999999998</v>
      </c>
      <c r="AE944" s="195">
        <v>44</v>
      </c>
      <c r="AF944" s="54"/>
      <c r="AG944" s="491">
        <v>32</v>
      </c>
      <c r="AH944" s="60"/>
      <c r="AI944" s="55"/>
      <c r="AJ944" s="61"/>
      <c r="AK944" s="62"/>
      <c r="AL944" s="63"/>
      <c r="AM944" s="64"/>
      <c r="AN944" s="65"/>
      <c r="AO944" s="66"/>
    </row>
    <row r="945" spans="1:41" s="22" customFormat="1" ht="42" customHeight="1" thickBot="1" x14ac:dyDescent="0.2">
      <c r="A945" s="286"/>
      <c r="B945" s="389"/>
      <c r="C945" s="390" t="s">
        <v>863</v>
      </c>
      <c r="D945" s="214"/>
      <c r="E945" s="376" t="s">
        <v>864</v>
      </c>
      <c r="F945" s="76"/>
      <c r="G945" s="76"/>
      <c r="H945" s="391"/>
      <c r="I945" s="187">
        <v>0.5</v>
      </c>
      <c r="J945" s="188">
        <v>0.3</v>
      </c>
      <c r="K945" s="188">
        <v>0.2</v>
      </c>
      <c r="L945" s="188"/>
      <c r="M945" s="188"/>
      <c r="N945" s="189">
        <f t="shared" si="537"/>
        <v>1</v>
      </c>
      <c r="O945" s="372">
        <v>1.03</v>
      </c>
      <c r="P945" s="392">
        <v>34</v>
      </c>
      <c r="Q945" s="393">
        <v>34</v>
      </c>
      <c r="R945" s="394">
        <v>34.700000000000003</v>
      </c>
      <c r="S945" s="395"/>
      <c r="T945" s="395"/>
      <c r="U945" s="198">
        <f t="shared" si="538"/>
        <v>14.07</v>
      </c>
      <c r="V945" s="396">
        <f t="shared" si="539"/>
        <v>14</v>
      </c>
      <c r="W945" s="323">
        <v>64675469000</v>
      </c>
      <c r="X945" s="397"/>
      <c r="Y945" s="323">
        <v>18800000000</v>
      </c>
      <c r="Z945" s="398"/>
      <c r="AA945" s="398"/>
      <c r="AB945" s="58">
        <f t="shared" si="536"/>
        <v>0.83</v>
      </c>
      <c r="AC945" s="198">
        <f t="shared" si="540"/>
        <v>10.258799999999999</v>
      </c>
      <c r="AD945" s="199">
        <f t="shared" si="541"/>
        <v>10.258799999999999</v>
      </c>
      <c r="AE945" s="399">
        <v>44</v>
      </c>
      <c r="AF945" s="532"/>
      <c r="AG945" s="491">
        <v>32</v>
      </c>
      <c r="AH945" s="60"/>
      <c r="AI945" s="55"/>
      <c r="AJ945" s="61"/>
      <c r="AK945" s="62"/>
      <c r="AL945" s="63"/>
      <c r="AM945" s="64"/>
      <c r="AN945" s="65"/>
      <c r="AO945" s="66"/>
    </row>
    <row r="946" spans="1:41" s="22" customFormat="1" ht="42" customHeight="1" x14ac:dyDescent="0.15">
      <c r="A946" s="286"/>
      <c r="B946" s="389"/>
      <c r="C946" s="360" t="s">
        <v>865</v>
      </c>
      <c r="D946" s="80"/>
      <c r="E946" s="80"/>
      <c r="F946" s="80"/>
      <c r="G946" s="76" t="s">
        <v>866</v>
      </c>
      <c r="H946" s="369"/>
      <c r="I946" s="48">
        <v>0.31</v>
      </c>
      <c r="J946" s="49">
        <v>0.28999999999999998</v>
      </c>
      <c r="K946" s="49">
        <v>0.3</v>
      </c>
      <c r="L946" s="49">
        <v>0.1</v>
      </c>
      <c r="M946" s="49"/>
      <c r="N946" s="189">
        <f>SUM(I946:L946)</f>
        <v>0.99999999999999989</v>
      </c>
      <c r="O946" s="190">
        <v>1.03</v>
      </c>
      <c r="P946" s="191">
        <v>35</v>
      </c>
      <c r="Q946" s="192">
        <v>34.4</v>
      </c>
      <c r="R946" s="192">
        <v>32.200000000000003</v>
      </c>
      <c r="S946" s="192">
        <v>35</v>
      </c>
      <c r="T946" s="192"/>
      <c r="U946" s="198">
        <f t="shared" si="538"/>
        <v>14</v>
      </c>
      <c r="V946" s="199">
        <f t="shared" si="539"/>
        <v>14</v>
      </c>
      <c r="W946" s="68">
        <v>50000000000</v>
      </c>
      <c r="X946" s="68">
        <v>51100000000</v>
      </c>
      <c r="Y946" s="68">
        <v>12000000000</v>
      </c>
      <c r="Z946" s="68"/>
      <c r="AA946" s="68"/>
      <c r="AB946" s="58">
        <f t="shared" si="536"/>
        <v>0.78</v>
      </c>
      <c r="AC946" s="198">
        <f t="shared" si="540"/>
        <v>9.6408000000000005</v>
      </c>
      <c r="AD946" s="199">
        <f t="shared" si="541"/>
        <v>9.6408000000000005</v>
      </c>
      <c r="AE946" s="195">
        <v>44</v>
      </c>
      <c r="AF946" s="54"/>
      <c r="AG946" s="491">
        <v>32</v>
      </c>
      <c r="AH946" s="60"/>
      <c r="AI946" s="55"/>
      <c r="AJ946" s="61"/>
      <c r="AK946" s="62"/>
      <c r="AL946" s="63"/>
      <c r="AM946" s="64"/>
      <c r="AN946" s="65"/>
      <c r="AO946" s="66"/>
    </row>
    <row r="947" spans="1:41" s="22" customFormat="1" ht="42" customHeight="1" thickBot="1" x14ac:dyDescent="0.2">
      <c r="A947" s="286"/>
      <c r="B947" s="171"/>
      <c r="C947" s="220"/>
      <c r="D947" s="80" t="s">
        <v>867</v>
      </c>
      <c r="E947" s="80" t="s">
        <v>703</v>
      </c>
      <c r="F947" s="80"/>
      <c r="G947" s="76"/>
      <c r="H947" s="369"/>
      <c r="I947" s="187">
        <v>0.39</v>
      </c>
      <c r="J947" s="188">
        <v>0.3</v>
      </c>
      <c r="K947" s="188">
        <v>0.31</v>
      </c>
      <c r="L947" s="188"/>
      <c r="M947" s="188"/>
      <c r="N947" s="189">
        <f>SUM(I947:M947)</f>
        <v>1</v>
      </c>
      <c r="O947" s="190">
        <v>1.03</v>
      </c>
      <c r="P947" s="191">
        <v>35</v>
      </c>
      <c r="Q947" s="192">
        <v>33.200000000000003</v>
      </c>
      <c r="R947" s="192">
        <v>32.200000000000003</v>
      </c>
      <c r="S947" s="192"/>
      <c r="T947" s="192"/>
      <c r="U947" s="198">
        <f t="shared" si="538"/>
        <v>13.84</v>
      </c>
      <c r="V947" s="199">
        <f t="shared" si="539"/>
        <v>13.84</v>
      </c>
      <c r="W947" s="68"/>
      <c r="X947" s="397">
        <v>23000000000</v>
      </c>
      <c r="Y947" s="68">
        <v>80900000000</v>
      </c>
      <c r="Z947" s="68"/>
      <c r="AA947" s="68"/>
      <c r="AB947" s="58">
        <f t="shared" si="536"/>
        <v>0.74</v>
      </c>
      <c r="AC947" s="198">
        <f t="shared" si="540"/>
        <v>9.1463999999999999</v>
      </c>
      <c r="AD947" s="199">
        <f t="shared" si="541"/>
        <v>9.1463999999999999</v>
      </c>
      <c r="AE947" s="195">
        <v>44</v>
      </c>
      <c r="AF947" s="54"/>
      <c r="AG947" s="491">
        <v>32</v>
      </c>
      <c r="AH947" s="60"/>
      <c r="AI947" s="55"/>
      <c r="AJ947" s="61"/>
      <c r="AK947" s="62"/>
      <c r="AL947" s="63"/>
      <c r="AM947" s="64"/>
      <c r="AN947" s="65"/>
      <c r="AO947" s="66"/>
    </row>
    <row r="948" spans="1:41" s="22" customFormat="1" ht="42" customHeight="1" thickBot="1" x14ac:dyDescent="0.2">
      <c r="A948" s="286"/>
      <c r="B948" s="400"/>
      <c r="C948" s="390"/>
      <c r="D948" s="390" t="s">
        <v>868</v>
      </c>
      <c r="E948" s="243"/>
      <c r="F948" s="288"/>
      <c r="G948" s="288"/>
      <c r="H948" s="369"/>
      <c r="I948" s="401">
        <v>0.51</v>
      </c>
      <c r="J948" s="402">
        <v>0.49</v>
      </c>
      <c r="K948" s="403"/>
      <c r="L948" s="404"/>
      <c r="M948" s="404"/>
      <c r="N948" s="189">
        <f t="shared" ref="N948:N955" si="542">SUM(I948:M948)</f>
        <v>1</v>
      </c>
      <c r="O948" s="372">
        <v>1.03</v>
      </c>
      <c r="P948" s="392">
        <v>34.4</v>
      </c>
      <c r="Q948" s="393">
        <v>33.6</v>
      </c>
      <c r="R948" s="394"/>
      <c r="S948" s="395"/>
      <c r="T948" s="395"/>
      <c r="U948" s="198">
        <f t="shared" si="538"/>
        <v>14.01</v>
      </c>
      <c r="V948" s="396">
        <f t="shared" si="539"/>
        <v>14</v>
      </c>
      <c r="W948" s="397">
        <v>9369194000</v>
      </c>
      <c r="X948" s="323">
        <v>71701999000</v>
      </c>
      <c r="Y948" s="68"/>
      <c r="Z948" s="405"/>
      <c r="AA948" s="405"/>
      <c r="AB948" s="58">
        <f t="shared" si="536"/>
        <v>0.92</v>
      </c>
      <c r="AC948" s="198">
        <f t="shared" si="540"/>
        <v>11.371200000000002</v>
      </c>
      <c r="AD948" s="199">
        <f t="shared" si="541"/>
        <v>11.371200000000002</v>
      </c>
      <c r="AE948" s="399">
        <v>44</v>
      </c>
      <c r="AF948" s="532"/>
      <c r="AG948" s="491">
        <v>32</v>
      </c>
      <c r="AH948" s="60"/>
      <c r="AI948" s="55"/>
      <c r="AJ948" s="61"/>
      <c r="AK948" s="62"/>
      <c r="AL948" s="63"/>
      <c r="AM948" s="64"/>
      <c r="AN948" s="65"/>
      <c r="AO948" s="66"/>
    </row>
    <row r="949" spans="1:41" s="22" customFormat="1" ht="53.25" customHeight="1" x14ac:dyDescent="0.15">
      <c r="A949" s="286"/>
      <c r="B949" s="389"/>
      <c r="C949" s="220" t="s">
        <v>869</v>
      </c>
      <c r="D949" s="220"/>
      <c r="E949" s="104" t="s">
        <v>470</v>
      </c>
      <c r="F949" s="406" t="s">
        <v>670</v>
      </c>
      <c r="G949" s="387"/>
      <c r="H949" s="369"/>
      <c r="I949" s="187">
        <v>0.4</v>
      </c>
      <c r="J949" s="188">
        <v>0.3</v>
      </c>
      <c r="K949" s="331">
        <v>0.3</v>
      </c>
      <c r="L949" s="332"/>
      <c r="M949" s="332"/>
      <c r="N949" s="189">
        <f t="shared" si="542"/>
        <v>1</v>
      </c>
      <c r="O949" s="190">
        <v>1.03</v>
      </c>
      <c r="P949" s="191">
        <v>35</v>
      </c>
      <c r="Q949" s="192">
        <v>34</v>
      </c>
      <c r="R949" s="370">
        <v>33.200000000000003</v>
      </c>
      <c r="S949" s="194"/>
      <c r="T949" s="194"/>
      <c r="U949" s="198">
        <f t="shared" si="538"/>
        <v>14.07</v>
      </c>
      <c r="V949" s="196">
        <f t="shared" si="539"/>
        <v>14</v>
      </c>
      <c r="W949" s="68">
        <v>18709481000</v>
      </c>
      <c r="X949" s="68">
        <v>34072643000</v>
      </c>
      <c r="Y949" s="72">
        <v>61054668000</v>
      </c>
      <c r="Z949" s="373"/>
      <c r="AA949" s="373"/>
      <c r="AB949" s="58">
        <f t="shared" si="536"/>
        <v>0.83</v>
      </c>
      <c r="AC949" s="198">
        <f t="shared" si="540"/>
        <v>10.258799999999999</v>
      </c>
      <c r="AD949" s="199">
        <f t="shared" si="541"/>
        <v>10.258799999999999</v>
      </c>
      <c r="AE949" s="195">
        <v>44</v>
      </c>
      <c r="AF949" s="54"/>
      <c r="AG949" s="491">
        <v>32</v>
      </c>
      <c r="AH949" s="60"/>
      <c r="AI949" s="55"/>
      <c r="AJ949" s="61"/>
      <c r="AK949" s="62"/>
      <c r="AL949" s="63"/>
      <c r="AM949" s="64"/>
      <c r="AN949" s="65"/>
      <c r="AO949" s="66"/>
    </row>
    <row r="950" spans="1:41" s="22" customFormat="1" ht="49.5" customHeight="1" x14ac:dyDescent="0.15">
      <c r="A950" s="286"/>
      <c r="B950" s="400"/>
      <c r="C950" s="407"/>
      <c r="D950" s="76"/>
      <c r="E950" s="80" t="s">
        <v>870</v>
      </c>
      <c r="F950" s="387"/>
      <c r="G950" s="387"/>
      <c r="H950" s="369"/>
      <c r="I950" s="297">
        <v>0.44</v>
      </c>
      <c r="J950" s="294">
        <v>0.3</v>
      </c>
      <c r="K950" s="188">
        <v>0.26</v>
      </c>
      <c r="L950" s="188"/>
      <c r="M950" s="188"/>
      <c r="N950" s="189">
        <f t="shared" si="542"/>
        <v>1</v>
      </c>
      <c r="O950" s="190">
        <v>1.03</v>
      </c>
      <c r="P950" s="191">
        <v>35</v>
      </c>
      <c r="Q950" s="192">
        <v>33.200000000000003</v>
      </c>
      <c r="R950" s="192">
        <v>33.200000000000003</v>
      </c>
      <c r="S950" s="192"/>
      <c r="T950" s="192"/>
      <c r="U950" s="198">
        <f t="shared" si="538"/>
        <v>14</v>
      </c>
      <c r="V950" s="199">
        <f t="shared" si="539"/>
        <v>14</v>
      </c>
      <c r="W950" s="72">
        <v>11495374000</v>
      </c>
      <c r="X950" s="72">
        <v>33542282000</v>
      </c>
      <c r="Y950" s="68">
        <v>66561185000</v>
      </c>
      <c r="Z950" s="68"/>
      <c r="AA950" s="68"/>
      <c r="AB950" s="58">
        <f t="shared" si="536"/>
        <v>0.75</v>
      </c>
      <c r="AC950" s="198">
        <f t="shared" si="540"/>
        <v>9.27</v>
      </c>
      <c r="AD950" s="199">
        <f t="shared" si="541"/>
        <v>9.27</v>
      </c>
      <c r="AE950" s="195">
        <v>44</v>
      </c>
      <c r="AF950" s="54"/>
      <c r="AG950" s="491">
        <v>32</v>
      </c>
      <c r="AH950" s="60"/>
      <c r="AI950" s="55"/>
      <c r="AJ950" s="61"/>
      <c r="AK950" s="62"/>
      <c r="AL950" s="63"/>
      <c r="AM950" s="64"/>
      <c r="AN950" s="65"/>
      <c r="AO950" s="66"/>
    </row>
    <row r="951" spans="1:41" s="22" customFormat="1" ht="42" customHeight="1" thickBot="1" x14ac:dyDescent="0.2">
      <c r="A951" s="286"/>
      <c r="B951" s="389"/>
      <c r="C951" s="388" t="s">
        <v>871</v>
      </c>
      <c r="D951" s="376"/>
      <c r="E951" s="376"/>
      <c r="F951" s="221"/>
      <c r="G951" s="387"/>
      <c r="H951" s="369" t="s">
        <v>872</v>
      </c>
      <c r="I951" s="187">
        <v>0.51</v>
      </c>
      <c r="J951" s="188">
        <v>0.49</v>
      </c>
      <c r="K951" s="188">
        <v>0</v>
      </c>
      <c r="L951" s="188"/>
      <c r="M951" s="188"/>
      <c r="N951" s="189">
        <f t="shared" si="542"/>
        <v>1</v>
      </c>
      <c r="O951" s="190">
        <v>1.03</v>
      </c>
      <c r="P951" s="191">
        <v>34</v>
      </c>
      <c r="Q951" s="192"/>
      <c r="R951" s="192"/>
      <c r="S951" s="192"/>
      <c r="T951" s="192"/>
      <c r="U951" s="198">
        <f t="shared" si="538"/>
        <v>7.14</v>
      </c>
      <c r="V951" s="199">
        <f t="shared" si="539"/>
        <v>7.14</v>
      </c>
      <c r="W951" s="397">
        <v>13000000000</v>
      </c>
      <c r="X951" s="68"/>
      <c r="Y951" s="68"/>
      <c r="Z951" s="68"/>
      <c r="AA951" s="68"/>
      <c r="AB951" s="58">
        <f t="shared" si="536"/>
        <v>0.15</v>
      </c>
      <c r="AC951" s="198">
        <f t="shared" si="540"/>
        <v>1.8539999999999999</v>
      </c>
      <c r="AD951" s="199">
        <f t="shared" si="541"/>
        <v>1.8539999999999999</v>
      </c>
      <c r="AE951" s="195">
        <v>44</v>
      </c>
      <c r="AF951" s="54"/>
      <c r="AG951" s="491">
        <v>32</v>
      </c>
      <c r="AH951" s="60"/>
      <c r="AI951" s="55"/>
      <c r="AJ951" s="61"/>
      <c r="AK951" s="62"/>
      <c r="AL951" s="63"/>
      <c r="AM951" s="64"/>
      <c r="AN951" s="65"/>
      <c r="AO951" s="66"/>
    </row>
    <row r="952" spans="1:41" s="22" customFormat="1" ht="53.25" customHeight="1" x14ac:dyDescent="0.15">
      <c r="A952" s="286"/>
      <c r="B952" s="389"/>
      <c r="C952" s="374"/>
      <c r="D952" s="214" t="s">
        <v>808</v>
      </c>
      <c r="E952" s="243"/>
      <c r="F952" s="288"/>
      <c r="G952" s="288"/>
      <c r="H952" s="369"/>
      <c r="I952" s="187">
        <v>0.5</v>
      </c>
      <c r="J952" s="188">
        <v>0.3</v>
      </c>
      <c r="K952" s="331">
        <v>0.2</v>
      </c>
      <c r="L952" s="332"/>
      <c r="M952" s="332"/>
      <c r="N952" s="189">
        <f t="shared" si="542"/>
        <v>1</v>
      </c>
      <c r="O952" s="190">
        <v>1.03</v>
      </c>
      <c r="P952" s="191">
        <v>34.4</v>
      </c>
      <c r="Q952" s="192">
        <v>33.200000000000003</v>
      </c>
      <c r="R952" s="370">
        <v>34</v>
      </c>
      <c r="S952" s="194"/>
      <c r="T952" s="194"/>
      <c r="U952" s="198">
        <f t="shared" si="538"/>
        <v>13.99</v>
      </c>
      <c r="V952" s="196">
        <f t="shared" si="539"/>
        <v>13.99</v>
      </c>
      <c r="W952" s="68">
        <v>27658471000</v>
      </c>
      <c r="X952" s="323">
        <v>32012936000</v>
      </c>
      <c r="Y952" s="68">
        <v>44683087000</v>
      </c>
      <c r="Z952" s="292"/>
      <c r="AA952" s="292"/>
      <c r="AB952" s="58">
        <f t="shared" si="536"/>
        <v>0.75</v>
      </c>
      <c r="AC952" s="198">
        <f t="shared" si="540"/>
        <v>9.27</v>
      </c>
      <c r="AD952" s="199">
        <f t="shared" si="541"/>
        <v>9.27</v>
      </c>
      <c r="AE952" s="195">
        <v>44</v>
      </c>
      <c r="AF952" s="54"/>
      <c r="AG952" s="491">
        <v>32</v>
      </c>
      <c r="AH952" s="60"/>
      <c r="AI952" s="55"/>
      <c r="AJ952" s="61"/>
      <c r="AK952" s="62"/>
      <c r="AL952" s="63"/>
      <c r="AM952" s="64"/>
      <c r="AN952" s="65"/>
      <c r="AO952" s="66"/>
    </row>
    <row r="953" spans="1:41" s="22" customFormat="1" ht="42" customHeight="1" thickBot="1" x14ac:dyDescent="0.2">
      <c r="A953" s="286"/>
      <c r="B953" s="389"/>
      <c r="C953" s="408" t="s">
        <v>873</v>
      </c>
      <c r="D953" s="409" t="s">
        <v>874</v>
      </c>
      <c r="E953" s="410" t="s">
        <v>875</v>
      </c>
      <c r="F953" s="411"/>
      <c r="G953" s="411"/>
      <c r="H953" s="369" t="s">
        <v>876</v>
      </c>
      <c r="I953" s="187">
        <v>0.51</v>
      </c>
      <c r="J953" s="188">
        <v>0.49</v>
      </c>
      <c r="K953" s="331">
        <v>0</v>
      </c>
      <c r="L953" s="332"/>
      <c r="M953" s="332"/>
      <c r="N953" s="189">
        <f t="shared" si="542"/>
        <v>1</v>
      </c>
      <c r="O953" s="190">
        <v>1.03</v>
      </c>
      <c r="P953" s="191">
        <v>34.4</v>
      </c>
      <c r="Q953" s="412">
        <v>34.4</v>
      </c>
      <c r="R953" s="370">
        <v>31.6</v>
      </c>
      <c r="S953" s="194"/>
      <c r="T953" s="194"/>
      <c r="U953" s="198">
        <f t="shared" si="538"/>
        <v>14.17</v>
      </c>
      <c r="V953" s="196">
        <f t="shared" si="539"/>
        <v>14</v>
      </c>
      <c r="W953" s="68">
        <v>38751998000</v>
      </c>
      <c r="X953" s="68">
        <v>47000053000</v>
      </c>
      <c r="Y953" s="68"/>
      <c r="Z953" s="292"/>
      <c r="AA953" s="292"/>
      <c r="AB953" s="58">
        <f t="shared" si="536"/>
        <v>0.99</v>
      </c>
      <c r="AC953" s="198">
        <f t="shared" si="540"/>
        <v>12.2364</v>
      </c>
      <c r="AD953" s="199">
        <f t="shared" si="541"/>
        <v>12</v>
      </c>
      <c r="AE953" s="195">
        <v>44</v>
      </c>
      <c r="AF953" s="54"/>
      <c r="AG953" s="491">
        <v>32</v>
      </c>
      <c r="AH953" s="60"/>
      <c r="AI953" s="55"/>
      <c r="AJ953" s="61"/>
      <c r="AK953" s="62"/>
      <c r="AL953" s="63"/>
      <c r="AM953" s="64"/>
      <c r="AN953" s="65"/>
      <c r="AO953" s="66"/>
    </row>
    <row r="954" spans="1:41" s="22" customFormat="1" ht="42" customHeight="1" x14ac:dyDescent="0.15">
      <c r="A954" s="286"/>
      <c r="B954" s="389"/>
      <c r="C954" s="413" t="s">
        <v>877</v>
      </c>
      <c r="D954" s="363"/>
      <c r="E954" s="214" t="s">
        <v>878</v>
      </c>
      <c r="F954" s="329"/>
      <c r="G954" s="329"/>
      <c r="H954" s="364"/>
      <c r="I954" s="187">
        <v>0.5</v>
      </c>
      <c r="J954" s="188">
        <v>0.3</v>
      </c>
      <c r="K954" s="331">
        <v>0.2</v>
      </c>
      <c r="L954" s="332"/>
      <c r="M954" s="332"/>
      <c r="N954" s="189">
        <f t="shared" si="542"/>
        <v>1</v>
      </c>
      <c r="O954" s="190">
        <v>1.03</v>
      </c>
      <c r="P954" s="191">
        <v>34.4</v>
      </c>
      <c r="Q954" s="192">
        <v>34.4</v>
      </c>
      <c r="R954" s="370">
        <v>33.200000000000003</v>
      </c>
      <c r="S954" s="194"/>
      <c r="T954" s="194"/>
      <c r="U954" s="198">
        <f t="shared" si="538"/>
        <v>14.07</v>
      </c>
      <c r="V954" s="196">
        <f t="shared" si="539"/>
        <v>14</v>
      </c>
      <c r="W954" s="323">
        <v>79000000000</v>
      </c>
      <c r="X954" s="68"/>
      <c r="Y954" s="68"/>
      <c r="Z954" s="292"/>
      <c r="AA954" s="292"/>
      <c r="AB954" s="58">
        <f t="shared" si="536"/>
        <v>0.91</v>
      </c>
      <c r="AC954" s="198">
        <f t="shared" si="540"/>
        <v>11.2476</v>
      </c>
      <c r="AD954" s="199">
        <f t="shared" si="541"/>
        <v>11.2476</v>
      </c>
      <c r="AE954" s="195">
        <v>44</v>
      </c>
      <c r="AF954" s="54"/>
      <c r="AG954" s="491">
        <v>32</v>
      </c>
      <c r="AH954" s="60"/>
      <c r="AI954" s="55"/>
      <c r="AJ954" s="61"/>
      <c r="AK954" s="62"/>
      <c r="AL954" s="63"/>
      <c r="AM954" s="64"/>
      <c r="AN954" s="65"/>
      <c r="AO954" s="66"/>
    </row>
    <row r="955" spans="1:41" s="22" customFormat="1" ht="53.25" customHeight="1" x14ac:dyDescent="0.15">
      <c r="A955" s="286"/>
      <c r="B955" s="389"/>
      <c r="C955" s="374"/>
      <c r="D955" s="80"/>
      <c r="E955" s="343"/>
      <c r="F955" s="371"/>
      <c r="G955" s="375"/>
      <c r="H955" s="210"/>
      <c r="I955" s="187">
        <v>0.5</v>
      </c>
      <c r="J955" s="188">
        <v>0.3</v>
      </c>
      <c r="K955" s="331">
        <v>0.2</v>
      </c>
      <c r="L955" s="332"/>
      <c r="M955" s="332"/>
      <c r="N955" s="189">
        <f t="shared" si="542"/>
        <v>1</v>
      </c>
      <c r="O955" s="190">
        <v>1.03</v>
      </c>
      <c r="P955" s="191">
        <v>35</v>
      </c>
      <c r="Q955" s="192">
        <v>33.6</v>
      </c>
      <c r="R955" s="370">
        <v>33.200000000000003</v>
      </c>
      <c r="S955" s="194"/>
      <c r="T955" s="194"/>
      <c r="U955" s="198">
        <f t="shared" si="538"/>
        <v>14.1</v>
      </c>
      <c r="V955" s="196">
        <f t="shared" si="539"/>
        <v>14</v>
      </c>
      <c r="W955" s="323">
        <v>300000000000</v>
      </c>
      <c r="X955" s="323"/>
      <c r="Y955" s="323"/>
      <c r="Z955" s="373"/>
      <c r="AA955" s="373"/>
      <c r="AB955" s="58">
        <f t="shared" si="536"/>
        <v>3.46</v>
      </c>
      <c r="AC955" s="198">
        <f t="shared" si="540"/>
        <v>42.765599999999999</v>
      </c>
      <c r="AD955" s="199">
        <f t="shared" si="541"/>
        <v>12</v>
      </c>
      <c r="AE955" s="195">
        <v>44</v>
      </c>
      <c r="AF955" s="54"/>
      <c r="AG955" s="491">
        <v>32</v>
      </c>
      <c r="AH955" s="60"/>
      <c r="AI955" s="55"/>
      <c r="AJ955" s="61"/>
      <c r="AK955" s="62"/>
      <c r="AL955" s="63"/>
      <c r="AM955" s="64"/>
      <c r="AN955" s="65"/>
      <c r="AO955" s="66"/>
    </row>
    <row r="956" spans="1:41" s="22" customFormat="1" ht="49.5" customHeight="1" x14ac:dyDescent="0.15">
      <c r="A956" s="315">
        <v>23</v>
      </c>
      <c r="B956" s="327"/>
      <c r="C956" s="414" t="s">
        <v>879</v>
      </c>
      <c r="D956" s="415" t="s">
        <v>395</v>
      </c>
      <c r="E956" s="415"/>
      <c r="F956" s="416"/>
      <c r="G956" s="416"/>
      <c r="H956" s="328"/>
      <c r="I956" s="187">
        <v>0.7</v>
      </c>
      <c r="J956" s="188">
        <v>0.3</v>
      </c>
      <c r="K956" s="188"/>
      <c r="L956" s="188"/>
      <c r="M956" s="188"/>
      <c r="N956" s="189">
        <f>SUM(I956:K956)</f>
        <v>1</v>
      </c>
      <c r="O956" s="190">
        <v>1.03</v>
      </c>
      <c r="P956" s="191">
        <v>34.4</v>
      </c>
      <c r="Q956" s="192">
        <v>33.200000000000003</v>
      </c>
      <c r="R956" s="192"/>
      <c r="S956" s="192"/>
      <c r="T956" s="192"/>
      <c r="U956" s="198">
        <f>ROUND((((P956*14/35*I956)+(Q956*14/35*J956)+(R956*14/35*K956))*O956),2)</f>
        <v>14.02</v>
      </c>
      <c r="V956" s="199">
        <f t="shared" si="539"/>
        <v>14</v>
      </c>
      <c r="W956" s="72">
        <v>92323517000</v>
      </c>
      <c r="X956" s="68">
        <v>40751646000</v>
      </c>
      <c r="Y956" s="68"/>
      <c r="Z956" s="68"/>
      <c r="AA956" s="68"/>
      <c r="AB956" s="58">
        <f t="shared" si="536"/>
        <v>1.77</v>
      </c>
      <c r="AC956" s="198">
        <f t="shared" si="540"/>
        <v>21.877200000000002</v>
      </c>
      <c r="AD956" s="199">
        <f t="shared" si="541"/>
        <v>12</v>
      </c>
      <c r="AE956" s="195">
        <v>44</v>
      </c>
      <c r="AF956" s="54"/>
      <c r="AG956" s="491">
        <v>32</v>
      </c>
      <c r="AH956" s="60"/>
      <c r="AI956" s="55"/>
      <c r="AJ956" s="61"/>
      <c r="AK956" s="62"/>
      <c r="AL956" s="63"/>
      <c r="AM956" s="64"/>
      <c r="AN956" s="65"/>
      <c r="AO956" s="66"/>
    </row>
    <row r="957" spans="1:41" s="22" customFormat="1" ht="53.25" customHeight="1" x14ac:dyDescent="0.15">
      <c r="A957" s="286">
        <v>18</v>
      </c>
      <c r="B957" s="389"/>
      <c r="C957" s="80"/>
      <c r="D957" s="374" t="s">
        <v>880</v>
      </c>
      <c r="E957" s="243"/>
      <c r="F957" s="243"/>
      <c r="G957" s="243"/>
      <c r="H957" s="210"/>
      <c r="I957" s="187">
        <v>0.51</v>
      </c>
      <c r="J957" s="188">
        <v>0.49</v>
      </c>
      <c r="K957" s="331"/>
      <c r="L957" s="332"/>
      <c r="M957" s="332"/>
      <c r="N957" s="332">
        <f>SUM(I957:K957)</f>
        <v>1</v>
      </c>
      <c r="O957" s="190">
        <v>1.03</v>
      </c>
      <c r="P957" s="191">
        <v>33.6</v>
      </c>
      <c r="Q957" s="192">
        <v>34.4</v>
      </c>
      <c r="R957" s="370"/>
      <c r="S957" s="194"/>
      <c r="T957" s="194"/>
      <c r="U957" s="347">
        <f>ROUND((((P957*14/35*I957)+(Q957*14/35*J957)+(R957*14/35*K957))*O957),2)</f>
        <v>14</v>
      </c>
      <c r="V957" s="196">
        <f t="shared" si="539"/>
        <v>14</v>
      </c>
      <c r="W957" s="323"/>
      <c r="X957" s="323">
        <v>82000000000</v>
      </c>
      <c r="Y957" s="323"/>
      <c r="Z957" s="373"/>
      <c r="AA957" s="373"/>
      <c r="AB957" s="58">
        <f t="shared" si="536"/>
        <v>0.93</v>
      </c>
      <c r="AC957" s="198">
        <f t="shared" si="540"/>
        <v>11.4948</v>
      </c>
      <c r="AD957" s="199">
        <f t="shared" si="541"/>
        <v>11.4948</v>
      </c>
      <c r="AE957" s="195">
        <v>44</v>
      </c>
      <c r="AF957" s="54"/>
      <c r="AG957" s="491">
        <v>32</v>
      </c>
      <c r="AH957" s="60"/>
      <c r="AI957" s="55"/>
      <c r="AJ957" s="61"/>
      <c r="AK957" s="62"/>
      <c r="AL957" s="63"/>
      <c r="AM957" s="64"/>
      <c r="AN957" s="65"/>
      <c r="AO957" s="66"/>
    </row>
    <row r="958" spans="1:41" s="22" customFormat="1" ht="49.5" customHeight="1" x14ac:dyDescent="0.15">
      <c r="A958" s="315"/>
      <c r="B958" s="327"/>
      <c r="C958" s="104"/>
      <c r="D958" s="200"/>
      <c r="E958" s="104" t="s">
        <v>881</v>
      </c>
      <c r="F958" s="406"/>
      <c r="G958" s="406"/>
      <c r="H958" s="417" t="s">
        <v>882</v>
      </c>
      <c r="I958" s="187"/>
      <c r="J958" s="188"/>
      <c r="K958" s="188"/>
      <c r="L958" s="188"/>
      <c r="M958" s="188"/>
      <c r="N958" s="189"/>
      <c r="O958" s="190"/>
      <c r="P958" s="191"/>
      <c r="Q958" s="192"/>
      <c r="R958" s="192"/>
      <c r="S958" s="192"/>
      <c r="T958" s="192"/>
      <c r="U958" s="198"/>
      <c r="V958" s="199"/>
      <c r="W958" s="72"/>
      <c r="X958" s="72"/>
      <c r="Y958" s="68">
        <v>40751646000</v>
      </c>
      <c r="Z958" s="68"/>
      <c r="AA958" s="68"/>
      <c r="AB958" s="58">
        <f t="shared" si="536"/>
        <v>0</v>
      </c>
      <c r="AC958" s="198">
        <f t="shared" si="540"/>
        <v>0</v>
      </c>
      <c r="AD958" s="199">
        <f t="shared" si="541"/>
        <v>0</v>
      </c>
      <c r="AE958" s="195">
        <v>44</v>
      </c>
      <c r="AF958" s="54"/>
      <c r="AG958" s="491">
        <v>32</v>
      </c>
      <c r="AH958" s="60"/>
      <c r="AI958" s="55"/>
      <c r="AJ958" s="61"/>
      <c r="AK958" s="62"/>
      <c r="AL958" s="63"/>
      <c r="AM958" s="64"/>
      <c r="AN958" s="65"/>
      <c r="AO958" s="66"/>
    </row>
    <row r="959" spans="1:41" s="22" customFormat="1" ht="53.25" customHeight="1" x14ac:dyDescent="0.15">
      <c r="A959" s="286">
        <v>19</v>
      </c>
      <c r="B959" s="389"/>
      <c r="C959" s="80" t="s">
        <v>883</v>
      </c>
      <c r="D959" s="80" t="s">
        <v>543</v>
      </c>
      <c r="E959" s="418"/>
      <c r="F959" s="418"/>
      <c r="G959" s="418"/>
      <c r="H959" s="210" t="s">
        <v>884</v>
      </c>
      <c r="I959" s="187">
        <v>0.51</v>
      </c>
      <c r="J959" s="188">
        <v>0.49</v>
      </c>
      <c r="K959" s="331">
        <v>0</v>
      </c>
      <c r="L959" s="332"/>
      <c r="M959" s="332"/>
      <c r="N959" s="332">
        <f t="shared" ref="N959:N965" si="543">SUM(I959:K959)</f>
        <v>1</v>
      </c>
      <c r="O959" s="190">
        <v>1.03</v>
      </c>
      <c r="P959" s="191">
        <v>35</v>
      </c>
      <c r="Q959" s="192">
        <v>33.200000000000003</v>
      </c>
      <c r="R959" s="370">
        <v>33.200000000000003</v>
      </c>
      <c r="S959" s="194"/>
      <c r="T959" s="194"/>
      <c r="U959" s="347">
        <f t="shared" ref="U959:U965" si="544">ROUND((((P959*14/35*I959)+(Q959*14/35*J959)+(R959*14/35*K959))*O959),2)</f>
        <v>14.06</v>
      </c>
      <c r="V959" s="196">
        <f t="shared" ref="V959:V965" si="545">IF(U959&gt;=14,14,U959)</f>
        <v>14</v>
      </c>
      <c r="W959" s="323">
        <v>300000000000</v>
      </c>
      <c r="X959" s="323"/>
      <c r="Y959" s="323"/>
      <c r="Z959" s="373"/>
      <c r="AA959" s="373"/>
      <c r="AB959" s="58">
        <f t="shared" si="536"/>
        <v>3.53</v>
      </c>
      <c r="AC959" s="198">
        <f t="shared" si="540"/>
        <v>43.630800000000001</v>
      </c>
      <c r="AD959" s="199">
        <f t="shared" si="541"/>
        <v>12</v>
      </c>
      <c r="AE959" s="195">
        <v>44</v>
      </c>
      <c r="AF959" s="54"/>
      <c r="AG959" s="491">
        <v>32</v>
      </c>
      <c r="AH959" s="60"/>
      <c r="AI959" s="55"/>
      <c r="AJ959" s="61"/>
      <c r="AK959" s="62"/>
      <c r="AL959" s="63"/>
      <c r="AM959" s="64"/>
      <c r="AN959" s="65"/>
      <c r="AO959" s="66"/>
    </row>
    <row r="960" spans="1:41" s="22" customFormat="1" ht="45" customHeight="1" thickBot="1" x14ac:dyDescent="0.2">
      <c r="A960" s="286">
        <v>21</v>
      </c>
      <c r="B960" s="400"/>
      <c r="C960" s="419" t="s">
        <v>885</v>
      </c>
      <c r="D960" s="420" t="s">
        <v>886</v>
      </c>
      <c r="E960" s="371" t="s">
        <v>543</v>
      </c>
      <c r="F960" s="371"/>
      <c r="G960" s="343"/>
      <c r="H960" s="210" t="s">
        <v>884</v>
      </c>
      <c r="I960" s="187">
        <v>0.36</v>
      </c>
      <c r="J960" s="188">
        <v>0.3</v>
      </c>
      <c r="K960" s="331">
        <v>0.34</v>
      </c>
      <c r="L960" s="332"/>
      <c r="M960" s="332"/>
      <c r="N960" s="332">
        <f t="shared" si="543"/>
        <v>1</v>
      </c>
      <c r="O960" s="190">
        <v>1.03</v>
      </c>
      <c r="P960" s="191"/>
      <c r="Q960" s="192"/>
      <c r="R960" s="370">
        <v>34.4</v>
      </c>
      <c r="S960" s="194"/>
      <c r="T960" s="194"/>
      <c r="U960" s="347">
        <f t="shared" si="544"/>
        <v>4.82</v>
      </c>
      <c r="V960" s="196">
        <f t="shared" si="545"/>
        <v>4.82</v>
      </c>
      <c r="W960" s="68"/>
      <c r="X960" s="68"/>
      <c r="Y960" s="421">
        <v>300000000000</v>
      </c>
      <c r="Z960" s="405"/>
      <c r="AA960" s="405"/>
      <c r="AB960" s="58">
        <f t="shared" si="536"/>
        <v>2.35</v>
      </c>
      <c r="AC960" s="198">
        <f t="shared" si="540"/>
        <v>29.046000000000003</v>
      </c>
      <c r="AD960" s="199">
        <f t="shared" si="541"/>
        <v>12</v>
      </c>
      <c r="AE960" s="195">
        <v>44</v>
      </c>
      <c r="AF960" s="54"/>
      <c r="AG960" s="491">
        <v>32</v>
      </c>
      <c r="AH960" s="60"/>
      <c r="AI960" s="55"/>
      <c r="AJ960" s="61"/>
      <c r="AK960" s="62"/>
      <c r="AL960" s="63"/>
      <c r="AM960" s="64"/>
      <c r="AN960" s="65"/>
      <c r="AO960" s="66"/>
    </row>
    <row r="961" spans="1:41" s="22" customFormat="1" ht="42" customHeight="1" x14ac:dyDescent="0.15">
      <c r="A961" s="315"/>
      <c r="B961" s="422"/>
      <c r="C961" s="363"/>
      <c r="D961" s="220" t="s">
        <v>887</v>
      </c>
      <c r="E961" s="376"/>
      <c r="F961" s="335"/>
      <c r="G961" s="73"/>
      <c r="H961" s="364"/>
      <c r="I961" s="187">
        <v>0.5</v>
      </c>
      <c r="J961" s="188">
        <v>0.25</v>
      </c>
      <c r="K961" s="331">
        <v>0.25</v>
      </c>
      <c r="L961" s="332"/>
      <c r="M961" s="332"/>
      <c r="N961" s="332">
        <f t="shared" si="543"/>
        <v>1</v>
      </c>
      <c r="O961" s="190">
        <v>1.03</v>
      </c>
      <c r="P961" s="191">
        <v>34.700000000000003</v>
      </c>
      <c r="Q961" s="192">
        <v>32.200000000000003</v>
      </c>
      <c r="R961" s="370">
        <v>34.4</v>
      </c>
      <c r="S961" s="194"/>
      <c r="T961" s="194"/>
      <c r="U961" s="347">
        <f t="shared" si="544"/>
        <v>14.01</v>
      </c>
      <c r="V961" s="196">
        <f t="shared" si="545"/>
        <v>14</v>
      </c>
      <c r="W961" s="365">
        <v>140000000000</v>
      </c>
      <c r="X961" s="68">
        <v>27000000000</v>
      </c>
      <c r="Y961" s="68"/>
      <c r="Z961" s="292"/>
      <c r="AA961" s="292"/>
      <c r="AB961" s="58">
        <f t="shared" si="536"/>
        <v>1.77</v>
      </c>
      <c r="AC961" s="198">
        <f t="shared" si="540"/>
        <v>21.877200000000002</v>
      </c>
      <c r="AD961" s="199">
        <f t="shared" si="541"/>
        <v>12</v>
      </c>
      <c r="AE961" s="195">
        <v>44</v>
      </c>
      <c r="AF961" s="54"/>
      <c r="AG961" s="491">
        <v>32</v>
      </c>
      <c r="AH961" s="60"/>
      <c r="AI961" s="55"/>
      <c r="AJ961" s="61"/>
      <c r="AK961" s="62"/>
      <c r="AL961" s="63"/>
      <c r="AM961" s="64"/>
      <c r="AN961" s="65"/>
      <c r="AO961" s="66"/>
    </row>
    <row r="962" spans="1:41" s="22" customFormat="1" ht="49.5" customHeight="1" x14ac:dyDescent="0.15">
      <c r="A962" s="315"/>
      <c r="B962" s="327"/>
      <c r="C962" s="295" t="s">
        <v>888</v>
      </c>
      <c r="D962" s="76"/>
      <c r="E962" s="80"/>
      <c r="F962" s="387"/>
      <c r="G962" s="387"/>
      <c r="H962" s="369"/>
      <c r="I962" s="297">
        <v>0.38</v>
      </c>
      <c r="J962" s="294">
        <v>0.32</v>
      </c>
      <c r="K962" s="188">
        <v>0.3</v>
      </c>
      <c r="L962" s="188"/>
      <c r="M962" s="188"/>
      <c r="N962" s="189">
        <f t="shared" si="543"/>
        <v>1</v>
      </c>
      <c r="O962" s="190">
        <v>1.03</v>
      </c>
      <c r="P962" s="191">
        <v>35</v>
      </c>
      <c r="Q962" s="192">
        <v>32.200000000000003</v>
      </c>
      <c r="R962" s="192">
        <v>34</v>
      </c>
      <c r="S962" s="192"/>
      <c r="T962" s="192"/>
      <c r="U962" s="198">
        <f t="shared" si="544"/>
        <v>13.93</v>
      </c>
      <c r="V962" s="199">
        <f t="shared" si="545"/>
        <v>13.93</v>
      </c>
      <c r="W962" s="72">
        <v>6334363000</v>
      </c>
      <c r="X962" s="68">
        <v>80949968000</v>
      </c>
      <c r="Y962" s="68">
        <v>27500000000</v>
      </c>
      <c r="Z962" s="68"/>
      <c r="AA962" s="68"/>
      <c r="AB962" s="58">
        <f t="shared" si="536"/>
        <v>0.84</v>
      </c>
      <c r="AC962" s="198">
        <f t="shared" si="540"/>
        <v>10.382400000000001</v>
      </c>
      <c r="AD962" s="199">
        <f t="shared" si="541"/>
        <v>10.382400000000001</v>
      </c>
      <c r="AE962" s="195">
        <v>44</v>
      </c>
      <c r="AF962" s="54"/>
      <c r="AG962" s="491">
        <v>32</v>
      </c>
      <c r="AH962" s="60"/>
      <c r="AI962" s="55"/>
      <c r="AJ962" s="61"/>
      <c r="AK962" s="62"/>
      <c r="AL962" s="63"/>
      <c r="AM962" s="64"/>
      <c r="AN962" s="65"/>
      <c r="AO962" s="66"/>
    </row>
    <row r="963" spans="1:41" s="22" customFormat="1" ht="49.5" customHeight="1" x14ac:dyDescent="0.15">
      <c r="A963" s="315"/>
      <c r="B963" s="327"/>
      <c r="C963" s="200"/>
      <c r="D963" s="423"/>
      <c r="E963" s="387" t="s">
        <v>889</v>
      </c>
      <c r="F963" s="387"/>
      <c r="G963" s="387"/>
      <c r="H963" s="369"/>
      <c r="I963" s="297">
        <v>0.4</v>
      </c>
      <c r="J963" s="294">
        <v>0.3</v>
      </c>
      <c r="K963" s="188">
        <v>0.3</v>
      </c>
      <c r="L963" s="188"/>
      <c r="M963" s="188"/>
      <c r="N963" s="189">
        <f t="shared" si="543"/>
        <v>1</v>
      </c>
      <c r="O963" s="190">
        <v>1.03</v>
      </c>
      <c r="P963" s="191">
        <v>34</v>
      </c>
      <c r="Q963" s="192">
        <v>34.700000000000003</v>
      </c>
      <c r="R963" s="192">
        <v>33.200000000000003</v>
      </c>
      <c r="S963" s="192"/>
      <c r="T963" s="192"/>
      <c r="U963" s="198">
        <f t="shared" si="544"/>
        <v>14</v>
      </c>
      <c r="V963" s="199">
        <f t="shared" si="545"/>
        <v>14</v>
      </c>
      <c r="W963" s="72">
        <v>27000000000</v>
      </c>
      <c r="X963" s="72">
        <v>18700000000</v>
      </c>
      <c r="Y963" s="68">
        <v>66600000000</v>
      </c>
      <c r="Z963" s="68"/>
      <c r="AA963" s="68"/>
      <c r="AB963" s="58">
        <f t="shared" si="536"/>
        <v>0.84</v>
      </c>
      <c r="AC963" s="198">
        <f t="shared" si="540"/>
        <v>10.382400000000001</v>
      </c>
      <c r="AD963" s="199">
        <f t="shared" si="541"/>
        <v>10.382400000000001</v>
      </c>
      <c r="AE963" s="195">
        <v>44</v>
      </c>
      <c r="AF963" s="54"/>
      <c r="AG963" s="491">
        <v>32</v>
      </c>
      <c r="AH963" s="60"/>
      <c r="AI963" s="55"/>
      <c r="AJ963" s="61"/>
      <c r="AK963" s="62"/>
      <c r="AL963" s="63"/>
      <c r="AM963" s="64"/>
      <c r="AN963" s="65"/>
      <c r="AO963" s="66"/>
    </row>
    <row r="964" spans="1:41" s="22" customFormat="1" ht="49.5" customHeight="1" x14ac:dyDescent="0.15">
      <c r="A964" s="315"/>
      <c r="B964" s="327"/>
      <c r="C964" s="295" t="s">
        <v>890</v>
      </c>
      <c r="D964" s="220" t="s">
        <v>891</v>
      </c>
      <c r="E964" s="387" t="s">
        <v>889</v>
      </c>
      <c r="F964" s="387"/>
      <c r="G964" s="387"/>
      <c r="H964" s="369"/>
      <c r="I964" s="187">
        <v>0.36</v>
      </c>
      <c r="J964" s="188">
        <v>0.3</v>
      </c>
      <c r="K964" s="188">
        <v>0.34</v>
      </c>
      <c r="L964" s="188"/>
      <c r="M964" s="188"/>
      <c r="N964" s="189">
        <f t="shared" si="543"/>
        <v>1</v>
      </c>
      <c r="O964" s="190">
        <v>1.03</v>
      </c>
      <c r="P964" s="191">
        <v>34.4</v>
      </c>
      <c r="Q964" s="192">
        <v>34.4</v>
      </c>
      <c r="R964" s="192">
        <v>33.200000000000003</v>
      </c>
      <c r="S964" s="192"/>
      <c r="T964" s="192"/>
      <c r="U964" s="198">
        <f t="shared" si="544"/>
        <v>14</v>
      </c>
      <c r="V964" s="199">
        <f t="shared" si="545"/>
        <v>14</v>
      </c>
      <c r="W964" s="72">
        <v>38000000000</v>
      </c>
      <c r="X964" s="68"/>
      <c r="Y964" s="68">
        <v>66600000000</v>
      </c>
      <c r="Z964" s="68"/>
      <c r="AA964" s="68"/>
      <c r="AB964" s="58">
        <f t="shared" si="536"/>
        <v>0.84</v>
      </c>
      <c r="AC964" s="198">
        <f t="shared" si="540"/>
        <v>10.382400000000001</v>
      </c>
      <c r="AD964" s="199">
        <f t="shared" si="541"/>
        <v>10.382400000000001</v>
      </c>
      <c r="AE964" s="195">
        <v>44</v>
      </c>
      <c r="AF964" s="54"/>
      <c r="AG964" s="491">
        <v>32</v>
      </c>
      <c r="AH964" s="60"/>
      <c r="AI964" s="55"/>
      <c r="AJ964" s="61"/>
      <c r="AK964" s="62"/>
      <c r="AL964" s="63"/>
      <c r="AM964" s="64"/>
      <c r="AN964" s="65"/>
      <c r="AO964" s="66"/>
    </row>
    <row r="965" spans="1:41" s="22" customFormat="1" ht="49.5" customHeight="1" x14ac:dyDescent="0.15">
      <c r="A965" s="315"/>
      <c r="B965" s="327"/>
      <c r="C965" s="200"/>
      <c r="D965" s="220" t="s">
        <v>892</v>
      </c>
      <c r="E965" s="424" t="s">
        <v>893</v>
      </c>
      <c r="F965" s="425"/>
      <c r="G965" s="425"/>
      <c r="H965" s="369"/>
      <c r="I965" s="187">
        <v>0.35099999999999998</v>
      </c>
      <c r="J965" s="188">
        <v>0.34899999999999998</v>
      </c>
      <c r="K965" s="188">
        <v>0.3</v>
      </c>
      <c r="L965" s="188"/>
      <c r="M965" s="188"/>
      <c r="N965" s="189">
        <f t="shared" si="543"/>
        <v>1</v>
      </c>
      <c r="O965" s="190">
        <v>1.03</v>
      </c>
      <c r="P965" s="191">
        <v>33.200000000000003</v>
      </c>
      <c r="Q965" s="192">
        <v>34.700000000000003</v>
      </c>
      <c r="R965" s="192">
        <v>34</v>
      </c>
      <c r="S965" s="192"/>
      <c r="T965" s="192"/>
      <c r="U965" s="198">
        <f t="shared" si="544"/>
        <v>13.99</v>
      </c>
      <c r="V965" s="199">
        <f t="shared" si="545"/>
        <v>13.99</v>
      </c>
      <c r="W965" s="72">
        <v>52060578000</v>
      </c>
      <c r="X965" s="72"/>
      <c r="Y965" s="68">
        <v>62500000000</v>
      </c>
      <c r="Z965" s="68"/>
      <c r="AA965" s="68"/>
      <c r="AB965" s="58">
        <f t="shared" si="536"/>
        <v>0.85</v>
      </c>
      <c r="AC965" s="198">
        <f t="shared" si="540"/>
        <v>10.506</v>
      </c>
      <c r="AD965" s="199">
        <f t="shared" si="541"/>
        <v>10.506</v>
      </c>
      <c r="AE965" s="195">
        <v>44</v>
      </c>
      <c r="AF965" s="54"/>
      <c r="AG965" s="491">
        <v>32</v>
      </c>
      <c r="AH965" s="60"/>
      <c r="AI965" s="55"/>
      <c r="AJ965" s="61"/>
      <c r="AK965" s="62"/>
      <c r="AL965" s="63"/>
      <c r="AM965" s="64"/>
      <c r="AN965" s="65"/>
      <c r="AO965" s="66"/>
    </row>
    <row r="966" spans="1:41" s="22" customFormat="1" ht="57.75" customHeight="1" x14ac:dyDescent="0.15">
      <c r="A966" s="315"/>
      <c r="B966" s="380"/>
      <c r="C966" s="406" t="s">
        <v>889</v>
      </c>
      <c r="D966" s="80" t="s">
        <v>894</v>
      </c>
      <c r="E966" s="424" t="s">
        <v>893</v>
      </c>
      <c r="F966" s="425"/>
      <c r="G966" s="425"/>
      <c r="H966" s="210"/>
      <c r="I966" s="187"/>
      <c r="J966" s="188"/>
      <c r="K966" s="189"/>
      <c r="L966" s="332"/>
      <c r="M966" s="332"/>
      <c r="N966" s="332"/>
      <c r="O966" s="190"/>
      <c r="P966" s="191"/>
      <c r="Q966" s="192"/>
      <c r="R966" s="193"/>
      <c r="S966" s="194"/>
      <c r="T966" s="194"/>
      <c r="U966" s="347"/>
      <c r="V966" s="196"/>
      <c r="W966" s="291">
        <f>W950*I950</f>
        <v>5057964560</v>
      </c>
      <c r="X966" s="291">
        <f>X950*J950</f>
        <v>10062684600</v>
      </c>
      <c r="Y966" s="291">
        <f>Y950*K950</f>
        <v>17305908100</v>
      </c>
      <c r="Z966" s="373"/>
      <c r="AA966" s="373"/>
      <c r="AB966" s="58">
        <f t="shared" si="536"/>
        <v>0</v>
      </c>
      <c r="AC966" s="198">
        <f t="shared" si="540"/>
        <v>0</v>
      </c>
      <c r="AD966" s="199">
        <f t="shared" si="541"/>
        <v>0</v>
      </c>
      <c r="AE966" s="195"/>
      <c r="AF966" s="54"/>
      <c r="AG966" s="491">
        <v>32</v>
      </c>
      <c r="AH966" s="60"/>
      <c r="AI966" s="55"/>
      <c r="AJ966" s="61"/>
      <c r="AK966" s="62"/>
      <c r="AL966" s="63"/>
      <c r="AM966" s="64"/>
      <c r="AN966" s="65"/>
      <c r="AO966" s="66"/>
    </row>
    <row r="967" spans="1:41" s="22" customFormat="1" ht="49.5" customHeight="1" x14ac:dyDescent="0.15">
      <c r="A967" s="315"/>
      <c r="B967" s="327" t="s">
        <v>895</v>
      </c>
      <c r="C967" s="243" t="s">
        <v>879</v>
      </c>
      <c r="D967" s="220" t="s">
        <v>891</v>
      </c>
      <c r="E967" s="80" t="s">
        <v>703</v>
      </c>
      <c r="F967" s="387"/>
      <c r="G967" s="387"/>
      <c r="H967" s="369"/>
      <c r="I967" s="187">
        <v>0.4</v>
      </c>
      <c r="J967" s="188">
        <v>0.4</v>
      </c>
      <c r="K967" s="188">
        <v>0.2</v>
      </c>
      <c r="L967" s="188"/>
      <c r="M967" s="188"/>
      <c r="N967" s="189">
        <f>SUM(I967:K967)</f>
        <v>1</v>
      </c>
      <c r="O967" s="190">
        <v>1.03</v>
      </c>
      <c r="P967" s="191">
        <v>34.4</v>
      </c>
      <c r="Q967" s="192">
        <v>34.4</v>
      </c>
      <c r="R967" s="192">
        <v>32.200000000000003</v>
      </c>
      <c r="S967" s="192"/>
      <c r="T967" s="192"/>
      <c r="U967" s="198">
        <f>ROUND((((P967*14/35*I967)+(Q967*14/35*J967)+(R967*14/35*K967))*O967),2)</f>
        <v>13.99</v>
      </c>
      <c r="V967" s="199">
        <f>IF(U967&gt;=14,14,U967)</f>
        <v>13.99</v>
      </c>
      <c r="W967" s="72">
        <v>92323517000</v>
      </c>
      <c r="X967" s="72"/>
      <c r="Y967" s="68">
        <v>80949968000</v>
      </c>
      <c r="Z967" s="68"/>
      <c r="AA967" s="68"/>
      <c r="AB967" s="58">
        <f t="shared" si="536"/>
        <v>1.22</v>
      </c>
      <c r="AC967" s="198">
        <f t="shared" si="540"/>
        <v>15.0792</v>
      </c>
      <c r="AD967" s="199">
        <f t="shared" si="541"/>
        <v>12</v>
      </c>
      <c r="AE967" s="195">
        <v>44</v>
      </c>
      <c r="AF967" s="54"/>
      <c r="AG967" s="491">
        <v>32</v>
      </c>
      <c r="AH967" s="60"/>
      <c r="AI967" s="55"/>
      <c r="AJ967" s="61"/>
      <c r="AK967" s="62"/>
      <c r="AL967" s="63"/>
      <c r="AM967" s="64"/>
      <c r="AN967" s="65"/>
      <c r="AO967" s="66"/>
    </row>
    <row r="968" spans="1:41" s="22" customFormat="1" ht="49.5" customHeight="1" x14ac:dyDescent="0.15">
      <c r="A968" s="315"/>
      <c r="B968" s="327" t="s">
        <v>105</v>
      </c>
      <c r="C968" s="243" t="s">
        <v>879</v>
      </c>
      <c r="D968" s="220"/>
      <c r="E968" s="243" t="s">
        <v>879</v>
      </c>
      <c r="F968" s="288"/>
      <c r="G968" s="288"/>
      <c r="H968" s="369"/>
      <c r="I968" s="187">
        <v>0.45</v>
      </c>
      <c r="J968" s="188">
        <v>0.3</v>
      </c>
      <c r="K968" s="188">
        <v>0.25</v>
      </c>
      <c r="L968" s="188"/>
      <c r="M968" s="188"/>
      <c r="N968" s="189">
        <f>SUM(I968:K968)</f>
        <v>1</v>
      </c>
      <c r="O968" s="190">
        <v>1.03</v>
      </c>
      <c r="P968" s="191">
        <v>34.700000000000003</v>
      </c>
      <c r="Q968" s="192">
        <v>34.700000000000003</v>
      </c>
      <c r="R968" s="192">
        <v>32.200000000000003</v>
      </c>
      <c r="S968" s="192"/>
      <c r="T968" s="192"/>
      <c r="U968" s="198">
        <f>ROUND((((P968*14/35*I968)+(Q968*14/35*J968)+(R968*14/35*K968))*O968),2)</f>
        <v>14.04</v>
      </c>
      <c r="V968" s="199">
        <f>IF(U968&gt;=14,14,U968)</f>
        <v>14</v>
      </c>
      <c r="W968" s="72">
        <v>14000000000</v>
      </c>
      <c r="X968" s="72">
        <v>36000000000</v>
      </c>
      <c r="Y968" s="72">
        <v>92323517000</v>
      </c>
      <c r="Z968" s="72"/>
      <c r="AA968" s="72"/>
      <c r="AB968" s="58">
        <f t="shared" si="536"/>
        <v>0.93</v>
      </c>
      <c r="AC968" s="198">
        <f t="shared" si="540"/>
        <v>11.4948</v>
      </c>
      <c r="AD968" s="199">
        <f t="shared" si="541"/>
        <v>11.4948</v>
      </c>
      <c r="AE968" s="195">
        <v>44</v>
      </c>
      <c r="AF968" s="54"/>
      <c r="AG968" s="491">
        <v>32</v>
      </c>
      <c r="AH968" s="60"/>
      <c r="AI968" s="55"/>
      <c r="AJ968" s="61"/>
      <c r="AK968" s="62"/>
      <c r="AL968" s="63"/>
      <c r="AM968" s="64"/>
      <c r="AN968" s="65"/>
      <c r="AO968" s="66"/>
    </row>
    <row r="969" spans="1:41" s="22" customFormat="1" ht="49.5" customHeight="1" x14ac:dyDescent="0.15">
      <c r="A969" s="315"/>
      <c r="B969" s="327"/>
      <c r="C969" s="243"/>
      <c r="D969" s="200" t="s">
        <v>896</v>
      </c>
      <c r="E969" s="80"/>
      <c r="F969" s="387"/>
      <c r="G969" s="387"/>
      <c r="H969" s="369"/>
      <c r="I969" s="187"/>
      <c r="J969" s="188"/>
      <c r="K969" s="188"/>
      <c r="L969" s="188"/>
      <c r="M969" s="188"/>
      <c r="N969" s="189"/>
      <c r="O969" s="190"/>
      <c r="P969" s="317"/>
      <c r="Q969" s="195"/>
      <c r="R969" s="195"/>
      <c r="S969" s="195"/>
      <c r="T969" s="195"/>
      <c r="U969" s="198"/>
      <c r="V969" s="199"/>
      <c r="W969" s="72"/>
      <c r="X969" s="72"/>
      <c r="Y969" s="68"/>
      <c r="Z969" s="68"/>
      <c r="AA969" s="68"/>
      <c r="AB969" s="58">
        <f t="shared" si="536"/>
        <v>0</v>
      </c>
      <c r="AC969" s="198">
        <f t="shared" si="540"/>
        <v>0</v>
      </c>
      <c r="AD969" s="199">
        <f t="shared" si="541"/>
        <v>0</v>
      </c>
      <c r="AE969" s="195"/>
      <c r="AF969" s="54"/>
      <c r="AG969" s="491">
        <v>32</v>
      </c>
      <c r="AH969" s="60"/>
      <c r="AI969" s="55"/>
      <c r="AJ969" s="61"/>
      <c r="AK969" s="62"/>
      <c r="AL969" s="63"/>
      <c r="AM969" s="64"/>
      <c r="AN969" s="65"/>
      <c r="AO969" s="66"/>
    </row>
    <row r="970" spans="1:41" s="22" customFormat="1" ht="49.5" customHeight="1" x14ac:dyDescent="0.15">
      <c r="A970" s="315"/>
      <c r="B970" s="327"/>
      <c r="C970" s="243"/>
      <c r="D970" s="220" t="s">
        <v>897</v>
      </c>
      <c r="E970" s="80"/>
      <c r="F970" s="387"/>
      <c r="G970" s="387"/>
      <c r="H970" s="369"/>
      <c r="I970" s="187"/>
      <c r="J970" s="188"/>
      <c r="K970" s="188"/>
      <c r="L970" s="188"/>
      <c r="M970" s="188"/>
      <c r="N970" s="189"/>
      <c r="O970" s="190"/>
      <c r="P970" s="317"/>
      <c r="Q970" s="195"/>
      <c r="R970" s="195"/>
      <c r="S970" s="195"/>
      <c r="T970" s="195"/>
      <c r="U970" s="198"/>
      <c r="V970" s="199"/>
      <c r="W970" s="72"/>
      <c r="X970" s="72"/>
      <c r="Y970" s="68"/>
      <c r="Z970" s="68"/>
      <c r="AA970" s="68"/>
      <c r="AB970" s="58">
        <f t="shared" si="536"/>
        <v>0</v>
      </c>
      <c r="AC970" s="198">
        <f t="shared" si="540"/>
        <v>0</v>
      </c>
      <c r="AD970" s="199">
        <f t="shared" si="541"/>
        <v>0</v>
      </c>
      <c r="AE970" s="195"/>
      <c r="AF970" s="54"/>
      <c r="AG970" s="491">
        <v>32</v>
      </c>
      <c r="AH970" s="60"/>
      <c r="AI970" s="55"/>
      <c r="AJ970" s="61"/>
      <c r="AK970" s="62"/>
      <c r="AL970" s="63"/>
      <c r="AM970" s="64"/>
      <c r="AN970" s="65"/>
      <c r="AO970" s="66"/>
    </row>
    <row r="971" spans="1:41" s="22" customFormat="1" ht="45" customHeight="1" x14ac:dyDescent="0.15">
      <c r="A971" s="286"/>
      <c r="B971" s="327"/>
      <c r="C971" s="104" t="s">
        <v>898</v>
      </c>
      <c r="D971" s="426" t="s">
        <v>899</v>
      </c>
      <c r="E971" s="80" t="s">
        <v>703</v>
      </c>
      <c r="F971" s="80"/>
      <c r="G971" s="76"/>
      <c r="H971" s="417"/>
      <c r="I971" s="187">
        <v>0.36</v>
      </c>
      <c r="J971" s="188">
        <v>0.3</v>
      </c>
      <c r="K971" s="188">
        <v>0.34</v>
      </c>
      <c r="L971" s="188"/>
      <c r="M971" s="188"/>
      <c r="N971" s="189">
        <f t="shared" ref="N971:N979" si="546">SUM(I971:K971)</f>
        <v>1</v>
      </c>
      <c r="O971" s="190">
        <v>1.03</v>
      </c>
      <c r="P971" s="191">
        <v>35</v>
      </c>
      <c r="Q971" s="192">
        <v>35</v>
      </c>
      <c r="R971" s="192">
        <v>32.200000000000003</v>
      </c>
      <c r="S971" s="192"/>
      <c r="T971" s="192"/>
      <c r="U971" s="198">
        <f t="shared" ref="U971:U979" si="547">ROUND((((P971*14/35*I971)+(Q971*14/35*J971)+(R971*14/35*K971))*O971),2)</f>
        <v>14.03</v>
      </c>
      <c r="V971" s="199">
        <f>IF(U971&gt;=14,14,U971)</f>
        <v>14</v>
      </c>
      <c r="W971" s="72">
        <v>25000000000</v>
      </c>
      <c r="X971" s="72"/>
      <c r="Y971" s="68">
        <v>80949968000</v>
      </c>
      <c r="Z971" s="68"/>
      <c r="AA971" s="68"/>
      <c r="AB971" s="58">
        <f t="shared" si="536"/>
        <v>0.84</v>
      </c>
      <c r="AC971" s="198">
        <f t="shared" si="540"/>
        <v>10.382400000000001</v>
      </c>
      <c r="AD971" s="199">
        <f t="shared" si="541"/>
        <v>10.382400000000001</v>
      </c>
      <c r="AE971" s="195">
        <v>44</v>
      </c>
      <c r="AF971" s="54"/>
      <c r="AG971" s="491">
        <v>32</v>
      </c>
      <c r="AH971" s="60"/>
      <c r="AI971" s="55"/>
      <c r="AJ971" s="61"/>
      <c r="AK971" s="62"/>
      <c r="AL971" s="63"/>
      <c r="AM971" s="64"/>
      <c r="AN971" s="65"/>
      <c r="AO971" s="66"/>
    </row>
    <row r="972" spans="1:41" s="22" customFormat="1" ht="42" customHeight="1" thickBot="1" x14ac:dyDescent="0.2">
      <c r="A972" s="315"/>
      <c r="B972" s="427"/>
      <c r="C972" s="428" t="s">
        <v>883</v>
      </c>
      <c r="D972" s="429" t="s">
        <v>543</v>
      </c>
      <c r="E972" s="430"/>
      <c r="F972" s="430"/>
      <c r="G972" s="431"/>
      <c r="H972" s="432"/>
      <c r="I972" s="401">
        <v>0.51</v>
      </c>
      <c r="J972" s="402">
        <v>0.49</v>
      </c>
      <c r="K972" s="402"/>
      <c r="L972" s="402"/>
      <c r="M972" s="402"/>
      <c r="N972" s="433">
        <f t="shared" si="546"/>
        <v>1</v>
      </c>
      <c r="O972" s="372">
        <v>1.03</v>
      </c>
      <c r="P972" s="392">
        <v>33.200000000000003</v>
      </c>
      <c r="Q972" s="393">
        <v>35</v>
      </c>
      <c r="R972" s="393">
        <v>0</v>
      </c>
      <c r="S972" s="393"/>
      <c r="T972" s="393"/>
      <c r="U972" s="434">
        <f t="shared" si="547"/>
        <v>14.04</v>
      </c>
      <c r="V972" s="435">
        <f t="shared" ref="V972:V979" si="548">IF(U972&gt;=14,14,U972)</f>
        <v>14</v>
      </c>
      <c r="W972" s="436"/>
      <c r="X972" s="437">
        <v>300000000000</v>
      </c>
      <c r="Y972" s="437"/>
      <c r="Z972" s="437"/>
      <c r="AA972" s="437"/>
      <c r="AB972" s="58">
        <f t="shared" si="536"/>
        <v>3.39</v>
      </c>
      <c r="AC972" s="198">
        <f t="shared" si="540"/>
        <v>41.900399999999998</v>
      </c>
      <c r="AD972" s="199">
        <f t="shared" si="541"/>
        <v>12</v>
      </c>
      <c r="AE972" s="399">
        <v>44</v>
      </c>
      <c r="AF972" s="532"/>
      <c r="AG972" s="491">
        <v>32</v>
      </c>
      <c r="AH972" s="60"/>
      <c r="AI972" s="55"/>
      <c r="AJ972" s="61"/>
      <c r="AK972" s="62"/>
      <c r="AL972" s="63"/>
      <c r="AM972" s="64"/>
      <c r="AN972" s="65"/>
      <c r="AO972" s="66"/>
    </row>
    <row r="973" spans="1:41" s="22" customFormat="1" ht="42" customHeight="1" thickBot="1" x14ac:dyDescent="0.2">
      <c r="A973" s="315"/>
      <c r="B973" s="438"/>
      <c r="C973" s="439" t="s">
        <v>868</v>
      </c>
      <c r="D973" s="440" t="s">
        <v>900</v>
      </c>
      <c r="E973" s="414" t="s">
        <v>818</v>
      </c>
      <c r="F973" s="441"/>
      <c r="G973" s="441"/>
      <c r="H973" s="432"/>
      <c r="I973" s="401">
        <v>0.41</v>
      </c>
      <c r="J973" s="402">
        <v>0.39</v>
      </c>
      <c r="K973" s="403">
        <v>0.2</v>
      </c>
      <c r="L973" s="404"/>
      <c r="M973" s="404"/>
      <c r="N973" s="404">
        <f t="shared" si="546"/>
        <v>1</v>
      </c>
      <c r="O973" s="372">
        <v>1.03</v>
      </c>
      <c r="P973" s="392">
        <v>33.6</v>
      </c>
      <c r="Q973" s="393">
        <v>34.4</v>
      </c>
      <c r="R973" s="394">
        <v>34</v>
      </c>
      <c r="S973" s="395"/>
      <c r="T973" s="395"/>
      <c r="U973" s="442">
        <f t="shared" si="547"/>
        <v>14</v>
      </c>
      <c r="V973" s="396">
        <f t="shared" si="548"/>
        <v>14</v>
      </c>
      <c r="W973" s="323">
        <v>71701999000</v>
      </c>
      <c r="X973" s="397"/>
      <c r="Y973" s="68">
        <v>44683087000</v>
      </c>
      <c r="Z973" s="405"/>
      <c r="AA973" s="405"/>
      <c r="AB973" s="58">
        <f t="shared" si="536"/>
        <v>0.88</v>
      </c>
      <c r="AC973" s="198">
        <f t="shared" si="540"/>
        <v>10.876800000000001</v>
      </c>
      <c r="AD973" s="199">
        <f t="shared" si="541"/>
        <v>10.876800000000001</v>
      </c>
      <c r="AE973" s="399">
        <v>44</v>
      </c>
      <c r="AF973" s="532"/>
      <c r="AG973" s="491">
        <v>32</v>
      </c>
      <c r="AH973" s="60"/>
      <c r="AI973" s="55"/>
      <c r="AJ973" s="61"/>
      <c r="AK973" s="62"/>
      <c r="AL973" s="63"/>
      <c r="AM973" s="64"/>
      <c r="AN973" s="65"/>
      <c r="AO973" s="66"/>
    </row>
    <row r="974" spans="1:41" s="22" customFormat="1" ht="42" customHeight="1" x14ac:dyDescent="0.15">
      <c r="A974" s="315"/>
      <c r="B974" s="438"/>
      <c r="C974" s="426" t="s">
        <v>901</v>
      </c>
      <c r="D974" s="443" t="s">
        <v>790</v>
      </c>
      <c r="E974" s="214"/>
      <c r="F974" s="329"/>
      <c r="G974" s="329"/>
      <c r="H974" s="364"/>
      <c r="I974" s="187">
        <v>0.51</v>
      </c>
      <c r="J974" s="188">
        <v>0.49</v>
      </c>
      <c r="K974" s="331"/>
      <c r="L974" s="332"/>
      <c r="M974" s="332"/>
      <c r="N974" s="332">
        <f t="shared" si="546"/>
        <v>1</v>
      </c>
      <c r="O974" s="190">
        <v>1.03</v>
      </c>
      <c r="P974" s="191">
        <v>34.700000000000003</v>
      </c>
      <c r="Q974" s="192">
        <v>33.6</v>
      </c>
      <c r="R974" s="370"/>
      <c r="S974" s="194"/>
      <c r="T974" s="194"/>
      <c r="U974" s="347">
        <f t="shared" si="547"/>
        <v>14.07</v>
      </c>
      <c r="V974" s="196">
        <f t="shared" si="548"/>
        <v>14</v>
      </c>
      <c r="W974" s="323">
        <v>79000000000</v>
      </c>
      <c r="X974" s="68">
        <v>33401375000</v>
      </c>
      <c r="Y974" s="68"/>
      <c r="Z974" s="292"/>
      <c r="AA974" s="292"/>
      <c r="AB974" s="58">
        <f t="shared" si="536"/>
        <v>1.31</v>
      </c>
      <c r="AC974" s="198">
        <f t="shared" si="540"/>
        <v>16.191600000000001</v>
      </c>
      <c r="AD974" s="199">
        <f t="shared" si="541"/>
        <v>12</v>
      </c>
      <c r="AE974" s="195">
        <v>44</v>
      </c>
      <c r="AF974" s="54"/>
      <c r="AG974" s="491">
        <v>32</v>
      </c>
      <c r="AH974" s="60"/>
      <c r="AI974" s="55"/>
      <c r="AJ974" s="61"/>
      <c r="AK974" s="62"/>
      <c r="AL974" s="63"/>
      <c r="AM974" s="64"/>
      <c r="AN974" s="65"/>
      <c r="AO974" s="66"/>
    </row>
    <row r="975" spans="1:41" s="22" customFormat="1" ht="49.5" customHeight="1" thickBot="1" x14ac:dyDescent="0.2">
      <c r="A975" s="315"/>
      <c r="B975" s="229"/>
      <c r="C975" s="414" t="s">
        <v>902</v>
      </c>
      <c r="D975" s="214"/>
      <c r="E975" s="376"/>
      <c r="F975" s="221"/>
      <c r="G975" s="387"/>
      <c r="H975" s="444"/>
      <c r="I975" s="187">
        <v>0.5</v>
      </c>
      <c r="J975" s="188">
        <v>0.3</v>
      </c>
      <c r="K975" s="331">
        <v>0.2</v>
      </c>
      <c r="L975" s="332"/>
      <c r="M975" s="332"/>
      <c r="N975" s="332">
        <f t="shared" si="546"/>
        <v>1</v>
      </c>
      <c r="O975" s="190">
        <v>1.03</v>
      </c>
      <c r="P975" s="191">
        <v>35</v>
      </c>
      <c r="Q975" s="192">
        <v>34</v>
      </c>
      <c r="R975" s="370">
        <v>32.200000000000003</v>
      </c>
      <c r="S975" s="194"/>
      <c r="T975" s="194"/>
      <c r="U975" s="347">
        <f t="shared" si="547"/>
        <v>14.07</v>
      </c>
      <c r="V975" s="196">
        <f t="shared" si="548"/>
        <v>14</v>
      </c>
      <c r="W975" s="323">
        <v>300000000000</v>
      </c>
      <c r="X975" s="323"/>
      <c r="Y975" s="323"/>
      <c r="Z975" s="373"/>
      <c r="AA975" s="373"/>
      <c r="AB975" s="58">
        <f t="shared" si="536"/>
        <v>3.46</v>
      </c>
      <c r="AC975" s="198">
        <f t="shared" si="540"/>
        <v>42.765599999999999</v>
      </c>
      <c r="AD975" s="199">
        <f t="shared" si="541"/>
        <v>12</v>
      </c>
      <c r="AE975" s="195">
        <v>44</v>
      </c>
      <c r="AF975" s="54"/>
      <c r="AG975" s="491">
        <v>32</v>
      </c>
      <c r="AH975" s="60"/>
      <c r="AI975" s="55"/>
      <c r="AJ975" s="61"/>
      <c r="AK975" s="62"/>
      <c r="AL975" s="63"/>
      <c r="AM975" s="64"/>
      <c r="AN975" s="65"/>
      <c r="AO975" s="66"/>
    </row>
    <row r="976" spans="1:41" s="22" customFormat="1" ht="45" customHeight="1" thickBot="1" x14ac:dyDescent="0.2">
      <c r="A976" s="315"/>
      <c r="B976" s="229"/>
      <c r="C976" s="104" t="s">
        <v>903</v>
      </c>
      <c r="D976" s="445" t="s">
        <v>904</v>
      </c>
      <c r="E976" s="446" t="s">
        <v>703</v>
      </c>
      <c r="F976" s="447"/>
      <c r="G976" s="447"/>
      <c r="H976" s="448"/>
      <c r="I976" s="187">
        <v>0.36</v>
      </c>
      <c r="J976" s="188">
        <v>0.3</v>
      </c>
      <c r="K976" s="331">
        <v>0.34</v>
      </c>
      <c r="L976" s="332"/>
      <c r="M976" s="332"/>
      <c r="N976" s="332">
        <f t="shared" si="546"/>
        <v>1</v>
      </c>
      <c r="O976" s="190">
        <v>1.03</v>
      </c>
      <c r="P976" s="191">
        <v>35</v>
      </c>
      <c r="Q976" s="192">
        <v>34</v>
      </c>
      <c r="R976" s="370">
        <v>32.200000000000003</v>
      </c>
      <c r="S976" s="194"/>
      <c r="T976" s="194"/>
      <c r="U976" s="347">
        <f t="shared" si="547"/>
        <v>13.9</v>
      </c>
      <c r="V976" s="196">
        <f t="shared" si="548"/>
        <v>13.9</v>
      </c>
      <c r="W976" s="68">
        <v>20000000000</v>
      </c>
      <c r="X976" s="68">
        <v>23463266000</v>
      </c>
      <c r="Y976" s="68">
        <v>80949968000</v>
      </c>
      <c r="Z976" s="292"/>
      <c r="AA976" s="292"/>
      <c r="AB976" s="58">
        <f t="shared" si="536"/>
        <v>0.96</v>
      </c>
      <c r="AC976" s="198">
        <f t="shared" si="540"/>
        <v>11.865600000000001</v>
      </c>
      <c r="AD976" s="199">
        <f t="shared" si="541"/>
        <v>11.865600000000001</v>
      </c>
      <c r="AE976" s="195">
        <v>44</v>
      </c>
      <c r="AF976" s="54"/>
      <c r="AG976" s="491">
        <v>32</v>
      </c>
      <c r="AH976" s="60"/>
      <c r="AI976" s="55"/>
      <c r="AJ976" s="61"/>
      <c r="AK976" s="62"/>
      <c r="AL976" s="63"/>
      <c r="AM976" s="64"/>
      <c r="AN976" s="65"/>
      <c r="AO976" s="66"/>
    </row>
    <row r="977" spans="1:41" s="22" customFormat="1" ht="45" customHeight="1" thickBot="1" x14ac:dyDescent="0.2">
      <c r="A977" s="315"/>
      <c r="B977" s="389"/>
      <c r="C977" s="293"/>
      <c r="D977" s="214" t="s">
        <v>905</v>
      </c>
      <c r="E977" s="80"/>
      <c r="F977" s="449"/>
      <c r="G977" s="449"/>
      <c r="H977" s="328"/>
      <c r="I977" s="187">
        <v>0.6</v>
      </c>
      <c r="J977" s="188">
        <v>0.3</v>
      </c>
      <c r="K977" s="331">
        <v>0.1</v>
      </c>
      <c r="L977" s="332"/>
      <c r="M977" s="332"/>
      <c r="N977" s="332">
        <f t="shared" si="546"/>
        <v>0.99999999999999989</v>
      </c>
      <c r="O977" s="190">
        <v>1.03</v>
      </c>
      <c r="P977" s="191">
        <v>34.4</v>
      </c>
      <c r="Q977" s="192">
        <v>33.6</v>
      </c>
      <c r="R977" s="370">
        <v>32.200000000000003</v>
      </c>
      <c r="S977" s="194"/>
      <c r="T977" s="194"/>
      <c r="U977" s="347">
        <f t="shared" si="547"/>
        <v>13.98</v>
      </c>
      <c r="V977" s="196">
        <f t="shared" si="548"/>
        <v>13.98</v>
      </c>
      <c r="W977" s="68"/>
      <c r="X977" s="68">
        <v>42220251000</v>
      </c>
      <c r="Y977" s="68">
        <v>75400000000</v>
      </c>
      <c r="Z977" s="292"/>
      <c r="AA977" s="292"/>
      <c r="AB977" s="58">
        <f t="shared" si="536"/>
        <v>0.47</v>
      </c>
      <c r="AC977" s="198">
        <f t="shared" si="540"/>
        <v>5.8091999999999997</v>
      </c>
      <c r="AD977" s="199">
        <f t="shared" si="541"/>
        <v>5.8091999999999997</v>
      </c>
      <c r="AE977" s="195">
        <v>44</v>
      </c>
      <c r="AF977" s="195"/>
      <c r="AG977" s="492"/>
      <c r="AH977" s="451"/>
      <c r="AI977" s="452"/>
      <c r="AJ977" s="453"/>
      <c r="AK977" s="454"/>
      <c r="AL977" s="455"/>
      <c r="AM977" s="456"/>
      <c r="AN977" s="457"/>
      <c r="AO977" s="371"/>
    </row>
    <row r="978" spans="1:41" s="22" customFormat="1" ht="45" customHeight="1" thickBot="1" x14ac:dyDescent="0.2">
      <c r="A978" s="315"/>
      <c r="B978" s="458"/>
      <c r="C978" s="293" t="s">
        <v>906</v>
      </c>
      <c r="D978" s="293"/>
      <c r="E978" s="214" t="s">
        <v>907</v>
      </c>
      <c r="F978" s="322"/>
      <c r="G978" s="322"/>
      <c r="H978" s="432"/>
      <c r="I978" s="187">
        <v>0.4</v>
      </c>
      <c r="J978" s="188">
        <v>0.3</v>
      </c>
      <c r="K978" s="331">
        <v>0.3</v>
      </c>
      <c r="L978" s="332"/>
      <c r="M978" s="332"/>
      <c r="N978" s="332">
        <f t="shared" si="546"/>
        <v>1</v>
      </c>
      <c r="O978" s="190">
        <v>1.03</v>
      </c>
      <c r="P978" s="191">
        <v>35</v>
      </c>
      <c r="Q978" s="459">
        <v>34.4</v>
      </c>
      <c r="R978" s="370">
        <v>32.200000000000003</v>
      </c>
      <c r="S978" s="194"/>
      <c r="T978" s="194"/>
      <c r="U978" s="347">
        <f t="shared" si="547"/>
        <v>14</v>
      </c>
      <c r="V978" s="196">
        <f t="shared" si="548"/>
        <v>14</v>
      </c>
      <c r="W978" s="68">
        <v>37000000000</v>
      </c>
      <c r="X978" s="68">
        <v>38000000000</v>
      </c>
      <c r="Y978" s="68">
        <v>79901445000</v>
      </c>
      <c r="Z978" s="292"/>
      <c r="AA978" s="292"/>
      <c r="AB978" s="58">
        <f t="shared" si="536"/>
        <v>1.1599999999999999</v>
      </c>
      <c r="AC978" s="198">
        <f t="shared" si="540"/>
        <v>14.337599999999998</v>
      </c>
      <c r="AD978" s="199">
        <f t="shared" si="541"/>
        <v>12</v>
      </c>
      <c r="AE978" s="195">
        <v>44</v>
      </c>
      <c r="AF978" s="195"/>
      <c r="AG978" s="492"/>
      <c r="AH978" s="451"/>
      <c r="AI978" s="452"/>
      <c r="AJ978" s="453"/>
      <c r="AK978" s="454"/>
      <c r="AL978" s="455"/>
      <c r="AM978" s="460"/>
      <c r="AN978" s="460"/>
    </row>
    <row r="979" spans="1:41" s="22" customFormat="1" ht="45" customHeight="1" thickBot="1" x14ac:dyDescent="0.2">
      <c r="A979" s="315"/>
      <c r="B979" s="461"/>
      <c r="C979" s="293"/>
      <c r="D979" s="371" t="s">
        <v>908</v>
      </c>
      <c r="E979" s="368"/>
      <c r="F979" s="462"/>
      <c r="G979" s="462"/>
      <c r="H979" s="463"/>
      <c r="I979" s="187">
        <v>0.7</v>
      </c>
      <c r="J979" s="188">
        <v>0.3</v>
      </c>
      <c r="K979" s="331">
        <v>0</v>
      </c>
      <c r="L979" s="332"/>
      <c r="M979" s="332"/>
      <c r="N979" s="332">
        <f t="shared" si="546"/>
        <v>1</v>
      </c>
      <c r="O979" s="190">
        <v>1.03</v>
      </c>
      <c r="P979" s="191">
        <v>34.4</v>
      </c>
      <c r="Q979" s="192">
        <v>32.200000000000003</v>
      </c>
      <c r="R979" s="464"/>
      <c r="S979" s="465"/>
      <c r="T979" s="465"/>
      <c r="U979" s="347">
        <f t="shared" si="547"/>
        <v>13.9</v>
      </c>
      <c r="V979" s="196">
        <f t="shared" si="548"/>
        <v>13.9</v>
      </c>
      <c r="W979" s="68">
        <v>48879971000</v>
      </c>
      <c r="X979" s="68">
        <v>57516912000</v>
      </c>
      <c r="Y979" s="218"/>
      <c r="Z979" s="466"/>
      <c r="AA979" s="466"/>
      <c r="AB979" s="198">
        <f>ROUND((((W979*I979)+(X979*J979)+(Y979*K979)+(Z979*L979)+(AA979*M979))/$L$2),2)</f>
        <v>1.19</v>
      </c>
      <c r="AC979" s="198">
        <f t="shared" si="540"/>
        <v>14.708399999999999</v>
      </c>
      <c r="AD979" s="199">
        <f t="shared" si="541"/>
        <v>12</v>
      </c>
      <c r="AE979" s="195">
        <v>44</v>
      </c>
      <c r="AF979" s="195"/>
      <c r="AG979" s="492"/>
      <c r="AH979" s="451"/>
      <c r="AI979" s="452"/>
      <c r="AJ979" s="453"/>
      <c r="AK979" s="454"/>
      <c r="AL979" s="455"/>
      <c r="AM979" s="460"/>
      <c r="AN979" s="460"/>
    </row>
    <row r="980" spans="1:41" s="470" customFormat="1" ht="14.25" x14ac:dyDescent="0.15">
      <c r="A980" s="467"/>
      <c r="B980" s="468"/>
      <c r="C980" s="469"/>
      <c r="J980" s="1"/>
      <c r="V980" s="471"/>
      <c r="W980" s="1"/>
      <c r="X980" s="1"/>
      <c r="Y980" s="1"/>
      <c r="Z980" s="1"/>
      <c r="AA980" s="1"/>
      <c r="AB980" s="1"/>
      <c r="AC980" s="1"/>
      <c r="AG980" s="493"/>
      <c r="AH980" s="872"/>
      <c r="AI980" s="873"/>
      <c r="AM980" s="472"/>
      <c r="AN980" s="472"/>
      <c r="AO980" s="472"/>
    </row>
  </sheetData>
  <mergeCells count="80">
    <mergeCell ref="E303:F303"/>
    <mergeCell ref="E317:F317"/>
    <mergeCell ref="E322:F322"/>
    <mergeCell ref="E323:F323"/>
    <mergeCell ref="AH980:AI980"/>
    <mergeCell ref="C257:F257"/>
    <mergeCell ref="C177:F177"/>
    <mergeCell ref="C209:F209"/>
    <mergeCell ref="C230:F230"/>
    <mergeCell ref="C232:F232"/>
    <mergeCell ref="C235:F235"/>
    <mergeCell ref="C237:F237"/>
    <mergeCell ref="C239:F239"/>
    <mergeCell ref="C241:F241"/>
    <mergeCell ref="C243:F243"/>
    <mergeCell ref="C253:F253"/>
    <mergeCell ref="C255:F255"/>
    <mergeCell ref="C168:F168"/>
    <mergeCell ref="C50:F50"/>
    <mergeCell ref="C52:F52"/>
    <mergeCell ref="C54:F54"/>
    <mergeCell ref="C68:F68"/>
    <mergeCell ref="C87:F87"/>
    <mergeCell ref="C94:F94"/>
    <mergeCell ref="C98:F98"/>
    <mergeCell ref="C111:F111"/>
    <mergeCell ref="C118:F118"/>
    <mergeCell ref="C123:F123"/>
    <mergeCell ref="C166:F166"/>
    <mergeCell ref="C22:F22"/>
    <mergeCell ref="C48:F48"/>
    <mergeCell ref="C26:F26"/>
    <mergeCell ref="C28:F28"/>
    <mergeCell ref="C30:F30"/>
    <mergeCell ref="C32:F32"/>
    <mergeCell ref="C34:F34"/>
    <mergeCell ref="C36:F36"/>
    <mergeCell ref="C38:F38"/>
    <mergeCell ref="C40:F40"/>
    <mergeCell ref="C42:F42"/>
    <mergeCell ref="C44:F44"/>
    <mergeCell ref="C46:F46"/>
    <mergeCell ref="C24:F24"/>
    <mergeCell ref="AO3:AO4"/>
    <mergeCell ref="C6:F6"/>
    <mergeCell ref="C8:F8"/>
    <mergeCell ref="C10:F10"/>
    <mergeCell ref="C12:F12"/>
    <mergeCell ref="P3:T3"/>
    <mergeCell ref="U3:AH3"/>
    <mergeCell ref="AJ3:AJ4"/>
    <mergeCell ref="AK3:AK4"/>
    <mergeCell ref="AL3:AL4"/>
    <mergeCell ref="AM3:AM4"/>
    <mergeCell ref="C14:F14"/>
    <mergeCell ref="C16:F16"/>
    <mergeCell ref="C18:F18"/>
    <mergeCell ref="C20:F20"/>
    <mergeCell ref="X2:Y2"/>
    <mergeCell ref="Z2:AA2"/>
    <mergeCell ref="AC2:AD2"/>
    <mergeCell ref="AE2:AG2"/>
    <mergeCell ref="A3:A4"/>
    <mergeCell ref="B3:B4"/>
    <mergeCell ref="C3:H3"/>
    <mergeCell ref="I3:M3"/>
    <mergeCell ref="N3:N4"/>
    <mergeCell ref="O3:O4"/>
    <mergeCell ref="A2:C2"/>
    <mergeCell ref="E2:F2"/>
    <mergeCell ref="H2:J2"/>
    <mergeCell ref="L2:M2"/>
    <mergeCell ref="P2:T2"/>
    <mergeCell ref="U2:V2"/>
    <mergeCell ref="AE1:AG1"/>
    <mergeCell ref="E1:F1"/>
    <mergeCell ref="H1:J1"/>
    <mergeCell ref="L1:N1"/>
    <mergeCell ref="Z1:AA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pageSetUpPr fitToPage="1"/>
  </sheetPr>
  <dimension ref="A1:AU1003"/>
  <sheetViews>
    <sheetView showZeros="0" view="pageBreakPreview" zoomScale="80" zoomScaleNormal="100" zoomScaleSheetLayoutView="80" workbookViewId="0">
      <selection activeCell="C7" sqref="C7"/>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6640625" style="1" customWidth="1"/>
    <col min="16" max="17" width="7" style="1" customWidth="1"/>
    <col min="18" max="18" width="6.77734375" style="1" customWidth="1"/>
    <col min="19" max="19" width="7" style="1" customWidth="1"/>
    <col min="20" max="20" width="7.3320312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1"/>
      <c r="B1" s="2"/>
      <c r="C1" s="2"/>
      <c r="D1" s="3" t="s">
        <v>0</v>
      </c>
      <c r="E1" s="809">
        <v>15531609000</v>
      </c>
      <c r="F1" s="810"/>
      <c r="G1" s="4" t="s">
        <v>1</v>
      </c>
      <c r="H1" s="811">
        <v>17719338000</v>
      </c>
      <c r="I1" s="812"/>
      <c r="J1" s="813"/>
      <c r="K1" s="5" t="s">
        <v>2</v>
      </c>
      <c r="L1" s="811">
        <v>0</v>
      </c>
      <c r="M1" s="812"/>
      <c r="N1" s="814"/>
      <c r="O1" s="6" t="s">
        <v>1396</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15807367000</v>
      </c>
      <c r="F2" s="837"/>
      <c r="G2" s="10" t="s">
        <v>8</v>
      </c>
      <c r="H2" s="836">
        <f>E2</f>
        <v>15807367000</v>
      </c>
      <c r="I2" s="838"/>
      <c r="J2" s="837"/>
      <c r="K2" s="11" t="s">
        <v>9</v>
      </c>
      <c r="L2" s="839">
        <f>H2*3</f>
        <v>47422101000</v>
      </c>
      <c r="M2" s="840"/>
      <c r="N2" s="12" t="s">
        <v>1089</v>
      </c>
      <c r="O2" s="13" t="s">
        <v>10</v>
      </c>
      <c r="P2" s="841">
        <v>45889.5625</v>
      </c>
      <c r="Q2" s="841"/>
      <c r="R2" s="841"/>
      <c r="S2" s="841"/>
      <c r="T2" s="841"/>
      <c r="U2" s="670" t="s">
        <v>1397</v>
      </c>
      <c r="V2" s="14"/>
      <c r="W2" s="15"/>
      <c r="X2" s="846" t="s">
        <v>11</v>
      </c>
      <c r="Y2" s="846"/>
      <c r="Z2" s="816">
        <v>1533236000</v>
      </c>
      <c r="AA2" s="817"/>
      <c r="AB2" s="668"/>
      <c r="AC2" s="818">
        <f>H1</f>
        <v>17719338000</v>
      </c>
      <c r="AD2" s="819"/>
      <c r="AE2" s="874">
        <f>TRUNC(Z2/AC2,4)</f>
        <v>8.6499999999999994E-2</v>
      </c>
      <c r="AF2" s="875"/>
      <c r="AG2" s="876"/>
      <c r="AI2" s="16"/>
      <c r="AJ2" s="17"/>
      <c r="AK2" s="17"/>
      <c r="AL2" s="17" t="s">
        <v>1398</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1451</v>
      </c>
      <c r="C5" s="579" t="s">
        <v>1406</v>
      </c>
      <c r="D5" s="45" t="s">
        <v>363</v>
      </c>
      <c r="E5" s="45"/>
      <c r="F5" s="46"/>
      <c r="G5" s="80"/>
      <c r="H5" s="47"/>
      <c r="I5" s="48">
        <v>0.7</v>
      </c>
      <c r="J5" s="49">
        <v>0.3</v>
      </c>
      <c r="K5" s="49"/>
      <c r="L5" s="217"/>
      <c r="M5" s="642"/>
      <c r="N5" s="233">
        <f t="shared" ref="N5" si="0">SUM(I5:M5)</f>
        <v>1</v>
      </c>
      <c r="O5" s="51"/>
      <c r="P5" s="52">
        <v>8</v>
      </c>
      <c r="Q5" s="53">
        <v>8</v>
      </c>
      <c r="R5" s="53"/>
      <c r="S5" s="53"/>
      <c r="T5" s="53"/>
      <c r="U5" s="54">
        <f t="shared" ref="U5" si="1">ROUND(((P5*I5)+(Q5*J5)+(R5*K5)+(S5*L5)+(T5*M5)),3)</f>
        <v>8</v>
      </c>
      <c r="V5" s="55">
        <f t="shared" ref="V5" si="2">IF(U5&gt;=8,8,U5)</f>
        <v>8</v>
      </c>
      <c r="W5" s="57">
        <v>466862845000</v>
      </c>
      <c r="X5" s="57">
        <v>31788610000</v>
      </c>
      <c r="Y5" s="57"/>
      <c r="Z5" s="57"/>
      <c r="AA5" s="57"/>
      <c r="AB5" s="476">
        <f>(((((W5*I5)+(X5*J5)+(Y5*K5)+(Z5*L5)+(AA5*M5))/$L$2)))</f>
        <v>7.0924857272772455</v>
      </c>
      <c r="AC5" s="536">
        <f>12*AB5</f>
        <v>85.109828727326942</v>
      </c>
      <c r="AD5" s="488">
        <f>IF(AC5&gt;=12,12,AC5)</f>
        <v>12</v>
      </c>
      <c r="AE5" s="182"/>
      <c r="AF5" s="59">
        <v>0.3</v>
      </c>
      <c r="AG5" s="263">
        <v>19.8</v>
      </c>
      <c r="AH5" s="60">
        <f>V5+AD5+AG5+AE5+AF5</f>
        <v>40.099999999999994</v>
      </c>
      <c r="AI5" s="55">
        <f>IF(AH5&gt;=40,40,AH5)</f>
        <v>40</v>
      </c>
      <c r="AJ5" s="61"/>
      <c r="AK5" s="62"/>
      <c r="AL5" s="63"/>
      <c r="AM5" s="64">
        <f>100%+AL5</f>
        <v>1</v>
      </c>
      <c r="AN5" s="65">
        <f>ROUNDUP((($E$2*AM5-$AN$4)*AJ5+$AN$4),-3)</f>
        <v>0</v>
      </c>
      <c r="AO5" s="66"/>
    </row>
    <row r="6" spans="1:41" s="22" customFormat="1" ht="26.25" customHeight="1" x14ac:dyDescent="0.15">
      <c r="A6" s="177"/>
      <c r="B6" s="241"/>
      <c r="C6" s="843" t="s">
        <v>1171</v>
      </c>
      <c r="D6" s="844"/>
      <c r="E6" s="844"/>
      <c r="F6" s="845"/>
      <c r="G6" s="46"/>
      <c r="H6" s="47"/>
      <c r="I6" s="172"/>
      <c r="J6" s="217"/>
      <c r="K6" s="217"/>
      <c r="L6" s="217"/>
      <c r="M6" s="695"/>
      <c r="N6" s="233"/>
      <c r="O6" s="51"/>
      <c r="P6" s="52">
        <v>88</v>
      </c>
      <c r="Q6" s="53">
        <v>88</v>
      </c>
      <c r="R6" s="53"/>
      <c r="S6" s="54"/>
      <c r="T6" s="54"/>
      <c r="U6" s="496">
        <f>(I5*P6)+(J5*Q6)+(K5*R6)+(L5*S6)</f>
        <v>88</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671" t="s">
        <v>1420</v>
      </c>
      <c r="C7" s="174" t="s">
        <v>1415</v>
      </c>
      <c r="D7" s="71" t="s">
        <v>1414</v>
      </c>
      <c r="E7" s="117" t="s">
        <v>535</v>
      </c>
      <c r="F7" s="104"/>
      <c r="G7" s="632"/>
      <c r="H7" s="667"/>
      <c r="I7" s="48">
        <v>0.5</v>
      </c>
      <c r="J7" s="49">
        <v>0.4</v>
      </c>
      <c r="K7" s="49">
        <v>0.1</v>
      </c>
      <c r="L7" s="49"/>
      <c r="M7" s="696"/>
      <c r="N7" s="233">
        <f t="shared" ref="N7:N11" si="3">SUM(I7:M7)</f>
        <v>1</v>
      </c>
      <c r="O7" s="51"/>
      <c r="P7" s="52">
        <v>8</v>
      </c>
      <c r="Q7" s="53">
        <v>8</v>
      </c>
      <c r="R7" s="53">
        <v>8</v>
      </c>
      <c r="S7" s="53"/>
      <c r="T7" s="53"/>
      <c r="U7" s="54">
        <f t="shared" ref="U7" si="4">ROUND(((P7*I7)+(Q7*J7)+(R7*K7)+(S7*L7)+(T7*M7)),3)</f>
        <v>8</v>
      </c>
      <c r="V7" s="55">
        <f t="shared" ref="V7" si="5">IF(U7&gt;=8,8,U7)</f>
        <v>8</v>
      </c>
      <c r="W7" s="57">
        <v>50159349000</v>
      </c>
      <c r="X7" s="57">
        <v>25522962000</v>
      </c>
      <c r="Y7" s="57">
        <v>122669940000</v>
      </c>
      <c r="Z7" s="57"/>
      <c r="AA7" s="57"/>
      <c r="AB7" s="476">
        <f>(((((W7*I7)+(X7*J7)+(Y7*K7)+(Z7*L7)+(AA7*M7))/$L$2)))</f>
        <v>1.002820463395327</v>
      </c>
      <c r="AC7" s="536">
        <f>12*AB7</f>
        <v>12.033845560743924</v>
      </c>
      <c r="AD7" s="488">
        <f>IF(AC7&gt;=12,12,AC7)</f>
        <v>12</v>
      </c>
      <c r="AE7" s="59"/>
      <c r="AF7" s="59">
        <v>0.3</v>
      </c>
      <c r="AG7" s="496">
        <v>20</v>
      </c>
      <c r="AH7" s="60">
        <f>V7+AD7+AG7+AE7+AF7</f>
        <v>40.299999999999997</v>
      </c>
      <c r="AI7" s="55">
        <f>IF(AH7&gt;=40,40,AH7)</f>
        <v>40</v>
      </c>
      <c r="AJ7" s="61"/>
      <c r="AK7" s="62"/>
      <c r="AL7" s="63"/>
      <c r="AM7" s="64">
        <f>100%+AL7</f>
        <v>1</v>
      </c>
      <c r="AN7" s="65">
        <f>ROUNDUP((($E$2*AM7-$AN$4)*AJ7+$AN$4),-3)</f>
        <v>0</v>
      </c>
      <c r="AO7" s="66"/>
    </row>
    <row r="8" spans="1:41" s="22" customFormat="1" ht="26.25" customHeight="1" x14ac:dyDescent="0.15">
      <c r="A8" s="177"/>
      <c r="B8" s="241"/>
      <c r="C8" s="843" t="s">
        <v>1171</v>
      </c>
      <c r="D8" s="844"/>
      <c r="E8" s="844"/>
      <c r="F8" s="845"/>
      <c r="G8" s="46"/>
      <c r="H8" s="47"/>
      <c r="I8" s="172"/>
      <c r="J8" s="217"/>
      <c r="K8" s="217"/>
      <c r="L8" s="217"/>
      <c r="M8" s="695"/>
      <c r="N8" s="233"/>
      <c r="O8" s="51"/>
      <c r="P8" s="674">
        <v>93.38</v>
      </c>
      <c r="Q8" s="53">
        <v>88</v>
      </c>
      <c r="R8" s="53">
        <v>88</v>
      </c>
      <c r="S8" s="54"/>
      <c r="T8" s="54"/>
      <c r="U8" s="496">
        <f>(I7*P8)+(J7*Q8)+(K7*R8)+(L7*S8)</f>
        <v>90.69</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671" t="s">
        <v>1420</v>
      </c>
      <c r="C9" s="45" t="s">
        <v>1353</v>
      </c>
      <c r="D9" s="67" t="s">
        <v>1412</v>
      </c>
      <c r="E9" s="117" t="s">
        <v>1413</v>
      </c>
      <c r="F9" s="104"/>
      <c r="G9" s="632"/>
      <c r="H9" s="667"/>
      <c r="I9" s="48">
        <v>0.5</v>
      </c>
      <c r="J9" s="49">
        <v>0.35</v>
      </c>
      <c r="K9" s="49">
        <v>0.15</v>
      </c>
      <c r="L9" s="49"/>
      <c r="M9" s="696"/>
      <c r="N9" s="233">
        <f t="shared" ref="N9" si="6">SUM(I9:M9)</f>
        <v>1</v>
      </c>
      <c r="O9" s="51"/>
      <c r="P9" s="52">
        <v>8</v>
      </c>
      <c r="Q9" s="53">
        <v>8</v>
      </c>
      <c r="R9" s="53">
        <v>8</v>
      </c>
      <c r="S9" s="53"/>
      <c r="T9" s="53"/>
      <c r="U9" s="54">
        <f t="shared" ref="U9" si="7">ROUND(((P9*I9)+(Q9*J9)+(R9*K9)+(S9*L9)+(T9*M9)),3)</f>
        <v>8</v>
      </c>
      <c r="V9" s="55">
        <f t="shared" ref="V9" si="8">IF(U9&gt;=8,8,U9)</f>
        <v>8</v>
      </c>
      <c r="W9" s="57">
        <v>37219717000</v>
      </c>
      <c r="X9" s="57">
        <v>8650028000</v>
      </c>
      <c r="Y9" s="57">
        <v>388301480000</v>
      </c>
      <c r="Z9" s="57"/>
      <c r="AA9" s="57"/>
      <c r="AB9" s="476">
        <f>(((((W9*I9)+(X9*J9)+(Y9*K9)+(Z9*L9)+(AA9*M9))/$L$2)))</f>
        <v>1.684501289809998</v>
      </c>
      <c r="AC9" s="536">
        <f>12*AB9</f>
        <v>20.214015477719975</v>
      </c>
      <c r="AD9" s="488">
        <f>IF(AC9&gt;=12,12,AC9)</f>
        <v>12</v>
      </c>
      <c r="AE9" s="59"/>
      <c r="AF9" s="59">
        <v>0.2</v>
      </c>
      <c r="AG9" s="496">
        <v>20</v>
      </c>
      <c r="AH9" s="60">
        <f>V9+AD9+AG9+AE9+AF9</f>
        <v>40.200000000000003</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46"/>
      <c r="H10" s="47"/>
      <c r="I10" s="172"/>
      <c r="J10" s="217"/>
      <c r="K10" s="217"/>
      <c r="L10" s="217"/>
      <c r="M10" s="695"/>
      <c r="N10" s="233"/>
      <c r="O10" s="51"/>
      <c r="P10" s="674">
        <v>90.73</v>
      </c>
      <c r="Q10" s="53">
        <v>88</v>
      </c>
      <c r="R10" s="674">
        <v>93.38</v>
      </c>
      <c r="S10" s="54"/>
      <c r="T10" s="54"/>
      <c r="U10" s="496">
        <f>(I9*P10)+(J9*Q10)+(K9*R10)+(L9*S10)</f>
        <v>90.171999999999997</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48.75" customHeight="1" x14ac:dyDescent="0.15">
      <c r="A11" s="43">
        <v>4</v>
      </c>
      <c r="B11" s="671" t="s">
        <v>1421</v>
      </c>
      <c r="C11" s="45" t="s">
        <v>1410</v>
      </c>
      <c r="D11" s="67" t="s">
        <v>1409</v>
      </c>
      <c r="E11" s="45" t="s">
        <v>1407</v>
      </c>
      <c r="F11" s="45"/>
      <c r="G11" s="83"/>
      <c r="H11" s="175"/>
      <c r="I11" s="48">
        <v>0.5</v>
      </c>
      <c r="J11" s="49">
        <v>0.4</v>
      </c>
      <c r="K11" s="49">
        <v>0.1</v>
      </c>
      <c r="L11" s="49"/>
      <c r="M11" s="696"/>
      <c r="N11" s="233">
        <f t="shared" si="3"/>
        <v>1</v>
      </c>
      <c r="O11" s="51"/>
      <c r="P11" s="52">
        <v>8</v>
      </c>
      <c r="Q11" s="53">
        <v>8</v>
      </c>
      <c r="R11" s="53">
        <v>8</v>
      </c>
      <c r="S11" s="53"/>
      <c r="T11" s="53"/>
      <c r="U11" s="54">
        <f>ROUND(((P11*I11)+(Q11*J11)+(R11*K11)+(S11*L11)+(T11*M11)),3)</f>
        <v>8</v>
      </c>
      <c r="V11" s="55">
        <f>IF(U11&gt;=8,8,U11)</f>
        <v>8</v>
      </c>
      <c r="W11" s="57">
        <v>80055432000</v>
      </c>
      <c r="X11" s="57">
        <v>14262656000</v>
      </c>
      <c r="Y11" s="57">
        <v>20379544000</v>
      </c>
      <c r="Z11" s="72"/>
      <c r="AA11" s="57"/>
      <c r="AB11" s="476">
        <f>(((((W11*I11)+(X11*J11)+(Y11*K11)+(Z11*L11)+(AA11*M11))/$L$2)))</f>
        <v>1.0073516734317614</v>
      </c>
      <c r="AC11" s="536">
        <f>12*AB11</f>
        <v>12.088220081181136</v>
      </c>
      <c r="AD11" s="488">
        <f>IF(AC11&gt;=12,12,AC11)</f>
        <v>12</v>
      </c>
      <c r="AE11" s="59"/>
      <c r="AF11" s="59">
        <v>0.3</v>
      </c>
      <c r="AG11" s="263">
        <v>19.8</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695"/>
      <c r="N12" s="233"/>
      <c r="O12" s="51"/>
      <c r="P12" s="53">
        <v>88</v>
      </c>
      <c r="Q12" s="53">
        <v>88</v>
      </c>
      <c r="R12" s="53">
        <v>88</v>
      </c>
      <c r="S12" s="54"/>
      <c r="T12" s="54"/>
      <c r="U12" s="496">
        <f>(I11*P12)+(J11*Q12)+(K11*R12)+(L11*S12)</f>
        <v>88</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1451</v>
      </c>
      <c r="C13" s="678" t="s">
        <v>1367</v>
      </c>
      <c r="D13" s="77" t="s">
        <v>1411</v>
      </c>
      <c r="E13" s="67" t="s">
        <v>1404</v>
      </c>
      <c r="F13" s="578" t="s">
        <v>1403</v>
      </c>
      <c r="G13" s="73" t="s">
        <v>1443</v>
      </c>
      <c r="H13" s="47"/>
      <c r="I13" s="48">
        <v>0.5</v>
      </c>
      <c r="J13" s="49">
        <v>0.13</v>
      </c>
      <c r="K13" s="49">
        <v>0.13</v>
      </c>
      <c r="L13" s="49">
        <v>0.14000000000000001</v>
      </c>
      <c r="M13" s="696">
        <v>0.1</v>
      </c>
      <c r="N13" s="233">
        <f>SUM(I13:M13)</f>
        <v>1</v>
      </c>
      <c r="O13" s="51"/>
      <c r="P13" s="52">
        <v>8</v>
      </c>
      <c r="Q13" s="53">
        <v>8</v>
      </c>
      <c r="R13" s="53">
        <v>8</v>
      </c>
      <c r="S13" s="53">
        <v>8</v>
      </c>
      <c r="T13" s="53">
        <v>8</v>
      </c>
      <c r="U13" s="54">
        <f>ROUND(((P13*I13)+(Q13*J13)+(R13*K13)+(S13*L13)+(T13*M13)),3)</f>
        <v>8</v>
      </c>
      <c r="V13" s="55">
        <f>IF(U13&gt;=8,8,U13)</f>
        <v>8</v>
      </c>
      <c r="W13" s="57">
        <v>219854262000</v>
      </c>
      <c r="X13" s="57">
        <v>3736110000</v>
      </c>
      <c r="Y13" s="57">
        <v>3885000000</v>
      </c>
      <c r="Z13" s="57">
        <v>3968296000</v>
      </c>
      <c r="AA13" s="57">
        <v>65949454000</v>
      </c>
      <c r="AB13" s="476">
        <f>(((((W13*I13)+(X13*J13)+(Y13*K13)+(Z13*L13)+(AA13*M13))/$L$2)))</f>
        <v>2.4897332604474864</v>
      </c>
      <c r="AC13" s="536">
        <f>12*AB13</f>
        <v>29.876799125369836</v>
      </c>
      <c r="AD13" s="488">
        <f>IF(AC13&gt;=12,12,AC13)</f>
        <v>12</v>
      </c>
      <c r="AE13" s="59"/>
      <c r="AF13" s="59">
        <v>0.3</v>
      </c>
      <c r="AG13" s="263">
        <v>19.8</v>
      </c>
      <c r="AH13" s="60">
        <f>V13+AD13+AG13+AE13+AF13</f>
        <v>40.099999999999994</v>
      </c>
      <c r="AI13" s="55">
        <f>IF(AH13&gt;=40,40,AH13)</f>
        <v>40</v>
      </c>
      <c r="AJ13" s="61"/>
      <c r="AK13" s="62"/>
      <c r="AL13" s="63"/>
      <c r="AM13" s="64"/>
      <c r="AN13" s="65"/>
      <c r="AO13" s="66"/>
    </row>
    <row r="14" spans="1:41" s="22" customFormat="1" ht="26.25" customHeight="1" x14ac:dyDescent="0.15">
      <c r="A14" s="177"/>
      <c r="B14" s="241"/>
      <c r="C14" s="843" t="s">
        <v>1171</v>
      </c>
      <c r="D14" s="844"/>
      <c r="E14" s="844"/>
      <c r="F14" s="845"/>
      <c r="G14" s="46"/>
      <c r="H14" s="47"/>
      <c r="I14" s="172"/>
      <c r="J14" s="217"/>
      <c r="K14" s="217"/>
      <c r="L14" s="217"/>
      <c r="M14" s="695"/>
      <c r="N14" s="233"/>
      <c r="O14" s="51"/>
      <c r="P14" s="52">
        <v>88</v>
      </c>
      <c r="Q14" s="53">
        <v>88</v>
      </c>
      <c r="R14" s="53">
        <v>88</v>
      </c>
      <c r="S14" s="53">
        <v>88</v>
      </c>
      <c r="T14" s="54">
        <v>88</v>
      </c>
      <c r="U14" s="496">
        <f>(I13*P14)+(J13*Q14)+(K13*R14)+(L13*S14)</f>
        <v>79.199999999999989</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48.75" customHeight="1" x14ac:dyDescent="0.15">
      <c r="A15" s="43">
        <v>6</v>
      </c>
      <c r="B15" s="256" t="s">
        <v>1451</v>
      </c>
      <c r="C15" s="80" t="s">
        <v>1352</v>
      </c>
      <c r="D15" s="588" t="s">
        <v>1405</v>
      </c>
      <c r="E15" s="71" t="s">
        <v>1400</v>
      </c>
      <c r="F15" s="71" t="s">
        <v>1399</v>
      </c>
      <c r="G15" s="588" t="s">
        <v>1423</v>
      </c>
      <c r="H15" s="47"/>
      <c r="I15" s="48">
        <v>0.6</v>
      </c>
      <c r="J15" s="49">
        <v>0.1</v>
      </c>
      <c r="K15" s="49">
        <v>0.1</v>
      </c>
      <c r="L15" s="49">
        <v>0.1</v>
      </c>
      <c r="M15" s="696">
        <v>0.1</v>
      </c>
      <c r="N15" s="233">
        <f t="shared" ref="N15" si="9">SUM(I15:M15)</f>
        <v>0.99999999999999989</v>
      </c>
      <c r="O15" s="51"/>
      <c r="P15" s="52">
        <v>8</v>
      </c>
      <c r="Q15" s="581">
        <v>7.8</v>
      </c>
      <c r="R15" s="53">
        <v>8</v>
      </c>
      <c r="S15" s="53">
        <v>8</v>
      </c>
      <c r="T15" s="581">
        <v>7.8</v>
      </c>
      <c r="U15" s="54">
        <f>ROUND(((P15*I15)+(Q15*J15)+(R15*K15)+(S15*L15)+(T15*M15)),3)</f>
        <v>7.96</v>
      </c>
      <c r="V15" s="55">
        <f t="shared" ref="V15" si="10">IF(U15&gt;=8,8,U15)</f>
        <v>7.96</v>
      </c>
      <c r="W15" s="57">
        <v>195101744000</v>
      </c>
      <c r="X15" s="57">
        <v>1496839000</v>
      </c>
      <c r="Y15" s="57">
        <v>16361581000</v>
      </c>
      <c r="Z15" s="57">
        <v>2970914000</v>
      </c>
      <c r="AA15" s="57">
        <v>3236301000</v>
      </c>
      <c r="AB15" s="476">
        <f>(((((W15*I15)+(X15*J15)+(Y15*K15)+(Z15*L15)+(AA15*M15))/$L$2)))</f>
        <v>2.5192390758899528</v>
      </c>
      <c r="AC15" s="536">
        <f>12*AB15</f>
        <v>30.230868910679433</v>
      </c>
      <c r="AD15" s="488">
        <f>IF(AC15&gt;=12,12,AC15)</f>
        <v>12</v>
      </c>
      <c r="AE15" s="182"/>
      <c r="AF15" s="59">
        <v>0.3</v>
      </c>
      <c r="AG15" s="263">
        <v>19.8</v>
      </c>
      <c r="AH15" s="60">
        <f>V15+AD15+AG15+AE15+AF15</f>
        <v>40.06</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1171</v>
      </c>
      <c r="D16" s="844"/>
      <c r="E16" s="844"/>
      <c r="F16" s="845"/>
      <c r="G16" s="46"/>
      <c r="H16" s="47"/>
      <c r="I16" s="172"/>
      <c r="J16" s="217"/>
      <c r="K16" s="217"/>
      <c r="L16" s="217"/>
      <c r="M16" s="695"/>
      <c r="N16" s="233"/>
      <c r="O16" s="51"/>
      <c r="P16" s="52">
        <v>88</v>
      </c>
      <c r="Q16" s="53">
        <v>88</v>
      </c>
      <c r="R16" s="53">
        <v>88</v>
      </c>
      <c r="S16" s="54">
        <v>88</v>
      </c>
      <c r="T16" s="54">
        <v>88</v>
      </c>
      <c r="U16" s="496">
        <f>(I15*P16)+(J15*Q16)+(K15*R16)+(L15*S16)+(M15*T16)</f>
        <v>87.999999999999986</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1451</v>
      </c>
      <c r="C17" s="45" t="s">
        <v>1370</v>
      </c>
      <c r="D17" s="67" t="s">
        <v>1402</v>
      </c>
      <c r="E17" s="588" t="s">
        <v>1418</v>
      </c>
      <c r="F17" s="590" t="s">
        <v>1424</v>
      </c>
      <c r="G17" s="80" t="s">
        <v>1426</v>
      </c>
      <c r="H17" s="694" t="s">
        <v>1425</v>
      </c>
      <c r="I17" s="48">
        <v>0.5</v>
      </c>
      <c r="J17" s="49">
        <v>0.2</v>
      </c>
      <c r="K17" s="680">
        <v>0.09</v>
      </c>
      <c r="L17" s="677">
        <v>9.4E-2</v>
      </c>
      <c r="M17" s="696">
        <v>0.1</v>
      </c>
      <c r="N17" s="233">
        <f t="shared" ref="N17" si="11">SUM(I17:M17)</f>
        <v>0.98399999999999987</v>
      </c>
      <c r="O17" s="51"/>
      <c r="P17" s="52">
        <v>8</v>
      </c>
      <c r="Q17" s="53">
        <v>8</v>
      </c>
      <c r="R17" s="581">
        <v>7.8</v>
      </c>
      <c r="S17" s="581">
        <v>7.8</v>
      </c>
      <c r="T17" s="53">
        <v>8</v>
      </c>
      <c r="U17" s="54">
        <f>ROUND(((P17*I17)+(Q17*J17)+(R17*K17)+(S17*L17)+(T17*M17)),3)</f>
        <v>7.835</v>
      </c>
      <c r="V17" s="55">
        <f>IF(U17&gt;=8,8,U17)</f>
        <v>7.835</v>
      </c>
      <c r="W17" s="57">
        <v>108765057000</v>
      </c>
      <c r="X17" s="57">
        <v>7107723000</v>
      </c>
      <c r="Y17" s="57">
        <v>1524406000</v>
      </c>
      <c r="Z17" s="57">
        <v>2180854000</v>
      </c>
      <c r="AA17" s="57">
        <v>17321610000</v>
      </c>
      <c r="AB17" s="476">
        <f t="shared" ref="AB17" si="12">(((((W17*I17)+(X17*J17)+(Y17*K17)+(Z17*L17)+(AA17*M17))/$L$2)))</f>
        <v>1.2204948683315402</v>
      </c>
      <c r="AC17" s="536">
        <f t="shared" ref="AC17" si="13">12*AB17</f>
        <v>14.645938419978481</v>
      </c>
      <c r="AD17" s="488">
        <f t="shared" ref="AD17" si="14">IF(AC17&gt;=12,12,AC17)</f>
        <v>12</v>
      </c>
      <c r="AE17" s="59"/>
      <c r="AF17" s="59">
        <v>0.3</v>
      </c>
      <c r="AG17" s="496">
        <v>20</v>
      </c>
      <c r="AH17" s="60">
        <f>V17+AD17+AG17+AE17+AF17</f>
        <v>40.134999999999998</v>
      </c>
      <c r="AI17" s="55">
        <f>IF(AH17&gt;=40,40,AH17)</f>
        <v>40</v>
      </c>
      <c r="AJ17" s="61"/>
      <c r="AK17" s="62"/>
      <c r="AL17" s="63"/>
      <c r="AM17" s="64">
        <f>100%+AL17</f>
        <v>1</v>
      </c>
      <c r="AN17" s="65">
        <f>ROUNDUP((($E$2*AM17-$AN$4)*AJ17+$AN$4),-3)</f>
        <v>0</v>
      </c>
      <c r="AO17" s="66"/>
    </row>
    <row r="18" spans="1:41" s="22" customFormat="1" ht="26.25" customHeight="1" x14ac:dyDescent="0.15">
      <c r="A18" s="177"/>
      <c r="B18" s="256"/>
      <c r="C18" s="843" t="s">
        <v>1171</v>
      </c>
      <c r="D18" s="844"/>
      <c r="E18" s="844"/>
      <c r="F18" s="845"/>
      <c r="G18" s="46"/>
      <c r="H18" s="47"/>
      <c r="I18" s="172"/>
      <c r="J18" s="217"/>
      <c r="K18" s="217"/>
      <c r="L18" s="217"/>
      <c r="M18" s="695"/>
      <c r="N18" s="233"/>
      <c r="O18" s="51"/>
      <c r="P18" s="674">
        <v>94.48</v>
      </c>
      <c r="Q18" s="53">
        <v>88</v>
      </c>
      <c r="R18" s="53">
        <v>88</v>
      </c>
      <c r="S18" s="54">
        <v>88</v>
      </c>
      <c r="T18" s="676">
        <v>92.52</v>
      </c>
      <c r="U18" s="496">
        <f>(I17*P18)+(J17*Q18)+(K17*R18)+(L17*S18)+(M17*T18)</f>
        <v>90.284000000000006</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48.75" customHeight="1" x14ac:dyDescent="0.15">
      <c r="A19" s="43">
        <v>8</v>
      </c>
      <c r="B19" s="256" t="s">
        <v>1451</v>
      </c>
      <c r="C19" s="174" t="s">
        <v>201</v>
      </c>
      <c r="D19" s="71" t="s">
        <v>1401</v>
      </c>
      <c r="E19" s="117" t="s">
        <v>1417</v>
      </c>
      <c r="F19" s="45"/>
      <c r="G19" s="632"/>
      <c r="H19" s="47"/>
      <c r="I19" s="48">
        <v>0.5</v>
      </c>
      <c r="J19" s="49">
        <v>0.4</v>
      </c>
      <c r="K19" s="49">
        <v>0.1</v>
      </c>
      <c r="L19" s="49"/>
      <c r="M19" s="696"/>
      <c r="N19" s="233">
        <f t="shared" ref="N19" si="15">SUM(I19:M19)</f>
        <v>1</v>
      </c>
      <c r="O19" s="51"/>
      <c r="P19" s="52">
        <v>8</v>
      </c>
      <c r="Q19" s="53">
        <v>8</v>
      </c>
      <c r="R19" s="53">
        <v>8</v>
      </c>
      <c r="S19" s="53"/>
      <c r="T19" s="53"/>
      <c r="U19" s="54">
        <f t="shared" ref="U19" si="16">ROUND(((P19*I19)+(Q19*J19)+(R19*K19)+(S19*L19)+(T19*M19)),3)</f>
        <v>8</v>
      </c>
      <c r="V19" s="55">
        <f t="shared" ref="V19" si="17">IF(U19&gt;=8,8,U19)</f>
        <v>8</v>
      </c>
      <c r="W19" s="57">
        <v>80738159000</v>
      </c>
      <c r="X19" s="57">
        <v>22010975000</v>
      </c>
      <c r="Y19" s="57">
        <v>9502157000</v>
      </c>
      <c r="Z19" s="57"/>
      <c r="AA19" s="57"/>
      <c r="AB19" s="476">
        <f>(((((W19*I19)+(X19*J19)+(Y19*K19)+(Z19*L19)+(AA19*M19))/$L$2)))</f>
        <v>1.0569688846135266</v>
      </c>
      <c r="AC19" s="536">
        <f>12*AB19</f>
        <v>12.683626615362318</v>
      </c>
      <c r="AD19" s="488">
        <f>IF(AC19&gt;=12,12,AC19)</f>
        <v>12</v>
      </c>
      <c r="AE19" s="59"/>
      <c r="AF19" s="59">
        <v>0.3</v>
      </c>
      <c r="AG19" s="263">
        <v>19.8</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41"/>
      <c r="C20" s="843" t="s">
        <v>1171</v>
      </c>
      <c r="D20" s="844"/>
      <c r="E20" s="844"/>
      <c r="F20" s="845"/>
      <c r="G20" s="46"/>
      <c r="H20" s="47"/>
      <c r="I20" s="172"/>
      <c r="J20" s="217"/>
      <c r="K20" s="217"/>
      <c r="L20" s="217"/>
      <c r="M20" s="695"/>
      <c r="N20" s="233"/>
      <c r="O20" s="51"/>
      <c r="P20" s="52">
        <v>88</v>
      </c>
      <c r="Q20" s="53">
        <v>88</v>
      </c>
      <c r="R20" s="53">
        <v>88</v>
      </c>
      <c r="S20" s="54"/>
      <c r="T20" s="54"/>
      <c r="U20" s="496">
        <f>(I19*P20)+(J19*Q20)+(K19*R20)+(L19*S20)+(M19*T20)</f>
        <v>88</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48.75" customHeight="1" x14ac:dyDescent="0.15">
      <c r="A21" s="43">
        <v>9</v>
      </c>
      <c r="B21" s="256" t="s">
        <v>1451</v>
      </c>
      <c r="C21" s="45" t="s">
        <v>1037</v>
      </c>
      <c r="D21" s="588" t="s">
        <v>1419</v>
      </c>
      <c r="E21" s="588" t="s">
        <v>1422</v>
      </c>
      <c r="F21" s="45"/>
      <c r="G21" s="46"/>
      <c r="H21" s="47"/>
      <c r="I21" s="48">
        <v>0.6</v>
      </c>
      <c r="J21" s="49">
        <v>0.2</v>
      </c>
      <c r="K21" s="49">
        <v>0.2</v>
      </c>
      <c r="L21" s="217"/>
      <c r="M21" s="696"/>
      <c r="N21" s="233">
        <f t="shared" ref="N21" si="18">SUM(I21:M21)</f>
        <v>1</v>
      </c>
      <c r="O21" s="51"/>
      <c r="P21" s="52">
        <v>8</v>
      </c>
      <c r="Q21" s="581">
        <v>7.8</v>
      </c>
      <c r="R21" s="581">
        <v>7.8</v>
      </c>
      <c r="S21" s="53"/>
      <c r="T21" s="53"/>
      <c r="U21" s="54">
        <f t="shared" ref="U21" si="19">ROUND(((P21*I21)+(Q21*J21)+(R21*K21)+(S21*L21)+(T21*M21)),3)</f>
        <v>7.92</v>
      </c>
      <c r="V21" s="55">
        <f t="shared" ref="V21" si="20">IF(U21&gt;=8,8,U21)</f>
        <v>7.92</v>
      </c>
      <c r="W21" s="57">
        <v>98251435000</v>
      </c>
      <c r="X21" s="57">
        <v>3703018000</v>
      </c>
      <c r="Y21" s="57">
        <v>8405965000</v>
      </c>
      <c r="Z21" s="57"/>
      <c r="AA21" s="57"/>
      <c r="AB21" s="476">
        <f>(((((W21*I21)+(X21*J21)+(Y21*K21)+(Z21*L21)+(AA21*M21))/$L$2)))</f>
        <v>1.294178374762434</v>
      </c>
      <c r="AC21" s="536">
        <f>12*AB21</f>
        <v>15.530140497149208</v>
      </c>
      <c r="AD21" s="488">
        <f>IF(AC21&gt;=12,12,AC21)</f>
        <v>12</v>
      </c>
      <c r="AE21" s="182"/>
      <c r="AF21" s="59">
        <v>0.3</v>
      </c>
      <c r="AG21" s="263">
        <v>19.8</v>
      </c>
      <c r="AH21" s="60">
        <f>V21+AD21+AG21+AE21+AF21</f>
        <v>40.019999999999996</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1171</v>
      </c>
      <c r="D22" s="844"/>
      <c r="E22" s="844"/>
      <c r="F22" s="845"/>
      <c r="G22" s="46"/>
      <c r="H22" s="47"/>
      <c r="I22" s="172"/>
      <c r="J22" s="217"/>
      <c r="K22" s="217"/>
      <c r="L22" s="217"/>
      <c r="M22" s="695"/>
      <c r="N22" s="233"/>
      <c r="O22" s="51"/>
      <c r="P22" s="52">
        <v>88</v>
      </c>
      <c r="Q22" s="53">
        <v>88</v>
      </c>
      <c r="R22" s="53">
        <v>88</v>
      </c>
      <c r="S22" s="54"/>
      <c r="T22" s="54"/>
      <c r="U22" s="496">
        <f t="shared" ref="U22" si="21">(I21*P22)+(J21*Q22)+(K21*R22)+(L21*S22)</f>
        <v>88</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v>10</v>
      </c>
      <c r="B23" s="256" t="s">
        <v>1435</v>
      </c>
      <c r="C23" s="45" t="s">
        <v>1371</v>
      </c>
      <c r="D23" s="67" t="s">
        <v>1430</v>
      </c>
      <c r="E23" s="45" t="s">
        <v>1431</v>
      </c>
      <c r="F23" s="45"/>
      <c r="G23" s="46"/>
      <c r="H23" s="47"/>
      <c r="I23" s="48">
        <v>0.5</v>
      </c>
      <c r="J23" s="49">
        <v>0.4</v>
      </c>
      <c r="K23" s="49">
        <v>0.1</v>
      </c>
      <c r="L23" s="49"/>
      <c r="M23" s="696"/>
      <c r="N23" s="233">
        <f t="shared" ref="N23:N27" si="22">SUM(I23:M23)</f>
        <v>1</v>
      </c>
      <c r="O23" s="51"/>
      <c r="P23" s="52">
        <v>8</v>
      </c>
      <c r="Q23" s="53">
        <v>8</v>
      </c>
      <c r="R23" s="53">
        <v>8</v>
      </c>
      <c r="S23" s="53"/>
      <c r="T23" s="53"/>
      <c r="U23" s="54">
        <f>ROUND(((P23*I23)+(Q23*J23)+(R23*K23)+(S23*L23)+(T23*M23)),3)</f>
        <v>8</v>
      </c>
      <c r="V23" s="55">
        <f t="shared" ref="V23" si="23">IF(U23&gt;=8,8,U23)</f>
        <v>8</v>
      </c>
      <c r="W23" s="57">
        <v>84350457000</v>
      </c>
      <c r="X23" s="57">
        <v>19772997000</v>
      </c>
      <c r="Y23" s="57">
        <v>14623879000</v>
      </c>
      <c r="Z23" s="57"/>
      <c r="AA23" s="57"/>
      <c r="AB23" s="476">
        <f t="shared" ref="AB23" si="24">(((((W23*I23)+(X23*J23)+(Y23*K23)+(Z23*L23)+(AA23*M23))/$L$2)))</f>
        <v>1.0869787317099258</v>
      </c>
      <c r="AC23" s="536">
        <f t="shared" ref="AC23" si="25">12*AB23</f>
        <v>13.043744780519109</v>
      </c>
      <c r="AD23" s="488">
        <f t="shared" ref="AD23" si="26">IF(AC23&gt;=12,12,AC23)</f>
        <v>12</v>
      </c>
      <c r="AE23" s="182"/>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695"/>
      <c r="N24" s="233"/>
      <c r="O24" s="51"/>
      <c r="P24" s="52">
        <v>88</v>
      </c>
      <c r="Q24" s="53">
        <v>88</v>
      </c>
      <c r="R24" s="53">
        <v>88</v>
      </c>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75" customHeight="1" x14ac:dyDescent="0.15">
      <c r="A25" s="43">
        <v>11</v>
      </c>
      <c r="B25" s="256" t="s">
        <v>1436</v>
      </c>
      <c r="C25" s="117" t="s">
        <v>1021</v>
      </c>
      <c r="D25" s="67" t="s">
        <v>1433</v>
      </c>
      <c r="E25" s="71" t="s">
        <v>1432</v>
      </c>
      <c r="F25" s="664" t="s">
        <v>1434</v>
      </c>
      <c r="G25" s="80"/>
      <c r="H25" s="47"/>
      <c r="I25" s="48">
        <v>0.5</v>
      </c>
      <c r="J25" s="49">
        <v>0.29199999999999998</v>
      </c>
      <c r="K25" s="49">
        <v>0.108</v>
      </c>
      <c r="L25" s="49">
        <v>0.1</v>
      </c>
      <c r="M25" s="696"/>
      <c r="N25" s="233">
        <f t="shared" si="22"/>
        <v>1</v>
      </c>
      <c r="O25" s="51"/>
      <c r="P25" s="52">
        <v>8</v>
      </c>
      <c r="Q25" s="53">
        <v>8</v>
      </c>
      <c r="R25" s="53">
        <v>8</v>
      </c>
      <c r="S25" s="53">
        <v>8</v>
      </c>
      <c r="T25" s="53"/>
      <c r="U25" s="54">
        <f>ROUND(((P25*I25)+(Q25*J25)+(R25*K25)+(S25*L25)+(T25*M25)),3)</f>
        <v>8</v>
      </c>
      <c r="V25" s="55">
        <f t="shared" ref="V25" si="27">IF(U25&gt;=8,8,U25)</f>
        <v>8</v>
      </c>
      <c r="W25" s="57">
        <v>119609695000</v>
      </c>
      <c r="X25" s="57">
        <v>10203818000</v>
      </c>
      <c r="Y25" s="57">
        <v>2294132000</v>
      </c>
      <c r="Z25" s="57">
        <v>6787079000</v>
      </c>
      <c r="AA25" s="57"/>
      <c r="AB25" s="476">
        <f t="shared" ref="AB25" si="28">(((((W25*I25)+(X25*J25)+(Y25*K25)+(Z25*L25)+(AA25*M25))/$L$2)))</f>
        <v>1.3434840542387609</v>
      </c>
      <c r="AC25" s="536">
        <f t="shared" ref="AC25" si="29">12*AB25</f>
        <v>16.12180865086513</v>
      </c>
      <c r="AD25" s="488">
        <f t="shared" ref="AD25" si="30">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56"/>
      <c r="C26" s="843" t="s">
        <v>1171</v>
      </c>
      <c r="D26" s="844"/>
      <c r="E26" s="844"/>
      <c r="F26" s="845"/>
      <c r="G26" s="46"/>
      <c r="H26" s="47"/>
      <c r="I26" s="172"/>
      <c r="J26" s="217"/>
      <c r="K26" s="217"/>
      <c r="L26" s="217"/>
      <c r="M26" s="695"/>
      <c r="N26" s="233"/>
      <c r="O26" s="51"/>
      <c r="P26" s="52">
        <v>88</v>
      </c>
      <c r="Q26" s="53">
        <v>88</v>
      </c>
      <c r="R26" s="53">
        <v>88</v>
      </c>
      <c r="S26" s="54">
        <v>88</v>
      </c>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1451</v>
      </c>
      <c r="C27" s="71" t="s">
        <v>1437</v>
      </c>
      <c r="D27" s="638" t="s">
        <v>1350</v>
      </c>
      <c r="E27" s="104"/>
      <c r="F27" s="104"/>
      <c r="G27" s="80"/>
      <c r="H27" s="47"/>
      <c r="I27" s="48">
        <v>0.51</v>
      </c>
      <c r="J27" s="49">
        <v>0.49</v>
      </c>
      <c r="K27" s="49"/>
      <c r="L27" s="49"/>
      <c r="M27" s="696"/>
      <c r="N27" s="233">
        <f t="shared" si="22"/>
        <v>1</v>
      </c>
      <c r="O27" s="51"/>
      <c r="P27" s="52">
        <v>8</v>
      </c>
      <c r="Q27" s="53">
        <v>8</v>
      </c>
      <c r="R27" s="53"/>
      <c r="S27" s="53"/>
      <c r="T27" s="53"/>
      <c r="U27" s="54">
        <f>ROUND(((P27*I27)+(Q27*J27)+(R27*K27)+(S27*L27)+(T27*M27)),3)</f>
        <v>8</v>
      </c>
      <c r="V27" s="55">
        <f t="shared" ref="V27" si="31">IF(U27&gt;=8,8,U27)</f>
        <v>8</v>
      </c>
      <c r="W27" s="57">
        <v>21999377000</v>
      </c>
      <c r="X27" s="57">
        <v>100872160000</v>
      </c>
      <c r="Y27" s="57"/>
      <c r="Z27" s="57"/>
      <c r="AA27" s="57"/>
      <c r="AB27" s="476">
        <f t="shared" ref="AB27" si="32">(((((W27*I27)+(X27*J27)+(Y27*K27)+(Z27*L27)+(AA27*M27))/$L$2)))</f>
        <v>1.2788771351568755</v>
      </c>
      <c r="AC27" s="536">
        <f t="shared" ref="AC27" si="33">12*AB27</f>
        <v>15.346525621882506</v>
      </c>
      <c r="AD27" s="488">
        <f t="shared" ref="AD27" si="34">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56"/>
      <c r="C28" s="843" t="s">
        <v>1171</v>
      </c>
      <c r="D28" s="844"/>
      <c r="E28" s="844"/>
      <c r="F28" s="845"/>
      <c r="G28" s="46"/>
      <c r="H28" s="47"/>
      <c r="I28" s="172"/>
      <c r="J28" s="217"/>
      <c r="K28" s="217"/>
      <c r="L28" s="217"/>
      <c r="M28" s="695"/>
      <c r="N28" s="233"/>
      <c r="O28" s="51"/>
      <c r="P28" s="52">
        <v>88</v>
      </c>
      <c r="Q28" s="53">
        <v>88</v>
      </c>
      <c r="R28" s="53">
        <v>88</v>
      </c>
      <c r="S28" s="54"/>
      <c r="T28" s="54"/>
      <c r="U28" s="496">
        <f>(I27*P28)+(J27*Q28)+(K27*R28)+(L27*S28)</f>
        <v>88</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75" customHeight="1" x14ac:dyDescent="0.15">
      <c r="A29" s="43">
        <v>13</v>
      </c>
      <c r="B29" s="671" t="s">
        <v>1421</v>
      </c>
      <c r="C29" s="117" t="s">
        <v>1416</v>
      </c>
      <c r="D29" s="697" t="s">
        <v>1439</v>
      </c>
      <c r="E29" s="681" t="s">
        <v>1441</v>
      </c>
      <c r="F29" s="666" t="s">
        <v>1438</v>
      </c>
      <c r="G29" s="590" t="s">
        <v>1440</v>
      </c>
      <c r="H29" s="47" t="s">
        <v>1442</v>
      </c>
      <c r="I29" s="48">
        <v>0.6</v>
      </c>
      <c r="J29" s="49">
        <v>0.1</v>
      </c>
      <c r="K29" s="677">
        <v>9.9500000000000005E-2</v>
      </c>
      <c r="L29" s="49">
        <v>0.1</v>
      </c>
      <c r="M29" s="698">
        <v>9.8500000000000004E-2</v>
      </c>
      <c r="N29" s="233">
        <f t="shared" ref="N29" si="35">SUM(I29:M29)</f>
        <v>0.998</v>
      </c>
      <c r="O29" s="51"/>
      <c r="P29" s="52">
        <v>8</v>
      </c>
      <c r="Q29" s="53">
        <v>8</v>
      </c>
      <c r="R29" s="53">
        <v>8</v>
      </c>
      <c r="S29" s="581">
        <v>7.8</v>
      </c>
      <c r="T29" s="581">
        <v>7.8</v>
      </c>
      <c r="U29" s="54">
        <f>ROUND(((P29*I29)+(Q29*J29)+(R29*K29)+(S29*L29)+(T29*M29)),3)</f>
        <v>7.944</v>
      </c>
      <c r="V29" s="55">
        <f t="shared" ref="V29" si="36">IF(U29&gt;=8,8,U29)</f>
        <v>7.944</v>
      </c>
      <c r="W29" s="57">
        <v>165417050000</v>
      </c>
      <c r="X29" s="57">
        <v>3397583000</v>
      </c>
      <c r="Y29" s="57"/>
      <c r="Z29" s="57">
        <v>447773000</v>
      </c>
      <c r="AA29" s="57"/>
      <c r="AB29" s="476">
        <f t="shared" ref="AB29" si="37">(((((W29*I29)+(X29*J29)+(Y29*K29)+(Z29*L29)+(AA29*M29))/$L$2)))</f>
        <v>2.1010196406101871</v>
      </c>
      <c r="AC29" s="536">
        <f t="shared" ref="AC29" si="38">12*AB29</f>
        <v>25.212235687322245</v>
      </c>
      <c r="AD29" s="488">
        <f t="shared" ref="AD29" si="39">IF(AC29&gt;=12,12,AC29)</f>
        <v>12</v>
      </c>
      <c r="AE29" s="59"/>
      <c r="AF29" s="59">
        <v>0.3</v>
      </c>
      <c r="AG29" s="263">
        <v>19.8</v>
      </c>
      <c r="AH29" s="60">
        <f>V29+AD29+AG29+AE29+AF29</f>
        <v>40.043999999999997</v>
      </c>
      <c r="AI29" s="55">
        <f>IF(AH29&gt;=40,40,AH29)</f>
        <v>40</v>
      </c>
      <c r="AJ29" s="61"/>
      <c r="AK29" s="62"/>
      <c r="AL29" s="63"/>
      <c r="AM29" s="64">
        <f>100%+AL29</f>
        <v>1</v>
      </c>
      <c r="AN29" s="65">
        <f>ROUNDUP((($E$2*AM29-$AN$4)*AJ29+$AN$4),-3)</f>
        <v>0</v>
      </c>
      <c r="AO29" s="66"/>
    </row>
    <row r="30" spans="1:41" s="22" customFormat="1" ht="26.25" customHeight="1" x14ac:dyDescent="0.15">
      <c r="A30" s="177"/>
      <c r="B30" s="256"/>
      <c r="C30" s="843" t="s">
        <v>1171</v>
      </c>
      <c r="D30" s="844"/>
      <c r="E30" s="844"/>
      <c r="F30" s="845"/>
      <c r="G30" s="46"/>
      <c r="H30" s="47"/>
      <c r="I30" s="172"/>
      <c r="J30" s="217"/>
      <c r="K30" s="217"/>
      <c r="L30" s="217"/>
      <c r="M30" s="695"/>
      <c r="N30" s="233"/>
      <c r="O30" s="51"/>
      <c r="P30" s="674">
        <v>90.21</v>
      </c>
      <c r="Q30" s="53">
        <v>88</v>
      </c>
      <c r="R30" s="53">
        <v>88</v>
      </c>
      <c r="S30" s="54">
        <v>88</v>
      </c>
      <c r="T30" s="54">
        <v>88</v>
      </c>
      <c r="U30" s="496">
        <f>(I29*P30)+(J29*Q30)+(K29*R30)+(L29*S30)+(M29*T30)</f>
        <v>89.15</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75" customHeight="1" x14ac:dyDescent="0.15">
      <c r="A31" s="43"/>
      <c r="B31" s="256"/>
      <c r="C31" s="104"/>
      <c r="D31" s="104"/>
      <c r="E31" s="104"/>
      <c r="F31" s="104"/>
      <c r="G31" s="80"/>
      <c r="H31" s="47"/>
      <c r="I31" s="48">
        <v>0.51</v>
      </c>
      <c r="J31" s="49">
        <v>0.49</v>
      </c>
      <c r="K31" s="49"/>
      <c r="L31" s="49"/>
      <c r="M31" s="696"/>
      <c r="N31" s="233">
        <f t="shared" ref="N31" si="40">SUM(I31:M31)</f>
        <v>1</v>
      </c>
      <c r="O31" s="51"/>
      <c r="P31" s="52">
        <v>8</v>
      </c>
      <c r="Q31" s="53">
        <v>8</v>
      </c>
      <c r="R31" s="53"/>
      <c r="S31" s="53"/>
      <c r="T31" s="53"/>
      <c r="U31" s="54">
        <f>ROUND(((P31*I31)+(Q31*J31)+(R31*K31)+(S31*L31)+(T31*M31)),3)</f>
        <v>8</v>
      </c>
      <c r="V31" s="55">
        <f t="shared" ref="V31" si="41">IF(U31&gt;=8,8,U31)</f>
        <v>8</v>
      </c>
      <c r="W31" s="57"/>
      <c r="X31" s="57"/>
      <c r="Y31" s="57"/>
      <c r="Z31" s="57"/>
      <c r="AA31" s="57"/>
      <c r="AB31" s="476">
        <f t="shared" ref="AB31" si="42">(((((W31*I31)+(X31*J31)+(Y31*K31)+(Z31*L31)+(AA31*M31))/$L$2)))</f>
        <v>0</v>
      </c>
      <c r="AC31" s="536">
        <f t="shared" ref="AC31" si="43">12*AB31</f>
        <v>0</v>
      </c>
      <c r="AD31" s="488">
        <f t="shared" ref="AD31" si="44">IF(AC31&gt;=12,12,AC31)</f>
        <v>0</v>
      </c>
      <c r="AE31" s="59"/>
      <c r="AF31" s="59">
        <v>0.3</v>
      </c>
      <c r="AG31" s="263">
        <v>19.8</v>
      </c>
      <c r="AH31" s="60">
        <f>V31+AD31+AG31+AE31+AF31</f>
        <v>28.1</v>
      </c>
      <c r="AI31" s="55">
        <f>IF(AH31&gt;=40,40,AH31)</f>
        <v>28.1</v>
      </c>
      <c r="AJ31" s="61"/>
      <c r="AK31" s="62"/>
      <c r="AL31" s="63"/>
      <c r="AM31" s="64">
        <f>100%+AL31</f>
        <v>1</v>
      </c>
      <c r="AN31" s="65">
        <f>ROUNDUP((($E$2*AM31-$AN$4)*AJ31+$AN$4),-3)</f>
        <v>0</v>
      </c>
      <c r="AO31" s="66"/>
    </row>
    <row r="32" spans="1:41" s="22" customFormat="1" ht="26.25" customHeight="1" x14ac:dyDescent="0.15">
      <c r="A32" s="177"/>
      <c r="B32" s="256"/>
      <c r="C32" s="843"/>
      <c r="D32" s="844"/>
      <c r="E32" s="844"/>
      <c r="F32" s="845"/>
      <c r="G32" s="46"/>
      <c r="H32" s="47"/>
      <c r="I32" s="172"/>
      <c r="J32" s="217"/>
      <c r="K32" s="217"/>
      <c r="L32" s="217"/>
      <c r="M32" s="695"/>
      <c r="N32" s="233"/>
      <c r="O32" s="51"/>
      <c r="P32" s="52">
        <v>88</v>
      </c>
      <c r="Q32" s="53">
        <v>88</v>
      </c>
      <c r="R32" s="53">
        <v>88</v>
      </c>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c r="B33" s="256"/>
      <c r="C33" s="117"/>
      <c r="D33" s="543" t="s">
        <v>1408</v>
      </c>
      <c r="E33" s="104"/>
      <c r="F33" s="45"/>
      <c r="G33" s="83"/>
      <c r="H33" s="679" t="s">
        <v>1427</v>
      </c>
      <c r="I33" s="48"/>
      <c r="J33" s="49"/>
      <c r="K33" s="49"/>
      <c r="L33" s="49"/>
      <c r="M33" s="696"/>
      <c r="N33" s="233">
        <f t="shared" ref="N33" si="45">SUM(I33:M33)</f>
        <v>0</v>
      </c>
      <c r="O33" s="51"/>
      <c r="P33" s="52">
        <v>8</v>
      </c>
      <c r="Q33" s="53">
        <v>8</v>
      </c>
      <c r="R33" s="53"/>
      <c r="S33" s="53"/>
      <c r="T33" s="53"/>
      <c r="U33" s="54">
        <f t="shared" ref="U33:U45" si="46">ROUND(((P33*I33)+(Q33*J33)+(R33*K33)+(S33*L33)+(T33*M33)),3)</f>
        <v>0</v>
      </c>
      <c r="V33" s="55">
        <f t="shared" ref="V33:V37" si="47">IF(U33&gt;=8,8,U33)</f>
        <v>0</v>
      </c>
      <c r="W33" s="57"/>
      <c r="X33" s="57">
        <v>7472084000</v>
      </c>
      <c r="Y33" s="57"/>
      <c r="Z33" s="57"/>
      <c r="AA33" s="57"/>
      <c r="AB33" s="476">
        <f>(((((W33*I33)+(X33*J33)+(Y33*K33)+(Z33*L33)+(AA33*M33))/$L$2)))</f>
        <v>0</v>
      </c>
      <c r="AC33" s="536">
        <f>12*AB33</f>
        <v>0</v>
      </c>
      <c r="AD33" s="488">
        <f>IF(AC33&gt;=12,12,AC33)</f>
        <v>0</v>
      </c>
      <c r="AE33" s="59"/>
      <c r="AF33" s="59">
        <v>0.3</v>
      </c>
      <c r="AG33" s="263">
        <v>19.8</v>
      </c>
      <c r="AH33" s="60">
        <f>V33+AD33+AG33+AE33+AF33</f>
        <v>20.100000000000001</v>
      </c>
      <c r="AI33" s="55">
        <f>IF(AH33&gt;=40,40,AH33)</f>
        <v>20.100000000000001</v>
      </c>
      <c r="AJ33" s="61"/>
      <c r="AK33" s="62"/>
      <c r="AL33" s="63"/>
      <c r="AM33" s="64">
        <f>100%+AL33</f>
        <v>1</v>
      </c>
      <c r="AN33" s="65">
        <f>ROUNDUP((($E$2*AM33-$AN$4)*AJ33+$AN$4),-3)</f>
        <v>0</v>
      </c>
      <c r="AO33" s="66"/>
    </row>
    <row r="34" spans="1:41" s="22" customFormat="1" ht="26.25" customHeight="1" x14ac:dyDescent="0.15">
      <c r="A34" s="177"/>
      <c r="B34" s="241"/>
      <c r="C34" s="843"/>
      <c r="D34" s="844"/>
      <c r="E34" s="844"/>
      <c r="F34" s="845"/>
      <c r="G34" s="83"/>
      <c r="H34" s="47"/>
      <c r="I34" s="172"/>
      <c r="J34" s="217"/>
      <c r="K34" s="217"/>
      <c r="L34" s="217"/>
      <c r="M34" s="695"/>
      <c r="N34" s="233"/>
      <c r="O34" s="51"/>
      <c r="P34" s="52">
        <v>88</v>
      </c>
      <c r="Q34" s="53">
        <v>88</v>
      </c>
      <c r="R34" s="53">
        <v>88</v>
      </c>
      <c r="S34" s="54"/>
      <c r="T34" s="54"/>
      <c r="U34" s="496">
        <f t="shared" ref="U34:U46" si="48">(I33*P34)+(J33*Q34)+(K33*R34)+(L33*S34)</f>
        <v>0</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c r="B35" s="256"/>
      <c r="C35" s="80" t="s">
        <v>1428</v>
      </c>
      <c r="D35" s="45"/>
      <c r="E35" s="45"/>
      <c r="F35" s="73"/>
      <c r="G35" s="46"/>
      <c r="H35" s="47" t="s">
        <v>1429</v>
      </c>
      <c r="I35" s="48"/>
      <c r="J35" s="49"/>
      <c r="K35" s="217"/>
      <c r="L35" s="49"/>
      <c r="M35" s="696"/>
      <c r="N35" s="233"/>
      <c r="O35" s="51"/>
      <c r="P35" s="52">
        <v>8</v>
      </c>
      <c r="Q35" s="53">
        <v>8</v>
      </c>
      <c r="R35" s="53">
        <v>8</v>
      </c>
      <c r="S35" s="53"/>
      <c r="T35" s="53"/>
      <c r="U35" s="54">
        <f>ROUND(((P35*I35)+(Q35*J35)+(R35*K35)+(S35*L35)+(T35*M35)),3)</f>
        <v>0</v>
      </c>
      <c r="V35" s="55">
        <f t="shared" ref="V35" si="49">IF(U35&gt;=8,8,U35)</f>
        <v>0</v>
      </c>
      <c r="W35" s="57">
        <v>743404040000</v>
      </c>
      <c r="X35" s="57"/>
      <c r="Y35" s="57"/>
      <c r="Z35" s="57"/>
      <c r="AA35" s="57"/>
      <c r="AB35" s="476">
        <f>(((((W35*I35)+(X35*J35)+(Y35*K35)+(Z35*L35)+(AA35*M35))/$L$2)))</f>
        <v>0</v>
      </c>
      <c r="AC35" s="536">
        <f>12*AB35</f>
        <v>0</v>
      </c>
      <c r="AD35" s="488">
        <f>IF(AC35&gt;=12,12,AC35)</f>
        <v>0</v>
      </c>
      <c r="AE35" s="59"/>
      <c r="AF35" s="59">
        <v>0.3</v>
      </c>
      <c r="AG35" s="263">
        <v>19.8</v>
      </c>
      <c r="AH35" s="60">
        <f>V35+AD35+AG35+AE35+AF35</f>
        <v>20.100000000000001</v>
      </c>
      <c r="AI35" s="55">
        <f>IF(AH35&gt;=40,40,AH35)</f>
        <v>20.100000000000001</v>
      </c>
      <c r="AJ35" s="61"/>
      <c r="AK35" s="62"/>
      <c r="AL35" s="63"/>
      <c r="AM35" s="64"/>
      <c r="AN35" s="65"/>
      <c r="AO35" s="66"/>
    </row>
    <row r="36" spans="1:41" s="22" customFormat="1" ht="26.25" customHeight="1" x14ac:dyDescent="0.15">
      <c r="A36" s="177"/>
      <c r="B36" s="241"/>
      <c r="C36" s="843"/>
      <c r="D36" s="844"/>
      <c r="E36" s="844"/>
      <c r="F36" s="845"/>
      <c r="G36" s="46"/>
      <c r="H36" s="47"/>
      <c r="I36" s="172"/>
      <c r="J36" s="217"/>
      <c r="K36" s="217"/>
      <c r="L36" s="217"/>
      <c r="M36" s="695"/>
      <c r="N36" s="233"/>
      <c r="O36" s="51"/>
      <c r="P36" s="52">
        <v>88</v>
      </c>
      <c r="Q36" s="53">
        <v>88</v>
      </c>
      <c r="R36" s="53">
        <v>88</v>
      </c>
      <c r="S36" s="54"/>
      <c r="T36" s="54"/>
      <c r="U36" s="496">
        <f>(I35*P36)+(J35*Q36)+(K35*R36)+(L35*S36)</f>
        <v>0</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48.75" customHeight="1" x14ac:dyDescent="0.15">
      <c r="A37" s="43"/>
      <c r="B37" s="256"/>
      <c r="C37" s="45"/>
      <c r="D37" s="45"/>
      <c r="E37" s="619"/>
      <c r="F37" s="638"/>
      <c r="G37" s="46"/>
      <c r="H37" s="169"/>
      <c r="I37" s="48"/>
      <c r="J37" s="49"/>
      <c r="K37" s="49"/>
      <c r="L37" s="49"/>
      <c r="M37" s="696"/>
      <c r="N37" s="233"/>
      <c r="O37" s="51"/>
      <c r="P37" s="52">
        <v>8</v>
      </c>
      <c r="Q37" s="53">
        <v>8</v>
      </c>
      <c r="R37" s="53">
        <v>8</v>
      </c>
      <c r="S37" s="53"/>
      <c r="T37" s="53"/>
      <c r="U37" s="54">
        <f t="shared" si="46"/>
        <v>0</v>
      </c>
      <c r="V37" s="55">
        <f t="shared" si="47"/>
        <v>0</v>
      </c>
      <c r="W37" s="57"/>
      <c r="X37" s="57"/>
      <c r="Y37" s="57"/>
      <c r="Z37" s="57"/>
      <c r="AA37" s="57"/>
      <c r="AB37" s="476">
        <f>(((((W37*I37)+(X37*J37)+(Y37*K37)+(Z37*L37)+(AA37*M37))/$L$2)))</f>
        <v>0</v>
      </c>
      <c r="AC37" s="536">
        <f>12*AB37</f>
        <v>0</v>
      </c>
      <c r="AD37" s="488">
        <f>IF(AC37&gt;=12,12,AC37)</f>
        <v>0</v>
      </c>
      <c r="AE37" s="59"/>
      <c r="AF37" s="59">
        <v>0.3</v>
      </c>
      <c r="AG37" s="263">
        <v>19.8</v>
      </c>
      <c r="AH37" s="60">
        <f>V37+AD37+AG37+AE37+AF37</f>
        <v>20.100000000000001</v>
      </c>
      <c r="AI37" s="55">
        <f>IF(AH37&gt;=40,40,AH37)</f>
        <v>20.100000000000001</v>
      </c>
      <c r="AJ37" s="61"/>
      <c r="AK37" s="62"/>
      <c r="AL37" s="63"/>
      <c r="AM37" s="64">
        <f>100%+AL37</f>
        <v>1</v>
      </c>
      <c r="AN37" s="65">
        <f>ROUNDUP((($E$2*AM37-$AN$4)*AJ37+$AN$4),-3)</f>
        <v>0</v>
      </c>
      <c r="AO37" s="66"/>
    </row>
    <row r="38" spans="1:41" s="22" customFormat="1" ht="26.25" customHeight="1" x14ac:dyDescent="0.15">
      <c r="A38" s="177"/>
      <c r="B38" s="241"/>
      <c r="C38" s="843"/>
      <c r="D38" s="844"/>
      <c r="E38" s="844"/>
      <c r="F38" s="845"/>
      <c r="G38" s="46"/>
      <c r="H38" s="47"/>
      <c r="I38" s="172"/>
      <c r="J38" s="217"/>
      <c r="K38" s="217"/>
      <c r="L38" s="217"/>
      <c r="M38" s="695"/>
      <c r="N38" s="233"/>
      <c r="O38" s="51"/>
      <c r="P38" s="52">
        <v>88</v>
      </c>
      <c r="Q38" s="53">
        <v>88</v>
      </c>
      <c r="R38" s="53">
        <v>88</v>
      </c>
      <c r="S38" s="54"/>
      <c r="T38" s="54"/>
      <c r="U38" s="496">
        <f t="shared" si="48"/>
        <v>0</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c r="B39" s="256"/>
      <c r="C39" s="80"/>
      <c r="D39" s="45"/>
      <c r="E39" s="45"/>
      <c r="F39" s="550"/>
      <c r="G39" s="80"/>
      <c r="H39" s="47"/>
      <c r="I39" s="48"/>
      <c r="J39" s="49"/>
      <c r="K39" s="49"/>
      <c r="L39" s="49"/>
      <c r="M39" s="696"/>
      <c r="N39" s="233"/>
      <c r="O39" s="51"/>
      <c r="P39" s="52">
        <v>8</v>
      </c>
      <c r="Q39" s="53">
        <v>8</v>
      </c>
      <c r="R39" s="53">
        <v>8</v>
      </c>
      <c r="S39" s="53"/>
      <c r="T39" s="53"/>
      <c r="U39" s="54">
        <f t="shared" si="46"/>
        <v>0</v>
      </c>
      <c r="V39" s="55">
        <f t="shared" ref="V39" si="50">IF(U39&gt;=8,8,U39)</f>
        <v>0</v>
      </c>
      <c r="W39" s="57"/>
      <c r="X39" s="57"/>
      <c r="Y39" s="57"/>
      <c r="Z39" s="57"/>
      <c r="AA39" s="57"/>
      <c r="AB39" s="476">
        <f t="shared" ref="AB39" si="51">(((((W39*I39)+(X39*J39)+(Y39*K39)+(Z39*L39)+(AA39*M39))/$L$2)))</f>
        <v>0</v>
      </c>
      <c r="AC39" s="536">
        <f t="shared" ref="AC39" si="52">12*AB39</f>
        <v>0</v>
      </c>
      <c r="AD39" s="488">
        <f t="shared" ref="AD39" si="53">IF(AC39&gt;=12,12,AC39)</f>
        <v>0</v>
      </c>
      <c r="AE39" s="59"/>
      <c r="AF39" s="59">
        <v>0.3</v>
      </c>
      <c r="AG39" s="263">
        <v>19.8</v>
      </c>
      <c r="AH39" s="60">
        <f>V39+AD39+AG39+AE39+AF39</f>
        <v>20.100000000000001</v>
      </c>
      <c r="AI39" s="55">
        <f>IF(AH39&gt;=40,40,AH39)</f>
        <v>20.100000000000001</v>
      </c>
      <c r="AJ39" s="61"/>
      <c r="AK39" s="62"/>
      <c r="AL39" s="63"/>
      <c r="AM39" s="64"/>
      <c r="AN39" s="65"/>
      <c r="AO39" s="66"/>
    </row>
    <row r="40" spans="1:41" s="22" customFormat="1" ht="26.25" customHeight="1" x14ac:dyDescent="0.15">
      <c r="A40" s="177"/>
      <c r="B40" s="256"/>
      <c r="C40" s="843"/>
      <c r="D40" s="844"/>
      <c r="E40" s="844"/>
      <c r="F40" s="845"/>
      <c r="G40" s="46"/>
      <c r="H40" s="47"/>
      <c r="I40" s="172"/>
      <c r="J40" s="217"/>
      <c r="K40" s="217"/>
      <c r="L40" s="217"/>
      <c r="M40" s="695"/>
      <c r="N40" s="233"/>
      <c r="O40" s="51"/>
      <c r="P40" s="52">
        <v>88</v>
      </c>
      <c r="Q40" s="53">
        <v>88</v>
      </c>
      <c r="R40" s="53">
        <v>88</v>
      </c>
      <c r="S40" s="54"/>
      <c r="T40" s="54"/>
      <c r="U40" s="496">
        <f t="shared" si="48"/>
        <v>0</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c r="B41" s="256"/>
      <c r="C41" s="45"/>
      <c r="D41" s="45"/>
      <c r="E41" s="45"/>
      <c r="F41" s="550"/>
      <c r="G41" s="80"/>
      <c r="H41" s="47"/>
      <c r="I41" s="48"/>
      <c r="J41" s="49"/>
      <c r="K41" s="49"/>
      <c r="L41" s="49"/>
      <c r="M41" s="696"/>
      <c r="N41" s="233"/>
      <c r="O41" s="51"/>
      <c r="P41" s="52">
        <v>8</v>
      </c>
      <c r="Q41" s="53">
        <v>8</v>
      </c>
      <c r="R41" s="53"/>
      <c r="S41" s="53"/>
      <c r="T41" s="53"/>
      <c r="U41" s="54">
        <f>ROUND(((P41*I41)+(Q41*J41)+(R41*K41)+(S41*L41)+(T41*M41)),3)</f>
        <v>0</v>
      </c>
      <c r="V41" s="55">
        <f t="shared" ref="V41" si="54">IF(U41&gt;=8,8,U41)</f>
        <v>0</v>
      </c>
      <c r="W41" s="57">
        <v>65949454000</v>
      </c>
      <c r="X41" s="57">
        <v>22010975000</v>
      </c>
      <c r="Y41" s="57"/>
      <c r="Z41" s="57"/>
      <c r="AA41" s="57"/>
      <c r="AB41" s="476">
        <f t="shared" ref="AB41" si="55">(((((W41*I41)+(X41*J41)+(Y41*K41)+(Z41*L41)+(AA41*M41))/$L$2)))</f>
        <v>0</v>
      </c>
      <c r="AC41" s="536">
        <f t="shared" ref="AC41" si="56">12*AB41</f>
        <v>0</v>
      </c>
      <c r="AD41" s="488">
        <f t="shared" ref="AD41" si="57">IF(AC41&gt;=12,12,AC41)</f>
        <v>0</v>
      </c>
      <c r="AE41" s="59"/>
      <c r="AF41" s="59">
        <v>0.3</v>
      </c>
      <c r="AG41" s="263">
        <v>19.8</v>
      </c>
      <c r="AH41" s="60">
        <f>V41+AD41+AG41+AE41+AF41</f>
        <v>20.100000000000001</v>
      </c>
      <c r="AI41" s="55">
        <f>IF(AH41&gt;=40,40,AH41)</f>
        <v>20.100000000000001</v>
      </c>
      <c r="AJ41" s="61"/>
      <c r="AK41" s="62"/>
      <c r="AL41" s="63"/>
      <c r="AM41" s="64">
        <f>100%+AL41</f>
        <v>1</v>
      </c>
      <c r="AN41" s="65">
        <f>ROUNDUP((($E$2*AM41-$AN$4)*AJ41+$AN$4),-3)</f>
        <v>0</v>
      </c>
      <c r="AO41" s="66"/>
    </row>
    <row r="42" spans="1:41" s="22" customFormat="1" ht="26.25" customHeight="1" x14ac:dyDescent="0.15">
      <c r="A42" s="177"/>
      <c r="B42" s="256"/>
      <c r="C42" s="843"/>
      <c r="D42" s="844"/>
      <c r="E42" s="844"/>
      <c r="F42" s="845"/>
      <c r="G42" s="46"/>
      <c r="H42" s="47"/>
      <c r="I42" s="172"/>
      <c r="J42" s="217"/>
      <c r="K42" s="217"/>
      <c r="L42" s="217"/>
      <c r="M42" s="695"/>
      <c r="N42" s="233"/>
      <c r="O42" s="51"/>
      <c r="P42" s="52">
        <v>88</v>
      </c>
      <c r="Q42" s="53">
        <v>88</v>
      </c>
      <c r="R42" s="53">
        <v>88</v>
      </c>
      <c r="S42" s="54"/>
      <c r="T42" s="54"/>
      <c r="U42" s="496">
        <f>(I41*P42)+(J41*Q42)+(K41*R42)+(L41*S42)</f>
        <v>0</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c r="B43" s="256"/>
      <c r="C43" s="117"/>
      <c r="D43" s="45"/>
      <c r="E43" s="45"/>
      <c r="F43" s="45"/>
      <c r="G43" s="80"/>
      <c r="H43" s="47"/>
      <c r="I43" s="48"/>
      <c r="J43" s="49"/>
      <c r="K43" s="49"/>
      <c r="L43" s="49"/>
      <c r="M43" s="696"/>
      <c r="N43" s="233"/>
      <c r="O43" s="51"/>
      <c r="P43" s="52">
        <v>8</v>
      </c>
      <c r="Q43" s="53">
        <v>8</v>
      </c>
      <c r="R43" s="53"/>
      <c r="S43" s="53"/>
      <c r="T43" s="53"/>
      <c r="U43" s="54">
        <f>ROUND(((P43*I43)+(Q43*J43)+(R43*K43)+(S43*L43)+(T43*M43)),3)</f>
        <v>0</v>
      </c>
      <c r="V43" s="55">
        <f t="shared" ref="V43" si="58">IF(U43&gt;=8,8,U43)</f>
        <v>0</v>
      </c>
      <c r="W43" s="57"/>
      <c r="X43" s="57"/>
      <c r="Y43" s="57"/>
      <c r="Z43" s="57"/>
      <c r="AA43" s="57"/>
      <c r="AB43" s="476">
        <f t="shared" ref="AB43" si="59">(((((W43*I43)+(X43*J43)+(Y43*K43)+(Z43*L43)+(AA43*M43))/$L$2)))</f>
        <v>0</v>
      </c>
      <c r="AC43" s="536">
        <f t="shared" ref="AC43" si="60">12*AB43</f>
        <v>0</v>
      </c>
      <c r="AD43" s="488">
        <f t="shared" ref="AD43" si="61">IF(AC43&gt;=12,12,AC43)</f>
        <v>0</v>
      </c>
      <c r="AE43" s="59"/>
      <c r="AF43" s="59">
        <v>0.3</v>
      </c>
      <c r="AG43" s="263">
        <v>19.8</v>
      </c>
      <c r="AH43" s="60">
        <f>V43+AD43+AG43+AE43+AF43</f>
        <v>20.100000000000001</v>
      </c>
      <c r="AI43" s="55">
        <f>IF(AH43&gt;=40,40,AH43)</f>
        <v>20.100000000000001</v>
      </c>
      <c r="AJ43" s="61"/>
      <c r="AK43" s="62"/>
      <c r="AL43" s="63"/>
      <c r="AM43" s="64"/>
      <c r="AN43" s="65"/>
      <c r="AO43" s="66"/>
    </row>
    <row r="44" spans="1:41" s="22" customFormat="1" ht="26.25" customHeight="1" x14ac:dyDescent="0.15">
      <c r="A44" s="177"/>
      <c r="B44" s="256"/>
      <c r="C44" s="843"/>
      <c r="D44" s="844"/>
      <c r="E44" s="844"/>
      <c r="F44" s="845"/>
      <c r="G44" s="46"/>
      <c r="H44" s="47"/>
      <c r="I44" s="172"/>
      <c r="J44" s="217"/>
      <c r="K44" s="217"/>
      <c r="L44" s="217"/>
      <c r="M44" s="695"/>
      <c r="N44" s="233"/>
      <c r="O44" s="51"/>
      <c r="P44" s="52">
        <v>88</v>
      </c>
      <c r="Q44" s="53">
        <v>88</v>
      </c>
      <c r="R44" s="53"/>
      <c r="S44" s="54"/>
      <c r="T44" s="54"/>
      <c r="U44" s="496">
        <f>(I43*P44)+(J43*Q44)+(K43*R44)+(L43*S44)</f>
        <v>0</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c r="B45" s="256"/>
      <c r="C45" s="45"/>
      <c r="D45" s="80"/>
      <c r="E45" s="82"/>
      <c r="F45" s="104"/>
      <c r="G45" s="104"/>
      <c r="H45" s="47"/>
      <c r="I45" s="48"/>
      <c r="J45" s="49"/>
      <c r="K45" s="49"/>
      <c r="L45" s="49"/>
      <c r="M45" s="696"/>
      <c r="N45" s="233"/>
      <c r="O45" s="51"/>
      <c r="P45" s="52">
        <v>8</v>
      </c>
      <c r="Q45" s="53">
        <v>8</v>
      </c>
      <c r="R45" s="53">
        <v>8</v>
      </c>
      <c r="S45" s="53"/>
      <c r="T45" s="53"/>
      <c r="U45" s="54">
        <f t="shared" si="46"/>
        <v>0</v>
      </c>
      <c r="V45" s="55">
        <f t="shared" ref="V45" si="62">IF(U45&gt;=8,8,U45)</f>
        <v>0</v>
      </c>
      <c r="W45" s="57"/>
      <c r="X45" s="57"/>
      <c r="Y45" s="57"/>
      <c r="Z45" s="57"/>
      <c r="AA45" s="57"/>
      <c r="AB45" s="476">
        <f>(((((W45*I45)+(X45*J45)+(Y45*K45)+(Z45*L45)+(AA45*M45))/$L$2)))</f>
        <v>0</v>
      </c>
      <c r="AC45" s="536">
        <f>12*AB45</f>
        <v>0</v>
      </c>
      <c r="AD45" s="488">
        <f>IF(AC45&gt;=12,12,AC45)</f>
        <v>0</v>
      </c>
      <c r="AE45" s="59"/>
      <c r="AF45" s="59">
        <v>0.3</v>
      </c>
      <c r="AG45" s="263">
        <v>19.8</v>
      </c>
      <c r="AH45" s="60">
        <f>V45+AD45+AG45+AE45+AF45</f>
        <v>20.100000000000001</v>
      </c>
      <c r="AI45" s="55">
        <f>IF(AH45&gt;=40,40,AH45)</f>
        <v>20.100000000000001</v>
      </c>
      <c r="AJ45" s="61"/>
      <c r="AK45" s="62"/>
      <c r="AL45" s="63"/>
      <c r="AM45" s="64">
        <f>100%+AL45</f>
        <v>1</v>
      </c>
      <c r="AN45" s="65">
        <f>ROUNDUP((($E$2*AM45-$AN$4)*AJ45+$AN$4),-3)</f>
        <v>0</v>
      </c>
      <c r="AO45" s="66"/>
    </row>
    <row r="46" spans="1:41" s="22" customFormat="1" ht="26.25" customHeight="1" x14ac:dyDescent="0.15">
      <c r="A46" s="177"/>
      <c r="B46" s="256"/>
      <c r="C46" s="843"/>
      <c r="D46" s="844"/>
      <c r="E46" s="844"/>
      <c r="F46" s="845"/>
      <c r="G46" s="46"/>
      <c r="H46" s="47"/>
      <c r="I46" s="172"/>
      <c r="J46" s="217"/>
      <c r="K46" s="217"/>
      <c r="L46" s="217"/>
      <c r="M46" s="695"/>
      <c r="N46" s="233"/>
      <c r="O46" s="51"/>
      <c r="P46" s="52">
        <v>88</v>
      </c>
      <c r="Q46" s="53">
        <v>88</v>
      </c>
      <c r="R46" s="53">
        <v>88</v>
      </c>
      <c r="S46" s="54"/>
      <c r="T46" s="54"/>
      <c r="U46" s="496">
        <f t="shared" si="48"/>
        <v>0</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56.25" customHeight="1" x14ac:dyDescent="0.15">
      <c r="A47" s="43"/>
      <c r="B47" s="256"/>
      <c r="C47" s="80"/>
      <c r="D47" s="45"/>
      <c r="E47" s="80"/>
      <c r="F47" s="80"/>
      <c r="G47" s="80"/>
      <c r="H47" s="47"/>
      <c r="I47" s="48"/>
      <c r="J47" s="49"/>
      <c r="K47" s="49"/>
      <c r="L47" s="49"/>
      <c r="M47" s="696"/>
      <c r="N47" s="233"/>
      <c r="O47" s="51"/>
      <c r="P47" s="52">
        <v>8</v>
      </c>
      <c r="Q47" s="53">
        <v>8</v>
      </c>
      <c r="R47" s="53">
        <v>8</v>
      </c>
      <c r="S47" s="53"/>
      <c r="T47" s="53"/>
      <c r="U47" s="54">
        <f t="shared" ref="U47" si="63">ROUND(((P47*I47)+(Q47*J47)+(R47*K47)+(S47*L47)+(T47*M47)),3)</f>
        <v>0</v>
      </c>
      <c r="V47" s="55">
        <f t="shared" ref="V47" si="64">IF(U47&gt;=8,8,U47)</f>
        <v>0</v>
      </c>
      <c r="W47" s="57"/>
      <c r="X47" s="57"/>
      <c r="Y47" s="57"/>
      <c r="Z47" s="57"/>
      <c r="AA47" s="57"/>
      <c r="AB47" s="476">
        <f>(((((W47*I47)+(X47*J47)+(Y47*K47)+(Z47*L47)+(AA47*M47))/$L$2)))</f>
        <v>0</v>
      </c>
      <c r="AC47" s="536">
        <f>12*AB47</f>
        <v>0</v>
      </c>
      <c r="AD47" s="488">
        <f>IF(AC47&gt;=12,12,AC47)</f>
        <v>0</v>
      </c>
      <c r="AE47" s="59"/>
      <c r="AF47" s="59">
        <v>0.3</v>
      </c>
      <c r="AG47" s="263">
        <v>19.8</v>
      </c>
      <c r="AH47" s="60">
        <f>V47+AD47+AG47+AE47+AF47</f>
        <v>20.100000000000001</v>
      </c>
      <c r="AI47" s="55">
        <f>IF(AH47&gt;=40,40,AH47)</f>
        <v>20.100000000000001</v>
      </c>
      <c r="AJ47" s="61"/>
      <c r="AK47" s="62"/>
      <c r="AL47" s="63"/>
      <c r="AM47" s="64"/>
      <c r="AN47" s="65"/>
      <c r="AO47" s="66"/>
    </row>
    <row r="48" spans="1:41" s="22" customFormat="1" ht="26.25" customHeight="1" x14ac:dyDescent="0.15">
      <c r="A48" s="177"/>
      <c r="B48" s="256"/>
      <c r="C48" s="843"/>
      <c r="D48" s="844"/>
      <c r="E48" s="844"/>
      <c r="F48" s="845"/>
      <c r="G48" s="46"/>
      <c r="H48" s="47"/>
      <c r="I48" s="172"/>
      <c r="J48" s="217"/>
      <c r="K48" s="217"/>
      <c r="L48" s="217"/>
      <c r="M48" s="695"/>
      <c r="N48" s="233"/>
      <c r="O48" s="51"/>
      <c r="P48" s="52">
        <v>88</v>
      </c>
      <c r="Q48" s="53">
        <v>88</v>
      </c>
      <c r="R48" s="53">
        <v>88</v>
      </c>
      <c r="S48" s="54"/>
      <c r="T48" s="54"/>
      <c r="U48" s="496"/>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c r="B49" s="256"/>
      <c r="C49" s="80"/>
      <c r="D49" s="73"/>
      <c r="E49" s="45"/>
      <c r="F49" s="45"/>
      <c r="G49" s="632"/>
      <c r="H49" s="632"/>
      <c r="I49" s="48"/>
      <c r="J49" s="49"/>
      <c r="K49" s="49"/>
      <c r="L49" s="49"/>
      <c r="M49" s="696"/>
      <c r="N49" s="233"/>
      <c r="O49" s="51"/>
      <c r="P49" s="52">
        <v>8</v>
      </c>
      <c r="Q49" s="53">
        <v>8</v>
      </c>
      <c r="R49" s="53">
        <v>8</v>
      </c>
      <c r="S49" s="53"/>
      <c r="T49" s="53"/>
      <c r="U49" s="54">
        <f t="shared" ref="U49" si="65">ROUND(((P49*I49)+(Q49*J49)+(R49*K49)+(S49*L49)+(T49*M49)),3)</f>
        <v>0</v>
      </c>
      <c r="V49" s="55">
        <f t="shared" ref="V49" si="66">IF(U49&gt;=8,8,U49)</f>
        <v>0</v>
      </c>
      <c r="W49" s="57"/>
      <c r="X49" s="57"/>
      <c r="Y49" s="57"/>
      <c r="Z49" s="57"/>
      <c r="AA49" s="57"/>
      <c r="AB49" s="476">
        <f>(((((W49*I49)+(X49*J49)+(Y49*K49)+(Z49*L49)+(AA49*M49))/$L$2)))</f>
        <v>0</v>
      </c>
      <c r="AC49" s="536">
        <f>12*AB49</f>
        <v>0</v>
      </c>
      <c r="AD49" s="488">
        <f>IF(AC49&gt;=12,12,AC49)</f>
        <v>0</v>
      </c>
      <c r="AE49" s="59"/>
      <c r="AF49" s="59">
        <v>0.3</v>
      </c>
      <c r="AG49" s="263">
        <v>19.8</v>
      </c>
      <c r="AH49" s="60">
        <f>V49+AD49+AG49+AE49+AF49</f>
        <v>20.100000000000001</v>
      </c>
      <c r="AI49" s="55">
        <f>IF(AH49&gt;=40,40,AH49)</f>
        <v>20.100000000000001</v>
      </c>
      <c r="AJ49" s="61"/>
      <c r="AK49" s="62"/>
      <c r="AL49" s="63"/>
      <c r="AM49" s="64">
        <f>100%+AL49</f>
        <v>1</v>
      </c>
      <c r="AN49" s="65">
        <f>ROUNDUP((($E$2*AM49-$AN$4)*AJ49+$AN$4),-3)</f>
        <v>0</v>
      </c>
      <c r="AO49" s="66"/>
    </row>
    <row r="50" spans="1:41" s="22" customFormat="1" ht="26.25" customHeight="1" x14ac:dyDescent="0.15">
      <c r="A50" s="177"/>
      <c r="B50" s="256"/>
      <c r="C50" s="843"/>
      <c r="D50" s="844"/>
      <c r="E50" s="844"/>
      <c r="F50" s="845"/>
      <c r="G50" s="46"/>
      <c r="H50" s="47"/>
      <c r="I50" s="172"/>
      <c r="J50" s="217"/>
      <c r="K50" s="217"/>
      <c r="L50" s="217"/>
      <c r="M50" s="695"/>
      <c r="N50" s="233"/>
      <c r="O50" s="51"/>
      <c r="P50" s="52">
        <v>88</v>
      </c>
      <c r="Q50" s="53">
        <v>88</v>
      </c>
      <c r="R50" s="53">
        <v>88</v>
      </c>
      <c r="S50" s="54"/>
      <c r="T50" s="54"/>
      <c r="U50" s="496"/>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48.75" customHeight="1" x14ac:dyDescent="0.15">
      <c r="A51" s="43"/>
      <c r="B51" s="256"/>
      <c r="C51" s="45"/>
      <c r="D51" s="45"/>
      <c r="E51" s="550"/>
      <c r="F51" s="45"/>
      <c r="G51" s="632"/>
      <c r="H51" s="47"/>
      <c r="I51" s="48"/>
      <c r="J51" s="49"/>
      <c r="K51" s="49"/>
      <c r="L51" s="49"/>
      <c r="M51" s="696"/>
      <c r="N51" s="233"/>
      <c r="O51" s="51"/>
      <c r="P51" s="52">
        <v>8</v>
      </c>
      <c r="Q51" s="53">
        <v>8</v>
      </c>
      <c r="R51" s="53">
        <v>8</v>
      </c>
      <c r="S51" s="53"/>
      <c r="T51" s="53"/>
      <c r="U51" s="54">
        <f t="shared" ref="U51" si="67">ROUND(((P51*I51)+(Q51*J51)+(R51*K51)+(S51*L51)+(T51*M51)),3)</f>
        <v>0</v>
      </c>
      <c r="V51" s="55">
        <f t="shared" ref="V51" si="68">IF(U51&gt;=8,8,U51)</f>
        <v>0</v>
      </c>
      <c r="W51" s="57"/>
      <c r="X51" s="72"/>
      <c r="Y51" s="57"/>
      <c r="Z51" s="57"/>
      <c r="AA51" s="57"/>
      <c r="AB51" s="476">
        <f>(((((W51*I51)+(X51*J51)+(Y51*K51)+(Z51*L51)+(AA51*M51))/$L$2)))</f>
        <v>0</v>
      </c>
      <c r="AC51" s="536">
        <f>12*AB51</f>
        <v>0</v>
      </c>
      <c r="AD51" s="488">
        <f>IF(AC51&gt;=12,12,AC51)</f>
        <v>0</v>
      </c>
      <c r="AE51" s="59"/>
      <c r="AF51" s="59">
        <v>0.3</v>
      </c>
      <c r="AG51" s="263">
        <v>19.8</v>
      </c>
      <c r="AH51" s="60">
        <f>V51+AD51+AG51+AE51+AF51</f>
        <v>20.100000000000001</v>
      </c>
      <c r="AI51" s="55">
        <f>IF(AH51&gt;=40,40,AH51)</f>
        <v>20.100000000000001</v>
      </c>
      <c r="AJ51" s="61"/>
      <c r="AK51" s="62"/>
      <c r="AL51" s="63"/>
      <c r="AM51" s="64">
        <f>100%+AL51</f>
        <v>1</v>
      </c>
      <c r="AN51" s="65">
        <f>ROUNDUP((($E$2*AM51-$AN$4)*AJ51+$AN$4),-3)</f>
        <v>0</v>
      </c>
      <c r="AO51" s="66"/>
    </row>
    <row r="52" spans="1:41" s="22" customFormat="1" ht="26.25" customHeight="1" x14ac:dyDescent="0.15">
      <c r="A52" s="177"/>
      <c r="B52" s="256"/>
      <c r="C52" s="843"/>
      <c r="D52" s="844"/>
      <c r="E52" s="844"/>
      <c r="F52" s="845"/>
      <c r="G52" s="46"/>
      <c r="H52" s="47"/>
      <c r="I52" s="172"/>
      <c r="J52" s="217"/>
      <c r="K52" s="217"/>
      <c r="L52" s="217"/>
      <c r="M52" s="695"/>
      <c r="N52" s="233"/>
      <c r="O52" s="51"/>
      <c r="P52" s="52">
        <v>88</v>
      </c>
      <c r="Q52" s="53">
        <v>88</v>
      </c>
      <c r="R52" s="53">
        <v>88</v>
      </c>
      <c r="S52" s="54"/>
      <c r="T52" s="54"/>
      <c r="U52" s="496"/>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48.75" customHeight="1" x14ac:dyDescent="0.15">
      <c r="A53" s="43"/>
      <c r="B53" s="256"/>
      <c r="C53" s="45"/>
      <c r="D53" s="80"/>
      <c r="E53" s="80"/>
      <c r="F53" s="45"/>
      <c r="G53" s="80"/>
      <c r="H53" s="47"/>
      <c r="I53" s="48"/>
      <c r="J53" s="49"/>
      <c r="K53" s="49"/>
      <c r="L53" s="49"/>
      <c r="M53" s="696"/>
      <c r="N53" s="233"/>
      <c r="O53" s="51"/>
      <c r="P53" s="52">
        <v>8</v>
      </c>
      <c r="Q53" s="53">
        <v>8</v>
      </c>
      <c r="R53" s="53">
        <v>8</v>
      </c>
      <c r="S53" s="53"/>
      <c r="T53" s="53"/>
      <c r="U53" s="54">
        <f t="shared" ref="U53" si="69">ROUND(((P53*I53)+(Q53*J53)+(R53*K53)+(S53*L53)+(T53*M53)),3)</f>
        <v>0</v>
      </c>
      <c r="V53" s="55">
        <f t="shared" ref="V53" si="70">IF(U53&gt;=8,8,U53)</f>
        <v>0</v>
      </c>
      <c r="W53" s="57"/>
      <c r="X53" s="57"/>
      <c r="Y53" s="57"/>
      <c r="Z53" s="72"/>
      <c r="AA53" s="57"/>
      <c r="AB53" s="476">
        <f>(((((W53*I53)+(X53*J53)+(Y53*K53)+(Z53*L53)+(AA53*M53))/$L$2)))</f>
        <v>0</v>
      </c>
      <c r="AC53" s="536">
        <f>12*AB53</f>
        <v>0</v>
      </c>
      <c r="AD53" s="488">
        <f>IF(AC53&gt;=12,12,AC53)</f>
        <v>0</v>
      </c>
      <c r="AE53" s="59"/>
      <c r="AF53" s="59">
        <v>0.3</v>
      </c>
      <c r="AG53" s="263">
        <v>19.8</v>
      </c>
      <c r="AH53" s="60">
        <f>V53+AD53+AG53+AE53+AF53</f>
        <v>20.100000000000001</v>
      </c>
      <c r="AI53" s="55">
        <f>IF(AH53&gt;=40,40,AH53)</f>
        <v>20.100000000000001</v>
      </c>
      <c r="AJ53" s="61"/>
      <c r="AK53" s="62"/>
      <c r="AL53" s="63"/>
      <c r="AM53" s="64">
        <f>100%+AL53</f>
        <v>1</v>
      </c>
      <c r="AN53" s="65">
        <f>ROUNDUP((($E$2*AM53-$AN$4)*AJ53+$AN$4),-3)</f>
        <v>0</v>
      </c>
      <c r="AO53" s="66"/>
    </row>
    <row r="54" spans="1:41" s="22" customFormat="1" ht="26.25" customHeight="1" x14ac:dyDescent="0.15">
      <c r="A54" s="177"/>
      <c r="B54" s="256"/>
      <c r="C54" s="843"/>
      <c r="D54" s="844"/>
      <c r="E54" s="844"/>
      <c r="F54" s="845"/>
      <c r="G54" s="46"/>
      <c r="H54" s="47"/>
      <c r="I54" s="172"/>
      <c r="J54" s="217"/>
      <c r="K54" s="217"/>
      <c r="L54" s="217"/>
      <c r="M54" s="695"/>
      <c r="N54" s="233"/>
      <c r="O54" s="51"/>
      <c r="P54" s="52">
        <v>88</v>
      </c>
      <c r="Q54" s="53">
        <v>88</v>
      </c>
      <c r="R54" s="53">
        <v>88</v>
      </c>
      <c r="S54" s="54"/>
      <c r="T54" s="54"/>
      <c r="U54" s="496"/>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48.75" customHeight="1" x14ac:dyDescent="0.15">
      <c r="A55" s="43"/>
      <c r="B55" s="256"/>
      <c r="C55" s="80"/>
      <c r="D55" s="73"/>
      <c r="E55" s="45"/>
      <c r="F55" s="45"/>
      <c r="G55" s="638"/>
      <c r="H55" s="47"/>
      <c r="I55" s="48"/>
      <c r="J55" s="49"/>
      <c r="K55" s="49"/>
      <c r="L55" s="49"/>
      <c r="M55" s="696"/>
      <c r="N55" s="233"/>
      <c r="O55" s="51"/>
      <c r="P55" s="52">
        <v>8</v>
      </c>
      <c r="Q55" s="53">
        <v>8</v>
      </c>
      <c r="R55" s="53">
        <v>8</v>
      </c>
      <c r="S55" s="53"/>
      <c r="T55" s="53"/>
      <c r="U55" s="54">
        <f t="shared" ref="U55" si="71">ROUND(((P55*I55)+(Q55*J55)+(R55*K55)+(S55*L55)+(T55*M55)),3)</f>
        <v>0</v>
      </c>
      <c r="V55" s="55">
        <f t="shared" ref="V55" si="72">IF(U55&gt;=8,8,U55)</f>
        <v>0</v>
      </c>
      <c r="W55" s="57"/>
      <c r="X55" s="57"/>
      <c r="Y55" s="57"/>
      <c r="Z55" s="57"/>
      <c r="AA55" s="57"/>
      <c r="AB55" s="476">
        <f>(((((W55*I55)+(X55*J55)+(Y55*K55)+(Z55*L55)+(AA55*M55))/$L$2)))</f>
        <v>0</v>
      </c>
      <c r="AC55" s="536">
        <f>12*AB55</f>
        <v>0</v>
      </c>
      <c r="AD55" s="488">
        <f>IF(AC55&gt;=12,12,AC55)</f>
        <v>0</v>
      </c>
      <c r="AE55" s="59"/>
      <c r="AF55" s="59">
        <v>0.3</v>
      </c>
      <c r="AG55" s="263">
        <v>19.8</v>
      </c>
      <c r="AH55" s="60">
        <f>V55+AD55+AG55+AE55+AF55</f>
        <v>20.100000000000001</v>
      </c>
      <c r="AI55" s="55">
        <f>IF(AH55&gt;=40,40,AH55)</f>
        <v>20.100000000000001</v>
      </c>
      <c r="AJ55" s="61"/>
      <c r="AK55" s="62"/>
      <c r="AL55" s="63"/>
      <c r="AM55" s="64">
        <f>100%+AL55</f>
        <v>1</v>
      </c>
      <c r="AN55" s="65">
        <f>ROUNDUP((($E$2*AM55-$AN$4)*AJ55+$AN$4),-3)</f>
        <v>0</v>
      </c>
      <c r="AO55" s="66"/>
    </row>
    <row r="56" spans="1:41" s="22" customFormat="1" ht="26.25" customHeight="1" x14ac:dyDescent="0.15">
      <c r="A56" s="177"/>
      <c r="B56" s="256"/>
      <c r="C56" s="843"/>
      <c r="D56" s="844"/>
      <c r="E56" s="844"/>
      <c r="F56" s="845"/>
      <c r="G56" s="46"/>
      <c r="H56" s="47"/>
      <c r="I56" s="172"/>
      <c r="J56" s="217"/>
      <c r="K56" s="217"/>
      <c r="L56" s="217"/>
      <c r="M56" s="695"/>
      <c r="N56" s="233"/>
      <c r="O56" s="51"/>
      <c r="P56" s="52">
        <v>88</v>
      </c>
      <c r="Q56" s="53">
        <v>88</v>
      </c>
      <c r="R56" s="53">
        <v>88</v>
      </c>
      <c r="S56" s="54"/>
      <c r="T56" s="54"/>
      <c r="U56" s="496"/>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48.75" customHeight="1" x14ac:dyDescent="0.15">
      <c r="A57" s="43"/>
      <c r="B57" s="256"/>
      <c r="C57" s="80"/>
      <c r="D57" s="45"/>
      <c r="E57" s="45"/>
      <c r="F57" s="45"/>
      <c r="G57" s="46"/>
      <c r="H57" s="47"/>
      <c r="I57" s="48"/>
      <c r="J57" s="49"/>
      <c r="K57" s="49"/>
      <c r="L57" s="49"/>
      <c r="M57" s="696"/>
      <c r="N57" s="233"/>
      <c r="O57" s="51"/>
      <c r="P57" s="52">
        <v>8</v>
      </c>
      <c r="Q57" s="53">
        <v>8</v>
      </c>
      <c r="R57" s="53">
        <v>8</v>
      </c>
      <c r="S57" s="53"/>
      <c r="T57" s="53"/>
      <c r="U57" s="54">
        <f t="shared" ref="U57" si="73">ROUND(((P57*I57)+(Q57*J57)+(R57*K57)+(S57*L57)+(T57*M57)),3)</f>
        <v>0</v>
      </c>
      <c r="V57" s="55">
        <f t="shared" ref="V57" si="74">IF(U57&gt;=8,8,U57)</f>
        <v>0</v>
      </c>
      <c r="W57" s="57"/>
      <c r="X57" s="57"/>
      <c r="Y57" s="57"/>
      <c r="Z57" s="57"/>
      <c r="AA57" s="57"/>
      <c r="AB57" s="476">
        <f>(((((W57*I57)+(X57*J57)+(Y57*K57)+(Z57*L57)+(AA57*M57))/$L$2)))</f>
        <v>0</v>
      </c>
      <c r="AC57" s="536">
        <f>12*AB57</f>
        <v>0</v>
      </c>
      <c r="AD57" s="488">
        <f>IF(AC57&gt;=12,12,AC57)</f>
        <v>0</v>
      </c>
      <c r="AE57" s="59"/>
      <c r="AF57" s="59">
        <v>0.3</v>
      </c>
      <c r="AG57" s="263">
        <v>19.8</v>
      </c>
      <c r="AH57" s="60">
        <f>V57+AD57+AG57+AE57+AF57</f>
        <v>20.100000000000001</v>
      </c>
      <c r="AI57" s="55">
        <f>IF(AH57&gt;=40,40,AH57)</f>
        <v>20.100000000000001</v>
      </c>
      <c r="AJ57" s="61"/>
      <c r="AK57" s="62"/>
      <c r="AL57" s="63"/>
      <c r="AM57" s="64">
        <f>100%+AL57</f>
        <v>1</v>
      </c>
      <c r="AN57" s="65">
        <f>ROUNDUP((($E$2*AM57-$AN$4)*AJ57+$AN$4),-3)</f>
        <v>0</v>
      </c>
      <c r="AO57" s="66"/>
    </row>
    <row r="58" spans="1:41" s="22" customFormat="1" ht="26.25" customHeight="1" x14ac:dyDescent="0.15">
      <c r="A58" s="177"/>
      <c r="B58" s="256"/>
      <c r="C58" s="843"/>
      <c r="D58" s="844"/>
      <c r="E58" s="844"/>
      <c r="F58" s="845"/>
      <c r="G58" s="46"/>
      <c r="H58" s="47"/>
      <c r="I58" s="172"/>
      <c r="J58" s="217"/>
      <c r="K58" s="217"/>
      <c r="L58" s="217"/>
      <c r="M58" s="695"/>
      <c r="N58" s="233"/>
      <c r="O58" s="51"/>
      <c r="P58" s="52">
        <v>88</v>
      </c>
      <c r="Q58" s="53">
        <v>88</v>
      </c>
      <c r="R58" s="53">
        <v>88</v>
      </c>
      <c r="S58" s="54"/>
      <c r="T58" s="54"/>
      <c r="U58" s="496"/>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48.75" customHeight="1" x14ac:dyDescent="0.15">
      <c r="A59" s="43"/>
      <c r="B59" s="256"/>
      <c r="C59" s="45"/>
      <c r="D59" s="45"/>
      <c r="E59" s="73"/>
      <c r="F59" s="73"/>
      <c r="G59" s="46"/>
      <c r="H59" s="47"/>
      <c r="I59" s="48"/>
      <c r="J59" s="49"/>
      <c r="K59" s="49"/>
      <c r="L59" s="49"/>
      <c r="M59" s="696"/>
      <c r="N59" s="233"/>
      <c r="O59" s="51"/>
      <c r="P59" s="52"/>
      <c r="Q59" s="53"/>
      <c r="R59" s="53"/>
      <c r="S59" s="53"/>
      <c r="T59" s="53"/>
      <c r="U59" s="54"/>
      <c r="V59" s="54"/>
      <c r="W59" s="57"/>
      <c r="X59" s="57"/>
      <c r="Y59" s="57"/>
      <c r="Z59" s="57"/>
      <c r="AA59" s="57"/>
      <c r="AB59" s="476">
        <f>(((((W59*I59)+(X59*J59)+(Y59*K59)+(Z59*L59)+(AA59*M59))/$L$2)))</f>
        <v>0</v>
      </c>
      <c r="AC59" s="536">
        <f>12*AB59</f>
        <v>0</v>
      </c>
      <c r="AD59" s="488">
        <f>IF(AC59&gt;=12,12,AC59)</f>
        <v>0</v>
      </c>
      <c r="AE59" s="59"/>
      <c r="AF59" s="59">
        <v>0.3</v>
      </c>
      <c r="AG59" s="263">
        <v>19.8</v>
      </c>
      <c r="AH59" s="60">
        <f>V59+AD59+AG59+AE59+AF59</f>
        <v>20.100000000000001</v>
      </c>
      <c r="AI59" s="55">
        <f>IF(AH59&gt;=40,40,AH59)</f>
        <v>20.100000000000001</v>
      </c>
      <c r="AJ59" s="61"/>
      <c r="AK59" s="62"/>
      <c r="AL59" s="63"/>
      <c r="AM59" s="64">
        <f>100%+AL59</f>
        <v>1</v>
      </c>
      <c r="AN59" s="65">
        <f>ROUNDUP((($E$2*AM59-$AN$4)*AJ59+$AN$4),-3)</f>
        <v>0</v>
      </c>
      <c r="AO59" s="66"/>
    </row>
    <row r="60" spans="1:41" s="22" customFormat="1" ht="26.25" customHeight="1" x14ac:dyDescent="0.15">
      <c r="A60" s="177"/>
      <c r="B60" s="256"/>
      <c r="C60" s="843"/>
      <c r="D60" s="844"/>
      <c r="E60" s="844"/>
      <c r="F60" s="845"/>
      <c r="G60" s="46"/>
      <c r="H60" s="47"/>
      <c r="I60" s="172"/>
      <c r="J60" s="217"/>
      <c r="K60" s="217"/>
      <c r="L60" s="217"/>
      <c r="M60" s="695"/>
      <c r="N60" s="233"/>
      <c r="O60" s="51"/>
      <c r="P60" s="234"/>
      <c r="Q60" s="54"/>
      <c r="R60" s="54"/>
      <c r="S60" s="54"/>
      <c r="T60" s="54"/>
      <c r="U60" s="496"/>
      <c r="V60" s="54"/>
      <c r="W60" s="57"/>
      <c r="X60" s="57"/>
      <c r="Y60" s="57"/>
      <c r="Z60" s="57"/>
      <c r="AA60" s="57"/>
      <c r="AB60" s="476"/>
      <c r="AC60" s="536"/>
      <c r="AD60" s="478"/>
      <c r="AE60" s="59"/>
      <c r="AF60" s="59"/>
      <c r="AG60" s="263"/>
      <c r="AH60" s="60"/>
      <c r="AI60" s="55"/>
      <c r="AJ60" s="61"/>
      <c r="AK60" s="62"/>
      <c r="AL60" s="63"/>
      <c r="AM60" s="64"/>
      <c r="AN60" s="65"/>
      <c r="AO60" s="66"/>
    </row>
    <row r="61" spans="1:41" s="22" customFormat="1" ht="48.75" customHeight="1" x14ac:dyDescent="0.15">
      <c r="A61" s="43"/>
      <c r="B61" s="256"/>
      <c r="C61" s="45"/>
      <c r="D61" s="73"/>
      <c r="E61" s="45"/>
      <c r="F61" s="45"/>
      <c r="G61" s="46"/>
      <c r="H61" s="47"/>
      <c r="I61" s="48"/>
      <c r="J61" s="49"/>
      <c r="K61" s="49"/>
      <c r="L61" s="49"/>
      <c r="M61" s="696"/>
      <c r="N61" s="233"/>
      <c r="O61" s="51"/>
      <c r="P61" s="52"/>
      <c r="Q61" s="52"/>
      <c r="R61" s="53"/>
      <c r="S61" s="53"/>
      <c r="T61" s="53"/>
      <c r="U61" s="54"/>
      <c r="V61" s="54"/>
      <c r="W61" s="57"/>
      <c r="X61" s="57"/>
      <c r="Y61" s="57"/>
      <c r="Z61" s="57"/>
      <c r="AA61" s="57"/>
      <c r="AB61" s="476">
        <f>(((((W61*I61)+(X61*J61)+(Y61*K61)+(Z61*L61)+(AA61*M61))/$L$2)))</f>
        <v>0</v>
      </c>
      <c r="AC61" s="536">
        <f>12*AB61</f>
        <v>0</v>
      </c>
      <c r="AD61" s="488">
        <f>IF(AC61&gt;=12,12,AC61)</f>
        <v>0</v>
      </c>
      <c r="AE61" s="59"/>
      <c r="AF61" s="59">
        <v>0.2</v>
      </c>
      <c r="AG61" s="263">
        <v>19.8</v>
      </c>
      <c r="AH61" s="60">
        <f>V61+AD61+AG61+AE61+AF61</f>
        <v>20</v>
      </c>
      <c r="AI61" s="55">
        <f>IF(AH61&gt;=40,40,AH61)</f>
        <v>20</v>
      </c>
      <c r="AJ61" s="61"/>
      <c r="AK61" s="62"/>
      <c r="AL61" s="63"/>
      <c r="AM61" s="64"/>
      <c r="AN61" s="65"/>
      <c r="AO61" s="66"/>
    </row>
    <row r="62" spans="1:41" s="22" customFormat="1" ht="26.25" customHeight="1" x14ac:dyDescent="0.15">
      <c r="A62" s="177"/>
      <c r="B62" s="241"/>
      <c r="C62" s="843"/>
      <c r="D62" s="844"/>
      <c r="E62" s="844"/>
      <c r="F62" s="845"/>
      <c r="G62" s="46"/>
      <c r="H62" s="47"/>
      <c r="I62" s="172"/>
      <c r="J62" s="217"/>
      <c r="K62" s="217"/>
      <c r="L62" s="217"/>
      <c r="M62" s="695"/>
      <c r="N62" s="233"/>
      <c r="O62" s="51"/>
      <c r="P62" s="234"/>
      <c r="Q62" s="54"/>
      <c r="R62" s="54"/>
      <c r="S62" s="54"/>
      <c r="T62" s="54"/>
      <c r="U62" s="496"/>
      <c r="V62" s="54"/>
      <c r="W62" s="57"/>
      <c r="X62" s="57"/>
      <c r="Y62" s="57"/>
      <c r="Z62" s="57"/>
      <c r="AA62" s="57"/>
      <c r="AB62" s="476"/>
      <c r="AC62" s="536"/>
      <c r="AD62" s="478"/>
      <c r="AE62" s="59"/>
      <c r="AF62" s="59"/>
      <c r="AG62" s="263"/>
      <c r="AH62" s="60"/>
      <c r="AI62" s="55"/>
      <c r="AJ62" s="61"/>
      <c r="AK62" s="62"/>
      <c r="AL62" s="63"/>
      <c r="AM62" s="64"/>
      <c r="AN62" s="65"/>
      <c r="AO62" s="66"/>
    </row>
    <row r="63" spans="1:41" s="22" customFormat="1" ht="48.75" customHeight="1" x14ac:dyDescent="0.15">
      <c r="A63" s="43"/>
      <c r="B63" s="256"/>
      <c r="C63" s="45"/>
      <c r="D63" s="73"/>
      <c r="E63" s="45"/>
      <c r="F63" s="45"/>
      <c r="G63" s="46"/>
      <c r="H63" s="47"/>
      <c r="I63" s="48"/>
      <c r="J63" s="49"/>
      <c r="K63" s="49"/>
      <c r="L63" s="217"/>
      <c r="M63" s="49"/>
      <c r="N63" s="50"/>
      <c r="O63" s="51"/>
      <c r="P63" s="52"/>
      <c r="Q63" s="53"/>
      <c r="R63" s="53"/>
      <c r="S63" s="53"/>
      <c r="T63" s="53"/>
      <c r="U63" s="54"/>
      <c r="V63" s="54"/>
      <c r="W63" s="57"/>
      <c r="X63" s="57"/>
      <c r="Y63" s="57"/>
      <c r="Z63" s="57"/>
      <c r="AA63" s="57"/>
      <c r="AB63" s="476">
        <f>(((((W63*I63)+(X63*J63)+(Y63*K63)+(Z63*L63)+(AA63*M63))/$L$2)))</f>
        <v>0</v>
      </c>
      <c r="AC63" s="536">
        <f>12*AB63</f>
        <v>0</v>
      </c>
      <c r="AD63" s="488">
        <f>IF(AC63&gt;=12,12,AC63)</f>
        <v>0</v>
      </c>
      <c r="AE63" s="182"/>
      <c r="AF63" s="59">
        <v>0.2</v>
      </c>
      <c r="AG63" s="263">
        <v>19.8</v>
      </c>
      <c r="AH63" s="60">
        <f>V63+AD63+AG63+AE63+AF63</f>
        <v>20</v>
      </c>
      <c r="AI63" s="55">
        <f>IF(AH63&gt;=40,40,AH63)</f>
        <v>20</v>
      </c>
      <c r="AJ63" s="61"/>
      <c r="AK63" s="62"/>
      <c r="AL63" s="63"/>
      <c r="AM63" s="64">
        <f>100%+AL63</f>
        <v>1</v>
      </c>
      <c r="AN63" s="65">
        <f>ROUNDUP((($E$2*AM63-$AN$4)*AJ63+$AN$4),-3)</f>
        <v>0</v>
      </c>
      <c r="AO63" s="66"/>
    </row>
    <row r="64" spans="1:41" s="22" customFormat="1" ht="26.25" customHeight="1" x14ac:dyDescent="0.15">
      <c r="A64" s="177"/>
      <c r="B64" s="241"/>
      <c r="C64" s="843"/>
      <c r="D64" s="844"/>
      <c r="E64" s="844"/>
      <c r="F64" s="845"/>
      <c r="G64" s="46"/>
      <c r="H64" s="47"/>
      <c r="I64" s="172"/>
      <c r="J64" s="217"/>
      <c r="K64" s="217"/>
      <c r="L64" s="217"/>
      <c r="M64" s="217"/>
      <c r="N64" s="50"/>
      <c r="O64" s="51"/>
      <c r="P64" s="234"/>
      <c r="Q64" s="54"/>
      <c r="R64" s="54"/>
      <c r="S64" s="54"/>
      <c r="T64" s="54"/>
      <c r="U64" s="496"/>
      <c r="V64" s="54"/>
      <c r="W64" s="57"/>
      <c r="X64" s="57"/>
      <c r="Y64" s="57"/>
      <c r="Z64" s="57"/>
      <c r="AA64" s="57"/>
      <c r="AB64" s="476"/>
      <c r="AC64" s="536"/>
      <c r="AD64" s="478"/>
      <c r="AE64" s="59"/>
      <c r="AF64" s="59"/>
      <c r="AG64" s="263"/>
      <c r="AH64" s="60"/>
      <c r="AI64" s="55"/>
      <c r="AJ64" s="61"/>
      <c r="AK64" s="62"/>
      <c r="AL64" s="63"/>
      <c r="AM64" s="64"/>
      <c r="AN64" s="65"/>
      <c r="AO64" s="66"/>
    </row>
    <row r="65" spans="1:41" s="22" customFormat="1" ht="48.75" customHeight="1" x14ac:dyDescent="0.15">
      <c r="A65" s="43"/>
      <c r="B65" s="256"/>
      <c r="C65" s="45"/>
      <c r="D65" s="80"/>
      <c r="E65" s="45"/>
      <c r="F65" s="45"/>
      <c r="G65" s="46"/>
      <c r="H65" s="47"/>
      <c r="I65" s="48"/>
      <c r="J65" s="217"/>
      <c r="K65" s="49"/>
      <c r="L65" s="49"/>
      <c r="M65" s="49"/>
      <c r="N65" s="50"/>
      <c r="O65" s="51"/>
      <c r="P65" s="52"/>
      <c r="Q65" s="53"/>
      <c r="R65" s="53"/>
      <c r="S65" s="53"/>
      <c r="T65" s="53"/>
      <c r="U65" s="54"/>
      <c r="V65" s="54"/>
      <c r="W65" s="57"/>
      <c r="X65" s="57"/>
      <c r="Y65" s="57"/>
      <c r="Z65" s="57"/>
      <c r="AA65" s="57"/>
      <c r="AB65" s="476">
        <f>(((((W65*I65)+(X65*J65)+(Y65*K65)+(Z65*L65)+(AA65*M65))/$L$2)))</f>
        <v>0</v>
      </c>
      <c r="AC65" s="536">
        <f>12*AB65</f>
        <v>0</v>
      </c>
      <c r="AD65" s="488">
        <f>IF(AC65&gt;=12,12,AC65)</f>
        <v>0</v>
      </c>
      <c r="AE65" s="59"/>
      <c r="AF65" s="59">
        <v>0.3</v>
      </c>
      <c r="AG65" s="496">
        <v>20</v>
      </c>
      <c r="AH65" s="60">
        <f>V65+AD65+AG65+AE65+AF65</f>
        <v>20.3</v>
      </c>
      <c r="AI65" s="55">
        <f>IF(AH65&gt;=40,40,AH65)</f>
        <v>20.3</v>
      </c>
      <c r="AJ65" s="61"/>
      <c r="AK65" s="62"/>
      <c r="AL65" s="63"/>
      <c r="AM65" s="64">
        <f>100%+AL65</f>
        <v>1</v>
      </c>
      <c r="AN65" s="65">
        <f>ROUNDUP((($E$2*AM65-$AN$4)*AJ65+$AN$4),-3)</f>
        <v>0</v>
      </c>
      <c r="AO65" s="66"/>
    </row>
    <row r="66" spans="1:41" s="22" customFormat="1" ht="26.25" customHeight="1" x14ac:dyDescent="0.15">
      <c r="A66" s="177"/>
      <c r="B66" s="256"/>
      <c r="C66" s="843"/>
      <c r="D66" s="844"/>
      <c r="E66" s="844"/>
      <c r="F66" s="845"/>
      <c r="G66" s="46"/>
      <c r="H66" s="47"/>
      <c r="I66" s="172"/>
      <c r="J66" s="217"/>
      <c r="K66" s="217"/>
      <c r="L66" s="217"/>
      <c r="M66" s="217"/>
      <c r="N66" s="50"/>
      <c r="O66" s="51"/>
      <c r="P66" s="234"/>
      <c r="Q66" s="54"/>
      <c r="R66" s="54"/>
      <c r="S66" s="54"/>
      <c r="T66" s="54"/>
      <c r="U66" s="496"/>
      <c r="V66" s="54"/>
      <c r="W66" s="57"/>
      <c r="X66" s="57"/>
      <c r="Y66" s="57"/>
      <c r="Z66" s="57"/>
      <c r="AA66" s="57"/>
      <c r="AB66" s="476"/>
      <c r="AC66" s="536"/>
      <c r="AD66" s="478"/>
      <c r="AE66" s="59"/>
      <c r="AF66" s="59"/>
      <c r="AG66" s="263"/>
      <c r="AH66" s="60"/>
      <c r="AI66" s="55"/>
      <c r="AJ66" s="61"/>
      <c r="AK66" s="62"/>
      <c r="AL66" s="63"/>
      <c r="AM66" s="64"/>
      <c r="AN66" s="65"/>
      <c r="AO66" s="66"/>
    </row>
    <row r="67" spans="1:41" s="22" customFormat="1" ht="48.75" customHeight="1" x14ac:dyDescent="0.15">
      <c r="A67" s="43"/>
      <c r="B67" s="256"/>
      <c r="C67" s="73"/>
      <c r="D67" s="45"/>
      <c r="E67" s="664"/>
      <c r="F67" s="45"/>
      <c r="G67" s="46"/>
      <c r="H67" s="47"/>
      <c r="I67" s="48"/>
      <c r="J67" s="49"/>
      <c r="K67" s="49"/>
      <c r="L67" s="49"/>
      <c r="M67" s="49"/>
      <c r="N67" s="527"/>
      <c r="O67" s="51"/>
      <c r="P67" s="52"/>
      <c r="Q67" s="53"/>
      <c r="R67" s="53"/>
      <c r="S67" s="53"/>
      <c r="T67" s="53"/>
      <c r="U67" s="54"/>
      <c r="V67" s="54"/>
      <c r="W67" s="57"/>
      <c r="X67" s="57"/>
      <c r="Y67" s="57"/>
      <c r="Z67" s="57"/>
      <c r="AA67" s="57"/>
      <c r="AB67" s="476">
        <f>(((((W67*I67)+(X67*J67)+(Y67*K67)+(Z67*L67)+(AA67*M67))/$L$2)))</f>
        <v>0</v>
      </c>
      <c r="AC67" s="536">
        <f>12*AB67</f>
        <v>0</v>
      </c>
      <c r="AD67" s="488">
        <f>IF(AC67&gt;=12,12,AC67)</f>
        <v>0</v>
      </c>
      <c r="AE67" s="59"/>
      <c r="AF67" s="59">
        <v>0.3</v>
      </c>
      <c r="AG67" s="263">
        <v>19.8</v>
      </c>
      <c r="AH67" s="60">
        <f>V67+AD67+AG67+AE67+AF67</f>
        <v>20.100000000000001</v>
      </c>
      <c r="AI67" s="55">
        <f>IF(AH67&gt;=40,40,AH67)</f>
        <v>20.100000000000001</v>
      </c>
      <c r="AJ67" s="61"/>
      <c r="AK67" s="62"/>
      <c r="AL67" s="63"/>
      <c r="AM67" s="64">
        <f>100%+AL67</f>
        <v>1</v>
      </c>
      <c r="AN67" s="65">
        <f>ROUNDUP((($E$2*AM67-$AN$4)*AJ67+$AN$4),-3)</f>
        <v>0</v>
      </c>
      <c r="AO67" s="66"/>
    </row>
    <row r="68" spans="1:41" s="22" customFormat="1" ht="26.25" customHeight="1" x14ac:dyDescent="0.15">
      <c r="A68" s="177"/>
      <c r="B68" s="256"/>
      <c r="C68" s="843"/>
      <c r="D68" s="844"/>
      <c r="E68" s="844"/>
      <c r="F68" s="845"/>
      <c r="G68" s="46"/>
      <c r="H68" s="47"/>
      <c r="I68" s="172"/>
      <c r="J68" s="217"/>
      <c r="K68" s="217"/>
      <c r="L68" s="217"/>
      <c r="M68" s="217"/>
      <c r="N68" s="50"/>
      <c r="O68" s="51"/>
      <c r="P68" s="234"/>
      <c r="Q68" s="54"/>
      <c r="R68" s="54"/>
      <c r="S68" s="54"/>
      <c r="T68" s="54"/>
      <c r="U68" s="496"/>
      <c r="V68" s="54"/>
      <c r="W68" s="57"/>
      <c r="X68" s="57"/>
      <c r="Y68" s="57"/>
      <c r="Z68" s="57"/>
      <c r="AA68" s="57"/>
      <c r="AB68" s="476"/>
      <c r="AC68" s="536"/>
      <c r="AD68" s="478"/>
      <c r="AE68" s="59"/>
      <c r="AF68" s="59"/>
      <c r="AG68" s="263"/>
      <c r="AH68" s="60"/>
      <c r="AI68" s="55"/>
      <c r="AJ68" s="61"/>
      <c r="AK68" s="62"/>
      <c r="AL68" s="63"/>
      <c r="AM68" s="64"/>
      <c r="AN68" s="65"/>
      <c r="AO68" s="66"/>
    </row>
    <row r="69" spans="1:41" s="22" customFormat="1" ht="48.75" customHeight="1" x14ac:dyDescent="0.15">
      <c r="A69" s="43"/>
      <c r="B69" s="256"/>
      <c r="C69" s="80"/>
      <c r="D69" s="45"/>
      <c r="E69" s="80"/>
      <c r="F69" s="82"/>
      <c r="G69" s="632"/>
      <c r="H69" s="47"/>
      <c r="I69" s="48"/>
      <c r="J69" s="49"/>
      <c r="K69" s="49"/>
      <c r="L69" s="49"/>
      <c r="M69" s="49"/>
      <c r="N69" s="50"/>
      <c r="O69" s="51"/>
      <c r="P69" s="52"/>
      <c r="Q69" s="53"/>
      <c r="R69" s="53"/>
      <c r="S69" s="53"/>
      <c r="T69" s="53"/>
      <c r="U69" s="54"/>
      <c r="V69" s="54"/>
      <c r="W69" s="57"/>
      <c r="X69" s="57"/>
      <c r="Y69" s="57"/>
      <c r="Z69" s="57"/>
      <c r="AA69" s="57"/>
      <c r="AB69" s="476">
        <f>(((((W69*I69)+(X69*J69)+(Y69*K69)+(Z69*L69)+(AA69*M69))/$L$2)))</f>
        <v>0</v>
      </c>
      <c r="AC69" s="536">
        <f>12*AB69</f>
        <v>0</v>
      </c>
      <c r="AD69" s="488">
        <f>IF(AC69&gt;=12,12,AC69)</f>
        <v>0</v>
      </c>
      <c r="AE69" s="59"/>
      <c r="AF69" s="59">
        <v>0.3</v>
      </c>
      <c r="AG69" s="263">
        <v>19.8</v>
      </c>
      <c r="AH69" s="60">
        <f>V69+AD69+AG69+AE69+AF69</f>
        <v>20.100000000000001</v>
      </c>
      <c r="AI69" s="55">
        <f>IF(AH69&gt;=40,40,AH69)</f>
        <v>20.100000000000001</v>
      </c>
      <c r="AJ69" s="61"/>
      <c r="AK69" s="62"/>
      <c r="AL69" s="63"/>
      <c r="AM69" s="64">
        <f>100%+AL69</f>
        <v>1</v>
      </c>
      <c r="AN69" s="65">
        <f>ROUNDUP((($E$2*AM69-$AN$4)*AJ69+$AN$4),-3)</f>
        <v>0</v>
      </c>
      <c r="AO69" s="66"/>
    </row>
    <row r="70" spans="1:41" s="22" customFormat="1" ht="26.25" customHeight="1" x14ac:dyDescent="0.15">
      <c r="A70" s="177"/>
      <c r="B70" s="256"/>
      <c r="C70" s="843"/>
      <c r="D70" s="844"/>
      <c r="E70" s="844"/>
      <c r="F70" s="845"/>
      <c r="G70" s="46"/>
      <c r="H70" s="47"/>
      <c r="I70" s="172"/>
      <c r="J70" s="217"/>
      <c r="K70" s="217"/>
      <c r="L70" s="217"/>
      <c r="M70" s="217"/>
      <c r="N70" s="50"/>
      <c r="O70" s="51"/>
      <c r="P70" s="234"/>
      <c r="Q70" s="54"/>
      <c r="R70" s="54"/>
      <c r="S70" s="54"/>
      <c r="T70" s="54"/>
      <c r="U70" s="496"/>
      <c r="V70" s="54"/>
      <c r="W70" s="57"/>
      <c r="X70" s="57"/>
      <c r="Y70" s="57"/>
      <c r="Z70" s="57"/>
      <c r="AA70" s="57"/>
      <c r="AB70" s="476"/>
      <c r="AC70" s="536"/>
      <c r="AD70" s="478"/>
      <c r="AE70" s="59"/>
      <c r="AF70" s="59"/>
      <c r="AG70" s="263"/>
      <c r="AH70" s="60"/>
      <c r="AI70" s="55"/>
      <c r="AJ70" s="61"/>
      <c r="AK70" s="62"/>
      <c r="AL70" s="63"/>
      <c r="AM70" s="64"/>
      <c r="AN70" s="65"/>
      <c r="AO70" s="66"/>
    </row>
    <row r="71" spans="1:41" s="22" customFormat="1" ht="58.5" customHeight="1" x14ac:dyDescent="0.15">
      <c r="A71" s="43"/>
      <c r="B71" s="256"/>
      <c r="C71" s="80"/>
      <c r="D71" s="80"/>
      <c r="E71" s="80"/>
      <c r="F71" s="82"/>
      <c r="G71" s="46"/>
      <c r="H71" s="47"/>
      <c r="I71" s="48"/>
      <c r="J71" s="49"/>
      <c r="K71" s="49"/>
      <c r="L71" s="49"/>
      <c r="M71" s="49"/>
      <c r="N71" s="50"/>
      <c r="O71" s="51"/>
      <c r="P71" s="52"/>
      <c r="Q71" s="53"/>
      <c r="R71" s="53"/>
      <c r="S71" s="53"/>
      <c r="T71" s="53"/>
      <c r="U71" s="54"/>
      <c r="V71" s="54"/>
      <c r="W71" s="57"/>
      <c r="X71" s="57"/>
      <c r="Y71" s="57"/>
      <c r="Z71" s="57"/>
      <c r="AA71" s="57"/>
      <c r="AB71" s="476">
        <f>(((((W71*I71)+(X71*J71)+(Y71*K71)+(Z71*L71)+(AA71*M71))/$L$2)))</f>
        <v>0</v>
      </c>
      <c r="AC71" s="536">
        <f>12*AB71</f>
        <v>0</v>
      </c>
      <c r="AD71" s="488">
        <f>IF(AC71&gt;=12,12,AC71)</f>
        <v>0</v>
      </c>
      <c r="AE71" s="59"/>
      <c r="AF71" s="59">
        <v>0.3</v>
      </c>
      <c r="AG71" s="263">
        <v>19.8</v>
      </c>
      <c r="AH71" s="60">
        <f>V71+AD71+AG71+AE71+AF71</f>
        <v>20.100000000000001</v>
      </c>
      <c r="AI71" s="55">
        <f>IF(AH71&gt;=40,40,AH71)</f>
        <v>20.100000000000001</v>
      </c>
      <c r="AJ71" s="61"/>
      <c r="AK71" s="62"/>
      <c r="AL71" s="63"/>
      <c r="AM71" s="64">
        <f>100%+AL71</f>
        <v>1</v>
      </c>
      <c r="AN71" s="65">
        <f>ROUNDUP((($E$2*AM71-$AN$4)*AJ71+$AN$4),-3)</f>
        <v>0</v>
      </c>
      <c r="AO71" s="66"/>
    </row>
    <row r="72" spans="1:41" s="22" customFormat="1" ht="26.25" customHeight="1" x14ac:dyDescent="0.15">
      <c r="A72" s="177"/>
      <c r="B72" s="256"/>
      <c r="C72" s="843"/>
      <c r="D72" s="844"/>
      <c r="E72" s="844"/>
      <c r="F72" s="845"/>
      <c r="G72" s="46"/>
      <c r="H72" s="47"/>
      <c r="I72" s="172"/>
      <c r="J72" s="217"/>
      <c r="K72" s="217"/>
      <c r="L72" s="217"/>
      <c r="M72" s="217"/>
      <c r="N72" s="50"/>
      <c r="O72" s="51"/>
      <c r="P72" s="234"/>
      <c r="Q72" s="54"/>
      <c r="R72" s="54"/>
      <c r="S72" s="54"/>
      <c r="T72" s="54"/>
      <c r="U72" s="496"/>
      <c r="V72" s="54"/>
      <c r="W72" s="57"/>
      <c r="X72" s="57"/>
      <c r="Y72" s="57"/>
      <c r="Z72" s="57"/>
      <c r="AA72" s="57"/>
      <c r="AB72" s="476"/>
      <c r="AC72" s="536"/>
      <c r="AD72" s="478"/>
      <c r="AE72" s="59"/>
      <c r="AF72" s="59"/>
      <c r="AG72" s="263"/>
      <c r="AH72" s="60"/>
      <c r="AI72" s="55"/>
      <c r="AJ72" s="61"/>
      <c r="AK72" s="62"/>
      <c r="AL72" s="63"/>
      <c r="AM72" s="64"/>
      <c r="AN72" s="65"/>
      <c r="AO72" s="66"/>
    </row>
    <row r="73" spans="1:41" s="22" customFormat="1" ht="58.5" customHeight="1" x14ac:dyDescent="0.15">
      <c r="A73" s="43"/>
      <c r="B73" s="256"/>
      <c r="C73" s="80"/>
      <c r="D73" s="80"/>
      <c r="E73" s="80"/>
      <c r="F73" s="82"/>
      <c r="G73" s="46"/>
      <c r="H73" s="47"/>
      <c r="I73" s="48"/>
      <c r="J73" s="49"/>
      <c r="K73" s="49"/>
      <c r="L73" s="49"/>
      <c r="M73" s="49"/>
      <c r="N73" s="50"/>
      <c r="O73" s="51"/>
      <c r="P73" s="52"/>
      <c r="Q73" s="53"/>
      <c r="R73" s="53"/>
      <c r="S73" s="53"/>
      <c r="T73" s="53"/>
      <c r="U73" s="54"/>
      <c r="V73" s="54"/>
      <c r="W73" s="57"/>
      <c r="X73" s="57"/>
      <c r="Y73" s="57"/>
      <c r="Z73" s="57"/>
      <c r="AA73" s="57"/>
      <c r="AB73" s="476">
        <f>(((((W73*I73)+(X73*J73)+(Y73*K73)+(Z73*L73)+(AA73*M73))/$L$2)))</f>
        <v>0</v>
      </c>
      <c r="AC73" s="536">
        <f>12*AB73</f>
        <v>0</v>
      </c>
      <c r="AD73" s="488">
        <f>IF(AC73&gt;=12,12,AC73)</f>
        <v>0</v>
      </c>
      <c r="AE73" s="59"/>
      <c r="AF73" s="59">
        <v>0.3</v>
      </c>
      <c r="AG73" s="263">
        <v>19.8</v>
      </c>
      <c r="AH73" s="60">
        <f>V73+AD73+AG73+AE73+AF73</f>
        <v>20.100000000000001</v>
      </c>
      <c r="AI73" s="55">
        <f>IF(AH73&gt;=40,40,AH73)</f>
        <v>20.100000000000001</v>
      </c>
      <c r="AJ73" s="61"/>
      <c r="AK73" s="62"/>
      <c r="AL73" s="63"/>
      <c r="AM73" s="64">
        <f>100%+AL73</f>
        <v>1</v>
      </c>
      <c r="AN73" s="65">
        <f>ROUNDUP((($E$2*AM73-$AN$4)*AJ73+$AN$4),-3)</f>
        <v>0</v>
      </c>
      <c r="AO73" s="66"/>
    </row>
    <row r="74" spans="1:41" s="22" customFormat="1" ht="26.25" customHeight="1" x14ac:dyDescent="0.15">
      <c r="A74" s="177"/>
      <c r="B74" s="256"/>
      <c r="C74" s="843"/>
      <c r="D74" s="844"/>
      <c r="E74" s="844"/>
      <c r="F74" s="845"/>
      <c r="G74" s="46"/>
      <c r="H74" s="47"/>
      <c r="I74" s="172"/>
      <c r="J74" s="217"/>
      <c r="K74" s="217"/>
      <c r="L74" s="217"/>
      <c r="M74" s="217"/>
      <c r="N74" s="50"/>
      <c r="O74" s="51"/>
      <c r="P74" s="234"/>
      <c r="Q74" s="54"/>
      <c r="R74" s="54"/>
      <c r="S74" s="54"/>
      <c r="T74" s="54"/>
      <c r="U74" s="496"/>
      <c r="V74" s="54"/>
      <c r="W74" s="57"/>
      <c r="X74" s="57"/>
      <c r="Y74" s="57"/>
      <c r="Z74" s="57"/>
      <c r="AA74" s="57"/>
      <c r="AB74" s="476"/>
      <c r="AC74" s="536"/>
      <c r="AD74" s="478"/>
      <c r="AE74" s="59"/>
      <c r="AF74" s="59"/>
      <c r="AG74" s="263"/>
      <c r="AH74" s="60"/>
      <c r="AI74" s="55"/>
      <c r="AJ74" s="61"/>
      <c r="AK74" s="62"/>
      <c r="AL74" s="63"/>
      <c r="AM74" s="64"/>
      <c r="AN74" s="65"/>
      <c r="AO74" s="66"/>
    </row>
    <row r="75" spans="1:41" s="22" customFormat="1" ht="58.5" customHeight="1" x14ac:dyDescent="0.15">
      <c r="A75" s="43"/>
      <c r="B75" s="256"/>
      <c r="C75" s="45"/>
      <c r="D75" s="45"/>
      <c r="E75" s="80"/>
      <c r="F75" s="45"/>
      <c r="G75" s="542"/>
      <c r="H75" s="47"/>
      <c r="I75" s="48"/>
      <c r="J75" s="49"/>
      <c r="K75" s="49"/>
      <c r="L75" s="49"/>
      <c r="M75" s="49"/>
      <c r="N75" s="50"/>
      <c r="O75" s="51"/>
      <c r="P75" s="52"/>
      <c r="Q75" s="53"/>
      <c r="R75" s="53"/>
      <c r="S75" s="53"/>
      <c r="T75" s="53"/>
      <c r="U75" s="54"/>
      <c r="V75" s="54"/>
      <c r="W75" s="57"/>
      <c r="X75" s="57"/>
      <c r="Y75" s="57"/>
      <c r="Z75" s="57"/>
      <c r="AA75" s="57"/>
      <c r="AB75" s="476">
        <f>(((((W75*I75)+(X75*J75)+(Y75*K75)+(Z75*L75)+(AA75*M75))/$L$2)))</f>
        <v>0</v>
      </c>
      <c r="AC75" s="536">
        <f>12*AB75</f>
        <v>0</v>
      </c>
      <c r="AD75" s="488">
        <f>IF(AC75&gt;=12,12,AC75)</f>
        <v>0</v>
      </c>
      <c r="AE75" s="59"/>
      <c r="AF75" s="59">
        <v>0.3</v>
      </c>
      <c r="AG75" s="263">
        <v>19.8</v>
      </c>
      <c r="AH75" s="60">
        <f>V75+AD75+AG75+AE75+AF75</f>
        <v>20.100000000000001</v>
      </c>
      <c r="AI75" s="55">
        <f>IF(AH75&gt;=40,40,AH75)</f>
        <v>20.100000000000001</v>
      </c>
      <c r="AJ75" s="61"/>
      <c r="AK75" s="62"/>
      <c r="AL75" s="63"/>
      <c r="AM75" s="64">
        <f>100%+AL75</f>
        <v>1</v>
      </c>
      <c r="AN75" s="65">
        <f>ROUNDUP((($E$2*AM75-$AN$4)*AJ75+$AN$4),-3)</f>
        <v>0</v>
      </c>
      <c r="AO75" s="66"/>
    </row>
    <row r="76" spans="1:41" s="22" customFormat="1" ht="26.25" customHeight="1" x14ac:dyDescent="0.15">
      <c r="A76" s="177"/>
      <c r="B76" s="256"/>
      <c r="C76" s="843"/>
      <c r="D76" s="844"/>
      <c r="E76" s="844"/>
      <c r="F76" s="845"/>
      <c r="G76" s="46"/>
      <c r="H76" s="47"/>
      <c r="I76" s="172"/>
      <c r="J76" s="217"/>
      <c r="K76" s="217"/>
      <c r="L76" s="217"/>
      <c r="M76" s="217"/>
      <c r="N76" s="50"/>
      <c r="O76" s="51"/>
      <c r="P76" s="234"/>
      <c r="Q76" s="54"/>
      <c r="R76" s="54"/>
      <c r="S76" s="54"/>
      <c r="T76" s="54"/>
      <c r="U76" s="496"/>
      <c r="V76" s="54"/>
      <c r="W76" s="57"/>
      <c r="X76" s="57"/>
      <c r="Y76" s="57"/>
      <c r="Z76" s="57"/>
      <c r="AA76" s="57"/>
      <c r="AB76" s="476"/>
      <c r="AC76" s="536"/>
      <c r="AD76" s="478"/>
      <c r="AE76" s="59"/>
      <c r="AF76" s="59"/>
      <c r="AG76" s="263"/>
      <c r="AH76" s="60"/>
      <c r="AI76" s="55"/>
      <c r="AJ76" s="61"/>
      <c r="AK76" s="62"/>
      <c r="AL76" s="63"/>
      <c r="AM76" s="64"/>
      <c r="AN76" s="65"/>
      <c r="AO76" s="66"/>
    </row>
    <row r="77" spans="1:41" s="22" customFormat="1" ht="58.5" customHeight="1" x14ac:dyDescent="0.15">
      <c r="A77" s="43"/>
      <c r="B77" s="256"/>
      <c r="C77" s="80"/>
      <c r="D77" s="80"/>
      <c r="E77" s="80"/>
      <c r="F77" s="80"/>
      <c r="G77" s="542"/>
      <c r="H77" s="47"/>
      <c r="I77" s="48">
        <v>0.6</v>
      </c>
      <c r="J77" s="49">
        <v>0.4</v>
      </c>
      <c r="K77" s="49"/>
      <c r="L77" s="49"/>
      <c r="M77" s="49"/>
      <c r="N77" s="50">
        <f>SUM(I77:M77)</f>
        <v>1</v>
      </c>
      <c r="O77" s="51"/>
      <c r="P77" s="52">
        <v>8</v>
      </c>
      <c r="Q77" s="53">
        <v>8</v>
      </c>
      <c r="R77" s="53"/>
      <c r="S77" s="53"/>
      <c r="T77" s="53"/>
      <c r="U77" s="54">
        <f>ROUND(((P77*I77)+(Q77*J77)+(R77*K77)+(S77*L77)+(T77*M77)),3)</f>
        <v>8</v>
      </c>
      <c r="V77" s="55">
        <f>IF(U77&gt;=8,8,U77)</f>
        <v>8</v>
      </c>
      <c r="W77" s="57"/>
      <c r="X77" s="57"/>
      <c r="Y77" s="57"/>
      <c r="Z77" s="57"/>
      <c r="AA77" s="57"/>
      <c r="AB77" s="476">
        <f>(((((W77*I77)+(X77*J77)+(Y77*K77)+(Z77*L77)+(AA77*M77))/$L$2)))</f>
        <v>0</v>
      </c>
      <c r="AC77" s="536">
        <f>12*AB77</f>
        <v>0</v>
      </c>
      <c r="AD77" s="488">
        <f>IF(AC77&gt;=12,12,AC77)</f>
        <v>0</v>
      </c>
      <c r="AE77" s="59"/>
      <c r="AF77" s="59">
        <v>0.3</v>
      </c>
      <c r="AG77" s="263">
        <v>19.8</v>
      </c>
      <c r="AH77" s="60">
        <f>V77+AD77+AG77+AE77+AF77</f>
        <v>28.1</v>
      </c>
      <c r="AI77" s="55">
        <f>IF(AH77&gt;=40,40,AH77)</f>
        <v>28.1</v>
      </c>
      <c r="AJ77" s="61"/>
      <c r="AK77" s="62"/>
      <c r="AL77" s="63"/>
      <c r="AM77" s="64">
        <f>100%+AL77</f>
        <v>1</v>
      </c>
      <c r="AN77" s="65">
        <f>ROUNDUP((($E$2*AM77-$AN$4)*AJ77+$AN$4),-3)</f>
        <v>0</v>
      </c>
      <c r="AO77" s="66"/>
    </row>
    <row r="78" spans="1:41" s="22" customFormat="1" ht="26.25" customHeight="1" x14ac:dyDescent="0.15">
      <c r="A78" s="177"/>
      <c r="B78" s="256"/>
      <c r="C78" s="843" t="s">
        <v>1171</v>
      </c>
      <c r="D78" s="844"/>
      <c r="E78" s="844"/>
      <c r="F78" s="845"/>
      <c r="G78" s="46"/>
      <c r="H78" s="47"/>
      <c r="I78" s="172"/>
      <c r="J78" s="217"/>
      <c r="K78" s="217"/>
      <c r="L78" s="217"/>
      <c r="M78" s="217"/>
      <c r="N78" s="50"/>
      <c r="O78" s="51"/>
      <c r="P78" s="234">
        <v>88</v>
      </c>
      <c r="Q78" s="234">
        <v>88</v>
      </c>
      <c r="R78" s="54"/>
      <c r="S78" s="54"/>
      <c r="T78" s="54"/>
      <c r="U78" s="496">
        <f>(I77*P78)+(J77*Q78)+(K77*R78)+(L77*S78)</f>
        <v>88</v>
      </c>
      <c r="V78" s="55"/>
      <c r="W78" s="57"/>
      <c r="X78" s="57"/>
      <c r="Y78" s="57"/>
      <c r="Z78" s="57"/>
      <c r="AA78" s="57"/>
      <c r="AB78" s="476"/>
      <c r="AC78" s="536"/>
      <c r="AD78" s="478"/>
      <c r="AE78" s="59"/>
      <c r="AF78" s="59"/>
      <c r="AG78" s="263"/>
      <c r="AH78" s="60"/>
      <c r="AI78" s="55"/>
      <c r="AJ78" s="61"/>
      <c r="AK78" s="62"/>
      <c r="AL78" s="63"/>
      <c r="AM78" s="64"/>
      <c r="AN78" s="65"/>
      <c r="AO78" s="66"/>
    </row>
    <row r="79" spans="1:41" s="22" customFormat="1" ht="33" customHeight="1" x14ac:dyDescent="0.15">
      <c r="A79" s="43"/>
      <c r="B79" s="44"/>
      <c r="C79" s="80"/>
      <c r="D79" s="45"/>
      <c r="E79" s="117"/>
      <c r="F79" s="80"/>
      <c r="G79" s="542"/>
      <c r="H79" s="47"/>
      <c r="I79" s="48"/>
      <c r="J79" s="217"/>
      <c r="K79" s="49"/>
      <c r="L79" s="49"/>
      <c r="M79" s="49"/>
      <c r="N79" s="527"/>
      <c r="O79" s="51"/>
      <c r="P79" s="52"/>
      <c r="Q79" s="53"/>
      <c r="R79" s="53"/>
      <c r="S79" s="53"/>
      <c r="T79" s="53"/>
      <c r="U79" s="54"/>
      <c r="V79" s="55"/>
      <c r="W79" s="57"/>
      <c r="X79" s="57"/>
      <c r="Y79" s="57"/>
      <c r="Z79" s="57"/>
      <c r="AA79" s="57"/>
      <c r="AB79" s="476">
        <f>(((((W79*I79)+(X79*J79)+(Y79*K79)+(Z79*L79)+(AA79*M79))/$L$2)))</f>
        <v>0</v>
      </c>
      <c r="AC79" s="536">
        <f>12*AB79</f>
        <v>0</v>
      </c>
      <c r="AD79" s="488">
        <f>IF(AC79&gt;=12,12,AC79)</f>
        <v>0</v>
      </c>
      <c r="AE79" s="59"/>
      <c r="AF79" s="59"/>
      <c r="AG79" s="263"/>
      <c r="AH79" s="60"/>
      <c r="AI79" s="55"/>
      <c r="AJ79" s="61"/>
      <c r="AK79" s="62"/>
      <c r="AL79" s="63"/>
      <c r="AM79" s="64"/>
      <c r="AN79" s="65"/>
      <c r="AO79" s="66"/>
    </row>
    <row r="80" spans="1:41" s="22" customFormat="1" ht="48.75" customHeight="1" x14ac:dyDescent="0.15">
      <c r="A80" s="43"/>
      <c r="B80" s="256"/>
      <c r="C80" s="80"/>
      <c r="D80" s="80"/>
      <c r="E80" s="80"/>
      <c r="F80" s="45" t="s">
        <v>1380</v>
      </c>
      <c r="G80" s="80" t="s">
        <v>1378</v>
      </c>
      <c r="H80" s="47"/>
      <c r="I80" s="48">
        <v>0.5</v>
      </c>
      <c r="J80" s="49">
        <v>0.4</v>
      </c>
      <c r="K80" s="49">
        <v>0.1</v>
      </c>
      <c r="L80" s="49"/>
      <c r="M80" s="49"/>
      <c r="N80" s="50">
        <f>SUM(I80:M80)</f>
        <v>1</v>
      </c>
      <c r="O80" s="51"/>
      <c r="P80" s="53">
        <v>8</v>
      </c>
      <c r="Q80" s="53">
        <v>8</v>
      </c>
      <c r="R80" s="53">
        <v>8</v>
      </c>
      <c r="S80" s="53">
        <v>8</v>
      </c>
      <c r="T80" s="53"/>
      <c r="U80" s="54">
        <f>ROUND(((P80*I80)+(Q80*J80)+(R80*K80)+(S80*L80)+(T80*M80)),3)</f>
        <v>8</v>
      </c>
      <c r="V80" s="55">
        <f>IF(U80&gt;=8,8,U80)</f>
        <v>8</v>
      </c>
      <c r="W80" s="57"/>
      <c r="X80" s="57"/>
      <c r="Y80" s="57"/>
      <c r="Z80" s="57">
        <v>12435584000</v>
      </c>
      <c r="AA80" s="57">
        <v>4253714000</v>
      </c>
      <c r="AB80" s="476">
        <f>(((((W80*I80)+(X80*J80)+(Y80*K80)+(Z80*L80)+(AA80*M80))/$L$2)))</f>
        <v>0</v>
      </c>
      <c r="AC80" s="536">
        <f>12*AB80</f>
        <v>0</v>
      </c>
      <c r="AD80" s="488">
        <f>IF(AC80&gt;=12,12,AC80)</f>
        <v>0</v>
      </c>
      <c r="AE80" s="59"/>
      <c r="AF80" s="59">
        <v>0.3</v>
      </c>
      <c r="AG80" s="263">
        <v>19.8</v>
      </c>
      <c r="AH80" s="60">
        <f>V80+AD80+AG80+AE80+AF80</f>
        <v>28.1</v>
      </c>
      <c r="AI80" s="55">
        <f>IF(AH80&gt;=40,40,AH80)</f>
        <v>28.1</v>
      </c>
      <c r="AJ80" s="61"/>
      <c r="AK80" s="62"/>
      <c r="AL80" s="63"/>
      <c r="AM80" s="64">
        <f>100%+AL80</f>
        <v>1</v>
      </c>
      <c r="AN80" s="65">
        <f>ROUNDUP((($E$2*AM80-$AN$4)*AJ80+$AN$4),-3)</f>
        <v>0</v>
      </c>
      <c r="AO80" s="66"/>
    </row>
    <row r="81" spans="1:41" s="22" customFormat="1" ht="26.25" customHeight="1" x14ac:dyDescent="0.15">
      <c r="A81" s="177"/>
      <c r="B81" s="256"/>
      <c r="C81" s="843" t="s">
        <v>1171</v>
      </c>
      <c r="D81" s="844"/>
      <c r="E81" s="844"/>
      <c r="F81" s="845"/>
      <c r="G81" s="46"/>
      <c r="H81" s="47"/>
      <c r="I81" s="172"/>
      <c r="J81" s="217"/>
      <c r="K81" s="217"/>
      <c r="L81" s="217"/>
      <c r="M81" s="217"/>
      <c r="N81" s="50"/>
      <c r="O81" s="51"/>
      <c r="P81" s="234">
        <v>88</v>
      </c>
      <c r="Q81" s="54">
        <v>88</v>
      </c>
      <c r="R81" s="54">
        <v>88</v>
      </c>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58.5" customHeight="1" x14ac:dyDescent="0.15">
      <c r="A82" s="43"/>
      <c r="B82" s="256"/>
      <c r="C82" s="45"/>
      <c r="D82" s="80"/>
      <c r="E82" s="80"/>
      <c r="F82" s="82"/>
      <c r="G82" s="46"/>
      <c r="H82" s="47"/>
      <c r="I82" s="48">
        <v>0.65</v>
      </c>
      <c r="J82" s="49">
        <v>0.35</v>
      </c>
      <c r="K82" s="49"/>
      <c r="L82" s="49"/>
      <c r="M82" s="49"/>
      <c r="N82" s="50">
        <f>SUM(I82:M82)</f>
        <v>1</v>
      </c>
      <c r="O82" s="51"/>
      <c r="P82" s="52">
        <v>8</v>
      </c>
      <c r="Q82" s="53">
        <v>8</v>
      </c>
      <c r="R82" s="53"/>
      <c r="S82" s="53"/>
      <c r="T82" s="53"/>
      <c r="U82" s="54">
        <f>ROUND(((P82*I82)+(Q82*J82)+(R82*K82)+(S82*L82)+(T82*M82)),3)</f>
        <v>8</v>
      </c>
      <c r="V82" s="55">
        <f>IF(U82&gt;=8,8,U82)</f>
        <v>8</v>
      </c>
      <c r="W82" s="57"/>
      <c r="X82" s="57"/>
      <c r="Y82" s="57"/>
      <c r="Z82" s="57"/>
      <c r="AA82" s="57"/>
      <c r="AB82" s="476">
        <f>(((((W82*I82)+(X82*J82)+(Y82*K82)+(Z82*L82)+(AA82*M82))/$L$2)))</f>
        <v>0</v>
      </c>
      <c r="AC82" s="536">
        <f>12*AB82</f>
        <v>0</v>
      </c>
      <c r="AD82" s="488">
        <f>IF(AC82&gt;=12,12,AC82)</f>
        <v>0</v>
      </c>
      <c r="AE82" s="59"/>
      <c r="AF82" s="59">
        <v>0.3</v>
      </c>
      <c r="AG82" s="263">
        <v>19.8</v>
      </c>
      <c r="AH82" s="60">
        <f>V82+AD82+AG82+AE82+AF82</f>
        <v>28.1</v>
      </c>
      <c r="AI82" s="55">
        <f>IF(AH82&gt;=40,40,AH82)</f>
        <v>28.1</v>
      </c>
      <c r="AJ82" s="61"/>
      <c r="AK82" s="62"/>
      <c r="AL82" s="63"/>
      <c r="AM82" s="64">
        <f>100%+AL82</f>
        <v>1</v>
      </c>
      <c r="AN82" s="65">
        <f>ROUNDUP((($E$2*AM82-$AN$4)*AJ82+$AN$4),-3)</f>
        <v>0</v>
      </c>
      <c r="AO82" s="66"/>
    </row>
    <row r="83" spans="1:41" s="22" customFormat="1" ht="26.25" customHeight="1" x14ac:dyDescent="0.15">
      <c r="A83" s="177"/>
      <c r="B83" s="256"/>
      <c r="C83" s="843" t="s">
        <v>1171</v>
      </c>
      <c r="D83" s="844"/>
      <c r="E83" s="844"/>
      <c r="F83" s="845"/>
      <c r="G83" s="46"/>
      <c r="H83" s="47"/>
      <c r="I83" s="172"/>
      <c r="J83" s="217"/>
      <c r="K83" s="217"/>
      <c r="L83" s="217"/>
      <c r="M83" s="217"/>
      <c r="N83" s="50"/>
      <c r="O83" s="51"/>
      <c r="P83" s="234">
        <v>88</v>
      </c>
      <c r="Q83" s="54">
        <v>88</v>
      </c>
      <c r="R83" s="54"/>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58.5" customHeight="1" x14ac:dyDescent="0.15">
      <c r="A84" s="43"/>
      <c r="B84" s="256"/>
      <c r="C84" s="80" t="s">
        <v>1345</v>
      </c>
      <c r="D84" s="80"/>
      <c r="E84" s="80"/>
      <c r="F84" s="82"/>
      <c r="G84" s="46"/>
      <c r="H84" s="47"/>
      <c r="I84" s="48">
        <v>0.51</v>
      </c>
      <c r="J84" s="49">
        <v>0.49</v>
      </c>
      <c r="K84" s="49"/>
      <c r="L84" s="49"/>
      <c r="M84" s="49"/>
      <c r="N84" s="50">
        <f>SUM(I84:M84)</f>
        <v>1</v>
      </c>
      <c r="O84" s="51"/>
      <c r="P84" s="52">
        <v>8</v>
      </c>
      <c r="Q84" s="53">
        <v>8</v>
      </c>
      <c r="R84" s="53"/>
      <c r="S84" s="53"/>
      <c r="T84" s="53"/>
      <c r="U84" s="54">
        <f>ROUND(((P84*I84)+(Q84*J84)+(R84*K84)+(S84*L84)+(T84*M84)),3)</f>
        <v>8</v>
      </c>
      <c r="V84" s="55">
        <f>IF(U84&gt;=8,8,U84)</f>
        <v>8</v>
      </c>
      <c r="W84" s="57">
        <v>36868548000</v>
      </c>
      <c r="X84" s="57"/>
      <c r="Y84" s="57"/>
      <c r="Z84" s="57"/>
      <c r="AA84" s="57"/>
      <c r="AB84" s="476">
        <f>(((((W84*I84)+(X84*J84)+(Y84*K84)+(Z84*L84)+(AA84*M84))/$L$2)))</f>
        <v>0.39650203351386731</v>
      </c>
      <c r="AC84" s="536">
        <f>12*AB84</f>
        <v>4.7580244021664075</v>
      </c>
      <c r="AD84" s="488">
        <f>IF(AC84&gt;=12,12,AC84)</f>
        <v>4.7580244021664075</v>
      </c>
      <c r="AE84" s="59"/>
      <c r="AF84" s="59">
        <v>0.3</v>
      </c>
      <c r="AG84" s="263">
        <v>19.8</v>
      </c>
      <c r="AH84" s="60">
        <f>V84+AD84+AG84+AE84+AF84</f>
        <v>32.858024402166407</v>
      </c>
      <c r="AI84" s="55">
        <f>IF(AH84&gt;=40,40,AH84)</f>
        <v>32.858024402166407</v>
      </c>
      <c r="AJ84" s="61"/>
      <c r="AK84" s="62"/>
      <c r="AL84" s="63"/>
      <c r="AM84" s="64">
        <f>100%+AL84</f>
        <v>1</v>
      </c>
      <c r="AN84" s="65">
        <f>ROUNDUP((($E$2*AM84-$AN$4)*AJ84+$AN$4),-3)</f>
        <v>0</v>
      </c>
      <c r="AO84" s="66"/>
    </row>
    <row r="85" spans="1:41" s="22" customFormat="1" ht="26.25" customHeight="1" x14ac:dyDescent="0.15">
      <c r="A85" s="177"/>
      <c r="B85" s="256"/>
      <c r="C85" s="843" t="s">
        <v>1171</v>
      </c>
      <c r="D85" s="844"/>
      <c r="E85" s="844"/>
      <c r="F85" s="845"/>
      <c r="G85" s="46"/>
      <c r="H85" s="47"/>
      <c r="I85" s="172"/>
      <c r="J85" s="217"/>
      <c r="K85" s="217"/>
      <c r="L85" s="217"/>
      <c r="M85" s="217"/>
      <c r="N85" s="50"/>
      <c r="O85" s="51"/>
      <c r="P85" s="234">
        <v>88</v>
      </c>
      <c r="Q85" s="54">
        <v>88</v>
      </c>
      <c r="R85" s="54"/>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48.75" customHeight="1" x14ac:dyDescent="0.15">
      <c r="A86" s="43"/>
      <c r="B86" s="44"/>
      <c r="C86" s="220" t="s">
        <v>1373</v>
      </c>
      <c r="D86" s="112" t="s">
        <v>1377</v>
      </c>
      <c r="E86" s="45"/>
      <c r="F86" s="80"/>
      <c r="G86" s="542"/>
      <c r="H86" s="47"/>
      <c r="I86" s="48">
        <v>0.5</v>
      </c>
      <c r="J86" s="49">
        <v>0.5</v>
      </c>
      <c r="K86" s="49"/>
      <c r="L86" s="49"/>
      <c r="M86" s="49"/>
      <c r="N86" s="50">
        <f>SUM(I86:M86)</f>
        <v>1</v>
      </c>
      <c r="O86" s="51"/>
      <c r="P86" s="52">
        <v>7.8</v>
      </c>
      <c r="Q86" s="53">
        <v>8</v>
      </c>
      <c r="R86" s="53"/>
      <c r="S86" s="53"/>
      <c r="T86" s="53"/>
      <c r="U86" s="54">
        <f>ROUND(((P86*I86)+(Q86*J86)+(R86*K86)+(S86*L86)+(T86*M86)),3)</f>
        <v>7.9</v>
      </c>
      <c r="V86" s="55">
        <f>IF(U86&gt;=8,8,U86)</f>
        <v>7.9</v>
      </c>
      <c r="W86" s="57">
        <v>24967305000</v>
      </c>
      <c r="X86" s="57">
        <v>9022596000</v>
      </c>
      <c r="Y86" s="57"/>
      <c r="Z86" s="57"/>
      <c r="AA86" s="57"/>
      <c r="AB86" s="476">
        <f>(((((W86*I86)+(X86*J86)+(Y86*K86)+(Z86*L86)+(AA86*M86))/$L$2)))</f>
        <v>0.35837616093812463</v>
      </c>
      <c r="AC86" s="536">
        <f>12*AB86</f>
        <v>4.3005139312574956</v>
      </c>
      <c r="AD86" s="488">
        <f>IF(AC86&gt;=12,12,AC86)</f>
        <v>4.3005139312574956</v>
      </c>
      <c r="AE86" s="59"/>
      <c r="AF86" s="59">
        <v>0.3</v>
      </c>
      <c r="AG86" s="263">
        <v>19.8</v>
      </c>
      <c r="AH86" s="60">
        <f>V86+AD86+AG86+AE86+AF86</f>
        <v>32.300513931257498</v>
      </c>
      <c r="AI86" s="55">
        <f>IF(AH86&gt;=40,40,AH86)</f>
        <v>32.300513931257498</v>
      </c>
      <c r="AJ86" s="61"/>
      <c r="AK86" s="62"/>
      <c r="AL86" s="63"/>
      <c r="AM86" s="64">
        <f>100%+AL86</f>
        <v>1</v>
      </c>
      <c r="AN86" s="65">
        <f>ROUNDUP((($E$2*AM86-$AN$4)*AJ86+$AN$4),-3)</f>
        <v>0</v>
      </c>
      <c r="AO86" s="66"/>
    </row>
    <row r="87" spans="1:41" s="22" customFormat="1" ht="48.75" customHeight="1" x14ac:dyDescent="0.15">
      <c r="A87" s="43"/>
      <c r="B87" s="256" t="s">
        <v>1376</v>
      </c>
      <c r="C87" s="495" t="s">
        <v>1369</v>
      </c>
      <c r="D87" s="45"/>
      <c r="E87" s="45"/>
      <c r="F87" s="45"/>
      <c r="G87" s="46"/>
      <c r="H87" s="47"/>
      <c r="I87" s="48">
        <v>0.6</v>
      </c>
      <c r="J87" s="49">
        <v>0.4</v>
      </c>
      <c r="K87" s="49"/>
      <c r="L87" s="217"/>
      <c r="M87" s="49"/>
      <c r="N87" s="50">
        <f>SUM(I87:M87)</f>
        <v>1</v>
      </c>
      <c r="O87" s="51"/>
      <c r="P87" s="52">
        <v>8</v>
      </c>
      <c r="Q87" s="53">
        <v>8</v>
      </c>
      <c r="R87" s="53">
        <v>8</v>
      </c>
      <c r="S87" s="53"/>
      <c r="T87" s="53"/>
      <c r="U87" s="54">
        <f>ROUND(((P87*I87)+(Q87*J87)+(R87*K87)+(S87*L87)+(T87*M87)),3)</f>
        <v>8</v>
      </c>
      <c r="V87" s="55">
        <f>IF(U87&gt;=8,8,U87)</f>
        <v>8</v>
      </c>
      <c r="W87" s="57">
        <v>55145657000</v>
      </c>
      <c r="X87" s="57">
        <v>15700983000</v>
      </c>
      <c r="Y87" s="57"/>
      <c r="Z87" s="57"/>
      <c r="AA87" s="57"/>
      <c r="AB87" s="476">
        <f>(((((W87*I87)+(X87*J87)+(Y87*K87)+(Z87*L87)+(AA87*M87))/$L$2)))</f>
        <v>0.83015696415475138</v>
      </c>
      <c r="AC87" s="536">
        <f>12*AB87</f>
        <v>9.961883569857017</v>
      </c>
      <c r="AD87" s="488">
        <f>IF(AC87&gt;=12,12,AC87)</f>
        <v>9.961883569857017</v>
      </c>
      <c r="AE87" s="182"/>
      <c r="AF87" s="59">
        <v>0.3</v>
      </c>
      <c r="AG87" s="263">
        <v>19.8</v>
      </c>
      <c r="AH87" s="60">
        <f>V87+AD87+AG87+AE87+AF87</f>
        <v>38.061883569857017</v>
      </c>
      <c r="AI87" s="55">
        <f>IF(AH87&gt;=40,40,AH87)</f>
        <v>38.061883569857017</v>
      </c>
      <c r="AJ87" s="61"/>
      <c r="AK87" s="62"/>
      <c r="AL87" s="63"/>
      <c r="AM87" s="64">
        <f>100%+AL87</f>
        <v>1</v>
      </c>
      <c r="AN87" s="65">
        <f>ROUNDUP((($E$2*AM87-$AN$4)*AJ87+$AN$4),-3)</f>
        <v>0</v>
      </c>
      <c r="AO87" s="66"/>
    </row>
    <row r="88" spans="1:41" s="22" customFormat="1" ht="26.25" customHeight="1" x14ac:dyDescent="0.15">
      <c r="A88" s="177"/>
      <c r="B88" s="241"/>
      <c r="C88" s="843" t="s">
        <v>1171</v>
      </c>
      <c r="D88" s="844"/>
      <c r="E88" s="844"/>
      <c r="F88" s="845"/>
      <c r="G88" s="46"/>
      <c r="H88" s="47"/>
      <c r="I88" s="172"/>
      <c r="J88" s="217"/>
      <c r="K88" s="217"/>
      <c r="L88" s="217"/>
      <c r="M88" s="217"/>
      <c r="N88" s="50"/>
      <c r="O88" s="51"/>
      <c r="P88" s="234">
        <v>88</v>
      </c>
      <c r="Q88" s="53">
        <v>88</v>
      </c>
      <c r="R88" s="53"/>
      <c r="S88" s="54"/>
      <c r="T88" s="54"/>
      <c r="U88" s="496">
        <f>(I87*P88)+(J87*Q88)+(K87*R88)+(L87*S88)</f>
        <v>88</v>
      </c>
      <c r="V88" s="55"/>
      <c r="W88" s="57"/>
      <c r="X88" s="57"/>
      <c r="Y88" s="57"/>
      <c r="Z88" s="57"/>
      <c r="AA88" s="57"/>
      <c r="AB88" s="476"/>
      <c r="AC88" s="536"/>
      <c r="AD88" s="478"/>
      <c r="AE88" s="59"/>
      <c r="AF88" s="59"/>
      <c r="AG88" s="263"/>
      <c r="AH88" s="60"/>
      <c r="AI88" s="55"/>
      <c r="AJ88" s="61"/>
      <c r="AK88" s="62"/>
      <c r="AL88" s="63"/>
      <c r="AM88" s="64"/>
      <c r="AN88" s="65"/>
      <c r="AO88" s="66"/>
    </row>
    <row r="89" spans="1:41" s="22" customFormat="1" ht="48.75" customHeight="1" x14ac:dyDescent="0.15">
      <c r="A89" s="43"/>
      <c r="B89" s="44"/>
      <c r="C89" s="80"/>
      <c r="D89" s="117"/>
      <c r="E89" s="80" t="s">
        <v>1365</v>
      </c>
      <c r="F89" s="638"/>
      <c r="G89" s="46"/>
      <c r="H89" s="47"/>
      <c r="I89" s="48"/>
      <c r="J89" s="49"/>
      <c r="K89" s="49"/>
      <c r="L89" s="49"/>
      <c r="M89" s="49"/>
      <c r="N89" s="50"/>
      <c r="O89" s="51"/>
      <c r="P89" s="52"/>
      <c r="Q89" s="53"/>
      <c r="R89" s="53"/>
      <c r="S89" s="53"/>
      <c r="T89" s="53"/>
      <c r="U89" s="54"/>
      <c r="V89" s="55"/>
      <c r="W89" s="57"/>
      <c r="X89" s="57"/>
      <c r="Y89" s="57">
        <v>25603602000</v>
      </c>
      <c r="Z89" s="57"/>
      <c r="AA89" s="57"/>
      <c r="AB89" s="551"/>
      <c r="AC89" s="536"/>
      <c r="AD89" s="488"/>
      <c r="AE89" s="59"/>
      <c r="AF89" s="59"/>
      <c r="AG89" s="263"/>
      <c r="AH89" s="60"/>
      <c r="AI89" s="55"/>
      <c r="AJ89" s="61"/>
      <c r="AK89" s="62"/>
      <c r="AL89" s="63"/>
      <c r="AM89" s="64"/>
      <c r="AN89" s="65"/>
      <c r="AO89" s="66"/>
    </row>
    <row r="90" spans="1:41" s="22" customFormat="1" ht="48" customHeight="1" x14ac:dyDescent="0.15">
      <c r="A90" s="43"/>
      <c r="B90" s="44"/>
      <c r="C90" s="80"/>
      <c r="D90" s="45"/>
      <c r="E90" s="220"/>
      <c r="F90" s="117"/>
      <c r="G90" s="46"/>
      <c r="H90" s="47"/>
      <c r="I90" s="48"/>
      <c r="J90" s="49"/>
      <c r="K90" s="49"/>
      <c r="L90" s="49"/>
      <c r="M90" s="49"/>
      <c r="N90" s="50"/>
      <c r="O90" s="51"/>
      <c r="P90" s="52"/>
      <c r="Q90" s="53"/>
      <c r="R90" s="53"/>
      <c r="S90" s="53"/>
      <c r="T90" s="53"/>
      <c r="U90" s="54"/>
      <c r="V90" s="55"/>
      <c r="W90" s="57"/>
      <c r="X90" s="57"/>
      <c r="Y90" s="57"/>
      <c r="Z90" s="57"/>
      <c r="AA90" s="57"/>
      <c r="AB90" s="551"/>
      <c r="AC90" s="536"/>
      <c r="AD90" s="488"/>
      <c r="AE90" s="59"/>
      <c r="AF90" s="59"/>
      <c r="AG90" s="263"/>
      <c r="AH90" s="60"/>
      <c r="AI90" s="55"/>
      <c r="AJ90" s="61"/>
      <c r="AK90" s="62"/>
      <c r="AL90" s="63"/>
      <c r="AM90" s="64"/>
      <c r="AN90" s="65"/>
      <c r="AO90" s="66"/>
    </row>
    <row r="91" spans="1:41" s="22" customFormat="1" ht="26.25" customHeight="1" x14ac:dyDescent="0.15">
      <c r="A91" s="43"/>
      <c r="B91" s="44"/>
      <c r="C91" s="80"/>
      <c r="D91" s="45"/>
      <c r="E91" s="220"/>
      <c r="F91" s="117"/>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45"/>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58.5" customHeight="1" x14ac:dyDescent="0.15">
      <c r="A93" s="43"/>
      <c r="B93" s="44"/>
      <c r="C93" s="80"/>
      <c r="D93" s="45"/>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48.75"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48.7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58.5"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58.5" customHeight="1" x14ac:dyDescent="0.15">
      <c r="A97" s="43"/>
      <c r="B97" s="44"/>
      <c r="C97" s="80"/>
      <c r="D97" s="67"/>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60" customHeight="1" x14ac:dyDescent="0.15">
      <c r="A98" s="43"/>
      <c r="B98" s="44"/>
      <c r="C98" s="80"/>
      <c r="D98" s="67"/>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48"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48.75"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59.25"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48"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60"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58.5"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60"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48.7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58.5"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52.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26.2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48.7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48.7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1.2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1.2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56.2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8.7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26.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60"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48.7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8.7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26.2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58.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48.7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48.7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48.7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7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58.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48.7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58.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26.2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52.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48"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48.7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48"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58.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60"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26.2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48"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48.7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26.25"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58.5"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52.5"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58.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58.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9.2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8.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41.2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60"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8"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8.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60"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48"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41.25"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41.25"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8.7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8"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58.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58.5"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48"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58.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58.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48"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48.7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58.5"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58.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48.7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48.7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6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62.2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6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48"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6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48"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60"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75"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48.75"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75"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26.2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6.2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48.7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7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58.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56.25"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26.2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27.7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60"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58.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58.5"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48"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48"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48"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48"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63"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48"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58.5"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58.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58.5"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48.7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1.2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1.2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1.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52.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41.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5.7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1.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1.2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51.7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48"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26.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8"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58.5"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1.25"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48.7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56.2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8.7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30.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1.2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8.7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1.2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1.2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58.5"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48"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68.25"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2"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75"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8"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58.5"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58.5"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46.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8"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8"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58.5"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1.25"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1.2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66.75"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8"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8"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8"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75"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72.75"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75"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42"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8"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58.5"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72.75"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46.5"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67.5"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8"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58.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58.5"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58.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48"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48"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54"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48"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72.75"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55.5" hidden="1"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3.7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48" hidden="1"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48"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1.25"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2"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2"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8"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8"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1.25"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2"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54"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8"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8"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55.5"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55.5"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48"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8"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55.5"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48"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48"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2"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2"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52.5"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52.5"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5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8"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42"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8"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2"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8"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1.25"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1.25"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8"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8"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2"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53.25"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55.5"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55.5"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2"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42"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2"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6.5"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8"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2"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54"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8"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8"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8"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2"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54"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42"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6.5"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8"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6.5"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8"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2"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2"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8.75"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54"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2"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2"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53.25"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8"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55.5"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2"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42"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57"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52.5"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42"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42"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2"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1.25"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52.5"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59.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8"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1.7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42"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8.75"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2"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52.5"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54"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55.5"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42"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2"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8.75"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2"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2"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8.75"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1.25"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1.25"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1.2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1.2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2"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8"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51.75"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2"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2"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8.75"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2"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8.75"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54"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9.5"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8.75"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2"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7" s="22" customFormat="1" ht="42"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7"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7"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7" s="22" customFormat="1" ht="57"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7"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7"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7"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7"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7"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7"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7" s="22" customFormat="1" ht="50.25"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7" s="22" customFormat="1" ht="50.25"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c r="AS540" s="22">
        <v>92.5</v>
      </c>
      <c r="AT540" s="173">
        <v>85</v>
      </c>
    </row>
    <row r="541" spans="1:47" s="22" customFormat="1" ht="50.25"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c r="AS541" s="22">
        <v>92.5</v>
      </c>
      <c r="AT541" s="173">
        <v>85</v>
      </c>
    </row>
    <row r="542" spans="1:47" s="22" customFormat="1" ht="50.25"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c r="AS542" s="176">
        <v>0.4</v>
      </c>
      <c r="AT542" s="176">
        <v>0.6</v>
      </c>
    </row>
    <row r="543" spans="1:47" s="22" customFormat="1" ht="74.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c r="AS543" s="178">
        <f>AS540*AS542</f>
        <v>37</v>
      </c>
      <c r="AT543" s="178">
        <f>AT540*AT542</f>
        <v>51</v>
      </c>
      <c r="AU543" s="178">
        <f>SUM(AS543:AT543)</f>
        <v>88</v>
      </c>
    </row>
    <row r="544" spans="1:47" s="22" customFormat="1" ht="42"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row>
    <row r="545" spans="1:41" s="22" customFormat="1" ht="50.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row>
    <row r="546" spans="1:41" s="22" customFormat="1" ht="50.25"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1" s="22" customFormat="1" ht="42"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1" s="22" customFormat="1" ht="72.7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1"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1" s="22" customFormat="1" ht="42"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1"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1" s="22" customFormat="1" ht="42"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1"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1"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1"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1"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1"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1" s="22" customFormat="1" ht="24.95"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1"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1" s="22" customFormat="1" ht="50.2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50.25"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24.9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42"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42"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8.75"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50.25"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8.7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48.7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50.2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51"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50.2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42"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42"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8.75"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2"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8.75"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2"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2"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5.75"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51.75"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24.9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24.95"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42"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42"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50.25"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8.75"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57"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63"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63"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42"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48.75"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63"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42"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63"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42"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42"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34.5"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63"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34.5"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42"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63"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63"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48.75"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42"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63"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63"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57"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42"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63"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63"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42"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42"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42"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63"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63"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48.75"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42"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63"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37.5"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37.5"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53.25"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53.25"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42"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42"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42"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2"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8.75"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63"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63"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42"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41.25"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63"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1.25"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42"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2"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63"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63"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24.95"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50.25"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42"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42"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63"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24.95"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24.95"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42"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71.25"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71.25"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42"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71.25"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56.25"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71.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71.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55.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42"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56.25"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2"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4.25"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4.25"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4.25"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4.25"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83" customFormat="1" ht="50.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58.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49.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42"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54"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51"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47.2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42"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42"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63"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54"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68.25"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54"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51"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6.25"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42"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48.75"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51"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1"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42"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42"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2"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66"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56.25"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51"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65.2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51"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42"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48.75"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48.75"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8.7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2"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2"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2"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8.75"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8.75"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2"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2"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24.95"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51"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42"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42"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51.75"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7.25"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6.25"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8.75"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1"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2"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1"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51"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1"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42"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4"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54"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1"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4"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42"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1"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1"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4"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42"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1"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56.25"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42"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6.25"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6.25"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49.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6.25"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56.2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42"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42"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56.25"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42"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4"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51"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42"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1"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42"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54"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54"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1"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51"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4"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49.5"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42"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56.25"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42"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51"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54"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45.75"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72"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51"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54"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69"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42"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54"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54"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42"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42"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42"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54"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61.5"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61.5"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51"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54"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4"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60"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69"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54"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24.95"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24.95"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42"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51"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54"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4"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42"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49.5"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24.95"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4"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4"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45.75"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54"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45.75"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40.5"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40.5"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9.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51"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51"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42"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5.75"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54"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2"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54"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54"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54"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42"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42"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45.75"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2"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0.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54"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2"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42"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54"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0.5"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42"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0.5"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54"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40.5"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9.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2"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24.9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24.95"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42"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51"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2"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42"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42"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54"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6.5"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4"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54"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1"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42"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51"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1"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42"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24.95"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51"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42"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54"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24.95"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49.5"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42"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42"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5"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53.25"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2"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49.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2"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9.5"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27"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59.25"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42"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2"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9.5"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5"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5"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2"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5"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53.2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2"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53.2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6.5"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65.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55.5"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42"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2"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42"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2"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53.25"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9.5"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42"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53.2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2"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53.25"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9.5"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53.2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42"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9.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9.5"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57.7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9.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2"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2"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2"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9.5"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5"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5"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470" customFormat="1" ht="14.25" x14ac:dyDescent="0.15">
      <c r="A1003" s="467"/>
      <c r="B1003" s="468"/>
      <c r="C1003" s="469"/>
      <c r="J1003" s="1"/>
      <c r="V1003" s="471"/>
      <c r="W1003" s="1"/>
      <c r="X1003" s="1"/>
      <c r="Y1003" s="1"/>
      <c r="Z1003" s="1"/>
      <c r="AA1003" s="1"/>
      <c r="AB1003" s="1"/>
      <c r="AC1003" s="1"/>
      <c r="AG1003" s="493"/>
      <c r="AH1003" s="872"/>
      <c r="AI1003" s="873"/>
      <c r="AM1003" s="472"/>
      <c r="AN1003" s="472"/>
      <c r="AO1003" s="472"/>
    </row>
  </sheetData>
  <mergeCells count="70">
    <mergeCell ref="C85:F85"/>
    <mergeCell ref="C88:F88"/>
    <mergeCell ref="AH1003:AI1003"/>
    <mergeCell ref="C72:F72"/>
    <mergeCell ref="C74:F74"/>
    <mergeCell ref="C76:F76"/>
    <mergeCell ref="C78:F78"/>
    <mergeCell ref="C81:F81"/>
    <mergeCell ref="C83:F83"/>
    <mergeCell ref="C70:F70"/>
    <mergeCell ref="C48:F48"/>
    <mergeCell ref="C50:F50"/>
    <mergeCell ref="C52:F52"/>
    <mergeCell ref="C54:F54"/>
    <mergeCell ref="C56:F56"/>
    <mergeCell ref="C58:F58"/>
    <mergeCell ref="C60:F60"/>
    <mergeCell ref="C62:F62"/>
    <mergeCell ref="C64:F64"/>
    <mergeCell ref="C66:F66"/>
    <mergeCell ref="C68:F68"/>
    <mergeCell ref="C20:F20"/>
    <mergeCell ref="C8:F8"/>
    <mergeCell ref="C22:F22"/>
    <mergeCell ref="C6:F6"/>
    <mergeCell ref="C46:F46"/>
    <mergeCell ref="C34:F34"/>
    <mergeCell ref="C12:F12"/>
    <mergeCell ref="C38:F38"/>
    <mergeCell ref="C36:F36"/>
    <mergeCell ref="C24:F24"/>
    <mergeCell ref="C18:F18"/>
    <mergeCell ref="C44:F44"/>
    <mergeCell ref="C42:F42"/>
    <mergeCell ref="C40:F40"/>
    <mergeCell ref="C26:F26"/>
    <mergeCell ref="C28:F28"/>
    <mergeCell ref="Z2:AA2"/>
    <mergeCell ref="AC2:AD2"/>
    <mergeCell ref="AE2:AG2"/>
    <mergeCell ref="C16:F16"/>
    <mergeCell ref="U3:AH3"/>
    <mergeCell ref="O3:O4"/>
    <mergeCell ref="P3:T3"/>
    <mergeCell ref="C14:F14"/>
    <mergeCell ref="C10:F10"/>
    <mergeCell ref="C3:H3"/>
    <mergeCell ref="I3:M3"/>
    <mergeCell ref="N3:N4"/>
    <mergeCell ref="AM3:AM4"/>
    <mergeCell ref="AO3:AO4"/>
    <mergeCell ref="AJ3:AJ4"/>
    <mergeCell ref="AK3:AK4"/>
    <mergeCell ref="AL3:AL4"/>
    <mergeCell ref="C30:F30"/>
    <mergeCell ref="C32:F32"/>
    <mergeCell ref="AC1:AD1"/>
    <mergeCell ref="AE1:AG1"/>
    <mergeCell ref="X2:Y2"/>
    <mergeCell ref="E1:F1"/>
    <mergeCell ref="H1:J1"/>
    <mergeCell ref="L1:N1"/>
    <mergeCell ref="Z1:AA1"/>
    <mergeCell ref="A2:C2"/>
    <mergeCell ref="E2:F2"/>
    <mergeCell ref="H2:J2"/>
    <mergeCell ref="L2:M2"/>
    <mergeCell ref="P2:T2"/>
    <mergeCell ref="A3:A4"/>
    <mergeCell ref="B3:B4"/>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F0"/>
    <pageSetUpPr fitToPage="1"/>
  </sheetPr>
  <dimension ref="A1:AU980"/>
  <sheetViews>
    <sheetView showZeros="0" view="pageBreakPreview" zoomScale="80" zoomScaleSheetLayoutView="80" workbookViewId="0">
      <selection activeCell="E13" sqref="E13"/>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6" width="7" style="1" customWidth="1"/>
    <col min="17"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1"/>
      <c r="B1" s="2"/>
      <c r="C1" s="2"/>
      <c r="D1" s="3" t="s">
        <v>0</v>
      </c>
      <c r="E1" s="809">
        <v>13328453000</v>
      </c>
      <c r="F1" s="810"/>
      <c r="G1" s="4" t="s">
        <v>1</v>
      </c>
      <c r="H1" s="811">
        <v>13827367593</v>
      </c>
      <c r="I1" s="812"/>
      <c r="J1" s="813"/>
      <c r="K1" s="5" t="s">
        <v>2</v>
      </c>
      <c r="L1" s="811">
        <v>0</v>
      </c>
      <c r="M1" s="812"/>
      <c r="N1" s="814"/>
      <c r="O1" s="6" t="s">
        <v>1556</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13707701000</v>
      </c>
      <c r="F2" s="837"/>
      <c r="G2" s="10" t="s">
        <v>8</v>
      </c>
      <c r="H2" s="836">
        <f>E2</f>
        <v>13707701000</v>
      </c>
      <c r="I2" s="838"/>
      <c r="J2" s="837"/>
      <c r="K2" s="11" t="s">
        <v>9</v>
      </c>
      <c r="L2" s="839">
        <f>H2*3</f>
        <v>41123103000</v>
      </c>
      <c r="M2" s="840"/>
      <c r="N2" s="12" t="s">
        <v>1089</v>
      </c>
      <c r="O2" s="13" t="s">
        <v>10</v>
      </c>
      <c r="P2" s="841">
        <v>45895.5625</v>
      </c>
      <c r="Q2" s="841"/>
      <c r="R2" s="841"/>
      <c r="S2" s="841"/>
      <c r="T2" s="841"/>
      <c r="U2" s="842" t="s">
        <v>1381</v>
      </c>
      <c r="V2" s="842"/>
      <c r="W2" s="15"/>
      <c r="X2" s="846" t="s">
        <v>11</v>
      </c>
      <c r="Y2" s="846"/>
      <c r="Z2" s="816">
        <v>2753100000</v>
      </c>
      <c r="AA2" s="817"/>
      <c r="AB2" s="668"/>
      <c r="AC2" s="818">
        <f>H1</f>
        <v>13827367593</v>
      </c>
      <c r="AD2" s="819"/>
      <c r="AE2" s="820">
        <f>Z2/AC2</f>
        <v>0.19910514286130182</v>
      </c>
      <c r="AF2" s="821"/>
      <c r="AG2" s="822"/>
      <c r="AI2" s="16"/>
      <c r="AJ2" s="17"/>
      <c r="AK2" s="17"/>
      <c r="AL2" s="17" t="s">
        <v>1387</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60" customHeight="1" x14ac:dyDescent="0.15">
      <c r="A5" s="43">
        <v>1</v>
      </c>
      <c r="B5" s="256" t="s">
        <v>105</v>
      </c>
      <c r="C5" s="665" t="s">
        <v>1444</v>
      </c>
      <c r="D5" s="67" t="s">
        <v>1446</v>
      </c>
      <c r="E5" s="80"/>
      <c r="F5" s="80"/>
      <c r="G5" s="46"/>
      <c r="H5" s="47"/>
      <c r="I5" s="48">
        <v>0.75</v>
      </c>
      <c r="J5" s="49">
        <v>0.25</v>
      </c>
      <c r="K5" s="49"/>
      <c r="L5" s="49"/>
      <c r="M5" s="49"/>
      <c r="N5" s="50">
        <f>SUM(I5:M5)</f>
        <v>1</v>
      </c>
      <c r="O5" s="51"/>
      <c r="P5" s="52">
        <v>8</v>
      </c>
      <c r="Q5" s="53">
        <v>8</v>
      </c>
      <c r="R5" s="53"/>
      <c r="S5" s="53"/>
      <c r="T5" s="53"/>
      <c r="U5" s="54">
        <f>ROUND(((P5*I5)+(Q5*J5)+(R5*K5)+(S5*L5)+(T5*M5)),2)</f>
        <v>8</v>
      </c>
      <c r="V5" s="55">
        <f>IF(U5&gt;=8,8,U5)</f>
        <v>8</v>
      </c>
      <c r="W5" s="57">
        <v>75440266000</v>
      </c>
      <c r="X5" s="57">
        <v>13410300000</v>
      </c>
      <c r="Y5" s="72"/>
      <c r="Z5" s="57"/>
      <c r="AA5" s="57"/>
      <c r="AB5" s="476">
        <f>(((((W5*I5)+(X5*J5)+(Y5*K5)+(Z5*L5)+(AA5*M5))/$L$2)))</f>
        <v>1.4573991291464556</v>
      </c>
      <c r="AC5" s="536">
        <f>12*AB5</f>
        <v>17.488789549757467</v>
      </c>
      <c r="AD5" s="488">
        <f>IF(AC5&gt;=12,12,AC5)</f>
        <v>12</v>
      </c>
      <c r="AE5" s="59"/>
      <c r="AF5" s="59">
        <v>0.3</v>
      </c>
      <c r="AG5" s="263">
        <v>19.8</v>
      </c>
      <c r="AH5" s="60">
        <f>V5+AD5+AG5+AE5+AF5</f>
        <v>40.099999999999994</v>
      </c>
      <c r="AI5" s="55">
        <f>IF(AH5&gt;=40,40,AH5)</f>
        <v>40</v>
      </c>
      <c r="AJ5" s="61"/>
      <c r="AK5" s="62"/>
      <c r="AL5" s="63"/>
      <c r="AM5" s="64"/>
      <c r="AN5" s="65"/>
      <c r="AO5" s="66"/>
    </row>
    <row r="6" spans="1:41" s="22" customFormat="1" ht="26.25" customHeight="1" x14ac:dyDescent="0.15">
      <c r="A6" s="177"/>
      <c r="B6" s="241"/>
      <c r="C6" s="843"/>
      <c r="D6" s="844"/>
      <c r="E6" s="849"/>
      <c r="F6" s="845"/>
      <c r="G6" s="46"/>
      <c r="H6" s="47"/>
      <c r="I6" s="172"/>
      <c r="J6" s="217"/>
      <c r="K6" s="217"/>
      <c r="L6" s="217"/>
      <c r="M6" s="217"/>
      <c r="N6" s="50"/>
      <c r="O6" s="51"/>
      <c r="P6" s="234">
        <v>88</v>
      </c>
      <c r="Q6" s="54">
        <v>88</v>
      </c>
      <c r="R6" s="53"/>
      <c r="S6" s="54"/>
      <c r="T6" s="54"/>
      <c r="U6" s="496">
        <f>(I5*P6)+(J5*Q6)+(K5*R6)+(L5*S6)</f>
        <v>88</v>
      </c>
      <c r="V6" s="55"/>
      <c r="W6" s="57"/>
      <c r="X6" s="57"/>
      <c r="Y6" s="57"/>
      <c r="Z6" s="57"/>
      <c r="AA6" s="57"/>
      <c r="AB6" s="476"/>
      <c r="AC6" s="536"/>
      <c r="AD6" s="478"/>
      <c r="AE6" s="59"/>
      <c r="AF6" s="59"/>
      <c r="AG6" s="263"/>
      <c r="AH6" s="60"/>
      <c r="AI6" s="55"/>
      <c r="AJ6" s="61"/>
      <c r="AK6" s="62"/>
      <c r="AL6" s="63"/>
      <c r="AM6" s="64"/>
      <c r="AN6" s="65"/>
      <c r="AO6" s="66"/>
    </row>
    <row r="7" spans="1:41" s="22" customFormat="1" ht="56.25" customHeight="1" x14ac:dyDescent="0.15">
      <c r="A7" s="43">
        <v>2</v>
      </c>
      <c r="B7" s="256" t="s">
        <v>105</v>
      </c>
      <c r="C7" s="117" t="s">
        <v>536</v>
      </c>
      <c r="D7" s="67" t="s">
        <v>1448</v>
      </c>
      <c r="E7" s="104"/>
      <c r="F7" s="83"/>
      <c r="G7" s="83"/>
      <c r="H7" s="47"/>
      <c r="I7" s="48">
        <v>0.6</v>
      </c>
      <c r="J7" s="49">
        <v>0.4</v>
      </c>
      <c r="K7" s="49"/>
      <c r="L7" s="49"/>
      <c r="M7" s="49"/>
      <c r="N7" s="50">
        <f>SUM(I7:M7)</f>
        <v>1</v>
      </c>
      <c r="O7" s="51"/>
      <c r="P7" s="52">
        <v>8</v>
      </c>
      <c r="Q7" s="53">
        <v>8</v>
      </c>
      <c r="R7" s="53"/>
      <c r="S7" s="53"/>
      <c r="T7" s="53"/>
      <c r="U7" s="54">
        <f>ROUND(((P7*I7)+(Q7*J7)+(R7*K7)+(S7*L7)+(T7*M7)),2)</f>
        <v>8</v>
      </c>
      <c r="V7" s="55">
        <f>IF(U7&gt;=8,8,U7)</f>
        <v>8</v>
      </c>
      <c r="W7" s="57">
        <v>61572822000</v>
      </c>
      <c r="X7" s="57">
        <v>17108976000</v>
      </c>
      <c r="Y7" s="72"/>
      <c r="Z7" s="57"/>
      <c r="AA7" s="57"/>
      <c r="AB7" s="476">
        <f>(((((W7*I7)+(X7*J7)+(Y7*K7)+(Z7*L7)+(AA7*M7))/$L$2)))</f>
        <v>1.0647854953941585</v>
      </c>
      <c r="AC7" s="536">
        <f t="shared" ref="AC7" si="0">12*AB7</f>
        <v>12.777425944729902</v>
      </c>
      <c r="AD7" s="488">
        <f t="shared" ref="AD7" si="1">IF(AC7&gt;=12,12,AC7)</f>
        <v>12</v>
      </c>
      <c r="AE7" s="59"/>
      <c r="AF7" s="59">
        <v>0.3</v>
      </c>
      <c r="AG7" s="263">
        <v>19.8</v>
      </c>
      <c r="AH7" s="60">
        <f t="shared" ref="AH7" si="2">V7+AD7+AG7+AE7+AF7</f>
        <v>40.099999999999994</v>
      </c>
      <c r="AI7" s="55">
        <f t="shared" ref="AI7" si="3">IF(AH7&gt;=40,40,AH7)</f>
        <v>40</v>
      </c>
      <c r="AJ7" s="61"/>
      <c r="AK7" s="62"/>
      <c r="AL7" s="63"/>
      <c r="AM7" s="64"/>
      <c r="AN7" s="65"/>
      <c r="AO7" s="66"/>
    </row>
    <row r="8" spans="1:41" s="22" customFormat="1" ht="26.25" customHeight="1" x14ac:dyDescent="0.15">
      <c r="A8" s="177"/>
      <c r="B8" s="241"/>
      <c r="C8" s="843"/>
      <c r="D8" s="844"/>
      <c r="E8" s="844"/>
      <c r="F8" s="845"/>
      <c r="G8" s="46"/>
      <c r="H8" s="47"/>
      <c r="I8" s="172"/>
      <c r="J8" s="217"/>
      <c r="K8" s="217"/>
      <c r="L8" s="217"/>
      <c r="M8" s="217"/>
      <c r="N8" s="50"/>
      <c r="O8" s="51"/>
      <c r="P8" s="234">
        <v>88</v>
      </c>
      <c r="Q8" s="53">
        <v>88</v>
      </c>
      <c r="R8" s="53"/>
      <c r="S8" s="54"/>
      <c r="T8" s="54"/>
      <c r="U8" s="496">
        <f>(I7*P8)+(J7*Q8)+(K7*R8)+(L7*S8)</f>
        <v>88</v>
      </c>
      <c r="V8" s="55"/>
      <c r="W8" s="57"/>
      <c r="X8" s="57"/>
      <c r="Y8" s="57"/>
      <c r="Z8" s="57"/>
      <c r="AA8" s="57"/>
      <c r="AB8" s="476"/>
      <c r="AC8" s="536"/>
      <c r="AD8" s="478"/>
      <c r="AE8" s="59"/>
      <c r="AF8" s="59"/>
      <c r="AG8" s="263"/>
      <c r="AH8" s="60"/>
      <c r="AI8" s="55"/>
      <c r="AJ8" s="61"/>
      <c r="AK8" s="62"/>
      <c r="AL8" s="63"/>
      <c r="AM8" s="64"/>
      <c r="AN8" s="65"/>
      <c r="AO8" s="66"/>
    </row>
    <row r="9" spans="1:41" s="22" customFormat="1" ht="57.75" customHeight="1" x14ac:dyDescent="0.15">
      <c r="A9" s="43">
        <v>3</v>
      </c>
      <c r="B9" s="256" t="s">
        <v>105</v>
      </c>
      <c r="C9" s="80" t="s">
        <v>1395</v>
      </c>
      <c r="D9" s="71" t="s">
        <v>1445</v>
      </c>
      <c r="E9" s="45"/>
      <c r="F9" s="83"/>
      <c r="G9" s="83"/>
      <c r="H9" s="169"/>
      <c r="I9" s="48">
        <v>0.6</v>
      </c>
      <c r="J9" s="49">
        <v>0.4</v>
      </c>
      <c r="K9" s="49"/>
      <c r="L9" s="49"/>
      <c r="M9" s="49"/>
      <c r="N9" s="50">
        <f t="shared" ref="N9" si="4">SUM(I9:M9)</f>
        <v>1</v>
      </c>
      <c r="O9" s="51"/>
      <c r="P9" s="52">
        <v>8</v>
      </c>
      <c r="Q9" s="53">
        <v>8</v>
      </c>
      <c r="R9" s="53"/>
      <c r="S9" s="53"/>
      <c r="T9" s="53"/>
      <c r="U9" s="54">
        <f>ROUND(((P9*I9)+(Q9*J9)+(R9*K9)+(S9*L9)+(T9*M9)),2)</f>
        <v>8</v>
      </c>
      <c r="V9" s="55">
        <f t="shared" ref="V9" si="5">IF(U9&gt;=8,8,U9)</f>
        <v>8</v>
      </c>
      <c r="W9" s="57">
        <v>72793312000</v>
      </c>
      <c r="X9" s="57">
        <v>17928117000</v>
      </c>
      <c r="Y9" s="57"/>
      <c r="Z9" s="57"/>
      <c r="AA9" s="57"/>
      <c r="AB9" s="476">
        <f>(((((W9*I9)+(X9*J9)+(Y9*K9)+(Z9*L9)+(AA9*M9))/$L$2)))</f>
        <v>1.2364639409628209</v>
      </c>
      <c r="AC9" s="536">
        <f>12*AB9</f>
        <v>14.837567291553849</v>
      </c>
      <c r="AD9" s="488">
        <f>IF(AC9&gt;=12,12,AC9)</f>
        <v>12</v>
      </c>
      <c r="AE9" s="59"/>
      <c r="AF9" s="59">
        <v>0.3</v>
      </c>
      <c r="AG9" s="263">
        <v>19.8</v>
      </c>
      <c r="AH9" s="60">
        <f>V9+AD9+AG9+AE9+AF9</f>
        <v>40.099999999999994</v>
      </c>
      <c r="AI9" s="55">
        <f>IF(AH9&gt;=40,40,AH9)</f>
        <v>40</v>
      </c>
      <c r="AJ9" s="61"/>
      <c r="AK9" s="62"/>
      <c r="AL9" s="63"/>
      <c r="AM9" s="64">
        <f t="shared" ref="AM9" si="6">100%+AL9</f>
        <v>1</v>
      </c>
      <c r="AN9" s="65">
        <f t="shared" ref="AN9" si="7">ROUNDUP((($E$2*AM9-$AN$4)*AJ9+$AN$4),-3)</f>
        <v>0</v>
      </c>
      <c r="AO9" s="66"/>
    </row>
    <row r="10" spans="1:41" s="22" customFormat="1" ht="26.25" customHeight="1" x14ac:dyDescent="0.15">
      <c r="A10" s="43"/>
      <c r="B10" s="256"/>
      <c r="C10" s="843"/>
      <c r="D10" s="844"/>
      <c r="E10" s="844"/>
      <c r="F10" s="845"/>
      <c r="G10" s="46"/>
      <c r="H10" s="47"/>
      <c r="I10" s="172"/>
      <c r="J10" s="217"/>
      <c r="K10" s="217"/>
      <c r="L10" s="217"/>
      <c r="M10" s="217"/>
      <c r="N10" s="50"/>
      <c r="O10" s="51"/>
      <c r="P10" s="234">
        <v>88</v>
      </c>
      <c r="Q10" s="676">
        <v>91.78</v>
      </c>
      <c r="R10" s="54"/>
      <c r="S10" s="54"/>
      <c r="T10" s="54"/>
      <c r="U10" s="496">
        <f>(I9*P10)+(J9*Q10)+(K9*R10)+(L9*S10)</f>
        <v>89.512</v>
      </c>
      <c r="V10" s="55"/>
      <c r="W10" s="57"/>
      <c r="X10" s="57"/>
      <c r="Y10" s="57"/>
      <c r="Z10" s="57"/>
      <c r="AA10" s="57"/>
      <c r="AB10" s="476"/>
      <c r="AC10" s="536"/>
      <c r="AD10" s="478"/>
      <c r="AE10" s="59"/>
      <c r="AF10" s="59"/>
      <c r="AG10" s="263"/>
      <c r="AH10" s="60"/>
      <c r="AI10" s="55"/>
      <c r="AJ10" s="61"/>
      <c r="AK10" s="62"/>
      <c r="AL10" s="63"/>
      <c r="AM10" s="64">
        <f>100%+AL10</f>
        <v>1</v>
      </c>
      <c r="AN10" s="65">
        <f>ROUNDUP((($E$2*AM10-$AN$4)*AJ10+$AN$4),-3)</f>
        <v>0</v>
      </c>
      <c r="AO10" s="66"/>
    </row>
    <row r="11" spans="1:41" s="22" customFormat="1" ht="57.75" customHeight="1" x14ac:dyDescent="0.15">
      <c r="A11" s="43">
        <v>4</v>
      </c>
      <c r="B11" s="256" t="s">
        <v>105</v>
      </c>
      <c r="C11" s="665" t="s">
        <v>1498</v>
      </c>
      <c r="D11" s="682" t="s">
        <v>1447</v>
      </c>
      <c r="E11" s="45"/>
      <c r="F11" s="83"/>
      <c r="G11" s="83"/>
      <c r="H11" s="169"/>
      <c r="I11" s="48">
        <v>0.75</v>
      </c>
      <c r="J11" s="49">
        <v>0.25</v>
      </c>
      <c r="K11" s="49"/>
      <c r="L11" s="49"/>
      <c r="M11" s="49"/>
      <c r="N11" s="50">
        <f t="shared" ref="N11" si="8">SUM(I11:M11)</f>
        <v>1</v>
      </c>
      <c r="O11" s="51"/>
      <c r="P11" s="52">
        <v>8</v>
      </c>
      <c r="Q11" s="53">
        <v>8</v>
      </c>
      <c r="R11" s="53"/>
      <c r="S11" s="53"/>
      <c r="T11" s="53"/>
      <c r="U11" s="54">
        <f>ROUND(((P11*I11)+(Q11*J11)+(R11*K11)+(S11*L11)+(T11*M11)),2)</f>
        <v>8</v>
      </c>
      <c r="V11" s="55">
        <f t="shared" ref="V11" si="9">IF(U11&gt;=8,8,U11)</f>
        <v>8</v>
      </c>
      <c r="W11" s="57">
        <v>63931308000</v>
      </c>
      <c r="X11" s="72">
        <v>28147269000</v>
      </c>
      <c r="Y11" s="57"/>
      <c r="Z11" s="57"/>
      <c r="AA11" s="57"/>
      <c r="AB11" s="476">
        <f>(((((W11*I11)+(X11*J11)+(Y11*K11)+(Z11*L11)+(AA11*M11))/$L$2)))</f>
        <v>1.3370902057172096</v>
      </c>
      <c r="AC11" s="536">
        <f>12*AB11</f>
        <v>16.045082468606516</v>
      </c>
      <c r="AD11" s="488">
        <f>IF(AC11&gt;=12,12,AC11)</f>
        <v>12</v>
      </c>
      <c r="AE11" s="59"/>
      <c r="AF11" s="59">
        <v>0.3</v>
      </c>
      <c r="AG11" s="263">
        <v>19.8</v>
      </c>
      <c r="AH11" s="60">
        <f>V11+AD11+AG11+AE11+AF11</f>
        <v>40.099999999999994</v>
      </c>
      <c r="AI11" s="55">
        <f>IF(AH11&gt;=40,40,AH11)</f>
        <v>40</v>
      </c>
      <c r="AJ11" s="61"/>
      <c r="AK11" s="62"/>
      <c r="AL11" s="63"/>
      <c r="AM11" s="64">
        <f t="shared" ref="AM11" si="10">100%+AL11</f>
        <v>1</v>
      </c>
      <c r="AN11" s="65">
        <f t="shared" ref="AN11" si="11">ROUNDUP((($E$2*AM11-$AN$4)*AJ11+$AN$4),-3)</f>
        <v>0</v>
      </c>
      <c r="AO11" s="66"/>
    </row>
    <row r="12" spans="1:41" s="22" customFormat="1" ht="26.25" customHeight="1" x14ac:dyDescent="0.15">
      <c r="A12" s="43"/>
      <c r="B12" s="256"/>
      <c r="C12" s="843"/>
      <c r="D12" s="844"/>
      <c r="E12" s="844"/>
      <c r="F12" s="845"/>
      <c r="G12" s="46"/>
      <c r="H12" s="47"/>
      <c r="I12" s="172"/>
      <c r="J12" s="217"/>
      <c r="K12" s="217"/>
      <c r="L12" s="217"/>
      <c r="M12" s="217"/>
      <c r="N12" s="50"/>
      <c r="O12" s="51"/>
      <c r="P12" s="234">
        <v>88</v>
      </c>
      <c r="Q12" s="53">
        <v>88</v>
      </c>
      <c r="R12" s="54"/>
      <c r="S12" s="54"/>
      <c r="T12" s="54"/>
      <c r="U12" s="496">
        <f>(I11*P12)+(J11*Q12)+(K11*R12)+(L11*S12)</f>
        <v>88</v>
      </c>
      <c r="V12" s="55"/>
      <c r="W12" s="57"/>
      <c r="X12" s="57"/>
      <c r="Y12" s="57"/>
      <c r="Z12" s="57"/>
      <c r="AA12" s="57"/>
      <c r="AB12" s="476"/>
      <c r="AC12" s="536"/>
      <c r="AD12" s="478"/>
      <c r="AE12" s="59"/>
      <c r="AF12" s="59"/>
      <c r="AG12" s="263"/>
      <c r="AH12" s="60"/>
      <c r="AI12" s="55"/>
      <c r="AJ12" s="61"/>
      <c r="AK12" s="62"/>
      <c r="AL12" s="63"/>
      <c r="AM12" s="64">
        <f>100%+AL12</f>
        <v>1</v>
      </c>
      <c r="AN12" s="65">
        <f>ROUNDUP((($E$2*AM12-$AN$4)*AJ12+$AN$4),-3)</f>
        <v>0</v>
      </c>
      <c r="AO12" s="66"/>
    </row>
    <row r="13" spans="1:41" s="22" customFormat="1" ht="56.25" customHeight="1" x14ac:dyDescent="0.15">
      <c r="A13" s="43"/>
      <c r="B13" s="256"/>
      <c r="C13" s="80"/>
      <c r="D13" s="45"/>
      <c r="E13" s="45"/>
      <c r="F13" s="45"/>
      <c r="G13" s="83"/>
      <c r="H13" s="169"/>
      <c r="I13" s="48">
        <v>0.65</v>
      </c>
      <c r="J13" s="49">
        <v>0.35</v>
      </c>
      <c r="K13" s="49"/>
      <c r="L13" s="49"/>
      <c r="M13" s="49"/>
      <c r="N13" s="50">
        <f>SUM(I13:M13)</f>
        <v>1</v>
      </c>
      <c r="O13" s="51"/>
      <c r="P13" s="52">
        <v>8</v>
      </c>
      <c r="Q13" s="53">
        <v>8</v>
      </c>
      <c r="R13" s="53"/>
      <c r="S13" s="53"/>
      <c r="T13" s="53"/>
      <c r="U13" s="477">
        <f>ROUND(((P13*I13)+(Q13*J13)+(R13*K13)+(S13*L13)+(T13*M13)),2)</f>
        <v>8</v>
      </c>
      <c r="V13" s="55">
        <f>IF(U13&gt;=8,8,U13)</f>
        <v>8</v>
      </c>
      <c r="W13" s="57">
        <v>45700000000</v>
      </c>
      <c r="X13" s="57">
        <v>32700000000</v>
      </c>
      <c r="Y13" s="57"/>
      <c r="Z13" s="57"/>
      <c r="AA13" s="72"/>
      <c r="AB13" s="476">
        <f>(((((W13*I13)+(X13*J13)+(Y13*K13)+(Z13*L13)+(AA13*M13))/$L$2)))</f>
        <v>1.0006540605654199</v>
      </c>
      <c r="AC13" s="536">
        <f>12*AB13</f>
        <v>12.007848726785038</v>
      </c>
      <c r="AD13" s="488">
        <f>IF(AC13&gt;=12,12,AC13)</f>
        <v>12</v>
      </c>
      <c r="AE13" s="59"/>
      <c r="AF13" s="59">
        <v>0.2</v>
      </c>
      <c r="AG13" s="263">
        <v>19.8</v>
      </c>
      <c r="AH13" s="537">
        <f>V13+AD13+AG13+AE13+AF13</f>
        <v>40</v>
      </c>
      <c r="AI13" s="55">
        <f>IF(AH13&gt;=40,40,AH13)</f>
        <v>40</v>
      </c>
      <c r="AJ13" s="61"/>
      <c r="AK13" s="62"/>
      <c r="AL13" s="63"/>
      <c r="AM13" s="64"/>
      <c r="AN13" s="65"/>
      <c r="AO13" s="66"/>
    </row>
    <row r="14" spans="1:41" s="22" customFormat="1" ht="26.25" customHeight="1" x14ac:dyDescent="0.15">
      <c r="A14" s="43"/>
      <c r="B14" s="256"/>
      <c r="C14" s="843"/>
      <c r="D14" s="844"/>
      <c r="E14" s="844"/>
      <c r="F14" s="845"/>
      <c r="G14" s="632"/>
      <c r="H14" s="47"/>
      <c r="I14" s="172"/>
      <c r="J14" s="217"/>
      <c r="K14" s="217"/>
      <c r="L14" s="217"/>
      <c r="M14" s="217"/>
      <c r="N14" s="50"/>
      <c r="O14" s="51"/>
      <c r="P14" s="234">
        <v>88</v>
      </c>
      <c r="Q14" s="53">
        <v>88</v>
      </c>
      <c r="R14" s="263"/>
      <c r="S14" s="263"/>
      <c r="T14" s="54"/>
      <c r="U14" s="496">
        <f>(I13*P14)+(J13*Q14)+(K13*R14)+(L13*S14)</f>
        <v>88</v>
      </c>
      <c r="V14" s="55"/>
      <c r="W14" s="57"/>
      <c r="X14" s="57"/>
      <c r="Y14" s="57"/>
      <c r="Z14" s="57"/>
      <c r="AA14" s="57"/>
      <c r="AB14" s="476"/>
      <c r="AC14" s="536"/>
      <c r="AD14" s="478"/>
      <c r="AE14" s="59"/>
      <c r="AF14" s="59"/>
      <c r="AG14" s="263"/>
      <c r="AH14" s="60"/>
      <c r="AI14" s="55"/>
      <c r="AJ14" s="61"/>
      <c r="AK14" s="62"/>
      <c r="AL14" s="63"/>
      <c r="AM14" s="64">
        <f t="shared" ref="AM14" si="12">100%+AL14</f>
        <v>1</v>
      </c>
      <c r="AN14" s="65">
        <f t="shared" ref="AN14" si="13">ROUNDUP((($E$2*AM14-$AN$4)*AJ14+$AN$4),-3)</f>
        <v>0</v>
      </c>
      <c r="AO14" s="66"/>
    </row>
    <row r="15" spans="1:41" s="22" customFormat="1" ht="56.25" customHeight="1" x14ac:dyDescent="0.15">
      <c r="A15" s="43"/>
      <c r="B15" s="675"/>
      <c r="C15" s="80" t="s">
        <v>1023</v>
      </c>
      <c r="D15" s="80"/>
      <c r="E15" s="80"/>
      <c r="F15" s="45"/>
      <c r="G15" s="83"/>
      <c r="H15" s="47" t="s">
        <v>1450</v>
      </c>
      <c r="I15" s="48">
        <v>0.6</v>
      </c>
      <c r="J15" s="49">
        <v>0.4</v>
      </c>
      <c r="K15" s="49"/>
      <c r="L15" s="49"/>
      <c r="M15" s="49"/>
      <c r="N15" s="50">
        <f t="shared" ref="N15" si="14">SUM(I15:M15)</f>
        <v>1</v>
      </c>
      <c r="O15" s="51"/>
      <c r="P15" s="52">
        <v>8</v>
      </c>
      <c r="Q15" s="53">
        <v>8</v>
      </c>
      <c r="R15" s="53"/>
      <c r="S15" s="53"/>
      <c r="T15" s="53"/>
      <c r="U15" s="54">
        <f>ROUND(((P15*I15)+(Q15*J15)+(R15*K15)+(S15*L15)+(T15*M15)),2)</f>
        <v>8</v>
      </c>
      <c r="V15" s="55">
        <f>IF(U15&gt;=8,8,U15)</f>
        <v>8</v>
      </c>
      <c r="W15" s="57">
        <v>62476959000</v>
      </c>
      <c r="X15" s="57"/>
      <c r="Y15" s="57"/>
      <c r="Z15" s="57"/>
      <c r="AA15" s="57"/>
      <c r="AB15" s="476">
        <f>(((((W15*I15)+(X15*J15)+(Y15*K15)+(Z15*L15)+(AA15*M15))/$L$2)))</f>
        <v>0.91155999098608875</v>
      </c>
      <c r="AC15" s="536">
        <f>12*AB15</f>
        <v>10.938719891833065</v>
      </c>
      <c r="AD15" s="488">
        <f>IF(AC15&gt;=12,12,AC15)</f>
        <v>10.938719891833065</v>
      </c>
      <c r="AE15" s="59"/>
      <c r="AF15" s="59">
        <v>0.3</v>
      </c>
      <c r="AG15" s="263">
        <v>19.8</v>
      </c>
      <c r="AH15" s="60">
        <f>V15+AD15+AG15+AE15+AF15</f>
        <v>39.038719891833068</v>
      </c>
      <c r="AI15" s="55">
        <f>IF(AH15&gt;=40,40,AH15)</f>
        <v>39.038719891833068</v>
      </c>
      <c r="AJ15" s="61"/>
      <c r="AK15" s="62"/>
      <c r="AL15" s="63"/>
      <c r="AM15" s="64">
        <f>100%+AL15</f>
        <v>1</v>
      </c>
      <c r="AN15" s="65">
        <f>ROUNDUP((($E$2*AM15-$AN$4)*AJ15+$AN$4),-3)</f>
        <v>0</v>
      </c>
      <c r="AO15" s="66"/>
    </row>
    <row r="16" spans="1:41" s="22" customFormat="1" ht="26.25" customHeight="1" x14ac:dyDescent="0.15">
      <c r="A16" s="43"/>
      <c r="B16" s="256"/>
      <c r="C16" s="843"/>
      <c r="D16" s="844"/>
      <c r="E16" s="844"/>
      <c r="F16" s="845"/>
      <c r="G16" s="46"/>
      <c r="H16" s="47"/>
      <c r="I16" s="172"/>
      <c r="J16" s="217"/>
      <c r="K16" s="217"/>
      <c r="L16" s="217"/>
      <c r="M16" s="217"/>
      <c r="N16" s="50"/>
      <c r="O16" s="51"/>
      <c r="P16" s="234">
        <v>88</v>
      </c>
      <c r="Q16" s="53">
        <v>88</v>
      </c>
      <c r="R16" s="54"/>
      <c r="S16" s="54"/>
      <c r="T16" s="54"/>
      <c r="U16" s="496">
        <f>(I15*P16)+(J15*Q16)+(K15*R16)+(L15*S16)</f>
        <v>88</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56.25" customHeight="1" x14ac:dyDescent="0.15">
      <c r="A17" s="43"/>
      <c r="B17" s="256"/>
      <c r="C17" s="45"/>
      <c r="D17" s="80"/>
      <c r="E17" s="665" t="s">
        <v>1449</v>
      </c>
      <c r="F17" s="45"/>
      <c r="G17" s="83"/>
      <c r="H17" s="47"/>
      <c r="I17" s="48">
        <v>0.6</v>
      </c>
      <c r="J17" s="49">
        <v>0.4</v>
      </c>
      <c r="K17" s="49"/>
      <c r="L17" s="49"/>
      <c r="M17" s="49"/>
      <c r="N17" s="50">
        <f t="shared" ref="N17" si="15">SUM(I17:M17)</f>
        <v>1</v>
      </c>
      <c r="O17" s="51"/>
      <c r="P17" s="52">
        <v>8</v>
      </c>
      <c r="Q17" s="53">
        <v>8</v>
      </c>
      <c r="R17" s="53"/>
      <c r="S17" s="53"/>
      <c r="T17" s="53"/>
      <c r="U17" s="54">
        <f>ROUND(((P17*I17)+(Q17*J17)+(R17*K17)+(S17*L17)+(T17*M17)),2)</f>
        <v>8</v>
      </c>
      <c r="V17" s="55">
        <f>IF(U17&gt;=8,8,U17)</f>
        <v>8</v>
      </c>
      <c r="W17" s="72"/>
      <c r="X17" s="72"/>
      <c r="Y17" s="72">
        <v>3597544000</v>
      </c>
      <c r="Z17" s="57"/>
      <c r="AA17" s="57"/>
      <c r="AB17" s="476">
        <f>(((((W17*I17)+(X17*J17)+(Y17*K17)+(Z17*L17)+(AA17*M17))/$L$2)))</f>
        <v>0</v>
      </c>
      <c r="AC17" s="536">
        <f>12*AB17</f>
        <v>0</v>
      </c>
      <c r="AD17" s="488">
        <f>IF(AC17&gt;=12,12,AC17)</f>
        <v>0</v>
      </c>
      <c r="AE17" s="59"/>
      <c r="AF17" s="59">
        <v>0.3</v>
      </c>
      <c r="AG17" s="263">
        <v>19.8</v>
      </c>
      <c r="AH17" s="60">
        <f>V17+AD17+AG17+AE17+AF17</f>
        <v>28.1</v>
      </c>
      <c r="AI17" s="55">
        <f>IF(AH17&gt;=40,40,AH17)</f>
        <v>28.1</v>
      </c>
      <c r="AJ17" s="61"/>
      <c r="AK17" s="62"/>
      <c r="AL17" s="63"/>
      <c r="AM17" s="64">
        <f>100%+AL17</f>
        <v>1</v>
      </c>
      <c r="AN17" s="65">
        <f>ROUNDUP((($E$2*AM17-$AN$4)*AJ17+$AN$4),-3)</f>
        <v>0</v>
      </c>
      <c r="AO17" s="66"/>
    </row>
    <row r="18" spans="1:41" s="22" customFormat="1" ht="26.25" customHeight="1" x14ac:dyDescent="0.15">
      <c r="A18" s="43"/>
      <c r="B18" s="256"/>
      <c r="C18" s="843"/>
      <c r="D18" s="844"/>
      <c r="E18" s="844"/>
      <c r="F18" s="845"/>
      <c r="G18" s="46"/>
      <c r="H18" s="47"/>
      <c r="I18" s="172"/>
      <c r="J18" s="217"/>
      <c r="K18" s="217"/>
      <c r="L18" s="217"/>
      <c r="M18" s="217"/>
      <c r="N18" s="50"/>
      <c r="O18" s="51"/>
      <c r="P18" s="234">
        <v>88</v>
      </c>
      <c r="Q18" s="54">
        <v>88</v>
      </c>
      <c r="R18" s="54"/>
      <c r="S18" s="54"/>
      <c r="T18" s="54"/>
      <c r="U18" s="496">
        <f>(I17*P18)+(J17*Q18)+(K17*R18)+(L17*S18)</f>
        <v>88</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56.25" customHeight="1" x14ac:dyDescent="0.15">
      <c r="A19" s="43" t="s">
        <v>1385</v>
      </c>
      <c r="B19" s="256" t="s">
        <v>1386</v>
      </c>
      <c r="C19" s="67" t="s">
        <v>520</v>
      </c>
      <c r="D19" s="80"/>
      <c r="E19" s="45"/>
      <c r="F19" s="45"/>
      <c r="G19" s="83"/>
      <c r="H19" s="47"/>
      <c r="I19" s="48">
        <v>0.5</v>
      </c>
      <c r="J19" s="49">
        <v>0.37</v>
      </c>
      <c r="K19" s="49">
        <v>0.13</v>
      </c>
      <c r="L19" s="49"/>
      <c r="M19" s="49"/>
      <c r="N19" s="50">
        <f t="shared" ref="N19" si="16">SUM(I19:M19)</f>
        <v>1</v>
      </c>
      <c r="O19" s="51"/>
      <c r="P19" s="52">
        <v>8</v>
      </c>
      <c r="Q19" s="53">
        <v>8</v>
      </c>
      <c r="R19" s="53"/>
      <c r="S19" s="53"/>
      <c r="T19" s="53"/>
      <c r="U19" s="54">
        <f>ROUND(((P19*I19)+(Q19*J19)+(R19*K19)+(S19*L19)+(T19*M19)),2)</f>
        <v>6.96</v>
      </c>
      <c r="V19" s="55">
        <f>IF(U19&gt;=8,8,U19)</f>
        <v>6.96</v>
      </c>
      <c r="W19" s="72"/>
      <c r="X19" s="57"/>
      <c r="Y19" s="57"/>
      <c r="Z19" s="57"/>
      <c r="AA19" s="57"/>
      <c r="AB19" s="476">
        <f>(((((W19*I19)+(X19*J19)+(Y19*K19)+(Z19*L19)+(AA19*M19))/$L$2)))</f>
        <v>0</v>
      </c>
      <c r="AC19" s="536">
        <f>12*AB19</f>
        <v>0</v>
      </c>
      <c r="AD19" s="488">
        <f>IF(AC19&gt;=12,12,AC19)</f>
        <v>0</v>
      </c>
      <c r="AE19" s="59"/>
      <c r="AF19" s="59">
        <v>0.3</v>
      </c>
      <c r="AG19" s="263">
        <v>19.8</v>
      </c>
      <c r="AH19" s="60">
        <f>V19+AD19+AG19+AE19+AF19</f>
        <v>27.060000000000002</v>
      </c>
      <c r="AI19" s="55">
        <f>IF(AH19&gt;=40,40,AH19)</f>
        <v>27.060000000000002</v>
      </c>
      <c r="AJ19" s="61"/>
      <c r="AK19" s="62"/>
      <c r="AL19" s="63"/>
      <c r="AM19" s="64">
        <f>100%+AL19</f>
        <v>1</v>
      </c>
      <c r="AN19" s="65">
        <f>ROUNDUP((($E$2*AM19-$AN$4)*AJ19+$AN$4),-3)</f>
        <v>0</v>
      </c>
      <c r="AO19" s="66"/>
    </row>
    <row r="20" spans="1:41" s="22" customFormat="1" ht="26.25" customHeight="1" x14ac:dyDescent="0.15">
      <c r="A20" s="43"/>
      <c r="B20" s="256"/>
      <c r="C20" s="843"/>
      <c r="D20" s="844"/>
      <c r="E20" s="844"/>
      <c r="F20" s="845"/>
      <c r="G20" s="46"/>
      <c r="H20" s="47"/>
      <c r="I20" s="172"/>
      <c r="J20" s="217"/>
      <c r="K20" s="217"/>
      <c r="L20" s="217"/>
      <c r="M20" s="217"/>
      <c r="N20" s="50"/>
      <c r="O20" s="51"/>
      <c r="P20" s="234">
        <v>88</v>
      </c>
      <c r="Q20" s="54">
        <v>88</v>
      </c>
      <c r="R20" s="54"/>
      <c r="S20" s="54"/>
      <c r="T20" s="54"/>
      <c r="U20" s="496">
        <f>(I19*P20)+(J19*Q20)+(K19*R20)+(L19*S20)</f>
        <v>76.56</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6.25" customHeight="1" x14ac:dyDescent="0.15">
      <c r="A21" s="43"/>
      <c r="B21" s="256" t="s">
        <v>1384</v>
      </c>
      <c r="C21" s="46"/>
      <c r="D21" s="71" t="s">
        <v>1383</v>
      </c>
      <c r="E21" s="46"/>
      <c r="F21" s="46"/>
      <c r="G21" s="46"/>
      <c r="H21" s="47"/>
      <c r="I21" s="48"/>
      <c r="J21" s="49"/>
      <c r="K21" s="49"/>
      <c r="L21" s="49"/>
      <c r="M21" s="49"/>
      <c r="N21" s="50">
        <f>SUM(I21:M21)</f>
        <v>0</v>
      </c>
      <c r="O21" s="51"/>
      <c r="P21" s="52"/>
      <c r="Q21" s="53"/>
      <c r="R21" s="53"/>
      <c r="S21" s="53"/>
      <c r="T21" s="53"/>
      <c r="U21" s="477">
        <f>ROUND(((P21*I21)+(Q21*J21)+(R21*K21)+(S21*L21)+(T21*M21)),3)</f>
        <v>0</v>
      </c>
      <c r="V21" s="488">
        <f>IF(U21&gt;=8,8,U21)</f>
        <v>0</v>
      </c>
      <c r="W21" s="72"/>
      <c r="X21" s="72"/>
      <c r="Y21" s="57"/>
      <c r="Z21" s="57"/>
      <c r="AA21" s="72"/>
      <c r="AB21" s="476">
        <f>(((((W21*I21)+(X21*J21)+(Y21*K21)+(Z21*L21)+(AA21*M21))/$L$2)))</f>
        <v>0</v>
      </c>
      <c r="AC21" s="536">
        <f>12*AB21</f>
        <v>0</v>
      </c>
      <c r="AD21" s="488">
        <f>IF(AC21&gt;=12,12,AC21)</f>
        <v>0</v>
      </c>
      <c r="AE21" s="59"/>
      <c r="AF21" s="59">
        <v>0.2</v>
      </c>
      <c r="AG21" s="263">
        <v>19.8</v>
      </c>
      <c r="AH21" s="60">
        <f>V21+AD21+AG21+AE21+AF21</f>
        <v>20</v>
      </c>
      <c r="AI21" s="55">
        <f t="shared" ref="AI21" si="17">IF(AH21&gt;=40,40,AH21)</f>
        <v>20</v>
      </c>
      <c r="AJ21" s="61"/>
      <c r="AK21" s="62"/>
      <c r="AL21" s="63"/>
      <c r="AM21" s="64">
        <f>100%+AL21</f>
        <v>1</v>
      </c>
      <c r="AN21" s="65">
        <f>ROUNDUP((($E$2*AM21-$AN$4)*AJ21+$AN$4),-3)</f>
        <v>0</v>
      </c>
      <c r="AO21" s="66"/>
    </row>
    <row r="22" spans="1:41" s="22" customFormat="1" ht="26.25" customHeight="1" x14ac:dyDescent="0.15">
      <c r="A22" s="43"/>
      <c r="B22" s="256"/>
      <c r="C22" s="843"/>
      <c r="D22" s="844"/>
      <c r="E22" s="844"/>
      <c r="F22" s="845"/>
      <c r="G22" s="46"/>
      <c r="H22" s="47"/>
      <c r="I22" s="172"/>
      <c r="J22" s="217"/>
      <c r="K22" s="217"/>
      <c r="L22" s="217"/>
      <c r="M22" s="217"/>
      <c r="N22" s="50"/>
      <c r="O22" s="51"/>
      <c r="P22" s="234"/>
      <c r="Q22" s="54">
        <v>88</v>
      </c>
      <c r="R22" s="54"/>
      <c r="S22" s="54"/>
      <c r="T22" s="54"/>
      <c r="U22" s="496">
        <f>(I21*P22)+(J21*Q22)+(K21*R22)+(L21*S22)</f>
        <v>0</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c r="B23" s="256"/>
      <c r="C23" s="45"/>
      <c r="D23" s="45"/>
      <c r="E23" s="45"/>
      <c r="F23" s="46"/>
      <c r="G23" s="46"/>
      <c r="H23" s="47"/>
      <c r="I23" s="48"/>
      <c r="J23" s="49"/>
      <c r="K23" s="49"/>
      <c r="L23" s="49"/>
      <c r="M23" s="49"/>
      <c r="N23" s="50">
        <f>SUM(I23:M23)</f>
        <v>0</v>
      </c>
      <c r="O23" s="51"/>
      <c r="P23" s="52"/>
      <c r="Q23" s="53"/>
      <c r="R23" s="53"/>
      <c r="S23" s="53"/>
      <c r="T23" s="53"/>
      <c r="U23" s="477">
        <f>ROUND(((P23*I23)+(Q23*J23)+(R23*K23)+(S23*L23)+(T23*M23)),3)</f>
        <v>0</v>
      </c>
      <c r="V23" s="488">
        <f>IF(U23&gt;=8,8,U23)</f>
        <v>0</v>
      </c>
      <c r="W23" s="57"/>
      <c r="X23" s="57"/>
      <c r="Y23" s="57"/>
      <c r="Z23" s="57"/>
      <c r="AA23" s="57"/>
      <c r="AB23" s="476">
        <f>(((((W23*I23)+(X23*J23)+(Y23*K23)+(Z23*L23)+(AA23*M23))/$L$2)))</f>
        <v>0</v>
      </c>
      <c r="AC23" s="536">
        <f>12*AB23</f>
        <v>0</v>
      </c>
      <c r="AD23" s="488">
        <f>IF(AC23&gt;=12,12,AC23)</f>
        <v>0</v>
      </c>
      <c r="AE23" s="59"/>
      <c r="AF23" s="59">
        <v>0.3</v>
      </c>
      <c r="AG23" s="263">
        <v>19.8</v>
      </c>
      <c r="AH23" s="537">
        <f>V23+AD23+AG23+AE23+AF23</f>
        <v>20.100000000000001</v>
      </c>
      <c r="AI23" s="55">
        <f>IF(AH23&gt;=40,40,AH23)</f>
        <v>20.100000000000001</v>
      </c>
      <c r="AJ23" s="61"/>
      <c r="AK23" s="62"/>
      <c r="AL23" s="63"/>
      <c r="AM23" s="64">
        <f>100%+AL23</f>
        <v>1</v>
      </c>
      <c r="AN23" s="65">
        <f>ROUNDUP((($E$2*AM23-$AN$4)*AJ23+$AN$4),-3)</f>
        <v>0</v>
      </c>
      <c r="AO23" s="66"/>
    </row>
    <row r="24" spans="1:41" s="22" customFormat="1" ht="26.25" customHeight="1" x14ac:dyDescent="0.15">
      <c r="A24" s="177"/>
      <c r="B24" s="241"/>
      <c r="C24" s="843"/>
      <c r="D24" s="844"/>
      <c r="E24" s="844"/>
      <c r="F24" s="845"/>
      <c r="G24" s="46"/>
      <c r="H24" s="47"/>
      <c r="I24" s="172"/>
      <c r="J24" s="217"/>
      <c r="K24" s="217"/>
      <c r="L24" s="217"/>
      <c r="M24" s="217"/>
      <c r="N24" s="50"/>
      <c r="O24" s="51"/>
      <c r="P24" s="234"/>
      <c r="Q24" s="53"/>
      <c r="R24" s="53"/>
      <c r="S24" s="54"/>
      <c r="T24" s="54"/>
      <c r="U24" s="496">
        <f>(I23*P24)+(J23*Q24)+(K23*R24)+(L23*S24)</f>
        <v>0</v>
      </c>
      <c r="V24" s="55"/>
      <c r="W24" s="57"/>
      <c r="X24" s="57"/>
      <c r="Y24" s="57"/>
      <c r="Z24" s="57"/>
      <c r="AA24" s="57"/>
      <c r="AB24" s="476"/>
      <c r="AC24" s="536"/>
      <c r="AD24" s="478"/>
      <c r="AE24" s="59"/>
      <c r="AF24" s="59"/>
      <c r="AG24" s="263"/>
      <c r="AH24" s="60"/>
      <c r="AI24" s="55"/>
      <c r="AJ24" s="61"/>
      <c r="AK24" s="62"/>
      <c r="AL24" s="63"/>
      <c r="AM24" s="64">
        <f t="shared" ref="AM24" si="18">100%+AL24</f>
        <v>1</v>
      </c>
      <c r="AN24" s="65">
        <f t="shared" ref="AN24" si="19">ROUNDUP((($E$2*AM24-$AN$4)*AJ24+$AN$4),-3)</f>
        <v>0</v>
      </c>
      <c r="AO24" s="66"/>
    </row>
    <row r="25" spans="1:41" s="22" customFormat="1" ht="56.25" customHeight="1" x14ac:dyDescent="0.15">
      <c r="A25" s="43"/>
      <c r="B25" s="256"/>
      <c r="C25" s="80"/>
      <c r="D25" s="80"/>
      <c r="E25" s="80"/>
      <c r="F25" s="80"/>
      <c r="G25" s="542"/>
      <c r="H25" s="47"/>
      <c r="I25" s="48"/>
      <c r="J25" s="49"/>
      <c r="K25" s="49"/>
      <c r="L25" s="49"/>
      <c r="M25" s="49"/>
      <c r="N25" s="50">
        <f>SUM(I25:M25)</f>
        <v>0</v>
      </c>
      <c r="O25" s="51"/>
      <c r="P25" s="52"/>
      <c r="Q25" s="53"/>
      <c r="R25" s="53"/>
      <c r="S25" s="53"/>
      <c r="T25" s="53"/>
      <c r="U25" s="54">
        <f>ROUND(((P25*I25)+(Q25*J25)+(R25*K25)+(S25*L25)+(T25*M25)),2)</f>
        <v>0</v>
      </c>
      <c r="V25" s="55">
        <f>IF(U25&gt;=8,8,U25)</f>
        <v>0</v>
      </c>
      <c r="W25" s="57"/>
      <c r="X25" s="57"/>
      <c r="Y25" s="57"/>
      <c r="Z25" s="72"/>
      <c r="AA25" s="57"/>
      <c r="AB25" s="476">
        <f>(((((W25*I25)+(X25*J25)+(Y25*K25)+(Z25*L25)+(AA25*M25))/$L$2)))</f>
        <v>0</v>
      </c>
      <c r="AC25" s="536">
        <f>12*AB25</f>
        <v>0</v>
      </c>
      <c r="AD25" s="488">
        <f>IF(AC25&gt;=12,12,AC25)</f>
        <v>0</v>
      </c>
      <c r="AE25" s="59"/>
      <c r="AF25" s="59">
        <v>0.3</v>
      </c>
      <c r="AG25" s="263">
        <v>19.8</v>
      </c>
      <c r="AH25" s="60">
        <f>V25+AD25+AG25+AE25+AF25</f>
        <v>20.100000000000001</v>
      </c>
      <c r="AI25" s="55">
        <f>IF(AH25&gt;=40,40,AH25)</f>
        <v>20.100000000000001</v>
      </c>
      <c r="AJ25" s="61"/>
      <c r="AK25" s="62"/>
      <c r="AL25" s="63"/>
      <c r="AM25" s="64">
        <f>100%+AL25</f>
        <v>1</v>
      </c>
      <c r="AN25" s="65">
        <f>ROUNDUP((($E$2*AM25-$AN$4)*AJ25+$AN$4),-3)</f>
        <v>0</v>
      </c>
      <c r="AO25" s="66"/>
    </row>
    <row r="26" spans="1:41" s="22" customFormat="1" ht="26.25" customHeight="1" x14ac:dyDescent="0.15">
      <c r="A26" s="43"/>
      <c r="B26" s="256"/>
      <c r="C26" s="843"/>
      <c r="D26" s="844"/>
      <c r="E26" s="844"/>
      <c r="F26" s="845"/>
      <c r="G26" s="46"/>
      <c r="H26" s="47"/>
      <c r="I26" s="172"/>
      <c r="J26" s="217"/>
      <c r="K26" s="217"/>
      <c r="L26" s="217"/>
      <c r="M26" s="217"/>
      <c r="N26" s="50"/>
      <c r="O26" s="51"/>
      <c r="P26" s="234"/>
      <c r="Q26" s="54"/>
      <c r="R26" s="54"/>
      <c r="S26" s="54"/>
      <c r="T26" s="54"/>
      <c r="U26" s="496">
        <f>(I25*P26)+(J25*Q26)+(K25*R26)+(L25*S26)</f>
        <v>0</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56.25" customHeight="1" x14ac:dyDescent="0.15">
      <c r="A27" s="43"/>
      <c r="B27" s="256"/>
      <c r="C27" s="45"/>
      <c r="D27" s="45"/>
      <c r="E27" s="80"/>
      <c r="F27" s="73"/>
      <c r="G27" s="46"/>
      <c r="H27" s="47"/>
      <c r="I27" s="48"/>
      <c r="J27" s="49"/>
      <c r="K27" s="49"/>
      <c r="L27" s="49"/>
      <c r="M27" s="49"/>
      <c r="N27" s="50">
        <f t="shared" ref="N27" si="20">SUM(I27:M27)</f>
        <v>0</v>
      </c>
      <c r="O27" s="51"/>
      <c r="P27" s="52"/>
      <c r="Q27" s="53"/>
      <c r="R27" s="53"/>
      <c r="S27" s="53"/>
      <c r="T27" s="53"/>
      <c r="U27" s="54">
        <f>ROUND(((P27*I27)+(Q27*J27)+(R27*K27)+(S27*L27)+(T27*M27)),2)</f>
        <v>0</v>
      </c>
      <c r="V27" s="55">
        <f t="shared" ref="V27" si="21">IF(U27&gt;=8,8,U27)</f>
        <v>0</v>
      </c>
      <c r="W27" s="57"/>
      <c r="X27" s="57"/>
      <c r="Y27" s="57"/>
      <c r="Z27" s="57"/>
      <c r="AA27" s="57"/>
      <c r="AB27" s="476">
        <f>(((((W27*I27)+(X27*J27)+(Y27*K27)+(Z27*L27)+(AA27*M27))/$L$2)))</f>
        <v>0</v>
      </c>
      <c r="AC27" s="536">
        <f>12*AB27</f>
        <v>0</v>
      </c>
      <c r="AD27" s="488">
        <f>IF(AC27&gt;=12,12,AC27)</f>
        <v>0</v>
      </c>
      <c r="AE27" s="182"/>
      <c r="AF27" s="59">
        <v>0.3</v>
      </c>
      <c r="AG27" s="263">
        <v>19.8</v>
      </c>
      <c r="AH27" s="60">
        <f>V27+AD27+AG27+AE27+AF27</f>
        <v>20.100000000000001</v>
      </c>
      <c r="AI27" s="55">
        <f>IF(AH27&gt;=40,40,AH27)</f>
        <v>20.100000000000001</v>
      </c>
      <c r="AJ27" s="61"/>
      <c r="AK27" s="62"/>
      <c r="AL27" s="63"/>
      <c r="AM27" s="64"/>
      <c r="AN27" s="65"/>
      <c r="AO27" s="66"/>
    </row>
    <row r="28" spans="1:41" s="22" customFormat="1" ht="26.25" customHeight="1" x14ac:dyDescent="0.15">
      <c r="A28" s="177"/>
      <c r="B28" s="241"/>
      <c r="C28" s="843"/>
      <c r="D28" s="844"/>
      <c r="E28" s="844"/>
      <c r="F28" s="845"/>
      <c r="G28" s="46"/>
      <c r="H28" s="47"/>
      <c r="I28" s="172"/>
      <c r="J28" s="217"/>
      <c r="K28" s="217"/>
      <c r="L28" s="217"/>
      <c r="M28" s="217"/>
      <c r="N28" s="50"/>
      <c r="O28" s="51"/>
      <c r="P28" s="234"/>
      <c r="Q28" s="53"/>
      <c r="R28" s="53"/>
      <c r="S28" s="54"/>
      <c r="T28" s="54"/>
      <c r="U28" s="496">
        <f>(I27*P28)+(J27*Q28)+(K27*R28)+(L27*S28)</f>
        <v>0</v>
      </c>
      <c r="V28" s="55"/>
      <c r="W28" s="57"/>
      <c r="X28" s="57"/>
      <c r="Y28" s="57"/>
      <c r="Z28" s="57"/>
      <c r="AA28" s="57"/>
      <c r="AB28" s="476"/>
      <c r="AC28" s="536"/>
      <c r="AD28" s="478"/>
      <c r="AE28" s="59"/>
      <c r="AF28" s="59"/>
      <c r="AG28" s="263"/>
      <c r="AH28" s="60"/>
      <c r="AI28" s="55"/>
      <c r="AJ28" s="61"/>
      <c r="AK28" s="62"/>
      <c r="AL28" s="63"/>
      <c r="AM28" s="64">
        <f>100%+AL28</f>
        <v>1</v>
      </c>
      <c r="AN28" s="65">
        <f>ROUNDUP((($E$2*AM28-$AN$4)*AJ28+$AN$4),-3)</f>
        <v>0</v>
      </c>
      <c r="AO28" s="66"/>
    </row>
    <row r="29" spans="1:41" s="22" customFormat="1" ht="56.25" customHeight="1" x14ac:dyDescent="0.15">
      <c r="A29" s="43"/>
      <c r="B29" s="256"/>
      <c r="C29" s="45"/>
      <c r="D29" s="672"/>
      <c r="E29" s="45"/>
      <c r="F29" s="45"/>
      <c r="G29" s="46"/>
      <c r="H29" s="47"/>
      <c r="I29" s="48"/>
      <c r="J29" s="49"/>
      <c r="K29" s="49"/>
      <c r="L29" s="217"/>
      <c r="M29" s="49"/>
      <c r="N29" s="50">
        <f>SUM(I29:M29)</f>
        <v>0</v>
      </c>
      <c r="O29" s="51"/>
      <c r="P29" s="52"/>
      <c r="Q29" s="53"/>
      <c r="R29" s="53"/>
      <c r="S29" s="53"/>
      <c r="T29" s="53"/>
      <c r="U29" s="54">
        <f>ROUND(((P29*I29)+(Q29*J29)+(R29*K29)+(S29*L29)+(T29*M29)),2)</f>
        <v>0</v>
      </c>
      <c r="V29" s="55">
        <f>IF(U29&gt;=8,8,U29)</f>
        <v>0</v>
      </c>
      <c r="W29" s="57"/>
      <c r="X29" s="57"/>
      <c r="Y29" s="57"/>
      <c r="Z29" s="57"/>
      <c r="AA29" s="57"/>
      <c r="AB29" s="476">
        <f>(((((W29*I29)+(X29*J29)+(Y29*K29)+(Z29*L29)+(AA29*M29))/$L$2)))</f>
        <v>0</v>
      </c>
      <c r="AC29" s="536">
        <f>12*AB29</f>
        <v>0</v>
      </c>
      <c r="AD29" s="488">
        <f>IF(AC29&gt;=12,12,AC29)</f>
        <v>0</v>
      </c>
      <c r="AE29" s="182"/>
      <c r="AF29" s="59">
        <v>0.2</v>
      </c>
      <c r="AG29" s="263">
        <v>19.8</v>
      </c>
      <c r="AH29" s="60">
        <f>V29+AD29+AG29+AE29+AF29</f>
        <v>20</v>
      </c>
      <c r="AI29" s="55">
        <f>IF(AH29&gt;=40,40,AH29)</f>
        <v>20</v>
      </c>
      <c r="AJ29" s="61"/>
      <c r="AK29" s="62"/>
      <c r="AL29" s="63"/>
      <c r="AM29" s="64">
        <f>100%+AL29</f>
        <v>1</v>
      </c>
      <c r="AN29" s="65">
        <f>ROUNDUP((($E$2*AM29-$AN$4)*AJ29+$AN$4),-3)</f>
        <v>0</v>
      </c>
      <c r="AO29" s="66"/>
    </row>
    <row r="30" spans="1:41" s="22" customFormat="1" ht="26.25" customHeight="1" x14ac:dyDescent="0.15">
      <c r="A30" s="177"/>
      <c r="B30" s="241"/>
      <c r="C30" s="843"/>
      <c r="D30" s="844"/>
      <c r="E30" s="844"/>
      <c r="F30" s="845"/>
      <c r="G30" s="46"/>
      <c r="H30" s="47"/>
      <c r="I30" s="172"/>
      <c r="J30" s="217"/>
      <c r="K30" s="217"/>
      <c r="L30" s="217"/>
      <c r="M30" s="217"/>
      <c r="N30" s="50"/>
      <c r="O30" s="51"/>
      <c r="P30" s="234"/>
      <c r="Q30" s="53"/>
      <c r="R30" s="53"/>
      <c r="S30" s="54"/>
      <c r="T30" s="54"/>
      <c r="U30" s="496">
        <f>(I29*P30)+(J29*Q30)+(K29*R30)+(L29*S30)</f>
        <v>0</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53.25" customHeight="1" x14ac:dyDescent="0.15">
      <c r="A31" s="43"/>
      <c r="B31" s="256"/>
      <c r="C31" s="80"/>
      <c r="D31" s="45"/>
      <c r="E31" s="82"/>
      <c r="F31" s="104"/>
      <c r="G31" s="632"/>
      <c r="H31" s="667"/>
      <c r="I31" s="48">
        <v>0.65</v>
      </c>
      <c r="J31" s="49">
        <v>0.45</v>
      </c>
      <c r="K31" s="49"/>
      <c r="L31" s="49"/>
      <c r="M31" s="49"/>
      <c r="N31" s="50">
        <f>SUM(I31:M31)</f>
        <v>1.1000000000000001</v>
      </c>
      <c r="O31" s="51"/>
      <c r="P31" s="52">
        <v>8</v>
      </c>
      <c r="Q31" s="53">
        <v>8</v>
      </c>
      <c r="R31" s="53"/>
      <c r="S31" s="53"/>
      <c r="T31" s="53"/>
      <c r="U31" s="54">
        <f t="shared" ref="U31" si="22">ROUND(((P31*I31)+(Q31*J31)+(R31*K31)+(S31*L31)+(T31*M31)),2)</f>
        <v>8.8000000000000007</v>
      </c>
      <c r="V31" s="55">
        <f>IF(U31&gt;=8,8,U31)</f>
        <v>8</v>
      </c>
      <c r="W31" s="57"/>
      <c r="X31" s="57"/>
      <c r="Y31" s="57"/>
      <c r="Z31" s="57"/>
      <c r="AA31" s="57"/>
      <c r="AB31" s="476">
        <f t="shared" ref="AB31" si="23">(((((W31*I31)+(X31*J31)+(Y31*K31)+(Z31*L31)+(AA31*M31))/$L$2)))</f>
        <v>0</v>
      </c>
      <c r="AC31" s="536">
        <f t="shared" ref="AC31" si="24">12*AB31</f>
        <v>0</v>
      </c>
      <c r="AD31" s="488">
        <f t="shared" ref="AD31" si="25">IF(AC31&gt;=12,12,AC31)</f>
        <v>0</v>
      </c>
      <c r="AE31" s="59"/>
      <c r="AF31" s="59">
        <v>0.3</v>
      </c>
      <c r="AG31" s="263">
        <v>19.8</v>
      </c>
      <c r="AH31" s="60">
        <f t="shared" ref="AH31" si="26">V31+AD31+AG31+AE31+AF31</f>
        <v>28.1</v>
      </c>
      <c r="AI31" s="55">
        <f t="shared" ref="AI31" si="27">IF(AH31&gt;=40,40,AH31)</f>
        <v>28.1</v>
      </c>
      <c r="AJ31" s="61"/>
      <c r="AK31" s="62"/>
      <c r="AL31" s="63"/>
      <c r="AM31" s="64"/>
      <c r="AN31" s="65"/>
      <c r="AO31" s="66"/>
    </row>
    <row r="32" spans="1:41" s="22" customFormat="1" ht="26.25" customHeight="1" x14ac:dyDescent="0.15">
      <c r="A32" s="43"/>
      <c r="B32" s="256"/>
      <c r="C32" s="843"/>
      <c r="D32" s="844"/>
      <c r="E32" s="844"/>
      <c r="F32" s="845"/>
      <c r="G32" s="46"/>
      <c r="H32" s="47"/>
      <c r="I32" s="172"/>
      <c r="J32" s="217"/>
      <c r="K32" s="217"/>
      <c r="L32" s="217"/>
      <c r="M32" s="217"/>
      <c r="N32" s="50"/>
      <c r="O32" s="51"/>
      <c r="P32" s="234">
        <v>88</v>
      </c>
      <c r="Q32" s="54">
        <v>88</v>
      </c>
      <c r="R32" s="54"/>
      <c r="S32" s="54"/>
      <c r="T32" s="54"/>
      <c r="U32" s="496">
        <f>(I31*P32)+(J31*Q32)+(K31*R32)+(L31*S32)</f>
        <v>96.800000000000011</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56.25" customHeight="1" x14ac:dyDescent="0.15">
      <c r="A33" s="43"/>
      <c r="B33" s="256"/>
      <c r="C33" s="45"/>
      <c r="D33" s="45"/>
      <c r="E33" s="45"/>
      <c r="F33" s="45"/>
      <c r="G33" s="46"/>
      <c r="H33" s="47"/>
      <c r="I33" s="48">
        <v>0.6</v>
      </c>
      <c r="J33" s="49">
        <v>0.4</v>
      </c>
      <c r="K33" s="49"/>
      <c r="L33" s="49"/>
      <c r="M33" s="49"/>
      <c r="N33" s="50">
        <f>SUM(I33:M33)</f>
        <v>1</v>
      </c>
      <c r="O33" s="51"/>
      <c r="P33" s="52">
        <v>8</v>
      </c>
      <c r="Q33" s="53">
        <v>8</v>
      </c>
      <c r="R33" s="53"/>
      <c r="S33" s="53"/>
      <c r="T33" s="53"/>
      <c r="U33" s="54">
        <f>ROUND(((P33*I33)+(Q33*J33)+(R33*K33)+(S33*L33)+(T33*M33)),2)</f>
        <v>8</v>
      </c>
      <c r="V33" s="55">
        <f>IF(U33&gt;=8,8,U33)</f>
        <v>8</v>
      </c>
      <c r="W33" s="57"/>
      <c r="X33" s="57"/>
      <c r="Y33" s="57"/>
      <c r="Z33" s="57"/>
      <c r="AA33" s="57"/>
      <c r="AB33" s="476">
        <f>(((((W33*I33)+(X33*J33)+(Y33*K33)+(Z33*L33)+(AA33*M33))/$L$2)))</f>
        <v>0</v>
      </c>
      <c r="AC33" s="536">
        <f>12*AB33</f>
        <v>0</v>
      </c>
      <c r="AD33" s="488">
        <f>IF(AC33&gt;=12,12,AC33)</f>
        <v>0</v>
      </c>
      <c r="AE33" s="59"/>
      <c r="AF33" s="59">
        <v>0.3</v>
      </c>
      <c r="AG33" s="263">
        <v>19.8</v>
      </c>
      <c r="AH33" s="60">
        <f>V33+AD33+AG33+AE33+AF33</f>
        <v>28.1</v>
      </c>
      <c r="AI33" s="55">
        <f>IF(AH33&gt;=40,40,AH33)</f>
        <v>28.1</v>
      </c>
      <c r="AJ33" s="61"/>
      <c r="AK33" s="62"/>
      <c r="AL33" s="63"/>
      <c r="AM33" s="64"/>
      <c r="AN33" s="65"/>
      <c r="AO33" s="66"/>
    </row>
    <row r="34" spans="1:41" s="22" customFormat="1" ht="26.25" customHeight="1" x14ac:dyDescent="0.15">
      <c r="A34" s="43"/>
      <c r="B34" s="256"/>
      <c r="C34" s="843"/>
      <c r="D34" s="844"/>
      <c r="E34" s="844"/>
      <c r="F34" s="845"/>
      <c r="G34" s="46"/>
      <c r="H34" s="47"/>
      <c r="I34" s="172"/>
      <c r="J34" s="217"/>
      <c r="K34" s="217"/>
      <c r="L34" s="217"/>
      <c r="M34" s="217"/>
      <c r="N34" s="50"/>
      <c r="O34" s="51"/>
      <c r="P34" s="234">
        <v>88</v>
      </c>
      <c r="Q34" s="54">
        <v>88</v>
      </c>
      <c r="R34" s="54"/>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f>100%+AL34</f>
        <v>1</v>
      </c>
      <c r="AN34" s="65">
        <f>ROUNDUP((($E$2*AM34-$AN$4)*AJ34+$AN$4),-3)</f>
        <v>0</v>
      </c>
      <c r="AO34" s="66"/>
    </row>
    <row r="35" spans="1:41" s="22" customFormat="1" ht="56.25" customHeight="1" x14ac:dyDescent="0.15">
      <c r="A35" s="43"/>
      <c r="B35" s="256"/>
      <c r="C35" s="73"/>
      <c r="D35" s="80"/>
      <c r="E35" s="186"/>
      <c r="F35" s="45"/>
      <c r="G35" s="46"/>
      <c r="H35" s="47"/>
      <c r="I35" s="48">
        <v>0.5</v>
      </c>
      <c r="J35" s="49">
        <v>0.2</v>
      </c>
      <c r="K35" s="217">
        <v>0.2</v>
      </c>
      <c r="L35" s="49">
        <v>0.1</v>
      </c>
      <c r="M35" s="49"/>
      <c r="N35" s="50">
        <f t="shared" ref="N35" si="28">SUM(I35:M35)</f>
        <v>0.99999999999999989</v>
      </c>
      <c r="O35" s="51"/>
      <c r="P35" s="52">
        <v>8</v>
      </c>
      <c r="Q35" s="53">
        <v>8</v>
      </c>
      <c r="R35" s="53">
        <v>8</v>
      </c>
      <c r="S35" s="53">
        <v>8</v>
      </c>
      <c r="T35" s="53"/>
      <c r="U35" s="54">
        <f t="shared" ref="U35" si="29">ROUND(((P35*I35)+(Q35*J35)+(R35*K35)+(S35*L35)+(T35*M35)),2)</f>
        <v>8</v>
      </c>
      <c r="V35" s="55">
        <f t="shared" ref="V35" si="30">IF(U35&gt;=8,8,U35)</f>
        <v>8</v>
      </c>
      <c r="W35" s="57"/>
      <c r="X35" s="57"/>
      <c r="Y35" s="57"/>
      <c r="Z35" s="57"/>
      <c r="AA35" s="57"/>
      <c r="AB35" s="476">
        <f t="shared" ref="AB35" si="31">(((((W35*I35)+(X35*J35)+(Y35*K35)+(Z35*L35)+(AA35*M35))/$L$2)))</f>
        <v>0</v>
      </c>
      <c r="AC35" s="536">
        <f t="shared" ref="AC35" si="32">12*AB35</f>
        <v>0</v>
      </c>
      <c r="AD35" s="488">
        <f t="shared" ref="AD35" si="33">IF(AC35&gt;=12,12,AC35)</f>
        <v>0</v>
      </c>
      <c r="AE35" s="59"/>
      <c r="AF35" s="59">
        <v>0.3</v>
      </c>
      <c r="AG35" s="263">
        <v>19.8</v>
      </c>
      <c r="AH35" s="60">
        <f t="shared" ref="AH35" si="34">V35+AD35+AG35+AE35+AF35</f>
        <v>28.1</v>
      </c>
      <c r="AI35" s="55">
        <f t="shared" ref="AI35" si="35">IF(AH35&gt;=40,40,AH35)</f>
        <v>28.1</v>
      </c>
      <c r="AJ35" s="61"/>
      <c r="AK35" s="62"/>
      <c r="AL35" s="63"/>
      <c r="AM35" s="64"/>
      <c r="AN35" s="65"/>
      <c r="AO35" s="66"/>
    </row>
    <row r="36" spans="1:41" s="22" customFormat="1" ht="26.25" customHeight="1" x14ac:dyDescent="0.15">
      <c r="A36" s="43"/>
      <c r="B36" s="256"/>
      <c r="C36" s="843"/>
      <c r="D36" s="844"/>
      <c r="E36" s="844"/>
      <c r="F36" s="845"/>
      <c r="G36" s="46"/>
      <c r="H36" s="47"/>
      <c r="I36" s="172"/>
      <c r="J36" s="217"/>
      <c r="K36" s="217"/>
      <c r="L36" s="217"/>
      <c r="M36" s="217"/>
      <c r="N36" s="50"/>
      <c r="O36" s="51"/>
      <c r="P36" s="234">
        <v>88</v>
      </c>
      <c r="Q36" s="54">
        <v>88</v>
      </c>
      <c r="R36" s="54">
        <v>88</v>
      </c>
      <c r="S36" s="54">
        <v>88</v>
      </c>
      <c r="T36" s="54"/>
      <c r="U36" s="496">
        <f>(I35*P36)+(J35*Q36)+(K35*R36)+(L35*S36)</f>
        <v>88</v>
      </c>
      <c r="V36" s="55"/>
      <c r="W36" s="57"/>
      <c r="X36" s="57"/>
      <c r="Y36" s="57"/>
      <c r="Z36" s="57"/>
      <c r="AA36" s="57"/>
      <c r="AB36" s="476"/>
      <c r="AC36" s="536"/>
      <c r="AD36" s="478"/>
      <c r="AE36" s="59"/>
      <c r="AF36" s="59"/>
      <c r="AG36" s="263"/>
      <c r="AH36" s="60"/>
      <c r="AI36" s="55"/>
      <c r="AJ36" s="61"/>
      <c r="AK36" s="62"/>
      <c r="AL36" s="63"/>
      <c r="AM36" s="64">
        <f>100%+AL36</f>
        <v>1</v>
      </c>
      <c r="AN36" s="65">
        <f>ROUNDUP((($E$2*AM36-$AN$4)*AJ36+$AN$4),-3)</f>
        <v>0</v>
      </c>
      <c r="AO36" s="66"/>
    </row>
    <row r="37" spans="1:41" s="22" customFormat="1" ht="56.25" customHeight="1" x14ac:dyDescent="0.15">
      <c r="A37" s="43"/>
      <c r="B37" s="256"/>
      <c r="C37" s="73"/>
      <c r="D37" s="80"/>
      <c r="E37" s="45"/>
      <c r="F37" s="45"/>
      <c r="G37" s="73"/>
      <c r="H37" s="47"/>
      <c r="I37" s="48">
        <v>0.55000000000000004</v>
      </c>
      <c r="J37" s="49">
        <v>0.25</v>
      </c>
      <c r="K37" s="49">
        <v>0.2</v>
      </c>
      <c r="L37" s="217"/>
      <c r="M37" s="217"/>
      <c r="N37" s="50">
        <f>SUM(I37:M37)</f>
        <v>1</v>
      </c>
      <c r="O37" s="51"/>
      <c r="P37" s="52">
        <v>8</v>
      </c>
      <c r="Q37" s="53">
        <v>8</v>
      </c>
      <c r="R37" s="53">
        <v>8</v>
      </c>
      <c r="S37" s="53"/>
      <c r="T37" s="53"/>
      <c r="U37" s="54">
        <f>ROUND(((P37*I37)+(Q37*J37)+(R37*K37)+(S37*L37)+(T37*M37)),2)</f>
        <v>8</v>
      </c>
      <c r="V37" s="55">
        <f t="shared" ref="V37:V39" si="36">IF(U37&gt;=8,8,U37)</f>
        <v>8</v>
      </c>
      <c r="W37" s="57"/>
      <c r="X37" s="57"/>
      <c r="Y37" s="57"/>
      <c r="Z37" s="57"/>
      <c r="AA37" s="57"/>
      <c r="AB37" s="476">
        <f>(((((W37*I37)+(X37*J37)+(Y37*K37)+(Z37*L37)+(AA37*M37))/$L$2)))</f>
        <v>0</v>
      </c>
      <c r="AC37" s="536">
        <f>12*AB37</f>
        <v>0</v>
      </c>
      <c r="AD37" s="488">
        <f>IF(AC37&gt;=12,12,AC37)</f>
        <v>0</v>
      </c>
      <c r="AE37" s="59"/>
      <c r="AF37" s="59">
        <v>0.3</v>
      </c>
      <c r="AG37" s="263">
        <v>19.8</v>
      </c>
      <c r="AH37" s="60">
        <f t="shared" ref="AH37" si="37">V37+AD37+AG37+AE37+AF37</f>
        <v>28.1</v>
      </c>
      <c r="AI37" s="55">
        <f>IF(AH37&gt;=40,40,AH37)</f>
        <v>28.1</v>
      </c>
      <c r="AJ37" s="61"/>
      <c r="AK37" s="62"/>
      <c r="AL37" s="63"/>
      <c r="AM37" s="64">
        <f t="shared" ref="AM37:AM40" si="38">100%+AL37</f>
        <v>1</v>
      </c>
      <c r="AN37" s="65">
        <f t="shared" ref="AN37:AN40" si="39">ROUNDUP((($E$2*AM37-$AN$4)*AJ37+$AN$4),-3)</f>
        <v>0</v>
      </c>
      <c r="AO37" s="66"/>
    </row>
    <row r="38" spans="1:41" s="22" customFormat="1" ht="26.25" customHeight="1" x14ac:dyDescent="0.15">
      <c r="A38" s="43"/>
      <c r="B38" s="256"/>
      <c r="C38" s="843"/>
      <c r="D38" s="844"/>
      <c r="E38" s="844"/>
      <c r="F38" s="845"/>
      <c r="G38" s="46"/>
      <c r="H38" s="47"/>
      <c r="I38" s="172"/>
      <c r="J38" s="217"/>
      <c r="K38" s="217"/>
      <c r="L38" s="217"/>
      <c r="M38" s="217"/>
      <c r="N38" s="50"/>
      <c r="O38" s="51"/>
      <c r="P38" s="234">
        <v>88</v>
      </c>
      <c r="Q38" s="54">
        <v>88</v>
      </c>
      <c r="R38" s="54">
        <v>88</v>
      </c>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f t="shared" si="38"/>
        <v>1</v>
      </c>
      <c r="AN38" s="65">
        <f t="shared" si="39"/>
        <v>0</v>
      </c>
      <c r="AO38" s="66"/>
    </row>
    <row r="39" spans="1:41" s="22" customFormat="1" ht="56.25" customHeight="1" x14ac:dyDescent="0.15">
      <c r="A39" s="43"/>
      <c r="B39" s="256"/>
      <c r="C39" s="45"/>
      <c r="D39" s="45"/>
      <c r="E39" s="73"/>
      <c r="F39" s="45"/>
      <c r="G39" s="73"/>
      <c r="H39" s="47"/>
      <c r="I39" s="48">
        <v>0.6</v>
      </c>
      <c r="J39" s="49">
        <v>0.4</v>
      </c>
      <c r="K39" s="49"/>
      <c r="L39" s="49"/>
      <c r="M39" s="49"/>
      <c r="N39" s="50">
        <f>SUM(I39:M39)</f>
        <v>1</v>
      </c>
      <c r="O39" s="51"/>
      <c r="P39" s="52">
        <v>8</v>
      </c>
      <c r="Q39" s="53">
        <v>8</v>
      </c>
      <c r="R39" s="53"/>
      <c r="S39" s="53"/>
      <c r="T39" s="53"/>
      <c r="U39" s="54">
        <f>ROUND(((P39*I39)+(Q39*J39)+(R39*K39)+(S39*L39)+(T39*M39)),2)</f>
        <v>8</v>
      </c>
      <c r="V39" s="55">
        <f t="shared" si="36"/>
        <v>8</v>
      </c>
      <c r="W39" s="57"/>
      <c r="X39" s="57"/>
      <c r="Y39" s="57"/>
      <c r="Z39" s="57"/>
      <c r="AA39" s="57"/>
      <c r="AB39" s="476">
        <f>(((((W39*I39)+(X39*J39)+(Y39*K39)+(Z39*L39)+(AA39*M39))/$L$2)))</f>
        <v>0</v>
      </c>
      <c r="AC39" s="536">
        <f>12*AB39</f>
        <v>0</v>
      </c>
      <c r="AD39" s="488">
        <f>IF(AC39&gt;=12,12,AC39)</f>
        <v>0</v>
      </c>
      <c r="AE39" s="59"/>
      <c r="AF39" s="59">
        <v>0.3</v>
      </c>
      <c r="AG39" s="263">
        <v>19.8</v>
      </c>
      <c r="AH39" s="60">
        <f>V39+AD39+AG39+AE39+AF39</f>
        <v>28.1</v>
      </c>
      <c r="AI39" s="55">
        <f>IF(AH39&gt;=40,40,AH39)</f>
        <v>28.1</v>
      </c>
      <c r="AJ39" s="61"/>
      <c r="AK39" s="62"/>
      <c r="AL39" s="63"/>
      <c r="AM39" s="64">
        <f t="shared" si="38"/>
        <v>1</v>
      </c>
      <c r="AN39" s="65">
        <f t="shared" si="39"/>
        <v>0</v>
      </c>
      <c r="AO39" s="66"/>
    </row>
    <row r="40" spans="1:41" s="22" customFormat="1" ht="26.25" customHeight="1" x14ac:dyDescent="0.15">
      <c r="A40" s="43"/>
      <c r="B40" s="256"/>
      <c r="C40" s="843"/>
      <c r="D40" s="844"/>
      <c r="E40" s="844"/>
      <c r="F40" s="845"/>
      <c r="G40" s="46"/>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f t="shared" si="38"/>
        <v>1</v>
      </c>
      <c r="AN40" s="65">
        <f t="shared" si="39"/>
        <v>0</v>
      </c>
      <c r="AO40" s="66"/>
    </row>
    <row r="41" spans="1:41" s="22" customFormat="1" ht="56.25" customHeight="1" x14ac:dyDescent="0.15">
      <c r="A41" s="43"/>
      <c r="B41" s="256"/>
      <c r="C41" s="80"/>
      <c r="D41" s="80"/>
      <c r="E41" s="45"/>
      <c r="F41" s="548"/>
      <c r="G41" s="46"/>
      <c r="H41" s="47"/>
      <c r="I41" s="48">
        <v>0.6</v>
      </c>
      <c r="J41" s="217">
        <v>0.2</v>
      </c>
      <c r="K41" s="49">
        <v>0.2</v>
      </c>
      <c r="L41" s="49"/>
      <c r="M41" s="49"/>
      <c r="N41" s="50">
        <f>SUM(I41:M41)</f>
        <v>1</v>
      </c>
      <c r="O41" s="51"/>
      <c r="P41" s="52">
        <v>8</v>
      </c>
      <c r="Q41" s="53">
        <v>8</v>
      </c>
      <c r="R41" s="53">
        <v>8</v>
      </c>
      <c r="S41" s="53"/>
      <c r="T41" s="53"/>
      <c r="U41" s="54">
        <f t="shared" ref="U41" si="40">ROUND(((P41*I41)+(Q41*J41)+(R41*K41)+(S41*L41)+(T41*M41)),2)</f>
        <v>8</v>
      </c>
      <c r="V41" s="55">
        <f t="shared" ref="V41" si="41">IF(U41&gt;=8,8,U41)</f>
        <v>8</v>
      </c>
      <c r="W41" s="57"/>
      <c r="X41" s="57"/>
      <c r="Y41" s="57"/>
      <c r="Z41" s="57"/>
      <c r="AA41" s="57"/>
      <c r="AB41" s="476">
        <f t="shared" ref="AB41" si="42">(((((W41*I41)+(X41*J41)+(Y41*K41)+(Z41*L41)+(AA41*M41))/$L$2)))</f>
        <v>0</v>
      </c>
      <c r="AC41" s="536">
        <f t="shared" ref="AC41" si="43">12*AB41</f>
        <v>0</v>
      </c>
      <c r="AD41" s="488">
        <f t="shared" ref="AD41" si="44">IF(AC41&gt;=12,12,AC41)</f>
        <v>0</v>
      </c>
      <c r="AE41" s="59"/>
      <c r="AF41" s="59">
        <v>0.3</v>
      </c>
      <c r="AG41" s="263">
        <v>19.8</v>
      </c>
      <c r="AH41" s="60">
        <f t="shared" ref="AH41" si="45">V41+AD41+AG41+AE41+AF41</f>
        <v>28.1</v>
      </c>
      <c r="AI41" s="55">
        <f t="shared" ref="AI41" si="46">IF(AH41&gt;=40,40,AH41)</f>
        <v>28.1</v>
      </c>
      <c r="AJ41" s="61"/>
      <c r="AK41" s="62"/>
      <c r="AL41" s="63"/>
      <c r="AM41" s="64"/>
      <c r="AN41" s="65"/>
      <c r="AO41" s="66"/>
    </row>
    <row r="42" spans="1:41" s="22" customFormat="1" ht="26.25" customHeight="1" x14ac:dyDescent="0.15">
      <c r="A42" s="43"/>
      <c r="B42" s="256"/>
      <c r="C42" s="843"/>
      <c r="D42" s="844"/>
      <c r="E42" s="844"/>
      <c r="F42" s="845"/>
      <c r="G42" s="46"/>
      <c r="H42" s="47"/>
      <c r="I42" s="172"/>
      <c r="J42" s="217"/>
      <c r="K42" s="217"/>
      <c r="L42" s="217"/>
      <c r="M42" s="217"/>
      <c r="N42" s="50"/>
      <c r="O42" s="51"/>
      <c r="P42" s="234">
        <v>88</v>
      </c>
      <c r="Q42" s="54">
        <v>88</v>
      </c>
      <c r="R42" s="54">
        <v>88</v>
      </c>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56.25" customHeight="1" x14ac:dyDescent="0.15">
      <c r="A43" s="43"/>
      <c r="B43" s="256"/>
      <c r="C43" s="45"/>
      <c r="D43" s="45"/>
      <c r="E43" s="82"/>
      <c r="F43" s="104"/>
      <c r="G43" s="632"/>
      <c r="H43" s="667"/>
      <c r="I43" s="48">
        <v>0.7</v>
      </c>
      <c r="J43" s="49">
        <v>0.3</v>
      </c>
      <c r="K43" s="49"/>
      <c r="L43" s="49"/>
      <c r="M43" s="49"/>
      <c r="N43" s="50">
        <f t="shared" ref="N43" si="47">SUM(I43:M43)</f>
        <v>1</v>
      </c>
      <c r="O43" s="51"/>
      <c r="P43" s="52">
        <v>8</v>
      </c>
      <c r="Q43" s="53">
        <v>8</v>
      </c>
      <c r="R43" s="53"/>
      <c r="S43" s="53"/>
      <c r="T43" s="53"/>
      <c r="U43" s="54">
        <f t="shared" ref="U43" si="48">ROUND(((P43*I43)+(Q43*J43)+(R43*K43)+(S43*L43)+(T43*M43)),2)</f>
        <v>8</v>
      </c>
      <c r="V43" s="55">
        <f>IF(U43&gt;=8,8,U43)</f>
        <v>8</v>
      </c>
      <c r="W43" s="57"/>
      <c r="X43" s="57"/>
      <c r="Y43" s="57"/>
      <c r="Z43" s="57"/>
      <c r="AA43" s="57"/>
      <c r="AB43" s="476">
        <f t="shared" ref="AB43" si="49">(((((W43*I43)+(X43*J43)+(Y43*K43)+(Z43*L43)+(AA43*M43))/$L$2)))</f>
        <v>0</v>
      </c>
      <c r="AC43" s="536">
        <f t="shared" ref="AC43" si="50">12*AB43</f>
        <v>0</v>
      </c>
      <c r="AD43" s="488">
        <f t="shared" ref="AD43" si="51">IF(AC43&gt;=12,12,AC43)</f>
        <v>0</v>
      </c>
      <c r="AE43" s="59"/>
      <c r="AF43" s="59">
        <v>0.3</v>
      </c>
      <c r="AG43" s="263">
        <v>19.8</v>
      </c>
      <c r="AH43" s="60">
        <f t="shared" ref="AH43" si="52">V43+AD43+AG43+AE43+AF43</f>
        <v>28.1</v>
      </c>
      <c r="AI43" s="55">
        <f t="shared" ref="AI43" si="53">IF(AH43&gt;=40,40,AH43)</f>
        <v>28.1</v>
      </c>
      <c r="AJ43" s="61"/>
      <c r="AK43" s="62"/>
      <c r="AL43" s="63"/>
      <c r="AM43" s="64"/>
      <c r="AN43" s="65"/>
      <c r="AO43" s="66"/>
    </row>
    <row r="44" spans="1:41" s="22" customFormat="1" ht="26.25" customHeight="1" x14ac:dyDescent="0.15">
      <c r="A44" s="43"/>
      <c r="B44" s="256"/>
      <c r="C44" s="843"/>
      <c r="D44" s="844"/>
      <c r="E44" s="844"/>
      <c r="F44" s="845"/>
      <c r="G44" s="46"/>
      <c r="H44" s="47"/>
      <c r="I44" s="172"/>
      <c r="J44" s="217"/>
      <c r="K44" s="217"/>
      <c r="L44" s="217"/>
      <c r="M44" s="217"/>
      <c r="N44" s="50"/>
      <c r="O44" s="51"/>
      <c r="P44" s="234">
        <v>88</v>
      </c>
      <c r="Q44" s="54">
        <v>88</v>
      </c>
      <c r="R44" s="54"/>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c r="B45" s="256"/>
      <c r="C45" s="80"/>
      <c r="D45" s="80"/>
      <c r="E45" s="80"/>
      <c r="F45" s="45"/>
      <c r="G45" s="632"/>
      <c r="H45" s="47"/>
      <c r="I45" s="48">
        <v>0.7</v>
      </c>
      <c r="J45" s="49">
        <v>0.3</v>
      </c>
      <c r="K45" s="49"/>
      <c r="L45" s="49"/>
      <c r="M45" s="49"/>
      <c r="N45" s="50">
        <f>SUM(I45:M45)</f>
        <v>1</v>
      </c>
      <c r="O45" s="51"/>
      <c r="P45" s="52">
        <v>8</v>
      </c>
      <c r="Q45" s="53">
        <v>8</v>
      </c>
      <c r="R45" s="53"/>
      <c r="S45" s="53"/>
      <c r="T45" s="53"/>
      <c r="U45" s="54">
        <f>ROUND(((P45*I45)+(Q45*J45)+(R45*K45)+(S45*L45)+(T45*M45)),3)</f>
        <v>8</v>
      </c>
      <c r="V45" s="55">
        <f>IF(U45&gt;=8,8,U45)</f>
        <v>8</v>
      </c>
      <c r="W45" s="57"/>
      <c r="X45" s="57"/>
      <c r="Y45" s="57"/>
      <c r="Z45" s="57"/>
      <c r="AA45" s="57"/>
      <c r="AB45" s="476">
        <f>(((((W45*I45)+(X45*J45)+(Y45*K45)+(Z45*L45)+(AA45*M45))/$L$2)))</f>
        <v>0</v>
      </c>
      <c r="AC45" s="536">
        <f>12*AB45</f>
        <v>0</v>
      </c>
      <c r="AD45" s="488">
        <f>IF(AC45&gt;=12,12,AC45)</f>
        <v>0</v>
      </c>
      <c r="AE45" s="59"/>
      <c r="AF45" s="59">
        <v>0.3</v>
      </c>
      <c r="AG45" s="263">
        <v>19.8</v>
      </c>
      <c r="AH45" s="60">
        <f>V45+AD45+AG45+AE45+AF45</f>
        <v>28.1</v>
      </c>
      <c r="AI45" s="55">
        <f>IF(AH45&gt;=40,40,AH45)</f>
        <v>28.1</v>
      </c>
      <c r="AJ45" s="61"/>
      <c r="AK45" s="62"/>
      <c r="AL45" s="63"/>
      <c r="AM45" s="64">
        <f>100%+AL45</f>
        <v>1</v>
      </c>
      <c r="AN45" s="65">
        <f>ROUNDUP((($E$2*AM45-$AN$4)*AJ45+$AN$4),-3)</f>
        <v>0</v>
      </c>
      <c r="AO45" s="66"/>
    </row>
    <row r="46" spans="1:41" s="22" customFormat="1" ht="26.25" customHeight="1" x14ac:dyDescent="0.15">
      <c r="A46" s="43"/>
      <c r="B46" s="256"/>
      <c r="C46" s="843"/>
      <c r="D46" s="844"/>
      <c r="E46" s="844"/>
      <c r="F46" s="845"/>
      <c r="G46" s="46"/>
      <c r="H46" s="47"/>
      <c r="I46" s="172"/>
      <c r="J46" s="217"/>
      <c r="K46" s="217"/>
      <c r="L46" s="217"/>
      <c r="M46" s="217"/>
      <c r="N46" s="50"/>
      <c r="O46" s="51"/>
      <c r="P46" s="234">
        <v>88</v>
      </c>
      <c r="Q46" s="54">
        <v>88</v>
      </c>
      <c r="R46" s="54"/>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c r="B47" s="256"/>
      <c r="C47" s="45"/>
      <c r="D47" s="45"/>
      <c r="E47" s="73"/>
      <c r="F47" s="45"/>
      <c r="G47" s="46"/>
      <c r="H47" s="47"/>
      <c r="I47" s="48">
        <v>0.6</v>
      </c>
      <c r="J47" s="49">
        <v>0.4</v>
      </c>
      <c r="K47" s="49"/>
      <c r="L47" s="49"/>
      <c r="M47" s="49"/>
      <c r="N47" s="50">
        <f>SUM(I47:M47)</f>
        <v>1</v>
      </c>
      <c r="O47" s="51"/>
      <c r="P47" s="52">
        <v>8</v>
      </c>
      <c r="Q47" s="53">
        <v>8</v>
      </c>
      <c r="R47" s="53"/>
      <c r="S47" s="53"/>
      <c r="T47" s="53"/>
      <c r="U47" s="54">
        <f>ROUND(((P47*I47)+(Q47*J47)+(R47*K47)+(S47*L47)+(T47*M47)),3)</f>
        <v>8</v>
      </c>
      <c r="V47" s="55">
        <f>IF(U47&gt;=8,8,U47)</f>
        <v>8</v>
      </c>
      <c r="W47" s="57"/>
      <c r="X47" s="57"/>
      <c r="Y47" s="57"/>
      <c r="Z47" s="57"/>
      <c r="AA47" s="57"/>
      <c r="AB47" s="476">
        <f>(((((W47*I47)+(X47*J47)+(Y47*K47)+(Z47*L47)+(AA47*M47))/$L$2)))</f>
        <v>0</v>
      </c>
      <c r="AC47" s="536">
        <f>12*AB47</f>
        <v>0</v>
      </c>
      <c r="AD47" s="488">
        <f>IF(AC47&gt;=12,12,AC47)</f>
        <v>0</v>
      </c>
      <c r="AE47" s="59"/>
      <c r="AF47" s="59">
        <v>0.3</v>
      </c>
      <c r="AG47" s="496">
        <v>20</v>
      </c>
      <c r="AH47" s="60">
        <f>V47+AD47+AG47+AE47+AF47</f>
        <v>28.3</v>
      </c>
      <c r="AI47" s="55">
        <f>IF(AH47&gt;=40,40,AH47)</f>
        <v>28.3</v>
      </c>
      <c r="AJ47" s="61"/>
      <c r="AK47" s="62"/>
      <c r="AL47" s="63"/>
      <c r="AM47" s="64">
        <f>100%+AL47</f>
        <v>1</v>
      </c>
      <c r="AN47" s="65">
        <f>ROUNDUP((($E$2*AM47-$AN$4)*AJ47+$AN$4),-3)</f>
        <v>0</v>
      </c>
      <c r="AO47" s="66"/>
    </row>
    <row r="48" spans="1:41" s="22" customFormat="1" ht="26.25" customHeight="1" x14ac:dyDescent="0.15">
      <c r="A48" s="43"/>
      <c r="B48" s="256"/>
      <c r="C48" s="843"/>
      <c r="D48" s="844"/>
      <c r="E48" s="844"/>
      <c r="F48" s="845"/>
      <c r="G48" s="46"/>
      <c r="H48" s="47"/>
      <c r="I48" s="172"/>
      <c r="J48" s="217"/>
      <c r="K48" s="217"/>
      <c r="L48" s="217"/>
      <c r="M48" s="217"/>
      <c r="N48" s="50"/>
      <c r="O48" s="51"/>
      <c r="P48" s="234">
        <v>94.48</v>
      </c>
      <c r="Q48" s="54">
        <v>93.08</v>
      </c>
      <c r="R48" s="54"/>
      <c r="S48" s="54"/>
      <c r="T48" s="54"/>
      <c r="U48" s="496">
        <f>(I47*P48)+(J47*Q48)+(K47*R48)+(L47*S48)</f>
        <v>93.92</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53.25" customHeight="1" x14ac:dyDescent="0.15">
      <c r="A49" s="43"/>
      <c r="B49" s="256"/>
      <c r="C49" s="45"/>
      <c r="D49" s="45"/>
      <c r="E49" s="82"/>
      <c r="F49" s="104"/>
      <c r="G49" s="632"/>
      <c r="H49" s="667"/>
      <c r="I49" s="48">
        <v>0.7</v>
      </c>
      <c r="J49" s="49">
        <v>0.3</v>
      </c>
      <c r="K49" s="49"/>
      <c r="L49" s="49"/>
      <c r="M49" s="49"/>
      <c r="N49" s="50">
        <f>SUM(I49:M49)</f>
        <v>1</v>
      </c>
      <c r="O49" s="51"/>
      <c r="P49" s="52">
        <v>8</v>
      </c>
      <c r="Q49" s="53">
        <v>8</v>
      </c>
      <c r="R49" s="53"/>
      <c r="S49" s="53"/>
      <c r="T49" s="53"/>
      <c r="U49" s="54">
        <f t="shared" ref="U49" si="54">ROUND(((P49*I49)+(Q49*J49)+(R49*K49)+(S49*L49)+(T49*M49)),2)</f>
        <v>8</v>
      </c>
      <c r="V49" s="55">
        <f>IF(U49&gt;=8,8,U49)</f>
        <v>8</v>
      </c>
      <c r="W49" s="57"/>
      <c r="X49" s="57"/>
      <c r="Y49" s="57"/>
      <c r="Z49" s="57"/>
      <c r="AA49" s="57"/>
      <c r="AB49" s="476">
        <f t="shared" ref="AB49" si="55">(((((W49*I49)+(X49*J49)+(Y49*K49)+(Z49*L49)+(AA49*M49))/$L$2)))</f>
        <v>0</v>
      </c>
      <c r="AC49" s="536">
        <f t="shared" ref="AC49" si="56">12*AB49</f>
        <v>0</v>
      </c>
      <c r="AD49" s="488">
        <f t="shared" ref="AD49" si="57">IF(AC49&gt;=12,12,AC49)</f>
        <v>0</v>
      </c>
      <c r="AE49" s="59"/>
      <c r="AF49" s="59">
        <v>0.3</v>
      </c>
      <c r="AG49" s="263">
        <v>19.8</v>
      </c>
      <c r="AH49" s="60">
        <f t="shared" ref="AH49" si="58">V49+AD49+AG49+AE49+AF49</f>
        <v>28.1</v>
      </c>
      <c r="AI49" s="55">
        <f t="shared" ref="AI49" si="59">IF(AH49&gt;=40,40,AH49)</f>
        <v>28.1</v>
      </c>
      <c r="AJ49" s="61"/>
      <c r="AK49" s="62"/>
      <c r="AL49" s="63"/>
      <c r="AM49" s="64"/>
      <c r="AN49" s="65"/>
      <c r="AO49" s="66"/>
    </row>
    <row r="50" spans="1:41" s="22" customFormat="1" ht="26.25" customHeight="1" x14ac:dyDescent="0.15">
      <c r="A50" s="43"/>
      <c r="B50" s="256"/>
      <c r="C50" s="843"/>
      <c r="D50" s="844"/>
      <c r="E50" s="844"/>
      <c r="F50" s="845"/>
      <c r="G50" s="46"/>
      <c r="H50" s="47"/>
      <c r="I50" s="172"/>
      <c r="J50" s="217"/>
      <c r="K50" s="217"/>
      <c r="L50" s="217"/>
      <c r="M50" s="217"/>
      <c r="N50" s="50"/>
      <c r="O50" s="51"/>
      <c r="P50" s="234">
        <v>88</v>
      </c>
      <c r="Q50" s="54">
        <v>88</v>
      </c>
      <c r="R50" s="54"/>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60" customHeight="1" x14ac:dyDescent="0.15">
      <c r="A51" s="43"/>
      <c r="B51" s="256"/>
      <c r="C51" s="80"/>
      <c r="D51" s="80"/>
      <c r="E51" s="80"/>
      <c r="F51" s="80"/>
      <c r="G51" s="46"/>
      <c r="H51" s="673"/>
      <c r="I51" s="48">
        <v>0.7</v>
      </c>
      <c r="J51" s="49">
        <v>0.3</v>
      </c>
      <c r="K51" s="49"/>
      <c r="L51" s="49"/>
      <c r="M51" s="49"/>
      <c r="N51" s="50">
        <f>SUM(I51:M51)</f>
        <v>1</v>
      </c>
      <c r="O51" s="51"/>
      <c r="P51" s="52">
        <v>8</v>
      </c>
      <c r="Q51" s="53">
        <v>8</v>
      </c>
      <c r="R51" s="53"/>
      <c r="S51" s="53"/>
      <c r="T51" s="53"/>
      <c r="U51" s="54">
        <f>ROUND(((P51*I51)+(Q51*J51)+(R51*K51)+(S51*L51)+(T51*M51)),2)</f>
        <v>8</v>
      </c>
      <c r="V51" s="55">
        <f>IF(U51&gt;=8,8,U51)</f>
        <v>8</v>
      </c>
      <c r="W51" s="57"/>
      <c r="X51" s="57"/>
      <c r="Y51" s="57"/>
      <c r="Z51" s="57"/>
      <c r="AA51" s="57"/>
      <c r="AB51" s="476">
        <f>(((((W51*I51)+(X51*J51)+(Y51*K51)+(Z51*L51)+(AA51*M51))/$L$2)))</f>
        <v>0</v>
      </c>
      <c r="AC51" s="536">
        <f>12*AB51</f>
        <v>0</v>
      </c>
      <c r="AD51" s="488">
        <f>IF(AC51&gt;=12,12,AC51)</f>
        <v>0</v>
      </c>
      <c r="AE51" s="59"/>
      <c r="AF51" s="59">
        <v>0.3</v>
      </c>
      <c r="AG51" s="496">
        <v>20</v>
      </c>
      <c r="AH51" s="60">
        <f>V51+AD51+AG51+AE51+AF51</f>
        <v>28.3</v>
      </c>
      <c r="AI51" s="55">
        <f>IF(AH51&gt;=40,40,AH51)</f>
        <v>28.3</v>
      </c>
      <c r="AJ51" s="61"/>
      <c r="AK51" s="62"/>
      <c r="AL51" s="63"/>
      <c r="AM51" s="64"/>
      <c r="AN51" s="65"/>
      <c r="AO51" s="66"/>
    </row>
    <row r="52" spans="1:41" s="22" customFormat="1" ht="26.25" customHeight="1" x14ac:dyDescent="0.15">
      <c r="A52" s="177"/>
      <c r="B52" s="241"/>
      <c r="C52" s="843"/>
      <c r="D52" s="844"/>
      <c r="E52" s="849"/>
      <c r="F52" s="845"/>
      <c r="G52" s="46"/>
      <c r="H52" s="673"/>
      <c r="I52" s="172"/>
      <c r="J52" s="217"/>
      <c r="K52" s="217"/>
      <c r="L52" s="217"/>
      <c r="M52" s="217"/>
      <c r="N52" s="50"/>
      <c r="O52" s="51"/>
      <c r="P52" s="234">
        <v>91.4</v>
      </c>
      <c r="Q52" s="53">
        <v>88</v>
      </c>
      <c r="R52" s="53"/>
      <c r="S52" s="54"/>
      <c r="T52" s="54"/>
      <c r="U52" s="496">
        <f>(I51*P52)+(J51*Q52)+(K51*R52)+(L51*S52)</f>
        <v>90.38</v>
      </c>
      <c r="V52" s="55"/>
      <c r="W52" s="57"/>
      <c r="X52" s="57"/>
      <c r="Y52" s="57"/>
      <c r="Z52" s="57"/>
      <c r="AA52" s="57"/>
      <c r="AB52" s="476"/>
      <c r="AC52" s="536"/>
      <c r="AD52" s="478"/>
      <c r="AE52" s="59"/>
      <c r="AF52" s="59"/>
      <c r="AG52" s="496"/>
      <c r="AH52" s="60"/>
      <c r="AI52" s="55"/>
      <c r="AJ52" s="61"/>
      <c r="AK52" s="62"/>
      <c r="AL52" s="63"/>
      <c r="AM52" s="64"/>
      <c r="AN52" s="65"/>
      <c r="AO52" s="66"/>
    </row>
    <row r="53" spans="1:41" s="22" customFormat="1" ht="56.25" customHeight="1" x14ac:dyDescent="0.15">
      <c r="A53" s="43"/>
      <c r="B53" s="256"/>
      <c r="C53" s="80"/>
      <c r="D53" s="80"/>
      <c r="E53" s="174"/>
      <c r="F53" s="117"/>
      <c r="G53" s="46"/>
      <c r="H53" s="47"/>
      <c r="I53" s="48">
        <v>0.5</v>
      </c>
      <c r="J53" s="49">
        <v>0.5</v>
      </c>
      <c r="K53" s="49"/>
      <c r="L53" s="49"/>
      <c r="M53" s="49"/>
      <c r="N53" s="50">
        <f>SUM(I53:M53)</f>
        <v>1</v>
      </c>
      <c r="O53" s="51"/>
      <c r="P53" s="52">
        <v>8</v>
      </c>
      <c r="Q53" s="53">
        <v>8</v>
      </c>
      <c r="R53" s="53"/>
      <c r="S53" s="53"/>
      <c r="T53" s="53"/>
      <c r="U53" s="54">
        <f>ROUND(((P53*I53)+(Q53*J53)+(R53*K53)+(S53*L53)+(T53*M53)),2)</f>
        <v>8</v>
      </c>
      <c r="V53" s="55">
        <f>IF(U53&gt;=8,8,U53)</f>
        <v>8</v>
      </c>
      <c r="W53" s="57"/>
      <c r="X53" s="57"/>
      <c r="Y53" s="57"/>
      <c r="Z53" s="57"/>
      <c r="AA53" s="57"/>
      <c r="AB53" s="551">
        <f>(((((W53*I53)+(X53*J53)+(Y53*K53)+(Z53*L53)+(AA53*M53))/$L$2)))</f>
        <v>0</v>
      </c>
      <c r="AC53" s="536">
        <f>12*AB53</f>
        <v>0</v>
      </c>
      <c r="AD53" s="488">
        <f>IF(AC53&gt;=12,12,AC53)</f>
        <v>0</v>
      </c>
      <c r="AE53" s="59"/>
      <c r="AF53" s="59">
        <v>0.3</v>
      </c>
      <c r="AG53" s="263">
        <v>19.8</v>
      </c>
      <c r="AH53" s="60">
        <f>V53+AD53+AG53+AE53+AF53</f>
        <v>28.1</v>
      </c>
      <c r="AI53" s="55">
        <f>IF(AH53&gt;=40,40,AH53)</f>
        <v>28.1</v>
      </c>
      <c r="AJ53" s="61"/>
      <c r="AK53" s="62"/>
      <c r="AL53" s="63"/>
      <c r="AM53" s="64"/>
      <c r="AN53" s="65"/>
      <c r="AO53" s="66"/>
    </row>
    <row r="54" spans="1:41" s="22" customFormat="1" ht="26.25" customHeight="1" x14ac:dyDescent="0.15">
      <c r="A54" s="43"/>
      <c r="B54" s="256"/>
      <c r="C54" s="843"/>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3.25" customHeight="1" x14ac:dyDescent="0.15">
      <c r="A55" s="43"/>
      <c r="B55" s="256"/>
      <c r="C55" s="45"/>
      <c r="D55" s="672"/>
      <c r="E55" s="45"/>
      <c r="F55" s="104"/>
      <c r="G55" s="632"/>
      <c r="H55" s="667"/>
      <c r="I55" s="48"/>
      <c r="J55" s="49"/>
      <c r="K55" s="49"/>
      <c r="L55" s="49"/>
      <c r="M55" s="49"/>
      <c r="N55" s="50"/>
      <c r="O55" s="51"/>
      <c r="P55" s="52"/>
      <c r="Q55" s="53"/>
      <c r="R55" s="53"/>
      <c r="S55" s="53"/>
      <c r="T55" s="53"/>
      <c r="U55" s="54"/>
      <c r="V55" s="55"/>
      <c r="W55" s="57"/>
      <c r="X55" s="57"/>
      <c r="Y55" s="57"/>
      <c r="Z55" s="57"/>
      <c r="AA55" s="57"/>
      <c r="AB55" s="476">
        <f t="shared" ref="AB55" si="60">(((((W55*I55)+(X55*J55)+(Y55*K55)+(Z55*L55)+(AA55*M55))/$L$2)))</f>
        <v>0</v>
      </c>
      <c r="AC55" s="536">
        <f t="shared" ref="AC55" si="61">12*AB55</f>
        <v>0</v>
      </c>
      <c r="AD55" s="488">
        <f t="shared" ref="AD55" si="62">IF(AC55&gt;=12,12,AC55)</f>
        <v>0</v>
      </c>
      <c r="AE55" s="59"/>
      <c r="AF55" s="59">
        <v>0.3</v>
      </c>
      <c r="AG55" s="263">
        <v>19.8</v>
      </c>
      <c r="AH55" s="60">
        <f t="shared" ref="AH55" si="63">V55+AD55+AG55+AE55+AF55</f>
        <v>20.100000000000001</v>
      </c>
      <c r="AI55" s="55">
        <f t="shared" ref="AI55" si="64">IF(AH55&gt;=40,40,AH55)</f>
        <v>20.100000000000001</v>
      </c>
      <c r="AJ55" s="61"/>
      <c r="AK55" s="62"/>
      <c r="AL55" s="63"/>
      <c r="AM55" s="64"/>
      <c r="AN55" s="65"/>
      <c r="AO55" s="66"/>
    </row>
    <row r="56" spans="1:41" s="22" customFormat="1" ht="26.25" customHeight="1" x14ac:dyDescent="0.15">
      <c r="A56" s="43"/>
      <c r="B56" s="256"/>
      <c r="C56" s="688"/>
      <c r="D56" s="690"/>
      <c r="E56" s="690"/>
      <c r="F56" s="689"/>
      <c r="G56" s="46"/>
      <c r="H56" s="47"/>
      <c r="I56" s="172"/>
      <c r="J56" s="217"/>
      <c r="K56" s="217"/>
      <c r="L56" s="217"/>
      <c r="M56" s="217"/>
      <c r="N56" s="50"/>
      <c r="O56" s="51"/>
      <c r="P56" s="234"/>
      <c r="Q56" s="54"/>
      <c r="R56" s="54"/>
      <c r="S56" s="54"/>
      <c r="T56" s="54"/>
      <c r="U56" s="496"/>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26.25" customHeight="1" x14ac:dyDescent="0.15">
      <c r="A57" s="43"/>
      <c r="B57" s="256"/>
      <c r="C57" s="688"/>
      <c r="D57" s="690"/>
      <c r="E57" s="690"/>
      <c r="F57" s="689"/>
      <c r="G57" s="46"/>
      <c r="H57" s="47"/>
      <c r="I57" s="172"/>
      <c r="J57" s="217"/>
      <c r="K57" s="217"/>
      <c r="L57" s="217"/>
      <c r="M57" s="217"/>
      <c r="N57" s="50"/>
      <c r="O57" s="51"/>
      <c r="P57" s="234"/>
      <c r="Q57" s="54"/>
      <c r="R57" s="54"/>
      <c r="S57" s="54"/>
      <c r="T57" s="54"/>
      <c r="U57" s="496"/>
      <c r="V57" s="55"/>
      <c r="W57" s="57"/>
      <c r="X57" s="57"/>
      <c r="Y57" s="57"/>
      <c r="Z57" s="57"/>
      <c r="AA57" s="57"/>
      <c r="AB57" s="476"/>
      <c r="AC57" s="536"/>
      <c r="AD57" s="478"/>
      <c r="AE57" s="59"/>
      <c r="AF57" s="59"/>
      <c r="AG57" s="263"/>
      <c r="AH57" s="60"/>
      <c r="AI57" s="55"/>
      <c r="AJ57" s="61"/>
      <c r="AK57" s="62"/>
      <c r="AL57" s="63"/>
      <c r="AM57" s="64"/>
      <c r="AN57" s="65"/>
      <c r="AO57" s="66"/>
    </row>
    <row r="58" spans="1:41" s="22" customFormat="1" ht="58.5" customHeight="1" x14ac:dyDescent="0.15">
      <c r="A58" s="43"/>
      <c r="B58" s="44"/>
      <c r="C58" s="80"/>
      <c r="D58" s="45"/>
      <c r="E58" s="45"/>
      <c r="F58" s="117"/>
      <c r="G58" s="46"/>
      <c r="H58" s="47"/>
      <c r="I58" s="48"/>
      <c r="J58" s="49"/>
      <c r="K58" s="49"/>
      <c r="L58" s="49"/>
      <c r="M58" s="49"/>
      <c r="N58" s="50"/>
      <c r="O58" s="51"/>
      <c r="P58" s="52"/>
      <c r="Q58" s="53"/>
      <c r="R58" s="53"/>
      <c r="S58" s="53"/>
      <c r="T58" s="53"/>
      <c r="U58" s="54"/>
      <c r="V58" s="55"/>
      <c r="W58" s="57"/>
      <c r="X58" s="57"/>
      <c r="Y58" s="57"/>
      <c r="Z58" s="57"/>
      <c r="AA58" s="57"/>
      <c r="AB58" s="551"/>
      <c r="AC58" s="536"/>
      <c r="AD58" s="488"/>
      <c r="AE58" s="59"/>
      <c r="AF58" s="59"/>
      <c r="AG58" s="263"/>
      <c r="AH58" s="60"/>
      <c r="AI58" s="55"/>
      <c r="AJ58" s="61"/>
      <c r="AK58" s="62"/>
      <c r="AL58" s="63"/>
      <c r="AM58" s="64">
        <f t="shared" ref="AM58:AM63" si="65">100%+AL58</f>
        <v>1</v>
      </c>
      <c r="AN58" s="65">
        <f t="shared" ref="AN58:AN63" si="66">ROUNDUP((($E$2*AM58-$AN$4)*AJ58+$AN$4),-3)</f>
        <v>0</v>
      </c>
      <c r="AO58" s="66"/>
    </row>
    <row r="59" spans="1:41" s="22" customFormat="1" ht="48" customHeight="1" x14ac:dyDescent="0.15">
      <c r="A59" s="43"/>
      <c r="B59" s="256"/>
      <c r="C59" s="117"/>
      <c r="D59" s="117"/>
      <c r="E59" s="117"/>
      <c r="F59" s="117"/>
      <c r="G59" s="46"/>
      <c r="H59" s="47"/>
      <c r="I59" s="48"/>
      <c r="J59" s="49"/>
      <c r="K59" s="217"/>
      <c r="L59" s="49"/>
      <c r="M59" s="49"/>
      <c r="N59" s="50"/>
      <c r="O59" s="51"/>
      <c r="P59" s="52"/>
      <c r="Q59" s="53"/>
      <c r="R59" s="53"/>
      <c r="S59" s="53"/>
      <c r="T59" s="53"/>
      <c r="U59" s="54"/>
      <c r="V59" s="55"/>
      <c r="W59" s="57"/>
      <c r="X59" s="57"/>
      <c r="Y59" s="57"/>
      <c r="Z59" s="57"/>
      <c r="AA59" s="57"/>
      <c r="AB59" s="476">
        <f>(((((W59*I59)+(X59*J59)+(Y59*K59)+(Z59*L59)+(AA59*M59))/$L$2)))</f>
        <v>0</v>
      </c>
      <c r="AC59" s="536">
        <f>12*AB59</f>
        <v>0</v>
      </c>
      <c r="AD59" s="488">
        <f>IF(AC59&gt;=12,12,AC59)</f>
        <v>0</v>
      </c>
      <c r="AE59" s="59"/>
      <c r="AF59" s="59">
        <v>0.3</v>
      </c>
      <c r="AG59" s="263">
        <v>19.8</v>
      </c>
      <c r="AH59" s="60">
        <f>V59+AD59+AG59+AE59+AF59</f>
        <v>20.100000000000001</v>
      </c>
      <c r="AI59" s="55">
        <f>IF(AH59&gt;=40,40,AH59)</f>
        <v>20.100000000000001</v>
      </c>
      <c r="AJ59" s="61"/>
      <c r="AK59" s="62"/>
      <c r="AL59" s="63"/>
      <c r="AM59" s="64">
        <f t="shared" si="65"/>
        <v>1</v>
      </c>
      <c r="AN59" s="65">
        <f t="shared" si="66"/>
        <v>0</v>
      </c>
      <c r="AO59" s="66"/>
    </row>
    <row r="60" spans="1:41" s="22" customFormat="1" ht="48.75" customHeight="1" x14ac:dyDescent="0.15">
      <c r="A60" s="43"/>
      <c r="B60" s="256"/>
      <c r="C60" s="80"/>
      <c r="D60" s="80"/>
      <c r="E60" s="117"/>
      <c r="F60" s="80"/>
      <c r="G60" s="46"/>
      <c r="H60" s="47"/>
      <c r="I60" s="48"/>
      <c r="J60" s="49"/>
      <c r="K60" s="217"/>
      <c r="L60" s="49"/>
      <c r="M60" s="49"/>
      <c r="N60" s="50"/>
      <c r="O60" s="51"/>
      <c r="P60" s="52"/>
      <c r="Q60" s="53"/>
      <c r="R60" s="53"/>
      <c r="S60" s="53"/>
      <c r="T60" s="53"/>
      <c r="U60" s="54"/>
      <c r="V60" s="55"/>
      <c r="W60" s="57"/>
      <c r="X60" s="57"/>
      <c r="Y60" s="57"/>
      <c r="Z60" s="57"/>
      <c r="AA60" s="57"/>
      <c r="AB60" s="476">
        <f t="shared" ref="AB60" si="67">(((((W60*I60)+(X60*J60)+(Y60*K60)+(Z60*L60)+(AA60*M60))/$L$2)))</f>
        <v>0</v>
      </c>
      <c r="AC60" s="536">
        <f t="shared" ref="AC60" si="68">12*AB60</f>
        <v>0</v>
      </c>
      <c r="AD60" s="488">
        <f t="shared" ref="AD60" si="69">IF(AC60&gt;=12,12,AC60)</f>
        <v>0</v>
      </c>
      <c r="AE60" s="59"/>
      <c r="AF60" s="59">
        <v>0.3</v>
      </c>
      <c r="AG60" s="263">
        <v>19.8</v>
      </c>
      <c r="AH60" s="60">
        <f t="shared" ref="AH60" si="70">V60+AD60+AG60+AE60+AF60</f>
        <v>20.100000000000001</v>
      </c>
      <c r="AI60" s="55">
        <f t="shared" ref="AI60" si="71">IF(AH60&gt;=40,40,AH60)</f>
        <v>20.100000000000001</v>
      </c>
      <c r="AJ60" s="61"/>
      <c r="AK60" s="62"/>
      <c r="AL60" s="63"/>
      <c r="AM60" s="64">
        <f t="shared" si="65"/>
        <v>1</v>
      </c>
      <c r="AN60" s="65">
        <f t="shared" si="66"/>
        <v>0</v>
      </c>
      <c r="AO60" s="66"/>
    </row>
    <row r="61" spans="1:41" s="22" customFormat="1" ht="58.5" customHeight="1" x14ac:dyDescent="0.15">
      <c r="A61" s="43"/>
      <c r="B61" s="44"/>
      <c r="C61" s="80"/>
      <c r="D61" s="80"/>
      <c r="E61" s="80"/>
      <c r="F61" s="73"/>
      <c r="G61" s="46"/>
      <c r="H61" s="47"/>
      <c r="I61" s="48"/>
      <c r="J61" s="49"/>
      <c r="K61" s="49"/>
      <c r="L61" s="49"/>
      <c r="M61" s="49"/>
      <c r="N61" s="50"/>
      <c r="O61" s="51"/>
      <c r="P61" s="52"/>
      <c r="Q61" s="53"/>
      <c r="R61" s="53"/>
      <c r="S61" s="53"/>
      <c r="T61" s="53"/>
      <c r="U61" s="54"/>
      <c r="V61" s="55"/>
      <c r="W61" s="57"/>
      <c r="X61" s="57"/>
      <c r="Y61" s="57"/>
      <c r="Z61" s="57"/>
      <c r="AA61" s="57"/>
      <c r="AB61" s="551"/>
      <c r="AC61" s="536"/>
      <c r="AD61" s="488"/>
      <c r="AE61" s="59"/>
      <c r="AF61" s="59"/>
      <c r="AG61" s="263"/>
      <c r="AH61" s="60"/>
      <c r="AI61" s="55"/>
      <c r="AJ61" s="61"/>
      <c r="AK61" s="62"/>
      <c r="AL61" s="63"/>
      <c r="AM61" s="64">
        <f t="shared" si="65"/>
        <v>1</v>
      </c>
      <c r="AN61" s="65">
        <f t="shared" si="66"/>
        <v>0</v>
      </c>
      <c r="AO61" s="66"/>
    </row>
    <row r="62" spans="1:41" s="22" customFormat="1" ht="48" customHeight="1" x14ac:dyDescent="0.15">
      <c r="A62" s="43"/>
      <c r="B62" s="44"/>
      <c r="C62" s="220"/>
      <c r="D62" s="80"/>
      <c r="E62" s="80"/>
      <c r="F62" s="542"/>
      <c r="G62" s="542"/>
      <c r="H62" s="47"/>
      <c r="I62" s="48"/>
      <c r="J62" s="217"/>
      <c r="K62" s="49"/>
      <c r="L62" s="49"/>
      <c r="M62" s="49"/>
      <c r="N62" s="527"/>
      <c r="O62" s="51"/>
      <c r="P62" s="52"/>
      <c r="Q62" s="53"/>
      <c r="R62" s="53"/>
      <c r="S62" s="53"/>
      <c r="T62" s="53"/>
      <c r="U62" s="54"/>
      <c r="V62" s="55"/>
      <c r="W62" s="57"/>
      <c r="X62" s="57"/>
      <c r="Y62" s="57"/>
      <c r="Z62" s="57"/>
      <c r="AA62" s="57"/>
      <c r="AB62" s="476"/>
      <c r="AC62" s="536"/>
      <c r="AD62" s="478"/>
      <c r="AE62" s="59"/>
      <c r="AF62" s="59"/>
      <c r="AG62" s="263"/>
      <c r="AH62" s="60"/>
      <c r="AI62" s="55"/>
      <c r="AJ62" s="61"/>
      <c r="AK62" s="62"/>
      <c r="AL62" s="63"/>
      <c r="AM62" s="64">
        <f t="shared" si="65"/>
        <v>1</v>
      </c>
      <c r="AN62" s="65">
        <f t="shared" si="66"/>
        <v>0</v>
      </c>
      <c r="AO62" s="66"/>
    </row>
    <row r="63" spans="1:41" s="22" customFormat="1" ht="48" customHeight="1" x14ac:dyDescent="0.15">
      <c r="A63" s="43"/>
      <c r="B63" s="44"/>
      <c r="C63" s="220"/>
      <c r="D63" s="80"/>
      <c r="E63" s="80"/>
      <c r="F63" s="542"/>
      <c r="G63" s="542"/>
      <c r="H63" s="47"/>
      <c r="I63" s="48"/>
      <c r="J63" s="217"/>
      <c r="K63" s="49"/>
      <c r="L63" s="49"/>
      <c r="M63" s="49"/>
      <c r="N63" s="527"/>
      <c r="O63" s="51"/>
      <c r="P63" s="52"/>
      <c r="Q63" s="53"/>
      <c r="R63" s="53"/>
      <c r="S63" s="53"/>
      <c r="T63" s="53"/>
      <c r="U63" s="54"/>
      <c r="V63" s="55"/>
      <c r="W63" s="57"/>
      <c r="X63" s="57"/>
      <c r="Y63" s="57"/>
      <c r="Z63" s="57"/>
      <c r="AA63" s="57"/>
      <c r="AB63" s="476"/>
      <c r="AC63" s="536"/>
      <c r="AD63" s="478"/>
      <c r="AE63" s="59"/>
      <c r="AF63" s="59"/>
      <c r="AG63" s="263"/>
      <c r="AH63" s="60"/>
      <c r="AI63" s="55"/>
      <c r="AJ63" s="61"/>
      <c r="AK63" s="62"/>
      <c r="AL63" s="63"/>
      <c r="AM63" s="64">
        <f t="shared" si="65"/>
        <v>1</v>
      </c>
      <c r="AN63" s="65">
        <f t="shared" si="66"/>
        <v>0</v>
      </c>
      <c r="AO63" s="66"/>
    </row>
    <row r="64" spans="1:41" s="22" customFormat="1" ht="63" customHeight="1" x14ac:dyDescent="0.15">
      <c r="A64" s="43"/>
      <c r="B64" s="44"/>
      <c r="C64" s="220"/>
      <c r="D64" s="80"/>
      <c r="E64" s="80"/>
      <c r="F64" s="542"/>
      <c r="G64" s="542"/>
      <c r="H64" s="47"/>
      <c r="I64" s="48"/>
      <c r="J64" s="217"/>
      <c r="K64" s="49"/>
      <c r="L64" s="49"/>
      <c r="M64" s="49"/>
      <c r="N64" s="527"/>
      <c r="O64" s="51"/>
      <c r="P64" s="52"/>
      <c r="Q64" s="53"/>
      <c r="R64" s="53"/>
      <c r="S64" s="53"/>
      <c r="T64" s="53"/>
      <c r="U64" s="54"/>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48" customHeight="1" thickBot="1" x14ac:dyDescent="0.2">
      <c r="A65" s="43"/>
      <c r="B65" s="44"/>
      <c r="C65" s="112" t="s">
        <v>1328</v>
      </c>
      <c r="D65" s="103" t="s">
        <v>499</v>
      </c>
      <c r="E65" s="45"/>
      <c r="F65" s="82"/>
      <c r="G65" s="46"/>
      <c r="H65" s="47"/>
      <c r="I65" s="48">
        <v>0.6</v>
      </c>
      <c r="J65" s="49">
        <v>0.4</v>
      </c>
      <c r="K65" s="49"/>
      <c r="L65" s="49"/>
      <c r="M65" s="49"/>
      <c r="N65" s="50">
        <f>SUM(I65:M65)</f>
        <v>1</v>
      </c>
      <c r="O65" s="51"/>
      <c r="P65" s="52">
        <v>8</v>
      </c>
      <c r="Q65" s="53">
        <v>8</v>
      </c>
      <c r="R65" s="53"/>
      <c r="S65" s="53"/>
      <c r="T65" s="53"/>
      <c r="U65" s="54">
        <f>ROUND(((P65*I65)+(Q65*J65)+(R65*K65)+(S65*L65)+(T65*M65)),2)</f>
        <v>8</v>
      </c>
      <c r="V65" s="55">
        <f>IF(U65&gt;=8,8,U65)</f>
        <v>8</v>
      </c>
      <c r="W65" s="56">
        <v>57607880000</v>
      </c>
      <c r="X65" s="56">
        <v>16454858000</v>
      </c>
      <c r="Y65" s="56"/>
      <c r="Z65" s="56"/>
      <c r="AA65" s="57"/>
      <c r="AB65" s="551">
        <f>(((((W65*I65)+(X65*J65)+(Y65*K65)+(Z65*L65)+(AA65*M65))/$L$2)))</f>
        <v>1.0005731133664695</v>
      </c>
      <c r="AC65" s="536">
        <f>12*AB65</f>
        <v>12.006877360397635</v>
      </c>
      <c r="AD65" s="488">
        <f>IF(AC65&gt;=12,12,AC65)</f>
        <v>12</v>
      </c>
      <c r="AE65" s="59"/>
      <c r="AF65" s="59">
        <v>0.3</v>
      </c>
      <c r="AG65" s="263">
        <v>19.8</v>
      </c>
      <c r="AH65" s="60">
        <f>V65+AD65+AG65+AE65+AF65</f>
        <v>40.099999999999994</v>
      </c>
      <c r="AI65" s="55">
        <f>IF(AH65&gt;=40,40,AH65)</f>
        <v>40</v>
      </c>
      <c r="AJ65" s="61"/>
      <c r="AK65" s="62"/>
      <c r="AL65" s="63"/>
      <c r="AM65" s="64"/>
      <c r="AN65" s="65"/>
      <c r="AO65" s="66"/>
    </row>
    <row r="66" spans="1:41" s="22" customFormat="1" ht="60" customHeight="1" thickBot="1" x14ac:dyDescent="0.2">
      <c r="A66" s="43"/>
      <c r="B66" s="44"/>
      <c r="C66" s="113" t="s">
        <v>1302</v>
      </c>
      <c r="D66" s="82" t="s">
        <v>1330</v>
      </c>
      <c r="E66" s="481"/>
      <c r="F66" s="80"/>
      <c r="G66" s="46"/>
      <c r="H66" s="47"/>
      <c r="I66" s="48">
        <v>0.9</v>
      </c>
      <c r="J66" s="49">
        <v>0.1</v>
      </c>
      <c r="K66" s="49"/>
      <c r="L66" s="49"/>
      <c r="M66" s="49"/>
      <c r="N66" s="50">
        <f>SUM(I66:M66)</f>
        <v>1</v>
      </c>
      <c r="O66" s="51"/>
      <c r="P66" s="52">
        <v>8</v>
      </c>
      <c r="Q66" s="53">
        <v>8</v>
      </c>
      <c r="R66" s="53"/>
      <c r="S66" s="53"/>
      <c r="T66" s="53"/>
      <c r="U66" s="54">
        <f>ROUND(((P66*I66)+(Q66*J66)+(R66*K66)+(S66*L66)+(T66*M66)),2)</f>
        <v>8</v>
      </c>
      <c r="V66" s="55">
        <f>IF(U66&gt;=8,8,U66)</f>
        <v>8</v>
      </c>
      <c r="W66" s="56">
        <v>39146878000</v>
      </c>
      <c r="X66" s="56">
        <v>37771260000</v>
      </c>
      <c r="Y66" s="56"/>
      <c r="Z66" s="56"/>
      <c r="AA66" s="57"/>
      <c r="AB66" s="476">
        <f>(((((W66*I66)+(X66*J66)+(Y66*K66)+(Z66*L66)+(AA66*M66))/$L$2)))</f>
        <v>0.94859855784715463</v>
      </c>
      <c r="AC66" s="536">
        <f>12*AB66</f>
        <v>11.383182694165855</v>
      </c>
      <c r="AD66" s="478">
        <f>IF(AC66&gt;=12,12,AC66)</f>
        <v>11.383182694165855</v>
      </c>
      <c r="AE66" s="59"/>
      <c r="AF66" s="59">
        <v>0.3</v>
      </c>
      <c r="AG66" s="496">
        <v>20</v>
      </c>
      <c r="AH66" s="60">
        <f>V66+AD66+AG66+AE66+AF66</f>
        <v>39.683182694165851</v>
      </c>
      <c r="AI66" s="55">
        <f>IF(AH66&gt;=40,40,AH66)</f>
        <v>39.683182694165851</v>
      </c>
      <c r="AJ66" s="61"/>
      <c r="AK66" s="62"/>
      <c r="AL66" s="63"/>
      <c r="AM66" s="64"/>
      <c r="AN66" s="65"/>
      <c r="AO66" s="66"/>
    </row>
    <row r="67" spans="1:41" s="22" customFormat="1" ht="60" customHeight="1" x14ac:dyDescent="0.15">
      <c r="A67" s="43"/>
      <c r="B67" s="44"/>
      <c r="C67" s="80" t="s">
        <v>1343</v>
      </c>
      <c r="D67" s="117" t="s">
        <v>1342</v>
      </c>
      <c r="E67" s="481"/>
      <c r="F67" s="80"/>
      <c r="G67" s="46"/>
      <c r="H67" s="47"/>
      <c r="I67" s="48">
        <v>0.6</v>
      </c>
      <c r="J67" s="49">
        <v>0.4</v>
      </c>
      <c r="K67" s="49"/>
      <c r="L67" s="49"/>
      <c r="M67" s="49"/>
      <c r="N67" s="50">
        <f>SUM(I67:M67)</f>
        <v>1</v>
      </c>
      <c r="O67" s="51"/>
      <c r="P67" s="52">
        <v>8</v>
      </c>
      <c r="Q67" s="53">
        <v>8</v>
      </c>
      <c r="R67" s="53"/>
      <c r="S67" s="53"/>
      <c r="T67" s="53"/>
      <c r="U67" s="54">
        <f>ROUND(((P67*I67)+(Q67*J67)+(R67*K67)+(S67*L67)+(T67*M67)),2)</f>
        <v>8</v>
      </c>
      <c r="V67" s="55">
        <f>IF(U67&gt;=8,8,U67)</f>
        <v>8</v>
      </c>
      <c r="W67" s="56">
        <v>48895833000</v>
      </c>
      <c r="X67" s="56">
        <v>25521258000</v>
      </c>
      <c r="Y67" s="56"/>
      <c r="Z67" s="56"/>
      <c r="AA67" s="57"/>
      <c r="AB67" s="476">
        <f>(((((W67*I67)+(X67*J67)+(Y67*K67)+(Z67*L67)+(AA67*M67))/$L$2)))</f>
        <v>0.9616492948015134</v>
      </c>
      <c r="AC67" s="536">
        <f>12*AB67</f>
        <v>11.539791537618161</v>
      </c>
      <c r="AD67" s="478">
        <f>IF(AC67&gt;=12,12,AC67)</f>
        <v>11.539791537618161</v>
      </c>
      <c r="AE67" s="59"/>
      <c r="AF67" s="59">
        <v>0.3</v>
      </c>
      <c r="AG67" s="496">
        <v>20</v>
      </c>
      <c r="AH67" s="537">
        <f>V67+AD67+AG67+AE67+AF67</f>
        <v>39.839791537618154</v>
      </c>
      <c r="AI67" s="488">
        <f>IF(AH67&gt;=40,40,AH67)</f>
        <v>39.839791537618154</v>
      </c>
      <c r="AJ67" s="61"/>
      <c r="AK67" s="62"/>
      <c r="AL67" s="63"/>
      <c r="AM67" s="64"/>
      <c r="AN67" s="65"/>
      <c r="AO67" s="66"/>
    </row>
    <row r="68" spans="1:41" s="22" customFormat="1" ht="26.25" customHeight="1" x14ac:dyDescent="0.15">
      <c r="A68" s="177"/>
      <c r="B68" s="171"/>
      <c r="C68" s="843" t="s">
        <v>1171</v>
      </c>
      <c r="D68" s="844"/>
      <c r="E68" s="844"/>
      <c r="F68" s="845"/>
      <c r="G68" s="46"/>
      <c r="H68" s="47"/>
      <c r="I68" s="172"/>
      <c r="J68" s="217"/>
      <c r="K68" s="217"/>
      <c r="L68" s="217"/>
      <c r="M68" s="217"/>
      <c r="N68" s="50"/>
      <c r="O68" s="51"/>
      <c r="P68" s="234">
        <v>88</v>
      </c>
      <c r="Q68" s="54">
        <v>93.08</v>
      </c>
      <c r="R68" s="53"/>
      <c r="S68" s="54"/>
      <c r="T68" s="54"/>
      <c r="U68" s="496">
        <f>(I67*P68)+(J67*Q68)+(K67*R68)+(L67*S68)</f>
        <v>90.031999999999996</v>
      </c>
      <c r="V68" s="55"/>
      <c r="W68" s="56"/>
      <c r="X68" s="56"/>
      <c r="Y68" s="56"/>
      <c r="Z68" s="56"/>
      <c r="AA68" s="57"/>
      <c r="AB68" s="476"/>
      <c r="AC68" s="536"/>
      <c r="AD68" s="478"/>
      <c r="AE68" s="59"/>
      <c r="AF68" s="59"/>
      <c r="AG68" s="263"/>
      <c r="AH68" s="60"/>
      <c r="AI68" s="55"/>
      <c r="AJ68" s="61"/>
      <c r="AK68" s="62"/>
      <c r="AL68" s="63"/>
      <c r="AM68" s="64"/>
      <c r="AN68" s="65"/>
      <c r="AO68" s="66"/>
    </row>
    <row r="69" spans="1:41" s="22" customFormat="1" ht="48" customHeight="1" x14ac:dyDescent="0.15">
      <c r="A69" s="43"/>
      <c r="B69" s="44"/>
      <c r="C69" s="45" t="s">
        <v>1341</v>
      </c>
      <c r="D69" s="45"/>
      <c r="E69" s="45"/>
      <c r="F69" s="82"/>
      <c r="G69" s="83"/>
      <c r="H69" s="47"/>
      <c r="I69" s="48">
        <v>0.5</v>
      </c>
      <c r="J69" s="49">
        <v>0.5</v>
      </c>
      <c r="K69" s="49"/>
      <c r="L69" s="49"/>
      <c r="M69" s="49"/>
      <c r="N69" s="50">
        <f>SUM(I69:M69)</f>
        <v>1</v>
      </c>
      <c r="O69" s="51"/>
      <c r="P69" s="52">
        <v>8</v>
      </c>
      <c r="Q69" s="53">
        <v>8</v>
      </c>
      <c r="R69" s="53"/>
      <c r="S69" s="53"/>
      <c r="T69" s="53"/>
      <c r="U69" s="54">
        <f>ROUND(((P69*I69)+(Q69*J69)+(R69*K69)+(S69*L69)+(T69*M69)),2)</f>
        <v>8</v>
      </c>
      <c r="V69" s="55">
        <f>IF(U69&gt;=8,8,U69)</f>
        <v>8</v>
      </c>
      <c r="W69" s="56">
        <v>53700000000</v>
      </c>
      <c r="X69" s="56">
        <v>25000000000</v>
      </c>
      <c r="Y69" s="56"/>
      <c r="Z69" s="56"/>
      <c r="AA69" s="57"/>
      <c r="AB69" s="551">
        <f>(((((W69*I69)+(X69*J69)+(Y69*K69)+(Z69*L69)+(AA69*M69))/$L$2)))</f>
        <v>0.95688304455040762</v>
      </c>
      <c r="AC69" s="536">
        <f>12*AB69</f>
        <v>11.482596534604891</v>
      </c>
      <c r="AD69" s="488">
        <f>IF(AC69&gt;=12,12,AC69)</f>
        <v>11.482596534604891</v>
      </c>
      <c r="AE69" s="59"/>
      <c r="AF69" s="59">
        <v>0.3</v>
      </c>
      <c r="AG69" s="263">
        <v>19.8</v>
      </c>
      <c r="AH69" s="60">
        <f>V69+AD69+AG69+AE69+AF69</f>
        <v>39.582596534604889</v>
      </c>
      <c r="AI69" s="55">
        <f>IF(AH69&gt;=40,40,AH69)</f>
        <v>39.582596534604889</v>
      </c>
      <c r="AJ69" s="61"/>
      <c r="AK69" s="62"/>
      <c r="AL69" s="63"/>
      <c r="AM69" s="64"/>
      <c r="AN69" s="65"/>
      <c r="AO69" s="66"/>
    </row>
    <row r="70" spans="1:41" s="22" customFormat="1" ht="58.5" customHeight="1" x14ac:dyDescent="0.15">
      <c r="A70" s="43"/>
      <c r="B70" s="44"/>
      <c r="C70" s="107" t="s">
        <v>1327</v>
      </c>
      <c r="D70" s="117" t="s">
        <v>1332</v>
      </c>
      <c r="E70" s="80"/>
      <c r="F70" s="104"/>
      <c r="G70" s="632"/>
      <c r="H70" s="47"/>
      <c r="I70" s="48">
        <v>0.65</v>
      </c>
      <c r="J70" s="49">
        <v>0.35</v>
      </c>
      <c r="K70" s="49"/>
      <c r="L70" s="49"/>
      <c r="M70" s="49"/>
      <c r="N70" s="50">
        <f>SUM(I70:M70)</f>
        <v>1</v>
      </c>
      <c r="O70" s="51"/>
      <c r="P70" s="52">
        <v>8</v>
      </c>
      <c r="Q70" s="53">
        <v>8</v>
      </c>
      <c r="R70" s="53"/>
      <c r="S70" s="53"/>
      <c r="T70" s="53"/>
      <c r="U70" s="54">
        <f t="shared" ref="U70" si="72">ROUND(((P70*I70)+(Q70*J70)+(R70*K70)+(S70*L70)+(T70*M70)),2)</f>
        <v>8</v>
      </c>
      <c r="V70" s="55">
        <f t="shared" ref="V70" si="73">IF(U70&gt;=8,8,U70)</f>
        <v>8</v>
      </c>
      <c r="W70" s="56">
        <v>42811622000</v>
      </c>
      <c r="X70" s="56">
        <v>33900000000</v>
      </c>
      <c r="Y70" s="57"/>
      <c r="Z70" s="56"/>
      <c r="AA70" s="57"/>
      <c r="AB70" s="661">
        <f t="shared" ref="AB70" si="74">(((((W70*I70)+(X70*J70)+(Y70*K70)+(Z70*L70)+(AA70*M70))/$L$2)))</f>
        <v>0.96521301663446946</v>
      </c>
      <c r="AC70" s="536">
        <f t="shared" ref="AC70" si="75">12*AB70</f>
        <v>11.582556199613634</v>
      </c>
      <c r="AD70" s="488">
        <f t="shared" ref="AD70" si="76">IF(AC70&gt;=12,12,AC70)</f>
        <v>11.582556199613634</v>
      </c>
      <c r="AE70" s="59"/>
      <c r="AF70" s="59">
        <v>0.2</v>
      </c>
      <c r="AG70" s="263">
        <v>19.8</v>
      </c>
      <c r="AH70" s="60">
        <f t="shared" ref="AH70" si="77">V70+AD70+AG70+AE70+AF70</f>
        <v>39.582556199613634</v>
      </c>
      <c r="AI70" s="55">
        <f t="shared" ref="AI70" si="78">IF(AH70&gt;=40,40,AH70)</f>
        <v>39.582556199613634</v>
      </c>
      <c r="AJ70" s="61"/>
      <c r="AK70" s="62"/>
      <c r="AL70" s="63"/>
      <c r="AM70" s="64">
        <f>100%+AL70</f>
        <v>1</v>
      </c>
      <c r="AN70" s="65">
        <f>ROUNDUP((($E$2*AM70-$AN$4)*AJ70+$AN$4),-3)</f>
        <v>0</v>
      </c>
      <c r="AO70" s="66"/>
    </row>
    <row r="71" spans="1:41" s="22" customFormat="1" ht="48.75" customHeight="1" x14ac:dyDescent="0.15">
      <c r="A71" s="43"/>
      <c r="B71" s="44"/>
      <c r="C71" s="528" t="s">
        <v>1335</v>
      </c>
      <c r="D71" s="222" t="s">
        <v>1333</v>
      </c>
      <c r="E71" s="222" t="s">
        <v>1334</v>
      </c>
      <c r="F71" s="222" t="s">
        <v>1337</v>
      </c>
      <c r="G71" s="222" t="s">
        <v>1336</v>
      </c>
      <c r="H71" s="222" t="s">
        <v>1338</v>
      </c>
      <c r="I71" s="48"/>
      <c r="J71" s="217"/>
      <c r="K71" s="49"/>
      <c r="L71" s="49"/>
      <c r="M71" s="49"/>
      <c r="N71" s="527"/>
      <c r="O71" s="51"/>
      <c r="P71" s="52"/>
      <c r="Q71" s="53"/>
      <c r="R71" s="53"/>
      <c r="S71" s="53"/>
      <c r="T71" s="53"/>
      <c r="U71" s="54"/>
      <c r="V71" s="55"/>
      <c r="W71" s="56"/>
      <c r="X71" s="56"/>
      <c r="Y71" s="57"/>
      <c r="Z71" s="56"/>
      <c r="AA71" s="57"/>
      <c r="AB71" s="476"/>
      <c r="AC71" s="536"/>
      <c r="AD71" s="478"/>
      <c r="AE71" s="59"/>
      <c r="AF71" s="59"/>
      <c r="AG71" s="263"/>
      <c r="AH71" s="60"/>
      <c r="AI71" s="55"/>
      <c r="AJ71" s="61"/>
      <c r="AK71" s="62"/>
      <c r="AL71" s="63"/>
      <c r="AM71" s="64"/>
      <c r="AN71" s="65"/>
      <c r="AO71" s="66"/>
    </row>
    <row r="72" spans="1:41" s="22" customFormat="1" ht="48.75" customHeight="1" x14ac:dyDescent="0.15">
      <c r="A72" s="43"/>
      <c r="B72" s="44"/>
      <c r="C72" s="635" t="s">
        <v>1339</v>
      </c>
      <c r="D72" s="662" t="s">
        <v>1340</v>
      </c>
      <c r="E72" s="117"/>
      <c r="F72" s="117"/>
      <c r="G72" s="117"/>
      <c r="H72" s="546"/>
      <c r="I72" s="48"/>
      <c r="J72" s="217"/>
      <c r="K72" s="49"/>
      <c r="L72" s="49"/>
      <c r="M72" s="49"/>
      <c r="N72" s="527"/>
      <c r="O72" s="51"/>
      <c r="P72" s="52"/>
      <c r="Q72" s="53"/>
      <c r="R72" s="53"/>
      <c r="S72" s="53"/>
      <c r="T72" s="53"/>
      <c r="U72" s="54"/>
      <c r="V72" s="55"/>
      <c r="W72" s="56"/>
      <c r="X72" s="56"/>
      <c r="Y72" s="57"/>
      <c r="Z72" s="56"/>
      <c r="AA72" s="57"/>
      <c r="AB72" s="476"/>
      <c r="AC72" s="536"/>
      <c r="AD72" s="478"/>
      <c r="AE72" s="59"/>
      <c r="AF72" s="59"/>
      <c r="AG72" s="263"/>
      <c r="AH72" s="60"/>
      <c r="AI72" s="55"/>
      <c r="AJ72" s="61"/>
      <c r="AK72" s="62"/>
      <c r="AL72" s="63"/>
      <c r="AM72" s="64"/>
      <c r="AN72" s="65"/>
      <c r="AO72" s="66"/>
    </row>
    <row r="73" spans="1:41" s="22" customFormat="1" ht="58.5" customHeight="1" x14ac:dyDescent="0.15">
      <c r="A73" s="43"/>
      <c r="B73" s="44"/>
      <c r="C73" s="663" t="s">
        <v>87</v>
      </c>
      <c r="D73" s="635" t="s">
        <v>1309</v>
      </c>
      <c r="E73" s="80"/>
      <c r="F73" s="104"/>
      <c r="G73" s="632"/>
      <c r="H73" s="47"/>
      <c r="I73" s="48">
        <v>0.5</v>
      </c>
      <c r="J73" s="49">
        <v>0.5</v>
      </c>
      <c r="K73" s="49"/>
      <c r="L73" s="49"/>
      <c r="M73" s="49"/>
      <c r="N73" s="50">
        <f t="shared" ref="N73:N81" si="79">SUM(I73:M73)</f>
        <v>1</v>
      </c>
      <c r="O73" s="51"/>
      <c r="P73" s="52">
        <v>8</v>
      </c>
      <c r="Q73" s="53">
        <v>8</v>
      </c>
      <c r="R73" s="53"/>
      <c r="S73" s="53"/>
      <c r="T73" s="53"/>
      <c r="U73" s="54">
        <f t="shared" ref="U73:U82" si="80">ROUND(((P73*I73)+(Q73*J73)+(R73*K73)+(S73*L73)+(T73*M73)),2)</f>
        <v>8</v>
      </c>
      <c r="V73" s="55">
        <f>IF(U73&gt;=8,8,U73)</f>
        <v>8</v>
      </c>
      <c r="W73" s="56">
        <v>40173484000</v>
      </c>
      <c r="X73" s="56">
        <v>39312444000</v>
      </c>
      <c r="Y73" s="57"/>
      <c r="Z73" s="56"/>
      <c r="AA73" s="57"/>
      <c r="AB73" s="551">
        <f t="shared" ref="AB73:AB82" si="81">(((((W73*I73)+(X73*J73)+(Y73*K73)+(Z73*L73)+(AA73*M73))/$L$2)))</f>
        <v>0.96643884096003163</v>
      </c>
      <c r="AC73" s="536">
        <f t="shared" ref="AC73:AC82" si="82">12*AB73</f>
        <v>11.59726609152038</v>
      </c>
      <c r="AD73" s="488">
        <f t="shared" ref="AD73:AD82" si="83">IF(AC73&gt;=12,12,AC73)</f>
        <v>11.59726609152038</v>
      </c>
      <c r="AE73" s="59"/>
      <c r="AF73" s="59">
        <v>0.3</v>
      </c>
      <c r="AG73" s="263">
        <v>19.8</v>
      </c>
      <c r="AH73" s="60">
        <f t="shared" ref="AH73:AH82" si="84">V73+AD73+AG73+AE73+AF73</f>
        <v>39.697266091520376</v>
      </c>
      <c r="AI73" s="55">
        <f t="shared" ref="AI73:AI82" si="85">IF(AH73&gt;=40,40,AH73)</f>
        <v>39.697266091520376</v>
      </c>
      <c r="AJ73" s="61"/>
      <c r="AK73" s="62"/>
      <c r="AL73" s="63"/>
      <c r="AM73" s="64">
        <f>100%+AL73</f>
        <v>1</v>
      </c>
      <c r="AN73" s="65">
        <f>ROUNDUP((($E$2*AM73-$AN$4)*AJ73+$AN$4),-3)</f>
        <v>0</v>
      </c>
      <c r="AO73" s="66"/>
    </row>
    <row r="74" spans="1:41" s="22" customFormat="1" ht="58.5" customHeight="1" x14ac:dyDescent="0.15">
      <c r="A74" s="43"/>
      <c r="B74" s="44"/>
      <c r="C74" s="106" t="s">
        <v>231</v>
      </c>
      <c r="D74" s="222" t="s">
        <v>962</v>
      </c>
      <c r="E74" s="45"/>
      <c r="F74" s="82"/>
      <c r="G74" s="117"/>
      <c r="H74" s="47"/>
      <c r="I74" s="48">
        <v>0.65</v>
      </c>
      <c r="J74" s="49">
        <v>0.35</v>
      </c>
      <c r="K74" s="49"/>
      <c r="L74" s="49"/>
      <c r="M74" s="49"/>
      <c r="N74" s="50">
        <f t="shared" si="79"/>
        <v>1</v>
      </c>
      <c r="O74" s="51"/>
      <c r="P74" s="52">
        <v>8</v>
      </c>
      <c r="Q74" s="53">
        <v>8</v>
      </c>
      <c r="R74" s="53"/>
      <c r="S74" s="53"/>
      <c r="T74" s="53"/>
      <c r="U74" s="54">
        <f t="shared" si="80"/>
        <v>8</v>
      </c>
      <c r="V74" s="55">
        <f>IF(U74&gt;=8,8,U74)</f>
        <v>8</v>
      </c>
      <c r="W74" s="57">
        <v>48090704000</v>
      </c>
      <c r="X74" s="56">
        <v>20999961000</v>
      </c>
      <c r="Y74" s="57"/>
      <c r="Z74" s="56"/>
      <c r="AA74" s="57"/>
      <c r="AB74" s="476">
        <f t="shared" si="81"/>
        <v>0.93886261331008991</v>
      </c>
      <c r="AC74" s="536">
        <f t="shared" si="82"/>
        <v>11.266351359721078</v>
      </c>
      <c r="AD74" s="478">
        <f t="shared" si="83"/>
        <v>11.266351359721078</v>
      </c>
      <c r="AE74" s="59"/>
      <c r="AF74" s="59">
        <v>0.2</v>
      </c>
      <c r="AG74" s="263">
        <v>19.8</v>
      </c>
      <c r="AH74" s="60">
        <f t="shared" si="84"/>
        <v>39.266351359721085</v>
      </c>
      <c r="AI74" s="55">
        <f t="shared" si="85"/>
        <v>39.266351359721085</v>
      </c>
      <c r="AJ74" s="61"/>
      <c r="AK74" s="62"/>
      <c r="AL74" s="63"/>
      <c r="AM74" s="64">
        <f>100%+AL74</f>
        <v>1</v>
      </c>
      <c r="AN74" s="65">
        <f>ROUNDUP((($E$2*AM74-$AN$4)*AJ74+$AN$4),-3)</f>
        <v>0</v>
      </c>
      <c r="AO74" s="66"/>
    </row>
    <row r="75" spans="1:41" s="22" customFormat="1" ht="60" customHeight="1" x14ac:dyDescent="0.15">
      <c r="A75" s="43"/>
      <c r="B75" s="44"/>
      <c r="C75" s="107" t="s">
        <v>1260</v>
      </c>
      <c r="D75" s="222" t="s">
        <v>1317</v>
      </c>
      <c r="E75" s="80"/>
      <c r="F75" s="117"/>
      <c r="G75" s="46"/>
      <c r="H75" s="47"/>
      <c r="I75" s="48">
        <v>0.65</v>
      </c>
      <c r="J75" s="49">
        <v>0.35</v>
      </c>
      <c r="K75" s="49"/>
      <c r="L75" s="49"/>
      <c r="M75" s="49"/>
      <c r="N75" s="50">
        <f t="shared" si="79"/>
        <v>1</v>
      </c>
      <c r="O75" s="51"/>
      <c r="P75" s="52">
        <v>8</v>
      </c>
      <c r="Q75" s="53">
        <v>8</v>
      </c>
      <c r="R75" s="53"/>
      <c r="S75" s="53"/>
      <c r="T75" s="53"/>
      <c r="U75" s="54">
        <f t="shared" si="80"/>
        <v>8</v>
      </c>
      <c r="V75" s="55">
        <f>IF(U75&gt;=8,8,U75)</f>
        <v>8</v>
      </c>
      <c r="W75" s="57">
        <v>46745176000</v>
      </c>
      <c r="X75" s="57">
        <v>25232070000</v>
      </c>
      <c r="Y75" s="56"/>
      <c r="Z75" s="56"/>
      <c r="AA75" s="57"/>
      <c r="AB75" s="551">
        <f t="shared" si="81"/>
        <v>0.95361453876668789</v>
      </c>
      <c r="AC75" s="536">
        <f t="shared" si="82"/>
        <v>11.443374465200254</v>
      </c>
      <c r="AD75" s="488">
        <f t="shared" si="83"/>
        <v>11.443374465200254</v>
      </c>
      <c r="AE75" s="59"/>
      <c r="AF75" s="59">
        <v>0.2</v>
      </c>
      <c r="AG75" s="263">
        <v>19.8</v>
      </c>
      <c r="AH75" s="60">
        <f t="shared" si="84"/>
        <v>39.443374465200257</v>
      </c>
      <c r="AI75" s="55">
        <f t="shared" si="85"/>
        <v>39.443374465200257</v>
      </c>
      <c r="AJ75" s="61"/>
      <c r="AK75" s="62"/>
      <c r="AL75" s="63"/>
      <c r="AM75" s="64"/>
      <c r="AN75" s="65"/>
      <c r="AO75" s="66"/>
    </row>
    <row r="76" spans="1:41" s="22" customFormat="1" ht="48" customHeight="1" x14ac:dyDescent="0.15">
      <c r="A76" s="43"/>
      <c r="B76" s="44"/>
      <c r="C76" s="222" t="s">
        <v>1257</v>
      </c>
      <c r="D76" s="528" t="s">
        <v>174</v>
      </c>
      <c r="E76" s="80"/>
      <c r="F76" s="691"/>
      <c r="G76" s="46"/>
      <c r="H76" s="47"/>
      <c r="I76" s="172">
        <v>0.6</v>
      </c>
      <c r="J76" s="217">
        <v>0.4</v>
      </c>
      <c r="K76" s="49"/>
      <c r="L76" s="49"/>
      <c r="M76" s="49"/>
      <c r="N76" s="50">
        <f t="shared" si="79"/>
        <v>1</v>
      </c>
      <c r="O76" s="51"/>
      <c r="P76" s="52">
        <v>8</v>
      </c>
      <c r="Q76" s="53">
        <v>8</v>
      </c>
      <c r="R76" s="53"/>
      <c r="S76" s="53"/>
      <c r="T76" s="53"/>
      <c r="U76" s="54">
        <f t="shared" si="80"/>
        <v>8</v>
      </c>
      <c r="V76" s="55">
        <f>IF(U76&gt;=8,8,U76)</f>
        <v>8</v>
      </c>
      <c r="W76" s="57">
        <v>41953113000</v>
      </c>
      <c r="X76" s="56">
        <v>35927928000</v>
      </c>
      <c r="Y76" s="57"/>
      <c r="Z76" s="56"/>
      <c r="AA76" s="167"/>
      <c r="AB76" s="551">
        <f t="shared" si="81"/>
        <v>0.96157721852847533</v>
      </c>
      <c r="AC76" s="536">
        <f t="shared" si="82"/>
        <v>11.538926622341704</v>
      </c>
      <c r="AD76" s="488">
        <f t="shared" si="83"/>
        <v>11.538926622341704</v>
      </c>
      <c r="AE76" s="182"/>
      <c r="AF76" s="59">
        <v>0.3</v>
      </c>
      <c r="AG76" s="263">
        <v>19.8</v>
      </c>
      <c r="AH76" s="60">
        <f t="shared" si="84"/>
        <v>39.6389266223417</v>
      </c>
      <c r="AI76" s="55">
        <f t="shared" si="85"/>
        <v>39.6389266223417</v>
      </c>
      <c r="AJ76" s="61"/>
      <c r="AK76" s="62"/>
      <c r="AL76" s="63"/>
      <c r="AM76" s="64">
        <f>100%+AL76</f>
        <v>1</v>
      </c>
      <c r="AN76" s="65">
        <f>ROUNDUP((($E$2*AM76-$AN$4)*AJ76+$AN$4),-3)</f>
        <v>0</v>
      </c>
      <c r="AO76" s="66"/>
    </row>
    <row r="77" spans="1:41" s="22" customFormat="1" ht="48.75" customHeight="1" x14ac:dyDescent="0.15">
      <c r="A77" s="43"/>
      <c r="B77" s="44"/>
      <c r="C77" s="107" t="s">
        <v>1245</v>
      </c>
      <c r="D77" s="222" t="s">
        <v>1285</v>
      </c>
      <c r="E77" s="80"/>
      <c r="F77" s="80"/>
      <c r="G77" s="542"/>
      <c r="H77" s="47"/>
      <c r="I77" s="48">
        <v>0.65</v>
      </c>
      <c r="J77" s="217">
        <v>0.35</v>
      </c>
      <c r="K77" s="49"/>
      <c r="L77" s="49"/>
      <c r="M77" s="49"/>
      <c r="N77" s="527">
        <f t="shared" si="79"/>
        <v>1</v>
      </c>
      <c r="O77" s="51"/>
      <c r="P77" s="52">
        <v>8</v>
      </c>
      <c r="Q77" s="53">
        <v>8</v>
      </c>
      <c r="R77" s="53"/>
      <c r="S77" s="53"/>
      <c r="T77" s="53"/>
      <c r="U77" s="54">
        <f t="shared" si="80"/>
        <v>8</v>
      </c>
      <c r="V77" s="55">
        <f>IF(U77&gt;=8,8,U77)</f>
        <v>8</v>
      </c>
      <c r="W77" s="56">
        <v>48895833000</v>
      </c>
      <c r="X77" s="56">
        <v>21828190000</v>
      </c>
      <c r="Y77" s="57"/>
      <c r="Z77" s="68"/>
      <c r="AA77" s="57"/>
      <c r="AB77" s="476">
        <f t="shared" si="81"/>
        <v>0.9586377260976634</v>
      </c>
      <c r="AC77" s="536">
        <f t="shared" si="82"/>
        <v>11.503652713171961</v>
      </c>
      <c r="AD77" s="478">
        <f t="shared" si="83"/>
        <v>11.503652713171961</v>
      </c>
      <c r="AE77" s="59"/>
      <c r="AF77" s="59">
        <v>0.2</v>
      </c>
      <c r="AG77" s="263">
        <v>19.8</v>
      </c>
      <c r="AH77" s="60">
        <f t="shared" si="84"/>
        <v>39.503652713171959</v>
      </c>
      <c r="AI77" s="55">
        <f t="shared" si="85"/>
        <v>39.503652713171959</v>
      </c>
      <c r="AJ77" s="61"/>
      <c r="AK77" s="62"/>
      <c r="AL77" s="63"/>
      <c r="AM77" s="64">
        <f>100%+AL77</f>
        <v>1</v>
      </c>
      <c r="AN77" s="65">
        <f>ROUNDUP((($E$2*AM77-$AN$4)*AJ77+$AN$4),-3)</f>
        <v>0</v>
      </c>
      <c r="AO77" s="66"/>
    </row>
    <row r="78" spans="1:41" s="22" customFormat="1" ht="59.25" customHeight="1" x14ac:dyDescent="0.15">
      <c r="A78" s="43"/>
      <c r="B78" s="44"/>
      <c r="C78" s="107" t="s">
        <v>1326</v>
      </c>
      <c r="D78" s="528" t="s">
        <v>1270</v>
      </c>
      <c r="E78" s="73"/>
      <c r="F78" s="82"/>
      <c r="G78" s="46"/>
      <c r="H78" s="47"/>
      <c r="I78" s="48">
        <v>0.65</v>
      </c>
      <c r="J78" s="49">
        <v>0.35</v>
      </c>
      <c r="K78" s="49"/>
      <c r="L78" s="49"/>
      <c r="M78" s="49"/>
      <c r="N78" s="50">
        <f t="shared" si="79"/>
        <v>1</v>
      </c>
      <c r="O78" s="51"/>
      <c r="P78" s="52">
        <v>8</v>
      </c>
      <c r="Q78" s="53">
        <v>8</v>
      </c>
      <c r="R78" s="53"/>
      <c r="S78" s="53"/>
      <c r="T78" s="53"/>
      <c r="U78" s="54">
        <f t="shared" si="80"/>
        <v>8</v>
      </c>
      <c r="V78" s="55">
        <f t="shared" ref="V78:V82" si="86">IF(U78&gt;=8,8,U78)</f>
        <v>8</v>
      </c>
      <c r="W78" s="56">
        <v>44723512000</v>
      </c>
      <c r="X78" s="56">
        <v>28674545000</v>
      </c>
      <c r="Y78" s="57"/>
      <c r="Z78" s="56"/>
      <c r="AA78" s="57"/>
      <c r="AB78" s="476">
        <f t="shared" si="81"/>
        <v>0.9509587238589462</v>
      </c>
      <c r="AC78" s="536">
        <f t="shared" si="82"/>
        <v>11.411504686307355</v>
      </c>
      <c r="AD78" s="478">
        <f t="shared" si="83"/>
        <v>11.411504686307355</v>
      </c>
      <c r="AE78" s="59"/>
      <c r="AF78" s="59">
        <v>0.2</v>
      </c>
      <c r="AG78" s="263">
        <v>19.8</v>
      </c>
      <c r="AH78" s="60">
        <f t="shared" si="84"/>
        <v>39.411504686307353</v>
      </c>
      <c r="AI78" s="55">
        <f t="shared" si="85"/>
        <v>39.411504686307353</v>
      </c>
      <c r="AJ78" s="61"/>
      <c r="AK78" s="62"/>
      <c r="AL78" s="63"/>
      <c r="AM78" s="64">
        <f>100%+AL78</f>
        <v>1</v>
      </c>
      <c r="AN78" s="65">
        <f>ROUNDUP((($E$2*AM78-$AN$4)*AJ78+$AN$4),-3)</f>
        <v>0</v>
      </c>
      <c r="AO78" s="66"/>
    </row>
    <row r="79" spans="1:41" s="22" customFormat="1" ht="48" customHeight="1" x14ac:dyDescent="0.15">
      <c r="A79" s="43"/>
      <c r="B79" s="44"/>
      <c r="C79" s="635" t="s">
        <v>1066</v>
      </c>
      <c r="D79" s="662" t="s">
        <v>973</v>
      </c>
      <c r="E79" s="549"/>
      <c r="F79" s="643"/>
      <c r="G79" s="632"/>
      <c r="H79" s="47"/>
      <c r="I79" s="172">
        <v>0.5</v>
      </c>
      <c r="J79" s="217">
        <v>0.5</v>
      </c>
      <c r="K79" s="49"/>
      <c r="L79" s="49"/>
      <c r="M79" s="49"/>
      <c r="N79" s="50">
        <f t="shared" si="79"/>
        <v>1</v>
      </c>
      <c r="O79" s="51"/>
      <c r="P79" s="52">
        <v>8</v>
      </c>
      <c r="Q79" s="53">
        <v>8</v>
      </c>
      <c r="R79" s="53"/>
      <c r="S79" s="53"/>
      <c r="T79" s="53"/>
      <c r="U79" s="54">
        <f t="shared" si="80"/>
        <v>8</v>
      </c>
      <c r="V79" s="55">
        <f t="shared" si="86"/>
        <v>8</v>
      </c>
      <c r="W79" s="56">
        <v>39218186000</v>
      </c>
      <c r="X79" s="56">
        <v>41788080000</v>
      </c>
      <c r="Y79" s="57"/>
      <c r="Z79" s="56"/>
      <c r="AA79" s="167"/>
      <c r="AB79" s="551">
        <f t="shared" si="81"/>
        <v>0.98492404622287377</v>
      </c>
      <c r="AC79" s="536">
        <f t="shared" si="82"/>
        <v>11.819088554674485</v>
      </c>
      <c r="AD79" s="488">
        <f t="shared" si="83"/>
        <v>11.819088554674485</v>
      </c>
      <c r="AE79" s="182"/>
      <c r="AF79" s="59">
        <v>0.3</v>
      </c>
      <c r="AG79" s="263">
        <v>19.8</v>
      </c>
      <c r="AH79" s="60">
        <f t="shared" si="84"/>
        <v>39.919088554674488</v>
      </c>
      <c r="AI79" s="55">
        <f t="shared" si="85"/>
        <v>39.919088554674488</v>
      </c>
      <c r="AJ79" s="61"/>
      <c r="AK79" s="62"/>
      <c r="AL79" s="63"/>
      <c r="AM79" s="64">
        <f>100%+AL79</f>
        <v>1</v>
      </c>
      <c r="AN79" s="65">
        <f>ROUNDUP((($E$2*AM79-$AN$4)*AJ79+$AN$4),-3)</f>
        <v>0</v>
      </c>
      <c r="AO79" s="66"/>
    </row>
    <row r="80" spans="1:41" s="22" customFormat="1" ht="48" customHeight="1" x14ac:dyDescent="0.15">
      <c r="A80" s="43"/>
      <c r="B80" s="44"/>
      <c r="C80" s="106" t="s">
        <v>1052</v>
      </c>
      <c r="D80" s="222" t="s">
        <v>1329</v>
      </c>
      <c r="E80" s="80"/>
      <c r="F80" s="82"/>
      <c r="G80" s="46"/>
      <c r="H80" s="47"/>
      <c r="I80" s="48">
        <v>0.65</v>
      </c>
      <c r="J80" s="49">
        <v>0.35</v>
      </c>
      <c r="K80" s="49"/>
      <c r="L80" s="49"/>
      <c r="M80" s="49"/>
      <c r="N80" s="50">
        <f t="shared" si="79"/>
        <v>1</v>
      </c>
      <c r="O80" s="51"/>
      <c r="P80" s="52">
        <v>8</v>
      </c>
      <c r="Q80" s="53">
        <v>8</v>
      </c>
      <c r="R80" s="53"/>
      <c r="S80" s="53"/>
      <c r="T80" s="53"/>
      <c r="U80" s="54">
        <f t="shared" si="80"/>
        <v>8</v>
      </c>
      <c r="V80" s="55">
        <f t="shared" si="86"/>
        <v>8</v>
      </c>
      <c r="W80" s="57">
        <v>43860812000</v>
      </c>
      <c r="X80" s="57">
        <v>31747521000</v>
      </c>
      <c r="Y80" s="57"/>
      <c r="Z80" s="56"/>
      <c r="AA80" s="57"/>
      <c r="AB80" s="476">
        <f t="shared" si="81"/>
        <v>0.96347690858834267</v>
      </c>
      <c r="AC80" s="536">
        <f t="shared" si="82"/>
        <v>11.561722903060112</v>
      </c>
      <c r="AD80" s="488">
        <f t="shared" si="83"/>
        <v>11.561722903060112</v>
      </c>
      <c r="AE80" s="59"/>
      <c r="AF80" s="59">
        <v>0.2</v>
      </c>
      <c r="AG80" s="263">
        <v>19.8</v>
      </c>
      <c r="AH80" s="60">
        <f t="shared" si="84"/>
        <v>39.561722903060115</v>
      </c>
      <c r="AI80" s="55">
        <f t="shared" si="85"/>
        <v>39.561722903060115</v>
      </c>
      <c r="AJ80" s="61"/>
      <c r="AK80" s="62"/>
      <c r="AL80" s="63"/>
      <c r="AM80" s="64"/>
      <c r="AN80" s="65"/>
      <c r="AO80" s="66"/>
    </row>
    <row r="81" spans="1:41" s="22" customFormat="1" ht="60" customHeight="1" x14ac:dyDescent="0.15">
      <c r="A81" s="43"/>
      <c r="B81" s="44"/>
      <c r="C81" s="107" t="s">
        <v>1331</v>
      </c>
      <c r="D81" s="103" t="s">
        <v>1330</v>
      </c>
      <c r="E81" s="691" t="s">
        <v>1293</v>
      </c>
      <c r="F81" s="117"/>
      <c r="G81" s="46"/>
      <c r="H81" s="47"/>
      <c r="I81" s="48">
        <v>0.64</v>
      </c>
      <c r="J81" s="49">
        <v>0.2</v>
      </c>
      <c r="K81" s="49">
        <v>0.16</v>
      </c>
      <c r="L81" s="49"/>
      <c r="M81" s="49"/>
      <c r="N81" s="50">
        <f t="shared" si="79"/>
        <v>1</v>
      </c>
      <c r="O81" s="51"/>
      <c r="P81" s="52">
        <v>8</v>
      </c>
      <c r="Q81" s="53">
        <v>8</v>
      </c>
      <c r="R81" s="53">
        <v>8</v>
      </c>
      <c r="S81" s="53"/>
      <c r="T81" s="53"/>
      <c r="U81" s="54">
        <f t="shared" si="80"/>
        <v>8</v>
      </c>
      <c r="V81" s="55">
        <f t="shared" si="86"/>
        <v>8</v>
      </c>
      <c r="W81" s="57">
        <v>41104192000</v>
      </c>
      <c r="X81" s="56">
        <v>37771260000</v>
      </c>
      <c r="Y81" s="57">
        <v>30932491000</v>
      </c>
      <c r="Z81" s="56"/>
      <c r="AA81" s="57"/>
      <c r="AB81" s="551">
        <f t="shared" si="81"/>
        <v>0.94375498463722451</v>
      </c>
      <c r="AC81" s="536">
        <f t="shared" si="82"/>
        <v>11.325059815646695</v>
      </c>
      <c r="AD81" s="488">
        <f t="shared" si="83"/>
        <v>11.325059815646695</v>
      </c>
      <c r="AE81" s="59"/>
      <c r="AF81" s="59">
        <v>0.3</v>
      </c>
      <c r="AG81" s="263">
        <v>19.8</v>
      </c>
      <c r="AH81" s="60">
        <f t="shared" si="84"/>
        <v>39.425059815646691</v>
      </c>
      <c r="AI81" s="55">
        <f t="shared" si="85"/>
        <v>39.425059815646691</v>
      </c>
      <c r="AJ81" s="61"/>
      <c r="AK81" s="62"/>
      <c r="AL81" s="63"/>
      <c r="AM81" s="64"/>
      <c r="AN81" s="65"/>
      <c r="AO81" s="66"/>
    </row>
    <row r="82" spans="1:41" s="22" customFormat="1" ht="58.5" customHeight="1" x14ac:dyDescent="0.15">
      <c r="A82" s="43"/>
      <c r="B82" s="44"/>
      <c r="C82" s="107" t="s">
        <v>1327</v>
      </c>
      <c r="D82" s="222" t="s">
        <v>337</v>
      </c>
      <c r="E82" s="80"/>
      <c r="F82" s="104"/>
      <c r="G82" s="632"/>
      <c r="H82" s="47"/>
      <c r="I82" s="48">
        <v>0.65</v>
      </c>
      <c r="J82" s="49">
        <v>0.35</v>
      </c>
      <c r="K82" s="49"/>
      <c r="L82" s="49"/>
      <c r="M82" s="49"/>
      <c r="N82" s="50">
        <f>SUM(I82:M82)</f>
        <v>1</v>
      </c>
      <c r="O82" s="51"/>
      <c r="P82" s="52">
        <v>8</v>
      </c>
      <c r="Q82" s="53">
        <v>8</v>
      </c>
      <c r="R82" s="53"/>
      <c r="S82" s="53"/>
      <c r="T82" s="53"/>
      <c r="U82" s="54">
        <f t="shared" si="80"/>
        <v>8</v>
      </c>
      <c r="V82" s="55">
        <f t="shared" si="86"/>
        <v>8</v>
      </c>
      <c r="W82" s="56">
        <v>42811622000</v>
      </c>
      <c r="X82" s="56">
        <v>33894780000</v>
      </c>
      <c r="Y82" s="57"/>
      <c r="Z82" s="56"/>
      <c r="AA82" s="57"/>
      <c r="AB82" s="661">
        <f t="shared" si="81"/>
        <v>0.96516858905321423</v>
      </c>
      <c r="AC82" s="536">
        <f t="shared" si="82"/>
        <v>11.58202306863857</v>
      </c>
      <c r="AD82" s="488">
        <f t="shared" si="83"/>
        <v>11.58202306863857</v>
      </c>
      <c r="AE82" s="59"/>
      <c r="AF82" s="59">
        <v>0.2</v>
      </c>
      <c r="AG82" s="263">
        <v>19.8</v>
      </c>
      <c r="AH82" s="60">
        <f t="shared" si="84"/>
        <v>39.582023068638577</v>
      </c>
      <c r="AI82" s="55">
        <f t="shared" si="85"/>
        <v>39.582023068638577</v>
      </c>
      <c r="AJ82" s="61"/>
      <c r="AK82" s="62"/>
      <c r="AL82" s="63"/>
      <c r="AM82" s="64">
        <f>100%+AL82</f>
        <v>1</v>
      </c>
      <c r="AN82" s="65">
        <f>ROUNDUP((($E$2*AM82-$AN$4)*AJ82+$AN$4),-3)</f>
        <v>0</v>
      </c>
      <c r="AO82" s="66"/>
    </row>
    <row r="83" spans="1:41" s="22" customFormat="1" ht="60" customHeight="1" x14ac:dyDescent="0.15">
      <c r="A83" s="43"/>
      <c r="B83" s="44"/>
      <c r="C83" s="80"/>
      <c r="D83" s="213"/>
      <c r="E83" s="73"/>
      <c r="F83" s="117"/>
      <c r="G83" s="46"/>
      <c r="H83" s="47"/>
      <c r="I83" s="48"/>
      <c r="J83" s="49"/>
      <c r="K83" s="49"/>
      <c r="L83" s="49"/>
      <c r="M83" s="49"/>
      <c r="N83" s="50"/>
      <c r="O83" s="51"/>
      <c r="P83" s="52"/>
      <c r="Q83" s="53"/>
      <c r="R83" s="53"/>
      <c r="S83" s="53"/>
      <c r="T83" s="53"/>
      <c r="U83" s="54"/>
      <c r="V83" s="55"/>
      <c r="W83" s="57"/>
      <c r="X83" s="57"/>
      <c r="Y83" s="56"/>
      <c r="Z83" s="56"/>
      <c r="AA83" s="57"/>
      <c r="AB83" s="551"/>
      <c r="AC83" s="536"/>
      <c r="AD83" s="488"/>
      <c r="AE83" s="59"/>
      <c r="AF83" s="59"/>
      <c r="AG83" s="263"/>
      <c r="AH83" s="60"/>
      <c r="AI83" s="55"/>
      <c r="AJ83" s="61"/>
      <c r="AK83" s="62"/>
      <c r="AL83" s="63"/>
      <c r="AM83" s="64"/>
      <c r="AN83" s="65"/>
      <c r="AO83" s="66"/>
    </row>
    <row r="84" spans="1:41" s="22" customFormat="1" ht="48.75" customHeight="1" x14ac:dyDescent="0.15">
      <c r="A84" s="43"/>
      <c r="B84" s="44"/>
      <c r="C84" s="112" t="s">
        <v>1088</v>
      </c>
      <c r="D84" s="112" t="s">
        <v>50</v>
      </c>
      <c r="E84" s="80"/>
      <c r="F84" s="80"/>
      <c r="G84" s="542"/>
      <c r="H84" s="47"/>
      <c r="I84" s="48">
        <v>0.5</v>
      </c>
      <c r="J84" s="217">
        <v>0.5</v>
      </c>
      <c r="K84" s="49"/>
      <c r="L84" s="49"/>
      <c r="M84" s="49"/>
      <c r="N84" s="527">
        <f>SUM(I84:M84)</f>
        <v>1</v>
      </c>
      <c r="O84" s="51"/>
      <c r="P84" s="52">
        <v>8</v>
      </c>
      <c r="Q84" s="53">
        <v>8</v>
      </c>
      <c r="R84" s="53"/>
      <c r="S84" s="53"/>
      <c r="T84" s="53"/>
      <c r="U84" s="54">
        <f>ROUND(((P84*I84)+(Q84*J84)+(R84*K84)+(S84*L84)+(T84*M84)),2)</f>
        <v>8</v>
      </c>
      <c r="V84" s="55">
        <f>IF(U84&gt;=8,8,U84)</f>
        <v>8</v>
      </c>
      <c r="W84" s="56">
        <v>17683110000</v>
      </c>
      <c r="X84" s="56">
        <v>199782773000</v>
      </c>
      <c r="Y84" s="57"/>
      <c r="Z84" s="68"/>
      <c r="AA84" s="57"/>
      <c r="AB84" s="476">
        <f>(((((W84*I84)+(X84*J84)+(Y84*K84)+(Z84*L84)+(AA84*M84))/$L$2)))</f>
        <v>2.644084068753275</v>
      </c>
      <c r="AC84" s="536">
        <f>12*AB84</f>
        <v>31.729008825039301</v>
      </c>
      <c r="AD84" s="478">
        <f>IF(AC84&gt;=12,12,AC84)</f>
        <v>12</v>
      </c>
      <c r="AE84" s="59"/>
      <c r="AF84" s="59">
        <v>0.3</v>
      </c>
      <c r="AG84" s="263">
        <v>19.8</v>
      </c>
      <c r="AH84" s="60">
        <f>V84+AD84+AG84+AE84+AF84</f>
        <v>40.099999999999994</v>
      </c>
      <c r="AI84" s="55">
        <f>IF(AH84&gt;=40,40,AH84)</f>
        <v>40</v>
      </c>
      <c r="AJ84" s="61"/>
      <c r="AK84" s="62"/>
      <c r="AL84" s="63"/>
      <c r="AM84" s="64">
        <f>100%+AL84</f>
        <v>1</v>
      </c>
      <c r="AN84" s="65">
        <f>ROUNDUP((($E$2*AM84-$AN$4)*AJ84+$AN$4),-3)</f>
        <v>0</v>
      </c>
      <c r="AO84" s="66"/>
    </row>
    <row r="85" spans="1:41" s="22" customFormat="1" ht="58.5" customHeight="1" x14ac:dyDescent="0.15">
      <c r="A85" s="43"/>
      <c r="B85" s="44"/>
      <c r="C85" s="653" t="s">
        <v>87</v>
      </c>
      <c r="D85" s="523" t="s">
        <v>1323</v>
      </c>
      <c r="E85" s="523"/>
      <c r="F85" s="559"/>
      <c r="G85" s="632"/>
      <c r="H85" s="47"/>
      <c r="I85" s="48">
        <v>0.65</v>
      </c>
      <c r="J85" s="49">
        <v>0.35</v>
      </c>
      <c r="K85" s="49"/>
      <c r="L85" s="49"/>
      <c r="M85" s="49"/>
      <c r="N85" s="50">
        <f>SUM(I85:M85)</f>
        <v>1</v>
      </c>
      <c r="O85" s="51"/>
      <c r="P85" s="52">
        <v>8</v>
      </c>
      <c r="Q85" s="53">
        <v>8</v>
      </c>
      <c r="R85" s="53"/>
      <c r="S85" s="53"/>
      <c r="T85" s="53"/>
      <c r="U85" s="54">
        <f>ROUND(((P85*I85)+(Q85*J85)+(R85*K85)+(S85*L85)+(T85*M85)),2)</f>
        <v>8</v>
      </c>
      <c r="V85" s="55">
        <f>IF(U85&gt;=8,8,U85)</f>
        <v>8</v>
      </c>
      <c r="W85" s="648">
        <v>40173484000</v>
      </c>
      <c r="X85" s="56">
        <v>34500000000</v>
      </c>
      <c r="Y85" s="57"/>
      <c r="Z85" s="56"/>
      <c r="AA85" s="57"/>
      <c r="AB85" s="551">
        <f>(((((W85*I85)+(X85*J85)+(Y85*K85)+(Z85*L85)+(AA85*M85))/$L$2)))</f>
        <v>0.92862069771339972</v>
      </c>
      <c r="AC85" s="536">
        <f>12*AB85</f>
        <v>11.143448372560798</v>
      </c>
      <c r="AD85" s="488">
        <f>IF(AC85&gt;=12,12,AC85)</f>
        <v>11.143448372560798</v>
      </c>
      <c r="AE85" s="59"/>
      <c r="AF85" s="59">
        <v>0.2</v>
      </c>
      <c r="AG85" s="263">
        <v>19.8</v>
      </c>
      <c r="AH85" s="60">
        <f>V85+AD85+AG85+AE85+AF85</f>
        <v>39.143448372560798</v>
      </c>
      <c r="AI85" s="55">
        <f>IF(AH85&gt;=40,40,AH85)</f>
        <v>39.143448372560798</v>
      </c>
      <c r="AJ85" s="61"/>
      <c r="AK85" s="62"/>
      <c r="AL85" s="63"/>
      <c r="AM85" s="64">
        <f t="shared" ref="AM85" si="87">100%+AL85</f>
        <v>1</v>
      </c>
      <c r="AN85" s="65">
        <f t="shared" ref="AN85" si="88">ROUNDUP((($E$2*AM85-$AN$4)*AJ85+$AN$4),-3)</f>
        <v>0</v>
      </c>
      <c r="AO85" s="66"/>
    </row>
    <row r="86" spans="1:41" s="22" customFormat="1" ht="52.5" customHeight="1" x14ac:dyDescent="0.15">
      <c r="A86" s="43"/>
      <c r="B86" s="44"/>
      <c r="C86" s="573" t="s">
        <v>1293</v>
      </c>
      <c r="D86" s="112" t="s">
        <v>1270</v>
      </c>
      <c r="E86" s="73"/>
      <c r="F86" s="82"/>
      <c r="G86" s="46"/>
      <c r="H86" s="47"/>
      <c r="I86" s="48">
        <v>0.51</v>
      </c>
      <c r="J86" s="49">
        <v>0.49</v>
      </c>
      <c r="K86" s="49"/>
      <c r="L86" s="49"/>
      <c r="M86" s="49"/>
      <c r="N86" s="50">
        <f>SUM(I86:M86)</f>
        <v>1</v>
      </c>
      <c r="O86" s="51"/>
      <c r="P86" s="52">
        <v>8</v>
      </c>
      <c r="Q86" s="53">
        <v>8</v>
      </c>
      <c r="R86" s="53"/>
      <c r="S86" s="53"/>
      <c r="T86" s="53"/>
      <c r="U86" s="54">
        <f>ROUND(((P86*I86)+(Q86*J86)+(R86*K86)+(S86*L86)+(T86*M86)),2)</f>
        <v>8</v>
      </c>
      <c r="V86" s="55">
        <f>IF(U86&gt;=8,8,U86)</f>
        <v>8</v>
      </c>
      <c r="W86" s="646">
        <v>30932491000</v>
      </c>
      <c r="X86" s="648">
        <v>28674545000</v>
      </c>
      <c r="Y86" s="57"/>
      <c r="Z86" s="56"/>
      <c r="AA86" s="57"/>
      <c r="AB86" s="476">
        <f>(((((W86*I86)+(X86*J86)+(Y86*K86)+(Z86*L86)+(AA86*M86))/$L$2)))</f>
        <v>0.72528810532609855</v>
      </c>
      <c r="AC86" s="536">
        <f>12*AB86</f>
        <v>8.7034572639131831</v>
      </c>
      <c r="AD86" s="478">
        <f>IF(AC86&gt;=12,12,AC86)</f>
        <v>8.7034572639131831</v>
      </c>
      <c r="AE86" s="59"/>
      <c r="AF86" s="59">
        <v>0.3</v>
      </c>
      <c r="AG86" s="263">
        <v>19.8</v>
      </c>
      <c r="AH86" s="60">
        <f>V86+AD86+AG86+AE86+AF86</f>
        <v>36.803457263913181</v>
      </c>
      <c r="AI86" s="55">
        <f>IF(AH86&gt;=40,40,AH86)</f>
        <v>36.803457263913181</v>
      </c>
      <c r="AJ86" s="61"/>
      <c r="AK86" s="62"/>
      <c r="AL86" s="63"/>
      <c r="AM86" s="64">
        <f>100%+AL86</f>
        <v>1</v>
      </c>
      <c r="AN86" s="65">
        <f>ROUNDUP((($E$2*AM86-$AN$4)*AJ86+$AN$4),-3)</f>
        <v>0</v>
      </c>
      <c r="AO86" s="66"/>
    </row>
    <row r="87" spans="1:41" s="22" customFormat="1" ht="26.25" customHeight="1" x14ac:dyDescent="0.15">
      <c r="A87" s="43"/>
      <c r="B87" s="44"/>
      <c r="C87" s="843" t="s">
        <v>1173</v>
      </c>
      <c r="D87" s="844"/>
      <c r="E87" s="844"/>
      <c r="F87" s="845"/>
      <c r="G87" s="46"/>
      <c r="H87" s="47"/>
      <c r="I87" s="172"/>
      <c r="J87" s="217"/>
      <c r="K87" s="217"/>
      <c r="L87" s="217"/>
      <c r="M87" s="217"/>
      <c r="N87" s="50"/>
      <c r="O87" s="51"/>
      <c r="P87" s="584">
        <v>91.32</v>
      </c>
      <c r="Q87" s="584">
        <v>88</v>
      </c>
      <c r="R87" s="53"/>
      <c r="S87" s="585"/>
      <c r="T87" s="54"/>
      <c r="U87" s="496">
        <f>(I65*P87)+(J65*Q87)+(K65*R87)+(L65*S87)</f>
        <v>89.99199999999999</v>
      </c>
      <c r="V87" s="55">
        <f t="shared" ref="V87:V88" si="89">IF(U87&gt;=8,8,U87)</f>
        <v>8</v>
      </c>
      <c r="W87" s="56"/>
      <c r="X87" s="56"/>
      <c r="Y87" s="56"/>
      <c r="Z87" s="56"/>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44"/>
      <c r="C88" s="650" t="s">
        <v>1315</v>
      </c>
      <c r="D88" s="112" t="s">
        <v>1100</v>
      </c>
      <c r="E88" s="45"/>
      <c r="F88" s="45"/>
      <c r="G88" s="46"/>
      <c r="H88" s="47"/>
      <c r="I88" s="48">
        <v>0.6</v>
      </c>
      <c r="J88" s="49">
        <v>0.4</v>
      </c>
      <c r="K88" s="49"/>
      <c r="L88" s="49"/>
      <c r="M88" s="49"/>
      <c r="N88" s="50">
        <f>SUM(I88:M88)</f>
        <v>1</v>
      </c>
      <c r="O88" s="51"/>
      <c r="P88" s="52">
        <v>8</v>
      </c>
      <c r="Q88" s="53">
        <v>8</v>
      </c>
      <c r="R88" s="53"/>
      <c r="S88" s="53"/>
      <c r="T88" s="53"/>
      <c r="U88" s="54">
        <f>ROUND(((P88*I88)+(Q88*J88)+(R88*K88)+(S88*L88)+(T88*M88)),2)</f>
        <v>8</v>
      </c>
      <c r="V88" s="488">
        <f t="shared" si="89"/>
        <v>8</v>
      </c>
      <c r="W88" s="648">
        <v>44723512000</v>
      </c>
      <c r="X88" s="648">
        <v>29285343000</v>
      </c>
      <c r="Y88" s="56"/>
      <c r="Z88" s="68"/>
      <c r="AA88" s="57"/>
      <c r="AB88" s="476">
        <f>(((((W88*I88)+(X88*J88)+(Y88*K88)+(Z88*L88)+(AA88*M88))/$L$2)))</f>
        <v>0.93738656832389322</v>
      </c>
      <c r="AC88" s="536">
        <f>12*AB88</f>
        <v>11.248638819886718</v>
      </c>
      <c r="AD88" s="478">
        <f>IF(AC88&gt;=12,12,AC88)</f>
        <v>11.248638819886718</v>
      </c>
      <c r="AE88" s="59"/>
      <c r="AF88" s="59">
        <v>0.3</v>
      </c>
      <c r="AG88" s="263">
        <v>19.8</v>
      </c>
      <c r="AH88" s="60">
        <f>V88+AD88+AG88+AE88+AF88</f>
        <v>39.348638819886716</v>
      </c>
      <c r="AI88" s="55">
        <f>IF(AH88&gt;=40,40,AH88)</f>
        <v>39.348638819886716</v>
      </c>
      <c r="AJ88" s="61"/>
      <c r="AK88" s="62"/>
      <c r="AL88" s="63"/>
      <c r="AM88" s="64">
        <f>100%+AL88</f>
        <v>1</v>
      </c>
      <c r="AN88" s="65">
        <f>ROUNDUP((($E$2*AM88-$AN$4)*AJ88+$AN$4),-3)</f>
        <v>0</v>
      </c>
      <c r="AO88" s="66"/>
    </row>
    <row r="89" spans="1:41" s="22" customFormat="1" ht="48.75" customHeight="1" thickBot="1" x14ac:dyDescent="0.2">
      <c r="A89" s="279"/>
      <c r="B89" s="216"/>
      <c r="C89" s="549"/>
      <c r="D89" s="555"/>
      <c r="E89" s="46" t="s">
        <v>1325</v>
      </c>
      <c r="F89" s="528" t="s">
        <v>1294</v>
      </c>
      <c r="G89" s="555"/>
      <c r="H89" s="361"/>
      <c r="I89" s="500"/>
      <c r="J89" s="501"/>
      <c r="K89" s="501"/>
      <c r="L89" s="500"/>
      <c r="M89" s="502"/>
      <c r="N89" s="503"/>
      <c r="O89" s="504"/>
      <c r="P89" s="505"/>
      <c r="Q89" s="506"/>
      <c r="R89" s="506"/>
      <c r="S89" s="505"/>
      <c r="T89" s="507"/>
      <c r="U89" s="508"/>
      <c r="V89" s="509"/>
      <c r="W89" s="348"/>
      <c r="X89" s="350"/>
      <c r="Y89" s="350"/>
      <c r="Z89" s="348"/>
      <c r="AA89" s="510"/>
      <c r="AB89" s="511"/>
      <c r="AC89" s="553"/>
      <c r="AD89" s="512"/>
      <c r="AE89" s="513"/>
      <c r="AF89" s="513"/>
      <c r="AG89" s="526"/>
      <c r="AH89" s="514"/>
      <c r="AI89" s="515"/>
      <c r="AJ89" s="516"/>
      <c r="AK89" s="517"/>
      <c r="AL89" s="518"/>
      <c r="AM89" s="519"/>
      <c r="AN89" s="520"/>
      <c r="AO89" s="521"/>
    </row>
    <row r="90" spans="1:41" s="22" customFormat="1" ht="41.25" customHeight="1" thickBot="1" x14ac:dyDescent="0.2">
      <c r="A90" s="121"/>
      <c r="B90" s="122"/>
      <c r="C90" s="123"/>
      <c r="D90" s="125"/>
      <c r="E90" s="570"/>
      <c r="F90" s="125"/>
      <c r="G90" s="125"/>
      <c r="H90" s="126"/>
      <c r="I90" s="123"/>
      <c r="J90" s="124"/>
      <c r="K90" s="124"/>
      <c r="L90" s="123"/>
      <c r="M90" s="125"/>
      <c r="N90" s="127"/>
      <c r="O90" s="126"/>
      <c r="P90" s="123"/>
      <c r="Q90" s="124"/>
      <c r="R90" s="124"/>
      <c r="S90" s="123"/>
      <c r="T90" s="125"/>
      <c r="U90" s="128"/>
      <c r="V90" s="129"/>
      <c r="W90" s="130"/>
      <c r="X90" s="131"/>
      <c r="Y90" s="131"/>
      <c r="Z90" s="130"/>
      <c r="AA90" s="132"/>
      <c r="AB90" s="133"/>
      <c r="AC90" s="133"/>
      <c r="AD90" s="486"/>
      <c r="AE90" s="134"/>
      <c r="AF90" s="134"/>
      <c r="AG90" s="490"/>
      <c r="AH90" s="135"/>
      <c r="AI90" s="135"/>
      <c r="AJ90" s="131"/>
      <c r="AK90" s="125"/>
      <c r="AL90" s="136"/>
      <c r="AM90" s="137"/>
      <c r="AN90" s="487"/>
      <c r="AO90" s="139"/>
    </row>
    <row r="91" spans="1:41" s="22" customFormat="1" ht="41.25" customHeight="1" thickBot="1" x14ac:dyDescent="0.2">
      <c r="A91" s="121"/>
      <c r="B91" s="122"/>
      <c r="C91" s="123"/>
      <c r="D91" s="125"/>
      <c r="E91" s="658" t="s">
        <v>1313</v>
      </c>
      <c r="F91" s="125"/>
      <c r="G91" s="125"/>
      <c r="H91" s="126"/>
      <c r="I91" s="123"/>
      <c r="J91" s="124"/>
      <c r="K91" s="124"/>
      <c r="L91" s="123"/>
      <c r="M91" s="125"/>
      <c r="N91" s="127"/>
      <c r="O91" s="126"/>
      <c r="P91" s="123"/>
      <c r="Q91" s="124"/>
      <c r="R91" s="124"/>
      <c r="S91" s="123"/>
      <c r="T91" s="125"/>
      <c r="U91" s="128"/>
      <c r="V91" s="129"/>
      <c r="W91" s="130"/>
      <c r="X91" s="131"/>
      <c r="Y91" s="131"/>
      <c r="Z91" s="130"/>
      <c r="AA91" s="132"/>
      <c r="AB91" s="133"/>
      <c r="AC91" s="133"/>
      <c r="AD91" s="486"/>
      <c r="AE91" s="134"/>
      <c r="AF91" s="134"/>
      <c r="AG91" s="490"/>
      <c r="AH91" s="135"/>
      <c r="AI91" s="135"/>
      <c r="AJ91" s="131"/>
      <c r="AK91" s="125"/>
      <c r="AL91" s="136"/>
      <c r="AM91" s="137"/>
      <c r="AN91" s="487"/>
      <c r="AO91" s="139"/>
    </row>
    <row r="92" spans="1:41" s="22" customFormat="1" ht="56.25" customHeight="1" x14ac:dyDescent="0.15">
      <c r="A92" s="43"/>
      <c r="B92" s="44"/>
      <c r="C92" s="112" t="s">
        <v>62</v>
      </c>
      <c r="D92" s="115" t="s">
        <v>1308</v>
      </c>
      <c r="E92" s="657" t="s">
        <v>1222</v>
      </c>
      <c r="F92" s="112" t="s">
        <v>1294</v>
      </c>
      <c r="G92" s="46"/>
      <c r="H92" s="47"/>
      <c r="I92" s="172">
        <v>0.5</v>
      </c>
      <c r="J92" s="49">
        <v>0.25</v>
      </c>
      <c r="K92" s="49">
        <v>0.1</v>
      </c>
      <c r="L92" s="217">
        <v>0.15</v>
      </c>
      <c r="M92" s="49"/>
      <c r="N92" s="50">
        <f t="shared" ref="N92" si="90">SUM(I92:M92)</f>
        <v>1</v>
      </c>
      <c r="O92" s="51"/>
      <c r="P92" s="52">
        <v>8</v>
      </c>
      <c r="Q92" s="53">
        <v>8</v>
      </c>
      <c r="R92" s="53">
        <v>8</v>
      </c>
      <c r="S92" s="53">
        <v>8</v>
      </c>
      <c r="T92" s="53"/>
      <c r="U92" s="54">
        <f>ROUND(((P92*I92)+(Q92*J92)+(R92*K92)+(S92*L92)+(T92*M92)),2)</f>
        <v>8</v>
      </c>
      <c r="V92" s="55">
        <f t="shared" ref="V92" si="91">IF(U92&gt;=8,8,U92)</f>
        <v>8</v>
      </c>
      <c r="W92" s="56">
        <v>308569971000</v>
      </c>
      <c r="X92" s="56"/>
      <c r="Y92" s="56">
        <v>15991070000</v>
      </c>
      <c r="Z92" s="56"/>
      <c r="AA92" s="57"/>
      <c r="AB92" s="476">
        <f>(((((W92*I92)+(X92*J92)+(Y92*K92)+(Z92*L92)+(AA92*M92))/$L$2)))</f>
        <v>3.7906695051684207</v>
      </c>
      <c r="AC92" s="536">
        <f>12*AB92</f>
        <v>45.48803406202105</v>
      </c>
      <c r="AD92" s="478">
        <f>IF(AC92&gt;=12,12,AC92)</f>
        <v>12</v>
      </c>
      <c r="AE92" s="182"/>
      <c r="AF92" s="59">
        <v>0.2</v>
      </c>
      <c r="AG92" s="263">
        <v>19.8</v>
      </c>
      <c r="AH92" s="60">
        <f>V92+AD92+AG92+AE92+AF92</f>
        <v>40</v>
      </c>
      <c r="AI92" s="55">
        <f>IF(AH92&gt;=40,40,AH92)</f>
        <v>40</v>
      </c>
      <c r="AJ92" s="61"/>
      <c r="AK92" s="62"/>
      <c r="AL92" s="63"/>
      <c r="AM92" s="64">
        <f>100%+AL92</f>
        <v>1</v>
      </c>
      <c r="AN92" s="65">
        <f>ROUNDUP((($E$2*AM92-$AN$4)*AJ92+$AN$4),-3)</f>
        <v>0</v>
      </c>
      <c r="AO92" s="66"/>
    </row>
    <row r="93" spans="1:41" s="22" customFormat="1" ht="48.75" customHeight="1" x14ac:dyDescent="0.15">
      <c r="A93" s="43"/>
      <c r="B93" s="44"/>
      <c r="C93" s="112" t="s">
        <v>1170</v>
      </c>
      <c r="D93" s="655" t="s">
        <v>1320</v>
      </c>
      <c r="E93" s="115" t="s">
        <v>1316</v>
      </c>
      <c r="F93" s="115" t="s">
        <v>1305</v>
      </c>
      <c r="G93" s="46"/>
      <c r="H93" s="47"/>
      <c r="I93" s="48">
        <v>0.5</v>
      </c>
      <c r="J93" s="49">
        <v>0.23</v>
      </c>
      <c r="K93" s="49">
        <v>0.12</v>
      </c>
      <c r="L93" s="49">
        <v>0.15</v>
      </c>
      <c r="M93" s="49"/>
      <c r="N93" s="50">
        <f>SUM(I93:M93)</f>
        <v>1</v>
      </c>
      <c r="O93" s="51"/>
      <c r="P93" s="52">
        <v>8</v>
      </c>
      <c r="Q93" s="53">
        <v>8</v>
      </c>
      <c r="R93" s="53">
        <v>8</v>
      </c>
      <c r="S93" s="53">
        <v>8</v>
      </c>
      <c r="T93" s="53"/>
      <c r="U93" s="54">
        <f>ROUND(((P93*I93)+(Q93*J93)+(R93*K93)+(S93*L93)+(T93*M93)),2)</f>
        <v>8</v>
      </c>
      <c r="V93" s="55">
        <f>IF(U93&gt;=8,8,U93)</f>
        <v>8</v>
      </c>
      <c r="W93" s="56">
        <v>211239752000</v>
      </c>
      <c r="X93" s="56"/>
      <c r="Y93" s="57"/>
      <c r="Z93" s="56"/>
      <c r="AA93" s="57"/>
      <c r="AB93" s="476">
        <f>(((((W93*I93)+(X93*J93)+(Y93*K93)+(Z93*L93)+(AA93*M93))/$L$2)))</f>
        <v>2.5683829354997845</v>
      </c>
      <c r="AC93" s="536">
        <f>12*AB93</f>
        <v>30.820595225997415</v>
      </c>
      <c r="AD93" s="478">
        <f>IF(AC93&gt;=12,12,AC93)</f>
        <v>12</v>
      </c>
      <c r="AE93" s="59"/>
      <c r="AF93" s="59">
        <v>0.2</v>
      </c>
      <c r="AG93" s="263">
        <v>19.8</v>
      </c>
      <c r="AH93" s="60">
        <f>V93+AD93+AG93+AE93+AF93</f>
        <v>40</v>
      </c>
      <c r="AI93" s="55">
        <f>IF(AH93&gt;=40,40,AH93)</f>
        <v>40</v>
      </c>
      <c r="AJ93" s="61"/>
      <c r="AK93" s="62"/>
      <c r="AL93" s="63"/>
      <c r="AM93" s="64">
        <f>100%+AL93</f>
        <v>1</v>
      </c>
      <c r="AN93" s="65">
        <f>ROUNDUP((($E$2*AM93-$AN$4)*AJ93+$AN$4),-3)</f>
        <v>0</v>
      </c>
      <c r="AO93" s="66"/>
    </row>
    <row r="94" spans="1:41" s="22" customFormat="1" ht="26.25" customHeight="1" x14ac:dyDescent="0.15">
      <c r="A94" s="43"/>
      <c r="B94" s="44"/>
      <c r="C94" s="843" t="s">
        <v>1172</v>
      </c>
      <c r="D94" s="844"/>
      <c r="E94" s="844"/>
      <c r="F94" s="845"/>
      <c r="G94" s="46"/>
      <c r="H94" s="47"/>
      <c r="I94" s="172"/>
      <c r="J94" s="217"/>
      <c r="K94" s="217"/>
      <c r="L94" s="217"/>
      <c r="M94" s="217"/>
      <c r="N94" s="50"/>
      <c r="O94" s="51"/>
      <c r="P94" s="584">
        <v>87.05</v>
      </c>
      <c r="Q94" s="54">
        <v>88</v>
      </c>
      <c r="R94" s="54">
        <v>88</v>
      </c>
      <c r="S94" s="54">
        <v>92.45</v>
      </c>
      <c r="T94" s="54"/>
      <c r="U94" s="496">
        <f>(I93*P94)+(J93*Q94)+(K93*R94)+(L93*S94)</f>
        <v>88.192499999999995</v>
      </c>
      <c r="V94" s="55">
        <f>IF(U94&gt;=8,8,U94)</f>
        <v>8</v>
      </c>
      <c r="W94" s="56"/>
      <c r="X94" s="56"/>
      <c r="Y94" s="56"/>
      <c r="Z94" s="56"/>
      <c r="AA94" s="57"/>
      <c r="AB94" s="476"/>
      <c r="AC94" s="536"/>
      <c r="AD94" s="478"/>
      <c r="AE94" s="59"/>
      <c r="AF94" s="59"/>
      <c r="AG94" s="263"/>
      <c r="AH94" s="60"/>
      <c r="AI94" s="55"/>
      <c r="AJ94" s="61"/>
      <c r="AK94" s="62"/>
      <c r="AL94" s="63"/>
      <c r="AM94" s="64"/>
      <c r="AN94" s="65"/>
      <c r="AO94" s="66"/>
    </row>
    <row r="95" spans="1:41" s="22" customFormat="1" ht="60" customHeight="1" x14ac:dyDescent="0.15">
      <c r="A95" s="43"/>
      <c r="B95" s="44"/>
      <c r="C95" s="113" t="s">
        <v>1310</v>
      </c>
      <c r="D95" s="651" t="s">
        <v>1260</v>
      </c>
      <c r="E95" s="80"/>
      <c r="F95" s="117"/>
      <c r="G95" s="46"/>
      <c r="H95" s="47"/>
      <c r="I95" s="48">
        <v>0.8</v>
      </c>
      <c r="J95" s="49">
        <v>0.2</v>
      </c>
      <c r="K95" s="49"/>
      <c r="L95" s="49"/>
      <c r="M95" s="49"/>
      <c r="N95" s="50">
        <f t="shared" ref="N95" si="92">SUM(I95:M95)</f>
        <v>1</v>
      </c>
      <c r="O95" s="51"/>
      <c r="P95" s="52">
        <v>8</v>
      </c>
      <c r="Q95" s="53">
        <v>8</v>
      </c>
      <c r="R95" s="53"/>
      <c r="S95" s="53"/>
      <c r="T95" s="53"/>
      <c r="U95" s="54">
        <f>ROUND(((P95*I95)+(Q95*J95)+(R95*K95)+(S95*L95)+(T95*M95)),2)</f>
        <v>8</v>
      </c>
      <c r="V95" s="55">
        <f>IF(U95&gt;=8,8,U95)</f>
        <v>8</v>
      </c>
      <c r="W95" s="57">
        <v>41104192000</v>
      </c>
      <c r="X95" s="646">
        <v>46745176000</v>
      </c>
      <c r="Y95" s="56"/>
      <c r="Z95" s="56"/>
      <c r="AA95" s="57"/>
      <c r="AB95" s="551">
        <f>(((((W95*I95)+(X95*J95)+(Y95*K95)+(Z95*L95)+(AA95*M95))/$L$2)))</f>
        <v>1.0269747591761254</v>
      </c>
      <c r="AC95" s="536">
        <f>12*AB95</f>
        <v>12.323697110113503</v>
      </c>
      <c r="AD95" s="488">
        <f>IF(AC95&gt;=12,12,AC95)</f>
        <v>12</v>
      </c>
      <c r="AE95" s="59"/>
      <c r="AF95" s="59">
        <v>0.3</v>
      </c>
      <c r="AG95" s="263">
        <v>19.8</v>
      </c>
      <c r="AH95" s="60">
        <f>V95+AD95+AG95+AE95+AF95</f>
        <v>40.099999999999994</v>
      </c>
      <c r="AI95" s="55">
        <f>IF(AH95&gt;=40,40,AH95)</f>
        <v>40</v>
      </c>
      <c r="AJ95" s="61"/>
      <c r="AK95" s="62"/>
      <c r="AL95" s="63"/>
      <c r="AM95" s="64"/>
      <c r="AN95" s="65"/>
      <c r="AO95" s="66"/>
    </row>
    <row r="96" spans="1:41" s="22" customFormat="1" ht="48.75" customHeight="1" x14ac:dyDescent="0.15">
      <c r="A96" s="43"/>
      <c r="B96" s="44"/>
      <c r="C96" s="112" t="s">
        <v>301</v>
      </c>
      <c r="D96" s="656" t="s">
        <v>1318</v>
      </c>
      <c r="E96" s="45"/>
      <c r="F96" s="73"/>
      <c r="G96" s="46"/>
      <c r="H96" s="47"/>
      <c r="I96" s="172">
        <v>0.65</v>
      </c>
      <c r="J96" s="217">
        <v>0.35</v>
      </c>
      <c r="K96" s="49"/>
      <c r="L96" s="49"/>
      <c r="M96" s="49"/>
      <c r="N96" s="50">
        <f t="shared" ref="N96" si="93">SUM(I96:M96)</f>
        <v>1</v>
      </c>
      <c r="O96" s="51"/>
      <c r="P96" s="52">
        <v>8</v>
      </c>
      <c r="Q96" s="53">
        <v>8</v>
      </c>
      <c r="R96" s="53"/>
      <c r="S96" s="53"/>
      <c r="T96" s="53"/>
      <c r="U96" s="54">
        <f t="shared" ref="U96" si="94">ROUND(((P96*I96)+(Q96*J96)+(R96*K96)+(S96*L96)+(T96*M96)),2)</f>
        <v>8</v>
      </c>
      <c r="V96" s="55">
        <f t="shared" ref="V96" si="95">IF(U96&gt;=8,8,U96)</f>
        <v>8</v>
      </c>
      <c r="W96" s="68">
        <v>216905995000</v>
      </c>
      <c r="X96" s="56">
        <v>7400000000</v>
      </c>
      <c r="Y96" s="57"/>
      <c r="Z96" s="56"/>
      <c r="AA96" s="57"/>
      <c r="AB96" s="476">
        <f t="shared" ref="AB96" si="96">(((((W96*I96)+(X96*J96)+(Y96*K96)+(Z96*L96)+(AA96*M96))/$L$2)))</f>
        <v>3.4914412161455814</v>
      </c>
      <c r="AC96" s="536">
        <f t="shared" ref="AC96" si="97">12*AB96</f>
        <v>41.897294593746977</v>
      </c>
      <c r="AD96" s="478">
        <f t="shared" ref="AD96" si="98">IF(AC96&gt;=12,12,AC96)</f>
        <v>12</v>
      </c>
      <c r="AE96" s="59"/>
      <c r="AF96" s="59">
        <v>0.2</v>
      </c>
      <c r="AG96" s="263">
        <v>19.8</v>
      </c>
      <c r="AH96" s="60">
        <f t="shared" ref="AH96:AH97" si="99">V96+AD96+AG96+AE96+AF96</f>
        <v>40</v>
      </c>
      <c r="AI96" s="55">
        <f t="shared" ref="AI96" si="100">IF(AH96&gt;=40,40,AH96)</f>
        <v>40</v>
      </c>
      <c r="AJ96" s="61"/>
      <c r="AK96" s="62"/>
      <c r="AL96" s="63"/>
      <c r="AM96" s="64">
        <f t="shared" ref="AM96" si="101">100%+AL96</f>
        <v>1</v>
      </c>
      <c r="AN96" s="65">
        <f t="shared" ref="AN96" si="102">ROUNDUP((($E$2*AM96-$AN$4)*AJ96+$AN$4),-3)</f>
        <v>0</v>
      </c>
      <c r="AO96" s="66"/>
    </row>
    <row r="97" spans="1:41" s="22" customFormat="1" ht="48.75" customHeight="1" x14ac:dyDescent="0.15">
      <c r="A97" s="43"/>
      <c r="B97" s="44"/>
      <c r="C97" s="115" t="s">
        <v>1160</v>
      </c>
      <c r="D97" s="656" t="s">
        <v>1319</v>
      </c>
      <c r="E97" s="73" t="s">
        <v>1300</v>
      </c>
      <c r="F97" s="45"/>
      <c r="G97" s="46"/>
      <c r="H97" s="47"/>
      <c r="I97" s="172">
        <v>0.6</v>
      </c>
      <c r="J97" s="217">
        <v>0.25</v>
      </c>
      <c r="K97" s="217">
        <v>0.15</v>
      </c>
      <c r="L97" s="217"/>
      <c r="M97" s="217"/>
      <c r="N97" s="50">
        <f>SUM(I97:M97)</f>
        <v>1</v>
      </c>
      <c r="O97" s="51"/>
      <c r="P97" s="52">
        <v>8</v>
      </c>
      <c r="Q97" s="53">
        <v>8</v>
      </c>
      <c r="R97" s="53">
        <v>8</v>
      </c>
      <c r="S97" s="53"/>
      <c r="T97" s="53"/>
      <c r="U97" s="54">
        <f>ROUND(((P97*I97)+(Q97*J97)+(R97*K97)+(S97*L97)+(T97*M97)),2)</f>
        <v>8</v>
      </c>
      <c r="V97" s="55">
        <f>IF(U97&gt;=8,8,U97)</f>
        <v>8</v>
      </c>
      <c r="W97" s="56">
        <v>209657563000</v>
      </c>
      <c r="X97" s="56"/>
      <c r="Y97" s="56"/>
      <c r="Z97" s="56"/>
      <c r="AA97" s="57"/>
      <c r="AB97" s="476">
        <f>(((((W97*I97)+(X97*J97)+(Y97*K97)+(Z97*L97)+(AA97*M97))/$L$2)))</f>
        <v>3.0589748492471496</v>
      </c>
      <c r="AC97" s="536">
        <f>12*AB97</f>
        <v>36.707698190965793</v>
      </c>
      <c r="AD97" s="478">
        <f>IF(AC97&gt;=12,12,AC97)</f>
        <v>12</v>
      </c>
      <c r="AE97" s="59"/>
      <c r="AF97" s="59">
        <v>0.3</v>
      </c>
      <c r="AG97" s="496">
        <v>20</v>
      </c>
      <c r="AH97" s="60">
        <f t="shared" si="99"/>
        <v>40.299999999999997</v>
      </c>
      <c r="AI97" s="55">
        <f>IF(AH97&gt;=40,40,AH97)</f>
        <v>40</v>
      </c>
      <c r="AJ97" s="61"/>
      <c r="AK97" s="62"/>
      <c r="AL97" s="63"/>
      <c r="AM97" s="64">
        <f>100%+AL97</f>
        <v>1</v>
      </c>
      <c r="AN97" s="65">
        <f>ROUNDUP((($E$2*AM97-$AN$4)*AJ97+$AN$4),-3)</f>
        <v>0</v>
      </c>
      <c r="AO97" s="66"/>
    </row>
    <row r="98" spans="1:41" s="22" customFormat="1" ht="26.25" customHeight="1" x14ac:dyDescent="0.15">
      <c r="A98" s="43"/>
      <c r="B98" s="44"/>
      <c r="C98" s="843" t="s">
        <v>1173</v>
      </c>
      <c r="D98" s="844"/>
      <c r="E98" s="844"/>
      <c r="F98" s="845"/>
      <c r="G98" s="46"/>
      <c r="H98" s="47"/>
      <c r="I98" s="172"/>
      <c r="J98" s="217"/>
      <c r="K98" s="217"/>
      <c r="L98" s="217"/>
      <c r="M98" s="217"/>
      <c r="N98" s="50"/>
      <c r="O98" s="51"/>
      <c r="P98" s="584">
        <v>93.4</v>
      </c>
      <c r="Q98" s="584">
        <v>88</v>
      </c>
      <c r="R98" s="53">
        <v>88</v>
      </c>
      <c r="S98" s="585"/>
      <c r="T98" s="54"/>
      <c r="U98" s="496">
        <f>(I97*P98)+(J97*Q98)+(K97*R98)+(L97*S98)</f>
        <v>91.24</v>
      </c>
      <c r="V98" s="55">
        <f>IF(U98&gt;=8,8,U98)</f>
        <v>8</v>
      </c>
      <c r="W98" s="56"/>
      <c r="X98" s="56"/>
      <c r="Y98" s="56"/>
      <c r="Z98" s="56"/>
      <c r="AA98" s="57"/>
      <c r="AB98" s="476"/>
      <c r="AC98" s="536"/>
      <c r="AD98" s="478"/>
      <c r="AE98" s="59"/>
      <c r="AF98" s="59"/>
      <c r="AG98" s="263"/>
      <c r="AH98" s="60"/>
      <c r="AI98" s="55"/>
      <c r="AJ98" s="61"/>
      <c r="AK98" s="62"/>
      <c r="AL98" s="63"/>
      <c r="AM98" s="64"/>
      <c r="AN98" s="65"/>
      <c r="AO98" s="66"/>
    </row>
    <row r="99" spans="1:41" s="22" customFormat="1" ht="58.5" customHeight="1" x14ac:dyDescent="0.15">
      <c r="A99" s="43"/>
      <c r="B99" s="44"/>
      <c r="C99" s="112" t="s">
        <v>1240</v>
      </c>
      <c r="D99" s="112" t="s">
        <v>286</v>
      </c>
      <c r="E99" s="45"/>
      <c r="F99" s="82"/>
      <c r="G99" s="46"/>
      <c r="H99" s="47"/>
      <c r="I99" s="48">
        <v>0.5</v>
      </c>
      <c r="J99" s="49">
        <v>0.5</v>
      </c>
      <c r="K99" s="217"/>
      <c r="L99" s="49"/>
      <c r="M99" s="49"/>
      <c r="N99" s="50">
        <f>SUM(I99:M99)</f>
        <v>1</v>
      </c>
      <c r="O99" s="51"/>
      <c r="P99" s="52">
        <v>8</v>
      </c>
      <c r="Q99" s="53">
        <v>8</v>
      </c>
      <c r="R99" s="53"/>
      <c r="S99" s="53"/>
      <c r="T99" s="53"/>
      <c r="U99" s="54">
        <f>ROUND(((P99*I99)+(Q99*J99)+(R99*K99)+(S99*L99)+(T99*M99)),2)</f>
        <v>8</v>
      </c>
      <c r="V99" s="55">
        <f>IF(U99&gt;=8,8,U99)</f>
        <v>8</v>
      </c>
      <c r="W99" s="57">
        <v>16713749000</v>
      </c>
      <c r="X99" s="57">
        <v>91390749000</v>
      </c>
      <c r="Y99" s="56"/>
      <c r="Z99" s="56"/>
      <c r="AA99" s="57"/>
      <c r="AB99" s="476">
        <f>(((((W99*I99)+(X99*J99)+(Y99*K99)+(Z99*L99)+(AA99*M99))/$L$2)))</f>
        <v>1.314401031459129</v>
      </c>
      <c r="AC99" s="536">
        <f>12*AB99</f>
        <v>15.772812377509549</v>
      </c>
      <c r="AD99" s="478">
        <f>IF(AC99&gt;=12,12,AC99)</f>
        <v>12</v>
      </c>
      <c r="AE99" s="59"/>
      <c r="AF99" s="59">
        <v>0.3</v>
      </c>
      <c r="AG99" s="263">
        <v>19.8</v>
      </c>
      <c r="AH99" s="60">
        <f>V99+AD99+AG99+AE99+AF99</f>
        <v>40.099999999999994</v>
      </c>
      <c r="AI99" s="55">
        <f>IF(AH99&gt;=40,40,AH99)</f>
        <v>40</v>
      </c>
      <c r="AJ99" s="61"/>
      <c r="AK99" s="62"/>
      <c r="AL99" s="63"/>
      <c r="AM99" s="64"/>
      <c r="AN99" s="65"/>
      <c r="AO99" s="66"/>
    </row>
    <row r="100" spans="1:41" s="22" customFormat="1" ht="48.75" customHeight="1" x14ac:dyDescent="0.15">
      <c r="A100" s="43"/>
      <c r="B100" s="44"/>
      <c r="C100" s="651" t="s">
        <v>1311</v>
      </c>
      <c r="D100" s="112" t="s">
        <v>979</v>
      </c>
      <c r="E100" s="45"/>
      <c r="F100" s="73"/>
      <c r="G100" s="46"/>
      <c r="H100" s="47"/>
      <c r="I100" s="48">
        <v>0.5</v>
      </c>
      <c r="J100" s="49">
        <v>0.5</v>
      </c>
      <c r="K100" s="49"/>
      <c r="L100" s="49"/>
      <c r="M100" s="49"/>
      <c r="N100" s="50">
        <f t="shared" ref="N100" si="103">SUM(I100:M100)</f>
        <v>1</v>
      </c>
      <c r="O100" s="51"/>
      <c r="P100" s="52">
        <v>8</v>
      </c>
      <c r="Q100" s="53">
        <v>8</v>
      </c>
      <c r="R100" s="53"/>
      <c r="S100" s="53"/>
      <c r="T100" s="53"/>
      <c r="U100" s="54">
        <f t="shared" ref="U100:U110" si="104">ROUND(((P100*I100)+(Q100*J100)+(R100*K100)+(S100*L100)+(T100*M100)),2)</f>
        <v>8</v>
      </c>
      <c r="V100" s="55">
        <f t="shared" ref="V100" si="105">IF(U100&gt;=8,8,U100)</f>
        <v>8</v>
      </c>
      <c r="W100" s="648">
        <v>11582387000</v>
      </c>
      <c r="X100" s="57">
        <v>123173914000</v>
      </c>
      <c r="Y100" s="57"/>
      <c r="Z100" s="56"/>
      <c r="AA100" s="57"/>
      <c r="AB100" s="476">
        <f t="shared" ref="AB100:AB110" si="106">(((((W100*I100)+(X100*J100)+(Y100*K100)+(Z100*L100)+(AA100*M100))/$L$2)))</f>
        <v>1.6384500581096713</v>
      </c>
      <c r="AC100" s="536">
        <f t="shared" ref="AC100:AC110" si="107">12*AB100</f>
        <v>19.661400697316054</v>
      </c>
      <c r="AD100" s="478">
        <f t="shared" ref="AD100:AD110" si="108">IF(AC100&gt;=12,12,AC100)</f>
        <v>12</v>
      </c>
      <c r="AE100" s="182"/>
      <c r="AF100" s="59">
        <v>0.3</v>
      </c>
      <c r="AG100" s="263">
        <v>19.8</v>
      </c>
      <c r="AH100" s="60">
        <f t="shared" ref="AH100:AH110" si="109">V100+AD100+AG100+AE100+AF100</f>
        <v>40.099999999999994</v>
      </c>
      <c r="AI100" s="55">
        <f t="shared" ref="AI100:AI110" si="110">IF(AH100&gt;=40,40,AH100)</f>
        <v>40</v>
      </c>
      <c r="AJ100" s="61"/>
      <c r="AK100" s="62"/>
      <c r="AL100" s="63"/>
      <c r="AM100" s="64">
        <f>100%+AL100</f>
        <v>1</v>
      </c>
      <c r="AN100" s="65">
        <f>ROUNDUP((($E$2*AM100-$AN$4)*AJ100+$AN$4),-3)</f>
        <v>0</v>
      </c>
      <c r="AO100" s="66"/>
    </row>
    <row r="101" spans="1:41" s="22" customFormat="1" ht="48.75" customHeight="1" x14ac:dyDescent="0.15">
      <c r="A101" s="43"/>
      <c r="B101" s="44"/>
      <c r="C101" s="113" t="s">
        <v>1245</v>
      </c>
      <c r="D101" s="660" t="s">
        <v>1321</v>
      </c>
      <c r="E101" s="80"/>
      <c r="F101" s="80"/>
      <c r="G101" s="542"/>
      <c r="H101" s="47"/>
      <c r="I101" s="48">
        <v>0.6</v>
      </c>
      <c r="J101" s="217">
        <v>0.4</v>
      </c>
      <c r="K101" s="49"/>
      <c r="L101" s="49"/>
      <c r="M101" s="49"/>
      <c r="N101" s="527">
        <f t="shared" ref="N101:N110" si="111">SUM(I101:M101)</f>
        <v>1</v>
      </c>
      <c r="O101" s="51"/>
      <c r="P101" s="52">
        <v>8</v>
      </c>
      <c r="Q101" s="53">
        <v>8</v>
      </c>
      <c r="R101" s="53"/>
      <c r="S101" s="53"/>
      <c r="T101" s="53"/>
      <c r="U101" s="54">
        <f t="shared" si="104"/>
        <v>8</v>
      </c>
      <c r="V101" s="55">
        <f>IF(U101&gt;=8,8,U101)</f>
        <v>8</v>
      </c>
      <c r="W101" s="56">
        <v>48895833000</v>
      </c>
      <c r="X101" s="648">
        <v>13093462000</v>
      </c>
      <c r="Y101" s="57"/>
      <c r="Z101" s="68"/>
      <c r="AA101" s="57"/>
      <c r="AB101" s="476">
        <f t="shared" si="106"/>
        <v>0.84076545974655659</v>
      </c>
      <c r="AC101" s="536">
        <f t="shared" si="107"/>
        <v>10.089185516958679</v>
      </c>
      <c r="AD101" s="478">
        <f t="shared" si="108"/>
        <v>10.089185516958679</v>
      </c>
      <c r="AE101" s="59"/>
      <c r="AF101" s="59">
        <v>0.3</v>
      </c>
      <c r="AG101" s="263">
        <v>19.8</v>
      </c>
      <c r="AH101" s="60">
        <f t="shared" si="109"/>
        <v>38.189185516958673</v>
      </c>
      <c r="AI101" s="55">
        <f t="shared" si="110"/>
        <v>38.189185516958673</v>
      </c>
      <c r="AJ101" s="61"/>
      <c r="AK101" s="62"/>
      <c r="AL101" s="63"/>
      <c r="AM101" s="64">
        <f>100%+AL101</f>
        <v>1</v>
      </c>
      <c r="AN101" s="65">
        <f>ROUNDUP((($E$2*AM101-$AN$4)*AJ101+$AN$4),-3)</f>
        <v>0</v>
      </c>
      <c r="AO101" s="66"/>
    </row>
    <row r="102" spans="1:41" s="22" customFormat="1" ht="48.75" customHeight="1" x14ac:dyDescent="0.15">
      <c r="A102" s="43"/>
      <c r="B102" s="44"/>
      <c r="C102" s="112" t="s">
        <v>1312</v>
      </c>
      <c r="D102" s="112" t="s">
        <v>531</v>
      </c>
      <c r="E102" s="45"/>
      <c r="F102" s="45"/>
      <c r="G102" s="83"/>
      <c r="H102" s="47"/>
      <c r="I102" s="48">
        <v>0.51</v>
      </c>
      <c r="J102" s="217">
        <v>0.49</v>
      </c>
      <c r="K102" s="49"/>
      <c r="L102" s="49"/>
      <c r="M102" s="49"/>
      <c r="N102" s="50">
        <f t="shared" si="111"/>
        <v>1</v>
      </c>
      <c r="O102" s="51"/>
      <c r="P102" s="52">
        <v>8</v>
      </c>
      <c r="Q102" s="53">
        <v>8</v>
      </c>
      <c r="R102" s="53"/>
      <c r="S102" s="53"/>
      <c r="T102" s="53"/>
      <c r="U102" s="54">
        <f t="shared" si="104"/>
        <v>8</v>
      </c>
      <c r="V102" s="55">
        <f t="shared" ref="V102:V110" si="112">IF(U102&gt;=8,8,U102)</f>
        <v>8</v>
      </c>
      <c r="W102" s="56">
        <v>8181903000</v>
      </c>
      <c r="X102" s="68">
        <v>78647714000</v>
      </c>
      <c r="Y102" s="68"/>
      <c r="Z102" s="68"/>
      <c r="AA102" s="57"/>
      <c r="AB102" s="476">
        <f t="shared" si="106"/>
        <v>1.0385925981801518</v>
      </c>
      <c r="AC102" s="536">
        <f t="shared" si="107"/>
        <v>12.463111178161821</v>
      </c>
      <c r="AD102" s="478">
        <f t="shared" si="108"/>
        <v>12</v>
      </c>
      <c r="AE102" s="59"/>
      <c r="AF102" s="59">
        <v>0.3</v>
      </c>
      <c r="AG102" s="263">
        <v>19.8</v>
      </c>
      <c r="AH102" s="60">
        <f t="shared" si="109"/>
        <v>40.099999999999994</v>
      </c>
      <c r="AI102" s="55">
        <f t="shared" si="110"/>
        <v>40</v>
      </c>
      <c r="AJ102" s="61"/>
      <c r="AK102" s="62"/>
      <c r="AL102" s="63"/>
      <c r="AM102" s="64">
        <f t="shared" ref="AM102" si="113">100%+AL102</f>
        <v>1</v>
      </c>
      <c r="AN102" s="65">
        <f t="shared" ref="AN102" si="114">ROUNDUP((($E$2*AM102-$AN$4)*AJ102+$AN$4),-3)</f>
        <v>0</v>
      </c>
      <c r="AO102" s="66"/>
    </row>
    <row r="103" spans="1:41" s="22" customFormat="1" ht="48.75" customHeight="1" x14ac:dyDescent="0.15">
      <c r="A103" s="43"/>
      <c r="B103" s="44"/>
      <c r="C103" s="112" t="s">
        <v>1088</v>
      </c>
      <c r="D103" s="112" t="s">
        <v>129</v>
      </c>
      <c r="E103" s="45"/>
      <c r="F103" s="45"/>
      <c r="G103" s="73"/>
      <c r="H103" s="47"/>
      <c r="I103" s="48">
        <v>0.51</v>
      </c>
      <c r="J103" s="49">
        <v>0.49</v>
      </c>
      <c r="K103" s="49"/>
      <c r="L103" s="49"/>
      <c r="M103" s="49"/>
      <c r="N103" s="50">
        <f t="shared" si="111"/>
        <v>1</v>
      </c>
      <c r="O103" s="51"/>
      <c r="P103" s="52">
        <v>8</v>
      </c>
      <c r="Q103" s="53">
        <v>8</v>
      </c>
      <c r="R103" s="53"/>
      <c r="S103" s="53"/>
      <c r="T103" s="53"/>
      <c r="U103" s="54">
        <f t="shared" si="104"/>
        <v>8</v>
      </c>
      <c r="V103" s="55">
        <f t="shared" si="112"/>
        <v>8</v>
      </c>
      <c r="W103" s="56">
        <v>17683110000</v>
      </c>
      <c r="X103" s="56">
        <v>89436274000</v>
      </c>
      <c r="Y103" s="56"/>
      <c r="Z103" s="56"/>
      <c r="AA103" s="57"/>
      <c r="AB103" s="476">
        <f t="shared" si="106"/>
        <v>1.2849750263252264</v>
      </c>
      <c r="AC103" s="536">
        <f t="shared" si="107"/>
        <v>15.419700315902716</v>
      </c>
      <c r="AD103" s="478">
        <f t="shared" si="108"/>
        <v>12</v>
      </c>
      <c r="AE103" s="59"/>
      <c r="AF103" s="59">
        <v>0.3</v>
      </c>
      <c r="AG103" s="263">
        <v>19.8</v>
      </c>
      <c r="AH103" s="60">
        <f t="shared" si="109"/>
        <v>40.099999999999994</v>
      </c>
      <c r="AI103" s="55">
        <f t="shared" si="110"/>
        <v>40</v>
      </c>
      <c r="AJ103" s="61"/>
      <c r="AK103" s="62"/>
      <c r="AL103" s="63"/>
      <c r="AM103" s="64">
        <f>100%+AL103</f>
        <v>1</v>
      </c>
      <c r="AN103" s="65">
        <f>ROUNDUP((($E$2*AM103-$AN$4)*AJ103+$AN$4),-3)</f>
        <v>0</v>
      </c>
      <c r="AO103" s="66"/>
    </row>
    <row r="104" spans="1:41" s="22" customFormat="1" ht="48.75" customHeight="1" x14ac:dyDescent="0.15">
      <c r="A104" s="43"/>
      <c r="B104" s="44"/>
      <c r="C104" s="112" t="s">
        <v>1061</v>
      </c>
      <c r="D104" s="652" t="s">
        <v>1322</v>
      </c>
      <c r="E104" s="73"/>
      <c r="F104" s="45"/>
      <c r="G104" s="73"/>
      <c r="H104" s="47"/>
      <c r="I104" s="48">
        <v>0.6</v>
      </c>
      <c r="J104" s="49">
        <v>0.4</v>
      </c>
      <c r="K104" s="49"/>
      <c r="L104" s="49"/>
      <c r="M104" s="49"/>
      <c r="N104" s="50">
        <f t="shared" si="111"/>
        <v>1</v>
      </c>
      <c r="O104" s="51"/>
      <c r="P104" s="52">
        <v>8</v>
      </c>
      <c r="Q104" s="53">
        <v>8</v>
      </c>
      <c r="R104" s="53"/>
      <c r="S104" s="53"/>
      <c r="T104" s="53"/>
      <c r="U104" s="54">
        <f t="shared" si="104"/>
        <v>8</v>
      </c>
      <c r="V104" s="55">
        <f t="shared" si="112"/>
        <v>8</v>
      </c>
      <c r="W104" s="57">
        <v>93569101000</v>
      </c>
      <c r="X104" s="57">
        <v>6300000000</v>
      </c>
      <c r="Y104" s="56"/>
      <c r="Z104" s="56"/>
      <c r="AA104" s="57"/>
      <c r="AB104" s="476">
        <f t="shared" si="106"/>
        <v>1.4264842952147847</v>
      </c>
      <c r="AC104" s="536">
        <f t="shared" si="107"/>
        <v>17.117811542577417</v>
      </c>
      <c r="AD104" s="478">
        <f t="shared" si="108"/>
        <v>12</v>
      </c>
      <c r="AE104" s="59"/>
      <c r="AF104" s="59">
        <v>0.3</v>
      </c>
      <c r="AG104" s="263">
        <v>19.8</v>
      </c>
      <c r="AH104" s="60">
        <f t="shared" si="109"/>
        <v>40.099999999999994</v>
      </c>
      <c r="AI104" s="55">
        <f t="shared" si="110"/>
        <v>40</v>
      </c>
      <c r="AJ104" s="61"/>
      <c r="AK104" s="62"/>
      <c r="AL104" s="63"/>
      <c r="AM104" s="64">
        <f>100%+AL104</f>
        <v>1</v>
      </c>
      <c r="AN104" s="65">
        <f>ROUNDUP((($E$2*AM104-$AN$4)*AJ104+$AN$4),-3)</f>
        <v>0</v>
      </c>
      <c r="AO104" s="66"/>
    </row>
    <row r="105" spans="1:41" s="22" customFormat="1" ht="48.75" customHeight="1" x14ac:dyDescent="0.15">
      <c r="A105" s="43"/>
      <c r="B105" s="44"/>
      <c r="C105" s="115" t="s">
        <v>202</v>
      </c>
      <c r="D105" s="113" t="s">
        <v>1179</v>
      </c>
      <c r="E105" s="82"/>
      <c r="F105" s="73"/>
      <c r="G105" s="46"/>
      <c r="H105" s="47"/>
      <c r="I105" s="172">
        <v>0.7</v>
      </c>
      <c r="J105" s="217">
        <v>0.3</v>
      </c>
      <c r="K105" s="49"/>
      <c r="L105" s="49"/>
      <c r="M105" s="49"/>
      <c r="N105" s="50">
        <f t="shared" si="111"/>
        <v>1</v>
      </c>
      <c r="O105" s="51"/>
      <c r="P105" s="52">
        <v>8</v>
      </c>
      <c r="Q105" s="53">
        <v>8</v>
      </c>
      <c r="R105" s="53"/>
      <c r="S105" s="53"/>
      <c r="T105" s="53"/>
      <c r="U105" s="54">
        <f t="shared" si="104"/>
        <v>8</v>
      </c>
      <c r="V105" s="55">
        <f t="shared" si="112"/>
        <v>8</v>
      </c>
      <c r="W105" s="56">
        <v>52732429000</v>
      </c>
      <c r="X105" s="56">
        <v>14509876000</v>
      </c>
      <c r="Y105" s="56"/>
      <c r="Z105" s="56"/>
      <c r="AA105" s="57"/>
      <c r="AB105" s="476">
        <f t="shared" si="106"/>
        <v>1.003466666900112</v>
      </c>
      <c r="AC105" s="536">
        <f t="shared" si="107"/>
        <v>12.041600002801344</v>
      </c>
      <c r="AD105" s="478">
        <f t="shared" si="108"/>
        <v>12</v>
      </c>
      <c r="AE105" s="59"/>
      <c r="AF105" s="59">
        <v>0.3</v>
      </c>
      <c r="AG105" s="263">
        <v>19.8</v>
      </c>
      <c r="AH105" s="60">
        <f t="shared" si="109"/>
        <v>40.099999999999994</v>
      </c>
      <c r="AI105" s="55">
        <f t="shared" si="110"/>
        <v>40</v>
      </c>
      <c r="AJ105" s="61"/>
      <c r="AK105" s="62"/>
      <c r="AL105" s="63"/>
      <c r="AM105" s="64">
        <f>100%+AL105</f>
        <v>1</v>
      </c>
      <c r="AN105" s="65">
        <f>ROUNDUP((($E$2*AM105-$AN$4)*AJ105+$AN$4),-3)</f>
        <v>0</v>
      </c>
      <c r="AO105" s="66"/>
    </row>
    <row r="106" spans="1:41" s="22" customFormat="1" ht="58.5" customHeight="1" x14ac:dyDescent="0.15">
      <c r="A106" s="43"/>
      <c r="B106" s="44"/>
      <c r="C106" s="112" t="s">
        <v>1291</v>
      </c>
      <c r="D106" s="655" t="s">
        <v>1324</v>
      </c>
      <c r="E106" s="45"/>
      <c r="F106" s="82"/>
      <c r="G106" s="117"/>
      <c r="H106" s="47"/>
      <c r="I106" s="48">
        <v>0.6</v>
      </c>
      <c r="J106" s="49">
        <v>0.4</v>
      </c>
      <c r="K106" s="49"/>
      <c r="L106" s="49"/>
      <c r="M106" s="49"/>
      <c r="N106" s="50">
        <f>SUM(I106:M106)</f>
        <v>1</v>
      </c>
      <c r="O106" s="51"/>
      <c r="P106" s="52">
        <v>8</v>
      </c>
      <c r="Q106" s="630">
        <v>7.8</v>
      </c>
      <c r="R106" s="53"/>
      <c r="S106" s="53"/>
      <c r="T106" s="53"/>
      <c r="U106" s="54">
        <f>ROUND(((P106*I106)+(Q106*J106)+(R106*K106)+(S106*L106)+(T106*M106)),2)</f>
        <v>7.92</v>
      </c>
      <c r="V106" s="55">
        <f>IF(U106&gt;=8,8,U106)</f>
        <v>7.92</v>
      </c>
      <c r="W106" s="56">
        <v>49865677000</v>
      </c>
      <c r="X106" s="56">
        <v>19170687000</v>
      </c>
      <c r="Y106" s="57"/>
      <c r="Z106" s="56"/>
      <c r="AA106" s="57"/>
      <c r="AB106" s="551">
        <f>(((((W106*I106)+(X106*J106)+(Y106*K106)+(Z106*L106)+(AA106*M106))/$L$2)))</f>
        <v>0.91402832612120732</v>
      </c>
      <c r="AC106" s="536">
        <f>12*AB106</f>
        <v>10.968339913454487</v>
      </c>
      <c r="AD106" s="488">
        <f>IF(AC106&gt;=12,12,AC106)</f>
        <v>10.968339913454487</v>
      </c>
      <c r="AE106" s="59"/>
      <c r="AF106" s="59">
        <v>0.3</v>
      </c>
      <c r="AG106" s="263">
        <v>19.8</v>
      </c>
      <c r="AH106" s="60">
        <f>V106+AD106+AG106+AE106+AF106</f>
        <v>38.988339913454482</v>
      </c>
      <c r="AI106" s="55">
        <f>IF(AH106&gt;=40,40,AH106)</f>
        <v>38.988339913454482</v>
      </c>
      <c r="AJ106" s="61"/>
      <c r="AK106" s="62"/>
      <c r="AL106" s="63"/>
      <c r="AM106" s="64">
        <f t="shared" ref="AM106" si="115">100%+AL106</f>
        <v>1</v>
      </c>
      <c r="AN106" s="65">
        <f t="shared" ref="AN106" si="116">ROUNDUP((($E$2*AM106-$AN$4)*AJ106+$AN$4),-3)</f>
        <v>0</v>
      </c>
      <c r="AO106" s="66"/>
    </row>
    <row r="107" spans="1:41" s="22" customFormat="1" ht="48.75" customHeight="1" x14ac:dyDescent="0.15">
      <c r="A107" s="43"/>
      <c r="B107" s="44"/>
      <c r="C107" s="633" t="s">
        <v>1048</v>
      </c>
      <c r="D107" s="655" t="s">
        <v>1281</v>
      </c>
      <c r="E107" s="550"/>
      <c r="F107" s="550"/>
      <c r="G107" s="499"/>
      <c r="H107" s="47"/>
      <c r="I107" s="48">
        <v>0.6</v>
      </c>
      <c r="J107" s="49">
        <v>0.4</v>
      </c>
      <c r="K107" s="49"/>
      <c r="L107" s="49"/>
      <c r="M107" s="49"/>
      <c r="N107" s="50">
        <f t="shared" si="111"/>
        <v>1</v>
      </c>
      <c r="O107" s="51"/>
      <c r="P107" s="52">
        <v>8</v>
      </c>
      <c r="Q107" s="53">
        <v>8</v>
      </c>
      <c r="R107" s="53"/>
      <c r="S107" s="53"/>
      <c r="T107" s="53"/>
      <c r="U107" s="54">
        <f t="shared" si="104"/>
        <v>8</v>
      </c>
      <c r="V107" s="55">
        <f t="shared" si="112"/>
        <v>8</v>
      </c>
      <c r="W107" s="56">
        <v>202526145000</v>
      </c>
      <c r="X107" s="648">
        <v>15313303000</v>
      </c>
      <c r="Y107" s="56"/>
      <c r="Z107" s="56"/>
      <c r="AA107" s="57"/>
      <c r="AB107" s="476">
        <f t="shared" si="106"/>
        <v>3.1038758967191753</v>
      </c>
      <c r="AC107" s="536">
        <f t="shared" si="107"/>
        <v>37.246510760630102</v>
      </c>
      <c r="AD107" s="478">
        <f t="shared" si="108"/>
        <v>12</v>
      </c>
      <c r="AE107" s="59"/>
      <c r="AF107" s="59">
        <v>0.4</v>
      </c>
      <c r="AG107" s="263">
        <v>19.8</v>
      </c>
      <c r="AH107" s="60">
        <f t="shared" si="109"/>
        <v>40.199999999999996</v>
      </c>
      <c r="AI107" s="55">
        <f t="shared" si="110"/>
        <v>40</v>
      </c>
      <c r="AJ107" s="61"/>
      <c r="AK107" s="62"/>
      <c r="AL107" s="63"/>
      <c r="AM107" s="64"/>
      <c r="AN107" s="65"/>
      <c r="AO107" s="66"/>
    </row>
    <row r="108" spans="1:41" s="22" customFormat="1" ht="48.75" customHeight="1" x14ac:dyDescent="0.15">
      <c r="A108" s="43"/>
      <c r="B108" s="44"/>
      <c r="C108" s="113" t="s">
        <v>1130</v>
      </c>
      <c r="D108" s="260" t="s">
        <v>1071</v>
      </c>
      <c r="E108" s="80"/>
      <c r="F108" s="80"/>
      <c r="G108" s="542"/>
      <c r="H108" s="47"/>
      <c r="I108" s="48">
        <v>0.6</v>
      </c>
      <c r="J108" s="217">
        <v>0.4</v>
      </c>
      <c r="K108" s="49"/>
      <c r="L108" s="49"/>
      <c r="M108" s="49"/>
      <c r="N108" s="527">
        <f t="shared" si="111"/>
        <v>1</v>
      </c>
      <c r="O108" s="51"/>
      <c r="P108" s="52">
        <v>8</v>
      </c>
      <c r="Q108" s="53">
        <v>8</v>
      </c>
      <c r="R108" s="53"/>
      <c r="S108" s="53"/>
      <c r="T108" s="53"/>
      <c r="U108" s="54">
        <f t="shared" si="104"/>
        <v>8</v>
      </c>
      <c r="V108" s="55">
        <f t="shared" si="112"/>
        <v>8</v>
      </c>
      <c r="W108" s="56">
        <v>723688750000</v>
      </c>
      <c r="X108" s="56">
        <v>17843328000</v>
      </c>
      <c r="Y108" s="57"/>
      <c r="Z108" s="68"/>
      <c r="AA108" s="57"/>
      <c r="AB108" s="476">
        <f t="shared" si="106"/>
        <v>10.732424087744546</v>
      </c>
      <c r="AC108" s="536">
        <f t="shared" si="107"/>
        <v>128.78908905293454</v>
      </c>
      <c r="AD108" s="478">
        <f t="shared" si="108"/>
        <v>12</v>
      </c>
      <c r="AE108" s="59"/>
      <c r="AF108" s="59">
        <v>0.4</v>
      </c>
      <c r="AG108" s="263">
        <v>19.8</v>
      </c>
      <c r="AH108" s="60">
        <f t="shared" si="109"/>
        <v>40.199999999999996</v>
      </c>
      <c r="AI108" s="55">
        <f t="shared" si="110"/>
        <v>40</v>
      </c>
      <c r="AJ108" s="61"/>
      <c r="AK108" s="62"/>
      <c r="AL108" s="63"/>
      <c r="AM108" s="64">
        <f>100%+AL108</f>
        <v>1</v>
      </c>
      <c r="AN108" s="65">
        <f>ROUNDUP((($E$2*AM108-$AN$4)*AJ108+$AN$4),-3)</f>
        <v>0</v>
      </c>
      <c r="AO108" s="66"/>
    </row>
    <row r="109" spans="1:41" s="22" customFormat="1" ht="58.5" customHeight="1" x14ac:dyDescent="0.15">
      <c r="A109" s="43"/>
      <c r="B109" s="44"/>
      <c r="C109" s="115" t="s">
        <v>231</v>
      </c>
      <c r="D109" s="113" t="s">
        <v>962</v>
      </c>
      <c r="E109" s="45"/>
      <c r="F109" s="82"/>
      <c r="G109" s="117"/>
      <c r="H109" s="47"/>
      <c r="I109" s="48">
        <v>0.65</v>
      </c>
      <c r="J109" s="49">
        <v>0.35</v>
      </c>
      <c r="K109" s="49"/>
      <c r="L109" s="49"/>
      <c r="M109" s="49"/>
      <c r="N109" s="50">
        <f t="shared" si="111"/>
        <v>1</v>
      </c>
      <c r="O109" s="51"/>
      <c r="P109" s="52">
        <v>8</v>
      </c>
      <c r="Q109" s="53">
        <v>8</v>
      </c>
      <c r="R109" s="53"/>
      <c r="S109" s="53"/>
      <c r="T109" s="53"/>
      <c r="U109" s="54">
        <f t="shared" si="104"/>
        <v>8</v>
      </c>
      <c r="V109" s="55">
        <f t="shared" si="112"/>
        <v>8</v>
      </c>
      <c r="W109" s="57">
        <v>48445451000</v>
      </c>
      <c r="X109" s="56">
        <v>18339670000</v>
      </c>
      <c r="Y109" s="57"/>
      <c r="Z109" s="56"/>
      <c r="AA109" s="57"/>
      <c r="AB109" s="476">
        <f t="shared" si="106"/>
        <v>0.9218279965400471</v>
      </c>
      <c r="AC109" s="536">
        <f t="shared" si="107"/>
        <v>11.061935958480564</v>
      </c>
      <c r="AD109" s="478">
        <f t="shared" si="108"/>
        <v>11.061935958480564</v>
      </c>
      <c r="AE109" s="59"/>
      <c r="AF109" s="59">
        <v>0.2</v>
      </c>
      <c r="AG109" s="263">
        <v>19.8</v>
      </c>
      <c r="AH109" s="60">
        <f t="shared" si="109"/>
        <v>39.061935958480568</v>
      </c>
      <c r="AI109" s="55">
        <f t="shared" si="110"/>
        <v>39.061935958480568</v>
      </c>
      <c r="AJ109" s="61"/>
      <c r="AK109" s="62"/>
      <c r="AL109" s="63"/>
      <c r="AM109" s="64">
        <f>100%+AL109</f>
        <v>1</v>
      </c>
      <c r="AN109" s="65">
        <f>ROUNDUP((($E$2*AM109-$AN$4)*AJ109+$AN$4),-3)</f>
        <v>0</v>
      </c>
      <c r="AO109" s="66"/>
    </row>
    <row r="110" spans="1:41" s="22" customFormat="1" ht="48.75" customHeight="1" x14ac:dyDescent="0.15">
      <c r="A110" s="43"/>
      <c r="B110" s="44"/>
      <c r="C110" s="113" t="s">
        <v>1265</v>
      </c>
      <c r="D110" s="636" t="s">
        <v>1279</v>
      </c>
      <c r="E110" s="45"/>
      <c r="F110" s="45"/>
      <c r="G110" s="83"/>
      <c r="H110" s="47"/>
      <c r="I110" s="48">
        <v>0.6</v>
      </c>
      <c r="J110" s="217">
        <v>0.4</v>
      </c>
      <c r="K110" s="49"/>
      <c r="L110" s="49"/>
      <c r="M110" s="49"/>
      <c r="N110" s="50">
        <f t="shared" si="111"/>
        <v>1</v>
      </c>
      <c r="O110" s="51"/>
      <c r="P110" s="52">
        <v>8</v>
      </c>
      <c r="Q110" s="53">
        <v>8</v>
      </c>
      <c r="R110" s="53"/>
      <c r="S110" s="53"/>
      <c r="T110" s="53"/>
      <c r="U110" s="54">
        <f t="shared" si="104"/>
        <v>8</v>
      </c>
      <c r="V110" s="55">
        <f t="shared" si="112"/>
        <v>8</v>
      </c>
      <c r="W110" s="56">
        <v>222945933000</v>
      </c>
      <c r="X110" s="68">
        <v>2462247000</v>
      </c>
      <c r="Y110" s="68"/>
      <c r="Z110" s="68"/>
      <c r="AA110" s="57"/>
      <c r="AB110" s="476">
        <f t="shared" si="106"/>
        <v>3.2768066796904893</v>
      </c>
      <c r="AC110" s="536">
        <f t="shared" si="107"/>
        <v>39.321680156285872</v>
      </c>
      <c r="AD110" s="478">
        <f t="shared" si="108"/>
        <v>12</v>
      </c>
      <c r="AE110" s="59"/>
      <c r="AF110" s="59">
        <v>0.3</v>
      </c>
      <c r="AG110" s="263">
        <v>19.8</v>
      </c>
      <c r="AH110" s="60">
        <f t="shared" si="109"/>
        <v>40.099999999999994</v>
      </c>
      <c r="AI110" s="55">
        <f t="shared" si="110"/>
        <v>40</v>
      </c>
      <c r="AJ110" s="61"/>
      <c r="AK110" s="62"/>
      <c r="AL110" s="63"/>
      <c r="AM110" s="64">
        <f>100%+AL110</f>
        <v>1</v>
      </c>
      <c r="AN110" s="65">
        <f>ROUNDUP((($E$2*AM110-$AN$4)*AJ110+$AN$4),-3)</f>
        <v>0</v>
      </c>
      <c r="AO110" s="66"/>
    </row>
    <row r="111" spans="1:41" s="22" customFormat="1" ht="26.25" customHeight="1" x14ac:dyDescent="0.15">
      <c r="A111" s="43"/>
      <c r="B111" s="595"/>
      <c r="C111" s="843" t="s">
        <v>1171</v>
      </c>
      <c r="D111" s="844"/>
      <c r="E111" s="844"/>
      <c r="F111" s="845"/>
      <c r="G111" s="46"/>
      <c r="H111" s="47"/>
      <c r="I111" s="172"/>
      <c r="J111" s="217"/>
      <c r="K111" s="217"/>
      <c r="L111" s="217"/>
      <c r="M111" s="217"/>
      <c r="N111" s="50"/>
      <c r="O111" s="51"/>
      <c r="P111" s="234">
        <v>90.83</v>
      </c>
      <c r="Q111" s="53">
        <v>88</v>
      </c>
      <c r="R111" s="53"/>
      <c r="S111" s="54"/>
      <c r="T111" s="54"/>
      <c r="U111" s="496">
        <f>(I110*P111)+(J110*Q111)+(K110*R111)+(L110*S111)</f>
        <v>89.698000000000008</v>
      </c>
      <c r="V111" s="55"/>
      <c r="W111" s="56"/>
      <c r="X111" s="56"/>
      <c r="Y111" s="56"/>
      <c r="Z111" s="56"/>
      <c r="AA111" s="57"/>
      <c r="AB111" s="476"/>
      <c r="AC111" s="536"/>
      <c r="AD111" s="478"/>
      <c r="AE111" s="59"/>
      <c r="AF111" s="59"/>
      <c r="AG111" s="263"/>
      <c r="AH111" s="60"/>
      <c r="AI111" s="55"/>
      <c r="AJ111" s="61"/>
      <c r="AK111" s="62"/>
      <c r="AL111" s="63"/>
      <c r="AM111" s="64"/>
      <c r="AN111" s="65"/>
      <c r="AO111" s="66"/>
    </row>
    <row r="112" spans="1:41" s="22" customFormat="1" ht="52.5" customHeight="1" x14ac:dyDescent="0.15">
      <c r="A112" s="43"/>
      <c r="B112" s="44"/>
      <c r="C112" s="573" t="s">
        <v>1293</v>
      </c>
      <c r="D112" s="112" t="s">
        <v>1270</v>
      </c>
      <c r="E112" s="73"/>
      <c r="F112" s="82"/>
      <c r="G112" s="46"/>
      <c r="H112" s="47"/>
      <c r="I112" s="48">
        <v>0.51</v>
      </c>
      <c r="J112" s="49">
        <v>0.49</v>
      </c>
      <c r="K112" s="49"/>
      <c r="L112" s="49"/>
      <c r="M112" s="49"/>
      <c r="N112" s="50">
        <f>SUM(I112:M112)</f>
        <v>1</v>
      </c>
      <c r="O112" s="51"/>
      <c r="P112" s="52">
        <v>8</v>
      </c>
      <c r="Q112" s="53">
        <v>8</v>
      </c>
      <c r="R112" s="53"/>
      <c r="S112" s="53"/>
      <c r="T112" s="53"/>
      <c r="U112" s="54">
        <f>ROUND(((P112*I112)+(Q112*J112)+(R112*K112)+(S112*L112)+(T112*M112)),2)</f>
        <v>8</v>
      </c>
      <c r="V112" s="55">
        <f>IF(U112&gt;=8,8,U112)</f>
        <v>8</v>
      </c>
      <c r="W112" s="57">
        <v>32488505000</v>
      </c>
      <c r="X112" s="56">
        <v>43175448000</v>
      </c>
      <c r="Y112" s="57"/>
      <c r="Z112" s="56"/>
      <c r="AA112" s="57"/>
      <c r="AB112" s="476">
        <f>(((((W112*I112)+(X112*J112)+(Y112*K112)+(Z112*L112)+(AA112*M112))/$L$2)))</f>
        <v>0.91737014762723523</v>
      </c>
      <c r="AC112" s="536">
        <f>12*AB112</f>
        <v>11.008441771526822</v>
      </c>
      <c r="AD112" s="478">
        <f>IF(AC112&gt;=12,12,AC112)</f>
        <v>11.008441771526822</v>
      </c>
      <c r="AE112" s="59"/>
      <c r="AF112" s="59">
        <v>0.3</v>
      </c>
      <c r="AG112" s="263">
        <v>19.8</v>
      </c>
      <c r="AH112" s="60">
        <f>V112+AD112+AG112+AE112+AF112</f>
        <v>39.10844177152682</v>
      </c>
      <c r="AI112" s="55">
        <f>IF(AH112&gt;=40,40,AH112)</f>
        <v>39.10844177152682</v>
      </c>
      <c r="AJ112" s="61"/>
      <c r="AK112" s="62"/>
      <c r="AL112" s="63"/>
      <c r="AM112" s="64">
        <f>100%+AL112</f>
        <v>1</v>
      </c>
      <c r="AN112" s="65">
        <f>ROUNDUP((($E$2*AM112-$AN$4)*AJ112+$AN$4),-3)</f>
        <v>0</v>
      </c>
      <c r="AO112" s="66"/>
    </row>
    <row r="113" spans="1:41" s="22" customFormat="1" ht="48" customHeight="1" x14ac:dyDescent="0.15">
      <c r="A113" s="43"/>
      <c r="B113" s="44"/>
      <c r="C113" s="633" t="s">
        <v>1066</v>
      </c>
      <c r="D113" s="649" t="s">
        <v>973</v>
      </c>
      <c r="E113" s="549"/>
      <c r="F113" s="643"/>
      <c r="G113" s="632"/>
      <c r="H113" s="47"/>
      <c r="I113" s="172">
        <v>0.5</v>
      </c>
      <c r="J113" s="217">
        <v>0.5</v>
      </c>
      <c r="K113" s="49"/>
      <c r="L113" s="49"/>
      <c r="M113" s="49"/>
      <c r="N113" s="50">
        <f t="shared" ref="N113" si="117">SUM(I113:M113)</f>
        <v>1</v>
      </c>
      <c r="O113" s="51"/>
      <c r="P113" s="52">
        <v>8</v>
      </c>
      <c r="Q113" s="53">
        <v>8</v>
      </c>
      <c r="R113" s="53"/>
      <c r="S113" s="53"/>
      <c r="T113" s="53"/>
      <c r="U113" s="54">
        <f t="shared" ref="U113" si="118">ROUND(((P113*I113)+(Q113*J113)+(R113*K113)+(S113*L113)+(T113*M113)),2)</f>
        <v>8</v>
      </c>
      <c r="V113" s="55">
        <f t="shared" ref="V113" si="119">IF(U113&gt;=8,8,U113)</f>
        <v>8</v>
      </c>
      <c r="W113" s="56">
        <v>39218186000</v>
      </c>
      <c r="X113" s="56">
        <v>41788080000</v>
      </c>
      <c r="Y113" s="57"/>
      <c r="Z113" s="56"/>
      <c r="AA113" s="167"/>
      <c r="AB113" s="551">
        <f t="shared" ref="AB113" si="120">(((((W113*I113)+(X113*J113)+(Y113*K113)+(Z113*L113)+(AA113*M113))/$L$2)))</f>
        <v>0.98492404622287377</v>
      </c>
      <c r="AC113" s="536">
        <f t="shared" ref="AC113" si="121">12*AB113</f>
        <v>11.819088554674485</v>
      </c>
      <c r="AD113" s="488">
        <f t="shared" ref="AD113" si="122">IF(AC113&gt;=12,12,AC113)</f>
        <v>11.819088554674485</v>
      </c>
      <c r="AE113" s="182"/>
      <c r="AF113" s="59">
        <v>0.3</v>
      </c>
      <c r="AG113" s="263">
        <v>19.8</v>
      </c>
      <c r="AH113" s="60">
        <f t="shared" ref="AH113" si="123">V113+AD113+AG113+AE113+AF113</f>
        <v>39.919088554674488</v>
      </c>
      <c r="AI113" s="55">
        <f t="shared" ref="AI113" si="124">IF(AH113&gt;=40,40,AH113)</f>
        <v>39.919088554674488</v>
      </c>
      <c r="AJ113" s="61"/>
      <c r="AK113" s="62"/>
      <c r="AL113" s="63"/>
      <c r="AM113" s="64">
        <f>100%+AL113</f>
        <v>1</v>
      </c>
      <c r="AN113" s="65">
        <f>ROUNDUP((($E$2*AM113-$AN$4)*AJ113+$AN$4),-3)</f>
        <v>0</v>
      </c>
      <c r="AO113" s="66"/>
    </row>
    <row r="114" spans="1:41" s="22" customFormat="1" ht="48.75" customHeight="1" x14ac:dyDescent="0.15">
      <c r="A114" s="43"/>
      <c r="B114" s="44"/>
      <c r="C114" s="647" t="s">
        <v>1303</v>
      </c>
      <c r="D114" s="651" t="s">
        <v>337</v>
      </c>
      <c r="E114" s="80"/>
      <c r="F114" s="80"/>
      <c r="G114" s="596"/>
      <c r="H114" s="47"/>
      <c r="I114" s="48">
        <v>0.5</v>
      </c>
      <c r="J114" s="49">
        <v>0.5</v>
      </c>
      <c r="K114" s="49"/>
      <c r="L114" s="49"/>
      <c r="M114" s="49"/>
      <c r="N114" s="50">
        <f>SUM(I114:M114)</f>
        <v>1</v>
      </c>
      <c r="O114" s="51"/>
      <c r="P114" s="52">
        <v>8</v>
      </c>
      <c r="Q114" s="53">
        <v>8</v>
      </c>
      <c r="R114" s="53"/>
      <c r="S114" s="53"/>
      <c r="T114" s="53"/>
      <c r="U114" s="54">
        <f>ROUND(((P114*I114)+(Q114*J114)+(R114*K114)+(S114*L114)+(T114*M114)),2)</f>
        <v>8</v>
      </c>
      <c r="V114" s="55">
        <f>IF(U114&gt;=8,8,U114)</f>
        <v>8</v>
      </c>
      <c r="W114" s="648">
        <v>34601494000</v>
      </c>
      <c r="X114" s="648">
        <v>33894780000</v>
      </c>
      <c r="Y114" s="57"/>
      <c r="Z114" s="56"/>
      <c r="AA114" s="57"/>
      <c r="AB114" s="476">
        <f>(((((W114*I114)+(X114*J114)+(Y114*K114)+(Z114*L114)+(AA114*M114))/$L$2)))</f>
        <v>0.83281986283963061</v>
      </c>
      <c r="AC114" s="536">
        <f>12*AB114</f>
        <v>9.9938383540755673</v>
      </c>
      <c r="AD114" s="478">
        <f>IF(AC114&gt;=12,12,AC114)</f>
        <v>9.9938383540755673</v>
      </c>
      <c r="AE114" s="182"/>
      <c r="AF114" s="59">
        <v>0.3</v>
      </c>
      <c r="AG114" s="263">
        <v>19.8</v>
      </c>
      <c r="AH114" s="60">
        <f>V114+AD114+AG114+AE114+AF114</f>
        <v>38.093838354075565</v>
      </c>
      <c r="AI114" s="55">
        <f>IF(AH114&gt;=40,40,AH114)</f>
        <v>38.093838354075565</v>
      </c>
      <c r="AJ114" s="61"/>
      <c r="AK114" s="62"/>
      <c r="AL114" s="63"/>
      <c r="AM114" s="64">
        <f>100%+AL114</f>
        <v>1</v>
      </c>
      <c r="AN114" s="65">
        <f>ROUNDUP((($E$2*AM114-$AN$4)*AJ114+$AN$4),-3)</f>
        <v>0</v>
      </c>
      <c r="AO114" s="66"/>
    </row>
    <row r="115" spans="1:41" s="22" customFormat="1" ht="48" customHeight="1" x14ac:dyDescent="0.15">
      <c r="A115" s="43"/>
      <c r="B115" s="44"/>
      <c r="C115" s="655" t="s">
        <v>122</v>
      </c>
      <c r="D115" s="647" t="s">
        <v>1099</v>
      </c>
      <c r="E115" s="163"/>
      <c r="F115" s="82"/>
      <c r="G115" s="46"/>
      <c r="H115" s="47"/>
      <c r="I115" s="172">
        <v>0.35</v>
      </c>
      <c r="J115" s="217">
        <v>0.65</v>
      </c>
      <c r="K115" s="49"/>
      <c r="L115" s="49"/>
      <c r="M115" s="49"/>
      <c r="N115" s="50">
        <f>SUM(I115:M115)</f>
        <v>1</v>
      </c>
      <c r="O115" s="51"/>
      <c r="P115" s="52">
        <v>8</v>
      </c>
      <c r="Q115" s="53">
        <v>8</v>
      </c>
      <c r="R115" s="53"/>
      <c r="S115" s="53"/>
      <c r="T115" s="53"/>
      <c r="U115" s="54">
        <f>ROUND(((P115*I115)+(Q115*J115)+(R115*K115)+(S115*L115)+(T115*M115)),2)</f>
        <v>8</v>
      </c>
      <c r="V115" s="55">
        <f>IF(U115&gt;=8,8,U115)</f>
        <v>8</v>
      </c>
      <c r="W115" s="648">
        <v>29428143000</v>
      </c>
      <c r="X115" s="648">
        <v>40666862000</v>
      </c>
      <c r="Y115" s="56"/>
      <c r="Z115" s="56"/>
      <c r="AA115" s="167"/>
      <c r="AB115" s="551">
        <f>(((((W115*I115)+(X115*J115)+(Y115*K115)+(Z115*L115)+(AA115*M115))/$L$2)))</f>
        <v>0.89325239756348151</v>
      </c>
      <c r="AC115" s="536">
        <f>12*AB115</f>
        <v>10.719028770761778</v>
      </c>
      <c r="AD115" s="488">
        <f>IF(AC115&gt;=12,12,AC115)</f>
        <v>10.719028770761778</v>
      </c>
      <c r="AE115" s="182"/>
      <c r="AF115" s="59">
        <v>0.3</v>
      </c>
      <c r="AG115" s="263">
        <v>19.8</v>
      </c>
      <c r="AH115" s="60">
        <f>V115+AD115+AG115+AE115+AF115</f>
        <v>38.819028770761776</v>
      </c>
      <c r="AI115" s="55">
        <f>IF(AH115&gt;=40,40,AH115)</f>
        <v>38.819028770761776</v>
      </c>
      <c r="AJ115" s="61"/>
      <c r="AK115" s="62"/>
      <c r="AL115" s="63"/>
      <c r="AM115" s="64">
        <f>100%+AL115</f>
        <v>1</v>
      </c>
      <c r="AN115" s="65">
        <f>ROUNDUP((($E$2*AM115-$AN$4)*AJ115+$AN$4),-3)</f>
        <v>0</v>
      </c>
      <c r="AO115" s="66"/>
    </row>
    <row r="116" spans="1:41" s="22" customFormat="1" ht="58.5" customHeight="1" x14ac:dyDescent="0.15">
      <c r="A116" s="43"/>
      <c r="B116" s="44"/>
      <c r="C116" s="647" t="s">
        <v>1067</v>
      </c>
      <c r="D116" s="651" t="s">
        <v>1285</v>
      </c>
      <c r="E116" s="80"/>
      <c r="F116" s="104"/>
      <c r="G116" s="632"/>
      <c r="H116" s="47"/>
      <c r="I116" s="48">
        <v>0.55000000000000004</v>
      </c>
      <c r="J116" s="49">
        <v>0.45</v>
      </c>
      <c r="K116" s="49"/>
      <c r="L116" s="49"/>
      <c r="M116" s="49"/>
      <c r="N116" s="50">
        <f>SUM(I116:M116)</f>
        <v>1</v>
      </c>
      <c r="O116" s="51"/>
      <c r="P116" s="52">
        <v>8</v>
      </c>
      <c r="Q116" s="53">
        <v>8</v>
      </c>
      <c r="R116" s="53"/>
      <c r="S116" s="53"/>
      <c r="T116" s="53"/>
      <c r="U116" s="54">
        <f>ROUND(((P116*I116)+(Q116*J116)+(R116*K116)+(S116*L116)+(T116*M116)),2)</f>
        <v>8</v>
      </c>
      <c r="V116" s="55">
        <f>IF(U116&gt;=8,8,U116)</f>
        <v>8</v>
      </c>
      <c r="W116" s="648">
        <v>39646352000</v>
      </c>
      <c r="X116" s="648">
        <v>21828190000</v>
      </c>
      <c r="Y116" s="57"/>
      <c r="Z116" s="56"/>
      <c r="AA116" s="57"/>
      <c r="AB116" s="551">
        <f>(((((W116*I116)+(X116*J116)+(Y116*K116)+(Z116*L116)+(AA116*M116))/$L$2)))</f>
        <v>0.7691097410620984</v>
      </c>
      <c r="AC116" s="536">
        <f>12*AB116</f>
        <v>9.2293168927451816</v>
      </c>
      <c r="AD116" s="488">
        <f>IF(AC116&gt;=12,12,AC116)</f>
        <v>9.2293168927451816</v>
      </c>
      <c r="AE116" s="59"/>
      <c r="AF116" s="59">
        <v>0.3</v>
      </c>
      <c r="AG116" s="263">
        <v>19.8</v>
      </c>
      <c r="AH116" s="60">
        <f>V116+AD116+AG116+AE116+AF116</f>
        <v>37.329316892745183</v>
      </c>
      <c r="AI116" s="55">
        <f>IF(AH116&gt;=40,40,AH116)</f>
        <v>37.329316892745183</v>
      </c>
      <c r="AJ116" s="61"/>
      <c r="AK116" s="62"/>
      <c r="AL116" s="63"/>
      <c r="AM116" s="64">
        <f>100%+AL116</f>
        <v>1</v>
      </c>
      <c r="AN116" s="65">
        <f>ROUNDUP((($E$2*AM116-$AN$4)*AJ116+$AN$4),-3)</f>
        <v>0</v>
      </c>
      <c r="AO116" s="66"/>
    </row>
    <row r="117" spans="1:41" s="22" customFormat="1" ht="60" customHeight="1" x14ac:dyDescent="0.15">
      <c r="A117" s="43"/>
      <c r="B117" s="44"/>
      <c r="C117" s="113" t="s">
        <v>1302</v>
      </c>
      <c r="D117" s="655" t="s">
        <v>1314</v>
      </c>
      <c r="E117" s="80"/>
      <c r="F117" s="80"/>
      <c r="G117" s="46"/>
      <c r="H117" s="47"/>
      <c r="I117" s="48">
        <v>0.75</v>
      </c>
      <c r="J117" s="49">
        <v>0.25</v>
      </c>
      <c r="K117" s="49"/>
      <c r="L117" s="49"/>
      <c r="M117" s="49"/>
      <c r="N117" s="50">
        <f>SUM(I117:M117)</f>
        <v>1</v>
      </c>
      <c r="O117" s="51"/>
      <c r="P117" s="52">
        <v>8</v>
      </c>
      <c r="Q117" s="53">
        <v>8</v>
      </c>
      <c r="R117" s="53"/>
      <c r="S117" s="53"/>
      <c r="T117" s="53"/>
      <c r="U117" s="54">
        <f>ROUND(((P117*I117)+(Q117*J117)+(R117*K117)+(S117*L117)+(T117*M117)),2)</f>
        <v>8</v>
      </c>
      <c r="V117" s="55">
        <f>IF(U117&gt;=8,8,U117)</f>
        <v>8</v>
      </c>
      <c r="W117" s="56">
        <v>35059950000</v>
      </c>
      <c r="X117" s="648">
        <v>37771260000</v>
      </c>
      <c r="Y117" s="56"/>
      <c r="Z117" s="56"/>
      <c r="AA117" s="57"/>
      <c r="AB117" s="476">
        <f>(((((W117*I117)+(X117*J117)+(Y117*K117)+(Z117*L117)+(AA117*M117))/$L$2)))</f>
        <v>0.86904379516302555</v>
      </c>
      <c r="AC117" s="536">
        <f>12*AB117</f>
        <v>10.428525541956306</v>
      </c>
      <c r="AD117" s="478">
        <f>IF(AC117&gt;=12,12,AC117)</f>
        <v>10.428525541956306</v>
      </c>
      <c r="AE117" s="59"/>
      <c r="AF117" s="59">
        <v>0.3</v>
      </c>
      <c r="AG117" s="496">
        <v>20</v>
      </c>
      <c r="AH117" s="60">
        <f>V117+AD117+AG117+AE117+AF117</f>
        <v>38.728525541956301</v>
      </c>
      <c r="AI117" s="55">
        <f>IF(AH117&gt;=40,40,AH117)</f>
        <v>38.728525541956301</v>
      </c>
      <c r="AJ117" s="61"/>
      <c r="AK117" s="62"/>
      <c r="AL117" s="63"/>
      <c r="AM117" s="64"/>
      <c r="AN117" s="65"/>
      <c r="AO117" s="66"/>
    </row>
    <row r="118" spans="1:41" s="22" customFormat="1" ht="26.25" customHeight="1" x14ac:dyDescent="0.15">
      <c r="A118" s="43"/>
      <c r="B118" s="595"/>
      <c r="C118" s="843" t="s">
        <v>1171</v>
      </c>
      <c r="D118" s="844"/>
      <c r="E118" s="844"/>
      <c r="F118" s="845"/>
      <c r="G118" s="46"/>
      <c r="H118" s="47"/>
      <c r="I118" s="172"/>
      <c r="J118" s="217"/>
      <c r="K118" s="217"/>
      <c r="L118" s="217"/>
      <c r="M118" s="217"/>
      <c r="N118" s="50"/>
      <c r="O118" s="51"/>
      <c r="P118" s="234">
        <v>90.91</v>
      </c>
      <c r="Q118" s="53">
        <v>88</v>
      </c>
      <c r="R118" s="53"/>
      <c r="S118" s="54"/>
      <c r="T118" s="54"/>
      <c r="U118" s="496">
        <f>(I117*P118)+(J117*Q118)+(K117*R118)+(L117*S118)</f>
        <v>90.182500000000005</v>
      </c>
      <c r="V118" s="55"/>
      <c r="W118" s="56"/>
      <c r="X118" s="56"/>
      <c r="Y118" s="56"/>
      <c r="Z118" s="56"/>
      <c r="AA118" s="57"/>
      <c r="AB118" s="476"/>
      <c r="AC118" s="536"/>
      <c r="AD118" s="478"/>
      <c r="AE118" s="59"/>
      <c r="AF118" s="59"/>
      <c r="AG118" s="263"/>
      <c r="AH118" s="60"/>
      <c r="AI118" s="55"/>
      <c r="AJ118" s="61"/>
      <c r="AK118" s="62"/>
      <c r="AL118" s="63"/>
      <c r="AM118" s="64"/>
      <c r="AN118" s="65"/>
      <c r="AO118" s="66"/>
    </row>
    <row r="119" spans="1:41" s="22" customFormat="1" ht="48" customHeight="1" x14ac:dyDescent="0.15">
      <c r="A119" s="43"/>
      <c r="B119" s="44"/>
      <c r="C119" s="115" t="s">
        <v>1052</v>
      </c>
      <c r="D119" s="113" t="s">
        <v>1286</v>
      </c>
      <c r="E119" s="80"/>
      <c r="F119" s="82"/>
      <c r="G119" s="46"/>
      <c r="H119" s="47"/>
      <c r="I119" s="48">
        <v>0.55000000000000004</v>
      </c>
      <c r="J119" s="49">
        <v>0.45</v>
      </c>
      <c r="K119" s="49"/>
      <c r="L119" s="49"/>
      <c r="M119" s="49"/>
      <c r="N119" s="50">
        <f t="shared" ref="N119" si="125">SUM(I119:M119)</f>
        <v>1</v>
      </c>
      <c r="O119" s="51"/>
      <c r="P119" s="52">
        <v>8</v>
      </c>
      <c r="Q119" s="53">
        <v>8</v>
      </c>
      <c r="R119" s="53"/>
      <c r="S119" s="53"/>
      <c r="T119" s="53"/>
      <c r="U119" s="54">
        <f t="shared" ref="U119" si="126">ROUND(((P119*I119)+(Q119*J119)+(R119*K119)+(S119*L119)+(T119*M119)),2)</f>
        <v>8</v>
      </c>
      <c r="V119" s="55">
        <f t="shared" ref="V119:V124" si="127">IF(U119&gt;=8,8,U119)</f>
        <v>8</v>
      </c>
      <c r="W119" s="646">
        <v>43860812000</v>
      </c>
      <c r="X119" s="646">
        <v>31747521000</v>
      </c>
      <c r="Y119" s="57"/>
      <c r="Z119" s="56"/>
      <c r="AA119" s="57"/>
      <c r="AB119" s="476">
        <f t="shared" ref="AB119" si="128">(((((W119*I119)+(X119*J119)+(Y119*K119)+(Z119*L119)+(AA119*M119))/$L$2)))</f>
        <v>0.93402073890192572</v>
      </c>
      <c r="AC119" s="536">
        <f t="shared" ref="AC119" si="129">12*AB119</f>
        <v>11.208248866823109</v>
      </c>
      <c r="AD119" s="488">
        <f t="shared" ref="AD119" si="130">IF(AC119&gt;=12,12,AC119)</f>
        <v>11.208248866823109</v>
      </c>
      <c r="AE119" s="59"/>
      <c r="AF119" s="59">
        <v>0.3</v>
      </c>
      <c r="AG119" s="263">
        <v>19.8</v>
      </c>
      <c r="AH119" s="60">
        <f t="shared" ref="AH119" si="131">V119+AD119+AG119+AE119+AF119</f>
        <v>39.308248866823106</v>
      </c>
      <c r="AI119" s="55">
        <f t="shared" ref="AI119" si="132">IF(AH119&gt;=40,40,AH119)</f>
        <v>39.308248866823106</v>
      </c>
      <c r="AJ119" s="61"/>
      <c r="AK119" s="62"/>
      <c r="AL119" s="63"/>
      <c r="AM119" s="64"/>
      <c r="AN119" s="65"/>
      <c r="AO119" s="66"/>
    </row>
    <row r="120" spans="1:41" s="22" customFormat="1" ht="48.75" customHeight="1" x14ac:dyDescent="0.15">
      <c r="A120" s="43"/>
      <c r="B120" s="44"/>
      <c r="C120" s="266" t="s">
        <v>1304</v>
      </c>
      <c r="D120" s="112" t="s">
        <v>1100</v>
      </c>
      <c r="E120" s="45"/>
      <c r="F120" s="45"/>
      <c r="G120" s="46"/>
      <c r="H120" s="47"/>
      <c r="I120" s="48">
        <v>0.6</v>
      </c>
      <c r="J120" s="49">
        <v>0.4</v>
      </c>
      <c r="K120" s="49"/>
      <c r="L120" s="49"/>
      <c r="M120" s="49"/>
      <c r="N120" s="50">
        <f>SUM(I120:M120)</f>
        <v>1</v>
      </c>
      <c r="O120" s="51"/>
      <c r="P120" s="52">
        <v>8</v>
      </c>
      <c r="Q120" s="53">
        <v>8</v>
      </c>
      <c r="R120" s="53"/>
      <c r="S120" s="53"/>
      <c r="T120" s="53"/>
      <c r="U120" s="54">
        <f>ROUND(((P120*I120)+(Q120*J120)+(R120*K120)+(S120*L120)+(T120*M120)),2)</f>
        <v>8</v>
      </c>
      <c r="V120" s="488">
        <f t="shared" si="127"/>
        <v>8</v>
      </c>
      <c r="W120" s="56">
        <v>43093799000</v>
      </c>
      <c r="X120" s="648">
        <v>29285343000</v>
      </c>
      <c r="Y120" s="56"/>
      <c r="Z120" s="68"/>
      <c r="AA120" s="57"/>
      <c r="AB120" s="476">
        <f>(((((W120*I120)+(X120*J120)+(Y120*K120)+(Z120*L120)+(AA120*M120))/$L$2)))</f>
        <v>0.91360850371626867</v>
      </c>
      <c r="AC120" s="536">
        <f>12*AB120</f>
        <v>10.963302044595224</v>
      </c>
      <c r="AD120" s="478">
        <f>IF(AC120&gt;=12,12,AC120)</f>
        <v>10.963302044595224</v>
      </c>
      <c r="AE120" s="59"/>
      <c r="AF120" s="59">
        <v>0.3</v>
      </c>
      <c r="AG120" s="263">
        <v>19.8</v>
      </c>
      <c r="AH120" s="60">
        <f>V120+AD120+AG120+AE120+AF120</f>
        <v>39.063302044595218</v>
      </c>
      <c r="AI120" s="55">
        <f>IF(AH120&gt;=40,40,AH120)</f>
        <v>39.063302044595218</v>
      </c>
      <c r="AJ120" s="61"/>
      <c r="AK120" s="62"/>
      <c r="AL120" s="63"/>
      <c r="AM120" s="64">
        <f>100%+AL120</f>
        <v>1</v>
      </c>
      <c r="AN120" s="65">
        <f>ROUNDUP((($E$2*AM120-$AN$4)*AJ120+$AN$4),-3)</f>
        <v>0</v>
      </c>
      <c r="AO120" s="66"/>
    </row>
    <row r="121" spans="1:41" s="22" customFormat="1" ht="48" customHeight="1" x14ac:dyDescent="0.15">
      <c r="A121" s="43"/>
      <c r="B121" s="44"/>
      <c r="C121" s="113" t="s">
        <v>1257</v>
      </c>
      <c r="D121" s="112" t="s">
        <v>174</v>
      </c>
      <c r="E121" s="80"/>
      <c r="F121" s="691"/>
      <c r="G121" s="46"/>
      <c r="H121" s="47"/>
      <c r="I121" s="172">
        <v>0.51</v>
      </c>
      <c r="J121" s="217">
        <v>0.49</v>
      </c>
      <c r="K121" s="49"/>
      <c r="L121" s="49"/>
      <c r="M121" s="49"/>
      <c r="N121" s="50">
        <f>SUM(I121:M121)</f>
        <v>1</v>
      </c>
      <c r="O121" s="51"/>
      <c r="P121" s="52">
        <v>8</v>
      </c>
      <c r="Q121" s="53">
        <v>8</v>
      </c>
      <c r="R121" s="53"/>
      <c r="S121" s="53"/>
      <c r="T121" s="53"/>
      <c r="U121" s="54">
        <f>ROUND(((P121*I121)+(Q121*J121)+(R121*K121)+(S121*L121)+(T121*M121)),2)</f>
        <v>8</v>
      </c>
      <c r="V121" s="55">
        <f t="shared" si="127"/>
        <v>8</v>
      </c>
      <c r="W121" s="646">
        <v>41953113000</v>
      </c>
      <c r="X121" s="648">
        <v>35927928000</v>
      </c>
      <c r="Y121" s="57"/>
      <c r="Z121" s="56"/>
      <c r="AA121" s="167"/>
      <c r="AB121" s="551">
        <f>(((((W121*I121)+(X121*J121)+(Y121*K121)+(Z121*L121)+(AA121*M121))/$L$2)))</f>
        <v>0.9483907950720547</v>
      </c>
      <c r="AC121" s="536">
        <f>12*AB121</f>
        <v>11.380689540864656</v>
      </c>
      <c r="AD121" s="488">
        <f>IF(AC121&gt;=12,12,AC121)</f>
        <v>11.380689540864656</v>
      </c>
      <c r="AE121" s="182"/>
      <c r="AF121" s="59">
        <v>0.3</v>
      </c>
      <c r="AG121" s="263">
        <v>19.8</v>
      </c>
      <c r="AH121" s="60">
        <f>V121+AD121+AG121+AE121+AF121</f>
        <v>39.48068954086466</v>
      </c>
      <c r="AI121" s="55">
        <f>IF(AH121&gt;=40,40,AH121)</f>
        <v>39.48068954086466</v>
      </c>
      <c r="AJ121" s="61"/>
      <c r="AK121" s="62"/>
      <c r="AL121" s="63"/>
      <c r="AM121" s="64">
        <f>100%+AL121</f>
        <v>1</v>
      </c>
      <c r="AN121" s="65">
        <f>ROUNDUP((($E$2*AM121-$AN$4)*AJ121+$AN$4),-3)</f>
        <v>0</v>
      </c>
      <c r="AO121" s="66"/>
    </row>
    <row r="122" spans="1:41" s="22" customFormat="1" ht="48" customHeight="1" x14ac:dyDescent="0.15">
      <c r="A122" s="43"/>
      <c r="B122" s="44"/>
      <c r="C122" s="112" t="s">
        <v>1287</v>
      </c>
      <c r="D122" s="112" t="s">
        <v>499</v>
      </c>
      <c r="E122" s="45"/>
      <c r="F122" s="82"/>
      <c r="G122" s="46"/>
      <c r="H122" s="47"/>
      <c r="I122" s="48">
        <v>0.55000000000000004</v>
      </c>
      <c r="J122" s="49">
        <v>0.45</v>
      </c>
      <c r="K122" s="49"/>
      <c r="L122" s="49"/>
      <c r="M122" s="49"/>
      <c r="N122" s="50">
        <f>SUM(I122:M122)</f>
        <v>1</v>
      </c>
      <c r="O122" s="51"/>
      <c r="P122" s="52">
        <v>8</v>
      </c>
      <c r="Q122" s="53">
        <v>8</v>
      </c>
      <c r="R122" s="53"/>
      <c r="S122" s="53"/>
      <c r="T122" s="53"/>
      <c r="U122" s="54">
        <f>ROUND(((P122*I122)+(Q122*J122)+(R122*K122)+(S122*L122)+(T122*M122)),2)</f>
        <v>8</v>
      </c>
      <c r="V122" s="55">
        <f t="shared" si="127"/>
        <v>8</v>
      </c>
      <c r="W122" s="56">
        <v>57607880000</v>
      </c>
      <c r="X122" s="56">
        <v>16454858000</v>
      </c>
      <c r="Y122" s="56"/>
      <c r="Z122" s="56"/>
      <c r="AA122" s="57"/>
      <c r="AB122" s="551">
        <f>(((((W122*I122)+(X122*J122)+(Y122*K122)+(Z122*L122)+(AA122*M122))/$L$2)))</f>
        <v>0.95053673600457633</v>
      </c>
      <c r="AC122" s="536">
        <f>12*AB122</f>
        <v>11.406440832054916</v>
      </c>
      <c r="AD122" s="488">
        <f>IF(AC122&gt;=12,12,AC122)</f>
        <v>11.406440832054916</v>
      </c>
      <c r="AE122" s="59"/>
      <c r="AF122" s="59">
        <v>0.3</v>
      </c>
      <c r="AG122" s="263">
        <v>19.8</v>
      </c>
      <c r="AH122" s="60">
        <f>V122+AD122+AG122+AE122+AF122</f>
        <v>39.506440832054913</v>
      </c>
      <c r="AI122" s="55">
        <f>IF(AH122&gt;=40,40,AH122)</f>
        <v>39.506440832054913</v>
      </c>
      <c r="AJ122" s="61"/>
      <c r="AK122" s="62"/>
      <c r="AL122" s="63"/>
      <c r="AM122" s="64"/>
      <c r="AN122" s="65"/>
      <c r="AO122" s="66"/>
    </row>
    <row r="123" spans="1:41" s="22" customFormat="1" ht="26.25" customHeight="1" x14ac:dyDescent="0.15">
      <c r="A123" s="43"/>
      <c r="B123" s="44"/>
      <c r="C123" s="843" t="s">
        <v>1173</v>
      </c>
      <c r="D123" s="844"/>
      <c r="E123" s="844"/>
      <c r="F123" s="845"/>
      <c r="G123" s="46"/>
      <c r="H123" s="47"/>
      <c r="I123" s="172"/>
      <c r="J123" s="217"/>
      <c r="K123" s="217"/>
      <c r="L123" s="217"/>
      <c r="M123" s="217"/>
      <c r="N123" s="50"/>
      <c r="O123" s="51"/>
      <c r="P123" s="584">
        <v>91.32</v>
      </c>
      <c r="Q123" s="584">
        <v>88</v>
      </c>
      <c r="R123" s="53"/>
      <c r="S123" s="585"/>
      <c r="T123" s="54"/>
      <c r="U123" s="496">
        <f>(I122*P123)+(J122*Q123)+(K122*R123)+(L122*S123)</f>
        <v>89.825999999999993</v>
      </c>
      <c r="V123" s="55">
        <f t="shared" si="127"/>
        <v>8</v>
      </c>
      <c r="W123" s="56"/>
      <c r="X123" s="56"/>
      <c r="Y123" s="56"/>
      <c r="Z123" s="56"/>
      <c r="AA123" s="57"/>
      <c r="AB123" s="476"/>
      <c r="AC123" s="536"/>
      <c r="AD123" s="478"/>
      <c r="AE123" s="59"/>
      <c r="AF123" s="59"/>
      <c r="AG123" s="263"/>
      <c r="AH123" s="60"/>
      <c r="AI123" s="55"/>
      <c r="AJ123" s="61"/>
      <c r="AK123" s="62"/>
      <c r="AL123" s="63"/>
      <c r="AM123" s="64"/>
      <c r="AN123" s="65"/>
      <c r="AO123" s="66"/>
    </row>
    <row r="124" spans="1:41" s="22" customFormat="1" ht="58.5" customHeight="1" x14ac:dyDescent="0.15">
      <c r="A124" s="43"/>
      <c r="B124" s="44"/>
      <c r="C124" s="113" t="s">
        <v>82</v>
      </c>
      <c r="D124" s="651" t="s">
        <v>1309</v>
      </c>
      <c r="E124" s="80"/>
      <c r="F124" s="104"/>
      <c r="G124" s="632"/>
      <c r="H124" s="47"/>
      <c r="I124" s="48">
        <v>0.5</v>
      </c>
      <c r="J124" s="49">
        <v>0.5</v>
      </c>
      <c r="K124" s="49"/>
      <c r="L124" s="49"/>
      <c r="M124" s="49"/>
      <c r="N124" s="50">
        <f>SUM(I124:M124)</f>
        <v>1</v>
      </c>
      <c r="O124" s="51"/>
      <c r="P124" s="52">
        <v>8</v>
      </c>
      <c r="Q124" s="53">
        <v>8</v>
      </c>
      <c r="R124" s="53"/>
      <c r="S124" s="53"/>
      <c r="T124" s="53"/>
      <c r="U124" s="54">
        <f>ROUND(((P124*I124)+(Q124*J124)+(R124*K124)+(S124*L124)+(T124*M124)),2)</f>
        <v>8</v>
      </c>
      <c r="V124" s="55">
        <f t="shared" si="127"/>
        <v>8</v>
      </c>
      <c r="W124" s="648">
        <v>44723512000</v>
      </c>
      <c r="X124" s="648">
        <v>39312444000</v>
      </c>
      <c r="Y124" s="57"/>
      <c r="Z124" s="56"/>
      <c r="AA124" s="57"/>
      <c r="AB124" s="551">
        <f>(((((W124*I124)+(X124*J124)+(Y124*K124)+(Z124*L124)+(AA124*M124))/$L$2)))</f>
        <v>1.0217608821980189</v>
      </c>
      <c r="AC124" s="536">
        <f>12*AB124</f>
        <v>12.261130586376225</v>
      </c>
      <c r="AD124" s="488">
        <f>IF(AC124&gt;=12,12,AC124)</f>
        <v>12</v>
      </c>
      <c r="AE124" s="59"/>
      <c r="AF124" s="59">
        <v>0.3</v>
      </c>
      <c r="AG124" s="263">
        <v>19.8</v>
      </c>
      <c r="AH124" s="60">
        <f>V124+AD124+AG124+AE124+AF124</f>
        <v>40.099999999999994</v>
      </c>
      <c r="AI124" s="55">
        <f>IF(AH124&gt;=40,40,AH124)</f>
        <v>40</v>
      </c>
      <c r="AJ124" s="61"/>
      <c r="AK124" s="62"/>
      <c r="AL124" s="63"/>
      <c r="AM124" s="64">
        <f>100%+AL124</f>
        <v>1</v>
      </c>
      <c r="AN124" s="65">
        <f>ROUNDUP((($E$2*AM124-$AN$4)*AJ124+$AN$4),-3)</f>
        <v>0</v>
      </c>
      <c r="AO124" s="66"/>
    </row>
    <row r="125" spans="1:41" s="22" customFormat="1" ht="52.5" customHeight="1" x14ac:dyDescent="0.15">
      <c r="A125" s="43"/>
      <c r="B125" s="44"/>
      <c r="C125" s="82"/>
      <c r="D125" s="45"/>
      <c r="E125" s="73"/>
      <c r="F125" s="82"/>
      <c r="G125" s="596"/>
      <c r="H125" s="47"/>
      <c r="I125" s="48"/>
      <c r="J125" s="49"/>
      <c r="K125" s="49"/>
      <c r="L125" s="49"/>
      <c r="M125" s="49"/>
      <c r="N125" s="50"/>
      <c r="O125" s="51"/>
      <c r="P125" s="52"/>
      <c r="Q125" s="53"/>
      <c r="R125" s="53"/>
      <c r="S125" s="53"/>
      <c r="T125" s="53"/>
      <c r="U125" s="54"/>
      <c r="V125" s="55"/>
      <c r="W125" s="57"/>
      <c r="X125" s="56"/>
      <c r="Y125" s="57"/>
      <c r="Z125" s="56"/>
      <c r="AA125" s="57"/>
      <c r="AB125" s="476"/>
      <c r="AC125" s="536"/>
      <c r="AD125" s="478"/>
      <c r="AE125" s="59"/>
      <c r="AF125" s="59"/>
      <c r="AG125" s="263"/>
      <c r="AH125" s="60"/>
      <c r="AI125" s="55"/>
      <c r="AJ125" s="61"/>
      <c r="AK125" s="62"/>
      <c r="AL125" s="63"/>
      <c r="AM125" s="64"/>
      <c r="AN125" s="65"/>
      <c r="AO125" s="66"/>
    </row>
    <row r="126" spans="1:41" s="22" customFormat="1" ht="58.5" customHeight="1" x14ac:dyDescent="0.15">
      <c r="A126" s="43"/>
      <c r="B126" s="44"/>
      <c r="C126" s="654" t="s">
        <v>87</v>
      </c>
      <c r="D126" s="80" t="s">
        <v>1307</v>
      </c>
      <c r="E126" s="174"/>
      <c r="F126" s="104"/>
      <c r="G126" s="632"/>
      <c r="H126" s="210"/>
      <c r="I126" s="187">
        <v>0.65</v>
      </c>
      <c r="J126" s="188">
        <v>0.35</v>
      </c>
      <c r="K126" s="188"/>
      <c r="L126" s="188"/>
      <c r="M126" s="49"/>
      <c r="N126" s="50">
        <f>SUM(I126:M126)</f>
        <v>1</v>
      </c>
      <c r="O126" s="51"/>
      <c r="P126" s="52">
        <v>8</v>
      </c>
      <c r="Q126" s="53">
        <v>8</v>
      </c>
      <c r="R126" s="53"/>
      <c r="S126" s="53"/>
      <c r="T126" s="53"/>
      <c r="U126" s="54">
        <f>ROUND(((P126*I126)+(Q126*J126)+(R126*K126)+(S126*L126)+(T126*M126)),2)</f>
        <v>8</v>
      </c>
      <c r="V126" s="55">
        <f t="shared" ref="V126" si="133">IF(U126&gt;=8,8,U126)</f>
        <v>8</v>
      </c>
      <c r="W126" s="648">
        <v>40173484000</v>
      </c>
      <c r="X126" s="56">
        <v>26149434000</v>
      </c>
      <c r="Y126" s="57"/>
      <c r="Z126" s="56"/>
      <c r="AA126" s="57"/>
      <c r="AB126" s="551">
        <f>(((((W126*I126)+(X126*J126)+(Y126*K126)+(Z126*L126)+(AA126*M126))/$L$2)))</f>
        <v>0.85754877252331863</v>
      </c>
      <c r="AC126" s="536">
        <f>12*AB126</f>
        <v>10.290585270279824</v>
      </c>
      <c r="AD126" s="488">
        <f>IF(AC126&gt;=12,12,AC126)</f>
        <v>10.290585270279824</v>
      </c>
      <c r="AE126" s="59"/>
      <c r="AF126" s="59">
        <v>0.2</v>
      </c>
      <c r="AG126" s="263">
        <v>19.8</v>
      </c>
      <c r="AH126" s="60">
        <f>V126+AD126+AG126+AE126+AF126</f>
        <v>38.290585270279827</v>
      </c>
      <c r="AI126" s="55">
        <f>IF(AH126&gt;=40,40,AH126)</f>
        <v>38.290585270279827</v>
      </c>
      <c r="AJ126" s="61"/>
      <c r="AK126" s="62"/>
      <c r="AL126" s="63"/>
      <c r="AM126" s="64">
        <f t="shared" ref="AM126:AM127" si="134">100%+AL126</f>
        <v>1</v>
      </c>
      <c r="AN126" s="65">
        <f t="shared" ref="AN126:AN128" si="135">ROUNDUP((($E$2*AM126-$AN$4)*AJ126+$AN$4),-3)</f>
        <v>0</v>
      </c>
      <c r="AO126" s="66"/>
    </row>
    <row r="127" spans="1:41" s="22" customFormat="1" ht="58.5" customHeight="1" x14ac:dyDescent="0.15">
      <c r="A127" s="43"/>
      <c r="B127" s="44"/>
      <c r="C127" s="69" t="s">
        <v>1299</v>
      </c>
      <c r="D127" s="45"/>
      <c r="E127" s="45"/>
      <c r="F127" s="82"/>
      <c r="G127" s="117"/>
      <c r="H127" s="47"/>
      <c r="I127" s="48">
        <v>0.52</v>
      </c>
      <c r="J127" s="49">
        <v>0.48</v>
      </c>
      <c r="K127" s="49"/>
      <c r="L127" s="49"/>
      <c r="M127" s="49"/>
      <c r="N127" s="50">
        <f>SUM(I127:M127)</f>
        <v>1</v>
      </c>
      <c r="O127" s="51"/>
      <c r="P127" s="645">
        <v>7.8</v>
      </c>
      <c r="Q127" s="53">
        <v>8</v>
      </c>
      <c r="R127" s="53"/>
      <c r="S127" s="53"/>
      <c r="T127" s="53"/>
      <c r="U127" s="54">
        <f>ROUND(((P127*I127)+(Q127*J127)+(R127*K127)+(S127*L127)+(T127*M127)),2)</f>
        <v>7.9</v>
      </c>
      <c r="V127" s="55">
        <f>IF(U127&gt;=8,8,U127)</f>
        <v>7.9</v>
      </c>
      <c r="W127" s="56">
        <v>52207854000</v>
      </c>
      <c r="X127" s="56">
        <v>21000000000</v>
      </c>
      <c r="Y127" s="57"/>
      <c r="Z127" s="56"/>
      <c r="AA127" s="57"/>
      <c r="AB127" s="551">
        <f>(((((W127*I127)+(X127*J127)+(Y127*K127)+(Z127*L127)+(AA127*M127))/$L$2)))</f>
        <v>0.90528392470772456</v>
      </c>
      <c r="AC127" s="536">
        <f>12*AB127</f>
        <v>10.863407096492695</v>
      </c>
      <c r="AD127" s="488">
        <f>IF(AC127&gt;=12,12,AC127)</f>
        <v>10.863407096492695</v>
      </c>
      <c r="AE127" s="59"/>
      <c r="AF127" s="59">
        <v>0.3</v>
      </c>
      <c r="AG127" s="263">
        <v>19.8</v>
      </c>
      <c r="AH127" s="60">
        <f>V127+AD127+AG127+AE127+AF127</f>
        <v>38.863407096492693</v>
      </c>
      <c r="AI127" s="55">
        <f>IF(AH127&gt;=40,40,AH127)</f>
        <v>38.863407096492693</v>
      </c>
      <c r="AJ127" s="61"/>
      <c r="AK127" s="62"/>
      <c r="AL127" s="63"/>
      <c r="AM127" s="64">
        <f t="shared" si="134"/>
        <v>1</v>
      </c>
      <c r="AN127" s="65">
        <f t="shared" si="135"/>
        <v>0</v>
      </c>
      <c r="AO127" s="66"/>
    </row>
    <row r="128" spans="1:41" s="22" customFormat="1" ht="59.25" customHeight="1" thickBot="1" x14ac:dyDescent="0.2">
      <c r="A128" s="43"/>
      <c r="B128" s="577" t="s">
        <v>1306</v>
      </c>
      <c r="C128" s="45" t="s">
        <v>247</v>
      </c>
      <c r="D128" s="103" t="s">
        <v>1296</v>
      </c>
      <c r="E128" s="112" t="s">
        <v>1294</v>
      </c>
      <c r="F128" s="73"/>
      <c r="G128" s="46"/>
      <c r="H128" s="47"/>
      <c r="I128" s="172">
        <v>0.5</v>
      </c>
      <c r="J128" s="217">
        <v>0.35</v>
      </c>
      <c r="K128" s="49">
        <v>0.15</v>
      </c>
      <c r="L128" s="49"/>
      <c r="M128" s="49"/>
      <c r="N128" s="50">
        <f>SUM(I128:M128)</f>
        <v>1</v>
      </c>
      <c r="O128" s="51"/>
      <c r="P128" s="52">
        <v>8</v>
      </c>
      <c r="Q128" s="53">
        <v>8</v>
      </c>
      <c r="R128" s="53">
        <v>8</v>
      </c>
      <c r="S128" s="53"/>
      <c r="T128" s="53"/>
      <c r="U128" s="54">
        <f>ROUND(((P128*I128)+(Q128*J128)+(R128*K128)+(S128*L128)+(T128*M128)),2)</f>
        <v>8</v>
      </c>
      <c r="V128" s="55">
        <f>IF(U128&gt;=8,8,U128)</f>
        <v>8</v>
      </c>
      <c r="W128" s="68">
        <v>63188596000</v>
      </c>
      <c r="X128" s="56">
        <v>13185035000</v>
      </c>
      <c r="Y128" s="56">
        <v>15991070000</v>
      </c>
      <c r="Z128" s="56"/>
      <c r="AA128" s="57"/>
      <c r="AB128" s="476">
        <f>(((((W128*I128)+(X128*J128)+(Y128*K128)+(Z128*L128)+(AA128*M128))/$L$2)))</f>
        <v>0.93883286847298464</v>
      </c>
      <c r="AC128" s="536">
        <f>12*AB128</f>
        <v>11.265994421675815</v>
      </c>
      <c r="AD128" s="478">
        <f>IF(AC128&gt;=12,12,AC128)</f>
        <v>11.265994421675815</v>
      </c>
      <c r="AE128" s="59"/>
      <c r="AF128" s="59">
        <v>0.2</v>
      </c>
      <c r="AG128" s="263">
        <v>19.8</v>
      </c>
      <c r="AH128" s="60">
        <f>V128+AD128+AG128+AE128+AF128</f>
        <v>39.265994421675813</v>
      </c>
      <c r="AI128" s="55">
        <f>IF(AH128&gt;=40,40,AH128)</f>
        <v>39.265994421675813</v>
      </c>
      <c r="AJ128" s="61"/>
      <c r="AK128" s="62"/>
      <c r="AL128" s="63"/>
      <c r="AM128" s="64">
        <f>100%+AL128</f>
        <v>1</v>
      </c>
      <c r="AN128" s="65">
        <f t="shared" si="135"/>
        <v>0</v>
      </c>
      <c r="AO128" s="66"/>
    </row>
    <row r="129" spans="1:41" s="22" customFormat="1" ht="58.5" customHeight="1" thickBot="1" x14ac:dyDescent="0.2">
      <c r="A129" s="43"/>
      <c r="B129" s="533"/>
      <c r="C129" s="634"/>
      <c r="D129" s="174"/>
      <c r="E129" s="106" t="s">
        <v>1277</v>
      </c>
      <c r="F129" s="255" t="s">
        <v>1222</v>
      </c>
      <c r="G129" s="637"/>
      <c r="H129" s="47"/>
      <c r="I129" s="48"/>
      <c r="J129" s="49"/>
      <c r="K129" s="49"/>
      <c r="L129" s="49"/>
      <c r="M129" s="49"/>
      <c r="N129" s="50"/>
      <c r="O129" s="51"/>
      <c r="P129" s="52"/>
      <c r="Q129" s="166"/>
      <c r="R129" s="53"/>
      <c r="S129" s="53"/>
      <c r="T129" s="53"/>
      <c r="U129" s="54"/>
      <c r="V129" s="55"/>
      <c r="W129" s="56"/>
      <c r="X129" s="56"/>
      <c r="Y129" s="57"/>
      <c r="Z129" s="56"/>
      <c r="AA129" s="57"/>
      <c r="AB129" s="551"/>
      <c r="AC129" s="536"/>
      <c r="AD129" s="488"/>
      <c r="AE129" s="59"/>
      <c r="AF129" s="59"/>
      <c r="AG129" s="263"/>
      <c r="AH129" s="60"/>
      <c r="AI129" s="55"/>
      <c r="AJ129" s="61"/>
      <c r="AK129" s="62"/>
      <c r="AL129" s="63"/>
      <c r="AM129" s="64"/>
      <c r="AN129" s="65"/>
      <c r="AO129" s="66"/>
    </row>
    <row r="130" spans="1:41" s="22" customFormat="1" ht="41.25" customHeight="1" x14ac:dyDescent="0.15">
      <c r="A130" s="685"/>
      <c r="B130" s="644"/>
      <c r="C130" s="693" t="s">
        <v>1295</v>
      </c>
      <c r="D130" s="683" t="s">
        <v>1297</v>
      </c>
      <c r="E130" s="569"/>
      <c r="F130" s="569"/>
      <c r="G130" s="569"/>
      <c r="H130" s="686"/>
      <c r="I130" s="483">
        <v>0.85</v>
      </c>
      <c r="J130" s="484">
        <v>0.15</v>
      </c>
      <c r="K130" s="484"/>
      <c r="L130" s="484"/>
      <c r="M130" s="484"/>
      <c r="N130" s="642">
        <f>SUM(I130:M130)</f>
        <v>1</v>
      </c>
      <c r="O130" s="51"/>
      <c r="P130" s="52">
        <v>8</v>
      </c>
      <c r="Q130" s="53">
        <v>8</v>
      </c>
      <c r="R130" s="53"/>
      <c r="S130" s="53"/>
      <c r="T130" s="53"/>
      <c r="U130" s="54">
        <f>ROUND(((P130*I130)+(Q130*J130)+(R130*K130)+(S130*L130)+(T130*M130)),2)</f>
        <v>8</v>
      </c>
      <c r="V130" s="55">
        <f>IF(U130&gt;=8,8,U130)</f>
        <v>8</v>
      </c>
      <c r="W130" s="56">
        <v>70839023000</v>
      </c>
      <c r="X130" s="56"/>
      <c r="Y130" s="57"/>
      <c r="Z130" s="56"/>
      <c r="AA130" s="57"/>
      <c r="AB130" s="476">
        <f>(((((W130*I130)+(X130*J130)+(Y130*K130)+(Z130*L130)+(AA130*M130))/$L$2)))</f>
        <v>1.4642175603820557</v>
      </c>
      <c r="AC130" s="536">
        <f>12*AB130</f>
        <v>17.570610724584668</v>
      </c>
      <c r="AD130" s="478">
        <f>IF(AC130&gt;=12,12,AC130)</f>
        <v>12</v>
      </c>
      <c r="AE130" s="59"/>
      <c r="AF130" s="59">
        <v>0.3</v>
      </c>
      <c r="AG130" s="263">
        <v>19.8</v>
      </c>
      <c r="AH130" s="60">
        <f>V130+AD130+AG130+AE130+AF130</f>
        <v>40.099999999999994</v>
      </c>
      <c r="AI130" s="55">
        <f>IF(AH130&gt;=40,40,AH130)</f>
        <v>40</v>
      </c>
      <c r="AJ130" s="61"/>
      <c r="AK130" s="62"/>
      <c r="AL130" s="63"/>
      <c r="AM130" s="64">
        <f>100%+AL130</f>
        <v>1</v>
      </c>
      <c r="AN130" s="65">
        <f>ROUNDUP((($E$2*AM130-$AN$4)*AJ130+$AN$4),-3)</f>
        <v>0</v>
      </c>
      <c r="AO130" s="66"/>
    </row>
    <row r="131" spans="1:41" s="22" customFormat="1" ht="60" customHeight="1" x14ac:dyDescent="0.15">
      <c r="A131" s="43"/>
      <c r="B131" s="640"/>
      <c r="C131" s="117" t="s">
        <v>1298</v>
      </c>
      <c r="D131" s="45" t="s">
        <v>1180</v>
      </c>
      <c r="E131" s="45"/>
      <c r="F131" s="117" t="s">
        <v>1290</v>
      </c>
      <c r="G131" s="46" t="s">
        <v>1301</v>
      </c>
      <c r="H131" s="47"/>
      <c r="I131" s="48">
        <v>0.51</v>
      </c>
      <c r="J131" s="49">
        <v>0.49</v>
      </c>
      <c r="K131" s="49"/>
      <c r="L131" s="49"/>
      <c r="M131" s="49"/>
      <c r="N131" s="50">
        <f t="shared" ref="N131" si="136">SUM(I131:M131)</f>
        <v>1</v>
      </c>
      <c r="O131" s="51"/>
      <c r="P131" s="52">
        <v>8</v>
      </c>
      <c r="Q131" s="53">
        <v>8</v>
      </c>
      <c r="R131" s="53"/>
      <c r="S131" s="53"/>
      <c r="T131" s="53"/>
      <c r="U131" s="54">
        <f t="shared" ref="U131" si="137">ROUND(((P131*I131)+(Q131*J131)+(R131*K131)+(S131*L131)+(T131*M131)),2)</f>
        <v>8</v>
      </c>
      <c r="V131" s="55">
        <f t="shared" ref="V131" si="138">IF(U131&gt;=8,8,U131)</f>
        <v>8</v>
      </c>
      <c r="W131" s="56">
        <v>22000000000</v>
      </c>
      <c r="X131" s="56">
        <v>53276397000</v>
      </c>
      <c r="Y131" s="56"/>
      <c r="Z131" s="56"/>
      <c r="AA131" s="57"/>
      <c r="AB131" s="551">
        <f t="shared" ref="AB131" si="139">(((((W131*I131)+(X131*J131)+(Y131*K131)+(Z131*L131)+(AA131*M131))/$L$2)))</f>
        <v>0.90765121809995708</v>
      </c>
      <c r="AC131" s="536">
        <f t="shared" ref="AC131" si="140">12*AB131</f>
        <v>10.891814617199485</v>
      </c>
      <c r="AD131" s="488">
        <f t="shared" ref="AD131" si="141">IF(AC131&gt;=12,12,AC131)</f>
        <v>10.891814617199485</v>
      </c>
      <c r="AE131" s="59"/>
      <c r="AF131" s="59">
        <v>0.3</v>
      </c>
      <c r="AG131" s="263">
        <v>19.8</v>
      </c>
      <c r="AH131" s="60">
        <f t="shared" ref="AH131" si="142">V131+AD131+AG131+AE131+AF131</f>
        <v>38.991814617199481</v>
      </c>
      <c r="AI131" s="55">
        <f t="shared" ref="AI131" si="143">IF(AH131&gt;=40,40,AH131)</f>
        <v>38.991814617199481</v>
      </c>
      <c r="AJ131" s="61"/>
      <c r="AK131" s="62"/>
      <c r="AL131" s="63"/>
      <c r="AM131" s="64"/>
      <c r="AN131" s="65"/>
      <c r="AO131" s="66"/>
    </row>
    <row r="132" spans="1:41" s="22" customFormat="1" ht="48" customHeight="1" x14ac:dyDescent="0.15">
      <c r="A132" s="43"/>
      <c r="B132" s="44"/>
      <c r="C132" s="112" t="s">
        <v>1285</v>
      </c>
      <c r="D132" s="82" t="s">
        <v>1288</v>
      </c>
      <c r="E132" s="45"/>
      <c r="F132" s="82"/>
      <c r="G132" s="46"/>
      <c r="H132" s="47"/>
      <c r="I132" s="172">
        <v>0.5</v>
      </c>
      <c r="J132" s="217">
        <v>0.5</v>
      </c>
      <c r="K132" s="49"/>
      <c r="L132" s="49"/>
      <c r="M132" s="49"/>
      <c r="N132" s="50">
        <f>SUM(I132:M132)</f>
        <v>1</v>
      </c>
      <c r="O132" s="51"/>
      <c r="P132" s="52">
        <v>8</v>
      </c>
      <c r="Q132" s="53">
        <v>8</v>
      </c>
      <c r="R132" s="53"/>
      <c r="S132" s="53"/>
      <c r="T132" s="53"/>
      <c r="U132" s="54">
        <f>ROUND(((P132*I132)+(Q132*J132)+(R132*K132)+(S132*L132)+(T132*M132)),2)</f>
        <v>8</v>
      </c>
      <c r="V132" s="55">
        <f>IF(U132&gt;=8,8,U132)</f>
        <v>8</v>
      </c>
      <c r="W132" s="56">
        <v>29314313000</v>
      </c>
      <c r="X132" s="56">
        <v>45000000000</v>
      </c>
      <c r="Y132" s="56"/>
      <c r="Z132" s="56"/>
      <c r="AA132" s="167"/>
      <c r="AB132" s="551">
        <f>(((((W132*I132)+(X132*J132)+(Y132*K132)+(Z132*L132)+(AA132*M132))/$L$2)))</f>
        <v>0.90355916235212119</v>
      </c>
      <c r="AC132" s="536">
        <f>12*AB132</f>
        <v>10.842709948225455</v>
      </c>
      <c r="AD132" s="488">
        <f>IF(AC132&gt;=12,12,AC132)</f>
        <v>10.842709948225455</v>
      </c>
      <c r="AE132" s="182"/>
      <c r="AF132" s="59">
        <v>0.3</v>
      </c>
      <c r="AG132" s="263">
        <v>19.8</v>
      </c>
      <c r="AH132" s="60">
        <f>V132+AD132+AG132+AE132+AF132</f>
        <v>38.942709948225456</v>
      </c>
      <c r="AI132" s="55">
        <f>IF(AH132&gt;=40,40,AH132)</f>
        <v>38.942709948225456</v>
      </c>
      <c r="AJ132" s="61"/>
      <c r="AK132" s="62"/>
      <c r="AL132" s="63"/>
      <c r="AM132" s="64">
        <f>100%+AL132</f>
        <v>1</v>
      </c>
      <c r="AN132" s="65">
        <f>ROUNDUP((($E$2*AM132-$AN$4)*AJ132+$AN$4),-3)</f>
        <v>0</v>
      </c>
      <c r="AO132" s="66"/>
    </row>
    <row r="133" spans="1:41" s="22" customFormat="1" ht="58.5" customHeight="1" x14ac:dyDescent="0.15">
      <c r="A133" s="43"/>
      <c r="B133" s="44"/>
      <c r="C133" s="82" t="s">
        <v>1269</v>
      </c>
      <c r="D133" s="113" t="s">
        <v>1286</v>
      </c>
      <c r="E133" s="45"/>
      <c r="F133" s="82"/>
      <c r="G133" s="117"/>
      <c r="H133" s="47"/>
      <c r="I133" s="48">
        <v>0.6</v>
      </c>
      <c r="J133" s="49">
        <v>0.4</v>
      </c>
      <c r="K133" s="49"/>
      <c r="L133" s="49"/>
      <c r="M133" s="49"/>
      <c r="N133" s="50">
        <f>SUM(I133:M133)</f>
        <v>1</v>
      </c>
      <c r="O133" s="51"/>
      <c r="P133" s="52">
        <v>8</v>
      </c>
      <c r="Q133" s="53">
        <v>8</v>
      </c>
      <c r="R133" s="53"/>
      <c r="S133" s="53"/>
      <c r="T133" s="53"/>
      <c r="U133" s="54">
        <f>ROUND(((P133*I133)+(Q133*J133)+(R133*K133)+(S133*L133)+(T133*M133)),2)</f>
        <v>8</v>
      </c>
      <c r="V133" s="55">
        <f>IF(U133&gt;=8,8,U133)</f>
        <v>8</v>
      </c>
      <c r="W133" s="57">
        <v>40000000000</v>
      </c>
      <c r="X133" s="57">
        <v>32882176000</v>
      </c>
      <c r="Y133" s="57"/>
      <c r="Z133" s="56"/>
      <c r="AA133" s="57"/>
      <c r="AB133" s="476">
        <f>(((((W133*I133)+(X133*J133)+(Y133*K133)+(Z133*L133)+(AA133*M133))/$L$2)))</f>
        <v>0.90345493626782003</v>
      </c>
      <c r="AC133" s="536">
        <f>12*AB133</f>
        <v>10.84145923521384</v>
      </c>
      <c r="AD133" s="478">
        <f>IF(AC133&gt;=12,12,AC133)</f>
        <v>10.84145923521384</v>
      </c>
      <c r="AE133" s="59"/>
      <c r="AF133" s="59">
        <v>0.3</v>
      </c>
      <c r="AG133" s="263">
        <v>19.8</v>
      </c>
      <c r="AH133" s="60">
        <f>V133+AD133+AG133+AE133+AF133</f>
        <v>38.941459235213841</v>
      </c>
      <c r="AI133" s="55">
        <f>IF(AH133&gt;=40,40,AH133)</f>
        <v>38.941459235213841</v>
      </c>
      <c r="AJ133" s="61"/>
      <c r="AK133" s="62"/>
      <c r="AL133" s="63"/>
      <c r="AM133" s="64">
        <f>100%+AL133</f>
        <v>1</v>
      </c>
      <c r="AN133" s="65">
        <f>ROUNDUP((($E$2*AM133-$AN$4)*AJ133+$AN$4),-3)</f>
        <v>0</v>
      </c>
      <c r="AO133" s="66"/>
    </row>
    <row r="134" spans="1:41" s="22" customFormat="1" ht="60" customHeight="1" x14ac:dyDescent="0.15">
      <c r="A134" s="43"/>
      <c r="B134" s="44"/>
      <c r="C134" s="104" t="s">
        <v>1275</v>
      </c>
      <c r="D134" s="113" t="s">
        <v>817</v>
      </c>
      <c r="E134" s="80"/>
      <c r="F134" s="117"/>
      <c r="G134" s="46"/>
      <c r="H134" s="47"/>
      <c r="I134" s="48">
        <v>0.5</v>
      </c>
      <c r="J134" s="49">
        <v>0.5</v>
      </c>
      <c r="K134" s="49"/>
      <c r="L134" s="49"/>
      <c r="M134" s="49"/>
      <c r="N134" s="50">
        <f t="shared" ref="N134" si="144">SUM(I134:M134)</f>
        <v>1</v>
      </c>
      <c r="O134" s="51"/>
      <c r="P134" s="52">
        <v>8</v>
      </c>
      <c r="Q134" s="53">
        <v>8</v>
      </c>
      <c r="R134" s="53"/>
      <c r="S134" s="53"/>
      <c r="T134" s="53"/>
      <c r="U134" s="54">
        <f t="shared" ref="U134" si="145">ROUND(((P134*I134)+(Q134*J134)+(R134*K134)+(S134*L134)+(T134*M134)),2)</f>
        <v>8</v>
      </c>
      <c r="V134" s="55">
        <f t="shared" ref="V134" si="146">IF(U134&gt;=8,8,U134)</f>
        <v>8</v>
      </c>
      <c r="W134" s="57">
        <v>33500000000</v>
      </c>
      <c r="X134" s="56">
        <v>40411693000</v>
      </c>
      <c r="Y134" s="56"/>
      <c r="Z134" s="56"/>
      <c r="AA134" s="57"/>
      <c r="AB134" s="551">
        <f t="shared" ref="AB134" si="147">(((((W134*I134)+(X134*J134)+(Y134*K134)+(Z134*L134)+(AA134*M134))/$L$2)))</f>
        <v>0.89866386055546443</v>
      </c>
      <c r="AC134" s="536">
        <f t="shared" ref="AC134" si="148">12*AB134</f>
        <v>10.783966326665574</v>
      </c>
      <c r="AD134" s="488">
        <f t="shared" ref="AD134" si="149">IF(AC134&gt;=12,12,AC134)</f>
        <v>10.783966326665574</v>
      </c>
      <c r="AE134" s="59"/>
      <c r="AF134" s="59">
        <v>0.3</v>
      </c>
      <c r="AG134" s="263">
        <v>19.8</v>
      </c>
      <c r="AH134" s="60">
        <f t="shared" ref="AH134" si="150">V134+AD134+AG134+AE134+AF134</f>
        <v>38.883966326665572</v>
      </c>
      <c r="AI134" s="55">
        <f t="shared" ref="AI134" si="151">IF(AH134&gt;=40,40,AH134)</f>
        <v>38.883966326665572</v>
      </c>
      <c r="AJ134" s="61"/>
      <c r="AK134" s="62"/>
      <c r="AL134" s="63"/>
      <c r="AM134" s="64"/>
      <c r="AN134" s="65"/>
      <c r="AO134" s="66"/>
    </row>
    <row r="135" spans="1:41" s="22" customFormat="1" ht="48" customHeight="1" x14ac:dyDescent="0.15">
      <c r="A135" s="43"/>
      <c r="B135" s="44"/>
      <c r="C135" s="103" t="s">
        <v>1283</v>
      </c>
      <c r="D135" s="112" t="s">
        <v>1282</v>
      </c>
      <c r="E135" s="45"/>
      <c r="F135" s="82"/>
      <c r="G135" s="46"/>
      <c r="H135" s="47"/>
      <c r="I135" s="172">
        <v>0.56000000000000005</v>
      </c>
      <c r="J135" s="217">
        <v>0.44</v>
      </c>
      <c r="K135" s="49"/>
      <c r="L135" s="49"/>
      <c r="M135" s="49"/>
      <c r="N135" s="50">
        <f>SUM(I135:M135)</f>
        <v>1</v>
      </c>
      <c r="O135" s="51"/>
      <c r="P135" s="52">
        <v>8</v>
      </c>
      <c r="Q135" s="53">
        <v>8</v>
      </c>
      <c r="R135" s="53"/>
      <c r="S135" s="53"/>
      <c r="T135" s="53"/>
      <c r="U135" s="54">
        <f>ROUND(((P135*I135)+(Q135*J135)+(R135*K135)+(S135*L135)+(T135*M135)),2)</f>
        <v>8</v>
      </c>
      <c r="V135" s="55">
        <f>IF(U135&gt;=8,8,U135)</f>
        <v>8</v>
      </c>
      <c r="W135" s="56">
        <v>34000000000</v>
      </c>
      <c r="X135" s="56">
        <v>41053240000</v>
      </c>
      <c r="Y135" s="56"/>
      <c r="Z135" s="56"/>
      <c r="AA135" s="167"/>
      <c r="AB135" s="551">
        <f>(((((W135*I135)+(X135*J135)+(Y135*K135)+(Z135*L135)+(AA135*M135))/$L$2)))</f>
        <v>0.90225257563856498</v>
      </c>
      <c r="AC135" s="536">
        <f>12*AB135</f>
        <v>10.827030907662779</v>
      </c>
      <c r="AD135" s="488">
        <f>IF(AC135&gt;=12,12,AC135)</f>
        <v>10.827030907662779</v>
      </c>
      <c r="AE135" s="182"/>
      <c r="AF135" s="59">
        <v>0.3</v>
      </c>
      <c r="AG135" s="263">
        <v>19.8</v>
      </c>
      <c r="AH135" s="60">
        <f>V135+AD135+AG135+AE135+AF135</f>
        <v>38.927030907662783</v>
      </c>
      <c r="AI135" s="55">
        <f>IF(AH135&gt;=40,40,AH135)</f>
        <v>38.927030907662783</v>
      </c>
      <c r="AJ135" s="61"/>
      <c r="AK135" s="62"/>
      <c r="AL135" s="63"/>
      <c r="AM135" s="64">
        <f t="shared" ref="AM135" si="152">100%+AL135</f>
        <v>1</v>
      </c>
      <c r="AN135" s="65">
        <f t="shared" ref="AN135" si="153">ROUNDUP((($E$2*AM135-$AN$4)*AJ135+$AN$4),-3)</f>
        <v>0</v>
      </c>
      <c r="AO135" s="66"/>
    </row>
    <row r="136" spans="1:41" s="22" customFormat="1" ht="41.25" customHeight="1" x14ac:dyDescent="0.15">
      <c r="A136" s="121"/>
      <c r="B136" s="122"/>
      <c r="C136" s="123"/>
      <c r="D136" s="124"/>
      <c r="E136" s="125"/>
      <c r="F136" s="125"/>
      <c r="G136" s="125"/>
      <c r="H136" s="126"/>
      <c r="I136" s="123"/>
      <c r="J136" s="124"/>
      <c r="K136" s="124"/>
      <c r="L136" s="123"/>
      <c r="M136" s="125"/>
      <c r="N136" s="127"/>
      <c r="O136" s="126"/>
      <c r="P136" s="123"/>
      <c r="Q136" s="124"/>
      <c r="R136" s="124"/>
      <c r="S136" s="123"/>
      <c r="T136" s="125"/>
      <c r="U136" s="128"/>
      <c r="V136" s="129"/>
      <c r="W136" s="130"/>
      <c r="X136" s="131"/>
      <c r="Y136" s="131"/>
      <c r="Z136" s="130"/>
      <c r="AA136" s="132"/>
      <c r="AB136" s="133"/>
      <c r="AC136" s="133"/>
      <c r="AD136" s="486"/>
      <c r="AE136" s="134"/>
      <c r="AF136" s="134"/>
      <c r="AG136" s="490"/>
      <c r="AH136" s="135"/>
      <c r="AI136" s="135"/>
      <c r="AJ136" s="131"/>
      <c r="AK136" s="125"/>
      <c r="AL136" s="136"/>
      <c r="AM136" s="137"/>
      <c r="AN136" s="487"/>
      <c r="AO136" s="139"/>
    </row>
    <row r="137" spans="1:41" s="22" customFormat="1" ht="41.25" customHeight="1" x14ac:dyDescent="0.15">
      <c r="A137" s="121"/>
      <c r="B137" s="122"/>
      <c r="C137" s="123"/>
      <c r="D137" s="124"/>
      <c r="E137" s="132" t="s">
        <v>1274</v>
      </c>
      <c r="F137" s="132" t="s">
        <v>1292</v>
      </c>
      <c r="G137" s="641" t="s">
        <v>1276</v>
      </c>
      <c r="H137" s="126"/>
      <c r="I137" s="123"/>
      <c r="J137" s="124"/>
      <c r="K137" s="124"/>
      <c r="L137" s="123"/>
      <c r="M137" s="125"/>
      <c r="N137" s="127"/>
      <c r="O137" s="126"/>
      <c r="P137" s="123"/>
      <c r="Q137" s="124"/>
      <c r="R137" s="124"/>
      <c r="S137" s="123"/>
      <c r="T137" s="125"/>
      <c r="U137" s="128"/>
      <c r="V137" s="129"/>
      <c r="W137" s="130"/>
      <c r="X137" s="131"/>
      <c r="Y137" s="131"/>
      <c r="Z137" s="130"/>
      <c r="AA137" s="132"/>
      <c r="AB137" s="133"/>
      <c r="AC137" s="133"/>
      <c r="AD137" s="486"/>
      <c r="AE137" s="134"/>
      <c r="AF137" s="134"/>
      <c r="AG137" s="490"/>
      <c r="AH137" s="135"/>
      <c r="AI137" s="135"/>
      <c r="AJ137" s="131"/>
      <c r="AK137" s="125"/>
      <c r="AL137" s="136"/>
      <c r="AM137" s="137"/>
      <c r="AN137" s="487"/>
      <c r="AO137" s="139"/>
    </row>
    <row r="138" spans="1:41" s="22" customFormat="1" ht="48.75" customHeight="1" x14ac:dyDescent="0.15">
      <c r="A138" s="43"/>
      <c r="B138" s="44"/>
      <c r="C138" s="103" t="s">
        <v>1066</v>
      </c>
      <c r="D138" s="112" t="s">
        <v>1100</v>
      </c>
      <c r="E138" s="45"/>
      <c r="F138" s="45"/>
      <c r="G138" s="46"/>
      <c r="H138" s="47"/>
      <c r="I138" s="48">
        <v>0.51</v>
      </c>
      <c r="J138" s="49">
        <v>0.49</v>
      </c>
      <c r="K138" s="49"/>
      <c r="L138" s="49"/>
      <c r="M138" s="49"/>
      <c r="N138" s="50">
        <f>SUM(I138:M138)</f>
        <v>1</v>
      </c>
      <c r="O138" s="51"/>
      <c r="P138" s="52">
        <v>8</v>
      </c>
      <c r="Q138" s="53">
        <v>8</v>
      </c>
      <c r="R138" s="53"/>
      <c r="S138" s="53"/>
      <c r="T138" s="53"/>
      <c r="U138" s="54">
        <f t="shared" ref="U138:U152" si="154">ROUND(((P138*I138)+(Q138*J138)+(R138*K138)+(S138*L138)+(T138*M138)),2)</f>
        <v>8</v>
      </c>
      <c r="V138" s="488">
        <f>IF(U138&gt;=8,8,U138)</f>
        <v>8</v>
      </c>
      <c r="W138" s="56">
        <v>38472362000</v>
      </c>
      <c r="X138" s="56">
        <v>28869414000</v>
      </c>
      <c r="Y138" s="56"/>
      <c r="Z138" s="68"/>
      <c r="AA138" s="57"/>
      <c r="AB138" s="476">
        <f t="shared" ref="AB138:AB152" si="155">(((((W138*I138)+(X138*J138)+(Y138*K138)+(Z138*L138)+(AA138*M138))/$L$2)))</f>
        <v>0.82111793655259913</v>
      </c>
      <c r="AC138" s="536">
        <f t="shared" ref="AC138:AC152" si="156">12*AB138</f>
        <v>9.8534152386311895</v>
      </c>
      <c r="AD138" s="478">
        <f t="shared" ref="AD138:AD152" si="157">IF(AC138&gt;=12,12,AC138)</f>
        <v>9.8534152386311895</v>
      </c>
      <c r="AE138" s="59"/>
      <c r="AF138" s="59">
        <v>0.4</v>
      </c>
      <c r="AG138" s="263">
        <v>19.8</v>
      </c>
      <c r="AH138" s="60">
        <f t="shared" ref="AH138:AH152" si="158">V138+AD138+AG138+AE138+AF138</f>
        <v>38.053415238631189</v>
      </c>
      <c r="AI138" s="55">
        <f t="shared" ref="AI138:AI152" si="159">IF(AH138&gt;=40,40,AH138)</f>
        <v>38.053415238631189</v>
      </c>
      <c r="AJ138" s="61"/>
      <c r="AK138" s="62"/>
      <c r="AL138" s="63"/>
      <c r="AM138" s="64">
        <f>100%+AL138</f>
        <v>1</v>
      </c>
      <c r="AN138" s="65">
        <f>ROUNDUP((($E$2*AM138-$AN$4)*AJ138+$AN$4),-3)</f>
        <v>0</v>
      </c>
      <c r="AO138" s="66"/>
    </row>
    <row r="139" spans="1:41" s="22" customFormat="1" ht="48" customHeight="1" x14ac:dyDescent="0.15">
      <c r="A139" s="43"/>
      <c r="B139" s="44"/>
      <c r="C139" s="528" t="s">
        <v>1240</v>
      </c>
      <c r="D139" s="112" t="s">
        <v>1187</v>
      </c>
      <c r="E139" s="45"/>
      <c r="F139" s="82"/>
      <c r="G139" s="46"/>
      <c r="H139" s="47"/>
      <c r="I139" s="48">
        <v>0.51</v>
      </c>
      <c r="J139" s="49">
        <v>0.49</v>
      </c>
      <c r="K139" s="49"/>
      <c r="L139" s="49"/>
      <c r="M139" s="49"/>
      <c r="N139" s="50">
        <f>SUM(I139:M139)</f>
        <v>1</v>
      </c>
      <c r="O139" s="51"/>
      <c r="P139" s="52">
        <v>8</v>
      </c>
      <c r="Q139" s="53">
        <v>8</v>
      </c>
      <c r="R139" s="53"/>
      <c r="S139" s="53"/>
      <c r="T139" s="53"/>
      <c r="U139" s="54">
        <f t="shared" si="154"/>
        <v>8</v>
      </c>
      <c r="V139" s="55">
        <f>IF(U139&gt;=8,8,U139)</f>
        <v>8</v>
      </c>
      <c r="W139" s="57">
        <v>13395029000</v>
      </c>
      <c r="X139" s="56">
        <v>54152922000</v>
      </c>
      <c r="Y139" s="56"/>
      <c r="Z139" s="56"/>
      <c r="AA139" s="57"/>
      <c r="AB139" s="551">
        <f t="shared" si="155"/>
        <v>0.81137837701595616</v>
      </c>
      <c r="AC139" s="536">
        <f t="shared" si="156"/>
        <v>9.736540524191474</v>
      </c>
      <c r="AD139" s="488">
        <f t="shared" si="157"/>
        <v>9.736540524191474</v>
      </c>
      <c r="AE139" s="59"/>
      <c r="AF139" s="59">
        <v>0.4</v>
      </c>
      <c r="AG139" s="263">
        <v>19.8</v>
      </c>
      <c r="AH139" s="60">
        <f t="shared" si="158"/>
        <v>37.936540524191479</v>
      </c>
      <c r="AI139" s="55">
        <f t="shared" si="159"/>
        <v>37.936540524191479</v>
      </c>
      <c r="AJ139" s="61"/>
      <c r="AK139" s="62"/>
      <c r="AL139" s="63"/>
      <c r="AM139" s="64"/>
      <c r="AN139" s="65"/>
      <c r="AO139" s="66"/>
    </row>
    <row r="140" spans="1:41" s="22" customFormat="1" ht="58.5" customHeight="1" x14ac:dyDescent="0.15">
      <c r="A140" s="43"/>
      <c r="B140" s="44"/>
      <c r="C140" s="103" t="s">
        <v>122</v>
      </c>
      <c r="D140" s="82" t="s">
        <v>1175</v>
      </c>
      <c r="E140" s="117"/>
      <c r="F140" s="82"/>
      <c r="G140" s="117"/>
      <c r="H140" s="47"/>
      <c r="I140" s="48">
        <v>0.6</v>
      </c>
      <c r="J140" s="49">
        <v>0.4</v>
      </c>
      <c r="K140" s="49"/>
      <c r="L140" s="49"/>
      <c r="M140" s="49"/>
      <c r="N140" s="50">
        <f>SUM(I140:M140)</f>
        <v>1</v>
      </c>
      <c r="O140" s="51"/>
      <c r="P140" s="53">
        <v>8</v>
      </c>
      <c r="Q140" s="630">
        <v>7.8</v>
      </c>
      <c r="R140" s="53"/>
      <c r="S140" s="53"/>
      <c r="T140" s="53"/>
      <c r="U140" s="54">
        <f t="shared" si="154"/>
        <v>7.92</v>
      </c>
      <c r="V140" s="55">
        <f t="shared" ref="V140" si="160">IF(U140&gt;=8,8,U140)</f>
        <v>7.92</v>
      </c>
      <c r="W140" s="56">
        <v>33584652000</v>
      </c>
      <c r="X140" s="56">
        <v>37311026000</v>
      </c>
      <c r="Y140" s="56"/>
      <c r="Z140" s="56"/>
      <c r="AA140" s="57"/>
      <c r="AB140" s="476">
        <f t="shared" si="155"/>
        <v>0.85293178386854707</v>
      </c>
      <c r="AC140" s="536">
        <f t="shared" si="156"/>
        <v>10.235181406422566</v>
      </c>
      <c r="AD140" s="478">
        <f t="shared" si="157"/>
        <v>10.235181406422566</v>
      </c>
      <c r="AE140" s="59"/>
      <c r="AF140" s="59">
        <v>0.3</v>
      </c>
      <c r="AG140" s="263">
        <v>19.8</v>
      </c>
      <c r="AH140" s="60">
        <f t="shared" si="158"/>
        <v>38.255181406422565</v>
      </c>
      <c r="AI140" s="55">
        <f t="shared" si="159"/>
        <v>38.255181406422565</v>
      </c>
      <c r="AJ140" s="61"/>
      <c r="AK140" s="62"/>
      <c r="AL140" s="63"/>
      <c r="AM140" s="64">
        <f>100%+AL140</f>
        <v>1</v>
      </c>
      <c r="AN140" s="65">
        <f>ROUNDUP((($E$2*AM140-$AN$4)*AJ140+$AN$4),-3)</f>
        <v>0</v>
      </c>
      <c r="AO140" s="66"/>
    </row>
    <row r="141" spans="1:41" s="22" customFormat="1" ht="58.5" customHeight="1" x14ac:dyDescent="0.15">
      <c r="A141" s="43"/>
      <c r="B141" s="44"/>
      <c r="C141" s="80" t="s">
        <v>1259</v>
      </c>
      <c r="D141" s="107" t="s">
        <v>337</v>
      </c>
      <c r="E141" s="80"/>
      <c r="F141" s="82"/>
      <c r="G141" s="117"/>
      <c r="H141" s="47"/>
      <c r="I141" s="48">
        <v>0.51</v>
      </c>
      <c r="J141" s="49">
        <v>0.49</v>
      </c>
      <c r="K141" s="49"/>
      <c r="L141" s="49"/>
      <c r="M141" s="49"/>
      <c r="N141" s="50">
        <f t="shared" ref="N141" si="161">SUM(I141:M141)</f>
        <v>1</v>
      </c>
      <c r="O141" s="51"/>
      <c r="P141" s="630">
        <v>7.8</v>
      </c>
      <c r="Q141" s="53">
        <v>8</v>
      </c>
      <c r="R141" s="53"/>
      <c r="S141" s="53"/>
      <c r="T141" s="53"/>
      <c r="U141" s="54">
        <f t="shared" si="154"/>
        <v>7.9</v>
      </c>
      <c r="V141" s="55">
        <f>IF(U141&gt;=8,8,U141)</f>
        <v>7.9</v>
      </c>
      <c r="W141" s="56">
        <v>33723851000</v>
      </c>
      <c r="X141" s="56">
        <v>34003943000</v>
      </c>
      <c r="Y141" s="56"/>
      <c r="Z141" s="56"/>
      <c r="AA141" s="57"/>
      <c r="AB141" s="476">
        <f t="shared" si="155"/>
        <v>0.82340809933530545</v>
      </c>
      <c r="AC141" s="536">
        <f t="shared" si="156"/>
        <v>9.8808971920236655</v>
      </c>
      <c r="AD141" s="478">
        <f t="shared" si="157"/>
        <v>9.8808971920236655</v>
      </c>
      <c r="AE141" s="59"/>
      <c r="AF141" s="59">
        <v>0.4</v>
      </c>
      <c r="AG141" s="263">
        <v>19.8</v>
      </c>
      <c r="AH141" s="60">
        <f t="shared" si="158"/>
        <v>37.980897192023669</v>
      </c>
      <c r="AI141" s="55">
        <f t="shared" si="159"/>
        <v>37.980897192023669</v>
      </c>
      <c r="AJ141" s="61"/>
      <c r="AK141" s="62"/>
      <c r="AL141" s="63"/>
      <c r="AM141" s="64">
        <f>100%+AL141</f>
        <v>1</v>
      </c>
      <c r="AN141" s="65">
        <f>ROUNDUP((($E$2*AM141-$AN$4)*AJ141+$AN$4),-3)</f>
        <v>0</v>
      </c>
      <c r="AO141" s="66"/>
    </row>
    <row r="142" spans="1:41" s="22" customFormat="1" ht="48" customHeight="1" x14ac:dyDescent="0.15">
      <c r="A142" s="43"/>
      <c r="B142" s="44"/>
      <c r="C142" s="115" t="s">
        <v>1052</v>
      </c>
      <c r="D142" s="117" t="s">
        <v>1071</v>
      </c>
      <c r="E142" s="45"/>
      <c r="F142" s="82"/>
      <c r="G142" s="46"/>
      <c r="H142" s="47"/>
      <c r="I142" s="48">
        <v>0.65</v>
      </c>
      <c r="J142" s="49">
        <v>0.35</v>
      </c>
      <c r="K142" s="49"/>
      <c r="L142" s="49"/>
      <c r="M142" s="49"/>
      <c r="N142" s="50">
        <f>SUM(I142:M142)</f>
        <v>1</v>
      </c>
      <c r="O142" s="51"/>
      <c r="P142" s="52">
        <v>8</v>
      </c>
      <c r="Q142" s="53">
        <v>8</v>
      </c>
      <c r="R142" s="53"/>
      <c r="S142" s="53"/>
      <c r="T142" s="53"/>
      <c r="U142" s="54">
        <f t="shared" si="154"/>
        <v>8</v>
      </c>
      <c r="V142" s="55">
        <f>IF(U142&gt;=8,8,U142)</f>
        <v>8</v>
      </c>
      <c r="W142" s="57">
        <v>42408065000</v>
      </c>
      <c r="X142" s="56">
        <v>17843328000</v>
      </c>
      <c r="Y142" s="56"/>
      <c r="Z142" s="56"/>
      <c r="AA142" s="57"/>
      <c r="AB142" s="476">
        <f t="shared" si="155"/>
        <v>0.82217548247757466</v>
      </c>
      <c r="AC142" s="536">
        <f t="shared" si="156"/>
        <v>9.866105789730895</v>
      </c>
      <c r="AD142" s="488">
        <f t="shared" si="157"/>
        <v>9.866105789730895</v>
      </c>
      <c r="AE142" s="59"/>
      <c r="AF142" s="59">
        <v>0.3</v>
      </c>
      <c r="AG142" s="263">
        <v>19.8</v>
      </c>
      <c r="AH142" s="60">
        <f t="shared" si="158"/>
        <v>37.966105789730889</v>
      </c>
      <c r="AI142" s="55">
        <f t="shared" si="159"/>
        <v>37.966105789730889</v>
      </c>
      <c r="AJ142" s="61"/>
      <c r="AK142" s="62"/>
      <c r="AL142" s="63"/>
      <c r="AM142" s="64"/>
      <c r="AN142" s="65"/>
      <c r="AO142" s="66"/>
    </row>
    <row r="143" spans="1:41" s="22" customFormat="1" ht="58.5" customHeight="1" x14ac:dyDescent="0.15">
      <c r="A143" s="43"/>
      <c r="B143" s="44"/>
      <c r="C143" s="112" t="s">
        <v>1067</v>
      </c>
      <c r="D143" s="528" t="s">
        <v>499</v>
      </c>
      <c r="E143" s="45"/>
      <c r="F143" s="82"/>
      <c r="G143" s="117"/>
      <c r="H143" s="47"/>
      <c r="I143" s="48">
        <v>0.6</v>
      </c>
      <c r="J143" s="49">
        <v>0.4</v>
      </c>
      <c r="K143" s="49"/>
      <c r="L143" s="49"/>
      <c r="M143" s="49"/>
      <c r="N143" s="50">
        <f>SUM(I143:M143)</f>
        <v>1</v>
      </c>
      <c r="O143" s="51"/>
      <c r="P143" s="52">
        <v>8</v>
      </c>
      <c r="Q143" s="53">
        <v>8</v>
      </c>
      <c r="R143" s="53"/>
      <c r="S143" s="53"/>
      <c r="T143" s="53"/>
      <c r="U143" s="54">
        <f t="shared" si="154"/>
        <v>8</v>
      </c>
      <c r="V143" s="55">
        <f>IF(U143&gt;=8,8,U143)</f>
        <v>8</v>
      </c>
      <c r="W143" s="56">
        <v>44575831000</v>
      </c>
      <c r="X143" s="56">
        <v>17365288000</v>
      </c>
      <c r="Y143" s="57"/>
      <c r="Z143" s="56"/>
      <c r="AA143" s="57"/>
      <c r="AB143" s="551">
        <f t="shared" si="155"/>
        <v>0.81928675956189401</v>
      </c>
      <c r="AC143" s="536">
        <f t="shared" si="156"/>
        <v>9.8314411147427272</v>
      </c>
      <c r="AD143" s="488">
        <f t="shared" si="157"/>
        <v>9.8314411147427272</v>
      </c>
      <c r="AE143" s="59"/>
      <c r="AF143" s="59">
        <v>0.3</v>
      </c>
      <c r="AG143" s="263">
        <v>19.8</v>
      </c>
      <c r="AH143" s="60">
        <f t="shared" si="158"/>
        <v>37.931441114742725</v>
      </c>
      <c r="AI143" s="55">
        <f t="shared" si="159"/>
        <v>37.931441114742725</v>
      </c>
      <c r="AJ143" s="61"/>
      <c r="AK143" s="62"/>
      <c r="AL143" s="63"/>
      <c r="AM143" s="64">
        <f t="shared" ref="AM143" si="162">100%+AL143</f>
        <v>1</v>
      </c>
      <c r="AN143" s="65">
        <f t="shared" ref="AN143" si="163">ROUNDUP((($E$2*AM143-$AN$4)*AJ143+$AN$4),-3)</f>
        <v>0</v>
      </c>
      <c r="AO143" s="66"/>
    </row>
    <row r="144" spans="1:41" s="22" customFormat="1" ht="58.5" customHeight="1" x14ac:dyDescent="0.15">
      <c r="A144" s="43"/>
      <c r="B144" s="44"/>
      <c r="C144" s="115" t="s">
        <v>231</v>
      </c>
      <c r="D144" s="572" t="s">
        <v>1208</v>
      </c>
      <c r="E144" s="45"/>
      <c r="F144" s="82"/>
      <c r="G144" s="117"/>
      <c r="H144" s="47"/>
      <c r="I144" s="48">
        <v>0.6</v>
      </c>
      <c r="J144" s="49">
        <v>0.4</v>
      </c>
      <c r="K144" s="49"/>
      <c r="L144" s="49"/>
      <c r="M144" s="49"/>
      <c r="N144" s="50">
        <f>SUM(I144:M144)</f>
        <v>1</v>
      </c>
      <c r="O144" s="51"/>
      <c r="P144" s="52">
        <v>8</v>
      </c>
      <c r="Q144" s="53">
        <v>8</v>
      </c>
      <c r="R144" s="53"/>
      <c r="S144" s="53"/>
      <c r="T144" s="53"/>
      <c r="U144" s="54">
        <f t="shared" si="154"/>
        <v>8</v>
      </c>
      <c r="V144" s="55">
        <f>IF(U144&gt;=8,8,U144)</f>
        <v>8</v>
      </c>
      <c r="W144" s="57">
        <v>48445451000</v>
      </c>
      <c r="X144" s="56">
        <v>14543252000</v>
      </c>
      <c r="Y144" s="57"/>
      <c r="Z144" s="56"/>
      <c r="AA144" s="57"/>
      <c r="AB144" s="476">
        <f t="shared" si="155"/>
        <v>0.84829618523679984</v>
      </c>
      <c r="AC144" s="536">
        <f t="shared" si="156"/>
        <v>10.179554222841599</v>
      </c>
      <c r="AD144" s="478">
        <f t="shared" si="157"/>
        <v>10.179554222841599</v>
      </c>
      <c r="AE144" s="59"/>
      <c r="AF144" s="59">
        <v>0.3</v>
      </c>
      <c r="AG144" s="263">
        <v>19.8</v>
      </c>
      <c r="AH144" s="60">
        <f t="shared" si="158"/>
        <v>38.279554222841597</v>
      </c>
      <c r="AI144" s="55">
        <f t="shared" si="159"/>
        <v>38.279554222841597</v>
      </c>
      <c r="AJ144" s="61"/>
      <c r="AK144" s="62"/>
      <c r="AL144" s="63"/>
      <c r="AM144" s="64">
        <f>100%+AL144</f>
        <v>1</v>
      </c>
      <c r="AN144" s="65">
        <f>ROUNDUP((($E$2*AM144-$AN$4)*AJ144+$AN$4),-3)</f>
        <v>0</v>
      </c>
      <c r="AO144" s="66"/>
    </row>
    <row r="145" spans="1:41" s="22" customFormat="1" ht="48" customHeight="1" x14ac:dyDescent="0.15">
      <c r="A145" s="43"/>
      <c r="B145" s="44"/>
      <c r="C145" s="83" t="s">
        <v>1078</v>
      </c>
      <c r="D145" s="528" t="s">
        <v>174</v>
      </c>
      <c r="E145" s="45"/>
      <c r="F145" s="82"/>
      <c r="G145" s="46"/>
      <c r="H145" s="47"/>
      <c r="I145" s="48">
        <v>0.51</v>
      </c>
      <c r="J145" s="49">
        <v>0.49</v>
      </c>
      <c r="K145" s="49"/>
      <c r="L145" s="49"/>
      <c r="M145" s="49"/>
      <c r="N145" s="50">
        <f t="shared" ref="N145" si="164">SUM(I145:M145)</f>
        <v>1</v>
      </c>
      <c r="O145" s="51"/>
      <c r="P145" s="52">
        <v>8</v>
      </c>
      <c r="Q145" s="53">
        <v>8</v>
      </c>
      <c r="R145" s="53"/>
      <c r="S145" s="53"/>
      <c r="T145" s="53"/>
      <c r="U145" s="54">
        <f t="shared" si="154"/>
        <v>8</v>
      </c>
      <c r="V145" s="55">
        <f t="shared" ref="V145:V152" si="165">IF(U145&gt;=8,8,U145)</f>
        <v>8</v>
      </c>
      <c r="W145" s="56">
        <v>35830159000</v>
      </c>
      <c r="X145" s="56">
        <v>32918048000</v>
      </c>
      <c r="Y145" s="56"/>
      <c r="Z145" s="56"/>
      <c r="AA145" s="57"/>
      <c r="AB145" s="551">
        <f t="shared" si="155"/>
        <v>0.83659116409576384</v>
      </c>
      <c r="AC145" s="536">
        <f t="shared" si="156"/>
        <v>10.039093969149166</v>
      </c>
      <c r="AD145" s="488">
        <f t="shared" si="157"/>
        <v>10.039093969149166</v>
      </c>
      <c r="AE145" s="59"/>
      <c r="AF145" s="59">
        <v>0.3</v>
      </c>
      <c r="AG145" s="263">
        <v>19.8</v>
      </c>
      <c r="AH145" s="60">
        <f t="shared" si="158"/>
        <v>38.139093969149158</v>
      </c>
      <c r="AI145" s="55">
        <f t="shared" si="159"/>
        <v>38.139093969149158</v>
      </c>
      <c r="AJ145" s="61"/>
      <c r="AK145" s="62"/>
      <c r="AL145" s="63"/>
      <c r="AM145" s="64"/>
      <c r="AN145" s="65"/>
      <c r="AO145" s="66"/>
    </row>
    <row r="146" spans="1:41" s="22" customFormat="1" ht="48.75" customHeight="1" x14ac:dyDescent="0.15">
      <c r="A146" s="43"/>
      <c r="B146" s="44"/>
      <c r="C146" s="112" t="s">
        <v>257</v>
      </c>
      <c r="D146" s="531" t="s">
        <v>1211</v>
      </c>
      <c r="E146" s="45"/>
      <c r="F146" s="45"/>
      <c r="G146" s="46"/>
      <c r="H146" s="47"/>
      <c r="I146" s="48">
        <v>0.6</v>
      </c>
      <c r="J146" s="49">
        <v>0.4</v>
      </c>
      <c r="K146" s="49"/>
      <c r="L146" s="49"/>
      <c r="M146" s="49"/>
      <c r="N146" s="50">
        <f>SUM(I146:M146)</f>
        <v>1</v>
      </c>
      <c r="O146" s="51"/>
      <c r="P146" s="52">
        <v>8</v>
      </c>
      <c r="Q146" s="53">
        <v>8</v>
      </c>
      <c r="R146" s="53"/>
      <c r="S146" s="53"/>
      <c r="T146" s="53"/>
      <c r="U146" s="54">
        <f t="shared" si="154"/>
        <v>8</v>
      </c>
      <c r="V146" s="488">
        <f t="shared" si="165"/>
        <v>8</v>
      </c>
      <c r="W146" s="56">
        <v>121218594000</v>
      </c>
      <c r="X146" s="57">
        <v>7400000000</v>
      </c>
      <c r="Y146" s="56"/>
      <c r="Z146" s="68"/>
      <c r="AA146" s="57"/>
      <c r="AB146" s="476">
        <f t="shared" si="155"/>
        <v>1.8405993438773334</v>
      </c>
      <c r="AC146" s="536">
        <f t="shared" si="156"/>
        <v>22.087192126528002</v>
      </c>
      <c r="AD146" s="478">
        <f t="shared" si="157"/>
        <v>12</v>
      </c>
      <c r="AE146" s="59"/>
      <c r="AF146" s="59">
        <v>0.3</v>
      </c>
      <c r="AG146" s="263">
        <v>19.8</v>
      </c>
      <c r="AH146" s="60">
        <f t="shared" si="158"/>
        <v>40.099999999999994</v>
      </c>
      <c r="AI146" s="55">
        <f t="shared" si="159"/>
        <v>40</v>
      </c>
      <c r="AJ146" s="61"/>
      <c r="AK146" s="62"/>
      <c r="AL146" s="63"/>
      <c r="AM146" s="64">
        <f>100%+AL146</f>
        <v>1</v>
      </c>
      <c r="AN146" s="65">
        <f>ROUNDUP((($E$2*AM146-$AN$4)*AJ146+$AN$4),-3)</f>
        <v>0</v>
      </c>
      <c r="AO146" s="66"/>
    </row>
    <row r="147" spans="1:41" s="22" customFormat="1" ht="58.5" customHeight="1" x14ac:dyDescent="0.15">
      <c r="A147" s="43"/>
      <c r="B147" s="44"/>
      <c r="C147" s="112" t="s">
        <v>286</v>
      </c>
      <c r="D147" s="692" t="s">
        <v>1219</v>
      </c>
      <c r="E147" s="82" t="s">
        <v>1244</v>
      </c>
      <c r="F147" s="82"/>
      <c r="G147" s="46"/>
      <c r="H147" s="47"/>
      <c r="I147" s="48">
        <v>0.5</v>
      </c>
      <c r="J147" s="49">
        <v>0.3</v>
      </c>
      <c r="K147" s="217">
        <v>0.2</v>
      </c>
      <c r="L147" s="49"/>
      <c r="M147" s="49"/>
      <c r="N147" s="50">
        <f>SUM(I147:M147)</f>
        <v>1</v>
      </c>
      <c r="O147" s="51"/>
      <c r="P147" s="52">
        <v>8</v>
      </c>
      <c r="Q147" s="53">
        <v>8</v>
      </c>
      <c r="R147" s="53">
        <v>8</v>
      </c>
      <c r="S147" s="53"/>
      <c r="T147" s="53"/>
      <c r="U147" s="54">
        <f t="shared" si="154"/>
        <v>8</v>
      </c>
      <c r="V147" s="55">
        <f t="shared" si="165"/>
        <v>8</v>
      </c>
      <c r="W147" s="57">
        <v>81686800000</v>
      </c>
      <c r="X147" s="56">
        <v>11800000000</v>
      </c>
      <c r="Y147" s="56"/>
      <c r="Z147" s="56"/>
      <c r="AA147" s="57"/>
      <c r="AB147" s="476">
        <f t="shared" si="155"/>
        <v>1.0792813956670537</v>
      </c>
      <c r="AC147" s="536">
        <f t="shared" si="156"/>
        <v>12.951376748004645</v>
      </c>
      <c r="AD147" s="478">
        <f t="shared" si="157"/>
        <v>12</v>
      </c>
      <c r="AE147" s="59"/>
      <c r="AF147" s="59">
        <v>0.3</v>
      </c>
      <c r="AG147" s="263">
        <v>19.8</v>
      </c>
      <c r="AH147" s="60">
        <f t="shared" si="158"/>
        <v>40.099999999999994</v>
      </c>
      <c r="AI147" s="55">
        <f t="shared" si="159"/>
        <v>40</v>
      </c>
      <c r="AJ147" s="61"/>
      <c r="AK147" s="62"/>
      <c r="AL147" s="63"/>
      <c r="AM147" s="64"/>
      <c r="AN147" s="65"/>
      <c r="AO147" s="66"/>
    </row>
    <row r="148" spans="1:41" s="22" customFormat="1" ht="58.5" customHeight="1" x14ac:dyDescent="0.15">
      <c r="A148" s="43"/>
      <c r="B148" s="44"/>
      <c r="C148" s="691" t="s">
        <v>1101</v>
      </c>
      <c r="D148" s="113" t="s">
        <v>1174</v>
      </c>
      <c r="E148" s="45"/>
      <c r="F148" s="82"/>
      <c r="G148" s="117"/>
      <c r="H148" s="47"/>
      <c r="I148" s="48">
        <v>0.51</v>
      </c>
      <c r="J148" s="49">
        <v>0.49</v>
      </c>
      <c r="K148" s="49"/>
      <c r="L148" s="49"/>
      <c r="M148" s="49"/>
      <c r="N148" s="50">
        <f>SUM(I148:M148)</f>
        <v>1</v>
      </c>
      <c r="O148" s="51"/>
      <c r="P148" s="52">
        <v>8</v>
      </c>
      <c r="Q148" s="53">
        <v>8</v>
      </c>
      <c r="R148" s="53"/>
      <c r="S148" s="53"/>
      <c r="T148" s="53"/>
      <c r="U148" s="54">
        <f t="shared" si="154"/>
        <v>8</v>
      </c>
      <c r="V148" s="55">
        <f t="shared" si="165"/>
        <v>8</v>
      </c>
      <c r="W148" s="57">
        <v>37475145000</v>
      </c>
      <c r="X148" s="57">
        <v>32882176000</v>
      </c>
      <c r="Y148" s="57"/>
      <c r="Z148" s="56"/>
      <c r="AA148" s="57"/>
      <c r="AB148" s="476">
        <f t="shared" si="155"/>
        <v>0.85656450073818602</v>
      </c>
      <c r="AC148" s="536">
        <f t="shared" si="156"/>
        <v>10.278774008858232</v>
      </c>
      <c r="AD148" s="478">
        <f t="shared" si="157"/>
        <v>10.278774008858232</v>
      </c>
      <c r="AE148" s="59"/>
      <c r="AF148" s="59">
        <v>0.3</v>
      </c>
      <c r="AG148" s="263">
        <v>19.8</v>
      </c>
      <c r="AH148" s="60">
        <f t="shared" si="158"/>
        <v>38.37877400885823</v>
      </c>
      <c r="AI148" s="55">
        <f t="shared" si="159"/>
        <v>38.37877400885823</v>
      </c>
      <c r="AJ148" s="61"/>
      <c r="AK148" s="62"/>
      <c r="AL148" s="63"/>
      <c r="AM148" s="64">
        <f>100%+AL148</f>
        <v>1</v>
      </c>
      <c r="AN148" s="65">
        <f>ROUNDUP((($E$2*AM148-$AN$4)*AJ148+$AN$4),-3)</f>
        <v>0</v>
      </c>
      <c r="AO148" s="66"/>
    </row>
    <row r="149" spans="1:41" s="22" customFormat="1" ht="48.75" customHeight="1" x14ac:dyDescent="0.15">
      <c r="A149" s="43"/>
      <c r="B149" s="44"/>
      <c r="C149" s="82" t="s">
        <v>1263</v>
      </c>
      <c r="D149" s="82" t="s">
        <v>1262</v>
      </c>
      <c r="E149" s="73"/>
      <c r="F149" s="45"/>
      <c r="G149" s="46"/>
      <c r="H149" s="47"/>
      <c r="I149" s="48">
        <v>0.6</v>
      </c>
      <c r="J149" s="49">
        <v>0.4</v>
      </c>
      <c r="K149" s="49"/>
      <c r="L149" s="49"/>
      <c r="M149" s="49"/>
      <c r="N149" s="50">
        <f>SUM(I149:M149)</f>
        <v>1</v>
      </c>
      <c r="O149" s="51"/>
      <c r="P149" s="52">
        <v>8</v>
      </c>
      <c r="Q149" s="53">
        <v>8</v>
      </c>
      <c r="R149" s="53"/>
      <c r="S149" s="53"/>
      <c r="T149" s="53"/>
      <c r="U149" s="54">
        <f t="shared" si="154"/>
        <v>8</v>
      </c>
      <c r="V149" s="55">
        <f t="shared" si="165"/>
        <v>8</v>
      </c>
      <c r="W149" s="56">
        <v>37704155000</v>
      </c>
      <c r="X149" s="56">
        <v>28887260000</v>
      </c>
      <c r="Y149" s="57"/>
      <c r="Z149" s="56"/>
      <c r="AA149" s="57"/>
      <c r="AB149" s="476">
        <f t="shared" si="155"/>
        <v>0.83109966191024054</v>
      </c>
      <c r="AC149" s="536">
        <f t="shared" si="156"/>
        <v>9.9731959429228869</v>
      </c>
      <c r="AD149" s="478">
        <f t="shared" si="157"/>
        <v>9.9731959429228869</v>
      </c>
      <c r="AE149" s="59"/>
      <c r="AF149" s="59">
        <v>0.3</v>
      </c>
      <c r="AG149" s="496">
        <v>19.600000000000001</v>
      </c>
      <c r="AH149" s="60">
        <f t="shared" si="158"/>
        <v>37.873195942922884</v>
      </c>
      <c r="AI149" s="55">
        <f t="shared" si="159"/>
        <v>37.873195942922884</v>
      </c>
      <c r="AJ149" s="61"/>
      <c r="AK149" s="62"/>
      <c r="AL149" s="63"/>
      <c r="AM149" s="64">
        <f>100%+AL149</f>
        <v>1</v>
      </c>
      <c r="AN149" s="65">
        <f>ROUNDUP((($E$2*AM149-$AN$4)*AJ149+$AN$4),-3)</f>
        <v>0</v>
      </c>
      <c r="AO149" s="66"/>
    </row>
    <row r="150" spans="1:41" s="22" customFormat="1" ht="48.75" customHeight="1" x14ac:dyDescent="0.15">
      <c r="A150" s="43"/>
      <c r="B150" s="44"/>
      <c r="C150" s="103" t="s">
        <v>1140</v>
      </c>
      <c r="D150" s="112" t="s">
        <v>979</v>
      </c>
      <c r="E150" s="45"/>
      <c r="F150" s="73"/>
      <c r="G150" s="46"/>
      <c r="H150" s="47"/>
      <c r="I150" s="48">
        <v>0.5</v>
      </c>
      <c r="J150" s="49">
        <v>0.5</v>
      </c>
      <c r="K150" s="49"/>
      <c r="L150" s="49"/>
      <c r="M150" s="49"/>
      <c r="N150" s="50">
        <f>SUM(I150:M150)</f>
        <v>1</v>
      </c>
      <c r="O150" s="51"/>
      <c r="P150" s="52">
        <v>8</v>
      </c>
      <c r="Q150" s="53">
        <v>8</v>
      </c>
      <c r="R150" s="53"/>
      <c r="S150" s="53"/>
      <c r="T150" s="53"/>
      <c r="U150" s="54">
        <f t="shared" si="154"/>
        <v>8</v>
      </c>
      <c r="V150" s="55">
        <f t="shared" si="165"/>
        <v>8</v>
      </c>
      <c r="W150" s="56">
        <v>15991070000</v>
      </c>
      <c r="X150" s="57">
        <v>138145703000</v>
      </c>
      <c r="Y150" s="57"/>
      <c r="Z150" s="56"/>
      <c r="AA150" s="57"/>
      <c r="AB150" s="476">
        <f t="shared" si="155"/>
        <v>1.8740897665236984</v>
      </c>
      <c r="AC150" s="536">
        <f t="shared" si="156"/>
        <v>22.489077198284381</v>
      </c>
      <c r="AD150" s="478">
        <f t="shared" si="157"/>
        <v>12</v>
      </c>
      <c r="AE150" s="182"/>
      <c r="AF150" s="59">
        <v>0.3</v>
      </c>
      <c r="AG150" s="263">
        <v>19.8</v>
      </c>
      <c r="AH150" s="60">
        <f t="shared" si="158"/>
        <v>40.099999999999994</v>
      </c>
      <c r="AI150" s="55">
        <f t="shared" si="159"/>
        <v>40</v>
      </c>
      <c r="AJ150" s="61"/>
      <c r="AK150" s="62"/>
      <c r="AL150" s="63"/>
      <c r="AM150" s="64">
        <f>100%+AL150</f>
        <v>1</v>
      </c>
      <c r="AN150" s="65">
        <f>ROUNDUP((($E$2*AM150-$AN$4)*AJ150+$AN$4),-3)</f>
        <v>0</v>
      </c>
      <c r="AO150" s="66"/>
    </row>
    <row r="151" spans="1:41" s="22" customFormat="1" ht="67.5" customHeight="1" x14ac:dyDescent="0.15">
      <c r="A151" s="43"/>
      <c r="B151" s="44"/>
      <c r="C151" s="559" t="s">
        <v>1272</v>
      </c>
      <c r="D151" s="107" t="s">
        <v>1271</v>
      </c>
      <c r="E151" s="163"/>
      <c r="F151" s="691"/>
      <c r="G151" s="46"/>
      <c r="H151" s="47"/>
      <c r="I151" s="172">
        <v>0.63</v>
      </c>
      <c r="J151" s="217">
        <v>0.37</v>
      </c>
      <c r="K151" s="49"/>
      <c r="L151" s="49"/>
      <c r="M151" s="49"/>
      <c r="N151" s="50">
        <f t="shared" ref="N151:N152" si="166">SUM(I151:M151)</f>
        <v>1</v>
      </c>
      <c r="O151" s="51"/>
      <c r="P151" s="52">
        <v>8</v>
      </c>
      <c r="Q151" s="639">
        <v>8</v>
      </c>
      <c r="R151" s="53"/>
      <c r="S151" s="53"/>
      <c r="T151" s="53"/>
      <c r="U151" s="54">
        <f t="shared" si="154"/>
        <v>8</v>
      </c>
      <c r="V151" s="55">
        <f t="shared" si="165"/>
        <v>8</v>
      </c>
      <c r="W151" s="57">
        <v>36000000000</v>
      </c>
      <c r="X151" s="56">
        <v>39731006000</v>
      </c>
      <c r="Y151" s="57"/>
      <c r="Z151" s="56"/>
      <c r="AA151" s="167"/>
      <c r="AB151" s="551">
        <f t="shared" si="155"/>
        <v>0.90898958232796778</v>
      </c>
      <c r="AC151" s="536">
        <f t="shared" si="156"/>
        <v>10.907874987935614</v>
      </c>
      <c r="AD151" s="488">
        <f t="shared" si="157"/>
        <v>10.907874987935614</v>
      </c>
      <c r="AE151" s="182"/>
      <c r="AF151" s="59">
        <v>0.2</v>
      </c>
      <c r="AG151" s="263">
        <v>19.8</v>
      </c>
      <c r="AH151" s="60">
        <f t="shared" si="158"/>
        <v>38.907874987935614</v>
      </c>
      <c r="AI151" s="55">
        <f t="shared" si="159"/>
        <v>38.907874987935614</v>
      </c>
      <c r="AJ151" s="61"/>
      <c r="AK151" s="62"/>
      <c r="AL151" s="63"/>
      <c r="AM151" s="64">
        <f>100%+AL151</f>
        <v>1</v>
      </c>
      <c r="AN151" s="65">
        <f>ROUNDUP((($E$2*AM151-$AN$4)*AJ151+$AN$4),-3)</f>
        <v>0</v>
      </c>
      <c r="AO151" s="66"/>
    </row>
    <row r="152" spans="1:41" s="22" customFormat="1" ht="48.75" customHeight="1" x14ac:dyDescent="0.15">
      <c r="A152" s="43"/>
      <c r="B152" s="44"/>
      <c r="C152" s="112" t="s">
        <v>301</v>
      </c>
      <c r="D152" s="45" t="s">
        <v>1266</v>
      </c>
      <c r="E152" s="45"/>
      <c r="F152" s="73"/>
      <c r="G152" s="46"/>
      <c r="H152" s="47"/>
      <c r="I152" s="172">
        <v>0.9</v>
      </c>
      <c r="J152" s="217">
        <v>0.1</v>
      </c>
      <c r="K152" s="49"/>
      <c r="L152" s="49"/>
      <c r="M152" s="49"/>
      <c r="N152" s="50">
        <f t="shared" si="166"/>
        <v>1</v>
      </c>
      <c r="O152" s="51"/>
      <c r="P152" s="52">
        <v>8</v>
      </c>
      <c r="Q152" s="630">
        <v>7.8</v>
      </c>
      <c r="R152" s="53"/>
      <c r="S152" s="53"/>
      <c r="T152" s="53"/>
      <c r="U152" s="54">
        <f t="shared" si="154"/>
        <v>7.98</v>
      </c>
      <c r="V152" s="55">
        <f t="shared" si="165"/>
        <v>7.98</v>
      </c>
      <c r="W152" s="68">
        <v>216905995000</v>
      </c>
      <c r="X152" s="56"/>
      <c r="Y152" s="57"/>
      <c r="Z152" s="56"/>
      <c r="AA152" s="57"/>
      <c r="AB152" s="476">
        <f t="shared" si="155"/>
        <v>4.7470978904485879</v>
      </c>
      <c r="AC152" s="536">
        <f t="shared" si="156"/>
        <v>56.965174685383055</v>
      </c>
      <c r="AD152" s="478">
        <f t="shared" si="157"/>
        <v>12</v>
      </c>
      <c r="AE152" s="59"/>
      <c r="AF152" s="59">
        <v>0.4</v>
      </c>
      <c r="AG152" s="263">
        <v>19.8</v>
      </c>
      <c r="AH152" s="60">
        <f t="shared" si="158"/>
        <v>40.18</v>
      </c>
      <c r="AI152" s="55">
        <f t="shared" si="159"/>
        <v>40</v>
      </c>
      <c r="AJ152" s="61"/>
      <c r="AK152" s="62"/>
      <c r="AL152" s="63"/>
      <c r="AM152" s="64">
        <f t="shared" ref="AM152" si="167">100%+AL152</f>
        <v>1</v>
      </c>
      <c r="AN152" s="65">
        <f t="shared" ref="AN152" si="168">ROUNDUP((($E$2*AM152-$AN$4)*AJ152+$AN$4),-3)</f>
        <v>0</v>
      </c>
      <c r="AO152" s="66"/>
    </row>
    <row r="153" spans="1:41" s="22" customFormat="1" ht="62.25" customHeight="1" x14ac:dyDescent="0.15">
      <c r="A153" s="43"/>
      <c r="B153" s="44"/>
      <c r="C153" s="80" t="s">
        <v>339</v>
      </c>
      <c r="D153" s="112" t="s">
        <v>1241</v>
      </c>
      <c r="E153" s="73"/>
      <c r="F153" s="82"/>
      <c r="G153" s="46"/>
      <c r="H153" s="47"/>
      <c r="I153" s="48">
        <v>0.51</v>
      </c>
      <c r="J153" s="49">
        <v>0.49</v>
      </c>
      <c r="K153" s="49"/>
      <c r="L153" s="49"/>
      <c r="M153" s="49"/>
      <c r="N153" s="50">
        <f>SUM(I153:M153)</f>
        <v>1</v>
      </c>
      <c r="O153" s="51"/>
      <c r="P153" s="52">
        <v>8</v>
      </c>
      <c r="Q153" s="53">
        <v>8</v>
      </c>
      <c r="R153" s="53"/>
      <c r="S153" s="53"/>
      <c r="T153" s="53"/>
      <c r="U153" s="54">
        <f>ROUND(((P153*I153)+(Q153*J153)+(R153*K153)+(S153*L153)+(T153*M153)),2)</f>
        <v>8</v>
      </c>
      <c r="V153" s="55">
        <f>IF(U153&gt;=8,8,U153)</f>
        <v>8</v>
      </c>
      <c r="W153" s="57">
        <v>26016030000</v>
      </c>
      <c r="X153" s="56">
        <v>43175448000</v>
      </c>
      <c r="Y153" s="57"/>
      <c r="Z153" s="56"/>
      <c r="AA153" s="57"/>
      <c r="AB153" s="476">
        <f>(((((W153*I153)+(X153*J153)+(Y153*K153)+(Z153*L153)+(AA153*M153))/$L$2)))</f>
        <v>0.83709988567740135</v>
      </c>
      <c r="AC153" s="536">
        <f>12*AB153</f>
        <v>10.045198628128816</v>
      </c>
      <c r="AD153" s="478">
        <f>IF(AC153&gt;=12,12,AC153)</f>
        <v>10.045198628128816</v>
      </c>
      <c r="AE153" s="59"/>
      <c r="AF153" s="59">
        <v>0.4</v>
      </c>
      <c r="AG153" s="263">
        <v>19.8</v>
      </c>
      <c r="AH153" s="60">
        <f>V153+AD153+AG153+AE153+AF153</f>
        <v>38.245198628128811</v>
      </c>
      <c r="AI153" s="55">
        <f>IF(AH153&gt;=40,40,AH153)</f>
        <v>38.245198628128811</v>
      </c>
      <c r="AJ153" s="61"/>
      <c r="AK153" s="62"/>
      <c r="AL153" s="63"/>
      <c r="AM153" s="64">
        <f>100%+AL153</f>
        <v>1</v>
      </c>
      <c r="AN153" s="65">
        <f>ROUNDUP((($E$2*AM153-$AN$4)*AJ153+$AN$4),-3)</f>
        <v>0</v>
      </c>
      <c r="AO153" s="66"/>
    </row>
    <row r="154" spans="1:41" s="22" customFormat="1" ht="67.5" customHeight="1" x14ac:dyDescent="0.15">
      <c r="A154" s="43"/>
      <c r="B154" s="44"/>
      <c r="C154" s="83" t="s">
        <v>1091</v>
      </c>
      <c r="D154" s="107" t="s">
        <v>1176</v>
      </c>
      <c r="E154" s="163"/>
      <c r="F154" s="691"/>
      <c r="G154" s="46"/>
      <c r="H154" s="47"/>
      <c r="I154" s="172">
        <v>0.6</v>
      </c>
      <c r="J154" s="217">
        <v>0.4</v>
      </c>
      <c r="K154" s="49"/>
      <c r="L154" s="49"/>
      <c r="M154" s="49"/>
      <c r="N154" s="50">
        <f t="shared" ref="N154:N156" si="169">SUM(I154:M154)</f>
        <v>1</v>
      </c>
      <c r="O154" s="51"/>
      <c r="P154" s="52">
        <v>8</v>
      </c>
      <c r="Q154" s="639">
        <v>8</v>
      </c>
      <c r="R154" s="53"/>
      <c r="S154" s="53"/>
      <c r="T154" s="53"/>
      <c r="U154" s="54">
        <f t="shared" ref="U154:U156" si="170">ROUND(((P154*I154)+(Q154*J154)+(R154*K154)+(S154*L154)+(T154*M154)),2)</f>
        <v>8</v>
      </c>
      <c r="V154" s="55">
        <f t="shared" ref="V154:V156" si="171">IF(U154&gt;=8,8,U154)</f>
        <v>8</v>
      </c>
      <c r="W154" s="57">
        <v>31415871000</v>
      </c>
      <c r="X154" s="56">
        <v>39731006000</v>
      </c>
      <c r="Y154" s="57"/>
      <c r="Z154" s="56"/>
      <c r="AA154" s="167"/>
      <c r="AB154" s="551">
        <f t="shared" ref="AB154:AB156" si="172">(((((W154*I154)+(X154*J154)+(Y154*K154)+(Z154*L154)+(AA154*M154))/$L$2)))</f>
        <v>0.84482741975964215</v>
      </c>
      <c r="AC154" s="536">
        <f t="shared" ref="AC154:AC156" si="173">12*AB154</f>
        <v>10.137929037115706</v>
      </c>
      <c r="AD154" s="488">
        <f t="shared" ref="AD154:AD156" si="174">IF(AC154&gt;=12,12,AC154)</f>
        <v>10.137929037115706</v>
      </c>
      <c r="AE154" s="182"/>
      <c r="AF154" s="59">
        <v>0.4</v>
      </c>
      <c r="AG154" s="263">
        <v>19.8</v>
      </c>
      <c r="AH154" s="60">
        <f t="shared" ref="AH154:AH156" si="175">V154+AD154+AG154+AE154+AF154</f>
        <v>38.337929037115707</v>
      </c>
      <c r="AI154" s="55">
        <f t="shared" ref="AI154:AI156" si="176">IF(AH154&gt;=40,40,AH154)</f>
        <v>38.337929037115707</v>
      </c>
      <c r="AJ154" s="61"/>
      <c r="AK154" s="62"/>
      <c r="AL154" s="63"/>
      <c r="AM154" s="64">
        <f>100%+AL154</f>
        <v>1</v>
      </c>
      <c r="AN154" s="65">
        <f>ROUNDUP((($E$2*AM154-$AN$4)*AJ154+$AN$4),-3)</f>
        <v>0</v>
      </c>
      <c r="AO154" s="66"/>
    </row>
    <row r="155" spans="1:41" s="22" customFormat="1" ht="48" customHeight="1" x14ac:dyDescent="0.15">
      <c r="A155" s="43"/>
      <c r="B155" s="44"/>
      <c r="C155" s="567" t="s">
        <v>1253</v>
      </c>
      <c r="D155" s="113" t="s">
        <v>973</v>
      </c>
      <c r="E155" s="163"/>
      <c r="F155" s="691"/>
      <c r="G155" s="46"/>
      <c r="H155" s="47"/>
      <c r="I155" s="172">
        <v>0.5</v>
      </c>
      <c r="J155" s="217">
        <v>0.5</v>
      </c>
      <c r="K155" s="49"/>
      <c r="L155" s="49"/>
      <c r="M155" s="49"/>
      <c r="N155" s="50">
        <f t="shared" si="169"/>
        <v>1</v>
      </c>
      <c r="O155" s="51"/>
      <c r="P155" s="52">
        <v>8</v>
      </c>
      <c r="Q155" s="53">
        <v>8</v>
      </c>
      <c r="R155" s="53"/>
      <c r="S155" s="53"/>
      <c r="T155" s="53"/>
      <c r="U155" s="54">
        <f t="shared" si="170"/>
        <v>8</v>
      </c>
      <c r="V155" s="55">
        <f t="shared" si="171"/>
        <v>8</v>
      </c>
      <c r="W155" s="57">
        <v>27993230000</v>
      </c>
      <c r="X155" s="56">
        <v>38929509000</v>
      </c>
      <c r="Y155" s="57"/>
      <c r="Z155" s="56"/>
      <c r="AA155" s="167"/>
      <c r="AB155" s="551">
        <f t="shared" si="172"/>
        <v>0.81368785570485769</v>
      </c>
      <c r="AC155" s="536">
        <f t="shared" si="173"/>
        <v>9.7642542684582914</v>
      </c>
      <c r="AD155" s="488">
        <f t="shared" si="174"/>
        <v>9.7642542684582914</v>
      </c>
      <c r="AE155" s="182"/>
      <c r="AF155" s="59">
        <v>0.4</v>
      </c>
      <c r="AG155" s="263">
        <v>19.8</v>
      </c>
      <c r="AH155" s="60">
        <f t="shared" si="175"/>
        <v>37.964254268458291</v>
      </c>
      <c r="AI155" s="55">
        <f t="shared" si="176"/>
        <v>37.964254268458291</v>
      </c>
      <c r="AJ155" s="61"/>
      <c r="AK155" s="62"/>
      <c r="AL155" s="63"/>
      <c r="AM155" s="64">
        <f>100%+AL155</f>
        <v>1</v>
      </c>
      <c r="AN155" s="65">
        <f>ROUNDUP((($E$2*AM155-$AN$4)*AJ155+$AN$4),-3)</f>
        <v>0</v>
      </c>
      <c r="AO155" s="66"/>
    </row>
    <row r="156" spans="1:41" s="22" customFormat="1" ht="67.5" customHeight="1" x14ac:dyDescent="0.15">
      <c r="A156" s="43"/>
      <c r="B156" s="44"/>
      <c r="C156" s="573" t="s">
        <v>1252</v>
      </c>
      <c r="D156" s="633" t="s">
        <v>1273</v>
      </c>
      <c r="E156" s="163"/>
      <c r="F156" s="691"/>
      <c r="G156" s="46"/>
      <c r="H156" s="47"/>
      <c r="I156" s="172">
        <v>0.51</v>
      </c>
      <c r="J156" s="217">
        <v>0.49</v>
      </c>
      <c r="K156" s="49"/>
      <c r="L156" s="49"/>
      <c r="M156" s="49"/>
      <c r="N156" s="50">
        <f t="shared" si="169"/>
        <v>1</v>
      </c>
      <c r="O156" s="51"/>
      <c r="P156" s="52">
        <v>8</v>
      </c>
      <c r="Q156" s="53">
        <v>8</v>
      </c>
      <c r="R156" s="53"/>
      <c r="S156" s="53"/>
      <c r="T156" s="53"/>
      <c r="U156" s="54">
        <f t="shared" si="170"/>
        <v>8</v>
      </c>
      <c r="V156" s="55">
        <f t="shared" si="171"/>
        <v>8</v>
      </c>
      <c r="W156" s="57">
        <v>32488675000</v>
      </c>
      <c r="X156" s="56">
        <v>42726189000</v>
      </c>
      <c r="Y156" s="57"/>
      <c r="Z156" s="56"/>
      <c r="AA156" s="167"/>
      <c r="AB156" s="551">
        <f t="shared" si="172"/>
        <v>0.91201913581278149</v>
      </c>
      <c r="AC156" s="536">
        <f t="shared" si="173"/>
        <v>10.944229629753378</v>
      </c>
      <c r="AD156" s="488">
        <f t="shared" si="174"/>
        <v>10.944229629753378</v>
      </c>
      <c r="AE156" s="182"/>
      <c r="AF156" s="59">
        <v>0.4</v>
      </c>
      <c r="AG156" s="263">
        <v>19.8</v>
      </c>
      <c r="AH156" s="60">
        <f t="shared" si="175"/>
        <v>39.144229629753376</v>
      </c>
      <c r="AI156" s="55">
        <f t="shared" si="176"/>
        <v>39.144229629753376</v>
      </c>
      <c r="AJ156" s="61"/>
      <c r="AK156" s="62"/>
      <c r="AL156" s="63"/>
      <c r="AM156" s="64">
        <f>100%+AL156</f>
        <v>1</v>
      </c>
      <c r="AN156" s="65">
        <f>ROUNDUP((($E$2*AM156-$AN$4)*AJ156+$AN$4),-3)</f>
        <v>0</v>
      </c>
      <c r="AO156" s="66"/>
    </row>
    <row r="157" spans="1:41" s="22" customFormat="1" ht="48" customHeight="1" x14ac:dyDescent="0.15">
      <c r="A157" s="43"/>
      <c r="B157" s="44"/>
      <c r="C157" s="174" t="s">
        <v>1070</v>
      </c>
      <c r="D157" s="104" t="s">
        <v>1190</v>
      </c>
      <c r="E157" s="367"/>
      <c r="F157" s="45"/>
      <c r="G157" s="46"/>
      <c r="H157" s="47"/>
      <c r="I157" s="48">
        <v>0.69</v>
      </c>
      <c r="J157" s="49">
        <v>0.31</v>
      </c>
      <c r="K157" s="49"/>
      <c r="L157" s="49"/>
      <c r="M157" s="49"/>
      <c r="N157" s="50">
        <f>SUM(I157:M157)</f>
        <v>1</v>
      </c>
      <c r="O157" s="51"/>
      <c r="P157" s="52">
        <v>8</v>
      </c>
      <c r="Q157" s="53">
        <v>8</v>
      </c>
      <c r="R157" s="53"/>
      <c r="S157" s="53"/>
      <c r="T157" s="53"/>
      <c r="U157" s="54">
        <f>ROUND(((P157*I157)+(Q157*J157)+(R157*K157)+(S157*L157)+(T157*M157)),2)</f>
        <v>8</v>
      </c>
      <c r="V157" s="55">
        <f>IF(U157&gt;=8,8,U157)</f>
        <v>8</v>
      </c>
      <c r="W157" s="56">
        <v>40469345000</v>
      </c>
      <c r="X157" s="56">
        <v>18587108000</v>
      </c>
      <c r="Y157" s="56"/>
      <c r="Z157" s="56"/>
      <c r="AA157" s="57"/>
      <c r="AB157" s="551">
        <f>(((((W157*I157)+(X157*J157)+(Y157*K157)+(Z157*L157)+(AA157*M157))/$L$2)))</f>
        <v>0.81914663711053115</v>
      </c>
      <c r="AC157" s="477">
        <f>12*AB157</f>
        <v>9.8297596453263729</v>
      </c>
      <c r="AD157" s="488">
        <f>IF(AC157&gt;=12,12,AC157)</f>
        <v>9.8297596453263729</v>
      </c>
      <c r="AE157" s="59"/>
      <c r="AF157" s="59">
        <v>0.2</v>
      </c>
      <c r="AG157" s="263">
        <v>19.8</v>
      </c>
      <c r="AH157" s="60">
        <f>V157+AD157+AG157+AE157+AF157</f>
        <v>37.829759645326376</v>
      </c>
      <c r="AI157" s="55">
        <f>IF(AH157&gt;=40,40,AH157)</f>
        <v>37.829759645326376</v>
      </c>
      <c r="AJ157" s="61"/>
      <c r="AK157" s="62"/>
      <c r="AL157" s="63"/>
      <c r="AM157" s="64"/>
      <c r="AN157" s="65"/>
      <c r="AO157" s="66"/>
    </row>
    <row r="158" spans="1:41" s="22" customFormat="1" ht="48" customHeight="1" x14ac:dyDescent="0.15">
      <c r="A158" s="43"/>
      <c r="B158" s="44"/>
      <c r="C158" s="174" t="s">
        <v>1258</v>
      </c>
      <c r="D158" s="635" t="s">
        <v>1099</v>
      </c>
      <c r="E158" s="163"/>
      <c r="F158" s="82"/>
      <c r="G158" s="46"/>
      <c r="H158" s="47"/>
      <c r="I158" s="172">
        <v>0.51</v>
      </c>
      <c r="J158" s="217">
        <v>0.49</v>
      </c>
      <c r="K158" s="49"/>
      <c r="L158" s="49"/>
      <c r="M158" s="49"/>
      <c r="N158" s="50">
        <f>SUM(I158:M158)</f>
        <v>1</v>
      </c>
      <c r="O158" s="51"/>
      <c r="P158" s="630">
        <v>7.8</v>
      </c>
      <c r="Q158" s="53">
        <v>8</v>
      </c>
      <c r="R158" s="53"/>
      <c r="S158" s="53"/>
      <c r="T158" s="53"/>
      <c r="U158" s="54">
        <f>ROUND(((P158*I158)+(Q158*J158)+(R158*K158)+(S158*L158)+(T158*M158)),2)</f>
        <v>7.9</v>
      </c>
      <c r="V158" s="55">
        <f>IF(U158&gt;=8,8,U158)</f>
        <v>7.9</v>
      </c>
      <c r="W158" s="56">
        <v>25575994000</v>
      </c>
      <c r="X158" s="56">
        <v>43979609000</v>
      </c>
      <c r="Y158" s="56"/>
      <c r="Z158" s="56"/>
      <c r="AA158" s="167"/>
      <c r="AB158" s="551">
        <f>(((((W158*I158)+(X158*J158)+(Y158*K158)+(Z158*L158)+(AA158*M158))/$L$2)))</f>
        <v>0.84122458730801519</v>
      </c>
      <c r="AC158" s="536">
        <f>12*AB158</f>
        <v>10.094695047696183</v>
      </c>
      <c r="AD158" s="488">
        <f>IF(AC158&gt;=12,12,AC158)</f>
        <v>10.094695047696183</v>
      </c>
      <c r="AE158" s="182"/>
      <c r="AF158" s="59">
        <v>0.4</v>
      </c>
      <c r="AG158" s="263">
        <v>19.8</v>
      </c>
      <c r="AH158" s="60">
        <f>V158+AD158+AG158+AE158+AF158</f>
        <v>38.194695047696179</v>
      </c>
      <c r="AI158" s="55">
        <f>IF(AH158&gt;=40,40,AH158)</f>
        <v>38.194695047696179</v>
      </c>
      <c r="AJ158" s="61"/>
      <c r="AK158" s="62"/>
      <c r="AL158" s="63"/>
      <c r="AM158" s="64">
        <f>100%+AL158</f>
        <v>1</v>
      </c>
      <c r="AN158" s="65">
        <f>ROUNDUP((($E$2*AM158-$AN$4)*AJ158+$AN$4),-3)</f>
        <v>0</v>
      </c>
      <c r="AO158" s="66"/>
    </row>
    <row r="159" spans="1:41" s="22" customFormat="1" ht="48" customHeight="1" x14ac:dyDescent="0.15">
      <c r="A159" s="43"/>
      <c r="B159" s="44"/>
      <c r="C159" s="635" t="s">
        <v>1257</v>
      </c>
      <c r="D159" s="222" t="s">
        <v>962</v>
      </c>
      <c r="E159" s="80"/>
      <c r="F159" s="691"/>
      <c r="G159" s="46"/>
      <c r="H159" s="47"/>
      <c r="I159" s="172">
        <v>0.6</v>
      </c>
      <c r="J159" s="217">
        <v>0.4</v>
      </c>
      <c r="K159" s="49"/>
      <c r="L159" s="49"/>
      <c r="M159" s="49"/>
      <c r="N159" s="50">
        <f>SUM(I159:M159)</f>
        <v>1</v>
      </c>
      <c r="O159" s="51"/>
      <c r="P159" s="52">
        <v>8</v>
      </c>
      <c r="Q159" s="53">
        <v>8</v>
      </c>
      <c r="R159" s="53"/>
      <c r="S159" s="53"/>
      <c r="T159" s="53"/>
      <c r="U159" s="54">
        <f>ROUND(((P159*I159)+(Q159*J159)+(R159*K159)+(S159*L159)+(T159*M159)),2)</f>
        <v>8</v>
      </c>
      <c r="V159" s="55">
        <f>IF(U159&gt;=8,8,U159)</f>
        <v>8</v>
      </c>
      <c r="W159" s="57">
        <v>43641937000</v>
      </c>
      <c r="X159" s="56">
        <v>18339670000</v>
      </c>
      <c r="Y159" s="57"/>
      <c r="Z159" s="56"/>
      <c r="AA159" s="167"/>
      <c r="AB159" s="551">
        <f>(((((W159*I159)+(X159*J159)+(Y159*K159)+(Z159*L159)+(AA159*M159))/$L$2)))</f>
        <v>0.81513863873550596</v>
      </c>
      <c r="AC159" s="536">
        <f>12*AB159</f>
        <v>9.7816636648260715</v>
      </c>
      <c r="AD159" s="488">
        <f>IF(AC159&gt;=12,12,AC159)</f>
        <v>9.7816636648260715</v>
      </c>
      <c r="AE159" s="182"/>
      <c r="AF159" s="59">
        <v>0.4</v>
      </c>
      <c r="AG159" s="263">
        <v>19.8</v>
      </c>
      <c r="AH159" s="60">
        <f>V159+AD159+AG159+AE159+AF159</f>
        <v>37.981663664826065</v>
      </c>
      <c r="AI159" s="55">
        <f>IF(AH159&gt;=40,40,AH159)</f>
        <v>37.981663664826065</v>
      </c>
      <c r="AJ159" s="61"/>
      <c r="AK159" s="62"/>
      <c r="AL159" s="63"/>
      <c r="AM159" s="64">
        <f>100%+AL159</f>
        <v>1</v>
      </c>
      <c r="AN159" s="65">
        <f>ROUNDUP((($E$2*AM159-$AN$4)*AJ159+$AN$4),-3)</f>
        <v>0</v>
      </c>
      <c r="AO159" s="66"/>
    </row>
    <row r="160" spans="1:41" s="22" customFormat="1" ht="60" customHeight="1" x14ac:dyDescent="0.15">
      <c r="A160" s="43"/>
      <c r="B160" s="44"/>
      <c r="C160" s="222" t="s">
        <v>1260</v>
      </c>
      <c r="D160" s="222" t="s">
        <v>817</v>
      </c>
      <c r="E160" s="80"/>
      <c r="F160" s="117"/>
      <c r="G160" s="46"/>
      <c r="H160" s="47"/>
      <c r="I160" s="48">
        <v>0.5</v>
      </c>
      <c r="J160" s="49">
        <v>0.5</v>
      </c>
      <c r="K160" s="49"/>
      <c r="L160" s="49"/>
      <c r="M160" s="49"/>
      <c r="N160" s="50">
        <f t="shared" ref="N160" si="177">SUM(I160:M160)</f>
        <v>1</v>
      </c>
      <c r="O160" s="51"/>
      <c r="P160" s="52">
        <v>8</v>
      </c>
      <c r="Q160" s="53">
        <v>8</v>
      </c>
      <c r="R160" s="53"/>
      <c r="S160" s="53"/>
      <c r="T160" s="53"/>
      <c r="U160" s="54">
        <f t="shared" ref="U160:U161" si="178">ROUND(((P160*I160)+(Q160*J160)+(R160*K160)+(S160*L160)+(T160*M160)),2)</f>
        <v>8</v>
      </c>
      <c r="V160" s="55">
        <f t="shared" ref="V160:V161" si="179">IF(U160&gt;=8,8,U160)</f>
        <v>8</v>
      </c>
      <c r="W160" s="57">
        <v>30505659000</v>
      </c>
      <c r="X160" s="56">
        <v>40411693000</v>
      </c>
      <c r="Y160" s="56"/>
      <c r="Z160" s="56"/>
      <c r="AA160" s="57"/>
      <c r="AB160" s="551">
        <f t="shared" ref="AB160:AB161" si="180">(((((W160*I160)+(X160*J160)+(Y160*K160)+(Z160*L160)+(AA160*M160))/$L$2)))</f>
        <v>0.86225681948173993</v>
      </c>
      <c r="AC160" s="536">
        <f t="shared" ref="AC160:AC161" si="181">12*AB160</f>
        <v>10.34708183378088</v>
      </c>
      <c r="AD160" s="488">
        <f t="shared" ref="AD160:AD161" si="182">IF(AC160&gt;=12,12,AC160)</f>
        <v>10.34708183378088</v>
      </c>
      <c r="AE160" s="59"/>
      <c r="AF160" s="59">
        <v>0.4</v>
      </c>
      <c r="AG160" s="263">
        <v>19.8</v>
      </c>
      <c r="AH160" s="60">
        <f t="shared" ref="AH160:AH161" si="183">V160+AD160+AG160+AE160+AF160</f>
        <v>38.547081833780879</v>
      </c>
      <c r="AI160" s="55">
        <f t="shared" ref="AI160:AI161" si="184">IF(AH160&gt;=40,40,AH160)</f>
        <v>38.547081833780879</v>
      </c>
      <c r="AJ160" s="61"/>
      <c r="AK160" s="62"/>
      <c r="AL160" s="63"/>
      <c r="AM160" s="64"/>
      <c r="AN160" s="65"/>
      <c r="AO160" s="66"/>
    </row>
    <row r="161" spans="1:41" s="22" customFormat="1" ht="48.75" customHeight="1" x14ac:dyDescent="0.15">
      <c r="A161" s="43"/>
      <c r="B161" s="44"/>
      <c r="C161" s="115" t="s">
        <v>202</v>
      </c>
      <c r="D161" s="113" t="s">
        <v>1179</v>
      </c>
      <c r="E161" s="82"/>
      <c r="F161" s="73"/>
      <c r="G161" s="46"/>
      <c r="H161" s="47"/>
      <c r="I161" s="172">
        <v>0.7</v>
      </c>
      <c r="J161" s="217">
        <v>0.3</v>
      </c>
      <c r="K161" s="49"/>
      <c r="L161" s="49"/>
      <c r="M161" s="49"/>
      <c r="N161" s="50">
        <f t="shared" ref="N161" si="185">SUM(I161:M161)</f>
        <v>1</v>
      </c>
      <c r="O161" s="51"/>
      <c r="P161" s="52">
        <v>8</v>
      </c>
      <c r="Q161" s="53">
        <v>8</v>
      </c>
      <c r="R161" s="53"/>
      <c r="S161" s="53"/>
      <c r="T161" s="53"/>
      <c r="U161" s="54">
        <f t="shared" si="178"/>
        <v>8</v>
      </c>
      <c r="V161" s="55">
        <f t="shared" si="179"/>
        <v>8</v>
      </c>
      <c r="W161" s="56">
        <v>52732429000</v>
      </c>
      <c r="X161" s="56">
        <v>14509876000</v>
      </c>
      <c r="Y161" s="56"/>
      <c r="Z161" s="56"/>
      <c r="AA161" s="57"/>
      <c r="AB161" s="476">
        <f t="shared" si="180"/>
        <v>1.003466666900112</v>
      </c>
      <c r="AC161" s="536">
        <f t="shared" si="181"/>
        <v>12.041600002801344</v>
      </c>
      <c r="AD161" s="478">
        <f t="shared" si="182"/>
        <v>12</v>
      </c>
      <c r="AE161" s="59"/>
      <c r="AF161" s="59">
        <v>0.4</v>
      </c>
      <c r="AG161" s="263">
        <v>19.8</v>
      </c>
      <c r="AH161" s="60">
        <f t="shared" si="183"/>
        <v>40.199999999999996</v>
      </c>
      <c r="AI161" s="55">
        <f t="shared" si="184"/>
        <v>40</v>
      </c>
      <c r="AJ161" s="61"/>
      <c r="AK161" s="62"/>
      <c r="AL161" s="63"/>
      <c r="AM161" s="64">
        <f>100%+AL161</f>
        <v>1</v>
      </c>
      <c r="AN161" s="65">
        <f>ROUNDUP((($E$2*AM161-$AN$4)*AJ161+$AN$4),-3)</f>
        <v>0</v>
      </c>
      <c r="AO161" s="66"/>
    </row>
    <row r="162" spans="1:41" s="22" customFormat="1" ht="48.75" customHeight="1" x14ac:dyDescent="0.15">
      <c r="A162" s="43"/>
      <c r="B162" s="44"/>
      <c r="C162" s="112" t="s">
        <v>1238</v>
      </c>
      <c r="D162" s="112" t="s">
        <v>1236</v>
      </c>
      <c r="E162" s="45"/>
      <c r="F162" s="73"/>
      <c r="G162" s="46"/>
      <c r="H162" s="47"/>
      <c r="I162" s="48">
        <v>0.55000000000000004</v>
      </c>
      <c r="J162" s="49">
        <v>0.45</v>
      </c>
      <c r="K162" s="49"/>
      <c r="L162" s="49"/>
      <c r="M162" s="49"/>
      <c r="N162" s="50">
        <f>SUM(I162:M162)</f>
        <v>1</v>
      </c>
      <c r="O162" s="51"/>
      <c r="P162" s="52">
        <v>8</v>
      </c>
      <c r="Q162" s="53">
        <v>8</v>
      </c>
      <c r="R162" s="53"/>
      <c r="S162" s="53"/>
      <c r="T162" s="53"/>
      <c r="U162" s="54">
        <f>ROUND(((P162*I162)+(Q162*J162)+(R162*K162)+(S162*L162)+(T162*M162)),2)</f>
        <v>8</v>
      </c>
      <c r="V162" s="55">
        <f>IF(U162&gt;=8,8,U162)</f>
        <v>8</v>
      </c>
      <c r="W162" s="56">
        <v>28150373000</v>
      </c>
      <c r="X162" s="56">
        <v>43880977000</v>
      </c>
      <c r="Y162" s="57"/>
      <c r="Z162" s="56"/>
      <c r="AA162" s="57"/>
      <c r="AB162" s="476">
        <f>(((((W162*I162)+(X162*J162)+(Y162*K162)+(Z162*L162)+(AA162*M162))/$L$2)))</f>
        <v>0.85667525624221497</v>
      </c>
      <c r="AC162" s="536">
        <f>12*AB162</f>
        <v>10.280103074906579</v>
      </c>
      <c r="AD162" s="478">
        <f>IF(AC162&gt;=12,12,AC162)</f>
        <v>10.280103074906579</v>
      </c>
      <c r="AE162" s="182"/>
      <c r="AF162" s="59">
        <v>0.4</v>
      </c>
      <c r="AG162" s="263">
        <v>19.8</v>
      </c>
      <c r="AH162" s="60">
        <f>V162+AD162+AG162+AE162+AF162</f>
        <v>38.480103074906573</v>
      </c>
      <c r="AI162" s="55">
        <f>IF(AH162&gt;=40,40,AH162)</f>
        <v>38.480103074906573</v>
      </c>
      <c r="AJ162" s="61"/>
      <c r="AK162" s="62"/>
      <c r="AL162" s="63"/>
      <c r="AM162" s="64">
        <f>100%+AL162</f>
        <v>1</v>
      </c>
      <c r="AN162" s="65">
        <f>ROUNDUP((($E$2*AM162-$AN$4)*AJ162+$AN$4),-3)</f>
        <v>0</v>
      </c>
      <c r="AO162" s="66"/>
    </row>
    <row r="163" spans="1:41" s="22" customFormat="1" ht="48.75" customHeight="1" x14ac:dyDescent="0.15">
      <c r="A163" s="43"/>
      <c r="B163" s="44"/>
      <c r="C163" s="112" t="s">
        <v>1239</v>
      </c>
      <c r="D163" s="112" t="s">
        <v>531</v>
      </c>
      <c r="E163" s="45"/>
      <c r="F163" s="45"/>
      <c r="G163" s="83"/>
      <c r="H163" s="47"/>
      <c r="I163" s="48">
        <v>0.55000000000000004</v>
      </c>
      <c r="J163" s="217">
        <v>0.45</v>
      </c>
      <c r="K163" s="49"/>
      <c r="L163" s="49"/>
      <c r="M163" s="49"/>
      <c r="N163" s="50">
        <f t="shared" ref="N163" si="186">SUM(I163:M163)</f>
        <v>1</v>
      </c>
      <c r="O163" s="51"/>
      <c r="P163" s="52">
        <v>8</v>
      </c>
      <c r="Q163" s="53">
        <v>8</v>
      </c>
      <c r="R163" s="53"/>
      <c r="S163" s="53"/>
      <c r="T163" s="53"/>
      <c r="U163" s="54">
        <f t="shared" ref="U163" si="187">ROUND(((P163*I163)+(Q163*J163)+(R163*K163)+(S163*L163)+(T163*M163)),2)</f>
        <v>8</v>
      </c>
      <c r="V163" s="55">
        <f t="shared" ref="V163" si="188">IF(U163&gt;=8,8,U163)</f>
        <v>8</v>
      </c>
      <c r="W163" s="56">
        <v>6295416000</v>
      </c>
      <c r="X163" s="68">
        <v>76037889000</v>
      </c>
      <c r="Y163" s="68"/>
      <c r="Z163" s="68"/>
      <c r="AA163" s="57"/>
      <c r="AB163" s="476">
        <f t="shared" ref="AB163" si="189">(((((W163*I163)+(X163*J163)+(Y163*K163)+(Z163*L163)+(AA163*M163))/$L$2)))</f>
        <v>0.91626181151748198</v>
      </c>
      <c r="AC163" s="536">
        <f t="shared" ref="AC163" si="190">12*AB163</f>
        <v>10.995141738209783</v>
      </c>
      <c r="AD163" s="478">
        <f t="shared" ref="AD163" si="191">IF(AC163&gt;=12,12,AC163)</f>
        <v>10.995141738209783</v>
      </c>
      <c r="AE163" s="59"/>
      <c r="AF163" s="59">
        <v>0.4</v>
      </c>
      <c r="AG163" s="263">
        <v>19.8</v>
      </c>
      <c r="AH163" s="60">
        <f t="shared" ref="AH163" si="192">V163+AD163+AG163+AE163+AF163</f>
        <v>39.195141738209777</v>
      </c>
      <c r="AI163" s="55">
        <f t="shared" ref="AI163" si="193">IF(AH163&gt;=40,40,AH163)</f>
        <v>39.195141738209777</v>
      </c>
      <c r="AJ163" s="61"/>
      <c r="AK163" s="62"/>
      <c r="AL163" s="63"/>
      <c r="AM163" s="64">
        <f t="shared" ref="AM163" si="194">100%+AL163</f>
        <v>1</v>
      </c>
      <c r="AN163" s="65">
        <f t="shared" ref="AN163" si="195">ROUNDUP((($E$2*AM163-$AN$4)*AJ163+$AN$4),-3)</f>
        <v>0</v>
      </c>
      <c r="AO163" s="66"/>
    </row>
    <row r="164" spans="1:41" s="22" customFormat="1" ht="48.75" customHeight="1" x14ac:dyDescent="0.15">
      <c r="A164" s="43"/>
      <c r="B164" s="44"/>
      <c r="C164" s="112" t="s">
        <v>1088</v>
      </c>
      <c r="D164" s="112" t="s">
        <v>129</v>
      </c>
      <c r="E164" s="45"/>
      <c r="F164" s="45"/>
      <c r="G164" s="73"/>
      <c r="H164" s="47"/>
      <c r="I164" s="48">
        <v>0.51</v>
      </c>
      <c r="J164" s="49">
        <v>0.49</v>
      </c>
      <c r="K164" s="49"/>
      <c r="L164" s="49"/>
      <c r="M164" s="49"/>
      <c r="N164" s="50">
        <f>SUM(I164:M164)</f>
        <v>1</v>
      </c>
      <c r="O164" s="51"/>
      <c r="P164" s="52">
        <v>8</v>
      </c>
      <c r="Q164" s="53">
        <v>8</v>
      </c>
      <c r="R164" s="53">
        <v>8</v>
      </c>
      <c r="S164" s="53">
        <v>8</v>
      </c>
      <c r="T164" s="53"/>
      <c r="U164" s="54">
        <f>ROUND(((P164*I164)+(Q164*J164)+(R164*K164)+(S164*L164)+(T164*M164)),2)</f>
        <v>8</v>
      </c>
      <c r="V164" s="55">
        <f>IF(U164&gt;=8,8,U164)</f>
        <v>8</v>
      </c>
      <c r="W164" s="56">
        <v>11435747000</v>
      </c>
      <c r="X164" s="56">
        <v>101855610000</v>
      </c>
      <c r="Y164" s="56"/>
      <c r="Z164" s="56"/>
      <c r="AA164" s="57"/>
      <c r="AB164" s="476">
        <f>(((((W164*I164)+(X164*J164)+(Y164*K164)+(Z164*L164)+(AA164*M164))/$L$2)))</f>
        <v>1.3554784489390308</v>
      </c>
      <c r="AC164" s="536">
        <f>12*AB164</f>
        <v>16.26574138726837</v>
      </c>
      <c r="AD164" s="478">
        <f>IF(AC164&gt;=12,12,AC164)</f>
        <v>12</v>
      </c>
      <c r="AE164" s="59"/>
      <c r="AF164" s="59">
        <v>0.4</v>
      </c>
      <c r="AG164" s="263">
        <v>19.8</v>
      </c>
      <c r="AH164" s="60">
        <f>V164+AD164+AG164+AE164+AF164</f>
        <v>40.199999999999996</v>
      </c>
      <c r="AI164" s="55">
        <f>IF(AH164&gt;=40,40,AH164)</f>
        <v>40</v>
      </c>
      <c r="AJ164" s="61"/>
      <c r="AK164" s="62"/>
      <c r="AL164" s="63"/>
      <c r="AM164" s="64">
        <f>100%+AL164</f>
        <v>1</v>
      </c>
      <c r="AN164" s="65">
        <f>ROUNDUP((($E$2*AM164-$AN$4)*AJ164+$AN$4),-3)</f>
        <v>0</v>
      </c>
      <c r="AO164" s="66"/>
    </row>
    <row r="165" spans="1:41" s="22" customFormat="1" ht="48.75" customHeight="1" x14ac:dyDescent="0.15">
      <c r="A165" s="43"/>
      <c r="B165" s="44"/>
      <c r="C165" s="115" t="s">
        <v>1160</v>
      </c>
      <c r="D165" s="106" t="s">
        <v>1256</v>
      </c>
      <c r="E165" s="115" t="s">
        <v>1224</v>
      </c>
      <c r="F165" s="45"/>
      <c r="G165" s="46"/>
      <c r="H165" s="47"/>
      <c r="I165" s="172">
        <v>0.6</v>
      </c>
      <c r="J165" s="217">
        <v>0.3</v>
      </c>
      <c r="K165" s="217">
        <v>0.1</v>
      </c>
      <c r="L165" s="217"/>
      <c r="M165" s="217"/>
      <c r="N165" s="50">
        <f>SUM(I165:M165)</f>
        <v>0.99999999999999989</v>
      </c>
      <c r="O165" s="51"/>
      <c r="P165" s="52">
        <v>8</v>
      </c>
      <c r="Q165" s="53">
        <v>8</v>
      </c>
      <c r="R165" s="53">
        <v>8</v>
      </c>
      <c r="S165" s="53"/>
      <c r="T165" s="53"/>
      <c r="U165" s="54">
        <f>ROUND(((P165*I165)+(Q165*J165)+(R165*K165)+(S165*L165)+(T165*M165)),2)</f>
        <v>8</v>
      </c>
      <c r="V165" s="55">
        <f>IF(U165&gt;=8,8,U165)</f>
        <v>8</v>
      </c>
      <c r="W165" s="56">
        <v>209657563000</v>
      </c>
      <c r="X165" s="56"/>
      <c r="Y165" s="56"/>
      <c r="Z165" s="56"/>
      <c r="AA165" s="57"/>
      <c r="AB165" s="476">
        <f>(((((W165*I165)+(X165*J165)+(Y165*K165)+(Z165*L165)+(AA165*M165))/$L$2)))</f>
        <v>3.0589748492471496</v>
      </c>
      <c r="AC165" s="536">
        <f>12*AB165</f>
        <v>36.707698190965793</v>
      </c>
      <c r="AD165" s="478">
        <f>IF(AC165&gt;=12,12,AC165)</f>
        <v>12</v>
      </c>
      <c r="AE165" s="59"/>
      <c r="AF165" s="59">
        <v>0.4</v>
      </c>
      <c r="AG165" s="496">
        <v>20</v>
      </c>
      <c r="AH165" s="60">
        <f t="shared" ref="AH165" si="196">V165+AD165+AG165+AE165+AF165</f>
        <v>40.4</v>
      </c>
      <c r="AI165" s="55">
        <f>IF(AH165&gt;=40,40,AH165)</f>
        <v>40</v>
      </c>
      <c r="AJ165" s="61"/>
      <c r="AK165" s="62"/>
      <c r="AL165" s="63"/>
      <c r="AM165" s="64">
        <f>100%+AL165</f>
        <v>1</v>
      </c>
      <c r="AN165" s="65">
        <f>ROUNDUP((($E$2*AM165-$AN$4)*AJ165+$AN$4),-3)</f>
        <v>0</v>
      </c>
      <c r="AO165" s="66"/>
    </row>
    <row r="166" spans="1:41" s="22" customFormat="1" ht="26.25" customHeight="1" x14ac:dyDescent="0.15">
      <c r="A166" s="177"/>
      <c r="B166" s="595"/>
      <c r="C166" s="843" t="s">
        <v>1171</v>
      </c>
      <c r="D166" s="844"/>
      <c r="E166" s="844"/>
      <c r="F166" s="845"/>
      <c r="G166" s="46"/>
      <c r="H166" s="47"/>
      <c r="I166" s="172"/>
      <c r="J166" s="217"/>
      <c r="K166" s="217"/>
      <c r="L166" s="217"/>
      <c r="M166" s="217"/>
      <c r="N166" s="50"/>
      <c r="O166" s="51"/>
      <c r="P166" s="234">
        <v>93.42</v>
      </c>
      <c r="Q166" s="53">
        <v>88</v>
      </c>
      <c r="R166" s="53">
        <v>88</v>
      </c>
      <c r="S166" s="54"/>
      <c r="T166" s="54"/>
      <c r="U166" s="496">
        <f>(I165*P166)+(J165*Q166)+(K165*R166)+(L165*S166)</f>
        <v>91.251999999999995</v>
      </c>
      <c r="V166" s="55"/>
      <c r="W166" s="56"/>
      <c r="X166" s="56"/>
      <c r="Y166" s="56"/>
      <c r="Z166" s="56"/>
      <c r="AA166" s="57"/>
      <c r="AB166" s="476"/>
      <c r="AC166" s="536"/>
      <c r="AD166" s="478"/>
      <c r="AE166" s="59"/>
      <c r="AF166" s="59"/>
      <c r="AG166" s="263"/>
      <c r="AH166" s="60"/>
      <c r="AI166" s="55"/>
      <c r="AJ166" s="61"/>
      <c r="AK166" s="62"/>
      <c r="AL166" s="63"/>
      <c r="AM166" s="64"/>
      <c r="AN166" s="65"/>
      <c r="AO166" s="66"/>
    </row>
    <row r="167" spans="1:41" s="22" customFormat="1" ht="48.75" customHeight="1" x14ac:dyDescent="0.15">
      <c r="A167" s="43"/>
      <c r="B167" s="44"/>
      <c r="C167" s="112" t="s">
        <v>1170</v>
      </c>
      <c r="D167" s="528" t="s">
        <v>1278</v>
      </c>
      <c r="E167" s="73"/>
      <c r="F167" s="45"/>
      <c r="G167" s="46"/>
      <c r="H167" s="47"/>
      <c r="I167" s="48">
        <v>0.6</v>
      </c>
      <c r="J167" s="49">
        <v>0.4</v>
      </c>
      <c r="K167" s="49"/>
      <c r="L167" s="49"/>
      <c r="M167" s="49"/>
      <c r="N167" s="50">
        <f>SUM(I167:M167)</f>
        <v>1</v>
      </c>
      <c r="O167" s="51"/>
      <c r="P167" s="52">
        <v>8</v>
      </c>
      <c r="Q167" s="53">
        <v>8</v>
      </c>
      <c r="R167" s="53"/>
      <c r="S167" s="53"/>
      <c r="T167" s="53"/>
      <c r="U167" s="54">
        <f>ROUND(((P167*I167)+(Q167*J167)+(R167*K167)+(S167*L167)+(T167*M167)),2)</f>
        <v>8</v>
      </c>
      <c r="V167" s="55">
        <f>IF(U167&gt;=8,8,U167)</f>
        <v>8</v>
      </c>
      <c r="W167" s="56">
        <v>211239752000</v>
      </c>
      <c r="X167" s="56">
        <v>3600000000</v>
      </c>
      <c r="Y167" s="57"/>
      <c r="Z167" s="56"/>
      <c r="AA167" s="57"/>
      <c r="AB167" s="476">
        <f>(((((W167*I167)+(X167*J167)+(Y167*K167)+(Z167*L167)+(AA167*M167))/$L$2)))</f>
        <v>3.1170763354117512</v>
      </c>
      <c r="AC167" s="536">
        <f>12*AB167</f>
        <v>37.404916024941016</v>
      </c>
      <c r="AD167" s="478">
        <f>IF(AC167&gt;=12,12,AC167)</f>
        <v>12</v>
      </c>
      <c r="AE167" s="59"/>
      <c r="AF167" s="59">
        <v>0.4</v>
      </c>
      <c r="AG167" s="496">
        <v>19.600000000000001</v>
      </c>
      <c r="AH167" s="60">
        <f>V167+AD167+AG167+AE167+AF167</f>
        <v>40</v>
      </c>
      <c r="AI167" s="55">
        <f>IF(AH167&gt;=40,40,AH167)</f>
        <v>40</v>
      </c>
      <c r="AJ167" s="61"/>
      <c r="AK167" s="62"/>
      <c r="AL167" s="63"/>
      <c r="AM167" s="64">
        <f>100%+AL167</f>
        <v>1</v>
      </c>
      <c r="AN167" s="65">
        <f>ROUNDUP((($E$2*AM167-$AN$4)*AJ167+$AN$4),-3)</f>
        <v>0</v>
      </c>
      <c r="AO167" s="66"/>
    </row>
    <row r="168" spans="1:41" s="22" customFormat="1" ht="26.25" customHeight="1" x14ac:dyDescent="0.15">
      <c r="A168" s="43"/>
      <c r="B168" s="44"/>
      <c r="C168" s="843" t="s">
        <v>1172</v>
      </c>
      <c r="D168" s="844"/>
      <c r="E168" s="844"/>
      <c r="F168" s="845"/>
      <c r="G168" s="46"/>
      <c r="H168" s="47"/>
      <c r="I168" s="172"/>
      <c r="J168" s="217"/>
      <c r="K168" s="217"/>
      <c r="L168" s="217"/>
      <c r="M168" s="217"/>
      <c r="N168" s="50"/>
      <c r="O168" s="51"/>
      <c r="P168" s="584">
        <v>87.05</v>
      </c>
      <c r="Q168" s="53">
        <v>88</v>
      </c>
      <c r="R168" s="53"/>
      <c r="S168" s="585"/>
      <c r="T168" s="54"/>
      <c r="U168" s="496">
        <f>(I167*P168)+(J167*Q168)+(K167*R168)+(L167*S168)</f>
        <v>87.43</v>
      </c>
      <c r="V168" s="55">
        <f>IF(U168&gt;=8,8,U168)</f>
        <v>8</v>
      </c>
      <c r="W168" s="56"/>
      <c r="X168" s="56"/>
      <c r="Y168" s="56"/>
      <c r="Z168" s="56"/>
      <c r="AA168" s="57"/>
      <c r="AB168" s="476"/>
      <c r="AC168" s="536"/>
      <c r="AD168" s="478"/>
      <c r="AE168" s="59"/>
      <c r="AF168" s="59"/>
      <c r="AG168" s="263"/>
      <c r="AH168" s="60"/>
      <c r="AI168" s="55"/>
      <c r="AJ168" s="61"/>
      <c r="AK168" s="62"/>
      <c r="AL168" s="63"/>
      <c r="AM168" s="64"/>
      <c r="AN168" s="65"/>
      <c r="AO168" s="66"/>
    </row>
    <row r="169" spans="1:41" s="22" customFormat="1" ht="48.75" customHeight="1" x14ac:dyDescent="0.15">
      <c r="A169" s="43"/>
      <c r="B169" s="44"/>
      <c r="C169" s="113" t="s">
        <v>1265</v>
      </c>
      <c r="D169" s="636" t="s">
        <v>1209</v>
      </c>
      <c r="E169" s="45"/>
      <c r="F169" s="45"/>
      <c r="G169" s="83"/>
      <c r="H169" s="47"/>
      <c r="I169" s="48">
        <v>0.6</v>
      </c>
      <c r="J169" s="217">
        <v>0.4</v>
      </c>
      <c r="K169" s="49"/>
      <c r="L169" s="49"/>
      <c r="M169" s="49"/>
      <c r="N169" s="50">
        <f t="shared" ref="N169:N172" si="197">SUM(I169:M169)</f>
        <v>1</v>
      </c>
      <c r="O169" s="51"/>
      <c r="P169" s="52">
        <v>8</v>
      </c>
      <c r="Q169" s="53">
        <v>8</v>
      </c>
      <c r="R169" s="53"/>
      <c r="S169" s="53"/>
      <c r="T169" s="53"/>
      <c r="U169" s="54">
        <f t="shared" ref="U169:U173" si="198">ROUND(((P169*I169)+(Q169*J169)+(R169*K169)+(S169*L169)+(T169*M169)),2)</f>
        <v>8</v>
      </c>
      <c r="V169" s="55">
        <f>IF(U169&gt;=8,8,U169)</f>
        <v>8</v>
      </c>
      <c r="W169" s="56">
        <v>222945933000</v>
      </c>
      <c r="X169" s="68">
        <v>2462247000</v>
      </c>
      <c r="Y169" s="68"/>
      <c r="Z169" s="68"/>
      <c r="AA169" s="57"/>
      <c r="AB169" s="476">
        <f t="shared" ref="AB169:AB173" si="199">(((((W169*I169)+(X169*J169)+(Y169*K169)+(Z169*L169)+(AA169*M169))/$L$2)))</f>
        <v>3.2768066796904893</v>
      </c>
      <c r="AC169" s="536">
        <f t="shared" ref="AC169:AC173" si="200">12*AB169</f>
        <v>39.321680156285872</v>
      </c>
      <c r="AD169" s="478">
        <f t="shared" ref="AD169:AD173" si="201">IF(AC169&gt;=12,12,AC169)</f>
        <v>12</v>
      </c>
      <c r="AE169" s="59"/>
      <c r="AF169" s="59">
        <v>0.3</v>
      </c>
      <c r="AG169" s="263">
        <v>19.8</v>
      </c>
      <c r="AH169" s="60">
        <f t="shared" ref="AH169:AH173" si="202">V169+AD169+AG169+AE169+AF169</f>
        <v>40.099999999999994</v>
      </c>
      <c r="AI169" s="55">
        <f t="shared" ref="AI169:AI173" si="203">IF(AH169&gt;=40,40,AH169)</f>
        <v>40</v>
      </c>
      <c r="AJ169" s="61"/>
      <c r="AK169" s="62"/>
      <c r="AL169" s="63"/>
      <c r="AM169" s="64">
        <f>100%+AL169</f>
        <v>1</v>
      </c>
      <c r="AN169" s="65">
        <f>ROUNDUP((($E$2*AM169-$AN$4)*AJ169+$AN$4),-3)</f>
        <v>0</v>
      </c>
      <c r="AO169" s="66"/>
    </row>
    <row r="170" spans="1:41" s="22" customFormat="1" ht="48.75" customHeight="1" x14ac:dyDescent="0.15">
      <c r="A170" s="43"/>
      <c r="B170" s="44"/>
      <c r="C170" s="112" t="s">
        <v>1061</v>
      </c>
      <c r="D170" s="636" t="s">
        <v>1280</v>
      </c>
      <c r="E170" s="83" t="s">
        <v>1215</v>
      </c>
      <c r="F170" s="45"/>
      <c r="G170" s="73"/>
      <c r="H170" s="47"/>
      <c r="I170" s="48">
        <v>0.5</v>
      </c>
      <c r="J170" s="49">
        <v>0.31</v>
      </c>
      <c r="K170" s="49">
        <v>0.19</v>
      </c>
      <c r="L170" s="49"/>
      <c r="M170" s="49"/>
      <c r="N170" s="50">
        <f t="shared" si="197"/>
        <v>1</v>
      </c>
      <c r="O170" s="51"/>
      <c r="P170" s="52">
        <v>8</v>
      </c>
      <c r="Q170" s="53">
        <v>8</v>
      </c>
      <c r="R170" s="53">
        <v>8</v>
      </c>
      <c r="S170" s="53"/>
      <c r="T170" s="53"/>
      <c r="U170" s="54">
        <f t="shared" si="198"/>
        <v>8</v>
      </c>
      <c r="V170" s="55">
        <f t="shared" ref="V170" si="204">IF(U170&gt;=8,8,U170)</f>
        <v>8</v>
      </c>
      <c r="W170" s="57">
        <v>93569101000</v>
      </c>
      <c r="X170" s="57">
        <v>6300000000</v>
      </c>
      <c r="Y170" s="56">
        <v>18092441000</v>
      </c>
      <c r="Z170" s="56"/>
      <c r="AA170" s="57"/>
      <c r="AB170" s="476">
        <f t="shared" si="199"/>
        <v>1.2687543128737149</v>
      </c>
      <c r="AC170" s="536">
        <f t="shared" si="200"/>
        <v>15.225051754484578</v>
      </c>
      <c r="AD170" s="478">
        <f t="shared" si="201"/>
        <v>12</v>
      </c>
      <c r="AE170" s="59"/>
      <c r="AF170" s="59">
        <v>0.3</v>
      </c>
      <c r="AG170" s="263">
        <v>19.8</v>
      </c>
      <c r="AH170" s="60">
        <f t="shared" si="202"/>
        <v>40.099999999999994</v>
      </c>
      <c r="AI170" s="55">
        <f t="shared" si="203"/>
        <v>40</v>
      </c>
      <c r="AJ170" s="61"/>
      <c r="AK170" s="62"/>
      <c r="AL170" s="63"/>
      <c r="AM170" s="64">
        <f>100%+AL170</f>
        <v>1</v>
      </c>
      <c r="AN170" s="65">
        <f>ROUNDUP((($E$2*AM170-$AN$4)*AJ170+$AN$4),-3)</f>
        <v>0</v>
      </c>
      <c r="AO170" s="66"/>
    </row>
    <row r="171" spans="1:41" s="22" customFormat="1" ht="48.75" customHeight="1" x14ac:dyDescent="0.15">
      <c r="A171" s="43"/>
      <c r="B171" s="44"/>
      <c r="C171" s="633" t="s">
        <v>1048</v>
      </c>
      <c r="D171" s="112" t="s">
        <v>1213</v>
      </c>
      <c r="E171" s="550"/>
      <c r="F171" s="550"/>
      <c r="G171" s="499"/>
      <c r="H171" s="47"/>
      <c r="I171" s="48">
        <v>0.65</v>
      </c>
      <c r="J171" s="49">
        <v>0.35</v>
      </c>
      <c r="K171" s="49"/>
      <c r="L171" s="49"/>
      <c r="M171" s="49"/>
      <c r="N171" s="50">
        <f t="shared" si="197"/>
        <v>1</v>
      </c>
      <c r="O171" s="51"/>
      <c r="P171" s="52">
        <v>8</v>
      </c>
      <c r="Q171" s="53">
        <v>8</v>
      </c>
      <c r="R171" s="53"/>
      <c r="S171" s="53"/>
      <c r="T171" s="53"/>
      <c r="U171" s="54">
        <f t="shared" si="198"/>
        <v>8</v>
      </c>
      <c r="V171" s="55">
        <f>IF(U171&gt;=8,8,U171)</f>
        <v>8</v>
      </c>
      <c r="W171" s="56">
        <v>202526145000</v>
      </c>
      <c r="X171" s="56">
        <v>10500000000</v>
      </c>
      <c r="Y171" s="56"/>
      <c r="Z171" s="56"/>
      <c r="AA171" s="57"/>
      <c r="AB171" s="476">
        <f t="shared" si="199"/>
        <v>3.290534623566709</v>
      </c>
      <c r="AC171" s="536">
        <f t="shared" si="200"/>
        <v>39.48641548280051</v>
      </c>
      <c r="AD171" s="478">
        <f t="shared" si="201"/>
        <v>12</v>
      </c>
      <c r="AE171" s="59"/>
      <c r="AF171" s="59">
        <v>0.3</v>
      </c>
      <c r="AG171" s="263">
        <v>19.8</v>
      </c>
      <c r="AH171" s="60">
        <f t="shared" si="202"/>
        <v>40.099999999999994</v>
      </c>
      <c r="AI171" s="55">
        <f t="shared" si="203"/>
        <v>40</v>
      </c>
      <c r="AJ171" s="61"/>
      <c r="AK171" s="62"/>
      <c r="AL171" s="63"/>
      <c r="AM171" s="64"/>
      <c r="AN171" s="65"/>
      <c r="AO171" s="66"/>
    </row>
    <row r="172" spans="1:41" s="22" customFormat="1" ht="48.75" customHeight="1" x14ac:dyDescent="0.15">
      <c r="A172" s="43"/>
      <c r="B172" s="44"/>
      <c r="C172" s="113" t="s">
        <v>1130</v>
      </c>
      <c r="D172" s="636" t="s">
        <v>1222</v>
      </c>
      <c r="E172" s="80"/>
      <c r="F172" s="80"/>
      <c r="G172" s="542"/>
      <c r="H172" s="47"/>
      <c r="I172" s="48">
        <v>0.65</v>
      </c>
      <c r="J172" s="217">
        <v>0.35</v>
      </c>
      <c r="K172" s="49"/>
      <c r="L172" s="49"/>
      <c r="M172" s="49"/>
      <c r="N172" s="527">
        <f t="shared" si="197"/>
        <v>1</v>
      </c>
      <c r="O172" s="51"/>
      <c r="P172" s="52">
        <v>8</v>
      </c>
      <c r="Q172" s="53">
        <v>8</v>
      </c>
      <c r="R172" s="53"/>
      <c r="S172" s="53"/>
      <c r="T172" s="53"/>
      <c r="U172" s="54">
        <f t="shared" si="198"/>
        <v>8</v>
      </c>
      <c r="V172" s="55">
        <f>IF(U172&gt;=8,8,U172)</f>
        <v>8</v>
      </c>
      <c r="W172" s="56">
        <v>723688750000</v>
      </c>
      <c r="X172" s="57">
        <v>11100000000</v>
      </c>
      <c r="Y172" s="57"/>
      <c r="Z172" s="68"/>
      <c r="AA172" s="57"/>
      <c r="AB172" s="476">
        <f t="shared" si="199"/>
        <v>11.533241727891983</v>
      </c>
      <c r="AC172" s="536">
        <f t="shared" si="200"/>
        <v>138.3989007347038</v>
      </c>
      <c r="AD172" s="478">
        <f t="shared" si="201"/>
        <v>12</v>
      </c>
      <c r="AE172" s="59"/>
      <c r="AF172" s="59">
        <v>0.3</v>
      </c>
      <c r="AG172" s="263">
        <v>19.8</v>
      </c>
      <c r="AH172" s="60">
        <f t="shared" si="202"/>
        <v>40.099999999999994</v>
      </c>
      <c r="AI172" s="55">
        <f t="shared" si="203"/>
        <v>40</v>
      </c>
      <c r="AJ172" s="61"/>
      <c r="AK172" s="62"/>
      <c r="AL172" s="63"/>
      <c r="AM172" s="64">
        <f t="shared" ref="AM172:AM176" si="205">100%+AL172</f>
        <v>1</v>
      </c>
      <c r="AN172" s="65">
        <f t="shared" ref="AN172:AN176" si="206">ROUNDUP((($E$2*AM172-$AN$4)*AJ172+$AN$4),-3)</f>
        <v>0</v>
      </c>
      <c r="AO172" s="66"/>
    </row>
    <row r="173" spans="1:41" s="22" customFormat="1" ht="48.75" customHeight="1" x14ac:dyDescent="0.15">
      <c r="A173" s="43"/>
      <c r="B173" s="44"/>
      <c r="C173" s="113" t="s">
        <v>1245</v>
      </c>
      <c r="D173" s="255" t="s">
        <v>1212</v>
      </c>
      <c r="E173" s="80"/>
      <c r="F173" s="80"/>
      <c r="G173" s="542"/>
      <c r="H173" s="47"/>
      <c r="I173" s="48">
        <v>0.6</v>
      </c>
      <c r="J173" s="217">
        <v>0.4</v>
      </c>
      <c r="K173" s="49"/>
      <c r="L173" s="49"/>
      <c r="M173" s="49"/>
      <c r="N173" s="527">
        <f t="shared" ref="N173" si="207">SUM(I173:M173)</f>
        <v>1</v>
      </c>
      <c r="O173" s="51"/>
      <c r="P173" s="52">
        <v>8</v>
      </c>
      <c r="Q173" s="53">
        <v>8</v>
      </c>
      <c r="R173" s="53"/>
      <c r="S173" s="53"/>
      <c r="T173" s="53"/>
      <c r="U173" s="54">
        <f t="shared" si="198"/>
        <v>8</v>
      </c>
      <c r="V173" s="55">
        <f>IF(U173&gt;=8,8,U173)</f>
        <v>8</v>
      </c>
      <c r="W173" s="56">
        <v>53794806000</v>
      </c>
      <c r="X173" s="57">
        <v>13491366000</v>
      </c>
      <c r="Y173" s="57"/>
      <c r="Z173" s="68"/>
      <c r="AA173" s="57"/>
      <c r="AB173" s="476">
        <f t="shared" si="199"/>
        <v>0.91611350437246919</v>
      </c>
      <c r="AC173" s="536">
        <f t="shared" si="200"/>
        <v>10.99336205246963</v>
      </c>
      <c r="AD173" s="478">
        <f t="shared" si="201"/>
        <v>10.99336205246963</v>
      </c>
      <c r="AE173" s="59"/>
      <c r="AF173" s="59">
        <v>0.3</v>
      </c>
      <c r="AG173" s="263">
        <v>19.8</v>
      </c>
      <c r="AH173" s="60">
        <f t="shared" si="202"/>
        <v>39.093362052469629</v>
      </c>
      <c r="AI173" s="55">
        <f t="shared" si="203"/>
        <v>39.093362052469629</v>
      </c>
      <c r="AJ173" s="61"/>
      <c r="AK173" s="62"/>
      <c r="AL173" s="63"/>
      <c r="AM173" s="64">
        <f t="shared" si="205"/>
        <v>1</v>
      </c>
      <c r="AN173" s="65">
        <f t="shared" si="206"/>
        <v>0</v>
      </c>
      <c r="AO173" s="66"/>
    </row>
    <row r="174" spans="1:41" s="22" customFormat="1" ht="48" customHeight="1" x14ac:dyDescent="0.15">
      <c r="A174" s="43"/>
      <c r="B174" s="44"/>
      <c r="C174" s="112" t="s">
        <v>1246</v>
      </c>
      <c r="D174" s="112" t="s">
        <v>1268</v>
      </c>
      <c r="E174" s="45"/>
      <c r="F174" s="82"/>
      <c r="G174" s="46"/>
      <c r="H174" s="47"/>
      <c r="I174" s="172">
        <v>0.51</v>
      </c>
      <c r="J174" s="217">
        <v>0.48430000000000001</v>
      </c>
      <c r="K174" s="49"/>
      <c r="L174" s="49"/>
      <c r="M174" s="49"/>
      <c r="N174" s="50">
        <f>SUM(I174:M174)</f>
        <v>0.99429999999999996</v>
      </c>
      <c r="O174" s="51"/>
      <c r="P174" s="52">
        <v>8</v>
      </c>
      <c r="Q174" s="53">
        <v>8</v>
      </c>
      <c r="R174" s="53"/>
      <c r="S174" s="53"/>
      <c r="T174" s="53"/>
      <c r="U174" s="54">
        <f>ROUND(((P174*I174)+(Q174*J174)+(R174*K174)+(S174*L174)+(T174*M174)),2)</f>
        <v>7.95</v>
      </c>
      <c r="V174" s="55">
        <f>IF(U174&gt;=8,8,U174)</f>
        <v>7.95</v>
      </c>
      <c r="W174" s="56">
        <v>29314313000</v>
      </c>
      <c r="X174" s="56">
        <v>41053240000</v>
      </c>
      <c r="Y174" s="56"/>
      <c r="Z174" s="56"/>
      <c r="AA174" s="167"/>
      <c r="AB174" s="551">
        <f>(((((W174*I174)+(X174*J174)+(Y174*K174)+(Z174*L174)+(AA174*M174))/$L$2)))</f>
        <v>0.84702712638197564</v>
      </c>
      <c r="AC174" s="536">
        <f>12*AB174</f>
        <v>10.164325516583707</v>
      </c>
      <c r="AD174" s="488">
        <f>IF(AC174&gt;=12,12,AC174)</f>
        <v>10.164325516583707</v>
      </c>
      <c r="AE174" s="182"/>
      <c r="AF174" s="59">
        <v>0.3</v>
      </c>
      <c r="AG174" s="263">
        <v>19.600000000000001</v>
      </c>
      <c r="AH174" s="60">
        <f>V174+AD174+AG174+AE174+AF174</f>
        <v>38.01432551658371</v>
      </c>
      <c r="AI174" s="55">
        <f>IF(AH174&gt;=40,40,AH174)</f>
        <v>38.01432551658371</v>
      </c>
      <c r="AJ174" s="61"/>
      <c r="AK174" s="62"/>
      <c r="AL174" s="63"/>
      <c r="AM174" s="64">
        <f t="shared" si="205"/>
        <v>1</v>
      </c>
      <c r="AN174" s="65">
        <f t="shared" si="206"/>
        <v>0</v>
      </c>
      <c r="AO174" s="66"/>
    </row>
    <row r="175" spans="1:41" s="22" customFormat="1" ht="58.5" customHeight="1" x14ac:dyDescent="0.15">
      <c r="A175" s="43"/>
      <c r="B175" s="44"/>
      <c r="C175" s="114" t="s">
        <v>87</v>
      </c>
      <c r="D175" s="112" t="s">
        <v>1235</v>
      </c>
      <c r="E175" s="45"/>
      <c r="F175" s="82"/>
      <c r="G175" s="117"/>
      <c r="H175" s="47"/>
      <c r="I175" s="48">
        <v>0.6</v>
      </c>
      <c r="J175" s="49">
        <v>0.4</v>
      </c>
      <c r="K175" s="49"/>
      <c r="L175" s="49"/>
      <c r="M175" s="49"/>
      <c r="N175" s="50">
        <f>SUM(I175:M175)</f>
        <v>1</v>
      </c>
      <c r="O175" s="51"/>
      <c r="P175" s="52">
        <v>8</v>
      </c>
      <c r="Q175" s="630">
        <v>7.8</v>
      </c>
      <c r="R175" s="53"/>
      <c r="S175" s="53"/>
      <c r="T175" s="53"/>
      <c r="U175" s="54">
        <f>ROUND(((P175*I175)+(Q175*J175)+(R175*K175)+(S175*L175)+(T175*M175)),2)</f>
        <v>7.92</v>
      </c>
      <c r="V175" s="55">
        <f>IF(U175&gt;=8,8,U175)</f>
        <v>7.92</v>
      </c>
      <c r="W175" s="56">
        <v>44042725000</v>
      </c>
      <c r="X175" s="56">
        <v>19170687000</v>
      </c>
      <c r="Y175" s="57"/>
      <c r="Z175" s="56"/>
      <c r="AA175" s="57"/>
      <c r="AB175" s="551">
        <f>(((((W175*I175)+(X175*J175)+(Y175*K175)+(Z175*L175)+(AA175*M175))/$L$2)))</f>
        <v>0.82906948437232475</v>
      </c>
      <c r="AC175" s="536">
        <f>12*AB175</f>
        <v>9.9488338124678961</v>
      </c>
      <c r="AD175" s="488">
        <f>IF(AC175&gt;=12,12,AC175)</f>
        <v>9.9488338124678961</v>
      </c>
      <c r="AE175" s="59"/>
      <c r="AF175" s="59">
        <v>0.3</v>
      </c>
      <c r="AG175" s="263">
        <v>19.8</v>
      </c>
      <c r="AH175" s="60">
        <f>V175+AD175+AG175+AE175+AF175</f>
        <v>37.968833812467892</v>
      </c>
      <c r="AI175" s="55">
        <f>IF(AH175&gt;=40,40,AH175)</f>
        <v>37.968833812467892</v>
      </c>
      <c r="AJ175" s="61"/>
      <c r="AK175" s="62"/>
      <c r="AL175" s="63"/>
      <c r="AM175" s="64">
        <f t="shared" si="205"/>
        <v>1</v>
      </c>
      <c r="AN175" s="65">
        <f t="shared" si="206"/>
        <v>0</v>
      </c>
      <c r="AO175" s="66"/>
    </row>
    <row r="176" spans="1:41" s="22" customFormat="1" ht="56.25" customHeight="1" x14ac:dyDescent="0.15">
      <c r="A176" s="43"/>
      <c r="B176" s="44"/>
      <c r="C176" s="113" t="s">
        <v>1284</v>
      </c>
      <c r="D176" s="112" t="s">
        <v>62</v>
      </c>
      <c r="E176" s="45"/>
      <c r="F176" s="45"/>
      <c r="G176" s="46"/>
      <c r="H176" s="47"/>
      <c r="I176" s="172">
        <v>0.5</v>
      </c>
      <c r="J176" s="49">
        <v>0.5</v>
      </c>
      <c r="K176" s="49"/>
      <c r="L176" s="217"/>
      <c r="M176" s="49"/>
      <c r="N176" s="50">
        <f t="shared" ref="N176" si="208">SUM(I176:M176)</f>
        <v>1</v>
      </c>
      <c r="O176" s="51"/>
      <c r="P176" s="52">
        <v>8</v>
      </c>
      <c r="Q176" s="53">
        <v>8</v>
      </c>
      <c r="R176" s="53">
        <v>8</v>
      </c>
      <c r="S176" s="53">
        <v>8</v>
      </c>
      <c r="T176" s="53"/>
      <c r="U176" s="54">
        <f t="shared" ref="U176" si="209">ROUND(((P176*I176)+(Q176*J176)+(R176*K176)+(S176*L176)+(T176*M176)),2)</f>
        <v>8</v>
      </c>
      <c r="V176" s="55">
        <f t="shared" ref="V176" si="210">IF(U176&gt;=8,8,U176)</f>
        <v>8</v>
      </c>
      <c r="W176" s="56">
        <v>10800957000</v>
      </c>
      <c r="X176" s="56">
        <v>308569971000</v>
      </c>
      <c r="Y176" s="56"/>
      <c r="Z176" s="56"/>
      <c r="AA176" s="57"/>
      <c r="AB176" s="476">
        <f t="shared" ref="AB176" si="211">(((((W176*I176)+(X176*J176)+(Y176*K176)+(Z176*L176)+(AA176*M176))/$L$2)))</f>
        <v>3.8831083345048159</v>
      </c>
      <c r="AC176" s="536">
        <f t="shared" ref="AC176" si="212">12*AB176</f>
        <v>46.597300014057794</v>
      </c>
      <c r="AD176" s="478">
        <f t="shared" ref="AD176" si="213">IF(AC176&gt;=12,12,AC176)</f>
        <v>12</v>
      </c>
      <c r="AE176" s="182"/>
      <c r="AF176" s="59">
        <v>0.3</v>
      </c>
      <c r="AG176" s="263">
        <v>19.8</v>
      </c>
      <c r="AH176" s="60">
        <f t="shared" ref="AH176" si="214">V176+AD176+AG176+AE176+AF176</f>
        <v>40.099999999999994</v>
      </c>
      <c r="AI176" s="55">
        <f t="shared" ref="AI176" si="215">IF(AH176&gt;=40,40,AH176)</f>
        <v>40</v>
      </c>
      <c r="AJ176" s="61"/>
      <c r="AK176" s="62"/>
      <c r="AL176" s="63"/>
      <c r="AM176" s="64">
        <f t="shared" si="205"/>
        <v>1</v>
      </c>
      <c r="AN176" s="65">
        <f t="shared" si="206"/>
        <v>0</v>
      </c>
      <c r="AO176" s="66"/>
    </row>
    <row r="177" spans="1:41" s="22" customFormat="1" ht="26.25" customHeight="1" x14ac:dyDescent="0.15">
      <c r="A177" s="43"/>
      <c r="B177" s="44"/>
      <c r="C177" s="843" t="s">
        <v>1264</v>
      </c>
      <c r="D177" s="844"/>
      <c r="E177" s="844"/>
      <c r="F177" s="845"/>
      <c r="G177" s="46"/>
      <c r="H177" s="47"/>
      <c r="I177" s="172"/>
      <c r="J177" s="217"/>
      <c r="K177" s="217"/>
      <c r="L177" s="217"/>
      <c r="M177" s="217"/>
      <c r="N177" s="50"/>
      <c r="O177" s="51"/>
      <c r="P177" s="584">
        <v>88</v>
      </c>
      <c r="Q177" s="53">
        <v>86.25</v>
      </c>
      <c r="R177" s="53"/>
      <c r="S177" s="585"/>
      <c r="T177" s="54"/>
      <c r="U177" s="496">
        <f>(I149*P177)+(J149*Q177)+(K149*R177)+(L149*S177)</f>
        <v>87.3</v>
      </c>
      <c r="V177" s="55">
        <f>IF(U177&gt;=8,8,U177)</f>
        <v>8</v>
      </c>
      <c r="W177" s="56"/>
      <c r="X177" s="56"/>
      <c r="Y177" s="56"/>
      <c r="Z177" s="56"/>
      <c r="AA177" s="57"/>
      <c r="AB177" s="476"/>
      <c r="AC177" s="536"/>
      <c r="AD177" s="478"/>
      <c r="AE177" s="59"/>
      <c r="AF177" s="59"/>
      <c r="AG177" s="263"/>
      <c r="AH177" s="60"/>
      <c r="AI177" s="55"/>
      <c r="AJ177" s="61"/>
      <c r="AK177" s="62"/>
      <c r="AL177" s="63"/>
      <c r="AM177" s="64"/>
      <c r="AN177" s="65"/>
      <c r="AO177" s="66"/>
    </row>
    <row r="178" spans="1:41" s="22" customFormat="1" ht="27.75" customHeight="1" x14ac:dyDescent="0.15">
      <c r="A178" s="43"/>
      <c r="B178" s="44"/>
      <c r="C178" s="73"/>
      <c r="D178" s="73"/>
      <c r="E178" s="45"/>
      <c r="F178" s="73"/>
      <c r="G178" s="73"/>
      <c r="H178" s="47"/>
      <c r="I178" s="48"/>
      <c r="J178" s="49"/>
      <c r="K178" s="49"/>
      <c r="L178" s="49"/>
      <c r="M178" s="49"/>
      <c r="N178" s="50"/>
      <c r="O178" s="51"/>
      <c r="P178" s="52"/>
      <c r="Q178" s="53"/>
      <c r="R178" s="53"/>
      <c r="S178" s="53"/>
      <c r="T178" s="53"/>
      <c r="U178" s="54"/>
      <c r="V178" s="55"/>
      <c r="W178" s="56"/>
      <c r="X178" s="56"/>
      <c r="Y178" s="56"/>
      <c r="Z178" s="56"/>
      <c r="AA178" s="57"/>
      <c r="AB178" s="476"/>
      <c r="AC178" s="536"/>
      <c r="AD178" s="478"/>
      <c r="AE178" s="59"/>
      <c r="AF178" s="59"/>
      <c r="AG178" s="263"/>
      <c r="AH178" s="60"/>
      <c r="AI178" s="55"/>
      <c r="AJ178" s="61"/>
      <c r="AK178" s="62"/>
      <c r="AL178" s="63"/>
      <c r="AM178" s="64"/>
      <c r="AN178" s="65"/>
      <c r="AO178" s="66"/>
    </row>
    <row r="179" spans="1:41" s="22" customFormat="1" ht="60" customHeight="1" x14ac:dyDescent="0.15">
      <c r="A179" s="43"/>
      <c r="B179" s="164" t="s">
        <v>1251</v>
      </c>
      <c r="C179" s="222" t="s">
        <v>1179</v>
      </c>
      <c r="D179" s="117" t="s">
        <v>1180</v>
      </c>
      <c r="E179" s="80"/>
      <c r="F179" s="174" t="s">
        <v>1261</v>
      </c>
      <c r="G179" s="46"/>
      <c r="H179" s="47"/>
      <c r="I179" s="48">
        <v>0.51</v>
      </c>
      <c r="J179" s="49">
        <v>0.49</v>
      </c>
      <c r="K179" s="49"/>
      <c r="L179" s="49"/>
      <c r="M179" s="49"/>
      <c r="N179" s="50">
        <f t="shared" ref="N179" si="216">SUM(I179:M179)</f>
        <v>1</v>
      </c>
      <c r="O179" s="51"/>
      <c r="P179" s="52">
        <v>8</v>
      </c>
      <c r="Q179" s="53">
        <v>8</v>
      </c>
      <c r="R179" s="53"/>
      <c r="S179" s="53"/>
      <c r="T179" s="53"/>
      <c r="U179" s="54">
        <f t="shared" ref="U179" si="217">ROUND(((P179*I179)+(Q179*J179)+(R179*K179)+(S179*L179)+(T179*M179)),2)</f>
        <v>8</v>
      </c>
      <c r="V179" s="55">
        <f t="shared" ref="V179" si="218">IF(U179&gt;=8,8,U179)</f>
        <v>8</v>
      </c>
      <c r="W179" s="56">
        <v>14509876000</v>
      </c>
      <c r="X179" s="56">
        <v>53276397000</v>
      </c>
      <c r="Y179" s="56"/>
      <c r="Z179" s="56"/>
      <c r="AA179" s="57"/>
      <c r="AB179" s="551">
        <f t="shared" ref="AB179" si="219">(((((W179*I179)+(X179*J179)+(Y179*K179)+(Z179*L179)+(AA179*M179))/$L$2)))</f>
        <v>0.81476028912506915</v>
      </c>
      <c r="AC179" s="536">
        <f t="shared" ref="AC179" si="220">12*AB179</f>
        <v>9.7771234695008289</v>
      </c>
      <c r="AD179" s="488">
        <f t="shared" ref="AD179" si="221">IF(AC179&gt;=12,12,AC179)</f>
        <v>9.7771234695008289</v>
      </c>
      <c r="AE179" s="59"/>
      <c r="AF179" s="59">
        <v>0.4</v>
      </c>
      <c r="AG179" s="263">
        <v>19.8</v>
      </c>
      <c r="AH179" s="60">
        <f t="shared" ref="AH179" si="222">V179+AD179+AG179+AE179+AF179</f>
        <v>37.977123469500832</v>
      </c>
      <c r="AI179" s="55">
        <f t="shared" ref="AI179" si="223">IF(AH179&gt;=40,40,AH179)</f>
        <v>37.977123469500832</v>
      </c>
      <c r="AJ179" s="61"/>
      <c r="AK179" s="62"/>
      <c r="AL179" s="63"/>
      <c r="AM179" s="64"/>
      <c r="AN179" s="65"/>
      <c r="AO179" s="66"/>
    </row>
    <row r="180" spans="1:41" s="22" customFormat="1" ht="58.5" customHeight="1" x14ac:dyDescent="0.15">
      <c r="A180" s="43"/>
      <c r="B180" s="225"/>
      <c r="C180" s="82" t="s">
        <v>1289</v>
      </c>
      <c r="D180" s="82" t="s">
        <v>1267</v>
      </c>
      <c r="E180" s="45"/>
      <c r="F180" s="82"/>
      <c r="G180" s="117"/>
      <c r="H180" s="47"/>
      <c r="I180" s="48">
        <v>0.9</v>
      </c>
      <c r="J180" s="49">
        <v>0.1</v>
      </c>
      <c r="K180" s="49"/>
      <c r="L180" s="49"/>
      <c r="M180" s="49"/>
      <c r="N180" s="50">
        <f>SUM(I180:M180)</f>
        <v>1</v>
      </c>
      <c r="O180" s="51"/>
      <c r="P180" s="52">
        <v>8</v>
      </c>
      <c r="Q180" s="53">
        <v>8</v>
      </c>
      <c r="R180" s="53"/>
      <c r="S180" s="53"/>
      <c r="T180" s="53"/>
      <c r="U180" s="54">
        <f>ROUND(((P180*I180)+(Q180*J180)+(R180*K180)+(S180*L180)+(T180*M180)),2)</f>
        <v>8</v>
      </c>
      <c r="V180" s="55">
        <f>IF(U180&gt;=8,8,U180)</f>
        <v>8</v>
      </c>
      <c r="W180" s="57">
        <v>38883867000</v>
      </c>
      <c r="X180" s="57">
        <v>20000000000</v>
      </c>
      <c r="Y180" s="57"/>
      <c r="Z180" s="56"/>
      <c r="AA180" s="57"/>
      <c r="AB180" s="476">
        <f>(((((W180*I180)+(X180*J180)+(Y180*K180)+(Z180*L180)+(AA180*M180))/$L$2)))</f>
        <v>0.89962764483020652</v>
      </c>
      <c r="AC180" s="536">
        <f>12*AB180</f>
        <v>10.795531737962477</v>
      </c>
      <c r="AD180" s="478">
        <f>IF(AC180&gt;=12,12,AC180)</f>
        <v>10.795531737962477</v>
      </c>
      <c r="AE180" s="59"/>
      <c r="AF180" s="59">
        <v>0.3</v>
      </c>
      <c r="AG180" s="263">
        <v>19.8</v>
      </c>
      <c r="AH180" s="60">
        <f>V180+AD180+AG180+AE180+AF180</f>
        <v>38.895531737962472</v>
      </c>
      <c r="AI180" s="55">
        <f>IF(AH180&gt;=40,40,AH180)</f>
        <v>38.895531737962472</v>
      </c>
      <c r="AJ180" s="61"/>
      <c r="AK180" s="62"/>
      <c r="AL180" s="63"/>
      <c r="AM180" s="64">
        <f>100%+AL180</f>
        <v>1</v>
      </c>
      <c r="AN180" s="65">
        <f>ROUNDUP((($E$2*AM180-$AN$4)*AJ180+$AN$4),-3)</f>
        <v>0</v>
      </c>
      <c r="AO180" s="66"/>
    </row>
    <row r="181" spans="1:41" s="22" customFormat="1" ht="58.5" customHeight="1" x14ac:dyDescent="0.15">
      <c r="A181" s="43"/>
      <c r="B181" s="44"/>
      <c r="C181" s="80"/>
      <c r="D181" s="104"/>
      <c r="E181" s="45"/>
      <c r="F181" s="82"/>
      <c r="G181" s="46"/>
      <c r="H181" s="47"/>
      <c r="I181" s="48"/>
      <c r="J181" s="49"/>
      <c r="K181" s="49"/>
      <c r="L181" s="49"/>
      <c r="M181" s="49"/>
      <c r="N181" s="50"/>
      <c r="O181" s="51"/>
      <c r="P181" s="52"/>
      <c r="Q181" s="53"/>
      <c r="R181" s="53"/>
      <c r="S181" s="53"/>
      <c r="T181" s="53"/>
      <c r="U181" s="54"/>
      <c r="V181" s="55"/>
      <c r="W181" s="56"/>
      <c r="X181" s="56"/>
      <c r="Y181" s="56"/>
      <c r="Z181" s="56"/>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v>27</v>
      </c>
      <c r="B182" s="620" t="s">
        <v>105</v>
      </c>
      <c r="C182" s="621" t="s">
        <v>1099</v>
      </c>
      <c r="D182" s="621" t="s">
        <v>962</v>
      </c>
      <c r="E182" s="45"/>
      <c r="F182" s="82"/>
      <c r="G182" s="46"/>
      <c r="H182" s="47"/>
      <c r="I182" s="172">
        <v>0.6</v>
      </c>
      <c r="J182" s="217">
        <v>0.4</v>
      </c>
      <c r="K182" s="49"/>
      <c r="L182" s="49"/>
      <c r="M182" s="49"/>
      <c r="N182" s="50">
        <f>SUM(I182:M182)</f>
        <v>1</v>
      </c>
      <c r="O182" s="51"/>
      <c r="P182" s="53">
        <v>8</v>
      </c>
      <c r="Q182" s="53">
        <v>8</v>
      </c>
      <c r="R182" s="53"/>
      <c r="S182" s="53"/>
      <c r="T182" s="53"/>
      <c r="U182" s="54">
        <f>ROUND(((P182*I182)+(Q182*J182)+(R182*K182)+(S182*L182)+(T182*M182)),2)</f>
        <v>8</v>
      </c>
      <c r="V182" s="55">
        <f>IF(U182&gt;=8,8,U182)</f>
        <v>8</v>
      </c>
      <c r="W182" s="56">
        <v>43979609000</v>
      </c>
      <c r="X182" s="56">
        <v>18339670000</v>
      </c>
      <c r="Y182" s="56"/>
      <c r="Z182" s="56"/>
      <c r="AA182" s="167"/>
      <c r="AB182" s="551">
        <f>(((((W182*I182)+(X182*J182)+(Y182*K182)+(Z182*L182)+(AA182*M182))/$L$2)))</f>
        <v>0.82006538757544634</v>
      </c>
      <c r="AC182" s="536">
        <f>12*AB182</f>
        <v>9.8407846509053556</v>
      </c>
      <c r="AD182" s="488">
        <f>IF(AC182&gt;=12,12,AC182)</f>
        <v>9.8407846509053556</v>
      </c>
      <c r="AE182" s="182"/>
      <c r="AF182" s="59">
        <v>0.4</v>
      </c>
      <c r="AG182" s="263">
        <v>19.8</v>
      </c>
      <c r="AH182" s="60">
        <f>V182+AD182+AG182+AE182+AF182</f>
        <v>38.040784650905358</v>
      </c>
      <c r="AI182" s="55">
        <f>IF(AH182&gt;=40,40,AH182)</f>
        <v>38.040784650905358</v>
      </c>
      <c r="AJ182" s="61"/>
      <c r="AK182" s="62"/>
      <c r="AL182" s="63"/>
      <c r="AM182" s="64">
        <f>100%+AL182</f>
        <v>1</v>
      </c>
      <c r="AN182" s="65">
        <f>ROUNDUP((($E$2*AM182-$AN$4)*AJ182+$AN$4),-3)</f>
        <v>0</v>
      </c>
      <c r="AO182" s="66"/>
    </row>
    <row r="183" spans="1:41" s="22" customFormat="1" ht="48" customHeight="1" thickBot="1" x14ac:dyDescent="0.2">
      <c r="A183" s="43">
        <v>21</v>
      </c>
      <c r="B183" s="620" t="s">
        <v>105</v>
      </c>
      <c r="C183" s="622" t="s">
        <v>1070</v>
      </c>
      <c r="D183" s="623" t="s">
        <v>1188</v>
      </c>
      <c r="E183" s="80"/>
      <c r="F183" s="45"/>
      <c r="G183" s="46"/>
      <c r="H183" s="47"/>
      <c r="I183" s="48">
        <v>0.55000000000000004</v>
      </c>
      <c r="J183" s="49">
        <v>0.45</v>
      </c>
      <c r="K183" s="49"/>
      <c r="L183" s="49"/>
      <c r="M183" s="49"/>
      <c r="N183" s="50">
        <f>SUM(I183:M183)</f>
        <v>1</v>
      </c>
      <c r="O183" s="51"/>
      <c r="P183" s="52">
        <v>8</v>
      </c>
      <c r="Q183" s="581">
        <v>7.8</v>
      </c>
      <c r="R183" s="53"/>
      <c r="S183" s="53"/>
      <c r="T183" s="53"/>
      <c r="U183" s="54">
        <f>ROUND(((P183*I183)+(Q183*J183)+(R183*K183)+(S183*L183)+(T183*M183)),2)</f>
        <v>7.91</v>
      </c>
      <c r="V183" s="55">
        <f>IF(U183&gt;=8,8,U183)</f>
        <v>7.91</v>
      </c>
      <c r="W183" s="56">
        <v>40469345000</v>
      </c>
      <c r="X183" s="56">
        <v>25575994000</v>
      </c>
      <c r="Y183" s="56"/>
      <c r="Z183" s="56"/>
      <c r="AA183" s="57"/>
      <c r="AB183" s="551">
        <f>(((((W183*I183)+(X183*J183)+(Y183*K183)+(Z183*L183)+(AA183*M183))/$L$2)))</f>
        <v>0.8211281393332599</v>
      </c>
      <c r="AC183" s="536">
        <f>12*AB183</f>
        <v>9.8535376719991188</v>
      </c>
      <c r="AD183" s="488">
        <f>IF(AC183&gt;=12,12,AC183)</f>
        <v>9.8535376719991188</v>
      </c>
      <c r="AE183" s="59"/>
      <c r="AF183" s="59">
        <v>0.4</v>
      </c>
      <c r="AG183" s="263">
        <v>19.8</v>
      </c>
      <c r="AH183" s="60">
        <f>V183+AD183+AG183+AE183+AF183</f>
        <v>37.963537671999113</v>
      </c>
      <c r="AI183" s="55">
        <f>IF(AH183&gt;=40,40,AH183)</f>
        <v>37.963537671999113</v>
      </c>
      <c r="AJ183" s="61"/>
      <c r="AK183" s="62"/>
      <c r="AL183" s="63"/>
      <c r="AM183" s="64"/>
      <c r="AN183" s="65"/>
      <c r="AO183" s="66"/>
    </row>
    <row r="184" spans="1:41" s="22" customFormat="1" ht="48" customHeight="1" x14ac:dyDescent="0.15">
      <c r="A184" s="43">
        <v>7</v>
      </c>
      <c r="B184" s="624" t="s">
        <v>1250</v>
      </c>
      <c r="C184" s="625" t="s">
        <v>1257</v>
      </c>
      <c r="D184" s="626" t="s">
        <v>1190</v>
      </c>
      <c r="E184" s="163"/>
      <c r="F184" s="691"/>
      <c r="G184" s="46"/>
      <c r="H184" s="47"/>
      <c r="I184" s="172">
        <v>0.6</v>
      </c>
      <c r="J184" s="217">
        <v>0.4</v>
      </c>
      <c r="K184" s="49"/>
      <c r="L184" s="49"/>
      <c r="M184" s="49"/>
      <c r="N184" s="50">
        <f>SUM(I184:M184)</f>
        <v>1</v>
      </c>
      <c r="O184" s="51"/>
      <c r="P184" s="52">
        <v>8</v>
      </c>
      <c r="Q184" s="53">
        <v>8</v>
      </c>
      <c r="R184" s="53"/>
      <c r="S184" s="53"/>
      <c r="T184" s="53"/>
      <c r="U184" s="54">
        <f>ROUND(((P184*I184)+(Q184*J184)+(R184*K184)+(S184*L184)+(T184*M184)),2)</f>
        <v>8</v>
      </c>
      <c r="V184" s="55">
        <f>IF(U184&gt;=8,8,U184)</f>
        <v>8</v>
      </c>
      <c r="W184" s="57">
        <v>43641937000</v>
      </c>
      <c r="X184" s="56">
        <v>18587108000</v>
      </c>
      <c r="Y184" s="57"/>
      <c r="Z184" s="56"/>
      <c r="AA184" s="167"/>
      <c r="AB184" s="551">
        <f>(((((W184*I184)+(X184*J184)+(Y184*K184)+(Z184*L184)+(AA184*M184))/$L$2)))</f>
        <v>0.81754544154899988</v>
      </c>
      <c r="AC184" s="536">
        <f>12*AB184</f>
        <v>9.8105452985879982</v>
      </c>
      <c r="AD184" s="488">
        <f>IF(AC184&gt;=12,12,AC184)</f>
        <v>9.8105452985879982</v>
      </c>
      <c r="AE184" s="182"/>
      <c r="AF184" s="59">
        <v>0.4</v>
      </c>
      <c r="AG184" s="263">
        <v>19.8</v>
      </c>
      <c r="AH184" s="60">
        <f>V184+AD184+AG184+AE184+AF184</f>
        <v>38.010545298587992</v>
      </c>
      <c r="AI184" s="55">
        <f>IF(AH184&gt;=40,40,AH184)</f>
        <v>38.010545298587992</v>
      </c>
      <c r="AJ184" s="61"/>
      <c r="AK184" s="62"/>
      <c r="AL184" s="63"/>
      <c r="AM184" s="64">
        <f>100%+AL184</f>
        <v>1</v>
      </c>
      <c r="AN184" s="65">
        <f>ROUNDUP((($E$2*AM184-$AN$4)*AJ184+$AN$4),-3)</f>
        <v>0</v>
      </c>
      <c r="AO184" s="66"/>
    </row>
    <row r="185" spans="1:41" s="22" customFormat="1" ht="48" customHeight="1" thickBot="1" x14ac:dyDescent="0.2">
      <c r="A185" s="43"/>
      <c r="B185" s="627"/>
      <c r="C185" s="628" t="s">
        <v>1181</v>
      </c>
      <c r="D185" s="629" t="s">
        <v>1247</v>
      </c>
      <c r="E185" s="163"/>
      <c r="F185" s="691"/>
      <c r="G185" s="46"/>
      <c r="H185" s="47"/>
      <c r="I185" s="172">
        <v>0.65</v>
      </c>
      <c r="J185" s="217">
        <v>0.35</v>
      </c>
      <c r="K185" s="49"/>
      <c r="L185" s="49"/>
      <c r="M185" s="49"/>
      <c r="N185" s="50">
        <f>SUM(I185:M185)</f>
        <v>1</v>
      </c>
      <c r="O185" s="51"/>
      <c r="P185" s="52">
        <v>8</v>
      </c>
      <c r="Q185" s="53">
        <v>8</v>
      </c>
      <c r="R185" s="53"/>
      <c r="S185" s="53"/>
      <c r="T185" s="53"/>
      <c r="U185" s="54">
        <f>ROUND(((P185*I185)+(Q185*J185)+(R185*K185)+(S185*L185)+(T185*M185)),2)</f>
        <v>8</v>
      </c>
      <c r="V185" s="55">
        <f>IF(U185&gt;=8,8,U185)</f>
        <v>8</v>
      </c>
      <c r="W185" s="57">
        <v>43641937000</v>
      </c>
      <c r="X185" s="56">
        <v>14510944000</v>
      </c>
      <c r="Y185" s="57"/>
      <c r="Z185" s="56"/>
      <c r="AA185" s="167"/>
      <c r="AB185" s="551">
        <f>(((((W185*I185)+(X185*J185)+(Y185*K185)+(Z185*L185)+(AA185*M185))/$L$2)))</f>
        <v>0.81331628719749094</v>
      </c>
      <c r="AC185" s="536">
        <f>12*AB185</f>
        <v>9.7597954463698908</v>
      </c>
      <c r="AD185" s="488">
        <f>IF(AC185&gt;=12,12,AC185)</f>
        <v>9.7597954463698908</v>
      </c>
      <c r="AE185" s="182"/>
      <c r="AF185" s="59">
        <v>0.3</v>
      </c>
      <c r="AG185" s="263">
        <v>19.8</v>
      </c>
      <c r="AH185" s="60">
        <f>V185+AD185+AG185+AE185+AF185</f>
        <v>37.859795446369887</v>
      </c>
      <c r="AI185" s="55">
        <f>IF(AH185&gt;=40,40,AH185)</f>
        <v>37.859795446369887</v>
      </c>
      <c r="AJ185" s="61"/>
      <c r="AK185" s="62"/>
      <c r="AL185" s="63"/>
      <c r="AM185" s="64">
        <f>100%+AL185</f>
        <v>1</v>
      </c>
      <c r="AN185" s="65">
        <f>ROUNDUP((($E$2*AM185-$AN$4)*AJ185+$AN$4),-3)</f>
        <v>0</v>
      </c>
      <c r="AO185" s="66"/>
    </row>
    <row r="186" spans="1:41" s="22" customFormat="1" ht="63" customHeight="1" x14ac:dyDescent="0.15">
      <c r="A186" s="43">
        <v>1</v>
      </c>
      <c r="B186" s="614" t="s">
        <v>1255</v>
      </c>
      <c r="C186" s="575" t="s">
        <v>1243</v>
      </c>
      <c r="D186" s="576" t="s">
        <v>1176</v>
      </c>
      <c r="E186" s="45"/>
      <c r="F186" s="82"/>
      <c r="G186" s="46"/>
      <c r="H186" s="47"/>
      <c r="I186" s="48">
        <v>0.51</v>
      </c>
      <c r="J186" s="49">
        <v>0.49</v>
      </c>
      <c r="K186" s="49"/>
      <c r="L186" s="49"/>
      <c r="M186" s="49"/>
      <c r="N186" s="50">
        <f t="shared" ref="N186" si="224">SUM(I186:M186)</f>
        <v>1</v>
      </c>
      <c r="O186" s="51"/>
      <c r="P186" s="52">
        <v>8</v>
      </c>
      <c r="Q186" s="53">
        <v>8</v>
      </c>
      <c r="R186" s="53"/>
      <c r="S186" s="53"/>
      <c r="T186" s="53"/>
      <c r="U186" s="54">
        <f>ROUND(((P186*I186)+(Q186*J186)+(R186*K186)+(S186*L186)+(T186*M186)),2)</f>
        <v>8</v>
      </c>
      <c r="V186" s="55">
        <f>IF(U186&gt;=8,8,U186)</f>
        <v>8</v>
      </c>
      <c r="W186" s="57">
        <v>26016030000</v>
      </c>
      <c r="X186" s="56">
        <v>39731006000</v>
      </c>
      <c r="Y186" s="56"/>
      <c r="Z186" s="56"/>
      <c r="AA186" s="57"/>
      <c r="AB186" s="551">
        <f>(((((W186*I186)+(X186*J186)+(Y186*K186)+(Z186*L186)+(AA186*M186))/$L$2)))</f>
        <v>0.79605783250354434</v>
      </c>
      <c r="AC186" s="536">
        <f>12*AB186</f>
        <v>9.5526939900425312</v>
      </c>
      <c r="AD186" s="488">
        <f>IF(AC186&gt;=12,12,AC186)</f>
        <v>9.5526939900425312</v>
      </c>
      <c r="AE186" s="59"/>
      <c r="AF186" s="59">
        <v>0.4</v>
      </c>
      <c r="AG186" s="263">
        <v>19.8</v>
      </c>
      <c r="AH186" s="60">
        <f>V186+AD186+AG186+AE186+AF186</f>
        <v>37.75269399004253</v>
      </c>
      <c r="AI186" s="55">
        <f>IF(AH186&gt;=40,40,AH186)</f>
        <v>37.75269399004253</v>
      </c>
      <c r="AJ186" s="61"/>
      <c r="AK186" s="62"/>
      <c r="AL186" s="63"/>
      <c r="AM186" s="64"/>
      <c r="AN186" s="65"/>
      <c r="AO186" s="66"/>
    </row>
    <row r="187" spans="1:41" s="22" customFormat="1" ht="48" customHeight="1" thickBot="1" x14ac:dyDescent="0.2">
      <c r="A187" s="43">
        <v>3</v>
      </c>
      <c r="B187" s="615" t="s">
        <v>1254</v>
      </c>
      <c r="C187" s="616" t="s">
        <v>1253</v>
      </c>
      <c r="D187" s="575" t="s">
        <v>1050</v>
      </c>
      <c r="E187" s="45"/>
      <c r="F187" s="691"/>
      <c r="G187" s="46"/>
      <c r="H187" s="47"/>
      <c r="I187" s="172">
        <v>0.51</v>
      </c>
      <c r="J187" s="217">
        <v>0.49</v>
      </c>
      <c r="K187" s="49"/>
      <c r="L187" s="49"/>
      <c r="M187" s="49"/>
      <c r="N187" s="50">
        <f t="shared" ref="N187" si="225">SUM(I187:M187)</f>
        <v>1</v>
      </c>
      <c r="O187" s="51"/>
      <c r="P187" s="52">
        <v>8</v>
      </c>
      <c r="Q187" s="53">
        <v>8</v>
      </c>
      <c r="R187" s="53"/>
      <c r="S187" s="53"/>
      <c r="T187" s="53"/>
      <c r="U187" s="54">
        <f t="shared" ref="U187:U188" si="226">ROUND(((P187*I187)+(Q187*J187)+(R187*K187)+(S187*L187)+(T187*M187)),2)</f>
        <v>8</v>
      </c>
      <c r="V187" s="55">
        <f t="shared" ref="V187:V188" si="227">IF(U187&gt;=8,8,U187)</f>
        <v>8</v>
      </c>
      <c r="W187" s="57">
        <v>27993230000</v>
      </c>
      <c r="X187" s="56">
        <v>42726189000</v>
      </c>
      <c r="Y187" s="57"/>
      <c r="Z187" s="56"/>
      <c r="AA187" s="167"/>
      <c r="AB187" s="551">
        <f t="shared" ref="AB187:AB188" si="228">(((((W187*I187)+(X187*J187)+(Y187*K187)+(Z187*L187)+(AA187*M187))/$L$2)))</f>
        <v>0.85626758053739283</v>
      </c>
      <c r="AC187" s="536">
        <f t="shared" ref="AC187:AC188" si="229">12*AB187</f>
        <v>10.275210966448714</v>
      </c>
      <c r="AD187" s="488">
        <f t="shared" ref="AD187:AD188" si="230">IF(AC187&gt;=12,12,AC187)</f>
        <v>10.275210966448714</v>
      </c>
      <c r="AE187" s="182"/>
      <c r="AF187" s="59">
        <v>0.4</v>
      </c>
      <c r="AG187" s="263">
        <v>19.8</v>
      </c>
      <c r="AH187" s="60">
        <f t="shared" ref="AH187:AH188" si="231">V187+AD187+AG187+AE187+AF187</f>
        <v>38.475210966448714</v>
      </c>
      <c r="AI187" s="55">
        <f t="shared" ref="AI187:AI188" si="232">IF(AH187&gt;=40,40,AH187)</f>
        <v>38.475210966448714</v>
      </c>
      <c r="AJ187" s="61"/>
      <c r="AK187" s="62"/>
      <c r="AL187" s="63"/>
      <c r="AM187" s="64">
        <f>100%+AL187</f>
        <v>1</v>
      </c>
      <c r="AN187" s="65">
        <f>ROUNDUP((($E$2*AM187-$AN$4)*AJ187+$AN$4),-3)</f>
        <v>0</v>
      </c>
      <c r="AO187" s="66"/>
    </row>
    <row r="188" spans="1:41" s="22" customFormat="1" ht="48" customHeight="1" x14ac:dyDescent="0.15">
      <c r="A188" s="43">
        <v>4</v>
      </c>
      <c r="B188" s="615" t="s">
        <v>1254</v>
      </c>
      <c r="C188" s="617" t="s">
        <v>1252</v>
      </c>
      <c r="D188" s="618" t="s">
        <v>973</v>
      </c>
      <c r="E188" s="163"/>
      <c r="F188" s="691"/>
      <c r="G188" s="46"/>
      <c r="H188" s="47"/>
      <c r="I188" s="172">
        <v>0.5</v>
      </c>
      <c r="J188" s="217">
        <v>0.5</v>
      </c>
      <c r="K188" s="49"/>
      <c r="L188" s="49"/>
      <c r="M188" s="49"/>
      <c r="N188" s="50">
        <f t="shared" ref="N188" si="233">SUM(I188:M188)</f>
        <v>1</v>
      </c>
      <c r="O188" s="51"/>
      <c r="P188" s="52">
        <v>8</v>
      </c>
      <c r="Q188" s="53">
        <v>8</v>
      </c>
      <c r="R188" s="53"/>
      <c r="S188" s="53"/>
      <c r="T188" s="53"/>
      <c r="U188" s="54">
        <f t="shared" si="226"/>
        <v>8</v>
      </c>
      <c r="V188" s="55">
        <f t="shared" si="227"/>
        <v>8</v>
      </c>
      <c r="W188" s="57">
        <v>32488675000</v>
      </c>
      <c r="X188" s="56">
        <v>38929509000</v>
      </c>
      <c r="Y188" s="57"/>
      <c r="Z188" s="56"/>
      <c r="AA188" s="167"/>
      <c r="AB188" s="551">
        <f t="shared" si="228"/>
        <v>0.86834624322974852</v>
      </c>
      <c r="AC188" s="536">
        <f t="shared" si="229"/>
        <v>10.420154918756982</v>
      </c>
      <c r="AD188" s="488">
        <f t="shared" si="230"/>
        <v>10.420154918756982</v>
      </c>
      <c r="AE188" s="182"/>
      <c r="AF188" s="59">
        <v>0.4</v>
      </c>
      <c r="AG188" s="263">
        <v>19.8</v>
      </c>
      <c r="AH188" s="60">
        <f t="shared" si="231"/>
        <v>38.620154918756981</v>
      </c>
      <c r="AI188" s="55">
        <f t="shared" si="232"/>
        <v>38.620154918756981</v>
      </c>
      <c r="AJ188" s="61"/>
      <c r="AK188" s="62"/>
      <c r="AL188" s="63"/>
      <c r="AM188" s="64">
        <f>100%+AL188</f>
        <v>1</v>
      </c>
      <c r="AN188" s="65">
        <f>ROUNDUP((($E$2*AM188-$AN$4)*AJ188+$AN$4),-3)</f>
        <v>0</v>
      </c>
      <c r="AO188" s="66"/>
    </row>
    <row r="189" spans="1:41" s="22" customFormat="1" ht="48" customHeight="1" x14ac:dyDescent="0.15">
      <c r="A189" s="43"/>
      <c r="B189" s="533"/>
      <c r="C189" s="613"/>
      <c r="D189" s="555"/>
      <c r="E189" s="163"/>
      <c r="F189" s="82"/>
      <c r="G189" s="46"/>
      <c r="H189" s="47"/>
      <c r="I189" s="48"/>
      <c r="J189" s="49"/>
      <c r="K189" s="49"/>
      <c r="L189" s="49"/>
      <c r="M189" s="49"/>
      <c r="N189" s="50"/>
      <c r="O189" s="51"/>
      <c r="P189" s="52"/>
      <c r="Q189" s="53"/>
      <c r="R189" s="53"/>
      <c r="S189" s="53"/>
      <c r="T189" s="53"/>
      <c r="U189" s="54"/>
      <c r="V189" s="55"/>
      <c r="W189" s="57"/>
      <c r="X189" s="56"/>
      <c r="Y189" s="56"/>
      <c r="Z189" s="56"/>
      <c r="AA189" s="57"/>
      <c r="AB189" s="551"/>
      <c r="AC189" s="536"/>
      <c r="AD189" s="488"/>
      <c r="AE189" s="59"/>
      <c r="AF189" s="59"/>
      <c r="AG189" s="263"/>
      <c r="AH189" s="60"/>
      <c r="AI189" s="55"/>
      <c r="AJ189" s="61"/>
      <c r="AK189" s="62"/>
      <c r="AL189" s="63"/>
      <c r="AM189" s="64"/>
      <c r="AN189" s="65"/>
      <c r="AO189" s="66"/>
    </row>
    <row r="190" spans="1:41" s="22" customFormat="1" ht="48" customHeight="1" thickBot="1" x14ac:dyDescent="0.2">
      <c r="A190" s="43"/>
      <c r="B190" s="44"/>
      <c r="C190" s="612" t="s">
        <v>1242</v>
      </c>
      <c r="D190" s="45"/>
      <c r="E190" s="45"/>
      <c r="F190" s="691"/>
      <c r="G190" s="46"/>
      <c r="H190" s="47"/>
      <c r="I190" s="172">
        <v>0.51</v>
      </c>
      <c r="J190" s="217">
        <v>0.49</v>
      </c>
      <c r="K190" s="49"/>
      <c r="L190" s="49"/>
      <c r="M190" s="49"/>
      <c r="N190" s="50">
        <f t="shared" ref="N190:N191" si="234">SUM(I190:M190)</f>
        <v>1</v>
      </c>
      <c r="O190" s="51"/>
      <c r="P190" s="52">
        <v>8</v>
      </c>
      <c r="Q190" s="53">
        <v>8</v>
      </c>
      <c r="R190" s="53"/>
      <c r="S190" s="53"/>
      <c r="T190" s="53"/>
      <c r="U190" s="54">
        <f t="shared" ref="U190:U191" si="235">ROUND(((P190*I190)+(Q190*J190)+(R190*K190)+(S190*L190)+(T190*M190)),2)</f>
        <v>8</v>
      </c>
      <c r="V190" s="55">
        <f t="shared" ref="V190:V191" si="236">IF(U190&gt;=8,8,U190)</f>
        <v>8</v>
      </c>
      <c r="W190" s="57">
        <v>28128632000</v>
      </c>
      <c r="X190" s="56"/>
      <c r="Y190" s="57"/>
      <c r="Z190" s="56"/>
      <c r="AA190" s="167"/>
      <c r="AB190" s="551">
        <f t="shared" ref="AB190:AB191" si="237">(((((W190*I190)+(X190*J190)+(Y190*K190)+(Z190*L190)+(AA190*M190))/$L$2)))</f>
        <v>0.3488453271631764</v>
      </c>
      <c r="AC190" s="536">
        <f t="shared" ref="AC190:AC191" si="238">12*AB190</f>
        <v>4.1861439259581168</v>
      </c>
      <c r="AD190" s="488">
        <f t="shared" ref="AD190:AD191" si="239">IF(AC190&gt;=12,12,AC190)</f>
        <v>4.1861439259581168</v>
      </c>
      <c r="AE190" s="182"/>
      <c r="AF190" s="59">
        <v>0.4</v>
      </c>
      <c r="AG190" s="263">
        <v>19.8</v>
      </c>
      <c r="AH190" s="60">
        <f t="shared" ref="AH190:AH191" si="240">V190+AD190+AG190+AE190+AF190</f>
        <v>32.386143925958116</v>
      </c>
      <c r="AI190" s="55">
        <f t="shared" ref="AI190:AI191" si="241">IF(AH190&gt;=40,40,AH190)</f>
        <v>32.386143925958116</v>
      </c>
      <c r="AJ190" s="61"/>
      <c r="AK190" s="62"/>
      <c r="AL190" s="63"/>
      <c r="AM190" s="64">
        <f>100%+AL190</f>
        <v>1</v>
      </c>
      <c r="AN190" s="65">
        <f>ROUNDUP((($E$2*AM190-$AN$4)*AJ190+$AN$4),-3)</f>
        <v>0</v>
      </c>
      <c r="AO190" s="66"/>
    </row>
    <row r="191" spans="1:41" s="22" customFormat="1" ht="48" customHeight="1" x14ac:dyDescent="0.15">
      <c r="A191" s="43"/>
      <c r="B191" s="44"/>
      <c r="C191" s="609" t="s">
        <v>1248</v>
      </c>
      <c r="D191" s="610"/>
      <c r="E191" s="163"/>
      <c r="F191" s="691"/>
      <c r="G191" s="46"/>
      <c r="H191" s="47"/>
      <c r="I191" s="172">
        <v>0.5</v>
      </c>
      <c r="J191" s="217">
        <v>0.5</v>
      </c>
      <c r="K191" s="49"/>
      <c r="L191" s="49"/>
      <c r="M191" s="49"/>
      <c r="N191" s="50">
        <f t="shared" si="234"/>
        <v>1</v>
      </c>
      <c r="O191" s="51"/>
      <c r="P191" s="52">
        <v>8</v>
      </c>
      <c r="Q191" s="53">
        <v>8</v>
      </c>
      <c r="R191" s="53"/>
      <c r="S191" s="53"/>
      <c r="T191" s="53"/>
      <c r="U191" s="54">
        <f t="shared" si="235"/>
        <v>8</v>
      </c>
      <c r="V191" s="55">
        <f t="shared" si="236"/>
        <v>8</v>
      </c>
      <c r="W191" s="57">
        <v>29719461000</v>
      </c>
      <c r="X191" s="56"/>
      <c r="Y191" s="57"/>
      <c r="Z191" s="56"/>
      <c r="AA191" s="167"/>
      <c r="AB191" s="551">
        <f t="shared" si="237"/>
        <v>0.36134750094125923</v>
      </c>
      <c r="AC191" s="536">
        <f t="shared" si="238"/>
        <v>4.3361700112951107</v>
      </c>
      <c r="AD191" s="488">
        <f t="shared" si="239"/>
        <v>4.3361700112951107</v>
      </c>
      <c r="AE191" s="182"/>
      <c r="AF191" s="59">
        <v>0.4</v>
      </c>
      <c r="AG191" s="263">
        <v>19.8</v>
      </c>
      <c r="AH191" s="60">
        <f t="shared" si="240"/>
        <v>32.536170011295106</v>
      </c>
      <c r="AI191" s="55">
        <f t="shared" si="241"/>
        <v>32.536170011295106</v>
      </c>
      <c r="AJ191" s="61"/>
      <c r="AK191" s="62"/>
      <c r="AL191" s="63"/>
      <c r="AM191" s="64">
        <f>100%+AL191</f>
        <v>1</v>
      </c>
      <c r="AN191" s="65">
        <f>ROUNDUP((($E$2*AM191-$AN$4)*AJ191+$AN$4),-3)</f>
        <v>0</v>
      </c>
      <c r="AO191" s="66"/>
    </row>
    <row r="192" spans="1:41" s="22" customFormat="1" ht="58.5" customHeight="1" x14ac:dyDescent="0.15">
      <c r="A192" s="43"/>
      <c r="B192" s="164" t="s">
        <v>1193</v>
      </c>
      <c r="C192" s="45" t="s">
        <v>1201</v>
      </c>
      <c r="D192" s="82" t="s">
        <v>1200</v>
      </c>
      <c r="E192" s="45"/>
      <c r="F192" s="83" t="s">
        <v>1197</v>
      </c>
      <c r="G192" s="608" t="s">
        <v>1196</v>
      </c>
      <c r="H192" s="47"/>
      <c r="I192" s="48">
        <v>0.5</v>
      </c>
      <c r="J192" s="49">
        <v>0.5</v>
      </c>
      <c r="K192" s="49"/>
      <c r="L192" s="49"/>
      <c r="M192" s="49"/>
      <c r="N192" s="50">
        <f>SUM(I192:M192)</f>
        <v>1</v>
      </c>
      <c r="O192" s="51"/>
      <c r="P192" s="52">
        <v>8</v>
      </c>
      <c r="Q192" s="53">
        <v>8</v>
      </c>
      <c r="R192" s="53">
        <v>8</v>
      </c>
      <c r="S192" s="53"/>
      <c r="T192" s="53"/>
      <c r="U192" s="54">
        <f>ROUND(((P192*I192)+(Q192*J192)+(R192*K192)+(S192*L192)+(T192*M192)),2)</f>
        <v>8</v>
      </c>
      <c r="V192" s="55">
        <f>IF(U192&gt;=8,8,U192)</f>
        <v>8</v>
      </c>
      <c r="W192" s="56">
        <v>23800000000</v>
      </c>
      <c r="X192" s="56">
        <v>49648294000</v>
      </c>
      <c r="Y192" s="56"/>
      <c r="Z192" s="56"/>
      <c r="AA192" s="57"/>
      <c r="AB192" s="551">
        <f>(((((W192*I192)+(X192*J192)+(Y192*K192)+(Z192*L192)+(AA192*M192))/$L$2)))</f>
        <v>0.89302957026370311</v>
      </c>
      <c r="AC192" s="536">
        <f>12*AB192</f>
        <v>10.716354843164437</v>
      </c>
      <c r="AD192" s="488">
        <f>IF(AC192&gt;=12,12,AC192)</f>
        <v>10.716354843164437</v>
      </c>
      <c r="AE192" s="59"/>
      <c r="AF192" s="59">
        <v>0.4</v>
      </c>
      <c r="AG192" s="263">
        <v>19.8</v>
      </c>
      <c r="AH192" s="60">
        <f>V192+AD192+AG192+AE192+AF192</f>
        <v>38.916354843164434</v>
      </c>
      <c r="AI192" s="55">
        <f>IF(AH192&gt;=40,40,AH192)</f>
        <v>38.916354843164434</v>
      </c>
      <c r="AJ192" s="61"/>
      <c r="AK192" s="62"/>
      <c r="AL192" s="63"/>
      <c r="AM192" s="64">
        <f>100%+AL192</f>
        <v>1</v>
      </c>
      <c r="AN192" s="65">
        <f t="shared" ref="AN192" si="242">ROUNDUP((($E$2*AM192-$AN$4)*AJ192+$AN$4),-3)</f>
        <v>0</v>
      </c>
      <c r="AO192" s="66"/>
    </row>
    <row r="193" spans="1:41" s="22" customFormat="1" ht="48" customHeight="1" x14ac:dyDescent="0.15">
      <c r="A193" s="43"/>
      <c r="B193" s="164" t="s">
        <v>1193</v>
      </c>
      <c r="C193" s="117" t="s">
        <v>1192</v>
      </c>
      <c r="D193" s="45" t="s">
        <v>1079</v>
      </c>
      <c r="E193" s="45"/>
      <c r="F193" s="691"/>
      <c r="G193" s="46"/>
      <c r="H193" s="47"/>
      <c r="I193" s="172">
        <v>0.5</v>
      </c>
      <c r="J193" s="217">
        <v>0.5</v>
      </c>
      <c r="K193" s="49"/>
      <c r="L193" s="49"/>
      <c r="M193" s="49"/>
      <c r="N193" s="50">
        <f t="shared" ref="N193:N196" si="243">SUM(I193:M193)</f>
        <v>1</v>
      </c>
      <c r="O193" s="51"/>
      <c r="P193" s="52">
        <v>8</v>
      </c>
      <c r="Q193" s="53">
        <v>8</v>
      </c>
      <c r="R193" s="53"/>
      <c r="S193" s="53"/>
      <c r="T193" s="53"/>
      <c r="U193" s="54">
        <f t="shared" ref="U193:U196" si="244">ROUND(((P193*I193)+(Q193*J193)+(R193*K193)+(S193*L193)+(T193*M193)),2)</f>
        <v>8</v>
      </c>
      <c r="V193" s="55">
        <f t="shared" ref="V193:V196" si="245">IF(U193&gt;=8,8,U193)</f>
        <v>8</v>
      </c>
      <c r="W193" s="56">
        <v>12000000000</v>
      </c>
      <c r="X193" s="56">
        <v>55199686000</v>
      </c>
      <c r="Y193" s="56"/>
      <c r="Z193" s="56"/>
      <c r="AA193" s="167"/>
      <c r="AB193" s="551">
        <f t="shared" ref="AB193:AB196" si="246">(((((W193*I193)+(X193*J193)+(Y193*K193)+(Z193*L193)+(AA193*M193))/$L$2)))</f>
        <v>0.81705514780827704</v>
      </c>
      <c r="AC193" s="536">
        <f t="shared" ref="AC193:AC196" si="247">12*AB193</f>
        <v>9.8046617736993245</v>
      </c>
      <c r="AD193" s="488">
        <f t="shared" ref="AD193:AD196" si="248">IF(AC193&gt;=12,12,AC193)</f>
        <v>9.8046617736993245</v>
      </c>
      <c r="AE193" s="59"/>
      <c r="AF193" s="59">
        <v>0.4</v>
      </c>
      <c r="AG193" s="263">
        <v>19.8</v>
      </c>
      <c r="AH193" s="60">
        <f t="shared" ref="AH193:AH196" si="249">V193+AD193+AG193+AE193+AF193</f>
        <v>38.004661773699318</v>
      </c>
      <c r="AI193" s="55">
        <f t="shared" ref="AI193:AI196" si="250">IF(AH193&gt;=40,40,AH193)</f>
        <v>38.004661773699318</v>
      </c>
      <c r="AJ193" s="61"/>
      <c r="AK193" s="62"/>
      <c r="AL193" s="63"/>
      <c r="AM193" s="64">
        <f t="shared" ref="AM193:AM196" si="251">100%+AL193</f>
        <v>1</v>
      </c>
      <c r="AN193" s="65">
        <f>ROUNDUP((($E$2*AM193-$AN$4)*AJ193+$AN$4),-3)</f>
        <v>0</v>
      </c>
      <c r="AO193" s="66"/>
    </row>
    <row r="194" spans="1:41" s="22" customFormat="1" ht="58.5" customHeight="1" x14ac:dyDescent="0.15">
      <c r="A194" s="43"/>
      <c r="B194" s="225" t="s">
        <v>1182</v>
      </c>
      <c r="C194" s="45" t="s">
        <v>82</v>
      </c>
      <c r="D194" s="82" t="s">
        <v>1092</v>
      </c>
      <c r="E194" s="45"/>
      <c r="F194" s="82"/>
      <c r="G194" s="117"/>
      <c r="H194" s="47"/>
      <c r="I194" s="48">
        <v>0.9</v>
      </c>
      <c r="J194" s="49">
        <v>0.1</v>
      </c>
      <c r="K194" s="49"/>
      <c r="L194" s="49"/>
      <c r="M194" s="49"/>
      <c r="N194" s="50">
        <f>SUM(I194:M194)</f>
        <v>1</v>
      </c>
      <c r="O194" s="51"/>
      <c r="P194" s="52">
        <v>8</v>
      </c>
      <c r="Q194" s="53">
        <v>8</v>
      </c>
      <c r="R194" s="53"/>
      <c r="S194" s="53"/>
      <c r="T194" s="53"/>
      <c r="U194" s="54">
        <f>ROUND(((P194*I194)+(Q194*J194)+(R194*K194)+(S194*L194)+(T194*M194)),2)</f>
        <v>8</v>
      </c>
      <c r="V194" s="55">
        <f>IF(U194&gt;=8,8,U194)</f>
        <v>8</v>
      </c>
      <c r="W194" s="57">
        <v>38883867000</v>
      </c>
      <c r="X194" s="57">
        <v>20000000000</v>
      </c>
      <c r="Y194" s="57"/>
      <c r="Z194" s="56"/>
      <c r="AA194" s="57"/>
      <c r="AB194" s="476">
        <f>(((((W194*I194)+(X194*J194)+(Y194*K194)+(Z194*L194)+(AA194*M194))/$L$2)))</f>
        <v>0.89962764483020652</v>
      </c>
      <c r="AC194" s="536">
        <f>12*AB194</f>
        <v>10.795531737962477</v>
      </c>
      <c r="AD194" s="478">
        <f>IF(AC194&gt;=12,12,AC194)</f>
        <v>10.795531737962477</v>
      </c>
      <c r="AE194" s="59"/>
      <c r="AF194" s="59">
        <v>0.4</v>
      </c>
      <c r="AG194" s="263">
        <v>19.8</v>
      </c>
      <c r="AH194" s="60">
        <f>V194+AD194+AG194+AE194+AF194</f>
        <v>38.995531737962473</v>
      </c>
      <c r="AI194" s="55">
        <f>IF(AH194&gt;=40,40,AH194)</f>
        <v>38.995531737962473</v>
      </c>
      <c r="AJ194" s="61"/>
      <c r="AK194" s="62"/>
      <c r="AL194" s="63"/>
      <c r="AM194" s="64">
        <f>100%+AL194</f>
        <v>1</v>
      </c>
      <c r="AN194" s="65">
        <f>ROUNDUP((($E$2*AM194-$AN$4)*AJ194+$AN$4),-3)</f>
        <v>0</v>
      </c>
      <c r="AO194" s="66"/>
    </row>
    <row r="195" spans="1:41" s="22" customFormat="1" ht="58.5" customHeight="1" x14ac:dyDescent="0.15">
      <c r="A195" s="43"/>
      <c r="B195" s="44"/>
      <c r="C195" s="45"/>
      <c r="D195" s="45"/>
      <c r="E195" s="82"/>
      <c r="F195" s="82"/>
      <c r="G195" s="117"/>
      <c r="H195" s="47"/>
      <c r="I195" s="48">
        <v>0.51</v>
      </c>
      <c r="J195" s="49">
        <v>0.49</v>
      </c>
      <c r="K195" s="49"/>
      <c r="L195" s="49"/>
      <c r="M195" s="49"/>
      <c r="N195" s="50">
        <f t="shared" si="243"/>
        <v>1</v>
      </c>
      <c r="O195" s="51"/>
      <c r="P195" s="52">
        <v>8</v>
      </c>
      <c r="Q195" s="53">
        <v>8</v>
      </c>
      <c r="R195" s="53"/>
      <c r="S195" s="53"/>
      <c r="T195" s="53"/>
      <c r="U195" s="54">
        <f t="shared" si="244"/>
        <v>8</v>
      </c>
      <c r="V195" s="55">
        <f t="shared" si="245"/>
        <v>8</v>
      </c>
      <c r="W195" s="56">
        <v>37475145000</v>
      </c>
      <c r="X195" s="56"/>
      <c r="Y195" s="57"/>
      <c r="Z195" s="56"/>
      <c r="AA195" s="57"/>
      <c r="AB195" s="551">
        <f t="shared" si="246"/>
        <v>0.4647587987219739</v>
      </c>
      <c r="AC195" s="536">
        <f t="shared" si="247"/>
        <v>5.5771055846636868</v>
      </c>
      <c r="AD195" s="488">
        <f t="shared" si="248"/>
        <v>5.5771055846636868</v>
      </c>
      <c r="AE195" s="59"/>
      <c r="AF195" s="59">
        <v>0.4</v>
      </c>
      <c r="AG195" s="263">
        <v>19.8</v>
      </c>
      <c r="AH195" s="60">
        <f t="shared" si="249"/>
        <v>33.777105584663687</v>
      </c>
      <c r="AI195" s="55">
        <f t="shared" si="250"/>
        <v>33.777105584663687</v>
      </c>
      <c r="AJ195" s="61"/>
      <c r="AK195" s="62"/>
      <c r="AL195" s="63"/>
      <c r="AM195" s="64">
        <f t="shared" si="251"/>
        <v>1</v>
      </c>
      <c r="AN195" s="65">
        <f>ROUNDUP((($E$2*AM195-$AN$4)*AJ195+$AN$4),-3)</f>
        <v>0</v>
      </c>
      <c r="AO195" s="66"/>
    </row>
    <row r="196" spans="1:41" s="22" customFormat="1" ht="48.75" customHeight="1" x14ac:dyDescent="0.15">
      <c r="A196" s="43"/>
      <c r="B196" s="44"/>
      <c r="C196" s="107" t="s">
        <v>1206</v>
      </c>
      <c r="D196" s="103" t="s">
        <v>1203</v>
      </c>
      <c r="E196" s="107" t="s">
        <v>1207</v>
      </c>
      <c r="F196" s="545" t="s">
        <v>55</v>
      </c>
      <c r="G196" s="608" t="s">
        <v>1177</v>
      </c>
      <c r="H196" s="47"/>
      <c r="I196" s="48">
        <v>0.51</v>
      </c>
      <c r="J196" s="217">
        <v>0.49</v>
      </c>
      <c r="K196" s="49"/>
      <c r="L196" s="49"/>
      <c r="M196" s="49"/>
      <c r="N196" s="50">
        <f t="shared" si="243"/>
        <v>1</v>
      </c>
      <c r="O196" s="51"/>
      <c r="P196" s="52">
        <v>8</v>
      </c>
      <c r="Q196" s="53">
        <v>8</v>
      </c>
      <c r="R196" s="53"/>
      <c r="S196" s="53"/>
      <c r="T196" s="53"/>
      <c r="U196" s="54">
        <f t="shared" si="244"/>
        <v>8</v>
      </c>
      <c r="V196" s="55">
        <f t="shared" si="245"/>
        <v>8</v>
      </c>
      <c r="W196" s="56">
        <v>14509876000</v>
      </c>
      <c r="X196" s="68"/>
      <c r="Y196" s="68"/>
      <c r="Z196" s="68"/>
      <c r="AA196" s="57"/>
      <c r="AB196" s="476">
        <f t="shared" si="246"/>
        <v>0.17994840418535538</v>
      </c>
      <c r="AC196" s="536">
        <f t="shared" si="247"/>
        <v>2.1593808502242644</v>
      </c>
      <c r="AD196" s="478">
        <f t="shared" si="248"/>
        <v>2.1593808502242644</v>
      </c>
      <c r="AE196" s="59"/>
      <c r="AF196" s="59">
        <v>0.4</v>
      </c>
      <c r="AG196" s="263">
        <v>19.8</v>
      </c>
      <c r="AH196" s="60">
        <f t="shared" si="249"/>
        <v>30.359380850224262</v>
      </c>
      <c r="AI196" s="55">
        <f t="shared" si="250"/>
        <v>30.359380850224262</v>
      </c>
      <c r="AJ196" s="61"/>
      <c r="AK196" s="62"/>
      <c r="AL196" s="63"/>
      <c r="AM196" s="64">
        <f t="shared" si="251"/>
        <v>1</v>
      </c>
      <c r="AN196" s="65">
        <f t="shared" ref="AN196" si="252">ROUNDUP((($E$2*AM196-$AN$4)*AJ196+$AN$4),-3)</f>
        <v>0</v>
      </c>
      <c r="AO196" s="66"/>
    </row>
    <row r="197" spans="1:41" s="22" customFormat="1" ht="41.25" customHeight="1" x14ac:dyDescent="0.15">
      <c r="A197" s="43"/>
      <c r="B197" s="44"/>
      <c r="C197" s="82"/>
      <c r="D197" s="103" t="s">
        <v>1202</v>
      </c>
      <c r="E197" s="605" t="s">
        <v>1208</v>
      </c>
      <c r="F197" s="603" t="s">
        <v>1178</v>
      </c>
      <c r="G197" s="607" t="s">
        <v>1204</v>
      </c>
      <c r="H197" s="47"/>
      <c r="I197" s="172"/>
      <c r="J197" s="217"/>
      <c r="K197" s="217"/>
      <c r="L197" s="217"/>
      <c r="M197" s="217"/>
      <c r="N197" s="50"/>
      <c r="O197" s="51"/>
      <c r="P197" s="584"/>
      <c r="Q197" s="53"/>
      <c r="R197" s="53"/>
      <c r="S197" s="585"/>
      <c r="T197" s="54"/>
      <c r="U197" s="496"/>
      <c r="V197" s="55"/>
      <c r="W197" s="56"/>
      <c r="X197" s="56"/>
      <c r="Y197" s="56"/>
      <c r="Z197" s="56"/>
      <c r="AA197" s="57"/>
      <c r="AB197" s="476"/>
      <c r="AC197" s="536"/>
      <c r="AD197" s="478"/>
      <c r="AE197" s="59"/>
      <c r="AF197" s="59"/>
      <c r="AG197" s="263"/>
      <c r="AH197" s="60"/>
      <c r="AI197" s="55"/>
      <c r="AJ197" s="61"/>
      <c r="AK197" s="62"/>
      <c r="AL197" s="63"/>
      <c r="AM197" s="64"/>
      <c r="AN197" s="65"/>
      <c r="AO197" s="66"/>
    </row>
    <row r="198" spans="1:41" s="22" customFormat="1" ht="41.25" customHeight="1" x14ac:dyDescent="0.15">
      <c r="A198" s="43"/>
      <c r="B198" s="44"/>
      <c r="C198" s="82"/>
      <c r="D198" s="103" t="s">
        <v>1237</v>
      </c>
      <c r="E198" s="605" t="s">
        <v>1209</v>
      </c>
      <c r="F198" s="603" t="s">
        <v>1185</v>
      </c>
      <c r="G198" s="300" t="s">
        <v>1186</v>
      </c>
      <c r="H198" s="47"/>
      <c r="I198" s="172"/>
      <c r="J198" s="217"/>
      <c r="K198" s="217"/>
      <c r="L198" s="217"/>
      <c r="M198" s="217"/>
      <c r="N198" s="50"/>
      <c r="O198" s="51"/>
      <c r="P198" s="584"/>
      <c r="Q198" s="53"/>
      <c r="R198" s="53"/>
      <c r="S198" s="585"/>
      <c r="T198" s="54"/>
      <c r="U198" s="496"/>
      <c r="V198" s="55"/>
      <c r="W198" s="56"/>
      <c r="X198" s="56"/>
      <c r="Y198" s="56"/>
      <c r="Z198" s="56"/>
      <c r="AA198" s="57"/>
      <c r="AB198" s="476"/>
      <c r="AC198" s="536"/>
      <c r="AD198" s="478"/>
      <c r="AE198" s="59"/>
      <c r="AF198" s="59"/>
      <c r="AG198" s="263"/>
      <c r="AH198" s="60"/>
      <c r="AI198" s="55"/>
      <c r="AJ198" s="61"/>
      <c r="AK198" s="62"/>
      <c r="AL198" s="63"/>
      <c r="AM198" s="64"/>
      <c r="AN198" s="65"/>
      <c r="AO198" s="66"/>
    </row>
    <row r="199" spans="1:41" s="22" customFormat="1" ht="41.25" customHeight="1" x14ac:dyDescent="0.15">
      <c r="A199" s="43"/>
      <c r="B199" s="44"/>
      <c r="C199" s="103" t="s">
        <v>1198</v>
      </c>
      <c r="D199" s="106" t="s">
        <v>1231</v>
      </c>
      <c r="E199" s="605" t="s">
        <v>1210</v>
      </c>
      <c r="F199" s="606" t="s">
        <v>1195</v>
      </c>
      <c r="G199" s="300" t="s">
        <v>1194</v>
      </c>
      <c r="H199" s="47"/>
      <c r="I199" s="172"/>
      <c r="J199" s="217"/>
      <c r="K199" s="217"/>
      <c r="L199" s="217"/>
      <c r="M199" s="217"/>
      <c r="N199" s="50"/>
      <c r="O199" s="51"/>
      <c r="P199" s="584"/>
      <c r="Q199" s="53"/>
      <c r="R199" s="53"/>
      <c r="S199" s="585"/>
      <c r="T199" s="54"/>
      <c r="U199" s="496"/>
      <c r="V199" s="55"/>
      <c r="W199" s="56"/>
      <c r="X199" s="56"/>
      <c r="Y199" s="56"/>
      <c r="Z199" s="56"/>
      <c r="AA199" s="57"/>
      <c r="AB199" s="476"/>
      <c r="AC199" s="536"/>
      <c r="AD199" s="478"/>
      <c r="AE199" s="59"/>
      <c r="AF199" s="59"/>
      <c r="AG199" s="263"/>
      <c r="AH199" s="60"/>
      <c r="AI199" s="55"/>
      <c r="AJ199" s="61"/>
      <c r="AK199" s="62"/>
      <c r="AL199" s="63"/>
      <c r="AM199" s="64"/>
      <c r="AN199" s="65"/>
      <c r="AO199" s="66"/>
    </row>
    <row r="200" spans="1:41" s="22" customFormat="1" ht="52.5" customHeight="1" x14ac:dyDescent="0.15">
      <c r="A200" s="43"/>
      <c r="B200" s="44"/>
      <c r="C200" s="82" t="s">
        <v>1205</v>
      </c>
      <c r="D200" s="106" t="s">
        <v>1211</v>
      </c>
      <c r="E200" s="605" t="s">
        <v>1212</v>
      </c>
      <c r="F200" s="608" t="s">
        <v>1184</v>
      </c>
      <c r="G200" s="319" t="s">
        <v>1215</v>
      </c>
      <c r="H200" s="47"/>
      <c r="I200" s="172"/>
      <c r="J200" s="217"/>
      <c r="K200" s="217"/>
      <c r="L200" s="217"/>
      <c r="M200" s="217"/>
      <c r="N200" s="50"/>
      <c r="O200" s="51"/>
      <c r="P200" s="584"/>
      <c r="Q200" s="53"/>
      <c r="R200" s="53"/>
      <c r="S200" s="585"/>
      <c r="T200" s="54"/>
      <c r="U200" s="496"/>
      <c r="V200" s="55"/>
      <c r="W200" s="56"/>
      <c r="X200" s="56"/>
      <c r="Y200" s="56"/>
      <c r="Z200" s="56"/>
      <c r="AA200" s="57"/>
      <c r="AB200" s="476"/>
      <c r="AC200" s="536"/>
      <c r="AD200" s="478"/>
      <c r="AE200" s="59"/>
      <c r="AF200" s="59"/>
      <c r="AG200" s="263"/>
      <c r="AH200" s="60"/>
      <c r="AI200" s="55"/>
      <c r="AJ200" s="61"/>
      <c r="AK200" s="62"/>
      <c r="AL200" s="63"/>
      <c r="AM200" s="64"/>
      <c r="AN200" s="65"/>
      <c r="AO200" s="66"/>
    </row>
    <row r="201" spans="1:41" s="22" customFormat="1" ht="41.25" customHeight="1" x14ac:dyDescent="0.15">
      <c r="A201" s="43"/>
      <c r="B201" s="44"/>
      <c r="C201" s="103" t="s">
        <v>1213</v>
      </c>
      <c r="D201" s="106" t="s">
        <v>1214</v>
      </c>
      <c r="E201" s="605" t="s">
        <v>1219</v>
      </c>
      <c r="F201" s="603" t="s">
        <v>1216</v>
      </c>
      <c r="G201" s="300" t="s">
        <v>1217</v>
      </c>
      <c r="H201" s="47"/>
      <c r="I201" s="172"/>
      <c r="J201" s="217"/>
      <c r="K201" s="217"/>
      <c r="L201" s="217"/>
      <c r="M201" s="217"/>
      <c r="N201" s="50"/>
      <c r="O201" s="51"/>
      <c r="P201" s="584"/>
      <c r="Q201" s="53"/>
      <c r="R201" s="53"/>
      <c r="S201" s="585"/>
      <c r="T201" s="54"/>
      <c r="U201" s="496"/>
      <c r="V201" s="55"/>
      <c r="W201" s="56"/>
      <c r="X201" s="56"/>
      <c r="Y201" s="56"/>
      <c r="Z201" s="56"/>
      <c r="AA201" s="57"/>
      <c r="AB201" s="476"/>
      <c r="AC201" s="536"/>
      <c r="AD201" s="478"/>
      <c r="AE201" s="59"/>
      <c r="AF201" s="59"/>
      <c r="AG201" s="263"/>
      <c r="AH201" s="60"/>
      <c r="AI201" s="55"/>
      <c r="AJ201" s="61"/>
      <c r="AK201" s="62"/>
      <c r="AL201" s="63"/>
      <c r="AM201" s="64"/>
      <c r="AN201" s="65"/>
      <c r="AO201" s="66"/>
    </row>
    <row r="202" spans="1:41" s="22" customFormat="1" ht="41.25" customHeight="1" x14ac:dyDescent="0.15">
      <c r="A202" s="43"/>
      <c r="B202" s="44"/>
      <c r="C202" s="82" t="s">
        <v>1220</v>
      </c>
      <c r="D202" s="83" t="s">
        <v>1221</v>
      </c>
      <c r="E202" s="605" t="s">
        <v>1222</v>
      </c>
      <c r="F202" s="603" t="s">
        <v>1226</v>
      </c>
      <c r="G202" s="611" t="s">
        <v>1179</v>
      </c>
      <c r="H202" s="47"/>
      <c r="I202" s="172"/>
      <c r="J202" s="217"/>
      <c r="K202" s="217"/>
      <c r="L202" s="217"/>
      <c r="M202" s="217"/>
      <c r="N202" s="50"/>
      <c r="O202" s="51"/>
      <c r="P202" s="584"/>
      <c r="Q202" s="53"/>
      <c r="R202" s="53"/>
      <c r="S202" s="585"/>
      <c r="T202" s="54"/>
      <c r="U202" s="496"/>
      <c r="V202" s="55"/>
      <c r="W202" s="56"/>
      <c r="X202" s="56"/>
      <c r="Y202" s="56"/>
      <c r="Z202" s="56"/>
      <c r="AA202" s="57"/>
      <c r="AB202" s="476"/>
      <c r="AC202" s="536"/>
      <c r="AD202" s="478"/>
      <c r="AE202" s="59"/>
      <c r="AF202" s="59"/>
      <c r="AG202" s="263"/>
      <c r="AH202" s="60"/>
      <c r="AI202" s="55"/>
      <c r="AJ202" s="61"/>
      <c r="AK202" s="62"/>
      <c r="AL202" s="63"/>
      <c r="AM202" s="64"/>
      <c r="AN202" s="65"/>
      <c r="AO202" s="66"/>
    </row>
    <row r="203" spans="1:41" s="22" customFormat="1" ht="45.75" customHeight="1" x14ac:dyDescent="0.15">
      <c r="A203" s="43"/>
      <c r="B203" s="44"/>
      <c r="C203" s="117" t="s">
        <v>1223</v>
      </c>
      <c r="D203" s="106" t="s">
        <v>1224</v>
      </c>
      <c r="E203" s="692" t="s">
        <v>1225</v>
      </c>
      <c r="F203" s="631" t="s">
        <v>1249</v>
      </c>
      <c r="G203" s="300"/>
      <c r="H203" s="47"/>
      <c r="I203" s="172"/>
      <c r="J203" s="217"/>
      <c r="K203" s="217"/>
      <c r="L203" s="217"/>
      <c r="M203" s="217"/>
      <c r="N203" s="50"/>
      <c r="O203" s="51"/>
      <c r="P203" s="584"/>
      <c r="Q203" s="53"/>
      <c r="R203" s="53"/>
      <c r="S203" s="585"/>
      <c r="T203" s="54"/>
      <c r="U203" s="496"/>
      <c r="V203" s="55"/>
      <c r="W203" s="56"/>
      <c r="X203" s="56"/>
      <c r="Y203" s="56"/>
      <c r="Z203" s="56"/>
      <c r="AA203" s="57"/>
      <c r="AB203" s="476"/>
      <c r="AC203" s="536"/>
      <c r="AD203" s="478"/>
      <c r="AE203" s="59"/>
      <c r="AF203" s="59"/>
      <c r="AG203" s="263"/>
      <c r="AH203" s="60"/>
      <c r="AI203" s="55"/>
      <c r="AJ203" s="61"/>
      <c r="AK203" s="62"/>
      <c r="AL203" s="63"/>
      <c r="AM203" s="64"/>
      <c r="AN203" s="65"/>
      <c r="AO203" s="66"/>
    </row>
    <row r="204" spans="1:41" s="22" customFormat="1" ht="41.25" customHeight="1" x14ac:dyDescent="0.15">
      <c r="A204" s="43"/>
      <c r="B204" s="44"/>
      <c r="C204" s="82" t="s">
        <v>1227</v>
      </c>
      <c r="D204" s="83" t="s">
        <v>1228</v>
      </c>
      <c r="E204" s="692" t="s">
        <v>1229</v>
      </c>
      <c r="F204" s="689"/>
      <c r="G204" s="83"/>
      <c r="H204" s="47"/>
      <c r="I204" s="172"/>
      <c r="J204" s="217"/>
      <c r="K204" s="217"/>
      <c r="L204" s="217"/>
      <c r="M204" s="217"/>
      <c r="N204" s="50"/>
      <c r="O204" s="51"/>
      <c r="P204" s="584"/>
      <c r="Q204" s="53"/>
      <c r="R204" s="53"/>
      <c r="S204" s="585"/>
      <c r="T204" s="54"/>
      <c r="U204" s="496"/>
      <c r="V204" s="55"/>
      <c r="W204" s="56"/>
      <c r="X204" s="56"/>
      <c r="Y204" s="56"/>
      <c r="Z204" s="56"/>
      <c r="AA204" s="57"/>
      <c r="AB204" s="476"/>
      <c r="AC204" s="536"/>
      <c r="AD204" s="478"/>
      <c r="AE204" s="59"/>
      <c r="AF204" s="59"/>
      <c r="AG204" s="263"/>
      <c r="AH204" s="60"/>
      <c r="AI204" s="55"/>
      <c r="AJ204" s="61"/>
      <c r="AK204" s="62"/>
      <c r="AL204" s="63"/>
      <c r="AM204" s="64"/>
      <c r="AN204" s="65"/>
      <c r="AO204" s="66"/>
    </row>
    <row r="205" spans="1:41" s="22" customFormat="1" ht="41.25" customHeight="1" x14ac:dyDescent="0.15">
      <c r="A205" s="43"/>
      <c r="B205" s="44"/>
      <c r="C205" s="82" t="s">
        <v>1230</v>
      </c>
      <c r="D205" s="83" t="s">
        <v>1232</v>
      </c>
      <c r="E205" s="692"/>
      <c r="F205" s="689"/>
      <c r="G205" s="83"/>
      <c r="H205" s="47"/>
      <c r="I205" s="172"/>
      <c r="J205" s="217"/>
      <c r="K205" s="217"/>
      <c r="L205" s="217"/>
      <c r="M205" s="217"/>
      <c r="N205" s="50"/>
      <c r="O205" s="51"/>
      <c r="P205" s="584"/>
      <c r="Q205" s="53"/>
      <c r="R205" s="53"/>
      <c r="S205" s="585"/>
      <c r="T205" s="54"/>
      <c r="U205" s="496"/>
      <c r="V205" s="55"/>
      <c r="W205" s="56"/>
      <c r="X205" s="56"/>
      <c r="Y205" s="56"/>
      <c r="Z205" s="56"/>
      <c r="AA205" s="57"/>
      <c r="AB205" s="476"/>
      <c r="AC205" s="536"/>
      <c r="AD205" s="478"/>
      <c r="AE205" s="59"/>
      <c r="AF205" s="59"/>
      <c r="AG205" s="263"/>
      <c r="AH205" s="60"/>
      <c r="AI205" s="55"/>
      <c r="AJ205" s="61"/>
      <c r="AK205" s="62"/>
      <c r="AL205" s="63"/>
      <c r="AM205" s="64"/>
      <c r="AN205" s="65"/>
      <c r="AO205" s="66"/>
    </row>
    <row r="206" spans="1:41" s="22" customFormat="1" ht="51.75" customHeight="1" x14ac:dyDescent="0.15">
      <c r="A206" s="43"/>
      <c r="B206" s="44"/>
      <c r="C206" s="82" t="s">
        <v>1233</v>
      </c>
      <c r="D206" s="83"/>
      <c r="E206" s="692"/>
      <c r="F206" s="689"/>
      <c r="G206" s="83"/>
      <c r="H206" s="47"/>
      <c r="I206" s="172"/>
      <c r="J206" s="217"/>
      <c r="K206" s="217"/>
      <c r="L206" s="217"/>
      <c r="M206" s="217"/>
      <c r="N206" s="50"/>
      <c r="O206" s="51"/>
      <c r="P206" s="584"/>
      <c r="Q206" s="53"/>
      <c r="R206" s="53"/>
      <c r="S206" s="585"/>
      <c r="T206" s="54"/>
      <c r="U206" s="496"/>
      <c r="V206" s="55"/>
      <c r="W206" s="56"/>
      <c r="X206" s="56"/>
      <c r="Y206" s="56"/>
      <c r="Z206" s="56"/>
      <c r="AA206" s="57"/>
      <c r="AB206" s="476"/>
      <c r="AC206" s="536"/>
      <c r="AD206" s="478"/>
      <c r="AE206" s="59"/>
      <c r="AF206" s="59"/>
      <c r="AG206" s="263"/>
      <c r="AH206" s="60"/>
      <c r="AI206" s="55"/>
      <c r="AJ206" s="61"/>
      <c r="AK206" s="62"/>
      <c r="AL206" s="63"/>
      <c r="AM206" s="64"/>
      <c r="AN206" s="65"/>
      <c r="AO206" s="66"/>
    </row>
    <row r="207" spans="1:41" s="22" customFormat="1" ht="41.25" customHeight="1" x14ac:dyDescent="0.15">
      <c r="A207" s="43"/>
      <c r="B207" s="44"/>
      <c r="C207" s="82"/>
      <c r="D207" s="83"/>
      <c r="E207" s="692"/>
      <c r="F207" s="689"/>
      <c r="G207" s="83"/>
      <c r="H207" s="47"/>
      <c r="I207" s="172"/>
      <c r="J207" s="217"/>
      <c r="K207" s="217"/>
      <c r="L207" s="217"/>
      <c r="M207" s="217"/>
      <c r="N207" s="50"/>
      <c r="O207" s="51"/>
      <c r="P207" s="584"/>
      <c r="Q207" s="53"/>
      <c r="R207" s="53"/>
      <c r="S207" s="585"/>
      <c r="T207" s="54"/>
      <c r="U207" s="496"/>
      <c r="V207" s="55"/>
      <c r="W207" s="56"/>
      <c r="X207" s="56"/>
      <c r="Y207" s="56"/>
      <c r="Z207" s="56"/>
      <c r="AA207" s="57"/>
      <c r="AB207" s="476"/>
      <c r="AC207" s="536"/>
      <c r="AD207" s="478"/>
      <c r="AE207" s="59"/>
      <c r="AF207" s="59"/>
      <c r="AG207" s="263"/>
      <c r="AH207" s="60"/>
      <c r="AI207" s="55"/>
      <c r="AJ207" s="61"/>
      <c r="AK207" s="62"/>
      <c r="AL207" s="63"/>
      <c r="AM207" s="64"/>
      <c r="AN207" s="65"/>
      <c r="AO207" s="66"/>
    </row>
    <row r="208" spans="1:41" s="22" customFormat="1" ht="48" customHeight="1" x14ac:dyDescent="0.15">
      <c r="A208" s="43"/>
      <c r="B208" s="44"/>
      <c r="C208" s="45" t="s">
        <v>1093</v>
      </c>
      <c r="D208" s="45" t="s">
        <v>1218</v>
      </c>
      <c r="E208" s="45"/>
      <c r="F208" s="82"/>
      <c r="G208" s="46"/>
      <c r="H208" s="47"/>
      <c r="I208" s="172">
        <v>0.6</v>
      </c>
      <c r="J208" s="217">
        <v>0.4</v>
      </c>
      <c r="K208" s="49"/>
      <c r="L208" s="49"/>
      <c r="M208" s="49"/>
      <c r="N208" s="50">
        <f>SUM(I208:M208)</f>
        <v>1</v>
      </c>
      <c r="O208" s="51"/>
      <c r="P208" s="52">
        <v>8</v>
      </c>
      <c r="Q208" s="53">
        <v>8</v>
      </c>
      <c r="R208" s="53"/>
      <c r="S208" s="53"/>
      <c r="T208" s="53"/>
      <c r="U208" s="54">
        <f>ROUND(((P208*I208)+(Q208*J208)+(R208*K208)+(S208*L208)+(T208*M208)),2)</f>
        <v>8</v>
      </c>
      <c r="V208" s="55">
        <f>IF(U208&gt;=8,8,U208)</f>
        <v>8</v>
      </c>
      <c r="W208" s="57">
        <v>41447197000</v>
      </c>
      <c r="X208" s="56">
        <v>22000000000</v>
      </c>
      <c r="Y208" s="56"/>
      <c r="Z208" s="56"/>
      <c r="AA208" s="167"/>
      <c r="AB208" s="551">
        <f>(((((W208*I208)+(X208*J208)+(Y208*K208)+(Z208*L208)+(AA208*M208))/$L$2)))</f>
        <v>0.81872027507262768</v>
      </c>
      <c r="AC208" s="536">
        <f>12*AB208</f>
        <v>9.8246433008715321</v>
      </c>
      <c r="AD208" s="488">
        <f>IF(AC208&gt;=12,12,AC208)</f>
        <v>9.8246433008715321</v>
      </c>
      <c r="AE208" s="182"/>
      <c r="AF208" s="59">
        <v>0.4</v>
      </c>
      <c r="AG208" s="263">
        <v>19.8</v>
      </c>
      <c r="AH208" s="60">
        <f>V208+AD208+AG208+AE208+AF208</f>
        <v>38.024643300871531</v>
      </c>
      <c r="AI208" s="55">
        <f>IF(AH208&gt;=40,40,AH208)</f>
        <v>38.024643300871531</v>
      </c>
      <c r="AJ208" s="61"/>
      <c r="AK208" s="62"/>
      <c r="AL208" s="63"/>
      <c r="AM208" s="64">
        <f>100%+AL208</f>
        <v>1</v>
      </c>
      <c r="AN208" s="65">
        <f>ROUNDUP((($E$2*AM208-$AN$4)*AJ208+$AN$4),-3)</f>
        <v>0</v>
      </c>
      <c r="AO208" s="66"/>
    </row>
    <row r="209" spans="1:41" s="22" customFormat="1" ht="26.25" customHeight="1" x14ac:dyDescent="0.15">
      <c r="A209" s="43"/>
      <c r="B209" s="44"/>
      <c r="C209" s="843" t="s">
        <v>1173</v>
      </c>
      <c r="D209" s="844"/>
      <c r="E209" s="844"/>
      <c r="F209" s="845"/>
      <c r="G209" s="46"/>
      <c r="H209" s="47"/>
      <c r="I209" s="172"/>
      <c r="J209" s="217"/>
      <c r="K209" s="217"/>
      <c r="L209" s="217"/>
      <c r="M209" s="217"/>
      <c r="N209" s="50"/>
      <c r="O209" s="51"/>
      <c r="P209" s="604">
        <v>86.96</v>
      </c>
      <c r="Q209" s="53">
        <v>89.6</v>
      </c>
      <c r="R209" s="53"/>
      <c r="S209" s="585"/>
      <c r="T209" s="54"/>
      <c r="U209" s="496">
        <f>(I208*P209)+(J208*Q209)+(K208*R209)+(L208*S209)</f>
        <v>88.015999999999991</v>
      </c>
      <c r="V209" s="55">
        <f>IF(U209&gt;=8,8,U209)</f>
        <v>8</v>
      </c>
      <c r="W209" s="56"/>
      <c r="X209" s="56"/>
      <c r="Y209" s="56"/>
      <c r="Z209" s="56"/>
      <c r="AA209" s="57"/>
      <c r="AB209" s="476"/>
      <c r="AC209" s="536"/>
      <c r="AD209" s="478"/>
      <c r="AE209" s="59"/>
      <c r="AF209" s="59"/>
      <c r="AG209" s="263"/>
      <c r="AH209" s="60"/>
      <c r="AI209" s="55"/>
      <c r="AJ209" s="61"/>
      <c r="AK209" s="62"/>
      <c r="AL209" s="63"/>
      <c r="AM209" s="64"/>
      <c r="AN209" s="65"/>
      <c r="AO209" s="66"/>
    </row>
    <row r="210" spans="1:41" s="22" customFormat="1" ht="48" customHeight="1" x14ac:dyDescent="0.15">
      <c r="A210" s="43"/>
      <c r="B210" s="44"/>
      <c r="C210" s="46" t="s">
        <v>1234</v>
      </c>
      <c r="D210" s="112" t="s">
        <v>1235</v>
      </c>
      <c r="E210" s="45"/>
      <c r="F210" s="82"/>
      <c r="G210" s="46"/>
      <c r="H210" s="47"/>
      <c r="I210" s="48">
        <v>0.65</v>
      </c>
      <c r="J210" s="49">
        <v>0.35</v>
      </c>
      <c r="K210" s="49"/>
      <c r="L210" s="49"/>
      <c r="M210" s="49"/>
      <c r="N210" s="50">
        <f>SUM(I210:M210)</f>
        <v>1</v>
      </c>
      <c r="O210" s="51"/>
      <c r="P210" s="52">
        <v>8</v>
      </c>
      <c r="Q210" s="74">
        <v>7.8</v>
      </c>
      <c r="R210" s="53"/>
      <c r="S210" s="53"/>
      <c r="T210" s="53"/>
      <c r="U210" s="54">
        <f>ROUND(((P210*I210)+(Q210*J210)+(R210*K210)+(S210*L210)+(T210*M210)),2)</f>
        <v>7.93</v>
      </c>
      <c r="V210" s="55">
        <f>IF(U210&gt;=8,8,U210)</f>
        <v>7.93</v>
      </c>
      <c r="W210" s="56">
        <v>42000000000</v>
      </c>
      <c r="X210" s="56">
        <v>19170687000</v>
      </c>
      <c r="Y210" s="56"/>
      <c r="Z210" s="56"/>
      <c r="AA210" s="57"/>
      <c r="AB210" s="551">
        <f>(((((W210*I210)+(X210*J210)+(Y210*K210)+(Z210*L210)+(AA210*M210))/$L$2)))</f>
        <v>0.82702271883520073</v>
      </c>
      <c r="AC210" s="536">
        <f>12*AB210</f>
        <v>9.9242726260224092</v>
      </c>
      <c r="AD210" s="488">
        <f>IF(AC210&gt;=12,12,AC210)</f>
        <v>9.9242726260224092</v>
      </c>
      <c r="AE210" s="59"/>
      <c r="AF210" s="59">
        <v>0.3</v>
      </c>
      <c r="AG210" s="263">
        <v>19.8</v>
      </c>
      <c r="AH210" s="60">
        <f>V210+AD210+AG210+AE210+AF210</f>
        <v>37.954272626022401</v>
      </c>
      <c r="AI210" s="55">
        <f>IF(AH210&gt;=40,40,AH210)</f>
        <v>37.954272626022401</v>
      </c>
      <c r="AJ210" s="61"/>
      <c r="AK210" s="62"/>
      <c r="AL210" s="63"/>
      <c r="AM210" s="64"/>
      <c r="AN210" s="65"/>
      <c r="AO210" s="66"/>
    </row>
    <row r="211" spans="1:41" s="22" customFormat="1" ht="48" customHeight="1" x14ac:dyDescent="0.15">
      <c r="A211" s="43"/>
      <c r="B211" s="44"/>
      <c r="C211" s="46" t="s">
        <v>1191</v>
      </c>
      <c r="D211" s="112" t="s">
        <v>1190</v>
      </c>
      <c r="E211" s="45"/>
      <c r="F211" s="82"/>
      <c r="G211" s="46"/>
      <c r="H211" s="47"/>
      <c r="I211" s="48">
        <v>0.69</v>
      </c>
      <c r="J211" s="49">
        <v>0.31</v>
      </c>
      <c r="K211" s="49"/>
      <c r="L211" s="49"/>
      <c r="M211" s="49"/>
      <c r="N211" s="50">
        <f>SUM(I211:M211)</f>
        <v>1</v>
      </c>
      <c r="O211" s="51"/>
      <c r="P211" s="52">
        <v>8</v>
      </c>
      <c r="Q211" s="53">
        <v>8</v>
      </c>
      <c r="R211" s="53"/>
      <c r="S211" s="53"/>
      <c r="T211" s="53"/>
      <c r="U211" s="54">
        <f>ROUND(((P211*I211)+(Q211*J211)+(R211*K211)+(S211*L211)+(T211*M211)),2)</f>
        <v>8</v>
      </c>
      <c r="V211" s="55">
        <f>IF(U211&gt;=8,8,U211)</f>
        <v>8</v>
      </c>
      <c r="W211" s="56">
        <v>40469345000</v>
      </c>
      <c r="X211" s="56">
        <v>18587108000</v>
      </c>
      <c r="Y211" s="56"/>
      <c r="Z211" s="56"/>
      <c r="AA211" s="57"/>
      <c r="AB211" s="551">
        <f>(((((W211*I211)+(X211*J211)+(Y211*K211)+(Z211*L211)+(AA211*M211))/$L$2)))</f>
        <v>0.81914663711053115</v>
      </c>
      <c r="AC211" s="536">
        <f>12*AB211</f>
        <v>9.8297596453263729</v>
      </c>
      <c r="AD211" s="488">
        <f>IF(AC211&gt;=12,12,AC211)</f>
        <v>9.8297596453263729</v>
      </c>
      <c r="AE211" s="59"/>
      <c r="AF211" s="59">
        <v>0.2</v>
      </c>
      <c r="AG211" s="263">
        <v>19.8</v>
      </c>
      <c r="AH211" s="60">
        <f>V211+AD211+AG211+AE211+AF211</f>
        <v>37.829759645326376</v>
      </c>
      <c r="AI211" s="55">
        <f>IF(AH211&gt;=40,40,AH211)</f>
        <v>37.829759645326376</v>
      </c>
      <c r="AJ211" s="61"/>
      <c r="AK211" s="62"/>
      <c r="AL211" s="63"/>
      <c r="AM211" s="64"/>
      <c r="AN211" s="65"/>
      <c r="AO211" s="66"/>
    </row>
    <row r="212" spans="1:41" s="22" customFormat="1" ht="48" customHeight="1" x14ac:dyDescent="0.15">
      <c r="A212" s="43"/>
      <c r="B212" s="44"/>
      <c r="C212" s="46" t="s">
        <v>1189</v>
      </c>
      <c r="D212" s="112" t="s">
        <v>1188</v>
      </c>
      <c r="E212" s="45"/>
      <c r="F212" s="82"/>
      <c r="G212" s="46"/>
      <c r="H212" s="47"/>
      <c r="I212" s="48">
        <v>0.65</v>
      </c>
      <c r="J212" s="49">
        <v>0.35</v>
      </c>
      <c r="K212" s="49"/>
      <c r="L212" s="49"/>
      <c r="M212" s="49"/>
      <c r="N212" s="50">
        <f t="shared" ref="N212:N213" si="253">SUM(I212:M212)</f>
        <v>1</v>
      </c>
      <c r="O212" s="51"/>
      <c r="P212" s="52">
        <v>8</v>
      </c>
      <c r="Q212" s="581">
        <v>7.8</v>
      </c>
      <c r="R212" s="53"/>
      <c r="S212" s="53"/>
      <c r="T212" s="53"/>
      <c r="U212" s="54">
        <f t="shared" ref="U212:U213" si="254">ROUND(((P212*I212)+(Q212*J212)+(R212*K212)+(S212*L212)+(T212*M212)),2)</f>
        <v>7.93</v>
      </c>
      <c r="V212" s="55">
        <f t="shared" ref="V212:V213" si="255">IF(U212&gt;=8,8,U212)</f>
        <v>7.93</v>
      </c>
      <c r="W212" s="57">
        <v>38000000000</v>
      </c>
      <c r="X212" s="56">
        <v>25575994000</v>
      </c>
      <c r="Y212" s="56"/>
      <c r="Z212" s="56"/>
      <c r="AA212" s="57"/>
      <c r="AB212" s="551">
        <f t="shared" ref="AB212:AB213" si="256">(((((W212*I212)+(X212*J212)+(Y212*K212)+(Z212*L212)+(AA212*M212))/$L$2)))</f>
        <v>0.81831368367314106</v>
      </c>
      <c r="AC212" s="536">
        <f t="shared" ref="AC212:AC213" si="257">12*AB212</f>
        <v>9.8197642040776927</v>
      </c>
      <c r="AD212" s="488">
        <f t="shared" ref="AD212:AD213" si="258">IF(AC212&gt;=12,12,AC212)</f>
        <v>9.8197642040776927</v>
      </c>
      <c r="AE212" s="59"/>
      <c r="AF212" s="59">
        <v>0.3</v>
      </c>
      <c r="AG212" s="263">
        <v>19.8</v>
      </c>
      <c r="AH212" s="60">
        <f t="shared" ref="AH212:AH213" si="259">V212+AD212+AG212+AE212+AF212</f>
        <v>37.849764204077687</v>
      </c>
      <c r="AI212" s="55">
        <f t="shared" ref="AI212:AI213" si="260">IF(AH212&gt;=40,40,AH212)</f>
        <v>37.849764204077687</v>
      </c>
      <c r="AJ212" s="61"/>
      <c r="AK212" s="62"/>
      <c r="AL212" s="63"/>
      <c r="AM212" s="64"/>
      <c r="AN212" s="65"/>
      <c r="AO212" s="66"/>
    </row>
    <row r="213" spans="1:41" s="22" customFormat="1" ht="48" customHeight="1" x14ac:dyDescent="0.15">
      <c r="A213" s="43"/>
      <c r="B213" s="44"/>
      <c r="C213" s="117" t="s">
        <v>1183</v>
      </c>
      <c r="D213" s="112" t="s">
        <v>1100</v>
      </c>
      <c r="E213" s="45"/>
      <c r="F213" s="691"/>
      <c r="G213" s="46"/>
      <c r="H213" s="47"/>
      <c r="I213" s="172">
        <v>0.51</v>
      </c>
      <c r="J213" s="217">
        <v>0.49</v>
      </c>
      <c r="K213" s="49"/>
      <c r="L213" s="49"/>
      <c r="M213" s="49"/>
      <c r="N213" s="50">
        <f t="shared" si="253"/>
        <v>1</v>
      </c>
      <c r="O213" s="51"/>
      <c r="P213" s="52">
        <v>8</v>
      </c>
      <c r="Q213" s="53">
        <v>8</v>
      </c>
      <c r="R213" s="53"/>
      <c r="S213" s="53"/>
      <c r="T213" s="53"/>
      <c r="U213" s="54">
        <f t="shared" si="254"/>
        <v>8</v>
      </c>
      <c r="V213" s="55">
        <f t="shared" si="255"/>
        <v>8</v>
      </c>
      <c r="W213" s="57">
        <v>37000000000</v>
      </c>
      <c r="X213" s="56">
        <v>28869414000</v>
      </c>
      <c r="Y213" s="57"/>
      <c r="Z213" s="56"/>
      <c r="AA213" s="167"/>
      <c r="AB213" s="551">
        <f t="shared" si="256"/>
        <v>0.80285801535939538</v>
      </c>
      <c r="AC213" s="536">
        <f t="shared" si="257"/>
        <v>9.6342961843127455</v>
      </c>
      <c r="AD213" s="488">
        <f t="shared" si="258"/>
        <v>9.6342961843127455</v>
      </c>
      <c r="AE213" s="182"/>
      <c r="AF213" s="59">
        <v>0.4</v>
      </c>
      <c r="AG213" s="263">
        <v>19.8</v>
      </c>
      <c r="AH213" s="60">
        <f t="shared" si="259"/>
        <v>37.834296184312741</v>
      </c>
      <c r="AI213" s="55">
        <f t="shared" si="260"/>
        <v>37.834296184312741</v>
      </c>
      <c r="AJ213" s="61"/>
      <c r="AK213" s="62"/>
      <c r="AL213" s="63"/>
      <c r="AM213" s="64">
        <f>100%+AL213</f>
        <v>1</v>
      </c>
      <c r="AN213" s="65">
        <f>ROUNDUP((($E$2*AM213-$AN$4)*AJ213+$AN$4),-3)</f>
        <v>0</v>
      </c>
      <c r="AO213" s="66"/>
    </row>
    <row r="214" spans="1:41" s="22" customFormat="1" ht="48" customHeight="1" x14ac:dyDescent="0.15">
      <c r="A214" s="43"/>
      <c r="B214" s="44"/>
      <c r="C214" s="46" t="s">
        <v>1183</v>
      </c>
      <c r="D214" s="112" t="s">
        <v>1065</v>
      </c>
      <c r="E214" s="45"/>
      <c r="F214" s="82"/>
      <c r="G214" s="46"/>
      <c r="H214" s="47"/>
      <c r="I214" s="48">
        <v>0.51</v>
      </c>
      <c r="J214" s="49">
        <v>0.49</v>
      </c>
      <c r="K214" s="49"/>
      <c r="L214" s="49"/>
      <c r="M214" s="49"/>
      <c r="N214" s="50">
        <f>SUM(I214:M214)</f>
        <v>1</v>
      </c>
      <c r="O214" s="51"/>
      <c r="P214" s="52">
        <v>8</v>
      </c>
      <c r="Q214" s="53">
        <v>8</v>
      </c>
      <c r="R214" s="53"/>
      <c r="S214" s="53"/>
      <c r="T214" s="53"/>
      <c r="U214" s="54">
        <f>ROUND(((P214*I214)+(Q214*J214)+(R214*K214)+(S214*L214)+(T214*M214)),2)</f>
        <v>8</v>
      </c>
      <c r="V214" s="55">
        <f>IF(U214&gt;=8,8,U214)</f>
        <v>8</v>
      </c>
      <c r="W214" s="57">
        <v>37000000000</v>
      </c>
      <c r="X214" s="56">
        <v>29314313000</v>
      </c>
      <c r="Y214" s="56"/>
      <c r="Z214" s="56"/>
      <c r="AA214" s="57"/>
      <c r="AB214" s="476">
        <f>(((((W214*I214)+(X214*J214)+(Y214*K214)+(Z214*L214)+(AA214*M214))/$L$2)))</f>
        <v>0.8081591841452237</v>
      </c>
      <c r="AC214" s="536">
        <f>12*AB214</f>
        <v>9.6979102097426839</v>
      </c>
      <c r="AD214" s="488">
        <f>IF(AC214&gt;=12,12,AC214)</f>
        <v>9.6979102097426839</v>
      </c>
      <c r="AE214" s="59"/>
      <c r="AF214" s="59">
        <v>0.4</v>
      </c>
      <c r="AG214" s="263">
        <v>19.8</v>
      </c>
      <c r="AH214" s="60">
        <f>V214+AD214+AG214+AE214+AF214</f>
        <v>37.897910209742683</v>
      </c>
      <c r="AI214" s="55">
        <f>IF(AH214&gt;=40,40,AH214)</f>
        <v>37.897910209742683</v>
      </c>
      <c r="AJ214" s="61"/>
      <c r="AK214" s="62"/>
      <c r="AL214" s="63"/>
      <c r="AM214" s="64"/>
      <c r="AN214" s="65"/>
      <c r="AO214" s="66"/>
    </row>
    <row r="215" spans="1:41" s="22" customFormat="1" ht="58.5" customHeight="1" x14ac:dyDescent="0.15">
      <c r="A215" s="43"/>
      <c r="B215" s="44"/>
      <c r="C215" s="117" t="s">
        <v>1199</v>
      </c>
      <c r="D215" s="112" t="s">
        <v>522</v>
      </c>
      <c r="E215" s="45"/>
      <c r="F215" s="82"/>
      <c r="G215" s="117"/>
      <c r="H215" s="47"/>
      <c r="I215" s="48">
        <v>0.6</v>
      </c>
      <c r="J215" s="49">
        <v>0.4</v>
      </c>
      <c r="K215" s="49"/>
      <c r="L215" s="49"/>
      <c r="M215" s="49"/>
      <c r="N215" s="50">
        <f t="shared" ref="N215" si="261">SUM(I215:M215)</f>
        <v>1</v>
      </c>
      <c r="O215" s="51"/>
      <c r="P215" s="52">
        <v>8</v>
      </c>
      <c r="Q215" s="53">
        <v>8</v>
      </c>
      <c r="R215" s="53">
        <v>8</v>
      </c>
      <c r="S215" s="53"/>
      <c r="T215" s="53"/>
      <c r="U215" s="54">
        <f t="shared" ref="U215" si="262">ROUND(((P215*I215)+(Q215*J215)+(R215*K215)+(S215*L215)+(T215*M215)),2)</f>
        <v>8</v>
      </c>
      <c r="V215" s="55">
        <f t="shared" ref="V215" si="263">IF(U215&gt;=8,8,U215)</f>
        <v>8</v>
      </c>
      <c r="W215" s="56">
        <v>33000000000</v>
      </c>
      <c r="X215" s="56">
        <v>33584652000</v>
      </c>
      <c r="Y215" s="56"/>
      <c r="Z215" s="56"/>
      <c r="AA215" s="57"/>
      <c r="AB215" s="551">
        <f t="shared" ref="AB215" si="264">(((((W215*I215)+(X215*J215)+(Y215*K215)+(Z215*L215)+(AA215*M215))/$L$2)))</f>
        <v>0.80815547406527177</v>
      </c>
      <c r="AC215" s="536">
        <f t="shared" ref="AC215" si="265">12*AB215</f>
        <v>9.6978656887832617</v>
      </c>
      <c r="AD215" s="488">
        <f t="shared" ref="AD215" si="266">IF(AC215&gt;=12,12,AC215)</f>
        <v>9.6978656887832617</v>
      </c>
      <c r="AE215" s="59"/>
      <c r="AF215" s="59">
        <v>0.4</v>
      </c>
      <c r="AG215" s="263">
        <v>19.8</v>
      </c>
      <c r="AH215" s="60">
        <f t="shared" ref="AH215" si="267">V215+AD215+AG215+AE215+AF215</f>
        <v>37.897865688783263</v>
      </c>
      <c r="AI215" s="55">
        <f t="shared" ref="AI215" si="268">IF(AH215&gt;=40,40,AH215)</f>
        <v>37.897865688783263</v>
      </c>
      <c r="AJ215" s="61"/>
      <c r="AK215" s="62"/>
      <c r="AL215" s="63"/>
      <c r="AM215" s="64">
        <f>100%+AL215</f>
        <v>1</v>
      </c>
      <c r="AN215" s="65">
        <f t="shared" ref="AN215" si="269">ROUNDUP((($E$2*AM215-$AN$4)*AJ215+$AN$4),-3)</f>
        <v>0</v>
      </c>
      <c r="AO215" s="66"/>
    </row>
    <row r="216" spans="1:41" s="22" customFormat="1" ht="41.25" customHeight="1" x14ac:dyDescent="0.15">
      <c r="A216" s="43"/>
      <c r="B216" s="44"/>
      <c r="C216" s="82"/>
      <c r="D216" s="83"/>
      <c r="E216" s="692"/>
      <c r="F216" s="689"/>
      <c r="G216" s="83"/>
      <c r="H216" s="47"/>
      <c r="I216" s="172"/>
      <c r="J216" s="217"/>
      <c r="K216" s="217"/>
      <c r="L216" s="217"/>
      <c r="M216" s="217"/>
      <c r="N216" s="50"/>
      <c r="O216" s="51"/>
      <c r="P216" s="584"/>
      <c r="Q216" s="53"/>
      <c r="R216" s="53"/>
      <c r="S216" s="585"/>
      <c r="T216" s="54"/>
      <c r="U216" s="496"/>
      <c r="V216" s="55"/>
      <c r="W216" s="56"/>
      <c r="X216" s="56"/>
      <c r="Y216" s="56"/>
      <c r="Z216" s="56"/>
      <c r="AA216" s="57"/>
      <c r="AB216" s="476"/>
      <c r="AC216" s="536"/>
      <c r="AD216" s="478"/>
      <c r="AE216" s="59"/>
      <c r="AF216" s="59"/>
      <c r="AG216" s="263"/>
      <c r="AH216" s="60"/>
      <c r="AI216" s="55"/>
      <c r="AJ216" s="61"/>
      <c r="AK216" s="62"/>
      <c r="AL216" s="63"/>
      <c r="AM216" s="64"/>
      <c r="AN216" s="65"/>
      <c r="AO216" s="66"/>
    </row>
    <row r="217" spans="1:41" s="22" customFormat="1" ht="48.75" customHeight="1" x14ac:dyDescent="0.15">
      <c r="A217" s="43"/>
      <c r="B217" s="44"/>
      <c r="C217" s="112" t="s">
        <v>1061</v>
      </c>
      <c r="D217" s="115" t="s">
        <v>1153</v>
      </c>
      <c r="E217" s="112" t="s">
        <v>1112</v>
      </c>
      <c r="F217" s="82" t="s">
        <v>1127</v>
      </c>
      <c r="G217" s="73"/>
      <c r="H217" s="47"/>
      <c r="I217" s="48">
        <v>0.5</v>
      </c>
      <c r="J217" s="49">
        <v>0.18</v>
      </c>
      <c r="K217" s="49">
        <v>0.17</v>
      </c>
      <c r="L217" s="49">
        <v>0.15</v>
      </c>
      <c r="M217" s="49"/>
      <c r="N217" s="50">
        <f>SUM(I217:M217)</f>
        <v>1</v>
      </c>
      <c r="O217" s="51"/>
      <c r="P217" s="52">
        <v>8</v>
      </c>
      <c r="Q217" s="581">
        <v>7.8</v>
      </c>
      <c r="R217" s="581">
        <v>7.8</v>
      </c>
      <c r="S217" s="53">
        <v>8</v>
      </c>
      <c r="T217" s="53"/>
      <c r="U217" s="54">
        <f>ROUND(((P217*I217)+(Q217*J217)+(R217*K217)+(S217*L217)+(T217*M217)),2)</f>
        <v>7.93</v>
      </c>
      <c r="V217" s="55">
        <f>IF(U217&gt;=8,8,U217)</f>
        <v>7.93</v>
      </c>
      <c r="W217" s="57">
        <v>93569101000</v>
      </c>
      <c r="X217" s="57">
        <v>3556004000</v>
      </c>
      <c r="Y217" s="56">
        <v>385000000</v>
      </c>
      <c r="Z217" s="56"/>
      <c r="AA217" s="57"/>
      <c r="AB217" s="476">
        <f>(((((W217*I217)+(X217*J217)+(Y217*K217)+(Z217*L217)+(AA217*M217))/$L$2)))</f>
        <v>1.1548272809082525</v>
      </c>
      <c r="AC217" s="536">
        <f>12*AB217</f>
        <v>13.857927370899031</v>
      </c>
      <c r="AD217" s="478">
        <f>IF(AC217&gt;=12,12,AC217)</f>
        <v>12</v>
      </c>
      <c r="AE217" s="59"/>
      <c r="AF217" s="59">
        <v>0.3</v>
      </c>
      <c r="AG217" s="263">
        <v>19.8</v>
      </c>
      <c r="AH217" s="60">
        <f>V217+AD217+AG217+AE217+AF217</f>
        <v>40.03</v>
      </c>
      <c r="AI217" s="55">
        <f>IF(AH217&gt;=40,40,AH217)</f>
        <v>40</v>
      </c>
      <c r="AJ217" s="61"/>
      <c r="AK217" s="62"/>
      <c r="AL217" s="63"/>
      <c r="AM217" s="64">
        <f>100%+AL217</f>
        <v>1</v>
      </c>
      <c r="AN217" s="65">
        <f>ROUNDUP((($E$2*AM217-$AN$4)*AJ217+$AN$4),-3)</f>
        <v>0</v>
      </c>
      <c r="AO217" s="66"/>
    </row>
    <row r="218" spans="1:41" s="22" customFormat="1" ht="56.25" customHeight="1" x14ac:dyDescent="0.15">
      <c r="A218" s="43"/>
      <c r="B218" s="44"/>
      <c r="C218" s="82" t="s">
        <v>1141</v>
      </c>
      <c r="D218" s="112" t="s">
        <v>1111</v>
      </c>
      <c r="E218" s="112" t="s">
        <v>1110</v>
      </c>
      <c r="F218" s="112" t="s">
        <v>62</v>
      </c>
      <c r="G218" s="46"/>
      <c r="H218" s="47"/>
      <c r="I218" s="172">
        <v>0.5</v>
      </c>
      <c r="J218" s="49">
        <v>0.11</v>
      </c>
      <c r="K218" s="49">
        <v>0.2</v>
      </c>
      <c r="L218" s="217">
        <v>0.19</v>
      </c>
      <c r="M218" s="49"/>
      <c r="N218" s="50">
        <f>SUM(I218:M218)</f>
        <v>1</v>
      </c>
      <c r="O218" s="51"/>
      <c r="P218" s="52">
        <v>8</v>
      </c>
      <c r="Q218" s="53">
        <v>8</v>
      </c>
      <c r="R218" s="53">
        <v>8</v>
      </c>
      <c r="S218" s="53">
        <v>8</v>
      </c>
      <c r="T218" s="53"/>
      <c r="U218" s="54">
        <f>ROUND(((P218*I218)+(Q218*J218)+(R218*K218)+(S218*L218)+(T218*M218)),2)</f>
        <v>8</v>
      </c>
      <c r="V218" s="55">
        <f>IF(U218&gt;=8,8,U218)</f>
        <v>8</v>
      </c>
      <c r="W218" s="56">
        <v>6295416000</v>
      </c>
      <c r="X218" s="56">
        <v>1897756000</v>
      </c>
      <c r="Y218" s="56">
        <v>5500000000</v>
      </c>
      <c r="Z218" s="56">
        <v>308569971000</v>
      </c>
      <c r="AA218" s="57"/>
      <c r="AB218" s="476">
        <f>(((((W218*I218)+(X218*J218)+(Y218*K218)+(Z218*L218)+(AA218*M218))/$L$2)))</f>
        <v>1.5340465832551595</v>
      </c>
      <c r="AC218" s="536">
        <f>12*AB218</f>
        <v>18.408558999061913</v>
      </c>
      <c r="AD218" s="478">
        <f>IF(AC218&gt;=12,12,AC218)</f>
        <v>12</v>
      </c>
      <c r="AE218" s="182"/>
      <c r="AF218" s="59">
        <v>0.2</v>
      </c>
      <c r="AG218" s="263">
        <v>19.8</v>
      </c>
      <c r="AH218" s="60">
        <f>V218+AD218+AG218+AE218+AF218</f>
        <v>40</v>
      </c>
      <c r="AI218" s="55">
        <f>IF(AH218&gt;=40,40,AH218)</f>
        <v>40</v>
      </c>
      <c r="AJ218" s="61"/>
      <c r="AK218" s="62"/>
      <c r="AL218" s="63"/>
      <c r="AM218" s="64">
        <f>100%+AL218</f>
        <v>1</v>
      </c>
      <c r="AN218" s="65">
        <f>ROUNDUP((($E$2*AM218-$AN$4)*AJ218+$AN$4),-3)</f>
        <v>0</v>
      </c>
      <c r="AO218" s="66"/>
    </row>
    <row r="219" spans="1:41" s="22" customFormat="1" ht="48.75" customHeight="1" x14ac:dyDescent="0.15">
      <c r="A219" s="43"/>
      <c r="B219" s="44"/>
      <c r="C219" s="104" t="s">
        <v>1148</v>
      </c>
      <c r="D219" s="112" t="s">
        <v>531</v>
      </c>
      <c r="E219" s="45"/>
      <c r="F219" s="45"/>
      <c r="G219" s="83"/>
      <c r="H219" s="47"/>
      <c r="I219" s="48">
        <v>0.51</v>
      </c>
      <c r="J219" s="217">
        <v>0.49</v>
      </c>
      <c r="K219" s="49"/>
      <c r="L219" s="49"/>
      <c r="M219" s="49"/>
      <c r="N219" s="50">
        <f t="shared" ref="N219" si="270">SUM(I219:M219)</f>
        <v>1</v>
      </c>
      <c r="O219" s="51"/>
      <c r="P219" s="52">
        <v>8</v>
      </c>
      <c r="Q219" s="53">
        <v>8</v>
      </c>
      <c r="R219" s="53"/>
      <c r="S219" s="53"/>
      <c r="T219" s="53"/>
      <c r="U219" s="54">
        <f t="shared" ref="U219" si="271">ROUND(((P219*I219)+(Q219*J219)+(R219*K219)+(S219*L219)+(T219*M219)),2)</f>
        <v>8</v>
      </c>
      <c r="V219" s="55">
        <f t="shared" ref="V219" si="272">IF(U219&gt;=8,8,U219)</f>
        <v>8</v>
      </c>
      <c r="W219" s="56">
        <v>14509876000</v>
      </c>
      <c r="X219" s="68">
        <v>76037889000</v>
      </c>
      <c r="Y219" s="68"/>
      <c r="Z219" s="68"/>
      <c r="AA219" s="57"/>
      <c r="AB219" s="476">
        <f t="shared" ref="AB219" si="273">(((((W219*I219)+(X219*J219)+(Y219*K219)+(Z219*L219)+(AA219*M219))/$L$2)))</f>
        <v>1.0859735553029644</v>
      </c>
      <c r="AC219" s="536">
        <f t="shared" ref="AC219" si="274">12*AB219</f>
        <v>13.031682663635571</v>
      </c>
      <c r="AD219" s="478">
        <f t="shared" ref="AD219" si="275">IF(AC219&gt;=12,12,AC219)</f>
        <v>12</v>
      </c>
      <c r="AE219" s="59"/>
      <c r="AF219" s="59">
        <v>0.4</v>
      </c>
      <c r="AG219" s="263">
        <v>19.8</v>
      </c>
      <c r="AH219" s="60">
        <f t="shared" ref="AH219:AH220" si="276">V219+AD219+AG219+AE219+AF219</f>
        <v>40.199999999999996</v>
      </c>
      <c r="AI219" s="55">
        <f t="shared" ref="AI219" si="277">IF(AH219&gt;=40,40,AH219)</f>
        <v>40</v>
      </c>
      <c r="AJ219" s="61"/>
      <c r="AK219" s="62"/>
      <c r="AL219" s="63"/>
      <c r="AM219" s="64">
        <f t="shared" ref="AM219" si="278">100%+AL219</f>
        <v>1</v>
      </c>
      <c r="AN219" s="65">
        <f t="shared" ref="AN219" si="279">ROUNDUP((($E$2*AM219-$AN$4)*AJ219+$AN$4),-3)</f>
        <v>0</v>
      </c>
      <c r="AO219" s="66"/>
    </row>
    <row r="220" spans="1:41" s="22" customFormat="1" ht="48.75" customHeight="1" x14ac:dyDescent="0.15">
      <c r="A220" s="43"/>
      <c r="B220" s="44"/>
      <c r="C220" s="115" t="s">
        <v>1160</v>
      </c>
      <c r="D220" s="112" t="s">
        <v>1155</v>
      </c>
      <c r="E220" s="83" t="s">
        <v>1117</v>
      </c>
      <c r="F220" s="45"/>
      <c r="G220" s="46"/>
      <c r="H220" s="47"/>
      <c r="I220" s="172">
        <v>0.5</v>
      </c>
      <c r="J220" s="571">
        <v>0.29680000000000001</v>
      </c>
      <c r="K220" s="217">
        <v>0.19989999999999999</v>
      </c>
      <c r="L220" s="217"/>
      <c r="M220" s="217"/>
      <c r="N220" s="50">
        <f>SUM(I220:M220)</f>
        <v>0.99669999999999992</v>
      </c>
      <c r="O220" s="51"/>
      <c r="P220" s="52">
        <v>8</v>
      </c>
      <c r="Q220" s="53">
        <v>8</v>
      </c>
      <c r="R220" s="53">
        <v>8</v>
      </c>
      <c r="S220" s="53"/>
      <c r="T220" s="53"/>
      <c r="U220" s="54">
        <f>ROUND(((P220*I220)+(Q220*J220)+(R220*K220)+(S220*L220)+(T220*M220)),2)</f>
        <v>7.97</v>
      </c>
      <c r="V220" s="55">
        <f>IF(U220&gt;=8,8,U220)</f>
        <v>7.97</v>
      </c>
      <c r="W220" s="56">
        <v>209657563000</v>
      </c>
      <c r="X220" s="56">
        <v>10236764000</v>
      </c>
      <c r="Y220" s="56"/>
      <c r="Z220" s="56"/>
      <c r="AA220" s="57"/>
      <c r="AB220" s="476">
        <f>(((((W220*I220)+(X220*J220)+(Y220*K220)+(Z220*L220)+(AA220*M220))/$L$2)))</f>
        <v>2.6230280593174107</v>
      </c>
      <c r="AC220" s="536">
        <f>12*AB220</f>
        <v>31.476336711808926</v>
      </c>
      <c r="AD220" s="478">
        <f>IF(AC220&gt;=12,12,AC220)</f>
        <v>12</v>
      </c>
      <c r="AE220" s="59"/>
      <c r="AF220" s="59">
        <v>0.2</v>
      </c>
      <c r="AG220" s="496">
        <v>20</v>
      </c>
      <c r="AH220" s="60">
        <f t="shared" si="276"/>
        <v>40.17</v>
      </c>
      <c r="AI220" s="55">
        <f>IF(AH220&gt;=40,40,AH220)</f>
        <v>40</v>
      </c>
      <c r="AJ220" s="61"/>
      <c r="AK220" s="62"/>
      <c r="AL220" s="63"/>
      <c r="AM220" s="64">
        <f>100%+AL220</f>
        <v>1</v>
      </c>
      <c r="AN220" s="65">
        <f>ROUNDUP((($E$2*AM220-$AN$4)*AJ220+$AN$4),-3)</f>
        <v>0</v>
      </c>
      <c r="AO220" s="66"/>
    </row>
    <row r="221" spans="1:41" s="22" customFormat="1" ht="48.75" customHeight="1" x14ac:dyDescent="0.15">
      <c r="A221" s="43"/>
      <c r="B221" s="44"/>
      <c r="C221" s="112" t="s">
        <v>1134</v>
      </c>
      <c r="D221" s="112" t="s">
        <v>1104</v>
      </c>
      <c r="E221" s="112" t="s">
        <v>1051</v>
      </c>
      <c r="F221" s="45"/>
      <c r="G221" s="46"/>
      <c r="H221" s="47"/>
      <c r="I221" s="48">
        <v>0.5</v>
      </c>
      <c r="J221" s="49">
        <v>0.35</v>
      </c>
      <c r="K221" s="49">
        <v>0.15</v>
      </c>
      <c r="L221" s="49"/>
      <c r="M221" s="49"/>
      <c r="N221" s="50">
        <f>SUM(I221:M221)</f>
        <v>1</v>
      </c>
      <c r="O221" s="51"/>
      <c r="P221" s="52">
        <v>8</v>
      </c>
      <c r="Q221" s="53">
        <v>8</v>
      </c>
      <c r="R221" s="53">
        <v>8</v>
      </c>
      <c r="S221" s="53"/>
      <c r="T221" s="53"/>
      <c r="U221" s="54">
        <f>ROUND(((P221*I221)+(Q221*J221)+(R221*K221)+(S221*L221)+(T221*M221)),2)</f>
        <v>8</v>
      </c>
      <c r="V221" s="55">
        <f>IF(U221&gt;=8,8,U221)</f>
        <v>8</v>
      </c>
      <c r="W221" s="56">
        <v>35059950000</v>
      </c>
      <c r="X221" s="56"/>
      <c r="Y221" s="56">
        <v>202526145000</v>
      </c>
      <c r="Z221" s="56"/>
      <c r="AA221" s="57"/>
      <c r="AB221" s="476">
        <f>(((((W221*I221)+(X221*J221)+(Y221*K221)+(Z221*L221)+(AA221*M221))/$L$2)))</f>
        <v>1.165011714947678</v>
      </c>
      <c r="AC221" s="536">
        <f>12*AB221</f>
        <v>13.980140579372137</v>
      </c>
      <c r="AD221" s="478">
        <f>IF(AC221&gt;=12,12,AC221)</f>
        <v>12</v>
      </c>
      <c r="AE221" s="59"/>
      <c r="AF221" s="59">
        <v>0.3</v>
      </c>
      <c r="AG221" s="263">
        <v>19.8</v>
      </c>
      <c r="AH221" s="60">
        <f>V221+AD221+AG221+AE221+AF221</f>
        <v>40.099999999999994</v>
      </c>
      <c r="AI221" s="55">
        <f>IF(AH221&gt;=40,40,AH221)</f>
        <v>40</v>
      </c>
      <c r="AJ221" s="61"/>
      <c r="AK221" s="62"/>
      <c r="AL221" s="63"/>
      <c r="AM221" s="64"/>
      <c r="AN221" s="65"/>
      <c r="AO221" s="66"/>
    </row>
    <row r="222" spans="1:41" s="22" customFormat="1" ht="48.75" customHeight="1" x14ac:dyDescent="0.15">
      <c r="A222" s="43"/>
      <c r="B222" s="44"/>
      <c r="C222" s="112" t="s">
        <v>1140</v>
      </c>
      <c r="D222" s="112" t="s">
        <v>1108</v>
      </c>
      <c r="E222" s="112" t="s">
        <v>979</v>
      </c>
      <c r="F222" s="73"/>
      <c r="G222" s="46"/>
      <c r="H222" s="47"/>
      <c r="I222" s="48">
        <v>0.5</v>
      </c>
      <c r="J222" s="49">
        <v>0.31</v>
      </c>
      <c r="K222" s="49">
        <v>0.19</v>
      </c>
      <c r="L222" s="49"/>
      <c r="M222" s="49"/>
      <c r="N222" s="50">
        <f>SUM(I222:M222)</f>
        <v>1</v>
      </c>
      <c r="O222" s="51"/>
      <c r="P222" s="52">
        <v>8</v>
      </c>
      <c r="Q222" s="53">
        <v>8</v>
      </c>
      <c r="R222" s="53">
        <v>8</v>
      </c>
      <c r="S222" s="53"/>
      <c r="T222" s="53"/>
      <c r="U222" s="54">
        <f>ROUND(((P222*I222)+(Q222*J222)+(R222*K222)+(S222*L222)+(T222*M222)),2)</f>
        <v>8</v>
      </c>
      <c r="V222" s="55">
        <f>IF(U222&gt;=8,8,U222)</f>
        <v>8</v>
      </c>
      <c r="W222" s="56">
        <v>15991070000</v>
      </c>
      <c r="X222" s="56">
        <v>43880977000</v>
      </c>
      <c r="Y222" s="57">
        <v>138145703000</v>
      </c>
      <c r="Z222" s="56"/>
      <c r="AA222" s="57"/>
      <c r="AB222" s="476">
        <f>(((((W222*I222)+(X222*J222)+(Y222*K222)+(Z222*L222)+(AA222*M222))/$L$2)))</f>
        <v>1.1634900566720365</v>
      </c>
      <c r="AC222" s="536">
        <f>12*AB222</f>
        <v>13.961880680064439</v>
      </c>
      <c r="AD222" s="478">
        <f>IF(AC222&gt;=12,12,AC222)</f>
        <v>12</v>
      </c>
      <c r="AE222" s="182"/>
      <c r="AF222" s="59">
        <v>0.2</v>
      </c>
      <c r="AG222" s="263">
        <v>19.8</v>
      </c>
      <c r="AH222" s="60">
        <f>V222+AD222+AG222+AE222+AF222</f>
        <v>40</v>
      </c>
      <c r="AI222" s="55">
        <f>IF(AH222&gt;=40,40,AH222)</f>
        <v>40</v>
      </c>
      <c r="AJ222" s="61"/>
      <c r="AK222" s="62"/>
      <c r="AL222" s="63"/>
      <c r="AM222" s="64">
        <f>100%+AL222</f>
        <v>1</v>
      </c>
      <c r="AN222" s="65">
        <f>ROUNDUP((($E$2*AM222-$AN$4)*AJ222+$AN$4),-3)</f>
        <v>0</v>
      </c>
      <c r="AO222" s="66"/>
    </row>
    <row r="223" spans="1:41" s="22" customFormat="1" ht="48.75" customHeight="1" x14ac:dyDescent="0.15">
      <c r="A223" s="43"/>
      <c r="B223" s="44"/>
      <c r="C223" s="112" t="s">
        <v>257</v>
      </c>
      <c r="D223" s="112" t="s">
        <v>1109</v>
      </c>
      <c r="E223" s="112" t="s">
        <v>379</v>
      </c>
      <c r="F223" s="45"/>
      <c r="G223" s="46"/>
      <c r="H223" s="47"/>
      <c r="I223" s="48">
        <v>0.5</v>
      </c>
      <c r="J223" s="49">
        <v>0.31</v>
      </c>
      <c r="K223" s="49">
        <v>0.19</v>
      </c>
      <c r="L223" s="49"/>
      <c r="M223" s="49"/>
      <c r="N223" s="50">
        <f>SUM(I223:M223)</f>
        <v>1</v>
      </c>
      <c r="O223" s="51"/>
      <c r="P223" s="52">
        <v>8</v>
      </c>
      <c r="Q223" s="53">
        <v>8</v>
      </c>
      <c r="R223" s="53">
        <v>8</v>
      </c>
      <c r="S223" s="53"/>
      <c r="T223" s="53"/>
      <c r="U223" s="54">
        <f>ROUND(((P223*I223)+(Q223*J223)+(R223*K223)+(S223*L223)+(T223*M223)),2)</f>
        <v>8</v>
      </c>
      <c r="V223" s="488">
        <f>IF(U223&gt;=8,8,U223)</f>
        <v>8</v>
      </c>
      <c r="W223" s="56">
        <v>121218594000</v>
      </c>
      <c r="X223" s="57">
        <v>6957700000</v>
      </c>
      <c r="Y223" s="56">
        <v>38472362000</v>
      </c>
      <c r="Z223" s="68"/>
      <c r="AA223" s="57"/>
      <c r="AB223" s="476">
        <f>(((((W223*I223)+(X223*J223)+(Y223*K223)+(Z223*L223)+(AA223*M223))/$L$2)))</f>
        <v>1.7040526533223916</v>
      </c>
      <c r="AC223" s="536">
        <f>12*AB223</f>
        <v>20.4486318398687</v>
      </c>
      <c r="AD223" s="478">
        <f>IF(AC223&gt;=12,12,AC223)</f>
        <v>12</v>
      </c>
      <c r="AE223" s="59"/>
      <c r="AF223" s="59">
        <v>0.2</v>
      </c>
      <c r="AG223" s="263">
        <v>19.8</v>
      </c>
      <c r="AH223" s="60">
        <f>V223+AD223+AG223+AE223+AF223</f>
        <v>40</v>
      </c>
      <c r="AI223" s="55">
        <f>IF(AH223&gt;=40,40,AH223)</f>
        <v>40</v>
      </c>
      <c r="AJ223" s="61"/>
      <c r="AK223" s="62"/>
      <c r="AL223" s="63"/>
      <c r="AM223" s="64">
        <f>100%+AL223</f>
        <v>1</v>
      </c>
      <c r="AN223" s="65">
        <f>ROUNDUP((($E$2*AM223-$AN$4)*AJ223+$AN$4),-3)</f>
        <v>0</v>
      </c>
      <c r="AO223" s="66"/>
    </row>
    <row r="224" spans="1:41" s="22" customFormat="1" ht="48.75" customHeight="1" x14ac:dyDescent="0.15">
      <c r="A224" s="43"/>
      <c r="B224" s="44"/>
      <c r="C224" s="112" t="s">
        <v>286</v>
      </c>
      <c r="D224" s="112" t="s">
        <v>1122</v>
      </c>
      <c r="E224" s="112" t="s">
        <v>1120</v>
      </c>
      <c r="F224" s="112" t="s">
        <v>1121</v>
      </c>
      <c r="G224" s="46"/>
      <c r="H224" s="47"/>
      <c r="I224" s="48">
        <v>0.52</v>
      </c>
      <c r="J224" s="49">
        <v>0.18</v>
      </c>
      <c r="K224" s="217">
        <v>0.19</v>
      </c>
      <c r="L224" s="49">
        <v>0.11</v>
      </c>
      <c r="M224" s="49"/>
      <c r="N224" s="50">
        <f t="shared" ref="N224" si="280">SUM(I224:M224)</f>
        <v>0.99999999999999989</v>
      </c>
      <c r="O224" s="51"/>
      <c r="P224" s="52">
        <v>8</v>
      </c>
      <c r="Q224" s="581">
        <v>7.6</v>
      </c>
      <c r="R224" s="53">
        <v>8</v>
      </c>
      <c r="S224" s="53">
        <v>8</v>
      </c>
      <c r="T224" s="53"/>
      <c r="U224" s="54">
        <f t="shared" ref="U224:U225" si="281">ROUND(((P224*I224)+(Q224*J224)+(R224*K224)+(S224*L224)+(T224*M224)),2)</f>
        <v>7.93</v>
      </c>
      <c r="V224" s="55">
        <f t="shared" ref="V224:V225" si="282">IF(U224&gt;=8,8,U224)</f>
        <v>7.93</v>
      </c>
      <c r="W224" s="57">
        <v>81686800000</v>
      </c>
      <c r="X224" s="56">
        <v>5460425000</v>
      </c>
      <c r="Y224" s="56">
        <v>2630055000</v>
      </c>
      <c r="Z224" s="56">
        <v>4774255000</v>
      </c>
      <c r="AA224" s="57"/>
      <c r="AB224" s="476">
        <f t="shared" ref="AB224:AB225" si="283">(((((W224*I224)+(X224*J224)+(Y224*K224)+(Z224*L224)+(AA224*M224))/$L$2)))</f>
        <v>1.0817493757705978</v>
      </c>
      <c r="AC224" s="536">
        <f t="shared" ref="AC224:AC225" si="284">12*AB224</f>
        <v>12.980992509247173</v>
      </c>
      <c r="AD224" s="478">
        <f t="shared" ref="AD224:AD225" si="285">IF(AC224&gt;=12,12,AC224)</f>
        <v>12</v>
      </c>
      <c r="AE224" s="59"/>
      <c r="AF224" s="59">
        <v>0.3</v>
      </c>
      <c r="AG224" s="263">
        <v>19.8</v>
      </c>
      <c r="AH224" s="60">
        <f>V224+AD224+AG224+AE224+AF224</f>
        <v>40.03</v>
      </c>
      <c r="AI224" s="55">
        <f t="shared" ref="AI224:AI225" si="286">IF(AH224&gt;=40,40,AH224)</f>
        <v>40</v>
      </c>
      <c r="AJ224" s="61"/>
      <c r="AK224" s="62"/>
      <c r="AL224" s="63"/>
      <c r="AM224" s="64"/>
      <c r="AN224" s="65"/>
      <c r="AO224" s="66"/>
    </row>
    <row r="225" spans="1:41" s="22" customFormat="1" ht="48.75" customHeight="1" x14ac:dyDescent="0.15">
      <c r="A225" s="43"/>
      <c r="B225" s="44"/>
      <c r="C225" s="112" t="s">
        <v>301</v>
      </c>
      <c r="D225" s="115" t="s">
        <v>1114</v>
      </c>
      <c r="E225" s="45"/>
      <c r="F225" s="73"/>
      <c r="G225" s="46"/>
      <c r="H225" s="47"/>
      <c r="I225" s="172">
        <v>0.69989999999999997</v>
      </c>
      <c r="J225" s="217">
        <v>0.30009999999999998</v>
      </c>
      <c r="K225" s="49"/>
      <c r="L225" s="49"/>
      <c r="M225" s="49"/>
      <c r="N225" s="50">
        <f t="shared" ref="N225" si="287">SUM(I225:M225)</f>
        <v>1</v>
      </c>
      <c r="O225" s="51"/>
      <c r="P225" s="52">
        <v>8</v>
      </c>
      <c r="Q225" s="53">
        <v>8</v>
      </c>
      <c r="R225" s="53"/>
      <c r="S225" s="53"/>
      <c r="T225" s="53"/>
      <c r="U225" s="54">
        <f t="shared" si="281"/>
        <v>8</v>
      </c>
      <c r="V225" s="55">
        <f t="shared" si="282"/>
        <v>8</v>
      </c>
      <c r="W225" s="68">
        <v>216905995000</v>
      </c>
      <c r="X225" s="56">
        <v>4796317000</v>
      </c>
      <c r="Y225" s="57"/>
      <c r="Z225" s="56"/>
      <c r="AA225" s="57"/>
      <c r="AB225" s="476">
        <f t="shared" si="283"/>
        <v>3.7266614008237657</v>
      </c>
      <c r="AC225" s="536">
        <f t="shared" si="284"/>
        <v>44.719936809885191</v>
      </c>
      <c r="AD225" s="478">
        <f t="shared" si="285"/>
        <v>12</v>
      </c>
      <c r="AE225" s="59"/>
      <c r="AF225" s="59">
        <v>0.2</v>
      </c>
      <c r="AG225" s="263">
        <v>19.8</v>
      </c>
      <c r="AH225" s="60">
        <f t="shared" ref="AH225" si="288">V225+AD225+AG225+AE225+AF225</f>
        <v>40</v>
      </c>
      <c r="AI225" s="55">
        <f t="shared" si="286"/>
        <v>40</v>
      </c>
      <c r="AJ225" s="61"/>
      <c r="AK225" s="62"/>
      <c r="AL225" s="63"/>
      <c r="AM225" s="64">
        <f t="shared" ref="AM225:AM229" si="289">100%+AL225</f>
        <v>1</v>
      </c>
      <c r="AN225" s="65">
        <f t="shared" ref="AN225:AN229" si="290">ROUNDUP((($E$2*AM225-$AN$4)*AJ225+$AN$4),-3)</f>
        <v>0</v>
      </c>
      <c r="AO225" s="66"/>
    </row>
    <row r="226" spans="1:41" s="22" customFormat="1" ht="48.75" customHeight="1" x14ac:dyDescent="0.15">
      <c r="A226" s="43"/>
      <c r="B226" s="44"/>
      <c r="C226" s="113" t="s">
        <v>1131</v>
      </c>
      <c r="D226" s="112" t="s">
        <v>1154</v>
      </c>
      <c r="E226" s="103" t="s">
        <v>1128</v>
      </c>
      <c r="F226" s="45"/>
      <c r="G226" s="83"/>
      <c r="H226" s="47"/>
      <c r="I226" s="48">
        <v>0.5</v>
      </c>
      <c r="J226" s="217">
        <v>0.35</v>
      </c>
      <c r="K226" s="49">
        <v>0.15</v>
      </c>
      <c r="L226" s="49"/>
      <c r="M226" s="49"/>
      <c r="N226" s="50">
        <f>SUM(I226:M226)</f>
        <v>1</v>
      </c>
      <c r="O226" s="51"/>
      <c r="P226" s="52">
        <v>8</v>
      </c>
      <c r="Q226" s="53">
        <v>8</v>
      </c>
      <c r="R226" s="53">
        <v>8</v>
      </c>
      <c r="S226" s="53"/>
      <c r="T226" s="53"/>
      <c r="U226" s="54">
        <f>ROUND(((P226*I226)+(Q226*J226)+(R226*K226)+(S226*L226)+(T226*M226)),2)</f>
        <v>8</v>
      </c>
      <c r="V226" s="55">
        <f>IF(U226&gt;=8,8,U226)</f>
        <v>8</v>
      </c>
      <c r="W226" s="56">
        <v>222945933000</v>
      </c>
      <c r="X226" s="68">
        <v>14402884000</v>
      </c>
      <c r="Y226" s="68"/>
      <c r="Z226" s="68"/>
      <c r="AA226" s="57"/>
      <c r="AB226" s="476">
        <f>(((((W226*I226)+(X226*J226)+(Y226*K226)+(Z226*L226)+(AA226*M226))/$L$2)))</f>
        <v>2.8332972806064758</v>
      </c>
      <c r="AC226" s="536">
        <f>12*AB226</f>
        <v>33.999567367277706</v>
      </c>
      <c r="AD226" s="478">
        <f>IF(AC226&gt;=12,12,AC226)</f>
        <v>12</v>
      </c>
      <c r="AE226" s="59"/>
      <c r="AF226" s="59">
        <v>0.3</v>
      </c>
      <c r="AG226" s="263">
        <v>19.8</v>
      </c>
      <c r="AH226" s="60">
        <f>V226+AD226+AG226+AE226+AF226</f>
        <v>40.099999999999994</v>
      </c>
      <c r="AI226" s="55">
        <f>IF(AH226&gt;=40,40,AH226)</f>
        <v>40</v>
      </c>
      <c r="AJ226" s="61"/>
      <c r="AK226" s="62"/>
      <c r="AL226" s="63"/>
      <c r="AM226" s="64">
        <f t="shared" si="289"/>
        <v>1</v>
      </c>
      <c r="AN226" s="65">
        <f t="shared" si="290"/>
        <v>0</v>
      </c>
      <c r="AO226" s="66"/>
    </row>
    <row r="227" spans="1:41" s="22" customFormat="1" ht="48.75" customHeight="1" x14ac:dyDescent="0.15">
      <c r="A227" s="43"/>
      <c r="B227" s="44"/>
      <c r="C227" s="115" t="s">
        <v>218</v>
      </c>
      <c r="D227" s="112" t="s">
        <v>1157</v>
      </c>
      <c r="E227" s="112" t="s">
        <v>1107</v>
      </c>
      <c r="F227" s="112" t="s">
        <v>129</v>
      </c>
      <c r="G227" s="73"/>
      <c r="H227" s="47"/>
      <c r="I227" s="48">
        <v>0.5</v>
      </c>
      <c r="J227" s="49">
        <v>0.18</v>
      </c>
      <c r="K227" s="49">
        <v>0.125</v>
      </c>
      <c r="L227" s="49">
        <v>0.19500000000000001</v>
      </c>
      <c r="M227" s="49"/>
      <c r="N227" s="50">
        <f>SUM(I227:M227)</f>
        <v>1</v>
      </c>
      <c r="O227" s="51"/>
      <c r="P227" s="52">
        <v>8</v>
      </c>
      <c r="Q227" s="53">
        <v>8</v>
      </c>
      <c r="R227" s="53">
        <v>8</v>
      </c>
      <c r="S227" s="53">
        <v>8</v>
      </c>
      <c r="T227" s="53"/>
      <c r="U227" s="54">
        <f>ROUND(((P227*I227)+(Q227*J227)+(R227*K227)+(S227*L227)+(T227*M227)),2)</f>
        <v>8</v>
      </c>
      <c r="V227" s="55">
        <f>IF(U227&gt;=8,8,U227)</f>
        <v>8</v>
      </c>
      <c r="W227" s="56">
        <v>48556768000</v>
      </c>
      <c r="X227" s="56">
        <v>1214313000</v>
      </c>
      <c r="Y227" s="56">
        <v>2089585000</v>
      </c>
      <c r="Z227" s="56">
        <v>101855610000</v>
      </c>
      <c r="AA227" s="57"/>
      <c r="AB227" s="476">
        <f>(((((W227*I227)+(X227*J227)+(Y227*K227)+(Z227*L227)+(AA227*M227))/$L$2)))</f>
        <v>1.0850349112760289</v>
      </c>
      <c r="AC227" s="536">
        <f>12*AB227</f>
        <v>13.020418935312346</v>
      </c>
      <c r="AD227" s="478">
        <f>IF(AC227&gt;=12,12,AC227)</f>
        <v>12</v>
      </c>
      <c r="AE227" s="59"/>
      <c r="AF227" s="59">
        <v>0.2</v>
      </c>
      <c r="AG227" s="263">
        <v>19.8</v>
      </c>
      <c r="AH227" s="60">
        <f>V227+AD227+AG227+AE227+AF227</f>
        <v>40</v>
      </c>
      <c r="AI227" s="55">
        <f>IF(AH227&gt;=40,40,AH227)</f>
        <v>40</v>
      </c>
      <c r="AJ227" s="61"/>
      <c r="AK227" s="62"/>
      <c r="AL227" s="63"/>
      <c r="AM227" s="64">
        <f t="shared" si="289"/>
        <v>1</v>
      </c>
      <c r="AN227" s="65">
        <f t="shared" si="290"/>
        <v>0</v>
      </c>
      <c r="AO227" s="66"/>
    </row>
    <row r="228" spans="1:41" s="22" customFormat="1" ht="48.75" customHeight="1" x14ac:dyDescent="0.15">
      <c r="A228" s="43"/>
      <c r="B228" s="44"/>
      <c r="C228" s="115" t="s">
        <v>202</v>
      </c>
      <c r="D228" s="115" t="s">
        <v>1149</v>
      </c>
      <c r="E228" s="103" t="s">
        <v>1158</v>
      </c>
      <c r="F228" s="73"/>
      <c r="G228" s="46"/>
      <c r="H228" s="47"/>
      <c r="I228" s="172">
        <v>0.5</v>
      </c>
      <c r="J228" s="217">
        <v>0.31</v>
      </c>
      <c r="K228" s="49">
        <v>0.19</v>
      </c>
      <c r="L228" s="49"/>
      <c r="M228" s="49"/>
      <c r="N228" s="50">
        <f t="shared" ref="N228" si="291">SUM(I228:M228)</f>
        <v>1</v>
      </c>
      <c r="O228" s="51"/>
      <c r="P228" s="52">
        <v>8</v>
      </c>
      <c r="Q228" s="53">
        <v>8</v>
      </c>
      <c r="R228" s="53">
        <v>8</v>
      </c>
      <c r="S228" s="53"/>
      <c r="T228" s="53"/>
      <c r="U228" s="54">
        <f t="shared" ref="U228" si="292">ROUND(((P228*I228)+(Q228*J228)+(R228*K228)+(S228*L228)+(T228*M228)),2)</f>
        <v>8</v>
      </c>
      <c r="V228" s="55">
        <f t="shared" ref="V228" si="293">IF(U228&gt;=8,8,U228)</f>
        <v>8</v>
      </c>
      <c r="W228" s="56">
        <v>52732429000</v>
      </c>
      <c r="X228" s="56">
        <v>13929224000</v>
      </c>
      <c r="Y228" s="56">
        <v>81140325000</v>
      </c>
      <c r="Z228" s="56"/>
      <c r="AA228" s="57"/>
      <c r="AB228" s="476">
        <f t="shared" ref="AB228" si="294">(((((W228*I228)+(X228*J228)+(Y228*K228)+(Z228*L228)+(AA228*M228))/$L$2)))</f>
        <v>1.1210471079966899</v>
      </c>
      <c r="AC228" s="536">
        <f t="shared" ref="AC228" si="295">12*AB228</f>
        <v>13.45256529596028</v>
      </c>
      <c r="AD228" s="478">
        <f t="shared" ref="AD228" si="296">IF(AC228&gt;=12,12,AC228)</f>
        <v>12</v>
      </c>
      <c r="AE228" s="59"/>
      <c r="AF228" s="59">
        <v>0.2</v>
      </c>
      <c r="AG228" s="263">
        <v>19.8</v>
      </c>
      <c r="AH228" s="60">
        <f t="shared" ref="AH228" si="297">V228+AD228+AG228+AE228+AF228</f>
        <v>40</v>
      </c>
      <c r="AI228" s="55">
        <f t="shared" ref="AI228" si="298">IF(AH228&gt;=40,40,AH228)</f>
        <v>40</v>
      </c>
      <c r="AJ228" s="61"/>
      <c r="AK228" s="62"/>
      <c r="AL228" s="63"/>
      <c r="AM228" s="64">
        <f t="shared" si="289"/>
        <v>1</v>
      </c>
      <c r="AN228" s="65">
        <f t="shared" si="290"/>
        <v>0</v>
      </c>
      <c r="AO228" s="66"/>
    </row>
    <row r="229" spans="1:41" s="22" customFormat="1" ht="48.75" customHeight="1" x14ac:dyDescent="0.15">
      <c r="A229" s="43"/>
      <c r="B229" s="44"/>
      <c r="C229" s="112" t="s">
        <v>247</v>
      </c>
      <c r="D229" s="112" t="s">
        <v>1102</v>
      </c>
      <c r="E229" s="45"/>
      <c r="F229" s="73"/>
      <c r="G229" s="46"/>
      <c r="H229" s="47"/>
      <c r="I229" s="172">
        <v>0.6</v>
      </c>
      <c r="J229" s="217">
        <v>0.4</v>
      </c>
      <c r="K229" s="49"/>
      <c r="L229" s="49"/>
      <c r="M229" s="49"/>
      <c r="N229" s="50">
        <f>SUM(I229:M229)</f>
        <v>1</v>
      </c>
      <c r="O229" s="51"/>
      <c r="P229" s="52">
        <v>8</v>
      </c>
      <c r="Q229" s="583">
        <v>7.8</v>
      </c>
      <c r="R229" s="53"/>
      <c r="S229" s="53"/>
      <c r="T229" s="53"/>
      <c r="U229" s="54">
        <f>ROUND(((P229*I229)+(Q229*J229)+(R229*K229)+(S229*L229)+(T229*M229)),2)</f>
        <v>7.92</v>
      </c>
      <c r="V229" s="55">
        <f>IF(U229&gt;=8,8,U229)</f>
        <v>7.92</v>
      </c>
      <c r="W229" s="68">
        <v>63188596000</v>
      </c>
      <c r="X229" s="56">
        <v>15072046000</v>
      </c>
      <c r="Y229" s="57"/>
      <c r="Z229" s="56"/>
      <c r="AA229" s="57"/>
      <c r="AB229" s="476">
        <f>(((((W229*I229)+(X229*J229)+(Y229*K229)+(Z229*L229)+(AA229*M229))/$L$2)))</f>
        <v>1.068547186237381</v>
      </c>
      <c r="AC229" s="536">
        <f>12*AB229</f>
        <v>12.822566234848573</v>
      </c>
      <c r="AD229" s="478">
        <f>IF(AC229&gt;=12,12,AC229)</f>
        <v>12</v>
      </c>
      <c r="AE229" s="59"/>
      <c r="AF229" s="59">
        <v>0.4</v>
      </c>
      <c r="AG229" s="263">
        <v>19.8</v>
      </c>
      <c r="AH229" s="60">
        <f>V229+AD229+AG229+AE229+AF229</f>
        <v>40.119999999999997</v>
      </c>
      <c r="AI229" s="55">
        <f>IF(AH229&gt;=40,40,AH229)</f>
        <v>40</v>
      </c>
      <c r="AJ229" s="61"/>
      <c r="AK229" s="62"/>
      <c r="AL229" s="63"/>
      <c r="AM229" s="64">
        <f t="shared" si="289"/>
        <v>1</v>
      </c>
      <c r="AN229" s="65">
        <f t="shared" si="290"/>
        <v>0</v>
      </c>
      <c r="AO229" s="66"/>
    </row>
    <row r="230" spans="1:41" s="22" customFormat="1" ht="48.75" customHeight="1" x14ac:dyDescent="0.15">
      <c r="A230" s="43"/>
      <c r="B230" s="44"/>
      <c r="C230" s="860" t="s">
        <v>1163</v>
      </c>
      <c r="D230" s="861"/>
      <c r="E230" s="861"/>
      <c r="F230" s="862"/>
      <c r="G230" s="46"/>
      <c r="H230" s="47"/>
      <c r="I230" s="172"/>
      <c r="J230" s="217"/>
      <c r="K230" s="217"/>
      <c r="L230" s="217"/>
      <c r="M230" s="217"/>
      <c r="N230" s="50"/>
      <c r="O230" s="51"/>
      <c r="P230" s="234">
        <v>93.42</v>
      </c>
      <c r="Q230" s="53">
        <v>88</v>
      </c>
      <c r="R230" s="53">
        <v>88</v>
      </c>
      <c r="S230" s="54"/>
      <c r="T230" s="54"/>
      <c r="U230" s="496">
        <f>(I220*P230)+(J220*Q230)+(K220*R230)</f>
        <v>90.419600000000003</v>
      </c>
      <c r="V230" s="55">
        <f>IF(U230&gt;=8,8,U230)</f>
        <v>8</v>
      </c>
      <c r="W230" s="56"/>
      <c r="X230" s="56"/>
      <c r="Y230" s="56"/>
      <c r="Z230" s="56"/>
      <c r="AA230" s="57"/>
      <c r="AB230" s="476"/>
      <c r="AC230" s="536"/>
      <c r="AD230" s="478"/>
      <c r="AE230" s="59"/>
      <c r="AF230" s="59"/>
      <c r="AG230" s="263"/>
      <c r="AH230" s="60"/>
      <c r="AI230" s="55"/>
      <c r="AJ230" s="61"/>
      <c r="AK230" s="62"/>
      <c r="AL230" s="63"/>
      <c r="AM230" s="64"/>
      <c r="AN230" s="65"/>
      <c r="AO230" s="66"/>
    </row>
    <row r="231" spans="1:41" s="22" customFormat="1" ht="48.75" customHeight="1" x14ac:dyDescent="0.15">
      <c r="A231" s="43"/>
      <c r="B231" s="44"/>
      <c r="C231" s="112" t="s">
        <v>1170</v>
      </c>
      <c r="D231" s="112" t="s">
        <v>1151</v>
      </c>
      <c r="E231" s="115" t="s">
        <v>1103</v>
      </c>
      <c r="F231" s="112" t="s">
        <v>1161</v>
      </c>
      <c r="G231" s="46"/>
      <c r="H231" s="47"/>
      <c r="I231" s="48">
        <v>0.5</v>
      </c>
      <c r="J231" s="49">
        <v>0.13</v>
      </c>
      <c r="K231" s="49">
        <v>0.22</v>
      </c>
      <c r="L231" s="49">
        <v>0.15</v>
      </c>
      <c r="M231" s="49"/>
      <c r="N231" s="50">
        <f>SUM(I231:M231)</f>
        <v>1</v>
      </c>
      <c r="O231" s="51"/>
      <c r="P231" s="52">
        <v>8</v>
      </c>
      <c r="Q231" s="581">
        <v>7.8</v>
      </c>
      <c r="R231" s="53">
        <v>8</v>
      </c>
      <c r="S231" s="53">
        <v>8</v>
      </c>
      <c r="T231" s="53"/>
      <c r="U231" s="54">
        <f>ROUND(((P231*I231)+(Q231*J231)+(R231*K231)+(S231*L231)+(T231*M231)),2)</f>
        <v>7.97</v>
      </c>
      <c r="V231" s="55">
        <f>IF(U231&gt;=8,8,U231)</f>
        <v>7.97</v>
      </c>
      <c r="W231" s="56">
        <v>211239752000</v>
      </c>
      <c r="X231" s="56">
        <v>3029232000</v>
      </c>
      <c r="Y231" s="57">
        <v>3648092000</v>
      </c>
      <c r="Z231" s="56">
        <v>43175448000</v>
      </c>
      <c r="AA231" s="57"/>
      <c r="AB231" s="476">
        <f>(((((W231*I231)+(X231*J231)+(Y231*K231)+(Z231*L231)+(AA231*M231))/$L$2)))</f>
        <v>2.7549616963486439</v>
      </c>
      <c r="AC231" s="536">
        <f>12*AB231</f>
        <v>33.059540356183724</v>
      </c>
      <c r="AD231" s="478">
        <f>IF(AC231&gt;=12,12,AC231)</f>
        <v>12</v>
      </c>
      <c r="AE231" s="59"/>
      <c r="AF231" s="59">
        <v>0.3</v>
      </c>
      <c r="AG231" s="496">
        <v>19.8</v>
      </c>
      <c r="AH231" s="60">
        <f>V231+AD231+AG231+AE231+AF231</f>
        <v>40.069999999999993</v>
      </c>
      <c r="AI231" s="55">
        <f>IF(AH231&gt;=40,40,AH231)</f>
        <v>40</v>
      </c>
      <c r="AJ231" s="61"/>
      <c r="AK231" s="62"/>
      <c r="AL231" s="63"/>
      <c r="AM231" s="64">
        <f>100%+AL231</f>
        <v>1</v>
      </c>
      <c r="AN231" s="65">
        <f>ROUNDUP((($E$2*AM231-$AN$4)*AJ231+$AN$4),-3)</f>
        <v>0</v>
      </c>
      <c r="AO231" s="66"/>
    </row>
    <row r="232" spans="1:41" s="22" customFormat="1" ht="48.75" customHeight="1" x14ac:dyDescent="0.15">
      <c r="A232" s="43"/>
      <c r="B232" s="44"/>
      <c r="C232" s="860" t="s">
        <v>1162</v>
      </c>
      <c r="D232" s="861"/>
      <c r="E232" s="861"/>
      <c r="F232" s="862"/>
      <c r="G232" s="46"/>
      <c r="H232" s="47"/>
      <c r="I232" s="172"/>
      <c r="J232" s="217"/>
      <c r="K232" s="217"/>
      <c r="L232" s="217"/>
      <c r="M232" s="217"/>
      <c r="N232" s="50"/>
      <c r="O232" s="51"/>
      <c r="P232" s="584">
        <v>87.05</v>
      </c>
      <c r="Q232" s="53">
        <v>88</v>
      </c>
      <c r="R232" s="53">
        <v>88</v>
      </c>
      <c r="S232" s="585">
        <v>92.5</v>
      </c>
      <c r="T232" s="54"/>
      <c r="U232" s="496">
        <f>(I231*P232)+(J231*Q232)+(K231*R232)+(L231*S232)</f>
        <v>88.2</v>
      </c>
      <c r="V232" s="55">
        <f>IF(U232&gt;=8,8,U232)</f>
        <v>8</v>
      </c>
      <c r="W232" s="56"/>
      <c r="X232" s="56"/>
      <c r="Y232" s="56"/>
      <c r="Z232" s="56"/>
      <c r="AA232" s="57"/>
      <c r="AB232" s="476"/>
      <c r="AC232" s="536"/>
      <c r="AD232" s="478"/>
      <c r="AE232" s="59"/>
      <c r="AF232" s="59"/>
      <c r="AG232" s="263"/>
      <c r="AH232" s="60"/>
      <c r="AI232" s="55"/>
      <c r="AJ232" s="61"/>
      <c r="AK232" s="62"/>
      <c r="AL232" s="63"/>
      <c r="AM232" s="64"/>
      <c r="AN232" s="65"/>
      <c r="AO232" s="66"/>
    </row>
    <row r="233" spans="1:41" s="22" customFormat="1" ht="48.75" customHeight="1" thickBot="1" x14ac:dyDescent="0.2">
      <c r="A233" s="43"/>
      <c r="B233" s="534"/>
      <c r="C233" s="592"/>
      <c r="D233" s="593"/>
      <c r="E233" s="593"/>
      <c r="F233" s="574"/>
      <c r="G233" s="499"/>
      <c r="H233" s="47"/>
      <c r="I233" s="172"/>
      <c r="J233" s="217"/>
      <c r="K233" s="217"/>
      <c r="L233" s="217"/>
      <c r="M233" s="217"/>
      <c r="N233" s="50"/>
      <c r="O233" s="51"/>
      <c r="P233" s="584"/>
      <c r="Q233" s="53"/>
      <c r="R233" s="53"/>
      <c r="S233" s="585"/>
      <c r="T233" s="54"/>
      <c r="U233" s="496"/>
      <c r="V233" s="55"/>
      <c r="W233" s="56"/>
      <c r="X233" s="56"/>
      <c r="Y233" s="56"/>
      <c r="Z233" s="56"/>
      <c r="AA233" s="57"/>
      <c r="AB233" s="476"/>
      <c r="AC233" s="536"/>
      <c r="AD233" s="478"/>
      <c r="AE233" s="59"/>
      <c r="AF233" s="59"/>
      <c r="AG233" s="263"/>
      <c r="AH233" s="60"/>
      <c r="AI233" s="55"/>
      <c r="AJ233" s="61"/>
      <c r="AK233" s="62"/>
      <c r="AL233" s="63"/>
      <c r="AM233" s="64"/>
      <c r="AN233" s="65"/>
      <c r="AO233" s="66"/>
    </row>
    <row r="234" spans="1:41" s="22" customFormat="1" ht="48.75" customHeight="1" x14ac:dyDescent="0.15">
      <c r="A234" s="177"/>
      <c r="B234" s="594"/>
      <c r="C234" s="601" t="s">
        <v>1130</v>
      </c>
      <c r="D234" s="601" t="s">
        <v>1152</v>
      </c>
      <c r="E234" s="602" t="s">
        <v>1156</v>
      </c>
      <c r="F234" s="568" t="s">
        <v>1126</v>
      </c>
      <c r="G234" s="482" t="s">
        <v>1132</v>
      </c>
      <c r="H234" s="47"/>
      <c r="I234" s="48">
        <v>0.5</v>
      </c>
      <c r="J234" s="571">
        <v>9.9599999999999994E-2</v>
      </c>
      <c r="K234" s="49">
        <v>0.25</v>
      </c>
      <c r="L234" s="49">
        <v>0.15</v>
      </c>
      <c r="M234" s="49"/>
      <c r="N234" s="527">
        <f>SUM(I234:M234)</f>
        <v>0.99960000000000004</v>
      </c>
      <c r="O234" s="51"/>
      <c r="P234" s="52">
        <v>8</v>
      </c>
      <c r="Q234" s="581">
        <v>7.8</v>
      </c>
      <c r="R234" s="53">
        <v>8</v>
      </c>
      <c r="S234" s="53">
        <v>8</v>
      </c>
      <c r="T234" s="53"/>
      <c r="U234" s="54">
        <f>ROUND(((P234*I234)+(Q234*J234)+(R234*K234)+(S234*L234)+(T234*M234)),2)</f>
        <v>7.98</v>
      </c>
      <c r="V234" s="55">
        <f>IF(U234&gt;=8,8,U234)</f>
        <v>7.98</v>
      </c>
      <c r="W234" s="56">
        <v>723688750000</v>
      </c>
      <c r="X234" s="57">
        <v>413622000</v>
      </c>
      <c r="Y234" s="57">
        <v>3034616000</v>
      </c>
      <c r="Z234" s="68">
        <v>10800957000</v>
      </c>
      <c r="AA234" s="57"/>
      <c r="AB234" s="476">
        <f>(((((W234*I234)+(X234*J234)+(Y234*K234)+(Z234*L234)+(AA234*M234))/$L$2)))</f>
        <v>8.8579008568784321</v>
      </c>
      <c r="AC234" s="536">
        <f>12*AB234</f>
        <v>106.29481028254119</v>
      </c>
      <c r="AD234" s="478">
        <f>IF(AC234&gt;=12,12,AC234)</f>
        <v>12</v>
      </c>
      <c r="AE234" s="59"/>
      <c r="AF234" s="59">
        <v>0.3</v>
      </c>
      <c r="AG234" s="263">
        <v>19.600000000000001</v>
      </c>
      <c r="AH234" s="60">
        <f>V234+AD234+AG234+AE234+AF234</f>
        <v>39.879999999999995</v>
      </c>
      <c r="AI234" s="55">
        <f>IF(AH234&gt;=40,40,AH234)</f>
        <v>39.879999999999995</v>
      </c>
      <c r="AJ234" s="61"/>
      <c r="AK234" s="62"/>
      <c r="AL234" s="63"/>
      <c r="AM234" s="64">
        <f>100%+AL234</f>
        <v>1</v>
      </c>
      <c r="AN234" s="65">
        <f>ROUNDUP((($E$2*AM234-$AN$4)*AJ234+$AN$4),-3)</f>
        <v>0</v>
      </c>
      <c r="AO234" s="66"/>
    </row>
    <row r="235" spans="1:41" s="22" customFormat="1" ht="48.75" customHeight="1" x14ac:dyDescent="0.15">
      <c r="A235" s="177"/>
      <c r="B235" s="595"/>
      <c r="C235" s="860" t="s">
        <v>1163</v>
      </c>
      <c r="D235" s="861"/>
      <c r="E235" s="861"/>
      <c r="F235" s="862"/>
      <c r="G235" s="46"/>
      <c r="H235" s="47"/>
      <c r="I235" s="172"/>
      <c r="J235" s="217"/>
      <c r="K235" s="217"/>
      <c r="L235" s="217"/>
      <c r="M235" s="217"/>
      <c r="N235" s="50"/>
      <c r="O235" s="51"/>
      <c r="P235" s="234">
        <v>88</v>
      </c>
      <c r="Q235" s="53">
        <v>88</v>
      </c>
      <c r="R235" s="53">
        <v>88</v>
      </c>
      <c r="S235" s="54">
        <v>88</v>
      </c>
      <c r="T235" s="54"/>
      <c r="U235" s="496">
        <f>(I234*P235)+(J234*Q235)+(K234*R235)+(L234*S235)</f>
        <v>87.964800000000011</v>
      </c>
      <c r="V235" s="55"/>
      <c r="W235" s="56"/>
      <c r="X235" s="56"/>
      <c r="Y235" s="56"/>
      <c r="Z235" s="56"/>
      <c r="AA235" s="57"/>
      <c r="AB235" s="476"/>
      <c r="AC235" s="536"/>
      <c r="AD235" s="478"/>
      <c r="AE235" s="59"/>
      <c r="AF235" s="59"/>
      <c r="AG235" s="263"/>
      <c r="AH235" s="60"/>
      <c r="AI235" s="55"/>
      <c r="AJ235" s="61"/>
      <c r="AK235" s="62"/>
      <c r="AL235" s="63"/>
      <c r="AM235" s="64"/>
      <c r="AN235" s="65"/>
      <c r="AO235" s="66"/>
    </row>
    <row r="236" spans="1:41" s="22" customFormat="1" ht="48.75" customHeight="1" x14ac:dyDescent="0.15">
      <c r="A236" s="177"/>
      <c r="B236" s="597"/>
      <c r="C236" s="45" t="s">
        <v>1130</v>
      </c>
      <c r="D236" s="588" t="s">
        <v>1152</v>
      </c>
      <c r="E236" s="589" t="s">
        <v>1156</v>
      </c>
      <c r="F236" s="117" t="s">
        <v>1168</v>
      </c>
      <c r="G236" s="46" t="s">
        <v>1132</v>
      </c>
      <c r="H236" s="47"/>
      <c r="I236" s="48">
        <v>0.5</v>
      </c>
      <c r="J236" s="571">
        <v>9.9599999999999994E-2</v>
      </c>
      <c r="K236" s="49">
        <v>0.25</v>
      </c>
      <c r="L236" s="49">
        <v>0.15</v>
      </c>
      <c r="M236" s="49"/>
      <c r="N236" s="527">
        <f>SUM(I236:M236)</f>
        <v>0.99960000000000004</v>
      </c>
      <c r="O236" s="51"/>
      <c r="P236" s="52">
        <v>8</v>
      </c>
      <c r="Q236" s="581">
        <v>7.8</v>
      </c>
      <c r="R236" s="53">
        <v>8</v>
      </c>
      <c r="S236" s="53">
        <v>8</v>
      </c>
      <c r="T236" s="53"/>
      <c r="U236" s="54">
        <f>ROUND(((P236*I236)+(Q236*J236)+(R236*K236)+(S236*L236)+(T236*M236)),2)</f>
        <v>7.98</v>
      </c>
      <c r="V236" s="55">
        <f>IF(U236&gt;=8,8,U236)</f>
        <v>7.98</v>
      </c>
      <c r="W236" s="56">
        <v>723688750000</v>
      </c>
      <c r="X236" s="57">
        <v>413622000</v>
      </c>
      <c r="Y236" s="57">
        <v>3034616000</v>
      </c>
      <c r="Z236" s="68">
        <v>10800957000</v>
      </c>
      <c r="AA236" s="57"/>
      <c r="AB236" s="476">
        <f>(((((W236*I236)+(X236*J236)+(Y236*K236)+(Z236*L236)+(AA236*M236))/$L$2)))</f>
        <v>8.8579008568784321</v>
      </c>
      <c r="AC236" s="536">
        <f>12*AB236</f>
        <v>106.29481028254119</v>
      </c>
      <c r="AD236" s="478">
        <f>IF(AC236&gt;=12,12,AC236)</f>
        <v>12</v>
      </c>
      <c r="AE236" s="59"/>
      <c r="AF236" s="59">
        <v>0.3</v>
      </c>
      <c r="AG236" s="263">
        <v>19.8</v>
      </c>
      <c r="AH236" s="60">
        <f>V236+AD236+AG236+AE236+AF236</f>
        <v>40.08</v>
      </c>
      <c r="AI236" s="55">
        <f>IF(AH236&gt;=40,40,AH236)</f>
        <v>40</v>
      </c>
      <c r="AJ236" s="61"/>
      <c r="AK236" s="62"/>
      <c r="AL236" s="63"/>
      <c r="AM236" s="64">
        <f>100%+AL236</f>
        <v>1</v>
      </c>
      <c r="AN236" s="65">
        <f>ROUNDUP((($E$2*AM236-$AN$4)*AJ236+$AN$4),-3)</f>
        <v>0</v>
      </c>
      <c r="AO236" s="66"/>
    </row>
    <row r="237" spans="1:41" s="22" customFormat="1" ht="48.75" customHeight="1" thickBot="1" x14ac:dyDescent="0.2">
      <c r="A237" s="177"/>
      <c r="B237" s="598"/>
      <c r="C237" s="863" t="s">
        <v>1163</v>
      </c>
      <c r="D237" s="864"/>
      <c r="E237" s="864"/>
      <c r="F237" s="865"/>
      <c r="G237" s="599"/>
      <c r="H237" s="47"/>
      <c r="I237" s="172"/>
      <c r="J237" s="217"/>
      <c r="K237" s="217"/>
      <c r="L237" s="217"/>
      <c r="M237" s="217"/>
      <c r="N237" s="50"/>
      <c r="O237" s="51"/>
      <c r="P237" s="234">
        <v>88</v>
      </c>
      <c r="Q237" s="53">
        <v>88</v>
      </c>
      <c r="R237" s="53">
        <v>88</v>
      </c>
      <c r="S237" s="54">
        <v>89</v>
      </c>
      <c r="T237" s="54"/>
      <c r="U237" s="496">
        <f>(I236*P237)+(J236*Q237)+(K236*R237)+(L236*S237)</f>
        <v>88.114800000000002</v>
      </c>
      <c r="V237" s="55"/>
      <c r="W237" s="56"/>
      <c r="X237" s="56"/>
      <c r="Y237" s="56"/>
      <c r="Z237" s="56"/>
      <c r="AA237" s="57"/>
      <c r="AB237" s="476"/>
      <c r="AC237" s="536"/>
      <c r="AD237" s="478"/>
      <c r="AE237" s="59"/>
      <c r="AF237" s="59"/>
      <c r="AG237" s="263"/>
      <c r="AH237" s="60"/>
      <c r="AI237" s="55"/>
      <c r="AJ237" s="61"/>
      <c r="AK237" s="62"/>
      <c r="AL237" s="63"/>
      <c r="AM237" s="64"/>
      <c r="AN237" s="65"/>
      <c r="AO237" s="66"/>
    </row>
    <row r="238" spans="1:41" s="22" customFormat="1" ht="48.75" customHeight="1" x14ac:dyDescent="0.15">
      <c r="A238" s="43"/>
      <c r="B238" s="44"/>
      <c r="C238" s="117" t="s">
        <v>1165</v>
      </c>
      <c r="D238" s="45" t="s">
        <v>1164</v>
      </c>
      <c r="E238" s="112" t="s">
        <v>1161</v>
      </c>
      <c r="F238" s="45"/>
      <c r="G238" s="46" t="s">
        <v>1133</v>
      </c>
      <c r="H238" s="47"/>
      <c r="I238" s="172">
        <v>0.2</v>
      </c>
      <c r="J238" s="571">
        <v>0.3</v>
      </c>
      <c r="K238" s="217">
        <v>0.5</v>
      </c>
      <c r="L238" s="217"/>
      <c r="M238" s="217"/>
      <c r="N238" s="50">
        <f>SUM(I238:M238)</f>
        <v>1</v>
      </c>
      <c r="O238" s="51"/>
      <c r="P238" s="52">
        <v>8</v>
      </c>
      <c r="Q238" s="53">
        <v>8</v>
      </c>
      <c r="R238" s="53">
        <v>8</v>
      </c>
      <c r="S238" s="53"/>
      <c r="T238" s="53"/>
      <c r="U238" s="54">
        <f>ROUND(((P238*I238)+(Q238*J238)+(R238*K238)+(S238*L238)+(T238*M238)),2)</f>
        <v>8</v>
      </c>
      <c r="V238" s="55">
        <f t="shared" ref="V238:V244" si="299">IF(U238&gt;=8,8,U238)</f>
        <v>8</v>
      </c>
      <c r="W238" s="56">
        <v>100000000000</v>
      </c>
      <c r="X238" s="56">
        <v>10000000000</v>
      </c>
      <c r="Y238" s="56">
        <v>43175448000</v>
      </c>
      <c r="Z238" s="56"/>
      <c r="AA238" s="57"/>
      <c r="AB238" s="476">
        <f>(((((W238*I238)+(X238*J238)+(Y238*K238)+(Z238*L238)+(AA238*M238))/$L$2)))</f>
        <v>1.0842499895983044</v>
      </c>
      <c r="AC238" s="536">
        <f>12*AB238</f>
        <v>13.010999875179653</v>
      </c>
      <c r="AD238" s="478">
        <f>IF(AC238&gt;=12,12,AC238)</f>
        <v>12</v>
      </c>
      <c r="AE238" s="59"/>
      <c r="AF238" s="59"/>
      <c r="AG238" s="496">
        <v>20</v>
      </c>
      <c r="AH238" s="60">
        <f t="shared" ref="AH238" si="300">V238+AD238+AG238+AE238+AF238</f>
        <v>40</v>
      </c>
      <c r="AI238" s="55">
        <f>IF(AH238&gt;=40,40,AH238)</f>
        <v>40</v>
      </c>
      <c r="AJ238" s="61"/>
      <c r="AK238" s="62"/>
      <c r="AL238" s="63"/>
      <c r="AM238" s="64">
        <f t="shared" ref="AM238" si="301">100%+AL238</f>
        <v>1</v>
      </c>
      <c r="AN238" s="65">
        <f t="shared" ref="AN238" si="302">ROUNDUP((($E$2*AM238-$AN$4)*AJ238+$AN$4),-3)</f>
        <v>0</v>
      </c>
      <c r="AO238" s="66"/>
    </row>
    <row r="239" spans="1:41" s="22" customFormat="1" ht="48.75" customHeight="1" x14ac:dyDescent="0.15">
      <c r="A239" s="43"/>
      <c r="B239" s="44"/>
      <c r="C239" s="860" t="s">
        <v>1163</v>
      </c>
      <c r="D239" s="861"/>
      <c r="E239" s="861"/>
      <c r="F239" s="862"/>
      <c r="G239" s="46"/>
      <c r="H239" s="47"/>
      <c r="I239" s="172"/>
      <c r="J239" s="217"/>
      <c r="K239" s="217"/>
      <c r="L239" s="217"/>
      <c r="M239" s="217"/>
      <c r="N239" s="50"/>
      <c r="O239" s="51"/>
      <c r="P239" s="234">
        <v>88</v>
      </c>
      <c r="Q239" s="53">
        <v>88</v>
      </c>
      <c r="R239" s="53">
        <v>92.5</v>
      </c>
      <c r="S239" s="54"/>
      <c r="T239" s="54"/>
      <c r="U239" s="496">
        <f>(I238*P239)+(J238*Q239)+(K238*R239)</f>
        <v>90.25</v>
      </c>
      <c r="V239" s="55">
        <f t="shared" si="299"/>
        <v>8</v>
      </c>
      <c r="W239" s="56"/>
      <c r="X239" s="56"/>
      <c r="Y239" s="56"/>
      <c r="Z239" s="56"/>
      <c r="AA239" s="57"/>
      <c r="AB239" s="476"/>
      <c r="AC239" s="536"/>
      <c r="AD239" s="478"/>
      <c r="AE239" s="59"/>
      <c r="AF239" s="59"/>
      <c r="AG239" s="263"/>
      <c r="AH239" s="60"/>
      <c r="AI239" s="55"/>
      <c r="AJ239" s="61"/>
      <c r="AK239" s="62"/>
      <c r="AL239" s="63"/>
      <c r="AM239" s="64"/>
      <c r="AN239" s="65"/>
      <c r="AO239" s="66"/>
    </row>
    <row r="240" spans="1:41" s="22" customFormat="1" ht="48.75" customHeight="1" x14ac:dyDescent="0.15">
      <c r="A240" s="43"/>
      <c r="B240" s="44"/>
      <c r="C240" s="115" t="s">
        <v>1160</v>
      </c>
      <c r="D240" s="82" t="s">
        <v>1166</v>
      </c>
      <c r="E240" s="73" t="s">
        <v>1117</v>
      </c>
      <c r="F240" s="45"/>
      <c r="G240" s="46"/>
      <c r="H240" s="47"/>
      <c r="I240" s="172">
        <v>0.5</v>
      </c>
      <c r="J240" s="571">
        <v>0.3</v>
      </c>
      <c r="K240" s="217">
        <v>0.2</v>
      </c>
      <c r="L240" s="217"/>
      <c r="M240" s="217"/>
      <c r="N240" s="50">
        <f>SUM(I240:M240)</f>
        <v>1</v>
      </c>
      <c r="O240" s="51"/>
      <c r="P240" s="52">
        <v>8</v>
      </c>
      <c r="Q240" s="53">
        <v>8</v>
      </c>
      <c r="R240" s="53">
        <v>8</v>
      </c>
      <c r="S240" s="53"/>
      <c r="T240" s="53"/>
      <c r="U240" s="54">
        <f>ROUND(((P240*I240)+(Q240*J240)+(R240*K240)+(S240*L240)+(T240*M240)),2)</f>
        <v>8</v>
      </c>
      <c r="V240" s="55">
        <f t="shared" si="299"/>
        <v>8</v>
      </c>
      <c r="W240" s="56">
        <v>209657563000</v>
      </c>
      <c r="X240" s="56"/>
      <c r="Y240" s="56"/>
      <c r="Z240" s="56"/>
      <c r="AA240" s="57"/>
      <c r="AB240" s="476">
        <f>(((((W240*I240)+(X240*J240)+(Y240*K240)+(Z240*L240)+(AA240*M240))/$L$2)))</f>
        <v>2.5491457077059581</v>
      </c>
      <c r="AC240" s="536">
        <f>12*AB240</f>
        <v>30.589748492471497</v>
      </c>
      <c r="AD240" s="478">
        <f>IF(AC240&gt;=12,12,AC240)</f>
        <v>12</v>
      </c>
      <c r="AE240" s="59"/>
      <c r="AF240" s="59"/>
      <c r="AG240" s="496">
        <v>20</v>
      </c>
      <c r="AH240" s="60">
        <f t="shared" ref="AH240" si="303">V240+AD240+AG240+AE240+AF240</f>
        <v>40</v>
      </c>
      <c r="AI240" s="55">
        <f>IF(AH240&gt;=40,40,AH240)</f>
        <v>40</v>
      </c>
      <c r="AJ240" s="61"/>
      <c r="AK240" s="62"/>
      <c r="AL240" s="63"/>
      <c r="AM240" s="64">
        <f t="shared" ref="AM240" si="304">100%+AL240</f>
        <v>1</v>
      </c>
      <c r="AN240" s="65">
        <f t="shared" ref="AN240" si="305">ROUNDUP((($E$2*AM240-$AN$4)*AJ240+$AN$4),-3)</f>
        <v>0</v>
      </c>
      <c r="AO240" s="66"/>
    </row>
    <row r="241" spans="1:41" s="22" customFormat="1" ht="48.75" customHeight="1" x14ac:dyDescent="0.15">
      <c r="A241" s="43"/>
      <c r="B241" s="44"/>
      <c r="C241" s="860" t="s">
        <v>1163</v>
      </c>
      <c r="D241" s="861"/>
      <c r="E241" s="861"/>
      <c r="F241" s="862"/>
      <c r="G241" s="46"/>
      <c r="H241" s="47"/>
      <c r="I241" s="172"/>
      <c r="J241" s="217"/>
      <c r="K241" s="217"/>
      <c r="L241" s="217"/>
      <c r="M241" s="217"/>
      <c r="N241" s="50"/>
      <c r="O241" s="51"/>
      <c r="P241" s="234">
        <v>93.42</v>
      </c>
      <c r="Q241" s="53">
        <v>88</v>
      </c>
      <c r="R241" s="53">
        <v>88</v>
      </c>
      <c r="S241" s="54"/>
      <c r="T241" s="54"/>
      <c r="U241" s="496">
        <f>(I240*P241)+(J240*Q241)+(K240*R241)</f>
        <v>90.710000000000008</v>
      </c>
      <c r="V241" s="55">
        <f t="shared" si="299"/>
        <v>8</v>
      </c>
      <c r="W241" s="56"/>
      <c r="X241" s="56"/>
      <c r="Y241" s="56"/>
      <c r="Z241" s="56"/>
      <c r="AA241" s="57"/>
      <c r="AB241" s="476"/>
      <c r="AC241" s="536"/>
      <c r="AD241" s="478"/>
      <c r="AE241" s="59"/>
      <c r="AF241" s="59"/>
      <c r="AG241" s="263"/>
      <c r="AH241" s="60"/>
      <c r="AI241" s="55"/>
      <c r="AJ241" s="61"/>
      <c r="AK241" s="62"/>
      <c r="AL241" s="63"/>
      <c r="AM241" s="64"/>
      <c r="AN241" s="65"/>
      <c r="AO241" s="66"/>
    </row>
    <row r="242" spans="1:41" s="22" customFormat="1" ht="48.75" customHeight="1" x14ac:dyDescent="0.15">
      <c r="A242" s="43"/>
      <c r="B242" s="44"/>
      <c r="C242" s="528" t="s">
        <v>1090</v>
      </c>
      <c r="D242" s="588" t="s">
        <v>1155</v>
      </c>
      <c r="E242" s="83" t="s">
        <v>1167</v>
      </c>
      <c r="F242" s="73"/>
      <c r="G242" s="46"/>
      <c r="H242" s="47"/>
      <c r="I242" s="172">
        <v>0.65</v>
      </c>
      <c r="J242" s="571">
        <v>0.25</v>
      </c>
      <c r="K242" s="217">
        <v>0.1</v>
      </c>
      <c r="L242" s="217"/>
      <c r="M242" s="217"/>
      <c r="N242" s="50">
        <f>SUM(I242:M242)</f>
        <v>1</v>
      </c>
      <c r="O242" s="51"/>
      <c r="P242" s="52">
        <v>8</v>
      </c>
      <c r="Q242" s="53">
        <v>8</v>
      </c>
      <c r="R242" s="166">
        <v>7.8</v>
      </c>
      <c r="S242" s="53">
        <v>8</v>
      </c>
      <c r="T242" s="53"/>
      <c r="U242" s="54">
        <f>ROUND(((P242*I242)+(Q242*J242)+(R242*K242)+(S242*L242)+(T242*M242)),2)</f>
        <v>7.98</v>
      </c>
      <c r="V242" s="55">
        <f t="shared" si="299"/>
        <v>7.98</v>
      </c>
      <c r="W242" s="56">
        <v>70123054000</v>
      </c>
      <c r="X242" s="56">
        <v>10236764000</v>
      </c>
      <c r="Y242" s="56"/>
      <c r="Z242" s="56">
        <v>43175448000</v>
      </c>
      <c r="AA242" s="57"/>
      <c r="AB242" s="476">
        <f>(((((W242*I242)+(X242*J242)+(Y242*K242)+(Z242*L242)+(AA242*M242))/$L$2)))</f>
        <v>1.170611471123665</v>
      </c>
      <c r="AC242" s="536">
        <f>12*AB242</f>
        <v>14.04733765348398</v>
      </c>
      <c r="AD242" s="478">
        <f>IF(AC242&gt;=12,12,AC242)</f>
        <v>12</v>
      </c>
      <c r="AE242" s="59"/>
      <c r="AF242" s="59">
        <v>0.3</v>
      </c>
      <c r="AG242" s="263">
        <v>19.8</v>
      </c>
      <c r="AH242" s="60">
        <f t="shared" ref="AH242" si="306">V242+AD242+AG242+AE242+AF242</f>
        <v>40.08</v>
      </c>
      <c r="AI242" s="55">
        <f>IF(AH242&gt;=40,40,AH242)</f>
        <v>40</v>
      </c>
      <c r="AJ242" s="61"/>
      <c r="AK242" s="62"/>
      <c r="AL242" s="63"/>
      <c r="AM242" s="64">
        <f t="shared" ref="AM242" si="307">100%+AL242</f>
        <v>1</v>
      </c>
      <c r="AN242" s="65">
        <f t="shared" ref="AN242" si="308">ROUNDUP((($E$2*AM242-$AN$4)*AJ242+$AN$4),-3)</f>
        <v>0</v>
      </c>
      <c r="AO242" s="66"/>
    </row>
    <row r="243" spans="1:41" s="22" customFormat="1" ht="48.75" customHeight="1" x14ac:dyDescent="0.15">
      <c r="A243" s="43"/>
      <c r="B243" s="44"/>
      <c r="C243" s="860" t="s">
        <v>1169</v>
      </c>
      <c r="D243" s="861"/>
      <c r="E243" s="861"/>
      <c r="F243" s="862"/>
      <c r="G243" s="46"/>
      <c r="H243" s="47"/>
      <c r="I243" s="172"/>
      <c r="J243" s="217"/>
      <c r="K243" s="217"/>
      <c r="L243" s="217"/>
      <c r="M243" s="217"/>
      <c r="N243" s="50"/>
      <c r="O243" s="51"/>
      <c r="P243" s="234">
        <v>88</v>
      </c>
      <c r="Q243" s="53">
        <v>88</v>
      </c>
      <c r="R243" s="53">
        <v>88</v>
      </c>
      <c r="S243" s="53">
        <v>92.5</v>
      </c>
      <c r="T243" s="54"/>
      <c r="U243" s="496">
        <f>(I242*P243)+(J242*Q243)+(K242*R243)+(L242*S243)</f>
        <v>88</v>
      </c>
      <c r="V243" s="55">
        <f t="shared" si="299"/>
        <v>8</v>
      </c>
      <c r="W243" s="56"/>
      <c r="X243" s="56"/>
      <c r="Y243" s="56"/>
      <c r="Z243" s="56"/>
      <c r="AA243" s="57"/>
      <c r="AB243" s="476"/>
      <c r="AC243" s="536"/>
      <c r="AD243" s="478"/>
      <c r="AE243" s="59"/>
      <c r="AF243" s="59"/>
      <c r="AG243" s="263"/>
      <c r="AH243" s="60"/>
      <c r="AI243" s="55"/>
      <c r="AJ243" s="61"/>
      <c r="AK243" s="62"/>
      <c r="AL243" s="63"/>
      <c r="AM243" s="64"/>
      <c r="AN243" s="65"/>
      <c r="AO243" s="66"/>
    </row>
    <row r="244" spans="1:41" s="22" customFormat="1" ht="48.75" customHeight="1" x14ac:dyDescent="0.15">
      <c r="A244" s="43"/>
      <c r="B244" s="44"/>
      <c r="C244" s="106" t="s">
        <v>202</v>
      </c>
      <c r="D244" s="103" t="s">
        <v>1157</v>
      </c>
      <c r="E244" s="103" t="s">
        <v>1107</v>
      </c>
      <c r="F244" s="103" t="s">
        <v>129</v>
      </c>
      <c r="G244" s="73"/>
      <c r="H244" s="47"/>
      <c r="I244" s="48">
        <v>0.5</v>
      </c>
      <c r="J244" s="49">
        <v>0.18</v>
      </c>
      <c r="K244" s="49">
        <v>0.13</v>
      </c>
      <c r="L244" s="49">
        <v>0.19</v>
      </c>
      <c r="M244" s="49"/>
      <c r="N244" s="50">
        <f>SUM(I244:M244)</f>
        <v>1</v>
      </c>
      <c r="O244" s="51"/>
      <c r="P244" s="52">
        <v>8</v>
      </c>
      <c r="Q244" s="53">
        <v>8</v>
      </c>
      <c r="R244" s="53">
        <v>8</v>
      </c>
      <c r="S244" s="53">
        <v>8</v>
      </c>
      <c r="T244" s="53"/>
      <c r="U244" s="54">
        <f>ROUND(((P244*I244)+(Q244*J244)+(R244*K244)+(S244*L244)+(T244*M244)),2)</f>
        <v>8</v>
      </c>
      <c r="V244" s="55">
        <f t="shared" si="299"/>
        <v>8</v>
      </c>
      <c r="W244" s="56">
        <v>52732429000</v>
      </c>
      <c r="X244" s="56">
        <v>1214313000</v>
      </c>
      <c r="Y244" s="56">
        <v>2089585000</v>
      </c>
      <c r="Z244" s="56">
        <v>101855610000</v>
      </c>
      <c r="AA244" s="57"/>
      <c r="AB244" s="476">
        <f>(((((W244*I244)+(X244*J244)+(Y244*K244)+(Z244*L244)+(AA244*M244))/$L$2)))</f>
        <v>1.1236750006437988</v>
      </c>
      <c r="AC244" s="536">
        <f>12*AB244</f>
        <v>13.484100007725585</v>
      </c>
      <c r="AD244" s="478">
        <f>IF(AC244&gt;=12,12,AC244)</f>
        <v>12</v>
      </c>
      <c r="AE244" s="59"/>
      <c r="AF244" s="59">
        <v>0.2</v>
      </c>
      <c r="AG244" s="263">
        <v>19.8</v>
      </c>
      <c r="AH244" s="60">
        <f>V244+AD244+AG244+AE244+AF244</f>
        <v>40</v>
      </c>
      <c r="AI244" s="55">
        <f>IF(AH244&gt;=40,40,AH244)</f>
        <v>40</v>
      </c>
      <c r="AJ244" s="61"/>
      <c r="AK244" s="62"/>
      <c r="AL244" s="63"/>
      <c r="AM244" s="64">
        <f>100%+AL244</f>
        <v>1</v>
      </c>
      <c r="AN244" s="65">
        <f>ROUNDUP((($E$2*AM244-$AN$4)*AJ244+$AN$4),-3)</f>
        <v>0</v>
      </c>
      <c r="AO244" s="66"/>
    </row>
    <row r="245" spans="1:41" s="22" customFormat="1" ht="30.75" customHeight="1" x14ac:dyDescent="0.15">
      <c r="A245" s="43"/>
      <c r="B245" s="44"/>
      <c r="C245" s="45"/>
      <c r="D245" s="45"/>
      <c r="E245" s="73"/>
      <c r="F245" s="45"/>
      <c r="G245" s="83"/>
      <c r="H245" s="47"/>
      <c r="I245" s="48"/>
      <c r="J245" s="217"/>
      <c r="K245" s="49"/>
      <c r="L245" s="49"/>
      <c r="M245" s="49"/>
      <c r="N245" s="50"/>
      <c r="O245" s="51"/>
      <c r="P245" s="52"/>
      <c r="Q245" s="53"/>
      <c r="R245" s="53"/>
      <c r="S245" s="53"/>
      <c r="T245" s="53"/>
      <c r="U245" s="54"/>
      <c r="V245" s="55"/>
      <c r="W245" s="56"/>
      <c r="X245" s="56"/>
      <c r="Y245" s="56"/>
      <c r="Z245" s="56"/>
      <c r="AA245" s="57"/>
      <c r="AB245" s="476"/>
      <c r="AC245" s="536"/>
      <c r="AD245" s="478"/>
      <c r="AE245" s="59"/>
      <c r="AF245" s="59"/>
      <c r="AG245" s="263"/>
      <c r="AH245" s="60"/>
      <c r="AI245" s="55"/>
      <c r="AJ245" s="61"/>
      <c r="AK245" s="62"/>
      <c r="AL245" s="63"/>
      <c r="AM245" s="64"/>
      <c r="AN245" s="65"/>
      <c r="AO245" s="66"/>
    </row>
    <row r="246" spans="1:41" s="22" customFormat="1" ht="48.75" customHeight="1" x14ac:dyDescent="0.15">
      <c r="A246" s="43"/>
      <c r="B246" s="44"/>
      <c r="C246" s="117" t="s">
        <v>1090</v>
      </c>
      <c r="D246" s="73"/>
      <c r="E246" s="45"/>
      <c r="F246" s="45" t="s">
        <v>1146</v>
      </c>
      <c r="G246" s="46"/>
      <c r="H246" s="47"/>
      <c r="I246" s="172"/>
      <c r="J246" s="217"/>
      <c r="K246" s="49"/>
      <c r="L246" s="49"/>
      <c r="M246" s="49"/>
      <c r="N246" s="50"/>
      <c r="O246" s="51"/>
      <c r="P246" s="52"/>
      <c r="Q246" s="53"/>
      <c r="R246" s="53"/>
      <c r="S246" s="53"/>
      <c r="T246" s="53"/>
      <c r="U246" s="54"/>
      <c r="V246" s="55"/>
      <c r="W246" s="56"/>
      <c r="X246" s="56"/>
      <c r="Y246" s="57"/>
      <c r="Z246" s="56"/>
      <c r="AA246" s="57"/>
      <c r="AB246" s="476"/>
      <c r="AC246" s="536"/>
      <c r="AD246" s="478"/>
      <c r="AE246" s="59"/>
      <c r="AF246" s="59"/>
      <c r="AG246" s="263"/>
      <c r="AH246" s="60"/>
      <c r="AI246" s="55"/>
      <c r="AJ246" s="61"/>
      <c r="AK246" s="62"/>
      <c r="AL246" s="63"/>
      <c r="AM246" s="64"/>
      <c r="AN246" s="65"/>
      <c r="AO246" s="66"/>
    </row>
    <row r="247" spans="1:41" s="22" customFormat="1" ht="48.75" customHeight="1" x14ac:dyDescent="0.15">
      <c r="A247" s="43"/>
      <c r="B247" s="44"/>
      <c r="C247" s="587" t="s">
        <v>1150</v>
      </c>
      <c r="D247" s="115" t="s">
        <v>1149</v>
      </c>
      <c r="E247" s="45"/>
      <c r="F247" s="73"/>
      <c r="G247" s="46"/>
      <c r="H247" s="47"/>
      <c r="I247" s="172">
        <v>0.69</v>
      </c>
      <c r="J247" s="217">
        <v>0.31</v>
      </c>
      <c r="K247" s="49"/>
      <c r="L247" s="49"/>
      <c r="M247" s="49"/>
      <c r="N247" s="50">
        <f t="shared" ref="N247" si="309">SUM(I247:M247)</f>
        <v>1</v>
      </c>
      <c r="O247" s="51"/>
      <c r="P247" s="52">
        <v>8</v>
      </c>
      <c r="Q247" s="53">
        <v>8</v>
      </c>
      <c r="R247" s="53"/>
      <c r="S247" s="53"/>
      <c r="T247" s="53"/>
      <c r="U247" s="54">
        <f t="shared" ref="U247" si="310">ROUND(((P247*I247)+(Q247*J247)+(R247*K247)+(S247*L247)+(T247*M247)),2)</f>
        <v>8</v>
      </c>
      <c r="V247" s="55">
        <f t="shared" ref="V247" si="311">IF(U247&gt;=8,8,U247)</f>
        <v>8</v>
      </c>
      <c r="W247" s="68">
        <v>58000000000</v>
      </c>
      <c r="X247" s="56">
        <v>13929224000</v>
      </c>
      <c r="Y247" s="57"/>
      <c r="Z247" s="56"/>
      <c r="AA247" s="57"/>
      <c r="AB247" s="476">
        <f t="shared" ref="AB247" si="312">(((((W247*I247)+(X247*J247)+(Y247*K247)+(Z247*L247)+(AA247*M247))/$L$2)))</f>
        <v>1.0781788387904483</v>
      </c>
      <c r="AC247" s="536">
        <f t="shared" ref="AC247" si="313">12*AB247</f>
        <v>12.93814606548538</v>
      </c>
      <c r="AD247" s="478">
        <f t="shared" ref="AD247" si="314">IF(AC247&gt;=12,12,AC247)</f>
        <v>12</v>
      </c>
      <c r="AE247" s="59"/>
      <c r="AF247" s="59">
        <v>0.2</v>
      </c>
      <c r="AG247" s="263">
        <v>19.8</v>
      </c>
      <c r="AH247" s="60">
        <f t="shared" ref="AH247" si="315">V247+AD247+AG247+AE247+AF247</f>
        <v>40</v>
      </c>
      <c r="AI247" s="55">
        <f t="shared" ref="AI247" si="316">IF(AH247&gt;=40,40,AH247)</f>
        <v>40</v>
      </c>
      <c r="AJ247" s="61"/>
      <c r="AK247" s="62"/>
      <c r="AL247" s="63"/>
      <c r="AM247" s="64">
        <f>100%+AL247</f>
        <v>1</v>
      </c>
      <c r="AN247" s="65">
        <f>ROUNDUP((($E$2*AM247-$AN$4)*AJ247+$AN$4),-3)</f>
        <v>0</v>
      </c>
      <c r="AO247" s="66"/>
    </row>
    <row r="248" spans="1:41" s="22" customFormat="1" ht="48.75" customHeight="1" x14ac:dyDescent="0.15">
      <c r="A248" s="43">
        <v>9</v>
      </c>
      <c r="B248" s="44"/>
      <c r="C248" s="586" t="s">
        <v>1159</v>
      </c>
      <c r="D248" s="112" t="s">
        <v>1119</v>
      </c>
      <c r="E248" s="112" t="s">
        <v>1107</v>
      </c>
      <c r="F248" s="591" t="s">
        <v>1158</v>
      </c>
      <c r="G248" s="73"/>
      <c r="H248" s="47"/>
      <c r="I248" s="48">
        <v>0.5</v>
      </c>
      <c r="J248" s="49">
        <v>0.18099999999999999</v>
      </c>
      <c r="K248" s="49">
        <v>0.12</v>
      </c>
      <c r="L248" s="49">
        <v>0.19900000000000001</v>
      </c>
      <c r="M248" s="49"/>
      <c r="N248" s="50">
        <f>SUM(I248:M248)</f>
        <v>1</v>
      </c>
      <c r="O248" s="51"/>
      <c r="P248" s="52">
        <v>8</v>
      </c>
      <c r="Q248" s="53">
        <v>8</v>
      </c>
      <c r="R248" s="53">
        <v>8</v>
      </c>
      <c r="S248" s="53">
        <v>8</v>
      </c>
      <c r="T248" s="53"/>
      <c r="U248" s="54">
        <f>ROUND(((P248*I248)+(Q248*J248)+(R248*K248)+(S248*L248)+(T248*M248)),2)</f>
        <v>8</v>
      </c>
      <c r="V248" s="55">
        <f>IF(U248&gt;=8,8,U248)</f>
        <v>8</v>
      </c>
      <c r="W248" s="56">
        <v>55400000000</v>
      </c>
      <c r="X248" s="56">
        <v>1214313000</v>
      </c>
      <c r="Y248" s="56">
        <v>2089585000</v>
      </c>
      <c r="Z248" s="56">
        <v>81140325000</v>
      </c>
      <c r="AA248" s="57"/>
      <c r="AB248" s="476">
        <f>(((((W248*I248)+(X248*J248)+(Y248*K248)+(Z248*L248)+(AA248*M248))/$L$2)))</f>
        <v>1.0776780518726907</v>
      </c>
      <c r="AC248" s="536">
        <f>12*AB248</f>
        <v>12.932136622472289</v>
      </c>
      <c r="AD248" s="478">
        <f>IF(AC248&gt;=12,12,AC248)</f>
        <v>12</v>
      </c>
      <c r="AE248" s="59"/>
      <c r="AF248" s="59">
        <v>0.2</v>
      </c>
      <c r="AG248" s="263">
        <v>19.8</v>
      </c>
      <c r="AH248" s="60">
        <f>V248+AD248+AG248+AE248+AF248</f>
        <v>40</v>
      </c>
      <c r="AI248" s="55">
        <f>IF(AH248&gt;=40,40,AH248)</f>
        <v>40</v>
      </c>
      <c r="AJ248" s="61"/>
      <c r="AK248" s="62"/>
      <c r="AL248" s="63"/>
      <c r="AM248" s="64">
        <f>100%+AL248</f>
        <v>1</v>
      </c>
      <c r="AN248" s="65">
        <f>ROUNDUP((($E$2*AM248-$AN$4)*AJ248+$AN$4),-3)</f>
        <v>0</v>
      </c>
      <c r="AO248" s="66"/>
    </row>
    <row r="249" spans="1:41" s="22" customFormat="1" ht="48.75" customHeight="1" x14ac:dyDescent="0.15">
      <c r="A249" s="43"/>
      <c r="B249" s="44"/>
      <c r="C249" s="73"/>
      <c r="D249" s="45"/>
      <c r="E249" s="45"/>
      <c r="F249" s="45"/>
      <c r="G249" s="83"/>
      <c r="H249" s="47"/>
      <c r="I249" s="48"/>
      <c r="J249" s="217"/>
      <c r="K249" s="49"/>
      <c r="L249" s="49"/>
      <c r="M249" s="49"/>
      <c r="N249" s="50"/>
      <c r="O249" s="51"/>
      <c r="P249" s="52"/>
      <c r="Q249" s="53"/>
      <c r="R249" s="53"/>
      <c r="S249" s="53"/>
      <c r="T249" s="53"/>
      <c r="U249" s="54"/>
      <c r="V249" s="55"/>
      <c r="W249" s="56"/>
      <c r="X249" s="56"/>
      <c r="Y249" s="56"/>
      <c r="Z249" s="56"/>
      <c r="AA249" s="57"/>
      <c r="AB249" s="476"/>
      <c r="AC249" s="536"/>
      <c r="AD249" s="478"/>
      <c r="AE249" s="59"/>
      <c r="AF249" s="59"/>
      <c r="AG249" s="263"/>
      <c r="AH249" s="60"/>
      <c r="AI249" s="55"/>
      <c r="AJ249" s="61"/>
      <c r="AK249" s="62"/>
      <c r="AL249" s="63"/>
      <c r="AM249" s="64"/>
      <c r="AN249" s="65"/>
      <c r="AO249" s="66"/>
    </row>
    <row r="250" spans="1:41" s="22" customFormat="1" ht="48.75" customHeight="1" x14ac:dyDescent="0.15">
      <c r="A250" s="43">
        <v>10</v>
      </c>
      <c r="B250" s="44"/>
      <c r="C250" s="112" t="s">
        <v>129</v>
      </c>
      <c r="D250" s="112" t="s">
        <v>1113</v>
      </c>
      <c r="E250" s="115" t="s">
        <v>1103</v>
      </c>
      <c r="F250" s="112" t="s">
        <v>1128</v>
      </c>
      <c r="G250" s="46"/>
      <c r="H250" s="47"/>
      <c r="I250" s="48">
        <v>0.5</v>
      </c>
      <c r="J250" s="49">
        <v>0.13</v>
      </c>
      <c r="K250" s="49">
        <v>0.22</v>
      </c>
      <c r="L250" s="49">
        <v>0.15</v>
      </c>
      <c r="M250" s="49"/>
      <c r="N250" s="50">
        <f>SUM(I250:M250)</f>
        <v>1</v>
      </c>
      <c r="O250" s="51"/>
      <c r="P250" s="52">
        <v>8</v>
      </c>
      <c r="Q250" s="581">
        <v>7.8</v>
      </c>
      <c r="R250" s="53">
        <v>8</v>
      </c>
      <c r="S250" s="53">
        <v>8</v>
      </c>
      <c r="T250" s="53"/>
      <c r="U250" s="54">
        <f>ROUND(((P250*I250)+(Q250*J250)+(R250*K250)+(S250*L250)+(T250*M250)),2)</f>
        <v>7.97</v>
      </c>
      <c r="V250" s="55">
        <f>IF(U250&gt;=8,8,U250)</f>
        <v>7.97</v>
      </c>
      <c r="W250" s="56">
        <v>101855610000</v>
      </c>
      <c r="X250" s="56">
        <v>3029232000</v>
      </c>
      <c r="Y250" s="57">
        <v>3648092000</v>
      </c>
      <c r="Z250" s="56">
        <v>1744492000</v>
      </c>
      <c r="AA250" s="57"/>
      <c r="AB250" s="476">
        <f>(((((W250*I250)+(X250*J250)+(Y250*K250)+(Z250*L250)+(AA250*M250))/$L$2)))</f>
        <v>1.2738790455574327</v>
      </c>
      <c r="AC250" s="536">
        <f>12*AB250</f>
        <v>15.286548546689193</v>
      </c>
      <c r="AD250" s="478">
        <f>IF(AC250&gt;=12,12,AC250)</f>
        <v>12</v>
      </c>
      <c r="AE250" s="59"/>
      <c r="AF250" s="59">
        <v>0.3</v>
      </c>
      <c r="AG250" s="263">
        <v>19.8</v>
      </c>
      <c r="AH250" s="60">
        <f>V250+AD250+AG250+AE250+AF250</f>
        <v>40.069999999999993</v>
      </c>
      <c r="AI250" s="55">
        <f>IF(AH250&gt;=40,40,AH250)</f>
        <v>40</v>
      </c>
      <c r="AJ250" s="61"/>
      <c r="AK250" s="62"/>
      <c r="AL250" s="63"/>
      <c r="AM250" s="64">
        <f>100%+AL250</f>
        <v>1</v>
      </c>
      <c r="AN250" s="65">
        <f>ROUNDUP((($E$2*AM250-$AN$4)*AJ250+$AN$4),-3)</f>
        <v>0</v>
      </c>
      <c r="AO250" s="66"/>
    </row>
    <row r="251" spans="1:41" s="22" customFormat="1" ht="48.75" customHeight="1" x14ac:dyDescent="0.15">
      <c r="A251" s="43">
        <v>9</v>
      </c>
      <c r="B251" s="44"/>
      <c r="C251" s="586" t="s">
        <v>1145</v>
      </c>
      <c r="D251" s="112" t="s">
        <v>1119</v>
      </c>
      <c r="E251" s="112" t="s">
        <v>1107</v>
      </c>
      <c r="F251" s="591" t="s">
        <v>1144</v>
      </c>
      <c r="G251" s="73"/>
      <c r="H251" s="47"/>
      <c r="I251" s="48">
        <v>0.5</v>
      </c>
      <c r="J251" s="49">
        <v>0.19</v>
      </c>
      <c r="K251" s="49">
        <v>0.12</v>
      </c>
      <c r="L251" s="49">
        <v>0.19</v>
      </c>
      <c r="M251" s="49"/>
      <c r="N251" s="50">
        <f>SUM(I251:M251)</f>
        <v>1</v>
      </c>
      <c r="O251" s="51"/>
      <c r="P251" s="52">
        <v>8</v>
      </c>
      <c r="Q251" s="53">
        <v>8</v>
      </c>
      <c r="R251" s="53">
        <v>8</v>
      </c>
      <c r="S251" s="53">
        <v>8</v>
      </c>
      <c r="T251" s="53"/>
      <c r="U251" s="54">
        <f>ROUND(((P251*I251)+(Q251*J251)+(R251*K251)+(S251*L251)+(T251*M251)),2)</f>
        <v>8</v>
      </c>
      <c r="V251" s="55">
        <f>IF(U251&gt;=8,8,U251)</f>
        <v>8</v>
      </c>
      <c r="W251" s="56">
        <v>61000000000</v>
      </c>
      <c r="X251" s="56">
        <v>1214313000</v>
      </c>
      <c r="Y251" s="56">
        <v>2089585000</v>
      </c>
      <c r="Z251" s="56">
        <v>70123054000</v>
      </c>
      <c r="AA251" s="57"/>
      <c r="AB251" s="476">
        <f>(((((W251*I251)+(X251*J251)+(Y251*K251)+(Z251*L251)+(AA251*M251))/$L$2)))</f>
        <v>1.0773712754604146</v>
      </c>
      <c r="AC251" s="536">
        <f>12*AB251</f>
        <v>12.928455305524974</v>
      </c>
      <c r="AD251" s="478">
        <f>IF(AC251&gt;=12,12,AC251)</f>
        <v>12</v>
      </c>
      <c r="AE251" s="59"/>
      <c r="AF251" s="59">
        <v>0.2</v>
      </c>
      <c r="AG251" s="263">
        <v>19.8</v>
      </c>
      <c r="AH251" s="60">
        <f>V251+AD251+AG251+AE251+AF251</f>
        <v>40</v>
      </c>
      <c r="AI251" s="55">
        <f>IF(AH251&gt;=40,40,AH251)</f>
        <v>40</v>
      </c>
      <c r="AJ251" s="61"/>
      <c r="AK251" s="62"/>
      <c r="AL251" s="63"/>
      <c r="AM251" s="64">
        <f>100%+AL251</f>
        <v>1</v>
      </c>
      <c r="AN251" s="65">
        <f>ROUNDUP((($E$2*AM251-$AN$4)*AJ251+$AN$4),-3)</f>
        <v>0</v>
      </c>
      <c r="AO251" s="66"/>
    </row>
    <row r="252" spans="1:41" s="22" customFormat="1" ht="48.75" customHeight="1" x14ac:dyDescent="0.15">
      <c r="A252" s="43">
        <v>9</v>
      </c>
      <c r="B252" s="44"/>
      <c r="C252" s="73" t="s">
        <v>1147</v>
      </c>
      <c r="D252" s="112" t="s">
        <v>1119</v>
      </c>
      <c r="E252" s="112" t="s">
        <v>1107</v>
      </c>
      <c r="F252" s="112" t="s">
        <v>1138</v>
      </c>
      <c r="G252" s="73"/>
      <c r="H252" s="47"/>
      <c r="I252" s="48">
        <v>0.19</v>
      </c>
      <c r="J252" s="49">
        <v>0.19</v>
      </c>
      <c r="K252" s="49">
        <v>0.12</v>
      </c>
      <c r="L252" s="49">
        <v>0.5</v>
      </c>
      <c r="M252" s="49"/>
      <c r="N252" s="50">
        <f>SUM(I252:M252)</f>
        <v>1</v>
      </c>
      <c r="O252" s="51"/>
      <c r="P252" s="52">
        <v>8</v>
      </c>
      <c r="Q252" s="53">
        <v>8</v>
      </c>
      <c r="R252" s="53">
        <v>8</v>
      </c>
      <c r="S252" s="53">
        <v>8</v>
      </c>
      <c r="T252" s="53"/>
      <c r="U252" s="54">
        <f>ROUND(((P252*I252)+(Q252*J252)+(R252*K252)+(S252*L252)+(T252*M252)),2)</f>
        <v>8</v>
      </c>
      <c r="V252" s="55">
        <f>IF(U252&gt;=8,8,U252)</f>
        <v>8</v>
      </c>
      <c r="W252" s="56"/>
      <c r="X252" s="56">
        <v>1214313000</v>
      </c>
      <c r="Y252" s="56">
        <v>2089585000</v>
      </c>
      <c r="Z252" s="56">
        <v>348872664000</v>
      </c>
      <c r="AA252" s="57"/>
      <c r="AB252" s="476">
        <f>(((((W252*I252)+(X252*J252)+(Y252*K252)+(Z252*L252)+(AA252*M252))/$L$2)))</f>
        <v>4.2535166101157298</v>
      </c>
      <c r="AC252" s="536">
        <f>12*AB252</f>
        <v>51.042199321388757</v>
      </c>
      <c r="AD252" s="478">
        <f>IF(AC252&gt;=12,12,AC252)</f>
        <v>12</v>
      </c>
      <c r="AE252" s="59"/>
      <c r="AF252" s="59">
        <v>0.2</v>
      </c>
      <c r="AG252" s="263">
        <v>19.8</v>
      </c>
      <c r="AH252" s="60">
        <f>V252+AD252+AG252+AE252+AF252</f>
        <v>40</v>
      </c>
      <c r="AI252" s="55">
        <f>IF(AH252&gt;=40,40,AH252)</f>
        <v>40</v>
      </c>
      <c r="AJ252" s="61"/>
      <c r="AK252" s="62"/>
      <c r="AL252" s="63"/>
      <c r="AM252" s="64">
        <f>100%+AL252</f>
        <v>1</v>
      </c>
      <c r="AN252" s="65">
        <f>ROUNDUP((($E$2*AM252-$AN$4)*AJ252+$AN$4),-3)</f>
        <v>0</v>
      </c>
      <c r="AO252" s="66"/>
    </row>
    <row r="253" spans="1:41" s="22" customFormat="1" ht="48.75" customHeight="1" x14ac:dyDescent="0.15">
      <c r="A253" s="43"/>
      <c r="B253" s="44"/>
      <c r="C253" s="860" t="s">
        <v>1137</v>
      </c>
      <c r="D253" s="861"/>
      <c r="E253" s="861"/>
      <c r="F253" s="862"/>
      <c r="G253" s="46"/>
      <c r="H253" s="47"/>
      <c r="I253" s="172"/>
      <c r="J253" s="217"/>
      <c r="K253" s="217"/>
      <c r="L253" s="217"/>
      <c r="M253" s="217"/>
      <c r="N253" s="50"/>
      <c r="O253" s="51"/>
      <c r="P253" s="584">
        <v>92.5</v>
      </c>
      <c r="Q253" s="53">
        <v>88</v>
      </c>
      <c r="R253" s="53">
        <v>88</v>
      </c>
      <c r="S253" s="585">
        <v>87.41</v>
      </c>
      <c r="T253" s="54"/>
      <c r="U253" s="496">
        <f>(I252*P253)+(J252*Q253)+(K252*R253)+(L252*S253)</f>
        <v>88.56</v>
      </c>
      <c r="V253" s="55">
        <f>IF(U253&gt;=8,8,U253)</f>
        <v>8</v>
      </c>
      <c r="W253" s="56"/>
      <c r="X253" s="56"/>
      <c r="Y253" s="56"/>
      <c r="Z253" s="56"/>
      <c r="AA253" s="57"/>
      <c r="AB253" s="476"/>
      <c r="AC253" s="536"/>
      <c r="AD253" s="478"/>
      <c r="AE253" s="59"/>
      <c r="AF253" s="59"/>
      <c r="AG253" s="263"/>
      <c r="AH253" s="60"/>
      <c r="AI253" s="55"/>
      <c r="AJ253" s="61"/>
      <c r="AK253" s="62"/>
      <c r="AL253" s="63"/>
      <c r="AM253" s="64"/>
      <c r="AN253" s="65"/>
      <c r="AO253" s="66"/>
    </row>
    <row r="254" spans="1:41" s="22" customFormat="1" ht="48.75" customHeight="1" x14ac:dyDescent="0.15">
      <c r="A254" s="43"/>
      <c r="B254" s="44"/>
      <c r="C254" s="112" t="s">
        <v>1143</v>
      </c>
      <c r="D254" s="112" t="s">
        <v>1102</v>
      </c>
      <c r="E254" s="45"/>
      <c r="F254" s="73"/>
      <c r="G254" s="46"/>
      <c r="H254" s="47"/>
      <c r="I254" s="172">
        <v>0.6</v>
      </c>
      <c r="J254" s="217">
        <v>0.4</v>
      </c>
      <c r="K254" s="49"/>
      <c r="L254" s="49"/>
      <c r="M254" s="49"/>
      <c r="N254" s="50">
        <f t="shared" ref="N254" si="317">SUM(I254:M254)</f>
        <v>1</v>
      </c>
      <c r="O254" s="51"/>
      <c r="P254" s="52">
        <v>8</v>
      </c>
      <c r="Q254" s="583">
        <v>7.8</v>
      </c>
      <c r="R254" s="53"/>
      <c r="S254" s="53"/>
      <c r="T254" s="53"/>
      <c r="U254" s="54">
        <f t="shared" ref="U254" si="318">ROUND(((P254*I254)+(Q254*J254)+(R254*K254)+(S254*L254)+(T254*M254)),2)</f>
        <v>7.92</v>
      </c>
      <c r="V254" s="55">
        <f t="shared" ref="V254" si="319">IF(U254&gt;=8,8,U254)</f>
        <v>7.92</v>
      </c>
      <c r="W254" s="68">
        <v>200000000000</v>
      </c>
      <c r="X254" s="56">
        <v>15072046000</v>
      </c>
      <c r="Y254" s="57"/>
      <c r="Z254" s="56"/>
      <c r="AA254" s="57"/>
      <c r="AB254" s="476">
        <f t="shared" ref="AB254" si="320">(((((W254*I254)+(X254*J254)+(Y254*K254)+(Z254*L254)+(AA254*M254))/$L$2)))</f>
        <v>3.0646719047441531</v>
      </c>
      <c r="AC254" s="536">
        <f t="shared" ref="AC254" si="321">12*AB254</f>
        <v>36.77606285692984</v>
      </c>
      <c r="AD254" s="478">
        <f t="shared" ref="AD254" si="322">IF(AC254&gt;=12,12,AC254)</f>
        <v>12</v>
      </c>
      <c r="AE254" s="59"/>
      <c r="AF254" s="59">
        <v>0.4</v>
      </c>
      <c r="AG254" s="263">
        <v>19.600000000000001</v>
      </c>
      <c r="AH254" s="60">
        <f t="shared" ref="AH254" si="323">V254+AD254+AG254+AE254+AF254</f>
        <v>39.92</v>
      </c>
      <c r="AI254" s="55">
        <f t="shared" ref="AI254" si="324">IF(AH254&gt;=40,40,AH254)</f>
        <v>39.92</v>
      </c>
      <c r="AJ254" s="61"/>
      <c r="AK254" s="62"/>
      <c r="AL254" s="63"/>
      <c r="AM254" s="64">
        <f>100%+AL254</f>
        <v>1</v>
      </c>
      <c r="AN254" s="65">
        <f>ROUNDUP((($E$2*AM254-$AN$4)*AJ254+$AN$4),-3)</f>
        <v>0</v>
      </c>
      <c r="AO254" s="66"/>
    </row>
    <row r="255" spans="1:41" s="22" customFormat="1" ht="48.75" customHeight="1" x14ac:dyDescent="0.15">
      <c r="A255" s="43"/>
      <c r="B255" s="44"/>
      <c r="C255" s="860" t="s">
        <v>1137</v>
      </c>
      <c r="D255" s="861"/>
      <c r="E255" s="861"/>
      <c r="F255" s="862"/>
      <c r="G255" s="46"/>
      <c r="H255" s="47"/>
      <c r="I255" s="172"/>
      <c r="J255" s="217"/>
      <c r="K255" s="217"/>
      <c r="L255" s="217"/>
      <c r="M255" s="217"/>
      <c r="N255" s="50"/>
      <c r="O255" s="51"/>
      <c r="P255" s="585">
        <v>87.05</v>
      </c>
      <c r="Q255" s="53">
        <v>88</v>
      </c>
      <c r="R255" s="53"/>
      <c r="S255" s="585"/>
      <c r="T255" s="54"/>
      <c r="U255" s="496">
        <f>(I254*P255)+(J254*Q255)+(K254*R255)+(L254*S255)</f>
        <v>87.43</v>
      </c>
      <c r="V255" s="55">
        <f>IF(U255&gt;=8,8,U255)</f>
        <v>8</v>
      </c>
      <c r="W255" s="56"/>
      <c r="X255" s="56"/>
      <c r="Y255" s="56"/>
      <c r="Z255" s="56"/>
      <c r="AA255" s="57"/>
      <c r="AB255" s="476"/>
      <c r="AC255" s="536"/>
      <c r="AD255" s="478"/>
      <c r="AE255" s="59"/>
      <c r="AF255" s="59"/>
      <c r="AG255" s="263"/>
      <c r="AH255" s="60"/>
      <c r="AI255" s="55"/>
      <c r="AJ255" s="61"/>
      <c r="AK255" s="62"/>
      <c r="AL255" s="63"/>
      <c r="AM255" s="64"/>
      <c r="AN255" s="65"/>
      <c r="AO255" s="66"/>
    </row>
    <row r="256" spans="1:41" s="22" customFormat="1" ht="48.75" customHeight="1" x14ac:dyDescent="0.15">
      <c r="A256" s="43">
        <v>9</v>
      </c>
      <c r="B256" s="44"/>
      <c r="C256" s="73" t="s">
        <v>1139</v>
      </c>
      <c r="D256" s="112" t="s">
        <v>1119</v>
      </c>
      <c r="E256" s="112" t="s">
        <v>1107</v>
      </c>
      <c r="F256" s="582" t="s">
        <v>1142</v>
      </c>
      <c r="G256" s="73"/>
      <c r="H256" s="47"/>
      <c r="I256" s="48">
        <v>0.5</v>
      </c>
      <c r="J256" s="49">
        <v>0.19</v>
      </c>
      <c r="K256" s="49">
        <v>0.12</v>
      </c>
      <c r="L256" s="49">
        <v>0.19</v>
      </c>
      <c r="M256" s="49"/>
      <c r="N256" s="50">
        <f>SUM(I256:M256)</f>
        <v>1</v>
      </c>
      <c r="O256" s="51"/>
      <c r="P256" s="52">
        <v>8</v>
      </c>
      <c r="Q256" s="53">
        <v>8</v>
      </c>
      <c r="R256" s="53">
        <v>8</v>
      </c>
      <c r="S256" s="53">
        <v>8</v>
      </c>
      <c r="T256" s="53"/>
      <c r="U256" s="54">
        <f>ROUND(((P256*I256)+(Q256*J256)+(R256*K256)+(S256*L256)+(T256*M256)),2)</f>
        <v>8</v>
      </c>
      <c r="V256" s="55">
        <f>IF(U256&gt;=8,8,U256)</f>
        <v>8</v>
      </c>
      <c r="W256" s="56">
        <v>43175448000</v>
      </c>
      <c r="X256" s="56">
        <v>1214313000</v>
      </c>
      <c r="Y256" s="56">
        <v>2089585000</v>
      </c>
      <c r="Z256" s="56">
        <v>211239752000</v>
      </c>
      <c r="AA256" s="57"/>
      <c r="AB256" s="476">
        <f>(((((W256*I256)+(X256*J256)+(Y256*K256)+(Z256*L256)+(AA256*M256))/$L$2)))</f>
        <v>1.5126471985832393</v>
      </c>
      <c r="AC256" s="536">
        <f>12*AB256</f>
        <v>18.151766382998872</v>
      </c>
      <c r="AD256" s="478">
        <f>IF(AC256&gt;=12,12,AC256)</f>
        <v>12</v>
      </c>
      <c r="AE256" s="59"/>
      <c r="AF256" s="59">
        <v>0.2</v>
      </c>
      <c r="AG256" s="263">
        <v>19.8</v>
      </c>
      <c r="AH256" s="60">
        <f>V256+AD256+AG256+AE256+AF256</f>
        <v>40</v>
      </c>
      <c r="AI256" s="55">
        <f>IF(AH256&gt;=40,40,AH256)</f>
        <v>40</v>
      </c>
      <c r="AJ256" s="61"/>
      <c r="AK256" s="62"/>
      <c r="AL256" s="63"/>
      <c r="AM256" s="64">
        <f>100%+AL256</f>
        <v>1</v>
      </c>
      <c r="AN256" s="65">
        <f>ROUNDUP((($E$2*AM256-$AN$4)*AJ256+$AN$4),-3)</f>
        <v>0</v>
      </c>
      <c r="AO256" s="66"/>
    </row>
    <row r="257" spans="1:41" s="22" customFormat="1" ht="48.75" customHeight="1" x14ac:dyDescent="0.15">
      <c r="A257" s="43"/>
      <c r="B257" s="44"/>
      <c r="C257" s="860" t="s">
        <v>1137</v>
      </c>
      <c r="D257" s="861"/>
      <c r="E257" s="861"/>
      <c r="F257" s="862"/>
      <c r="G257" s="46"/>
      <c r="H257" s="47"/>
      <c r="I257" s="172"/>
      <c r="J257" s="217"/>
      <c r="K257" s="217"/>
      <c r="L257" s="217"/>
      <c r="M257" s="217"/>
      <c r="N257" s="50"/>
      <c r="O257" s="51"/>
      <c r="P257" s="584">
        <v>92.5</v>
      </c>
      <c r="Q257" s="53">
        <v>88</v>
      </c>
      <c r="R257" s="53">
        <v>88</v>
      </c>
      <c r="S257" s="585">
        <v>87.05</v>
      </c>
      <c r="T257" s="54"/>
      <c r="U257" s="496">
        <f>(I256*P257)+(J256*Q257)+(K256*R257)+(L256*S257)</f>
        <v>90.069500000000005</v>
      </c>
      <c r="V257" s="55">
        <f>IF(U257&gt;=8,8,U257)</f>
        <v>8</v>
      </c>
      <c r="W257" s="56"/>
      <c r="X257" s="56"/>
      <c r="Y257" s="56"/>
      <c r="Z257" s="56"/>
      <c r="AA257" s="57"/>
      <c r="AB257" s="476"/>
      <c r="AC257" s="536"/>
      <c r="AD257" s="478"/>
      <c r="AE257" s="59"/>
      <c r="AF257" s="59"/>
      <c r="AG257" s="263"/>
      <c r="AH257" s="60"/>
      <c r="AI257" s="55"/>
      <c r="AJ257" s="61"/>
      <c r="AK257" s="62"/>
      <c r="AL257" s="63"/>
      <c r="AM257" s="64"/>
      <c r="AN257" s="65"/>
      <c r="AO257" s="66"/>
    </row>
    <row r="258" spans="1:41" s="22" customFormat="1" ht="41.25" customHeight="1" x14ac:dyDescent="0.15">
      <c r="A258" s="121"/>
      <c r="B258" s="122"/>
      <c r="C258" s="123"/>
      <c r="D258" s="124"/>
      <c r="E258" s="125"/>
      <c r="F258" s="582" t="s">
        <v>1136</v>
      </c>
      <c r="G258" s="125"/>
      <c r="H258" s="126"/>
      <c r="I258" s="123"/>
      <c r="J258" s="124"/>
      <c r="K258" s="124"/>
      <c r="L258" s="123"/>
      <c r="M258" s="125"/>
      <c r="N258" s="127"/>
      <c r="O258" s="126"/>
      <c r="P258" s="123"/>
      <c r="Q258" s="124"/>
      <c r="R258" s="124"/>
      <c r="S258" s="123"/>
      <c r="T258" s="125"/>
      <c r="U258" s="128"/>
      <c r="V258" s="129"/>
      <c r="W258" s="130"/>
      <c r="X258" s="131"/>
      <c r="Y258" s="131"/>
      <c r="Z258" s="130"/>
      <c r="AA258" s="132"/>
      <c r="AB258" s="133"/>
      <c r="AC258" s="133"/>
      <c r="AD258" s="486"/>
      <c r="AE258" s="134"/>
      <c r="AF258" s="134"/>
      <c r="AG258" s="490"/>
      <c r="AH258" s="135"/>
      <c r="AI258" s="135"/>
      <c r="AJ258" s="131"/>
      <c r="AK258" s="125"/>
      <c r="AL258" s="136"/>
      <c r="AM258" s="137"/>
      <c r="AN258" s="487"/>
      <c r="AO258" s="139"/>
    </row>
    <row r="259" spans="1:41" s="22" customFormat="1" ht="48.75" customHeight="1" x14ac:dyDescent="0.15">
      <c r="A259" s="43">
        <v>2</v>
      </c>
      <c r="B259" s="44"/>
      <c r="C259" s="112" t="s">
        <v>48</v>
      </c>
      <c r="D259" s="112" t="s">
        <v>1102</v>
      </c>
      <c r="E259" s="45"/>
      <c r="F259" s="73"/>
      <c r="G259" s="46"/>
      <c r="H259" s="47"/>
      <c r="I259" s="172">
        <v>0.6</v>
      </c>
      <c r="J259" s="49">
        <v>0.4</v>
      </c>
      <c r="K259" s="49"/>
      <c r="L259" s="49"/>
      <c r="M259" s="49"/>
      <c r="N259" s="50">
        <f t="shared" ref="N259" si="325">SUM(I259:M259)</f>
        <v>1</v>
      </c>
      <c r="O259" s="51"/>
      <c r="P259" s="52">
        <v>8</v>
      </c>
      <c r="Q259" s="581">
        <v>7.8</v>
      </c>
      <c r="R259" s="53"/>
      <c r="S259" s="53"/>
      <c r="T259" s="53"/>
      <c r="U259" s="54">
        <f t="shared" ref="U259" si="326">ROUND(((P259*I259)+(Q259*J259)+(R259*K259)+(S259*L259)+(T259*M259)),2)</f>
        <v>7.92</v>
      </c>
      <c r="V259" s="55">
        <f t="shared" ref="V259" si="327">IF(U259&gt;=8,8,U259)</f>
        <v>7.92</v>
      </c>
      <c r="W259" s="68">
        <v>216905995000</v>
      </c>
      <c r="X259" s="56">
        <v>15072046000</v>
      </c>
      <c r="Y259" s="57"/>
      <c r="Z259" s="56"/>
      <c r="AA259" s="57"/>
      <c r="AB259" s="476">
        <f t="shared" ref="AB259" si="328">(((((W259*I259)+(X259*J259)+(Y259*K259)+(Z259*L259)+(AA259*M259))/$L$2)))</f>
        <v>3.3113360973757255</v>
      </c>
      <c r="AC259" s="536">
        <f t="shared" ref="AC259" si="329">12*AB259</f>
        <v>39.736033168508705</v>
      </c>
      <c r="AD259" s="478">
        <f t="shared" ref="AD259" si="330">IF(AC259&gt;=12,12,AC259)</f>
        <v>12</v>
      </c>
      <c r="AE259" s="59"/>
      <c r="AF259" s="59">
        <v>0.4</v>
      </c>
      <c r="AG259" s="263">
        <v>19.8</v>
      </c>
      <c r="AH259" s="60">
        <f t="shared" ref="AH259" si="331">V259+AD259+AG259+AE259+AF259</f>
        <v>40.119999999999997</v>
      </c>
      <c r="AI259" s="55">
        <f t="shared" ref="AI259" si="332">IF(AH259&gt;=40,40,AH259)</f>
        <v>40</v>
      </c>
      <c r="AJ259" s="61"/>
      <c r="AK259" s="62"/>
      <c r="AL259" s="63"/>
      <c r="AM259" s="64">
        <f>100%+AL259</f>
        <v>1</v>
      </c>
      <c r="AN259" s="65">
        <f>ROUNDUP((($E$2*AM259-$AN$4)*AJ259+$AN$4),-3)</f>
        <v>0</v>
      </c>
      <c r="AO259" s="66"/>
    </row>
    <row r="260" spans="1:41" s="22" customFormat="1" ht="48.75" customHeight="1" x14ac:dyDescent="0.15">
      <c r="A260" s="43">
        <v>3</v>
      </c>
      <c r="B260" s="44"/>
      <c r="C260" s="112" t="s">
        <v>1116</v>
      </c>
      <c r="D260" s="115" t="s">
        <v>1105</v>
      </c>
      <c r="E260" s="112" t="s">
        <v>1112</v>
      </c>
      <c r="F260" s="112" t="s">
        <v>62</v>
      </c>
      <c r="G260" s="46"/>
      <c r="H260" s="47"/>
      <c r="I260" s="172">
        <v>0.5</v>
      </c>
      <c r="J260" s="49">
        <v>0.19</v>
      </c>
      <c r="K260" s="49">
        <v>0.16</v>
      </c>
      <c r="L260" s="217">
        <v>0.15</v>
      </c>
      <c r="M260" s="49"/>
      <c r="N260" s="50">
        <f>SUM(I260:M260)</f>
        <v>1</v>
      </c>
      <c r="O260" s="51"/>
      <c r="P260" s="52">
        <v>8</v>
      </c>
      <c r="Q260" s="581">
        <v>7.8</v>
      </c>
      <c r="R260" s="581">
        <v>7.8</v>
      </c>
      <c r="S260" s="53">
        <v>8</v>
      </c>
      <c r="T260" s="53"/>
      <c r="U260" s="54">
        <f>ROUND(((P260*I260)+(Q260*J260)+(R260*K260)+(S260*L260)+(T260*M260)),2)</f>
        <v>7.93</v>
      </c>
      <c r="V260" s="55">
        <f>IF(U260&gt;=8,8,U260)</f>
        <v>7.93</v>
      </c>
      <c r="W260" s="56">
        <v>6295416000</v>
      </c>
      <c r="X260" s="57">
        <v>3556004000</v>
      </c>
      <c r="Y260" s="56">
        <v>2089585000</v>
      </c>
      <c r="Z260" s="56">
        <v>308569971000</v>
      </c>
      <c r="AA260" s="57"/>
      <c r="AB260" s="476">
        <f>(((((W260*I260)+(X260*J260)+(Y260*K260)+(Z260*L260)+(AA260*M260))/$L$2)))</f>
        <v>1.2266384180687921</v>
      </c>
      <c r="AC260" s="536">
        <f>12*AB260</f>
        <v>14.719661016825505</v>
      </c>
      <c r="AD260" s="478">
        <f>IF(AC260&gt;=12,12,AC260)</f>
        <v>12</v>
      </c>
      <c r="AE260" s="182"/>
      <c r="AF260" s="59">
        <v>0.3</v>
      </c>
      <c r="AG260" s="263">
        <v>19.8</v>
      </c>
      <c r="AH260" s="60">
        <f>V260+AD260+AG260+AE260+AF260</f>
        <v>40.03</v>
      </c>
      <c r="AI260" s="55">
        <f>IF(AH260&gt;=40,40,AH260)</f>
        <v>40</v>
      </c>
      <c r="AJ260" s="61"/>
      <c r="AK260" s="62"/>
      <c r="AL260" s="63"/>
      <c r="AM260" s="64">
        <f>100%+AL260</f>
        <v>1</v>
      </c>
      <c r="AN260" s="65">
        <f>ROUNDUP((($E$2*AM260-$AN$4)*AJ260+$AN$4),-3)</f>
        <v>0</v>
      </c>
      <c r="AO260" s="66"/>
    </row>
    <row r="261" spans="1:41" s="22" customFormat="1" ht="48.75" customHeight="1" x14ac:dyDescent="0.15">
      <c r="A261" s="43">
        <v>5</v>
      </c>
      <c r="B261" s="44"/>
      <c r="C261" s="112" t="s">
        <v>1021</v>
      </c>
      <c r="D261" s="112" t="s">
        <v>1111</v>
      </c>
      <c r="E261" s="112" t="s">
        <v>1110</v>
      </c>
      <c r="F261" s="115" t="s">
        <v>1117</v>
      </c>
      <c r="G261" s="46"/>
      <c r="H261" s="47"/>
      <c r="I261" s="48">
        <v>0.5</v>
      </c>
      <c r="J261" s="49">
        <v>0.11</v>
      </c>
      <c r="K261" s="49">
        <v>0.2</v>
      </c>
      <c r="L261" s="49">
        <v>0.19</v>
      </c>
      <c r="M261" s="49"/>
      <c r="N261" s="50">
        <f>SUM(I261:M261)</f>
        <v>1</v>
      </c>
      <c r="O261" s="51"/>
      <c r="P261" s="52">
        <v>8</v>
      </c>
      <c r="Q261" s="53">
        <v>8</v>
      </c>
      <c r="R261" s="53">
        <v>8</v>
      </c>
      <c r="S261" s="53">
        <v>8</v>
      </c>
      <c r="T261" s="53"/>
      <c r="U261" s="54">
        <f>ROUND(((P261*I261)+(Q261*J261)+(R261*K261)+(S261*L261)+(T261*M261)),2)</f>
        <v>8</v>
      </c>
      <c r="V261" s="55">
        <f>IF(U261&gt;=8,8,U261)</f>
        <v>8</v>
      </c>
      <c r="W261" s="57">
        <v>93569101000</v>
      </c>
      <c r="X261" s="56">
        <v>1897756000</v>
      </c>
      <c r="Y261" s="56">
        <v>5500000000</v>
      </c>
      <c r="Z261" s="68">
        <v>11435747000</v>
      </c>
      <c r="AA261" s="57"/>
      <c r="AB261" s="476">
        <f>(((((W261*I261)+(X261*J261)+(Y261*K261)+(Z261*L261)+(AA261*M261))/$L$2)))</f>
        <v>1.2223322639344605</v>
      </c>
      <c r="AC261" s="536">
        <f>12*AB261</f>
        <v>14.667987167213525</v>
      </c>
      <c r="AD261" s="478">
        <f>IF(AC261&gt;=12,12,AC261)</f>
        <v>12</v>
      </c>
      <c r="AE261" s="59"/>
      <c r="AF261" s="59">
        <v>0.2</v>
      </c>
      <c r="AG261" s="263">
        <v>19.8</v>
      </c>
      <c r="AH261" s="60">
        <f>V261+AD261+AG261+AE261+AF261</f>
        <v>40</v>
      </c>
      <c r="AI261" s="55">
        <f>IF(AH261&gt;=40,40,AH261)</f>
        <v>40</v>
      </c>
      <c r="AJ261" s="61"/>
      <c r="AK261" s="62"/>
      <c r="AL261" s="63"/>
      <c r="AM261" s="64">
        <f>100%+AL261</f>
        <v>1</v>
      </c>
      <c r="AN261" s="65">
        <f>ROUNDUP((($E$2*AM261-$AN$4)*AJ261+$AN$4),-3)</f>
        <v>0</v>
      </c>
      <c r="AO261" s="66"/>
    </row>
    <row r="262" spans="1:41" s="22" customFormat="1" ht="48.75" customHeight="1" x14ac:dyDescent="0.15">
      <c r="A262" s="43"/>
      <c r="B262" s="44"/>
      <c r="C262" s="543" t="s">
        <v>1135</v>
      </c>
      <c r="D262" s="115" t="s">
        <v>1114</v>
      </c>
      <c r="E262" s="582" t="s">
        <v>1129</v>
      </c>
      <c r="F262" s="45"/>
      <c r="G262" s="46"/>
      <c r="H262" s="47"/>
      <c r="I262" s="48">
        <v>0.5</v>
      </c>
      <c r="J262" s="217">
        <v>0.30049999999999999</v>
      </c>
      <c r="K262" s="217">
        <v>0.19950000000000001</v>
      </c>
      <c r="L262" s="49"/>
      <c r="M262" s="49"/>
      <c r="N262" s="50">
        <f>SUM(I262:M262)</f>
        <v>1</v>
      </c>
      <c r="O262" s="51"/>
      <c r="P262" s="52">
        <v>8</v>
      </c>
      <c r="Q262" s="53">
        <v>8</v>
      </c>
      <c r="R262" s="53">
        <v>8</v>
      </c>
      <c r="S262" s="53"/>
      <c r="T262" s="53"/>
      <c r="U262" s="54">
        <f>ROUND(((P262*I262)+(Q262*J262)+(R262*K262)+(S262*L262)+(T262*M262)),2)</f>
        <v>8</v>
      </c>
      <c r="V262" s="55">
        <f>IF(U262&gt;=8,8,U262)</f>
        <v>8</v>
      </c>
      <c r="W262" s="56">
        <v>348872664000</v>
      </c>
      <c r="X262" s="56">
        <v>4796317000</v>
      </c>
      <c r="Y262" s="68"/>
      <c r="Z262" s="68"/>
      <c r="AA262" s="57"/>
      <c r="AB262" s="476">
        <f>(((((W262*I262)+(X262*J262)+(Y262*K262)+(Z262*L262)+(AA262*M262))/$L$2)))</f>
        <v>4.2768568621511855</v>
      </c>
      <c r="AC262" s="536">
        <f>12*AB262</f>
        <v>51.32228234581423</v>
      </c>
      <c r="AD262" s="478">
        <f>IF(AC262&gt;=12,12,AC262)</f>
        <v>12</v>
      </c>
      <c r="AE262" s="59"/>
      <c r="AF262" s="59">
        <v>0.2</v>
      </c>
      <c r="AG262" s="263">
        <v>19.600000000000001</v>
      </c>
      <c r="AH262" s="60">
        <f t="shared" ref="AH262:AH265" si="333">V262+AD262+AG262+AE262+AF262</f>
        <v>39.800000000000004</v>
      </c>
      <c r="AI262" s="55">
        <f>IF(AH262&gt;=40,40,AH262)</f>
        <v>39.800000000000004</v>
      </c>
      <c r="AJ262" s="61"/>
      <c r="AK262" s="62"/>
      <c r="AL262" s="63"/>
      <c r="AM262" s="64">
        <f>100%+AL262</f>
        <v>1</v>
      </c>
      <c r="AN262" s="65">
        <f>ROUNDUP((($E$2*AM262-$AN$4)*AJ262+$AN$4),-3)</f>
        <v>0</v>
      </c>
      <c r="AO262" s="66"/>
    </row>
    <row r="263" spans="1:41" s="22" customFormat="1" ht="48.75" customHeight="1" x14ac:dyDescent="0.15">
      <c r="A263" s="43"/>
      <c r="B263" s="44"/>
      <c r="C263" s="45"/>
      <c r="D263" s="112" t="s">
        <v>1115</v>
      </c>
      <c r="E263" s="112" t="s">
        <v>1106</v>
      </c>
      <c r="F263" s="45"/>
      <c r="G263" s="46"/>
      <c r="H263" s="47"/>
      <c r="I263" s="48"/>
      <c r="J263" s="217">
        <v>0.29680000000000001</v>
      </c>
      <c r="K263" s="49">
        <v>6.4000000000000001E-2</v>
      </c>
      <c r="L263" s="49"/>
      <c r="M263" s="49"/>
      <c r="N263" s="50">
        <f t="shared" ref="N263" si="334">SUM(I263:M263)</f>
        <v>0.36080000000000001</v>
      </c>
      <c r="O263" s="51"/>
      <c r="P263" s="52">
        <v>8</v>
      </c>
      <c r="Q263" s="53">
        <v>8</v>
      </c>
      <c r="R263" s="581">
        <v>7.8</v>
      </c>
      <c r="S263" s="53">
        <v>8</v>
      </c>
      <c r="T263" s="53"/>
      <c r="U263" s="54">
        <f t="shared" ref="U263:U265" si="335">ROUND(((P263*I263)+(Q263*J263)+(R263*K263)+(S263*L263)+(T263*M263)),2)</f>
        <v>2.87</v>
      </c>
      <c r="V263" s="55">
        <f t="shared" ref="V263:V265" si="336">IF(U263&gt;=8,8,U263)</f>
        <v>2.87</v>
      </c>
      <c r="W263" s="57"/>
      <c r="X263" s="56">
        <v>10236764000</v>
      </c>
      <c r="Y263" s="56">
        <v>1995156000</v>
      </c>
      <c r="Z263" s="56"/>
      <c r="AA263" s="57"/>
      <c r="AB263" s="476">
        <f t="shared" ref="AB263:AB265" si="337">(((((W263*I263)+(X263*J263)+(Y263*K263)+(Z263*L263)+(AA263*M263))/$L$2)))</f>
        <v>7.6987418464020102E-2</v>
      </c>
      <c r="AC263" s="536">
        <f t="shared" ref="AC263:AC265" si="338">12*AB263</f>
        <v>0.92384902156824122</v>
      </c>
      <c r="AD263" s="478">
        <f t="shared" ref="AD263:AD265" si="339">IF(AC263&gt;=12,12,AC263)</f>
        <v>0.92384902156824122</v>
      </c>
      <c r="AE263" s="59"/>
      <c r="AF263" s="59">
        <v>0.3</v>
      </c>
      <c r="AG263" s="263">
        <v>19.8</v>
      </c>
      <c r="AH263" s="60">
        <f t="shared" si="333"/>
        <v>23.893849021568244</v>
      </c>
      <c r="AI263" s="55">
        <f t="shared" ref="AI263:AI265" si="340">IF(AH263&gt;=40,40,AH263)</f>
        <v>23.893849021568244</v>
      </c>
      <c r="AJ263" s="61"/>
      <c r="AK263" s="62"/>
      <c r="AL263" s="63"/>
      <c r="AM263" s="64"/>
      <c r="AN263" s="65"/>
      <c r="AO263" s="66"/>
    </row>
    <row r="264" spans="1:41" s="22" customFormat="1" ht="48.75" customHeight="1" x14ac:dyDescent="0.15">
      <c r="A264" s="43"/>
      <c r="B264" s="44"/>
      <c r="C264" s="45"/>
      <c r="D264" s="45"/>
      <c r="E264" s="45"/>
      <c r="F264" s="45"/>
      <c r="G264" s="46"/>
      <c r="H264" s="47"/>
      <c r="I264" s="48"/>
      <c r="J264" s="49"/>
      <c r="K264" s="49"/>
      <c r="L264" s="49"/>
      <c r="M264" s="49"/>
      <c r="N264" s="50">
        <f t="shared" ref="N264:N265" si="341">SUM(I264:M264)</f>
        <v>0</v>
      </c>
      <c r="O264" s="51"/>
      <c r="P264" s="52"/>
      <c r="Q264" s="53"/>
      <c r="R264" s="53"/>
      <c r="S264" s="53"/>
      <c r="T264" s="53"/>
      <c r="U264" s="54">
        <f t="shared" si="335"/>
        <v>0</v>
      </c>
      <c r="V264" s="488">
        <f t="shared" si="336"/>
        <v>0</v>
      </c>
      <c r="W264" s="57"/>
      <c r="X264" s="57"/>
      <c r="Y264" s="56"/>
      <c r="Z264" s="57"/>
      <c r="AA264" s="57"/>
      <c r="AB264" s="476">
        <f t="shared" si="337"/>
        <v>0</v>
      </c>
      <c r="AC264" s="536">
        <f t="shared" si="338"/>
        <v>0</v>
      </c>
      <c r="AD264" s="478">
        <f t="shared" si="339"/>
        <v>0</v>
      </c>
      <c r="AE264" s="182"/>
      <c r="AF264" s="182">
        <v>0.4</v>
      </c>
      <c r="AG264" s="263">
        <v>19.8</v>
      </c>
      <c r="AH264" s="60">
        <f t="shared" si="333"/>
        <v>20.2</v>
      </c>
      <c r="AI264" s="55">
        <f t="shared" si="340"/>
        <v>20.2</v>
      </c>
      <c r="AJ264" s="61"/>
      <c r="AK264" s="62"/>
      <c r="AL264" s="63"/>
      <c r="AM264" s="64"/>
      <c r="AN264" s="65"/>
      <c r="AO264" s="66"/>
    </row>
    <row r="265" spans="1:41" s="22" customFormat="1" ht="48.75" customHeight="1" x14ac:dyDescent="0.15">
      <c r="A265" s="43"/>
      <c r="B265" s="44"/>
      <c r="C265" s="45"/>
      <c r="D265" s="73"/>
      <c r="E265" s="73"/>
      <c r="F265" s="541"/>
      <c r="G265" s="46"/>
      <c r="H265" s="47"/>
      <c r="I265" s="172"/>
      <c r="J265" s="217"/>
      <c r="K265" s="49"/>
      <c r="L265" s="49"/>
      <c r="M265" s="49"/>
      <c r="N265" s="50">
        <f t="shared" si="341"/>
        <v>0</v>
      </c>
      <c r="O265" s="51"/>
      <c r="P265" s="52"/>
      <c r="Q265" s="53"/>
      <c r="R265" s="53"/>
      <c r="S265" s="53"/>
      <c r="T265" s="53"/>
      <c r="U265" s="54">
        <f t="shared" si="335"/>
        <v>0</v>
      </c>
      <c r="V265" s="55">
        <f t="shared" si="336"/>
        <v>0</v>
      </c>
      <c r="W265" s="56"/>
      <c r="X265" s="57"/>
      <c r="Y265" s="56"/>
      <c r="Z265" s="56"/>
      <c r="AA265" s="167"/>
      <c r="AB265" s="476">
        <f t="shared" si="337"/>
        <v>0</v>
      </c>
      <c r="AC265" s="536">
        <f t="shared" si="338"/>
        <v>0</v>
      </c>
      <c r="AD265" s="478">
        <f t="shared" si="339"/>
        <v>0</v>
      </c>
      <c r="AE265" s="182"/>
      <c r="AF265" s="59">
        <v>0.4</v>
      </c>
      <c r="AG265" s="263">
        <v>19.8</v>
      </c>
      <c r="AH265" s="60">
        <f t="shared" si="333"/>
        <v>20.2</v>
      </c>
      <c r="AI265" s="55">
        <f t="shared" si="340"/>
        <v>20.2</v>
      </c>
      <c r="AJ265" s="61"/>
      <c r="AK265" s="62"/>
      <c r="AL265" s="63"/>
      <c r="AM265" s="64">
        <f t="shared" ref="AM265" si="342">100%+AL265</f>
        <v>1</v>
      </c>
      <c r="AN265" s="65">
        <f t="shared" ref="AN265" si="343">ROUNDUP((($E$2*AM265-$AN$4)*AJ265+$AN$4),-3)</f>
        <v>0</v>
      </c>
      <c r="AO265" s="66"/>
    </row>
    <row r="266" spans="1:41" s="22" customFormat="1" ht="48.75" customHeight="1" x14ac:dyDescent="0.15">
      <c r="A266" s="43"/>
      <c r="B266" s="44"/>
      <c r="C266" s="73" t="s">
        <v>239</v>
      </c>
      <c r="D266" s="73" t="s">
        <v>1123</v>
      </c>
      <c r="E266" s="73" t="s">
        <v>1125</v>
      </c>
      <c r="F266" s="73" t="s">
        <v>945</v>
      </c>
      <c r="G266" s="73" t="s">
        <v>1124</v>
      </c>
      <c r="H266" s="47"/>
      <c r="I266" s="172"/>
      <c r="J266" s="217"/>
      <c r="K266" s="49"/>
      <c r="L266" s="49"/>
      <c r="M266" s="49"/>
      <c r="N266" s="50"/>
      <c r="O266" s="51"/>
      <c r="P266" s="52"/>
      <c r="Q266" s="53"/>
      <c r="R266" s="53"/>
      <c r="S266" s="53"/>
      <c r="T266" s="53"/>
      <c r="U266" s="54"/>
      <c r="V266" s="55"/>
      <c r="W266" s="56">
        <v>44042725000</v>
      </c>
      <c r="X266" s="56">
        <v>42408065000</v>
      </c>
      <c r="Y266" s="56">
        <v>43093799000</v>
      </c>
      <c r="Z266" s="56">
        <v>37475145000</v>
      </c>
      <c r="AA266" s="167">
        <v>35830159000</v>
      </c>
      <c r="AB266" s="476"/>
      <c r="AC266" s="536"/>
      <c r="AD266" s="478"/>
      <c r="AE266" s="182"/>
      <c r="AF266" s="59"/>
      <c r="AG266" s="496"/>
      <c r="AH266" s="60"/>
      <c r="AI266" s="55"/>
      <c r="AJ266" s="61"/>
      <c r="AK266" s="62"/>
      <c r="AL266" s="63"/>
      <c r="AM266" s="64"/>
      <c r="AN266" s="65"/>
      <c r="AO266" s="66"/>
    </row>
    <row r="267" spans="1:41" s="22" customFormat="1" ht="48.75" customHeight="1" x14ac:dyDescent="0.15">
      <c r="A267" s="43"/>
      <c r="B267" s="44"/>
      <c r="C267" s="73" t="s">
        <v>233</v>
      </c>
      <c r="D267" s="73" t="s">
        <v>1053</v>
      </c>
      <c r="E267" s="45" t="s">
        <v>1118</v>
      </c>
      <c r="F267" s="73"/>
      <c r="G267" s="46"/>
      <c r="H267" s="47"/>
      <c r="I267" s="48"/>
      <c r="J267" s="49"/>
      <c r="K267" s="49"/>
      <c r="L267" s="49"/>
      <c r="M267" s="49"/>
      <c r="N267" s="50"/>
      <c r="O267" s="51"/>
      <c r="P267" s="52"/>
      <c r="Q267" s="53"/>
      <c r="R267" s="53"/>
      <c r="S267" s="53"/>
      <c r="T267" s="53"/>
      <c r="U267" s="54"/>
      <c r="V267" s="55">
        <f>IF(U267&gt;=8,8,U267)</f>
        <v>0</v>
      </c>
      <c r="W267" s="56">
        <v>40466090000</v>
      </c>
      <c r="X267" s="56"/>
      <c r="Y267" s="56">
        <v>37311026000</v>
      </c>
      <c r="Z267" s="57"/>
      <c r="AA267" s="57"/>
      <c r="AB267" s="551">
        <f>(((((W267*I267)+(X267*J267)+(Y267*K267)+(Z267*L267)+(AA267*M267))/$L$2)))</f>
        <v>0</v>
      </c>
      <c r="AC267" s="536">
        <f>12*AB267</f>
        <v>0</v>
      </c>
      <c r="AD267" s="488">
        <f>IF(AC267&gt;=12,12,AC267)</f>
        <v>0</v>
      </c>
      <c r="AE267" s="59"/>
      <c r="AF267" s="59">
        <v>0.4</v>
      </c>
      <c r="AG267" s="496">
        <v>19.600000000000001</v>
      </c>
      <c r="AH267" s="60">
        <f>V267+AD267+AG267+AE267+AF267</f>
        <v>20</v>
      </c>
      <c r="AI267" s="55">
        <f>IF(AH267&gt;=40,40,AH267)</f>
        <v>20</v>
      </c>
      <c r="AJ267" s="61"/>
      <c r="AK267" s="62"/>
      <c r="AL267" s="63"/>
      <c r="AM267" s="64">
        <f>100%+AL267</f>
        <v>1</v>
      </c>
      <c r="AN267" s="65">
        <f>ROUNDUP((($E$2*AM267-$AN$4)*AJ267+$AN$4),-3)</f>
        <v>0</v>
      </c>
      <c r="AO267" s="66"/>
    </row>
    <row r="268" spans="1:41" s="22" customFormat="1" ht="48" customHeight="1" x14ac:dyDescent="0.15">
      <c r="A268" s="43"/>
      <c r="B268" s="44"/>
      <c r="C268" s="73"/>
      <c r="D268" s="73"/>
      <c r="E268" s="73"/>
      <c r="F268" s="535"/>
      <c r="G268" s="46"/>
      <c r="H268" s="47"/>
      <c r="I268" s="48"/>
      <c r="J268" s="49"/>
      <c r="K268" s="49"/>
      <c r="L268" s="49"/>
      <c r="M268" s="49"/>
      <c r="N268" s="50"/>
      <c r="O268" s="51"/>
      <c r="P268" s="52"/>
      <c r="Q268" s="53"/>
      <c r="R268" s="53"/>
      <c r="S268" s="53"/>
      <c r="T268" s="53"/>
      <c r="U268" s="54"/>
      <c r="V268" s="55">
        <f>IF(U268&gt;=8,8,U268)</f>
        <v>0</v>
      </c>
      <c r="W268" s="57"/>
      <c r="X268" s="56"/>
      <c r="Y268" s="56"/>
      <c r="Z268" s="56"/>
      <c r="AA268" s="57"/>
      <c r="AB268" s="476">
        <f>(((((W268*I268)+(X268*J268)+(Y268*K268)+(Z268*L268)+(AA268*M268))/$L$2)))</f>
        <v>0</v>
      </c>
      <c r="AC268" s="536">
        <f>12*AB268</f>
        <v>0</v>
      </c>
      <c r="AD268" s="478">
        <f>IF(AC268&gt;=12,12,AC268)</f>
        <v>0</v>
      </c>
      <c r="AE268" s="59"/>
      <c r="AF268" s="59">
        <v>0.2</v>
      </c>
      <c r="AG268" s="263">
        <v>19.8</v>
      </c>
      <c r="AH268" s="60">
        <f>V268+AD268+AG268+AE268+AF268</f>
        <v>20</v>
      </c>
      <c r="AI268" s="55">
        <f>IF(AH268&gt;=40,40,AH268)</f>
        <v>20</v>
      </c>
      <c r="AJ268" s="61"/>
      <c r="AK268" s="62"/>
      <c r="AL268" s="63"/>
      <c r="AM268" s="64"/>
      <c r="AN268" s="65"/>
      <c r="AO268" s="66"/>
    </row>
    <row r="269" spans="1:41" s="22" customFormat="1" ht="41.25" customHeight="1" x14ac:dyDescent="0.15">
      <c r="A269" s="121"/>
      <c r="B269" s="122"/>
      <c r="C269" s="127"/>
      <c r="D269" s="125"/>
      <c r="E269" s="125"/>
      <c r="F269" s="125"/>
      <c r="G269" s="125"/>
      <c r="H269" s="126"/>
      <c r="I269" s="123"/>
      <c r="J269" s="124"/>
      <c r="K269" s="124"/>
      <c r="L269" s="123"/>
      <c r="M269" s="125"/>
      <c r="N269" s="127"/>
      <c r="O269" s="126"/>
      <c r="P269" s="123"/>
      <c r="Q269" s="124"/>
      <c r="R269" s="124"/>
      <c r="S269" s="123"/>
      <c r="T269" s="125"/>
      <c r="U269" s="128"/>
      <c r="V269" s="129"/>
      <c r="W269" s="130"/>
      <c r="X269" s="131"/>
      <c r="Y269" s="131"/>
      <c r="Z269" s="130"/>
      <c r="AA269" s="132"/>
      <c r="AB269" s="133"/>
      <c r="AC269" s="133"/>
      <c r="AD269" s="486"/>
      <c r="AE269" s="134"/>
      <c r="AF269" s="134"/>
      <c r="AG269" s="490"/>
      <c r="AH269" s="135"/>
      <c r="AI269" s="135"/>
      <c r="AJ269" s="131"/>
      <c r="AK269" s="125"/>
      <c r="AL269" s="136"/>
      <c r="AM269" s="137"/>
      <c r="AN269" s="487"/>
      <c r="AO269" s="139"/>
    </row>
    <row r="270" spans="1:41" s="22" customFormat="1" ht="41.25" customHeight="1" x14ac:dyDescent="0.15">
      <c r="A270" s="160"/>
      <c r="B270" s="73"/>
      <c r="C270" s="73"/>
      <c r="D270" s="73"/>
      <c r="E270" s="535"/>
      <c r="F270" s="46"/>
      <c r="G270" s="143"/>
      <c r="H270" s="144"/>
      <c r="I270" s="145"/>
      <c r="J270" s="146"/>
      <c r="K270" s="146"/>
      <c r="L270" s="145"/>
      <c r="M270" s="143"/>
      <c r="N270" s="142"/>
      <c r="O270" s="144"/>
      <c r="P270" s="145"/>
      <c r="Q270" s="146"/>
      <c r="R270" s="146"/>
      <c r="S270" s="145"/>
      <c r="T270" s="143"/>
      <c r="U270" s="147"/>
      <c r="V270" s="148"/>
      <c r="W270" s="149"/>
      <c r="X270" s="150"/>
      <c r="Y270" s="150"/>
      <c r="Z270" s="149"/>
      <c r="AA270" s="78"/>
      <c r="AB270" s="151"/>
      <c r="AC270" s="151"/>
      <c r="AD270" s="152"/>
      <c r="AE270" s="153"/>
      <c r="AF270" s="153"/>
      <c r="AG270" s="547"/>
      <c r="AH270" s="154"/>
      <c r="AI270" s="154"/>
      <c r="AJ270" s="150"/>
      <c r="AK270" s="143"/>
      <c r="AL270" s="155"/>
      <c r="AM270" s="156"/>
      <c r="AN270" s="480"/>
      <c r="AO270" s="158"/>
    </row>
    <row r="271" spans="1:41" s="22" customFormat="1" ht="48" customHeight="1" x14ac:dyDescent="0.15">
      <c r="A271" s="43"/>
      <c r="B271" s="73"/>
      <c r="C271" s="73"/>
      <c r="D271" s="73"/>
      <c r="E271" s="535"/>
      <c r="F271" s="46"/>
      <c r="G271" s="46"/>
      <c r="H271" s="47"/>
      <c r="I271" s="48">
        <v>0.69899999999999995</v>
      </c>
      <c r="J271" s="49">
        <v>0.30099999999999999</v>
      </c>
      <c r="K271" s="49"/>
      <c r="L271" s="49"/>
      <c r="M271" s="49"/>
      <c r="N271" s="50">
        <f t="shared" ref="N271:N287" si="344">SUM(I271:M271)</f>
        <v>1</v>
      </c>
      <c r="O271" s="51"/>
      <c r="P271" s="52">
        <v>8</v>
      </c>
      <c r="Q271" s="53">
        <v>8</v>
      </c>
      <c r="R271" s="53"/>
      <c r="S271" s="53"/>
      <c r="T271" s="53"/>
      <c r="U271" s="54">
        <f>ROUND(((P271*I271)+(Q271*J271)+(R271*K271)+(S271*L271)+(T271*M271)),2)</f>
        <v>8</v>
      </c>
      <c r="V271" s="55">
        <f>IF(U271&gt;=8,8,U271)</f>
        <v>8</v>
      </c>
      <c r="W271" s="57">
        <v>91691000000</v>
      </c>
      <c r="X271" s="56">
        <v>59085253000</v>
      </c>
      <c r="Y271" s="56"/>
      <c r="Z271" s="56"/>
      <c r="AA271" s="57"/>
      <c r="AB271" s="476">
        <f>(((((W271*I271)+(X271*J271)+(Y271*K271)+(Z271*L271)+(AA271*M271))/$L$2)))</f>
        <v>1.9910139114015788</v>
      </c>
      <c r="AC271" s="536">
        <f>12*AB271</f>
        <v>23.892166936818946</v>
      </c>
      <c r="AD271" s="478">
        <f t="shared" ref="AD271:AD286" si="345">IF(AC271&gt;=12,12,AC271)</f>
        <v>12</v>
      </c>
      <c r="AE271" s="59"/>
      <c r="AF271" s="59">
        <v>0.2</v>
      </c>
      <c r="AG271" s="263">
        <v>19.8</v>
      </c>
      <c r="AH271" s="60">
        <f>V271+AD271+AG271+AE271+AF271</f>
        <v>40</v>
      </c>
      <c r="AI271" s="55">
        <f t="shared" ref="AI271:AI286" si="346">IF(AH271&gt;=40,40,AH271)</f>
        <v>40</v>
      </c>
      <c r="AJ271" s="61"/>
      <c r="AK271" s="62"/>
      <c r="AL271" s="63"/>
      <c r="AM271" s="64"/>
      <c r="AN271" s="65"/>
      <c r="AO271" s="66"/>
    </row>
    <row r="272" spans="1:41" s="22" customFormat="1" ht="48" customHeight="1" x14ac:dyDescent="0.15">
      <c r="A272" s="43"/>
      <c r="B272" s="73"/>
      <c r="C272" s="73"/>
      <c r="D272" s="73"/>
      <c r="E272" s="535"/>
      <c r="F272" s="46"/>
      <c r="G272" s="46"/>
      <c r="H272" s="47"/>
      <c r="I272" s="48">
        <v>0.69</v>
      </c>
      <c r="J272" s="49">
        <v>0.31</v>
      </c>
      <c r="K272" s="49"/>
      <c r="L272" s="49"/>
      <c r="M272" s="49"/>
      <c r="N272" s="50">
        <f t="shared" si="344"/>
        <v>1</v>
      </c>
      <c r="O272" s="51"/>
      <c r="P272" s="52">
        <v>8</v>
      </c>
      <c r="Q272" s="53">
        <v>8</v>
      </c>
      <c r="R272" s="53"/>
      <c r="S272" s="53"/>
      <c r="T272" s="53"/>
      <c r="U272" s="54">
        <f>ROUND(((P272*I272)+(Q272*J272)+(R272*K272)+(S272*L272)+(T272*M272)),2)</f>
        <v>8</v>
      </c>
      <c r="V272" s="55">
        <f>IF(U272&gt;=8,8,U272)</f>
        <v>8</v>
      </c>
      <c r="W272" s="57">
        <v>91691000000</v>
      </c>
      <c r="X272" s="56">
        <v>56528666000</v>
      </c>
      <c r="Y272" s="56"/>
      <c r="Z272" s="56"/>
      <c r="AA272" s="57"/>
      <c r="AB272" s="476">
        <f>(((((W272*I272)+(X272*J272)+(Y272*K272)+(Z272*L272)+(AA272*M272))/$L$2)))</f>
        <v>1.9646055517746315</v>
      </c>
      <c r="AC272" s="536">
        <f>12*AB272</f>
        <v>23.575266621295576</v>
      </c>
      <c r="AD272" s="478">
        <f t="shared" si="345"/>
        <v>12</v>
      </c>
      <c r="AE272" s="59"/>
      <c r="AF272" s="59">
        <v>0.2</v>
      </c>
      <c r="AG272" s="263">
        <v>19.8</v>
      </c>
      <c r="AH272" s="60">
        <f>V272+AD272+AG272+AE272+AF272</f>
        <v>40</v>
      </c>
      <c r="AI272" s="55">
        <f t="shared" si="346"/>
        <v>40</v>
      </c>
      <c r="AJ272" s="61"/>
      <c r="AK272" s="62"/>
      <c r="AL272" s="63"/>
      <c r="AM272" s="64"/>
      <c r="AN272" s="65"/>
      <c r="AO272" s="66"/>
    </row>
    <row r="273" spans="1:41" s="22" customFormat="1" ht="58.5" customHeight="1" x14ac:dyDescent="0.15">
      <c r="A273" s="43"/>
      <c r="B273" s="44"/>
      <c r="C273" s="73" t="s">
        <v>1080</v>
      </c>
      <c r="D273" s="115" t="s">
        <v>1086</v>
      </c>
      <c r="E273" s="82" t="s">
        <v>1075</v>
      </c>
      <c r="F273" s="82"/>
      <c r="G273" s="46"/>
      <c r="H273" s="47"/>
      <c r="I273" s="48">
        <v>0.6</v>
      </c>
      <c r="J273" s="49">
        <v>0.4</v>
      </c>
      <c r="K273" s="49"/>
      <c r="L273" s="49"/>
      <c r="M273" s="49"/>
      <c r="N273" s="50">
        <f t="shared" si="344"/>
        <v>1</v>
      </c>
      <c r="O273" s="51"/>
      <c r="P273" s="52">
        <v>8</v>
      </c>
      <c r="Q273" s="53">
        <v>8</v>
      </c>
      <c r="R273" s="53"/>
      <c r="S273" s="53"/>
      <c r="T273" s="53"/>
      <c r="U273" s="54">
        <f>ROUND(((P273*I273)+(Q273*J273)+(R273*K273)+(S273*L273)+(T273*M273)),2)</f>
        <v>8</v>
      </c>
      <c r="V273" s="55">
        <f>IF(U273&gt;=8,8,U273)</f>
        <v>8</v>
      </c>
      <c r="W273" s="56">
        <v>83730364000</v>
      </c>
      <c r="X273" s="56">
        <v>62257204000</v>
      </c>
      <c r="Y273" s="57"/>
      <c r="Z273" s="56"/>
      <c r="AA273" s="57"/>
      <c r="AB273" s="551">
        <f>(((((W273*I273)+(X273*J273)+(Y273*K273)+(Z273*L273)+(AA273*M273))/$L$2)))</f>
        <v>1.8272234952698001</v>
      </c>
      <c r="AC273" s="536">
        <f>12*AB273</f>
        <v>21.9266819432376</v>
      </c>
      <c r="AD273" s="488">
        <f t="shared" si="345"/>
        <v>12</v>
      </c>
      <c r="AE273" s="59"/>
      <c r="AF273" s="59">
        <v>0.4</v>
      </c>
      <c r="AG273" s="496">
        <v>19.600000000000001</v>
      </c>
      <c r="AH273" s="60">
        <f>V273+AD273+AG273+AE273+AF273</f>
        <v>40</v>
      </c>
      <c r="AI273" s="55">
        <f t="shared" si="346"/>
        <v>40</v>
      </c>
      <c r="AJ273" s="61"/>
      <c r="AK273" s="62"/>
      <c r="AL273" s="63"/>
      <c r="AM273" s="64">
        <f>100%+AL273</f>
        <v>1</v>
      </c>
      <c r="AN273" s="65">
        <f>ROUNDUP((($E$2*AM273-$AN$4)*AJ273+$AN$4),-3)</f>
        <v>0</v>
      </c>
      <c r="AO273" s="66"/>
    </row>
    <row r="274" spans="1:41" s="22" customFormat="1" ht="48" customHeight="1" x14ac:dyDescent="0.15">
      <c r="A274" s="43"/>
      <c r="B274" s="44"/>
      <c r="C274" s="45" t="s">
        <v>1064</v>
      </c>
      <c r="D274" s="82" t="s">
        <v>241</v>
      </c>
      <c r="E274" s="80"/>
      <c r="F274" s="104"/>
      <c r="G274" s="46"/>
      <c r="H274" s="47"/>
      <c r="I274" s="48">
        <v>0.69</v>
      </c>
      <c r="J274" s="49">
        <v>0.31</v>
      </c>
      <c r="K274" s="49"/>
      <c r="L274" s="49"/>
      <c r="M274" s="49"/>
      <c r="N274" s="50">
        <f t="shared" si="344"/>
        <v>1</v>
      </c>
      <c r="O274" s="51"/>
      <c r="P274" s="52">
        <v>8</v>
      </c>
      <c r="Q274" s="53">
        <v>8</v>
      </c>
      <c r="R274" s="53"/>
      <c r="S274" s="53"/>
      <c r="T274" s="53"/>
      <c r="U274" s="54">
        <f>ROUND(((P274*I274)+(Q274*J274)+(R274*K274)+(S274*L274)+(T274*M274)),2)</f>
        <v>8</v>
      </c>
      <c r="V274" s="55">
        <f>IF(U274&gt;=8,8,U274)</f>
        <v>8</v>
      </c>
      <c r="W274" s="57">
        <v>81334014000</v>
      </c>
      <c r="X274" s="56">
        <v>56528666000</v>
      </c>
      <c r="Y274" s="56"/>
      <c r="Z274" s="56"/>
      <c r="AA274" s="57"/>
      <c r="AB274" s="476">
        <f>(((((W274*I274)+(X274*J274)+(Y274*K274)+(Z274*L274)+(AA274*M274))/$L$2)))</f>
        <v>1.7908268284132158</v>
      </c>
      <c r="AC274" s="536">
        <f>12*AB274</f>
        <v>21.489921940958588</v>
      </c>
      <c r="AD274" s="478">
        <f t="shared" si="345"/>
        <v>12</v>
      </c>
      <c r="AE274" s="59"/>
      <c r="AF274" s="59">
        <v>0.2</v>
      </c>
      <c r="AG274" s="263">
        <v>19.8</v>
      </c>
      <c r="AH274" s="60">
        <f>V274+AD274+AG274+AE274+AF274</f>
        <v>40</v>
      </c>
      <c r="AI274" s="55">
        <f t="shared" si="346"/>
        <v>40</v>
      </c>
      <c r="AJ274" s="61"/>
      <c r="AK274" s="62"/>
      <c r="AL274" s="63"/>
      <c r="AM274" s="64"/>
      <c r="AN274" s="65"/>
      <c r="AO274" s="66"/>
    </row>
    <row r="275" spans="1:41" s="22" customFormat="1" ht="48" customHeight="1" x14ac:dyDescent="0.15">
      <c r="A275" s="43"/>
      <c r="B275" s="44"/>
      <c r="C275" s="45" t="s">
        <v>65</v>
      </c>
      <c r="D275" s="112" t="s">
        <v>129</v>
      </c>
      <c r="E275" s="541"/>
      <c r="F275" s="541"/>
      <c r="G275" s="46"/>
      <c r="H275" s="47"/>
      <c r="I275" s="172">
        <v>0.51</v>
      </c>
      <c r="J275" s="217">
        <v>0.49</v>
      </c>
      <c r="K275" s="49"/>
      <c r="L275" s="49"/>
      <c r="M275" s="49"/>
      <c r="N275" s="50">
        <f t="shared" si="344"/>
        <v>1</v>
      </c>
      <c r="O275" s="51"/>
      <c r="P275" s="52">
        <v>8</v>
      </c>
      <c r="Q275" s="53">
        <v>8</v>
      </c>
      <c r="R275" s="53"/>
      <c r="S275" s="53"/>
      <c r="T275" s="53"/>
      <c r="U275" s="54">
        <f>ROUND(((P275*I275)+(Q275*J275)+(R275*K275)+(S275*L275)+(T275*M275)),2)</f>
        <v>8</v>
      </c>
      <c r="V275" s="55">
        <f>IF(U275&gt;=8,8,U275)</f>
        <v>8</v>
      </c>
      <c r="W275" s="57">
        <v>65653454000</v>
      </c>
      <c r="X275" s="56">
        <v>96463500000</v>
      </c>
      <c r="Y275" s="57"/>
      <c r="Z275" s="56"/>
      <c r="AA275" s="167"/>
      <c r="AB275" s="476">
        <f>(((((W275*I275)+(X275*J275)+(Y275*K275)+(Z275*L275)+(AA275*M275))/$L$2)))</f>
        <v>1.9636255693058959</v>
      </c>
      <c r="AC275" s="536">
        <f>12*AB275</f>
        <v>23.56350683167075</v>
      </c>
      <c r="AD275" s="478">
        <f t="shared" si="345"/>
        <v>12</v>
      </c>
      <c r="AE275" s="182"/>
      <c r="AF275" s="59"/>
      <c r="AG275" s="263">
        <v>19.8</v>
      </c>
      <c r="AH275" s="60">
        <f>V275+AD275+AG275+AE275+AF275</f>
        <v>39.799999999999997</v>
      </c>
      <c r="AI275" s="55">
        <f t="shared" si="346"/>
        <v>39.799999999999997</v>
      </c>
      <c r="AJ275" s="61"/>
      <c r="AK275" s="62"/>
      <c r="AL275" s="63"/>
      <c r="AM275" s="64">
        <f>100%+AL275</f>
        <v>1</v>
      </c>
      <c r="AN275" s="65">
        <f>ROUNDUP((($E$2*AM275-$AN$4)*AJ275+$AN$4),-3)</f>
        <v>0</v>
      </c>
      <c r="AO275" s="66"/>
    </row>
    <row r="276" spans="1:41" s="22" customFormat="1" ht="48" customHeight="1" x14ac:dyDescent="0.15">
      <c r="A276" s="43"/>
      <c r="B276" s="44"/>
      <c r="C276" s="112" t="s">
        <v>967</v>
      </c>
      <c r="D276" s="112" t="s">
        <v>62</v>
      </c>
      <c r="E276" s="82"/>
      <c r="F276" s="45"/>
      <c r="G276" s="46"/>
      <c r="H276" s="47"/>
      <c r="I276" s="48">
        <v>0.51</v>
      </c>
      <c r="J276" s="49">
        <v>0.49</v>
      </c>
      <c r="K276" s="49"/>
      <c r="L276" s="49"/>
      <c r="M276" s="49"/>
      <c r="N276" s="50">
        <f t="shared" si="344"/>
        <v>1</v>
      </c>
      <c r="O276" s="51"/>
      <c r="P276" s="52">
        <v>8</v>
      </c>
      <c r="Q276" s="53">
        <v>8</v>
      </c>
      <c r="R276" s="53"/>
      <c r="S276" s="53"/>
      <c r="T276" s="53"/>
      <c r="U276" s="54">
        <f t="shared" ref="U276:U289" si="347">ROUND(((P276*I276)+(Q276*J276)+(R276*K276)+(S276*L276)+(T276*M276)),2)</f>
        <v>8</v>
      </c>
      <c r="V276" s="55">
        <f t="shared" ref="V276:V289" si="348">IF(U276&gt;=8,8,U276)</f>
        <v>8</v>
      </c>
      <c r="W276" s="56">
        <v>24072362000</v>
      </c>
      <c r="X276" s="56">
        <v>168803714000</v>
      </c>
      <c r="Y276" s="57"/>
      <c r="Z276" s="56"/>
      <c r="AA276" s="57"/>
      <c r="AB276" s="476">
        <f t="shared" ref="AB276:AB290" si="349">(((((W276*I276)+(X276*J276)+(Y276*K276)+(Z276*L276)+(AA276*M276))/$L$2)))</f>
        <v>2.3099114013842779</v>
      </c>
      <c r="AC276" s="536">
        <f t="shared" ref="AC276:AC289" si="350">12*AB276</f>
        <v>27.718936816611333</v>
      </c>
      <c r="AD276" s="478">
        <f t="shared" si="345"/>
        <v>12</v>
      </c>
      <c r="AE276" s="59"/>
      <c r="AF276" s="59"/>
      <c r="AG276" s="263">
        <v>19.8</v>
      </c>
      <c r="AH276" s="60">
        <f t="shared" ref="AH276:AH284" si="351">V276+AD276+AG276+AE276+AF276</f>
        <v>39.799999999999997</v>
      </c>
      <c r="AI276" s="55">
        <f t="shared" si="346"/>
        <v>39.799999999999997</v>
      </c>
      <c r="AJ276" s="61"/>
      <c r="AK276" s="62"/>
      <c r="AL276" s="63"/>
      <c r="AM276" s="64"/>
      <c r="AN276" s="65"/>
      <c r="AO276" s="66"/>
    </row>
    <row r="277" spans="1:41" s="22" customFormat="1" ht="48" customHeight="1" x14ac:dyDescent="0.15">
      <c r="A277" s="43"/>
      <c r="B277" s="44"/>
      <c r="C277" s="112" t="s">
        <v>75</v>
      </c>
      <c r="D277" s="112" t="s">
        <v>312</v>
      </c>
      <c r="E277" s="45"/>
      <c r="F277" s="45"/>
      <c r="G277" s="46"/>
      <c r="H277" s="47"/>
      <c r="I277" s="48">
        <v>0.6</v>
      </c>
      <c r="J277" s="49">
        <v>0.4</v>
      </c>
      <c r="K277" s="49"/>
      <c r="L277" s="49"/>
      <c r="M277" s="49"/>
      <c r="N277" s="50">
        <f t="shared" si="344"/>
        <v>1</v>
      </c>
      <c r="O277" s="51"/>
      <c r="P277" s="52">
        <v>8</v>
      </c>
      <c r="Q277" s="53">
        <v>8</v>
      </c>
      <c r="R277" s="53"/>
      <c r="S277" s="53"/>
      <c r="T277" s="53"/>
      <c r="U277" s="54">
        <f t="shared" si="347"/>
        <v>8</v>
      </c>
      <c r="V277" s="488">
        <f t="shared" si="348"/>
        <v>8</v>
      </c>
      <c r="W277" s="57">
        <v>113578825000</v>
      </c>
      <c r="X277" s="56">
        <v>38305619000</v>
      </c>
      <c r="Y277" s="57"/>
      <c r="Z277" s="57"/>
      <c r="AA277" s="57"/>
      <c r="AB277" s="476">
        <f t="shared" si="349"/>
        <v>2.0297481588390838</v>
      </c>
      <c r="AC277" s="536">
        <f t="shared" si="350"/>
        <v>24.356977906069005</v>
      </c>
      <c r="AD277" s="478">
        <f t="shared" si="345"/>
        <v>12</v>
      </c>
      <c r="AE277" s="182"/>
      <c r="AF277" s="182">
        <v>0.4</v>
      </c>
      <c r="AG277" s="263">
        <v>19.8</v>
      </c>
      <c r="AH277" s="60">
        <f t="shared" si="351"/>
        <v>40.199999999999996</v>
      </c>
      <c r="AI277" s="55">
        <f t="shared" si="346"/>
        <v>40</v>
      </c>
      <c r="AJ277" s="61"/>
      <c r="AK277" s="62"/>
      <c r="AL277" s="63"/>
      <c r="AM277" s="64"/>
      <c r="AN277" s="65"/>
      <c r="AO277" s="66"/>
    </row>
    <row r="278" spans="1:41" s="22" customFormat="1" ht="68.25" customHeight="1" x14ac:dyDescent="0.15">
      <c r="A278" s="43"/>
      <c r="B278" s="44"/>
      <c r="C278" s="113" t="s">
        <v>1049</v>
      </c>
      <c r="D278" s="103" t="s">
        <v>1094</v>
      </c>
      <c r="E278" s="73"/>
      <c r="F278" s="45"/>
      <c r="G278" s="83"/>
      <c r="H278" s="47"/>
      <c r="I278" s="48">
        <v>0.66</v>
      </c>
      <c r="J278" s="217">
        <v>0.34</v>
      </c>
      <c r="K278" s="49"/>
      <c r="L278" s="49"/>
      <c r="M278" s="49"/>
      <c r="N278" s="50">
        <f t="shared" si="344"/>
        <v>1</v>
      </c>
      <c r="O278" s="51"/>
      <c r="P278" s="52">
        <v>8</v>
      </c>
      <c r="Q278" s="53">
        <v>8</v>
      </c>
      <c r="R278" s="53">
        <v>8</v>
      </c>
      <c r="S278" s="53">
        <v>8</v>
      </c>
      <c r="T278" s="53"/>
      <c r="U278" s="54">
        <f t="shared" si="347"/>
        <v>8</v>
      </c>
      <c r="V278" s="55">
        <f t="shared" si="348"/>
        <v>8</v>
      </c>
      <c r="W278" s="56">
        <v>214053273000</v>
      </c>
      <c r="X278" s="68"/>
      <c r="Y278" s="68"/>
      <c r="Z278" s="68"/>
      <c r="AA278" s="57"/>
      <c r="AB278" s="476">
        <f t="shared" si="349"/>
        <v>3.4354207215345594</v>
      </c>
      <c r="AC278" s="536">
        <f t="shared" si="350"/>
        <v>41.225048658414714</v>
      </c>
      <c r="AD278" s="478">
        <f t="shared" si="345"/>
        <v>12</v>
      </c>
      <c r="AE278" s="59"/>
      <c r="AF278" s="59">
        <v>0.2</v>
      </c>
      <c r="AG278" s="263">
        <v>19.8</v>
      </c>
      <c r="AH278" s="60">
        <f t="shared" si="351"/>
        <v>40</v>
      </c>
      <c r="AI278" s="55">
        <f t="shared" si="346"/>
        <v>40</v>
      </c>
      <c r="AJ278" s="61"/>
      <c r="AK278" s="62"/>
      <c r="AL278" s="63"/>
      <c r="AM278" s="64">
        <f>100%+AL278</f>
        <v>1</v>
      </c>
      <c r="AN278" s="65">
        <f>ROUNDUP((($E$2*AM278-$AN$4)*AJ278+$AN$4),-3)</f>
        <v>0</v>
      </c>
      <c r="AO278" s="66"/>
    </row>
    <row r="279" spans="1:41" s="22" customFormat="1" ht="42" customHeight="1" x14ac:dyDescent="0.15">
      <c r="A279" s="43"/>
      <c r="B279" s="44"/>
      <c r="C279" s="112" t="s">
        <v>71</v>
      </c>
      <c r="D279" s="103" t="s">
        <v>1095</v>
      </c>
      <c r="E279" s="45"/>
      <c r="F279" s="45"/>
      <c r="G279" s="46"/>
      <c r="H279" s="47"/>
      <c r="I279" s="48">
        <v>0.62</v>
      </c>
      <c r="J279" s="49">
        <v>0.38</v>
      </c>
      <c r="K279" s="49"/>
      <c r="L279" s="49"/>
      <c r="M279" s="49"/>
      <c r="N279" s="50">
        <f t="shared" si="344"/>
        <v>1</v>
      </c>
      <c r="O279" s="51"/>
      <c r="P279" s="52">
        <v>8</v>
      </c>
      <c r="Q279" s="53">
        <v>8</v>
      </c>
      <c r="R279" s="166"/>
      <c r="S279" s="53"/>
      <c r="T279" s="53"/>
      <c r="U279" s="54">
        <f t="shared" si="347"/>
        <v>8</v>
      </c>
      <c r="V279" s="488">
        <f t="shared" si="348"/>
        <v>8</v>
      </c>
      <c r="W279" s="56">
        <v>110812481000</v>
      </c>
      <c r="X279" s="57">
        <v>31466875000</v>
      </c>
      <c r="Y279" s="72"/>
      <c r="Z279" s="68"/>
      <c r="AA279" s="57"/>
      <c r="AB279" s="476">
        <f t="shared" si="349"/>
        <v>1.9614558444191335</v>
      </c>
      <c r="AC279" s="536">
        <f t="shared" si="350"/>
        <v>23.537470133029601</v>
      </c>
      <c r="AD279" s="478">
        <f t="shared" si="345"/>
        <v>12</v>
      </c>
      <c r="AE279" s="59"/>
      <c r="AF279" s="59">
        <v>0.3</v>
      </c>
      <c r="AG279" s="263">
        <v>19.8</v>
      </c>
      <c r="AH279" s="60">
        <f t="shared" si="351"/>
        <v>40.099999999999994</v>
      </c>
      <c r="AI279" s="55">
        <f t="shared" si="346"/>
        <v>40</v>
      </c>
      <c r="AJ279" s="61"/>
      <c r="AK279" s="62"/>
      <c r="AL279" s="63"/>
      <c r="AM279" s="64">
        <f>100%+AL279</f>
        <v>1</v>
      </c>
      <c r="AN279" s="65">
        <f>ROUNDUP((($E$2*AM279-$AN$4)*AJ279+$AN$4),-3)</f>
        <v>0</v>
      </c>
      <c r="AO279" s="66"/>
    </row>
    <row r="280" spans="1:41" s="22" customFormat="1" ht="48.75" customHeight="1" x14ac:dyDescent="0.15">
      <c r="A280" s="43"/>
      <c r="B280" s="44"/>
      <c r="C280" s="115" t="s">
        <v>67</v>
      </c>
      <c r="D280" s="112" t="s">
        <v>1096</v>
      </c>
      <c r="E280" s="115" t="s">
        <v>1081</v>
      </c>
      <c r="F280" s="73"/>
      <c r="G280" s="46"/>
      <c r="H280" s="47"/>
      <c r="I280" s="48">
        <v>0.6</v>
      </c>
      <c r="J280" s="49">
        <v>0.2</v>
      </c>
      <c r="K280" s="49">
        <v>0.2</v>
      </c>
      <c r="L280" s="49"/>
      <c r="M280" s="49"/>
      <c r="N280" s="50">
        <f t="shared" si="344"/>
        <v>1</v>
      </c>
      <c r="O280" s="51"/>
      <c r="P280" s="52">
        <v>8</v>
      </c>
      <c r="Q280" s="53">
        <v>8</v>
      </c>
      <c r="R280" s="53">
        <v>8</v>
      </c>
      <c r="S280" s="53"/>
      <c r="T280" s="53"/>
      <c r="U280" s="54">
        <f t="shared" si="347"/>
        <v>8</v>
      </c>
      <c r="V280" s="55">
        <f t="shared" si="348"/>
        <v>8</v>
      </c>
      <c r="W280" s="56">
        <v>192778059000</v>
      </c>
      <c r="X280" s="56"/>
      <c r="Y280" s="57"/>
      <c r="Z280" s="56"/>
      <c r="AA280" s="57"/>
      <c r="AB280" s="476">
        <f t="shared" si="349"/>
        <v>2.8126971692773282</v>
      </c>
      <c r="AC280" s="536">
        <f t="shared" si="350"/>
        <v>33.752366031327938</v>
      </c>
      <c r="AD280" s="478">
        <f t="shared" si="345"/>
        <v>12</v>
      </c>
      <c r="AE280" s="59"/>
      <c r="AF280" s="59">
        <v>0.4</v>
      </c>
      <c r="AG280" s="496">
        <v>19.600000000000001</v>
      </c>
      <c r="AH280" s="60">
        <f t="shared" si="351"/>
        <v>40</v>
      </c>
      <c r="AI280" s="55">
        <f t="shared" si="346"/>
        <v>40</v>
      </c>
      <c r="AJ280" s="61"/>
      <c r="AK280" s="62"/>
      <c r="AL280" s="63"/>
      <c r="AM280" s="64">
        <f>100%+AL280</f>
        <v>1</v>
      </c>
      <c r="AN280" s="65">
        <f>ROUNDUP((($E$2*AM280-$AN$4)*AJ280+$AN$4),-3)</f>
        <v>0</v>
      </c>
      <c r="AO280" s="66"/>
    </row>
    <row r="281" spans="1:41" s="22" customFormat="1" ht="48" customHeight="1" x14ac:dyDescent="0.15">
      <c r="A281" s="43"/>
      <c r="B281" s="44"/>
      <c r="C281" s="112" t="s">
        <v>1061</v>
      </c>
      <c r="D281" s="103" t="s">
        <v>1097</v>
      </c>
      <c r="E281" s="80"/>
      <c r="F281" s="104"/>
      <c r="G281" s="46"/>
      <c r="H281" s="47"/>
      <c r="I281" s="48">
        <v>0.65</v>
      </c>
      <c r="J281" s="49">
        <v>0.35</v>
      </c>
      <c r="K281" s="49"/>
      <c r="L281" s="49"/>
      <c r="M281" s="49"/>
      <c r="N281" s="50">
        <f t="shared" si="344"/>
        <v>1</v>
      </c>
      <c r="O281" s="51"/>
      <c r="P281" s="52">
        <v>8</v>
      </c>
      <c r="Q281" s="53">
        <v>8</v>
      </c>
      <c r="R281" s="53"/>
      <c r="S281" s="53"/>
      <c r="T281" s="53"/>
      <c r="U281" s="54">
        <f t="shared" si="347"/>
        <v>8</v>
      </c>
      <c r="V281" s="55">
        <f t="shared" si="348"/>
        <v>8</v>
      </c>
      <c r="W281" s="57">
        <v>84276540000</v>
      </c>
      <c r="X281" s="56">
        <v>50633569000</v>
      </c>
      <c r="Y281" s="56"/>
      <c r="Z281" s="56"/>
      <c r="AA281" s="57"/>
      <c r="AB281" s="476">
        <f t="shared" si="349"/>
        <v>1.7630357356544812</v>
      </c>
      <c r="AC281" s="536">
        <f t="shared" si="350"/>
        <v>21.156428827853773</v>
      </c>
      <c r="AD281" s="478">
        <f t="shared" si="345"/>
        <v>12</v>
      </c>
      <c r="AE281" s="59"/>
      <c r="AF281" s="59">
        <v>0.3</v>
      </c>
      <c r="AG281" s="263">
        <v>19.8</v>
      </c>
      <c r="AH281" s="60">
        <f t="shared" si="351"/>
        <v>40.099999999999994</v>
      </c>
      <c r="AI281" s="55">
        <f t="shared" si="346"/>
        <v>40</v>
      </c>
      <c r="AJ281" s="61"/>
      <c r="AK281" s="62"/>
      <c r="AL281" s="63"/>
      <c r="AM281" s="64"/>
      <c r="AN281" s="65"/>
      <c r="AO281" s="66"/>
    </row>
    <row r="282" spans="1:41" s="22" customFormat="1" ht="48" customHeight="1" x14ac:dyDescent="0.15">
      <c r="A282" s="43"/>
      <c r="B282" s="44"/>
      <c r="C282" s="82" t="s">
        <v>1014</v>
      </c>
      <c r="D282" s="112" t="s">
        <v>1056</v>
      </c>
      <c r="E282" s="80"/>
      <c r="F282" s="104"/>
      <c r="G282" s="46"/>
      <c r="H282" s="47"/>
      <c r="I282" s="48">
        <v>0.6</v>
      </c>
      <c r="J282" s="49">
        <v>0.4</v>
      </c>
      <c r="K282" s="49"/>
      <c r="L282" s="49"/>
      <c r="M282" s="49"/>
      <c r="N282" s="50">
        <f t="shared" si="344"/>
        <v>1</v>
      </c>
      <c r="O282" s="51"/>
      <c r="P282" s="52">
        <v>8</v>
      </c>
      <c r="Q282" s="53">
        <v>8</v>
      </c>
      <c r="R282" s="53"/>
      <c r="S282" s="53"/>
      <c r="T282" s="53"/>
      <c r="U282" s="54">
        <f t="shared" si="347"/>
        <v>8</v>
      </c>
      <c r="V282" s="55">
        <f t="shared" si="348"/>
        <v>8</v>
      </c>
      <c r="W282" s="57">
        <v>83068256000</v>
      </c>
      <c r="X282" s="56">
        <v>59085253000</v>
      </c>
      <c r="Y282" s="57"/>
      <c r="Z282" s="56"/>
      <c r="AA282" s="57"/>
      <c r="AB282" s="476">
        <f t="shared" si="349"/>
        <v>1.7867098890859476</v>
      </c>
      <c r="AC282" s="536">
        <f t="shared" si="350"/>
        <v>21.44051866903137</v>
      </c>
      <c r="AD282" s="478">
        <f t="shared" si="345"/>
        <v>12</v>
      </c>
      <c r="AE282" s="59"/>
      <c r="AF282" s="59">
        <v>0.4</v>
      </c>
      <c r="AG282" s="263">
        <v>19.8</v>
      </c>
      <c r="AH282" s="60">
        <f t="shared" si="351"/>
        <v>40.199999999999996</v>
      </c>
      <c r="AI282" s="55">
        <f t="shared" si="346"/>
        <v>40</v>
      </c>
      <c r="AJ282" s="61"/>
      <c r="AK282" s="62"/>
      <c r="AL282" s="63"/>
      <c r="AM282" s="64"/>
      <c r="AN282" s="65"/>
      <c r="AO282" s="66"/>
    </row>
    <row r="283" spans="1:41" s="22" customFormat="1" ht="48" customHeight="1" x14ac:dyDescent="0.15">
      <c r="A283" s="43"/>
      <c r="B283" s="44"/>
      <c r="C283" s="112" t="s">
        <v>911</v>
      </c>
      <c r="D283" s="112" t="s">
        <v>1072</v>
      </c>
      <c r="E283" s="112" t="s">
        <v>1082</v>
      </c>
      <c r="F283" s="45"/>
      <c r="G283" s="46"/>
      <c r="H283" s="47"/>
      <c r="I283" s="48">
        <v>0.5</v>
      </c>
      <c r="J283" s="49">
        <v>0.38</v>
      </c>
      <c r="K283" s="49">
        <v>0.12</v>
      </c>
      <c r="L283" s="49"/>
      <c r="M283" s="49"/>
      <c r="N283" s="50">
        <f t="shared" si="344"/>
        <v>1</v>
      </c>
      <c r="O283" s="51"/>
      <c r="P283" s="52">
        <v>8</v>
      </c>
      <c r="Q283" s="53">
        <v>8</v>
      </c>
      <c r="R283" s="53">
        <v>8</v>
      </c>
      <c r="S283" s="53"/>
      <c r="T283" s="53"/>
      <c r="U283" s="54">
        <f t="shared" si="347"/>
        <v>8</v>
      </c>
      <c r="V283" s="55">
        <f t="shared" si="348"/>
        <v>8</v>
      </c>
      <c r="W283" s="57">
        <v>437666682000</v>
      </c>
      <c r="X283" s="56">
        <v>27330937000</v>
      </c>
      <c r="Y283" s="68"/>
      <c r="Z283" s="68"/>
      <c r="AA283" s="57"/>
      <c r="AB283" s="476">
        <f t="shared" si="349"/>
        <v>5.5739737601999542</v>
      </c>
      <c r="AC283" s="536">
        <f t="shared" si="350"/>
        <v>66.887685122399446</v>
      </c>
      <c r="AD283" s="478">
        <f t="shared" si="345"/>
        <v>12</v>
      </c>
      <c r="AE283" s="59"/>
      <c r="AF283" s="59">
        <v>0.3</v>
      </c>
      <c r="AG283" s="263">
        <v>19.8</v>
      </c>
      <c r="AH283" s="60">
        <f t="shared" si="351"/>
        <v>40.099999999999994</v>
      </c>
      <c r="AI283" s="55">
        <f t="shared" si="346"/>
        <v>40</v>
      </c>
      <c r="AJ283" s="61"/>
      <c r="AK283" s="62"/>
      <c r="AL283" s="63"/>
      <c r="AM283" s="64">
        <f>100%+AL283</f>
        <v>1</v>
      </c>
      <c r="AN283" s="65">
        <f>ROUNDUP((($E$2*AM283-$AN$4)*AJ283+$AN$4),-3)</f>
        <v>0</v>
      </c>
      <c r="AO283" s="66"/>
    </row>
    <row r="284" spans="1:41" s="22" customFormat="1" ht="58.5" customHeight="1" x14ac:dyDescent="0.15">
      <c r="A284" s="43"/>
      <c r="B284" s="44"/>
      <c r="C284" s="82" t="s">
        <v>1075</v>
      </c>
      <c r="D284" s="112" t="s">
        <v>1087</v>
      </c>
      <c r="E284" s="45" t="s">
        <v>1076</v>
      </c>
      <c r="F284" s="45"/>
      <c r="G284" s="46"/>
      <c r="H284" s="47"/>
      <c r="I284" s="48">
        <v>0.5</v>
      </c>
      <c r="J284" s="49">
        <v>0.4</v>
      </c>
      <c r="K284" s="49">
        <v>0.1</v>
      </c>
      <c r="L284" s="49"/>
      <c r="M284" s="49"/>
      <c r="N284" s="50">
        <f t="shared" si="344"/>
        <v>1</v>
      </c>
      <c r="O284" s="51"/>
      <c r="P284" s="52">
        <v>8</v>
      </c>
      <c r="Q284" s="53">
        <v>8</v>
      </c>
      <c r="R284" s="53">
        <v>8</v>
      </c>
      <c r="S284" s="53"/>
      <c r="T284" s="53"/>
      <c r="U284" s="54">
        <f t="shared" si="347"/>
        <v>8</v>
      </c>
      <c r="V284" s="55">
        <f t="shared" si="348"/>
        <v>8</v>
      </c>
      <c r="W284" s="57">
        <v>28813002000</v>
      </c>
      <c r="X284" s="56">
        <v>175972116000</v>
      </c>
      <c r="Y284" s="57"/>
      <c r="Z284" s="56"/>
      <c r="AA284" s="57"/>
      <c r="AB284" s="476">
        <f t="shared" si="349"/>
        <v>2.0619880605799614</v>
      </c>
      <c r="AC284" s="536">
        <f t="shared" si="350"/>
        <v>24.743856726959535</v>
      </c>
      <c r="AD284" s="478">
        <f t="shared" si="345"/>
        <v>12</v>
      </c>
      <c r="AE284" s="59"/>
      <c r="AF284" s="59"/>
      <c r="AG284" s="263">
        <v>19.8</v>
      </c>
      <c r="AH284" s="60">
        <f t="shared" si="351"/>
        <v>39.799999999999997</v>
      </c>
      <c r="AI284" s="55">
        <f t="shared" si="346"/>
        <v>39.799999999999997</v>
      </c>
      <c r="AJ284" s="61"/>
      <c r="AK284" s="62"/>
      <c r="AL284" s="63"/>
      <c r="AM284" s="64">
        <f>100%+AL284</f>
        <v>1</v>
      </c>
      <c r="AN284" s="65">
        <f>ROUNDUP((($E$2*AM284-$AN$4)*AJ284+$AN$4),-3)</f>
        <v>0</v>
      </c>
      <c r="AO284" s="66"/>
    </row>
    <row r="285" spans="1:41" s="22" customFormat="1" ht="58.5" customHeight="1" x14ac:dyDescent="0.15">
      <c r="A285" s="43"/>
      <c r="B285" s="44"/>
      <c r="C285" s="112" t="s">
        <v>1028</v>
      </c>
      <c r="D285" s="103" t="s">
        <v>82</v>
      </c>
      <c r="E285" s="45"/>
      <c r="F285" s="82"/>
      <c r="G285" s="46"/>
      <c r="H285" s="47"/>
      <c r="I285" s="48">
        <v>0.6</v>
      </c>
      <c r="J285" s="49">
        <v>0.4</v>
      </c>
      <c r="K285" s="49"/>
      <c r="L285" s="49"/>
      <c r="M285" s="49"/>
      <c r="N285" s="50">
        <f t="shared" si="344"/>
        <v>1</v>
      </c>
      <c r="O285" s="51"/>
      <c r="P285" s="52">
        <v>8</v>
      </c>
      <c r="Q285" s="53">
        <v>8</v>
      </c>
      <c r="R285" s="53"/>
      <c r="S285" s="53"/>
      <c r="T285" s="53"/>
      <c r="U285" s="54">
        <f t="shared" si="347"/>
        <v>8</v>
      </c>
      <c r="V285" s="55">
        <f t="shared" si="348"/>
        <v>8</v>
      </c>
      <c r="W285" s="56">
        <v>746138712000</v>
      </c>
      <c r="X285" s="57">
        <v>38091820000</v>
      </c>
      <c r="Y285" s="57"/>
      <c r="Z285" s="56"/>
      <c r="AA285" s="57"/>
      <c r="AB285" s="476">
        <f t="shared" si="349"/>
        <v>11.256931540404429</v>
      </c>
      <c r="AC285" s="536">
        <f t="shared" si="350"/>
        <v>135.08317848485314</v>
      </c>
      <c r="AD285" s="478">
        <f t="shared" si="345"/>
        <v>12</v>
      </c>
      <c r="AE285" s="59"/>
      <c r="AF285" s="59">
        <v>0.4</v>
      </c>
      <c r="AG285" s="263">
        <v>19.8</v>
      </c>
      <c r="AH285" s="60">
        <f>V285+AD285+AG285+AE285+AF285</f>
        <v>40.199999999999996</v>
      </c>
      <c r="AI285" s="55">
        <f t="shared" si="346"/>
        <v>40</v>
      </c>
      <c r="AJ285" s="61"/>
      <c r="AK285" s="62"/>
      <c r="AL285" s="63"/>
      <c r="AM285" s="64">
        <f>100%+AL285</f>
        <v>1</v>
      </c>
      <c r="AN285" s="65">
        <f>ROUNDUP((($E$2*AM285-$AN$4)*AJ285+$AN$4),-3)</f>
        <v>0</v>
      </c>
      <c r="AO285" s="66"/>
    </row>
    <row r="286" spans="1:41" s="22" customFormat="1" ht="46.5" customHeight="1" x14ac:dyDescent="0.15">
      <c r="A286" s="43"/>
      <c r="B286" s="44"/>
      <c r="C286" s="112" t="s">
        <v>43</v>
      </c>
      <c r="D286" s="115" t="s">
        <v>1083</v>
      </c>
      <c r="E286" s="112" t="s">
        <v>1073</v>
      </c>
      <c r="F286" s="45"/>
      <c r="G286" s="46"/>
      <c r="H286" s="47"/>
      <c r="I286" s="48">
        <v>0.6</v>
      </c>
      <c r="J286" s="49">
        <v>0.25</v>
      </c>
      <c r="K286" s="49">
        <v>0.15</v>
      </c>
      <c r="L286" s="49"/>
      <c r="M286" s="49"/>
      <c r="N286" s="50">
        <f t="shared" si="344"/>
        <v>1</v>
      </c>
      <c r="O286" s="51"/>
      <c r="P286" s="52">
        <v>8</v>
      </c>
      <c r="Q286" s="53">
        <v>8</v>
      </c>
      <c r="R286" s="53">
        <v>8</v>
      </c>
      <c r="S286" s="53"/>
      <c r="T286" s="53"/>
      <c r="U286" s="54">
        <f t="shared" si="347"/>
        <v>8</v>
      </c>
      <c r="V286" s="55">
        <f t="shared" si="348"/>
        <v>8</v>
      </c>
      <c r="W286" s="56">
        <v>196183479000</v>
      </c>
      <c r="X286" s="56"/>
      <c r="Y286" s="57"/>
      <c r="Z286" s="68"/>
      <c r="AA286" s="57"/>
      <c r="AB286" s="476">
        <f t="shared" si="349"/>
        <v>2.8623834003966091</v>
      </c>
      <c r="AC286" s="536">
        <f t="shared" si="350"/>
        <v>34.348600804759307</v>
      </c>
      <c r="AD286" s="478">
        <f t="shared" si="345"/>
        <v>12</v>
      </c>
      <c r="AE286" s="59"/>
      <c r="AF286" s="59">
        <v>0.4</v>
      </c>
      <c r="AG286" s="263">
        <v>19.8</v>
      </c>
      <c r="AH286" s="60">
        <f>V286+AD286+AG286+AE286+AF286</f>
        <v>40.199999999999996</v>
      </c>
      <c r="AI286" s="55">
        <f t="shared" si="346"/>
        <v>40</v>
      </c>
      <c r="AJ286" s="61"/>
      <c r="AK286" s="62"/>
      <c r="AL286" s="63"/>
      <c r="AM286" s="64">
        <f>100%+AL286</f>
        <v>1</v>
      </c>
      <c r="AN286" s="65">
        <f>ROUNDUP((($E$2*AM286-$AN$4)*AJ286+$AN$4),-3)</f>
        <v>0</v>
      </c>
      <c r="AO286" s="66"/>
    </row>
    <row r="287" spans="1:41" s="22" customFormat="1" ht="48" customHeight="1" x14ac:dyDescent="0.15">
      <c r="A287" s="43"/>
      <c r="B287" s="44"/>
      <c r="C287" s="112" t="s">
        <v>979</v>
      </c>
      <c r="D287" s="112" t="s">
        <v>1084</v>
      </c>
      <c r="E287" s="112" t="s">
        <v>1098</v>
      </c>
      <c r="F287" s="45"/>
      <c r="G287" s="46"/>
      <c r="H287" s="47"/>
      <c r="I287" s="48">
        <v>0.6</v>
      </c>
      <c r="J287" s="49">
        <v>0.2</v>
      </c>
      <c r="K287" s="217">
        <v>0.2</v>
      </c>
      <c r="L287" s="49"/>
      <c r="M287" s="49"/>
      <c r="N287" s="50">
        <f t="shared" si="344"/>
        <v>1</v>
      </c>
      <c r="O287" s="51"/>
      <c r="P287" s="52">
        <v>8</v>
      </c>
      <c r="Q287" s="53">
        <v>8</v>
      </c>
      <c r="R287" s="53">
        <v>8</v>
      </c>
      <c r="S287" s="53"/>
      <c r="T287" s="53"/>
      <c r="U287" s="54">
        <f t="shared" si="347"/>
        <v>8</v>
      </c>
      <c r="V287" s="55">
        <f t="shared" si="348"/>
        <v>8</v>
      </c>
      <c r="W287" s="57">
        <v>146556956000</v>
      </c>
      <c r="X287" s="56"/>
      <c r="Y287" s="56"/>
      <c r="Z287" s="56"/>
      <c r="AA287" s="57"/>
      <c r="AB287" s="476">
        <f t="shared" si="349"/>
        <v>2.1383156227291504</v>
      </c>
      <c r="AC287" s="536">
        <f t="shared" si="350"/>
        <v>25.659787472749805</v>
      </c>
      <c r="AD287" s="478">
        <f>IF(AC287&gt;=12,12,AC287)</f>
        <v>12</v>
      </c>
      <c r="AE287" s="59"/>
      <c r="AF287" s="59">
        <v>0.4</v>
      </c>
      <c r="AG287" s="263">
        <v>19.8</v>
      </c>
      <c r="AH287" s="60">
        <f>V287+AD287+AG287+AE287+AF287</f>
        <v>40.199999999999996</v>
      </c>
      <c r="AI287" s="55">
        <f>IF(AH287&gt;=40,40,AH287)</f>
        <v>40</v>
      </c>
      <c r="AJ287" s="61"/>
      <c r="AK287" s="62"/>
      <c r="AL287" s="63"/>
      <c r="AM287" s="64"/>
      <c r="AN287" s="65"/>
      <c r="AO287" s="66"/>
    </row>
    <row r="288" spans="1:41" s="22" customFormat="1" ht="48" customHeight="1" x14ac:dyDescent="0.15">
      <c r="A288" s="43"/>
      <c r="B288" s="44"/>
      <c r="C288" s="45"/>
      <c r="D288" s="45"/>
      <c r="E288" s="73"/>
      <c r="F288" s="73"/>
      <c r="G288" s="46"/>
      <c r="H288" s="47"/>
      <c r="I288" s="48"/>
      <c r="J288" s="49"/>
      <c r="K288" s="217"/>
      <c r="L288" s="49"/>
      <c r="M288" s="49"/>
      <c r="N288" s="50"/>
      <c r="O288" s="51"/>
      <c r="P288" s="52"/>
      <c r="Q288" s="53"/>
      <c r="R288" s="53"/>
      <c r="S288" s="53"/>
      <c r="T288" s="53"/>
      <c r="U288" s="54"/>
      <c r="V288" s="55"/>
      <c r="W288" s="57"/>
      <c r="X288" s="56"/>
      <c r="Y288" s="56"/>
      <c r="Z288" s="56"/>
      <c r="AA288" s="57"/>
      <c r="AB288" s="476"/>
      <c r="AC288" s="536"/>
      <c r="AD288" s="478"/>
      <c r="AE288" s="59"/>
      <c r="AF288" s="59"/>
      <c r="AG288" s="263"/>
      <c r="AH288" s="60"/>
      <c r="AI288" s="55"/>
      <c r="AJ288" s="61"/>
      <c r="AK288" s="62"/>
      <c r="AL288" s="63"/>
      <c r="AM288" s="64"/>
      <c r="AN288" s="65"/>
      <c r="AO288" s="66"/>
    </row>
    <row r="289" spans="1:41" s="22" customFormat="1" ht="48" customHeight="1" x14ac:dyDescent="0.15">
      <c r="A289" s="43"/>
      <c r="B289" s="44"/>
      <c r="C289" s="45" t="s">
        <v>1085</v>
      </c>
      <c r="D289" s="82" t="s">
        <v>46</v>
      </c>
      <c r="E289" s="73" t="s">
        <v>231</v>
      </c>
      <c r="F289" s="73"/>
      <c r="G289" s="46"/>
      <c r="H289" s="47"/>
      <c r="I289" s="48">
        <v>0.5</v>
      </c>
      <c r="J289" s="49">
        <v>0.3</v>
      </c>
      <c r="K289" s="49">
        <v>0.2</v>
      </c>
      <c r="L289" s="49"/>
      <c r="M289" s="49"/>
      <c r="N289" s="50">
        <f>SUM(I289:M289)</f>
        <v>1</v>
      </c>
      <c r="O289" s="51"/>
      <c r="P289" s="52">
        <v>8</v>
      </c>
      <c r="Q289" s="166">
        <v>7.6</v>
      </c>
      <c r="R289" s="53">
        <v>8</v>
      </c>
      <c r="S289" s="53"/>
      <c r="T289" s="53"/>
      <c r="U289" s="477">
        <f t="shared" si="347"/>
        <v>7.88</v>
      </c>
      <c r="V289" s="55">
        <f t="shared" si="348"/>
        <v>7.88</v>
      </c>
      <c r="W289" s="57">
        <v>26587578000</v>
      </c>
      <c r="X289" s="56">
        <v>220598406000</v>
      </c>
      <c r="Y289" s="57">
        <v>43074198000</v>
      </c>
      <c r="Z289" s="57"/>
      <c r="AA289" s="167"/>
      <c r="AB289" s="476">
        <f t="shared" si="349"/>
        <v>2.142059912161784</v>
      </c>
      <c r="AC289" s="536">
        <f t="shared" si="350"/>
        <v>25.704718945941408</v>
      </c>
      <c r="AD289" s="478">
        <f>IF(AC289&gt;=12,12,AC289)</f>
        <v>12</v>
      </c>
      <c r="AE289" s="59"/>
      <c r="AF289" s="59">
        <v>0.4</v>
      </c>
      <c r="AG289" s="263">
        <v>19.8</v>
      </c>
      <c r="AH289" s="60">
        <f>V289+AD289+AG289+AE289+AF289</f>
        <v>40.08</v>
      </c>
      <c r="AI289" s="55">
        <f>IF(AH289&gt;=40,40,AH289)</f>
        <v>40</v>
      </c>
      <c r="AJ289" s="61"/>
      <c r="AK289" s="62"/>
      <c r="AL289" s="63"/>
      <c r="AM289" s="64">
        <f>100%+AL289</f>
        <v>1</v>
      </c>
      <c r="AN289" s="65">
        <f>ROUNDUP((($E$2*AM289-$AN$4)*AJ289+$AN$4),-3)</f>
        <v>0</v>
      </c>
      <c r="AO289" s="66"/>
    </row>
    <row r="290" spans="1:41" s="22" customFormat="1" ht="48" customHeight="1" x14ac:dyDescent="0.15">
      <c r="A290" s="43"/>
      <c r="B290" s="44"/>
      <c r="C290" s="45"/>
      <c r="D290" s="108" t="s">
        <v>230</v>
      </c>
      <c r="E290" s="117"/>
      <c r="F290" s="82"/>
      <c r="G290" s="46"/>
      <c r="H290" s="47"/>
      <c r="I290" s="48">
        <v>0.69</v>
      </c>
      <c r="J290" s="49">
        <v>0.31</v>
      </c>
      <c r="K290" s="49"/>
      <c r="L290" s="49"/>
      <c r="M290" s="49"/>
      <c r="N290" s="50">
        <f>SUM(I290:M290)</f>
        <v>1</v>
      </c>
      <c r="O290" s="51"/>
      <c r="P290" s="52">
        <v>8</v>
      </c>
      <c r="Q290" s="53">
        <v>8</v>
      </c>
      <c r="R290" s="53"/>
      <c r="S290" s="53"/>
      <c r="T290" s="53"/>
      <c r="U290" s="54">
        <f>ROUND(((P290*I290)+(Q290*J290)+(R290*K290)+(S290*L290)+(T290*M290)),2)</f>
        <v>8</v>
      </c>
      <c r="V290" s="55">
        <f>IF(U290&gt;=8,8,U290)</f>
        <v>8</v>
      </c>
      <c r="W290" s="56">
        <v>86000000000</v>
      </c>
      <c r="X290" s="56">
        <v>44481557000</v>
      </c>
      <c r="Y290" s="56"/>
      <c r="Z290" s="56"/>
      <c r="AA290" s="57"/>
      <c r="AB290" s="476">
        <f t="shared" si="349"/>
        <v>1.7783016682860726</v>
      </c>
      <c r="AC290" s="536">
        <f>12*AB290</f>
        <v>21.339620019432871</v>
      </c>
      <c r="AD290" s="488">
        <f>IF(AC290&gt;=12,12,AC290)</f>
        <v>12</v>
      </c>
      <c r="AE290" s="59"/>
      <c r="AF290" s="59">
        <v>0.2</v>
      </c>
      <c r="AG290" s="263">
        <v>19.8</v>
      </c>
      <c r="AH290" s="60">
        <f>V290+AD290+AG290+AE290+AF290</f>
        <v>40</v>
      </c>
      <c r="AI290" s="55">
        <f>IF(AH290&gt;=40,40,AH290)</f>
        <v>40</v>
      </c>
      <c r="AJ290" s="61"/>
      <c r="AK290" s="62"/>
      <c r="AL290" s="63"/>
      <c r="AM290" s="64"/>
      <c r="AN290" s="65"/>
      <c r="AO290" s="66"/>
    </row>
    <row r="291" spans="1:41" s="22" customFormat="1" ht="48" customHeight="1" x14ac:dyDescent="0.15">
      <c r="A291" s="43"/>
      <c r="B291" s="44"/>
      <c r="C291" s="45"/>
      <c r="D291" s="45"/>
      <c r="E291" s="45"/>
      <c r="F291" s="45"/>
      <c r="G291" s="46"/>
      <c r="H291" s="47"/>
      <c r="I291" s="48"/>
      <c r="J291" s="49"/>
      <c r="K291" s="49"/>
      <c r="L291" s="49"/>
      <c r="M291" s="49"/>
      <c r="N291" s="50"/>
      <c r="O291" s="51"/>
      <c r="P291" s="52"/>
      <c r="Q291" s="53"/>
      <c r="R291" s="53"/>
      <c r="S291" s="53"/>
      <c r="T291" s="53"/>
      <c r="U291" s="54"/>
      <c r="V291" s="55"/>
      <c r="W291" s="57"/>
      <c r="X291" s="57"/>
      <c r="Y291" s="68"/>
      <c r="Z291" s="68"/>
      <c r="AA291" s="57"/>
      <c r="AB291" s="476"/>
      <c r="AC291" s="536"/>
      <c r="AD291" s="478"/>
      <c r="AE291" s="59"/>
      <c r="AF291" s="59"/>
      <c r="AG291" s="263"/>
      <c r="AH291" s="60"/>
      <c r="AI291" s="55"/>
      <c r="AJ291" s="61"/>
      <c r="AK291" s="62"/>
      <c r="AL291" s="63"/>
      <c r="AM291" s="64"/>
      <c r="AN291" s="65"/>
      <c r="AO291" s="66"/>
    </row>
    <row r="292" spans="1:41" s="22" customFormat="1" ht="58.5" customHeight="1" x14ac:dyDescent="0.15">
      <c r="A292" s="279"/>
      <c r="B292" s="216"/>
      <c r="C292" s="558"/>
      <c r="D292" s="559"/>
      <c r="E292" s="555"/>
      <c r="F292" s="560"/>
      <c r="G292" s="499"/>
      <c r="H292" s="361"/>
      <c r="I292" s="562"/>
      <c r="J292" s="563"/>
      <c r="K292" s="501"/>
      <c r="L292" s="500"/>
      <c r="M292" s="502"/>
      <c r="N292" s="503"/>
      <c r="O292" s="504"/>
      <c r="P292" s="505"/>
      <c r="Q292" s="506"/>
      <c r="R292" s="506"/>
      <c r="S292" s="505"/>
      <c r="T292" s="507"/>
      <c r="U292" s="508"/>
      <c r="V292" s="509"/>
      <c r="W292" s="348"/>
      <c r="X292" s="350"/>
      <c r="Y292" s="544"/>
      <c r="Z292" s="348"/>
      <c r="AA292" s="510"/>
      <c r="AB292" s="552"/>
      <c r="AC292" s="553"/>
      <c r="AD292" s="554"/>
      <c r="AE292" s="513"/>
      <c r="AF292" s="513"/>
      <c r="AG292" s="561"/>
      <c r="AH292" s="514"/>
      <c r="AI292" s="515"/>
      <c r="AJ292" s="516"/>
      <c r="AK292" s="517"/>
      <c r="AL292" s="518"/>
      <c r="AM292" s="519"/>
      <c r="AN292" s="520"/>
      <c r="AO292" s="521"/>
    </row>
    <row r="293" spans="1:41" s="22" customFormat="1" ht="41.25" customHeight="1" x14ac:dyDescent="0.15">
      <c r="A293" s="121"/>
      <c r="B293" s="122"/>
      <c r="C293" s="556"/>
      <c r="D293" s="124" t="s">
        <v>379</v>
      </c>
      <c r="E293" s="125"/>
      <c r="F293" s="127"/>
      <c r="G293" s="125"/>
      <c r="H293" s="126"/>
      <c r="I293" s="564"/>
      <c r="J293" s="564"/>
      <c r="K293" s="565"/>
      <c r="L293" s="123"/>
      <c r="M293" s="125"/>
      <c r="N293" s="127"/>
      <c r="O293" s="126"/>
      <c r="P293" s="123"/>
      <c r="Q293" s="124"/>
      <c r="R293" s="124"/>
      <c r="S293" s="123"/>
      <c r="T293" s="125"/>
      <c r="U293" s="128"/>
      <c r="V293" s="129"/>
      <c r="W293" s="130"/>
      <c r="X293" s="131"/>
      <c r="Y293" s="131"/>
      <c r="Z293" s="130"/>
      <c r="AA293" s="132"/>
      <c r="AB293" s="133"/>
      <c r="AC293" s="133"/>
      <c r="AD293" s="486"/>
      <c r="AE293" s="134"/>
      <c r="AF293" s="134"/>
      <c r="AG293" s="490"/>
      <c r="AH293" s="135"/>
      <c r="AI293" s="135"/>
      <c r="AJ293" s="131"/>
      <c r="AK293" s="125"/>
      <c r="AL293" s="136"/>
      <c r="AM293" s="137"/>
      <c r="AN293" s="487"/>
      <c r="AO293" s="139"/>
    </row>
    <row r="294" spans="1:41" s="22" customFormat="1" ht="41.25" customHeight="1" x14ac:dyDescent="0.15">
      <c r="A294" s="121"/>
      <c r="B294" s="122"/>
      <c r="C294" s="566" t="s">
        <v>174</v>
      </c>
      <c r="D294" s="557" t="s">
        <v>1077</v>
      </c>
      <c r="E294" s="125"/>
      <c r="F294" s="127"/>
      <c r="G294" s="125"/>
      <c r="H294" s="126"/>
      <c r="I294" s="123"/>
      <c r="J294" s="124"/>
      <c r="K294" s="124"/>
      <c r="L294" s="123"/>
      <c r="M294" s="125"/>
      <c r="N294" s="127"/>
      <c r="O294" s="126"/>
      <c r="P294" s="123"/>
      <c r="Q294" s="124"/>
      <c r="R294" s="124"/>
      <c r="S294" s="123"/>
      <c r="T294" s="125"/>
      <c r="U294" s="128"/>
      <c r="V294" s="129"/>
      <c r="W294" s="130"/>
      <c r="X294" s="131"/>
      <c r="Y294" s="131"/>
      <c r="Z294" s="130"/>
      <c r="AA294" s="132"/>
      <c r="AB294" s="133"/>
      <c r="AC294" s="133"/>
      <c r="AD294" s="486"/>
      <c r="AE294" s="134"/>
      <c r="AF294" s="134"/>
      <c r="AG294" s="490"/>
      <c r="AH294" s="135"/>
      <c r="AI294" s="135"/>
      <c r="AJ294" s="131"/>
      <c r="AK294" s="125"/>
      <c r="AL294" s="136"/>
      <c r="AM294" s="137"/>
      <c r="AN294" s="487"/>
      <c r="AO294" s="139"/>
    </row>
    <row r="295" spans="1:41" s="22" customFormat="1" ht="66.75" customHeight="1" x14ac:dyDescent="0.15">
      <c r="A295" s="160"/>
      <c r="B295" s="171"/>
      <c r="C295" s="86"/>
      <c r="D295" s="86"/>
      <c r="E295" s="45" t="s">
        <v>531</v>
      </c>
      <c r="F295" s="82"/>
      <c r="G295" s="143"/>
      <c r="H295" s="90"/>
      <c r="I295" s="88"/>
      <c r="J295" s="86"/>
      <c r="K295" s="86"/>
      <c r="L295" s="88"/>
      <c r="M295" s="87"/>
      <c r="N295" s="89"/>
      <c r="O295" s="90"/>
      <c r="P295" s="88"/>
      <c r="Q295" s="86"/>
      <c r="R295" s="86"/>
      <c r="S295" s="88"/>
      <c r="T295" s="87"/>
      <c r="U295" s="91"/>
      <c r="V295" s="92"/>
      <c r="W295" s="93"/>
      <c r="X295" s="94"/>
      <c r="Y295" s="94"/>
      <c r="Z295" s="93"/>
      <c r="AA295" s="95"/>
      <c r="AB295" s="476">
        <f t="shared" ref="AB295:AB358" si="352">(((((W295*I295)+(X295*J295)+(Y295*K295)+(Z295*L295)+(AA295*M295))/$L$2)))</f>
        <v>0</v>
      </c>
      <c r="AC295" s="536">
        <f t="shared" ref="AC295:AC358" si="353">12*AB295</f>
        <v>0</v>
      </c>
      <c r="AD295" s="96"/>
      <c r="AE295" s="97"/>
      <c r="AF295" s="97"/>
      <c r="AG295" s="530"/>
      <c r="AH295" s="98"/>
      <c r="AI295" s="98"/>
      <c r="AJ295" s="94"/>
      <c r="AK295" s="87"/>
      <c r="AL295" s="99"/>
      <c r="AM295" s="100"/>
      <c r="AN295" s="479"/>
      <c r="AO295" s="102"/>
    </row>
    <row r="296" spans="1:41" s="22" customFormat="1" ht="48" customHeight="1" x14ac:dyDescent="0.15">
      <c r="A296" s="43"/>
      <c r="B296" s="44"/>
      <c r="C296" s="67" t="s">
        <v>1068</v>
      </c>
      <c r="D296" s="117" t="s">
        <v>1069</v>
      </c>
      <c r="E296" s="45"/>
      <c r="F296" s="82"/>
      <c r="G296" s="46"/>
      <c r="H296" s="47" t="s">
        <v>1063</v>
      </c>
      <c r="I296" s="48">
        <v>0.69899999999999995</v>
      </c>
      <c r="J296" s="49">
        <v>0.30099999999999999</v>
      </c>
      <c r="K296" s="49"/>
      <c r="L296" s="49"/>
      <c r="M296" s="49"/>
      <c r="N296" s="50">
        <f>SUM(I296:M296)</f>
        <v>1</v>
      </c>
      <c r="O296" s="51"/>
      <c r="P296" s="52">
        <v>8</v>
      </c>
      <c r="Q296" s="53">
        <v>8</v>
      </c>
      <c r="R296" s="53"/>
      <c r="S296" s="53"/>
      <c r="T296" s="53"/>
      <c r="U296" s="54">
        <f>ROUND(((P296*I296)+(Q296*J296)+(R296*K296)+(S296*L296)+(T296*M296)),2)</f>
        <v>8</v>
      </c>
      <c r="V296" s="55">
        <f>IF(U296&gt;=8,8,U296)</f>
        <v>8</v>
      </c>
      <c r="W296" s="57">
        <v>77007275000</v>
      </c>
      <c r="X296" s="56">
        <v>68000000000</v>
      </c>
      <c r="Y296" s="56"/>
      <c r="Z296" s="56"/>
      <c r="AA296" s="57"/>
      <c r="AB296" s="476">
        <f t="shared" si="352"/>
        <v>1.806675075686774</v>
      </c>
      <c r="AC296" s="536">
        <f t="shared" si="353"/>
        <v>21.680100908241286</v>
      </c>
      <c r="AD296" s="478">
        <f>IF(AC296&gt;=12,12,AC296)</f>
        <v>12</v>
      </c>
      <c r="AE296" s="59"/>
      <c r="AF296" s="59">
        <v>0.2</v>
      </c>
      <c r="AG296" s="263">
        <v>19.8</v>
      </c>
      <c r="AH296" s="60">
        <f>V296+AD296+AG296+AE296+AF296</f>
        <v>40</v>
      </c>
      <c r="AI296" s="55">
        <f>IF(AH296&gt;=40,40,AH296)</f>
        <v>40</v>
      </c>
      <c r="AJ296" s="61"/>
      <c r="AK296" s="62"/>
      <c r="AL296" s="63"/>
      <c r="AM296" s="64"/>
      <c r="AN296" s="65"/>
      <c r="AO296" s="66"/>
    </row>
    <row r="297" spans="1:41" s="22" customFormat="1" ht="48" customHeight="1" x14ac:dyDescent="0.15">
      <c r="A297" s="43"/>
      <c r="B297" s="44"/>
      <c r="C297" s="67" t="s">
        <v>1068</v>
      </c>
      <c r="D297" s="117" t="s">
        <v>1074</v>
      </c>
      <c r="E297" s="45"/>
      <c r="F297" s="82"/>
      <c r="G297" s="46"/>
      <c r="H297" s="47" t="s">
        <v>1063</v>
      </c>
      <c r="I297" s="48">
        <v>0.67</v>
      </c>
      <c r="J297" s="49">
        <v>0.33</v>
      </c>
      <c r="K297" s="49"/>
      <c r="L297" s="49"/>
      <c r="M297" s="49"/>
      <c r="N297" s="50">
        <f>SUM(I297:M297)</f>
        <v>1</v>
      </c>
      <c r="O297" s="51"/>
      <c r="P297" s="52">
        <v>8</v>
      </c>
      <c r="Q297" s="53">
        <v>8</v>
      </c>
      <c r="R297" s="53"/>
      <c r="S297" s="53"/>
      <c r="T297" s="53"/>
      <c r="U297" s="54">
        <f>ROUND(((P297*I297)+(Q297*J297)+(R297*K297)+(S297*L297)+(T297*M297)),2)</f>
        <v>8</v>
      </c>
      <c r="V297" s="55">
        <f>IF(U297&gt;=8,8,U297)</f>
        <v>8</v>
      </c>
      <c r="W297" s="57">
        <v>77007275000</v>
      </c>
      <c r="X297" s="56">
        <v>68200000000</v>
      </c>
      <c r="Y297" s="56"/>
      <c r="Z297" s="56"/>
      <c r="AA297" s="57"/>
      <c r="AB297" s="476">
        <f t="shared" si="352"/>
        <v>1.8019280852906454</v>
      </c>
      <c r="AC297" s="536">
        <f t="shared" si="353"/>
        <v>21.623137023487743</v>
      </c>
      <c r="AD297" s="478">
        <f>IF(AC297&gt;=12,12,AC297)</f>
        <v>12</v>
      </c>
      <c r="AE297" s="59"/>
      <c r="AF297" s="59"/>
      <c r="AG297" s="263">
        <v>19.8</v>
      </c>
      <c r="AH297" s="60">
        <f>V297+AD297+AG297+AE297+AF297</f>
        <v>39.799999999999997</v>
      </c>
      <c r="AI297" s="55">
        <f>IF(AH297&gt;=40,40,AH297)</f>
        <v>39.799999999999997</v>
      </c>
      <c r="AJ297" s="61"/>
      <c r="AK297" s="62"/>
      <c r="AL297" s="63"/>
      <c r="AM297" s="64"/>
      <c r="AN297" s="65"/>
      <c r="AO297" s="66"/>
    </row>
    <row r="298" spans="1:41" s="22" customFormat="1" ht="48" customHeight="1" x14ac:dyDescent="0.15">
      <c r="A298" s="43"/>
      <c r="B298" s="44"/>
      <c r="C298" s="103" t="s">
        <v>1061</v>
      </c>
      <c r="D298" s="103" t="s">
        <v>241</v>
      </c>
      <c r="E298" s="45"/>
      <c r="F298" s="82"/>
      <c r="G298" s="46"/>
      <c r="H298" s="140" t="s">
        <v>168</v>
      </c>
      <c r="I298" s="48">
        <v>0.6</v>
      </c>
      <c r="J298" s="49">
        <v>0.4</v>
      </c>
      <c r="K298" s="49"/>
      <c r="L298" s="49"/>
      <c r="M298" s="49"/>
      <c r="N298" s="50">
        <f>SUM(I298:M298)</f>
        <v>1</v>
      </c>
      <c r="O298" s="51"/>
      <c r="P298" s="52">
        <v>8</v>
      </c>
      <c r="Q298" s="53">
        <v>8</v>
      </c>
      <c r="R298" s="53"/>
      <c r="S298" s="53"/>
      <c r="T298" s="53"/>
      <c r="U298" s="54">
        <f>ROUND(((P298*I298)+(Q298*J298)+(R298*K298)+(S298*L298)+(T298*M298)),2)</f>
        <v>8</v>
      </c>
      <c r="V298" s="55">
        <f>IF(U298&gt;=8,8,U298)</f>
        <v>8</v>
      </c>
      <c r="W298" s="57">
        <v>84276540000</v>
      </c>
      <c r="X298" s="56">
        <v>56528666000</v>
      </c>
      <c r="Y298" s="56"/>
      <c r="Z298" s="56"/>
      <c r="AA298" s="57"/>
      <c r="AB298" s="476">
        <f t="shared" si="352"/>
        <v>1.7794715150751148</v>
      </c>
      <c r="AC298" s="536">
        <f t="shared" si="353"/>
        <v>21.353658180901377</v>
      </c>
      <c r="AD298" s="478">
        <f>IF(AC298&gt;=12,12,AC298)</f>
        <v>12</v>
      </c>
      <c r="AE298" s="59"/>
      <c r="AF298" s="59">
        <v>0.4</v>
      </c>
      <c r="AG298" s="263">
        <v>19.8</v>
      </c>
      <c r="AH298" s="60">
        <f>V298+AD298+AG298+AE298+AF298</f>
        <v>40.199999999999996</v>
      </c>
      <c r="AI298" s="55">
        <f>IF(AH298&gt;=40,40,AH298)</f>
        <v>40</v>
      </c>
      <c r="AJ298" s="61"/>
      <c r="AK298" s="62"/>
      <c r="AL298" s="63"/>
      <c r="AM298" s="64"/>
      <c r="AN298" s="65"/>
      <c r="AO298" s="66"/>
    </row>
    <row r="299" spans="1:41" s="22" customFormat="1" ht="48" customHeight="1" x14ac:dyDescent="0.15">
      <c r="A299" s="43"/>
      <c r="B299" s="44"/>
      <c r="C299" s="45"/>
      <c r="D299" s="45" t="s">
        <v>1062</v>
      </c>
      <c r="E299" s="45">
        <v>88</v>
      </c>
      <c r="F299" s="82">
        <v>92.5</v>
      </c>
      <c r="G299" s="46"/>
      <c r="H299" s="47" t="s">
        <v>260</v>
      </c>
      <c r="I299" s="48"/>
      <c r="J299" s="49"/>
      <c r="K299" s="49"/>
      <c r="L299" s="49"/>
      <c r="M299" s="49"/>
      <c r="N299" s="50"/>
      <c r="O299" s="51"/>
      <c r="P299" s="52"/>
      <c r="Q299" s="53"/>
      <c r="R299" s="53"/>
      <c r="S299" s="53"/>
      <c r="T299" s="53"/>
      <c r="U299" s="54"/>
      <c r="V299" s="55"/>
      <c r="W299" s="57"/>
      <c r="X299" s="56"/>
      <c r="Y299" s="56"/>
      <c r="Z299" s="56"/>
      <c r="AA299" s="57"/>
      <c r="AB299" s="476">
        <f t="shared" si="352"/>
        <v>0</v>
      </c>
      <c r="AC299" s="536">
        <f t="shared" si="353"/>
        <v>0</v>
      </c>
      <c r="AD299" s="478"/>
      <c r="AE299" s="59"/>
      <c r="AF299" s="59"/>
      <c r="AG299" s="263"/>
      <c r="AH299" s="60"/>
      <c r="AI299" s="55"/>
      <c r="AJ299" s="61"/>
      <c r="AK299" s="62"/>
      <c r="AL299" s="63"/>
      <c r="AM299" s="64"/>
      <c r="AN299" s="65"/>
      <c r="AO299" s="66"/>
    </row>
    <row r="300" spans="1:41" s="22" customFormat="1" ht="48" customHeight="1" x14ac:dyDescent="0.15">
      <c r="A300" s="43"/>
      <c r="B300" s="44"/>
      <c r="C300" s="82" t="s">
        <v>531</v>
      </c>
      <c r="D300" s="82"/>
      <c r="E300" s="45">
        <f>E299*57%</f>
        <v>50.16</v>
      </c>
      <c r="F300" s="82">
        <f>F299*43%</f>
        <v>39.774999999999999</v>
      </c>
      <c r="G300" s="46">
        <f>SUM(E300:F300)</f>
        <v>89.935000000000002</v>
      </c>
      <c r="H300" s="47" t="s">
        <v>912</v>
      </c>
      <c r="I300" s="48">
        <v>0.6</v>
      </c>
      <c r="J300" s="49">
        <v>0.4</v>
      </c>
      <c r="K300" s="49"/>
      <c r="L300" s="49"/>
      <c r="M300" s="49"/>
      <c r="N300" s="50">
        <f t="shared" ref="N300:N315" si="354">SUM(I300:M300)</f>
        <v>1</v>
      </c>
      <c r="O300" s="51"/>
      <c r="P300" s="52">
        <v>8</v>
      </c>
      <c r="Q300" s="53">
        <v>8</v>
      </c>
      <c r="R300" s="53"/>
      <c r="S300" s="53"/>
      <c r="T300" s="53"/>
      <c r="U300" s="54">
        <f>ROUND(((P300*I300)+(Q300*J300)+(R300*K300)+(S300*L300)+(T300*M300)),2)</f>
        <v>8</v>
      </c>
      <c r="V300" s="55">
        <f>IF(U300&gt;=8,8,U300)</f>
        <v>8</v>
      </c>
      <c r="W300" s="57">
        <v>69584628000</v>
      </c>
      <c r="X300" s="56"/>
      <c r="Y300" s="56"/>
      <c r="Z300" s="56"/>
      <c r="AA300" s="57"/>
      <c r="AB300" s="476">
        <f t="shared" si="352"/>
        <v>1.0152632888622242</v>
      </c>
      <c r="AC300" s="536">
        <f t="shared" si="353"/>
        <v>12.183159466346691</v>
      </c>
      <c r="AD300" s="478">
        <f t="shared" ref="AD300:AD315" si="355">IF(AC300&gt;=12,12,AC300)</f>
        <v>12</v>
      </c>
      <c r="AE300" s="59"/>
      <c r="AF300" s="59"/>
      <c r="AG300" s="263">
        <v>19.8</v>
      </c>
      <c r="AH300" s="60">
        <f>V300+AD300+AG300+AE300+AF300</f>
        <v>39.799999999999997</v>
      </c>
      <c r="AI300" s="55">
        <f t="shared" ref="AI300:AI315" si="356">IF(AH300&gt;=40,40,AH300)</f>
        <v>39.799999999999997</v>
      </c>
      <c r="AJ300" s="61"/>
      <c r="AK300" s="62"/>
      <c r="AL300" s="63"/>
      <c r="AM300" s="64"/>
      <c r="AN300" s="65"/>
      <c r="AO300" s="66"/>
    </row>
    <row r="301" spans="1:41" s="22" customFormat="1" ht="48" customHeight="1" x14ac:dyDescent="0.15">
      <c r="A301" s="43"/>
      <c r="B301" s="44"/>
      <c r="C301" s="103" t="s">
        <v>65</v>
      </c>
      <c r="D301" s="82"/>
      <c r="E301" s="103" t="s">
        <v>1059</v>
      </c>
      <c r="F301" s="115" t="s">
        <v>1060</v>
      </c>
      <c r="G301" s="46"/>
      <c r="H301" s="47" t="s">
        <v>912</v>
      </c>
      <c r="I301" s="48">
        <v>0.6</v>
      </c>
      <c r="J301" s="49">
        <v>0.4</v>
      </c>
      <c r="K301" s="49"/>
      <c r="L301" s="49"/>
      <c r="M301" s="49"/>
      <c r="N301" s="50">
        <f t="shared" si="354"/>
        <v>1</v>
      </c>
      <c r="O301" s="51"/>
      <c r="P301" s="52">
        <v>8</v>
      </c>
      <c r="Q301" s="53">
        <v>8</v>
      </c>
      <c r="R301" s="53"/>
      <c r="S301" s="53"/>
      <c r="T301" s="53"/>
      <c r="U301" s="54">
        <f>ROUND(((P301*I301)+(Q301*J301)+(R301*K301)+(S301*L301)+(T301*M301)),2)</f>
        <v>8</v>
      </c>
      <c r="V301" s="55">
        <f>IF(U301&gt;=8,8,U301)</f>
        <v>8</v>
      </c>
      <c r="W301" s="57">
        <v>65653454000</v>
      </c>
      <c r="X301" s="56"/>
      <c r="Y301" s="56"/>
      <c r="Z301" s="56"/>
      <c r="AA301" s="57"/>
      <c r="AB301" s="476">
        <f t="shared" si="352"/>
        <v>0.95790612882495763</v>
      </c>
      <c r="AC301" s="536">
        <f t="shared" si="353"/>
        <v>11.494873545899491</v>
      </c>
      <c r="AD301" s="478">
        <f t="shared" si="355"/>
        <v>11.494873545899491</v>
      </c>
      <c r="AE301" s="59"/>
      <c r="AF301" s="59"/>
      <c r="AG301" s="263">
        <v>19.8</v>
      </c>
      <c r="AH301" s="60">
        <f>V301+AD301+AG301+AE301+AF301</f>
        <v>39.294873545899492</v>
      </c>
      <c r="AI301" s="55">
        <f t="shared" si="356"/>
        <v>39.294873545899492</v>
      </c>
      <c r="AJ301" s="61"/>
      <c r="AK301" s="62"/>
      <c r="AL301" s="63"/>
      <c r="AM301" s="64"/>
      <c r="AN301" s="65"/>
      <c r="AO301" s="66"/>
    </row>
    <row r="302" spans="1:41" s="22" customFormat="1" ht="48" customHeight="1" x14ac:dyDescent="0.15">
      <c r="A302" s="43"/>
      <c r="B302" s="44"/>
      <c r="C302" s="82" t="s">
        <v>352</v>
      </c>
      <c r="D302" s="82"/>
      <c r="E302" s="107" t="s">
        <v>1057</v>
      </c>
      <c r="F302" s="107" t="s">
        <v>1058</v>
      </c>
      <c r="G302" s="46"/>
      <c r="H302" s="47" t="s">
        <v>912</v>
      </c>
      <c r="I302" s="48">
        <v>0.6</v>
      </c>
      <c r="J302" s="49">
        <v>0.4</v>
      </c>
      <c r="K302" s="49"/>
      <c r="L302" s="49"/>
      <c r="M302" s="49"/>
      <c r="N302" s="50">
        <f t="shared" si="354"/>
        <v>1</v>
      </c>
      <c r="O302" s="51"/>
      <c r="P302" s="52">
        <v>8</v>
      </c>
      <c r="Q302" s="53">
        <v>8</v>
      </c>
      <c r="R302" s="53"/>
      <c r="S302" s="53"/>
      <c r="T302" s="53"/>
      <c r="U302" s="54">
        <f>ROUND(((P302*I302)+(Q302*J302)+(R302*K302)+(S302*L302)+(T302*M302)),2)</f>
        <v>8</v>
      </c>
      <c r="V302" s="55">
        <f>IF(U302&gt;=8,8,U302)</f>
        <v>8</v>
      </c>
      <c r="W302" s="57">
        <v>64661955000</v>
      </c>
      <c r="X302" s="56"/>
      <c r="Y302" s="56"/>
      <c r="Z302" s="56"/>
      <c r="AA302" s="57"/>
      <c r="AB302" s="476">
        <f t="shared" si="352"/>
        <v>0.94343982262233472</v>
      </c>
      <c r="AC302" s="536">
        <f t="shared" si="353"/>
        <v>11.321277871468016</v>
      </c>
      <c r="AD302" s="478">
        <f t="shared" si="355"/>
        <v>11.321277871468016</v>
      </c>
      <c r="AE302" s="59"/>
      <c r="AF302" s="59"/>
      <c r="AG302" s="263">
        <v>19.8</v>
      </c>
      <c r="AH302" s="60">
        <f>V302+AD302+AG302+AE302+AF302</f>
        <v>39.121277871468017</v>
      </c>
      <c r="AI302" s="55">
        <f t="shared" si="356"/>
        <v>39.121277871468017</v>
      </c>
      <c r="AJ302" s="61"/>
      <c r="AK302" s="62"/>
      <c r="AL302" s="63"/>
      <c r="AM302" s="64"/>
      <c r="AN302" s="65"/>
      <c r="AO302" s="66"/>
    </row>
    <row r="303" spans="1:41" s="22" customFormat="1" ht="48" customHeight="1" x14ac:dyDescent="0.15">
      <c r="A303" s="43"/>
      <c r="B303" s="225"/>
      <c r="C303" s="45" t="s">
        <v>129</v>
      </c>
      <c r="D303" s="45" t="s">
        <v>42</v>
      </c>
      <c r="E303" s="866" t="s">
        <v>1055</v>
      </c>
      <c r="F303" s="867"/>
      <c r="G303" s="46"/>
      <c r="H303" s="47" t="s">
        <v>421</v>
      </c>
      <c r="I303" s="172">
        <v>0.65</v>
      </c>
      <c r="J303" s="217">
        <v>0.35</v>
      </c>
      <c r="K303" s="49"/>
      <c r="L303" s="49"/>
      <c r="M303" s="49"/>
      <c r="N303" s="50">
        <f t="shared" si="354"/>
        <v>1</v>
      </c>
      <c r="O303" s="51"/>
      <c r="P303" s="52">
        <v>8</v>
      </c>
      <c r="Q303" s="53">
        <v>8</v>
      </c>
      <c r="R303" s="53"/>
      <c r="S303" s="53"/>
      <c r="T303" s="53"/>
      <c r="U303" s="54">
        <f t="shared" ref="U303:U310" si="357">ROUND(((P303*I303)+(Q303*J303)+(R303*K303)+(S303*L303)+(T303*M303)),2)</f>
        <v>8</v>
      </c>
      <c r="V303" s="55">
        <f t="shared" ref="V303:V310" si="358">IF(U303&gt;=8,8,U303)</f>
        <v>8</v>
      </c>
      <c r="W303" s="72">
        <v>86060576000</v>
      </c>
      <c r="X303" s="56">
        <v>71722576000</v>
      </c>
      <c r="Y303" s="57"/>
      <c r="Z303" s="56"/>
      <c r="AA303" s="167"/>
      <c r="AB303" s="476">
        <f t="shared" si="352"/>
        <v>1.970723755938359</v>
      </c>
      <c r="AC303" s="536">
        <f t="shared" si="353"/>
        <v>23.64868507126031</v>
      </c>
      <c r="AD303" s="478">
        <f t="shared" si="355"/>
        <v>12</v>
      </c>
      <c r="AE303" s="182"/>
      <c r="AF303" s="59">
        <v>0.3</v>
      </c>
      <c r="AG303" s="263">
        <v>19.8</v>
      </c>
      <c r="AH303" s="60">
        <f>V303+AD303+AG303+AE303+AF303</f>
        <v>40.099999999999994</v>
      </c>
      <c r="AI303" s="55">
        <f t="shared" si="356"/>
        <v>40</v>
      </c>
      <c r="AJ303" s="61"/>
      <c r="AK303" s="62"/>
      <c r="AL303" s="63"/>
      <c r="AM303" s="64">
        <f>100%+AL303</f>
        <v>1</v>
      </c>
      <c r="AN303" s="65">
        <f>ROUNDUP((($E$2*AM303-$AN$4)*AJ303+$AN$4),-3)</f>
        <v>0</v>
      </c>
      <c r="AO303" s="66"/>
    </row>
    <row r="304" spans="1:41" s="22" customFormat="1" ht="48.75" customHeight="1" x14ac:dyDescent="0.15">
      <c r="A304" s="43"/>
      <c r="B304" s="44"/>
      <c r="C304" s="45" t="s">
        <v>55</v>
      </c>
      <c r="D304" s="73" t="s">
        <v>974</v>
      </c>
      <c r="E304" s="73" t="s">
        <v>1047</v>
      </c>
      <c r="F304" s="73" t="s">
        <v>1038</v>
      </c>
      <c r="G304" s="46"/>
      <c r="H304" s="47" t="s">
        <v>1022</v>
      </c>
      <c r="I304" s="48">
        <v>0.5</v>
      </c>
      <c r="J304" s="49">
        <v>0.25</v>
      </c>
      <c r="K304" s="49">
        <v>0.1</v>
      </c>
      <c r="L304" s="49">
        <v>0.15</v>
      </c>
      <c r="M304" s="49"/>
      <c r="N304" s="50">
        <f t="shared" si="354"/>
        <v>1</v>
      </c>
      <c r="O304" s="51"/>
      <c r="P304" s="52">
        <v>8</v>
      </c>
      <c r="Q304" s="53">
        <v>8</v>
      </c>
      <c r="R304" s="53">
        <v>8</v>
      </c>
      <c r="S304" s="53">
        <v>8</v>
      </c>
      <c r="T304" s="53"/>
      <c r="U304" s="54">
        <f t="shared" si="357"/>
        <v>8</v>
      </c>
      <c r="V304" s="55">
        <f t="shared" si="358"/>
        <v>8</v>
      </c>
      <c r="W304" s="68">
        <v>234431105000</v>
      </c>
      <c r="X304" s="57"/>
      <c r="Y304" s="57"/>
      <c r="Z304" s="56"/>
      <c r="AA304" s="57"/>
      <c r="AB304" s="476">
        <f t="shared" si="352"/>
        <v>2.8503576809366744</v>
      </c>
      <c r="AC304" s="536">
        <f t="shared" si="353"/>
        <v>34.204292171240091</v>
      </c>
      <c r="AD304" s="478">
        <f t="shared" si="355"/>
        <v>12</v>
      </c>
      <c r="AE304" s="182"/>
      <c r="AF304" s="59">
        <v>0.4</v>
      </c>
      <c r="AG304" s="263">
        <v>19.8</v>
      </c>
      <c r="AH304" s="60">
        <f t="shared" ref="AH304:AH367" si="359">V304+AD304+AG304+AE304+AF304</f>
        <v>40.199999999999996</v>
      </c>
      <c r="AI304" s="55">
        <f t="shared" si="356"/>
        <v>40</v>
      </c>
      <c r="AJ304" s="61"/>
      <c r="AK304" s="62"/>
      <c r="AL304" s="63"/>
      <c r="AM304" s="64">
        <f>100%+AL304</f>
        <v>1</v>
      </c>
      <c r="AN304" s="65">
        <f>ROUNDUP((($E$2*AM304-$AN$4)*AJ304+$AN$4),-3)</f>
        <v>0</v>
      </c>
      <c r="AO304" s="66"/>
    </row>
    <row r="305" spans="1:41" s="22" customFormat="1" ht="48" customHeight="1" x14ac:dyDescent="0.15">
      <c r="A305" s="43"/>
      <c r="B305" s="44"/>
      <c r="C305" s="45" t="s">
        <v>75</v>
      </c>
      <c r="D305" s="45" t="s">
        <v>1054</v>
      </c>
      <c r="E305" s="45"/>
      <c r="F305" s="45"/>
      <c r="G305" s="46"/>
      <c r="H305" s="47" t="s">
        <v>45</v>
      </c>
      <c r="I305" s="48">
        <v>0.69</v>
      </c>
      <c r="J305" s="49">
        <v>0.31</v>
      </c>
      <c r="K305" s="49"/>
      <c r="L305" s="49"/>
      <c r="M305" s="49"/>
      <c r="N305" s="50">
        <f t="shared" si="354"/>
        <v>1</v>
      </c>
      <c r="O305" s="51"/>
      <c r="P305" s="52">
        <v>8</v>
      </c>
      <c r="Q305" s="53">
        <v>8</v>
      </c>
      <c r="R305" s="53"/>
      <c r="S305" s="53"/>
      <c r="T305" s="53"/>
      <c r="U305" s="54">
        <f t="shared" si="357"/>
        <v>8</v>
      </c>
      <c r="V305" s="488">
        <f t="shared" si="358"/>
        <v>8</v>
      </c>
      <c r="W305" s="57">
        <v>118003002000</v>
      </c>
      <c r="X305" s="56">
        <v>18087304000</v>
      </c>
      <c r="Y305" s="57"/>
      <c r="Z305" s="57"/>
      <c r="AA305" s="57"/>
      <c r="AB305" s="476">
        <f t="shared" si="352"/>
        <v>2.1163076049976093</v>
      </c>
      <c r="AC305" s="536">
        <f t="shared" si="353"/>
        <v>25.395691259971311</v>
      </c>
      <c r="AD305" s="478">
        <f t="shared" si="355"/>
        <v>12</v>
      </c>
      <c r="AE305" s="182"/>
      <c r="AF305" s="182">
        <v>0.2</v>
      </c>
      <c r="AG305" s="263">
        <v>19.8</v>
      </c>
      <c r="AH305" s="60">
        <f t="shared" si="359"/>
        <v>40</v>
      </c>
      <c r="AI305" s="55">
        <f t="shared" si="356"/>
        <v>40</v>
      </c>
      <c r="AJ305" s="61"/>
      <c r="AK305" s="62"/>
      <c r="AL305" s="63"/>
      <c r="AM305" s="64"/>
      <c r="AN305" s="65"/>
      <c r="AO305" s="66"/>
    </row>
    <row r="306" spans="1:41" s="22" customFormat="1" ht="48" customHeight="1" x14ac:dyDescent="0.15">
      <c r="A306" s="43"/>
      <c r="B306" s="44"/>
      <c r="C306" s="45" t="s">
        <v>979</v>
      </c>
      <c r="D306" s="45" t="s">
        <v>1029</v>
      </c>
      <c r="E306" s="45"/>
      <c r="F306" s="45"/>
      <c r="G306" s="46"/>
      <c r="H306" s="47" t="s">
        <v>1030</v>
      </c>
      <c r="I306" s="48">
        <v>0.65</v>
      </c>
      <c r="J306" s="49">
        <v>0.35</v>
      </c>
      <c r="K306" s="217"/>
      <c r="L306" s="49"/>
      <c r="M306" s="49"/>
      <c r="N306" s="50">
        <f t="shared" si="354"/>
        <v>1</v>
      </c>
      <c r="O306" s="51"/>
      <c r="P306" s="52">
        <v>8</v>
      </c>
      <c r="Q306" s="53">
        <v>8</v>
      </c>
      <c r="R306" s="53"/>
      <c r="S306" s="53"/>
      <c r="T306" s="53"/>
      <c r="U306" s="54">
        <f t="shared" si="357"/>
        <v>8</v>
      </c>
      <c r="V306" s="55">
        <f t="shared" si="358"/>
        <v>8</v>
      </c>
      <c r="W306" s="57">
        <v>154109529000</v>
      </c>
      <c r="X306" s="56">
        <v>16692429000</v>
      </c>
      <c r="Y306" s="56"/>
      <c r="Z306" s="56"/>
      <c r="AA306" s="57"/>
      <c r="AB306" s="476">
        <f t="shared" si="352"/>
        <v>2.5779558512401168</v>
      </c>
      <c r="AC306" s="536">
        <f t="shared" si="353"/>
        <v>30.935470214881402</v>
      </c>
      <c r="AD306" s="478">
        <f t="shared" si="355"/>
        <v>12</v>
      </c>
      <c r="AE306" s="59"/>
      <c r="AF306" s="59">
        <v>0.3</v>
      </c>
      <c r="AG306" s="263">
        <v>19.8</v>
      </c>
      <c r="AH306" s="60">
        <f t="shared" si="359"/>
        <v>40.099999999999994</v>
      </c>
      <c r="AI306" s="55">
        <f t="shared" si="356"/>
        <v>40</v>
      </c>
      <c r="AJ306" s="61"/>
      <c r="AK306" s="62"/>
      <c r="AL306" s="63"/>
      <c r="AM306" s="64"/>
      <c r="AN306" s="65"/>
      <c r="AO306" s="66"/>
    </row>
    <row r="307" spans="1:41" s="22" customFormat="1" ht="48" customHeight="1" x14ac:dyDescent="0.15">
      <c r="A307" s="43"/>
      <c r="B307" s="44"/>
      <c r="C307" s="45" t="s">
        <v>62</v>
      </c>
      <c r="D307" s="82" t="s">
        <v>1007</v>
      </c>
      <c r="E307" s="82"/>
      <c r="F307" s="45"/>
      <c r="G307" s="46"/>
      <c r="H307" s="47" t="s">
        <v>1035</v>
      </c>
      <c r="I307" s="48">
        <v>0.6</v>
      </c>
      <c r="J307" s="49">
        <v>0.4</v>
      </c>
      <c r="K307" s="49"/>
      <c r="L307" s="49"/>
      <c r="M307" s="49"/>
      <c r="N307" s="50">
        <f t="shared" si="354"/>
        <v>1</v>
      </c>
      <c r="O307" s="51"/>
      <c r="P307" s="52">
        <v>8</v>
      </c>
      <c r="Q307" s="53">
        <v>8</v>
      </c>
      <c r="R307" s="53"/>
      <c r="S307" s="53"/>
      <c r="T307" s="53"/>
      <c r="U307" s="54">
        <f t="shared" si="357"/>
        <v>8</v>
      </c>
      <c r="V307" s="55">
        <f t="shared" si="358"/>
        <v>8</v>
      </c>
      <c r="W307" s="56">
        <v>100702542000</v>
      </c>
      <c r="X307" s="68">
        <v>56028164000</v>
      </c>
      <c r="Y307" s="57"/>
      <c r="Z307" s="56"/>
      <c r="AA307" s="57"/>
      <c r="AB307" s="476">
        <f t="shared" si="352"/>
        <v>2.0142641181527572</v>
      </c>
      <c r="AC307" s="536">
        <f t="shared" si="353"/>
        <v>24.171169417833084</v>
      </c>
      <c r="AD307" s="478">
        <f t="shared" si="355"/>
        <v>12</v>
      </c>
      <c r="AE307" s="59"/>
      <c r="AF307" s="59">
        <v>0.4</v>
      </c>
      <c r="AG307" s="263">
        <v>19.8</v>
      </c>
      <c r="AH307" s="60">
        <f t="shared" si="359"/>
        <v>40.199999999999996</v>
      </c>
      <c r="AI307" s="55">
        <f t="shared" si="356"/>
        <v>40</v>
      </c>
      <c r="AJ307" s="61"/>
      <c r="AK307" s="62"/>
      <c r="AL307" s="63"/>
      <c r="AM307" s="64"/>
      <c r="AN307" s="65"/>
      <c r="AO307" s="66"/>
    </row>
    <row r="308" spans="1:41" s="22" customFormat="1" ht="72.75" customHeight="1" x14ac:dyDescent="0.15">
      <c r="A308" s="43"/>
      <c r="B308" s="44"/>
      <c r="C308" s="80" t="s">
        <v>1049</v>
      </c>
      <c r="D308" s="45" t="s">
        <v>1040</v>
      </c>
      <c r="E308" s="73" t="s">
        <v>1042</v>
      </c>
      <c r="F308" s="45" t="s">
        <v>1044</v>
      </c>
      <c r="G308" s="83"/>
      <c r="H308" s="47" t="s">
        <v>536</v>
      </c>
      <c r="I308" s="48">
        <v>0.5</v>
      </c>
      <c r="J308" s="217">
        <v>0.17</v>
      </c>
      <c r="K308" s="49">
        <v>0.23</v>
      </c>
      <c r="L308" s="49">
        <v>0.1</v>
      </c>
      <c r="M308" s="49"/>
      <c r="N308" s="50">
        <f t="shared" si="354"/>
        <v>1</v>
      </c>
      <c r="O308" s="51"/>
      <c r="P308" s="52">
        <v>8</v>
      </c>
      <c r="Q308" s="53">
        <v>8</v>
      </c>
      <c r="R308" s="53">
        <v>8</v>
      </c>
      <c r="S308" s="53">
        <v>8</v>
      </c>
      <c r="T308" s="53"/>
      <c r="U308" s="54">
        <f t="shared" si="357"/>
        <v>8</v>
      </c>
      <c r="V308" s="55">
        <f t="shared" si="358"/>
        <v>8</v>
      </c>
      <c r="W308" s="56">
        <v>219799892000</v>
      </c>
      <c r="X308" s="68">
        <v>3468260000</v>
      </c>
      <c r="Y308" s="68"/>
      <c r="Z308" s="68"/>
      <c r="AA308" s="57"/>
      <c r="AB308" s="476">
        <f t="shared" si="352"/>
        <v>2.6867999284976136</v>
      </c>
      <c r="AC308" s="536">
        <f t="shared" si="353"/>
        <v>32.241599141971363</v>
      </c>
      <c r="AD308" s="478">
        <f t="shared" si="355"/>
        <v>12</v>
      </c>
      <c r="AE308" s="59"/>
      <c r="AF308" s="59">
        <v>0.4</v>
      </c>
      <c r="AG308" s="263">
        <v>19.8</v>
      </c>
      <c r="AH308" s="60">
        <f t="shared" si="359"/>
        <v>40.199999999999996</v>
      </c>
      <c r="AI308" s="55">
        <f t="shared" si="356"/>
        <v>40</v>
      </c>
      <c r="AJ308" s="61"/>
      <c r="AK308" s="62"/>
      <c r="AL308" s="63"/>
      <c r="AM308" s="64">
        <f t="shared" ref="AM308:AM315" si="360">100%+AL308</f>
        <v>1</v>
      </c>
      <c r="AN308" s="65">
        <f t="shared" ref="AN308:AN315" si="361">ROUNDUP((($E$2*AM308-$AN$4)*AJ308+$AN$4),-3)</f>
        <v>0</v>
      </c>
      <c r="AO308" s="66"/>
    </row>
    <row r="309" spans="1:41" s="22" customFormat="1" ht="48.75" customHeight="1" x14ac:dyDescent="0.15">
      <c r="A309" s="43"/>
      <c r="B309" s="44"/>
      <c r="C309" s="73" t="s">
        <v>67</v>
      </c>
      <c r="D309" s="45" t="s">
        <v>241</v>
      </c>
      <c r="E309" s="73"/>
      <c r="F309" s="73"/>
      <c r="G309" s="46"/>
      <c r="H309" s="47" t="s">
        <v>45</v>
      </c>
      <c r="I309" s="48">
        <v>0.6</v>
      </c>
      <c r="J309" s="49">
        <v>0.4</v>
      </c>
      <c r="K309" s="49"/>
      <c r="L309" s="49"/>
      <c r="M309" s="49"/>
      <c r="N309" s="50">
        <f t="shared" si="354"/>
        <v>1</v>
      </c>
      <c r="O309" s="51"/>
      <c r="P309" s="52">
        <v>8</v>
      </c>
      <c r="Q309" s="53">
        <v>8</v>
      </c>
      <c r="R309" s="53"/>
      <c r="S309" s="53"/>
      <c r="T309" s="53"/>
      <c r="U309" s="54">
        <f t="shared" si="357"/>
        <v>8</v>
      </c>
      <c r="V309" s="55">
        <f t="shared" si="358"/>
        <v>8</v>
      </c>
      <c r="W309" s="56">
        <v>192139877000</v>
      </c>
      <c r="X309" s="56">
        <v>41708734000</v>
      </c>
      <c r="Y309" s="57"/>
      <c r="Z309" s="56"/>
      <c r="AA309" s="57"/>
      <c r="AB309" s="476">
        <f t="shared" si="352"/>
        <v>3.20908224751425</v>
      </c>
      <c r="AC309" s="536">
        <f t="shared" si="353"/>
        <v>38.508986970171001</v>
      </c>
      <c r="AD309" s="478">
        <f t="shared" si="355"/>
        <v>12</v>
      </c>
      <c r="AE309" s="59"/>
      <c r="AF309" s="59">
        <v>0.4</v>
      </c>
      <c r="AG309" s="496">
        <v>19.600000000000001</v>
      </c>
      <c r="AH309" s="60">
        <f t="shared" si="359"/>
        <v>40</v>
      </c>
      <c r="AI309" s="55">
        <f t="shared" si="356"/>
        <v>40</v>
      </c>
      <c r="AJ309" s="61"/>
      <c r="AK309" s="62"/>
      <c r="AL309" s="63"/>
      <c r="AM309" s="64">
        <f t="shared" si="360"/>
        <v>1</v>
      </c>
      <c r="AN309" s="65">
        <f t="shared" si="361"/>
        <v>0</v>
      </c>
      <c r="AO309" s="66"/>
    </row>
    <row r="310" spans="1:41" s="22" customFormat="1" ht="42" customHeight="1" x14ac:dyDescent="0.15">
      <c r="A310" s="43"/>
      <c r="B310" s="44"/>
      <c r="C310" s="45" t="s">
        <v>71</v>
      </c>
      <c r="D310" s="82" t="s">
        <v>1032</v>
      </c>
      <c r="E310" s="45"/>
      <c r="F310" s="45"/>
      <c r="G310" s="46"/>
      <c r="H310" s="47" t="s">
        <v>1036</v>
      </c>
      <c r="I310" s="48">
        <v>0.65</v>
      </c>
      <c r="J310" s="49">
        <v>0.35</v>
      </c>
      <c r="K310" s="49"/>
      <c r="L310" s="49"/>
      <c r="M310" s="49"/>
      <c r="N310" s="50">
        <f t="shared" si="354"/>
        <v>1</v>
      </c>
      <c r="O310" s="51"/>
      <c r="P310" s="52">
        <v>8</v>
      </c>
      <c r="Q310" s="53">
        <v>8</v>
      </c>
      <c r="R310" s="166"/>
      <c r="S310" s="53"/>
      <c r="T310" s="53"/>
      <c r="U310" s="54">
        <f t="shared" si="357"/>
        <v>8</v>
      </c>
      <c r="V310" s="488">
        <f t="shared" si="358"/>
        <v>8</v>
      </c>
      <c r="W310" s="56">
        <v>101091777000</v>
      </c>
      <c r="X310" s="57">
        <v>54403627000</v>
      </c>
      <c r="Y310" s="72"/>
      <c r="Z310" s="68"/>
      <c r="AA310" s="57"/>
      <c r="AB310" s="476">
        <f t="shared" si="352"/>
        <v>2.0609078186536651</v>
      </c>
      <c r="AC310" s="536">
        <f t="shared" si="353"/>
        <v>24.730893823843981</v>
      </c>
      <c r="AD310" s="478">
        <f t="shared" si="355"/>
        <v>12</v>
      </c>
      <c r="AE310" s="182"/>
      <c r="AF310" s="182">
        <v>0.3</v>
      </c>
      <c r="AG310" s="263">
        <v>19.8</v>
      </c>
      <c r="AH310" s="60">
        <f t="shared" si="359"/>
        <v>40.099999999999994</v>
      </c>
      <c r="AI310" s="55">
        <f t="shared" si="356"/>
        <v>40</v>
      </c>
      <c r="AJ310" s="61"/>
      <c r="AK310" s="62"/>
      <c r="AL310" s="63"/>
      <c r="AM310" s="64">
        <f t="shared" si="360"/>
        <v>1</v>
      </c>
      <c r="AN310" s="65">
        <f t="shared" si="361"/>
        <v>0</v>
      </c>
      <c r="AO310" s="66"/>
    </row>
    <row r="311" spans="1:41" s="22" customFormat="1" ht="48" customHeight="1" x14ac:dyDescent="0.15">
      <c r="A311" s="43"/>
      <c r="B311" s="44"/>
      <c r="C311" s="45" t="s">
        <v>911</v>
      </c>
      <c r="D311" s="45" t="s">
        <v>1026</v>
      </c>
      <c r="E311" s="103" t="s">
        <v>312</v>
      </c>
      <c r="F311" s="45"/>
      <c r="G311" s="46"/>
      <c r="H311" s="47" t="s">
        <v>1027</v>
      </c>
      <c r="I311" s="48">
        <v>0.5</v>
      </c>
      <c r="J311" s="49">
        <v>0.2</v>
      </c>
      <c r="K311" s="49">
        <v>0.3</v>
      </c>
      <c r="L311" s="49"/>
      <c r="M311" s="49"/>
      <c r="N311" s="50">
        <f t="shared" si="354"/>
        <v>1</v>
      </c>
      <c r="O311" s="51"/>
      <c r="P311" s="52">
        <v>8</v>
      </c>
      <c r="Q311" s="53">
        <v>8</v>
      </c>
      <c r="R311" s="53">
        <v>8</v>
      </c>
      <c r="S311" s="53"/>
      <c r="T311" s="53"/>
      <c r="U311" s="54">
        <f>ROUND(((P311*I311)+(Q311*J311)+(R311*K311)+(S311*L311)+(T311*M311)),2)</f>
        <v>8</v>
      </c>
      <c r="V311" s="55">
        <f>IF(U311&gt;=8,8,U311)</f>
        <v>8</v>
      </c>
      <c r="W311" s="57">
        <v>313274126000</v>
      </c>
      <c r="X311" s="57"/>
      <c r="Y311" s="68"/>
      <c r="Z311" s="68"/>
      <c r="AA311" s="57"/>
      <c r="AB311" s="476">
        <f t="shared" si="352"/>
        <v>3.8089796628430497</v>
      </c>
      <c r="AC311" s="536">
        <f t="shared" si="353"/>
        <v>45.707755954116593</v>
      </c>
      <c r="AD311" s="478">
        <f t="shared" si="355"/>
        <v>12</v>
      </c>
      <c r="AE311" s="59"/>
      <c r="AF311" s="59">
        <v>0.4</v>
      </c>
      <c r="AG311" s="263">
        <v>19.8</v>
      </c>
      <c r="AH311" s="60">
        <f t="shared" si="359"/>
        <v>40.199999999999996</v>
      </c>
      <c r="AI311" s="55">
        <f t="shared" si="356"/>
        <v>40</v>
      </c>
      <c r="AJ311" s="61"/>
      <c r="AK311" s="62"/>
      <c r="AL311" s="63"/>
      <c r="AM311" s="64">
        <f t="shared" si="360"/>
        <v>1</v>
      </c>
      <c r="AN311" s="65">
        <f t="shared" si="361"/>
        <v>0</v>
      </c>
      <c r="AO311" s="66"/>
    </row>
    <row r="312" spans="1:41" s="22" customFormat="1" ht="48" customHeight="1" x14ac:dyDescent="0.15">
      <c r="A312" s="43"/>
      <c r="B312" s="44"/>
      <c r="C312" s="45" t="s">
        <v>46</v>
      </c>
      <c r="D312" s="45" t="s">
        <v>1024</v>
      </c>
      <c r="E312" s="73" t="s">
        <v>1033</v>
      </c>
      <c r="F312" s="117"/>
      <c r="G312" s="46"/>
      <c r="H312" s="47" t="s">
        <v>1025</v>
      </c>
      <c r="I312" s="48">
        <v>0.6</v>
      </c>
      <c r="J312" s="49">
        <v>0.17</v>
      </c>
      <c r="K312" s="49">
        <v>0.23</v>
      </c>
      <c r="L312" s="49"/>
      <c r="M312" s="49"/>
      <c r="N312" s="50">
        <f t="shared" si="354"/>
        <v>1</v>
      </c>
      <c r="O312" s="51"/>
      <c r="P312" s="52">
        <v>8</v>
      </c>
      <c r="Q312" s="53">
        <v>8</v>
      </c>
      <c r="R312" s="53">
        <v>8</v>
      </c>
      <c r="S312" s="53"/>
      <c r="T312" s="53"/>
      <c r="U312" s="54">
        <f>ROUND(((P312*I312)+(Q312*J312)+(R312*K312)+(S312*L312)+(T312*M312)),2)</f>
        <v>8</v>
      </c>
      <c r="V312" s="55">
        <f>IF(U312&gt;=8,8,U312)</f>
        <v>8</v>
      </c>
      <c r="W312" s="56">
        <v>201778782000</v>
      </c>
      <c r="X312" s="57"/>
      <c r="Y312" s="57"/>
      <c r="Z312" s="56"/>
      <c r="AA312" s="167"/>
      <c r="AB312" s="476">
        <f t="shared" si="352"/>
        <v>2.9440207661372244</v>
      </c>
      <c r="AC312" s="536">
        <f t="shared" si="353"/>
        <v>35.328249193646691</v>
      </c>
      <c r="AD312" s="478">
        <f t="shared" si="355"/>
        <v>12</v>
      </c>
      <c r="AE312" s="59"/>
      <c r="AF312" s="59">
        <v>0.4</v>
      </c>
      <c r="AG312" s="263">
        <v>19.8</v>
      </c>
      <c r="AH312" s="60">
        <f t="shared" si="359"/>
        <v>40.199999999999996</v>
      </c>
      <c r="AI312" s="55">
        <f t="shared" si="356"/>
        <v>40</v>
      </c>
      <c r="AJ312" s="61"/>
      <c r="AK312" s="62"/>
      <c r="AL312" s="63"/>
      <c r="AM312" s="64">
        <f t="shared" si="360"/>
        <v>1</v>
      </c>
      <c r="AN312" s="65">
        <f t="shared" si="361"/>
        <v>0</v>
      </c>
      <c r="AO312" s="66"/>
    </row>
    <row r="313" spans="1:41" s="22" customFormat="1" ht="58.5" customHeight="1" x14ac:dyDescent="0.15">
      <c r="A313" s="43"/>
      <c r="B313" s="44"/>
      <c r="C313" s="45" t="s">
        <v>1028</v>
      </c>
      <c r="D313" s="82" t="s">
        <v>1039</v>
      </c>
      <c r="E313" s="82" t="s">
        <v>1041</v>
      </c>
      <c r="F313" s="82"/>
      <c r="G313" s="46"/>
      <c r="H313" s="47" t="s">
        <v>1016</v>
      </c>
      <c r="I313" s="48">
        <v>0.5</v>
      </c>
      <c r="J313" s="49">
        <v>0.31</v>
      </c>
      <c r="K313" s="49">
        <v>0.19</v>
      </c>
      <c r="L313" s="49"/>
      <c r="M313" s="49"/>
      <c r="N313" s="50">
        <f t="shared" si="354"/>
        <v>1</v>
      </c>
      <c r="O313" s="51"/>
      <c r="P313" s="52">
        <v>8</v>
      </c>
      <c r="Q313" s="53">
        <v>8</v>
      </c>
      <c r="R313" s="53">
        <v>8</v>
      </c>
      <c r="S313" s="53"/>
      <c r="T313" s="53"/>
      <c r="U313" s="54">
        <f>ROUND(((P313*I313)+(Q313*J313)+(R313*K313)+(S313*L313)+(T313*M313)),2)</f>
        <v>8</v>
      </c>
      <c r="V313" s="55">
        <f>IF(U313&gt;=8,8,U313)</f>
        <v>8</v>
      </c>
      <c r="W313" s="56">
        <v>758022495000</v>
      </c>
      <c r="X313" s="57"/>
      <c r="Y313" s="57"/>
      <c r="Z313" s="56"/>
      <c r="AA313" s="57"/>
      <c r="AB313" s="476">
        <f t="shared" si="352"/>
        <v>9.2165041023290488</v>
      </c>
      <c r="AC313" s="536">
        <f t="shared" si="353"/>
        <v>110.59804922794859</v>
      </c>
      <c r="AD313" s="478">
        <f t="shared" si="355"/>
        <v>12</v>
      </c>
      <c r="AE313" s="59"/>
      <c r="AF313" s="59">
        <v>0.2</v>
      </c>
      <c r="AG313" s="263">
        <v>19.8</v>
      </c>
      <c r="AH313" s="60">
        <f t="shared" si="359"/>
        <v>40</v>
      </c>
      <c r="AI313" s="55">
        <f t="shared" si="356"/>
        <v>40</v>
      </c>
      <c r="AJ313" s="61"/>
      <c r="AK313" s="62"/>
      <c r="AL313" s="63"/>
      <c r="AM313" s="64">
        <f t="shared" si="360"/>
        <v>1</v>
      </c>
      <c r="AN313" s="65">
        <f t="shared" si="361"/>
        <v>0</v>
      </c>
      <c r="AO313" s="66"/>
    </row>
    <row r="314" spans="1:41" s="22" customFormat="1" ht="72.75" customHeight="1" x14ac:dyDescent="0.15">
      <c r="A314" s="43"/>
      <c r="B314" s="44"/>
      <c r="C314" s="80" t="s">
        <v>1045</v>
      </c>
      <c r="D314" s="45" t="s">
        <v>1031</v>
      </c>
      <c r="E314" s="45" t="s">
        <v>1046</v>
      </c>
      <c r="F314" s="45"/>
      <c r="G314" s="83"/>
      <c r="H314" s="47" t="s">
        <v>1046</v>
      </c>
      <c r="I314" s="48">
        <v>0.5</v>
      </c>
      <c r="J314" s="217">
        <v>0.30009999999999998</v>
      </c>
      <c r="K314" s="217">
        <v>0.19989999999999999</v>
      </c>
      <c r="L314" s="49"/>
      <c r="M314" s="49"/>
      <c r="N314" s="50">
        <f t="shared" si="354"/>
        <v>1</v>
      </c>
      <c r="O314" s="51"/>
      <c r="P314" s="52">
        <v>8</v>
      </c>
      <c r="Q314" s="53">
        <v>8</v>
      </c>
      <c r="R314" s="53"/>
      <c r="S314" s="53"/>
      <c r="T314" s="53"/>
      <c r="U314" s="54">
        <f>ROUND(((P314*I314)+(Q314*J314)+(R314*K314)+(S314*L314)+(T314*M314)),2)</f>
        <v>6.4</v>
      </c>
      <c r="V314" s="55">
        <f>IF(U314&gt;=8,8,U314)</f>
        <v>6.4</v>
      </c>
      <c r="W314" s="56"/>
      <c r="X314" s="68">
        <v>32073376000</v>
      </c>
      <c r="Y314" s="68"/>
      <c r="Z314" s="68"/>
      <c r="AA314" s="57"/>
      <c r="AB314" s="476">
        <f t="shared" si="352"/>
        <v>0.23405870266161574</v>
      </c>
      <c r="AC314" s="536">
        <f t="shared" si="353"/>
        <v>2.8087044319393888</v>
      </c>
      <c r="AD314" s="478">
        <f t="shared" si="355"/>
        <v>2.8087044319393888</v>
      </c>
      <c r="AE314" s="59"/>
      <c r="AF314" s="59">
        <v>0.2</v>
      </c>
      <c r="AG314" s="496">
        <v>19.8</v>
      </c>
      <c r="AH314" s="60">
        <f t="shared" si="359"/>
        <v>29.208704431939388</v>
      </c>
      <c r="AI314" s="55">
        <f t="shared" si="356"/>
        <v>29.208704431939388</v>
      </c>
      <c r="AJ314" s="61"/>
      <c r="AK314" s="62"/>
      <c r="AL314" s="63"/>
      <c r="AM314" s="64">
        <f t="shared" si="360"/>
        <v>1</v>
      </c>
      <c r="AN314" s="65">
        <f t="shared" si="361"/>
        <v>0</v>
      </c>
      <c r="AO314" s="66"/>
    </row>
    <row r="315" spans="1:41" s="22" customFormat="1" ht="46.5" customHeight="1" x14ac:dyDescent="0.15">
      <c r="A315" s="43"/>
      <c r="B315" s="44"/>
      <c r="C315" s="45" t="s">
        <v>43</v>
      </c>
      <c r="D315" s="45" t="s">
        <v>1043</v>
      </c>
      <c r="E315" s="45"/>
      <c r="F315" s="45"/>
      <c r="G315" s="46"/>
      <c r="H315" s="47" t="s">
        <v>45</v>
      </c>
      <c r="I315" s="48">
        <v>0.69</v>
      </c>
      <c r="J315" s="49">
        <v>0.31</v>
      </c>
      <c r="K315" s="49"/>
      <c r="L315" s="49"/>
      <c r="M315" s="49"/>
      <c r="N315" s="50">
        <f t="shared" si="354"/>
        <v>1</v>
      </c>
      <c r="O315" s="51"/>
      <c r="P315" s="52">
        <v>8</v>
      </c>
      <c r="Q315" s="53">
        <v>8</v>
      </c>
      <c r="R315" s="53"/>
      <c r="S315" s="53"/>
      <c r="T315" s="53"/>
      <c r="U315" s="54">
        <f>ROUND(((P315*I315)+(Q315*J315)+(R315*K315)+(S315*L315)+(T315*M315)),2)</f>
        <v>8</v>
      </c>
      <c r="V315" s="55">
        <f>IF(U315&gt;=8,8,U315)</f>
        <v>8</v>
      </c>
      <c r="W315" s="56">
        <v>192139877000</v>
      </c>
      <c r="X315" s="57">
        <v>13581395000</v>
      </c>
      <c r="Y315" s="57"/>
      <c r="Z315" s="68"/>
      <c r="AA315" s="57"/>
      <c r="AB315" s="476">
        <f t="shared" si="352"/>
        <v>3.3262749549809016</v>
      </c>
      <c r="AC315" s="536">
        <f t="shared" si="353"/>
        <v>39.915299459770821</v>
      </c>
      <c r="AD315" s="478">
        <f t="shared" si="355"/>
        <v>12</v>
      </c>
      <c r="AE315" s="59"/>
      <c r="AF315" s="59">
        <v>0.2</v>
      </c>
      <c r="AG315" s="263">
        <v>19.8</v>
      </c>
      <c r="AH315" s="60">
        <f t="shared" si="359"/>
        <v>40</v>
      </c>
      <c r="AI315" s="55">
        <f t="shared" si="356"/>
        <v>40</v>
      </c>
      <c r="AJ315" s="61"/>
      <c r="AK315" s="62"/>
      <c r="AL315" s="63"/>
      <c r="AM315" s="64">
        <f t="shared" si="360"/>
        <v>1</v>
      </c>
      <c r="AN315" s="65">
        <f t="shared" si="361"/>
        <v>0</v>
      </c>
      <c r="AO315" s="66"/>
    </row>
    <row r="316" spans="1:41" s="22" customFormat="1" ht="67.5" customHeight="1" thickBot="1" x14ac:dyDescent="0.2">
      <c r="A316" s="84"/>
      <c r="B316" s="346"/>
      <c r="C316" s="88"/>
      <c r="D316" s="86"/>
      <c r="E316" s="87"/>
      <c r="F316" s="87"/>
      <c r="G316" s="87"/>
      <c r="H316" s="90"/>
      <c r="I316" s="88"/>
      <c r="J316" s="86"/>
      <c r="K316" s="86"/>
      <c r="L316" s="88"/>
      <c r="M316" s="87"/>
      <c r="N316" s="89"/>
      <c r="O316" s="90"/>
      <c r="P316" s="88"/>
      <c r="Q316" s="86"/>
      <c r="R316" s="86"/>
      <c r="S316" s="88"/>
      <c r="T316" s="87"/>
      <c r="U316" s="91"/>
      <c r="V316" s="92"/>
      <c r="W316" s="93"/>
      <c r="X316" s="94"/>
      <c r="Y316" s="94"/>
      <c r="Z316" s="93"/>
      <c r="AA316" s="95"/>
      <c r="AB316" s="476">
        <f t="shared" si="352"/>
        <v>0</v>
      </c>
      <c r="AC316" s="536">
        <f t="shared" si="353"/>
        <v>0</v>
      </c>
      <c r="AD316" s="96"/>
      <c r="AE316" s="97"/>
      <c r="AF316" s="97"/>
      <c r="AG316" s="530"/>
      <c r="AH316" s="450">
        <f t="shared" si="359"/>
        <v>0</v>
      </c>
      <c r="AI316" s="98"/>
      <c r="AJ316" s="94"/>
      <c r="AK316" s="87"/>
      <c r="AL316" s="99"/>
      <c r="AM316" s="100"/>
      <c r="AN316" s="479"/>
      <c r="AO316" s="102"/>
    </row>
    <row r="317" spans="1:41" s="22" customFormat="1" ht="48" customHeight="1" x14ac:dyDescent="0.15">
      <c r="A317" s="43"/>
      <c r="B317" s="225"/>
      <c r="C317" s="45" t="s">
        <v>1048</v>
      </c>
      <c r="D317" s="45" t="s">
        <v>42</v>
      </c>
      <c r="E317" s="868"/>
      <c r="F317" s="869"/>
      <c r="G317" s="46"/>
      <c r="H317" s="47"/>
      <c r="I317" s="172">
        <v>0.69989999999999997</v>
      </c>
      <c r="J317" s="217">
        <v>0.30009999999999998</v>
      </c>
      <c r="K317" s="49"/>
      <c r="L317" s="49"/>
      <c r="M317" s="49"/>
      <c r="N317" s="50">
        <f>SUM(I317:M317)</f>
        <v>1</v>
      </c>
      <c r="O317" s="51"/>
      <c r="P317" s="52">
        <v>8</v>
      </c>
      <c r="Q317" s="53">
        <v>8</v>
      </c>
      <c r="R317" s="53"/>
      <c r="S317" s="53"/>
      <c r="T317" s="53"/>
      <c r="U317" s="54">
        <f>ROUND(((P317*I317)+(Q317*J317)+(R317*K317)+(S317*L317)+(T317*M317)),2)</f>
        <v>8</v>
      </c>
      <c r="V317" s="55">
        <f>IF(U317&gt;=8,8,U317)</f>
        <v>8</v>
      </c>
      <c r="W317" s="72">
        <v>85286938000</v>
      </c>
      <c r="X317" s="56">
        <v>71722576000</v>
      </c>
      <c r="Y317" s="57"/>
      <c r="Z317" s="56"/>
      <c r="AA317" s="167"/>
      <c r="AB317" s="476">
        <f t="shared" si="352"/>
        <v>1.9749548803211661</v>
      </c>
      <c r="AC317" s="536">
        <f t="shared" si="353"/>
        <v>23.699458563853995</v>
      </c>
      <c r="AD317" s="478">
        <f>IF(AC317&gt;=12,12,AC317)</f>
        <v>12</v>
      </c>
      <c r="AE317" s="182"/>
      <c r="AF317" s="59">
        <v>0.2</v>
      </c>
      <c r="AG317" s="263">
        <v>19.8</v>
      </c>
      <c r="AH317" s="60">
        <f>V317+AD317+AG317+AE317+AF317</f>
        <v>40</v>
      </c>
      <c r="AI317" s="55">
        <f>IF(AH317&gt;=40,40,AH317)</f>
        <v>40</v>
      </c>
      <c r="AJ317" s="61"/>
      <c r="AK317" s="62"/>
      <c r="AL317" s="63"/>
      <c r="AM317" s="64">
        <f>100%+AL317</f>
        <v>1</v>
      </c>
      <c r="AN317" s="65">
        <f>ROUNDUP((($E$2*AM317-$AN$4)*AJ317+$AN$4),-3)</f>
        <v>0</v>
      </c>
      <c r="AO317" s="66"/>
    </row>
    <row r="318" spans="1:41" s="22" customFormat="1" ht="58.5" customHeight="1" x14ac:dyDescent="0.15">
      <c r="A318" s="43"/>
      <c r="B318" s="44"/>
      <c r="C318" s="82">
        <v>91.05</v>
      </c>
      <c r="D318" s="82">
        <v>88</v>
      </c>
      <c r="E318" s="83">
        <v>88</v>
      </c>
      <c r="F318" s="82"/>
      <c r="G318" s="46"/>
      <c r="H318" s="47"/>
      <c r="I318" s="48"/>
      <c r="J318" s="49"/>
      <c r="K318" s="49"/>
      <c r="L318" s="49"/>
      <c r="M318" s="49"/>
      <c r="N318" s="50"/>
      <c r="O318" s="51"/>
      <c r="P318" s="52"/>
      <c r="Q318" s="53"/>
      <c r="R318" s="53"/>
      <c r="S318" s="53"/>
      <c r="T318" s="53"/>
      <c r="U318" s="54"/>
      <c r="V318" s="55"/>
      <c r="W318" s="56"/>
      <c r="X318" s="57"/>
      <c r="Y318" s="57"/>
      <c r="Z318" s="56"/>
      <c r="AA318" s="57"/>
      <c r="AB318" s="476">
        <f t="shared" si="352"/>
        <v>0</v>
      </c>
      <c r="AC318" s="536">
        <f t="shared" si="353"/>
        <v>0</v>
      </c>
      <c r="AD318" s="478"/>
      <c r="AE318" s="59"/>
      <c r="AF318" s="59"/>
      <c r="AG318" s="263"/>
      <c r="AH318" s="60"/>
      <c r="AI318" s="55"/>
      <c r="AJ318" s="61"/>
      <c r="AK318" s="62"/>
      <c r="AL318" s="63"/>
      <c r="AM318" s="64"/>
      <c r="AN318" s="65"/>
      <c r="AO318" s="66"/>
    </row>
    <row r="319" spans="1:41" s="22" customFormat="1" ht="58.5" customHeight="1" x14ac:dyDescent="0.15">
      <c r="A319" s="43"/>
      <c r="B319" s="44"/>
      <c r="C319" s="539">
        <f>I313</f>
        <v>0.5</v>
      </c>
      <c r="D319" s="539">
        <f>J313</f>
        <v>0.31</v>
      </c>
      <c r="E319" s="539">
        <f>K313</f>
        <v>0.19</v>
      </c>
      <c r="F319" s="45"/>
      <c r="G319" s="79"/>
      <c r="H319" s="47"/>
      <c r="I319" s="48"/>
      <c r="J319" s="49"/>
      <c r="K319" s="49"/>
      <c r="L319" s="49"/>
      <c r="M319" s="49"/>
      <c r="N319" s="50"/>
      <c r="O319" s="51"/>
      <c r="P319" s="52"/>
      <c r="Q319" s="53"/>
      <c r="R319" s="53"/>
      <c r="S319" s="53"/>
      <c r="T319" s="53"/>
      <c r="U319" s="54"/>
      <c r="V319" s="55"/>
      <c r="W319" s="56"/>
      <c r="X319" s="57"/>
      <c r="Y319" s="57"/>
      <c r="Z319" s="56"/>
      <c r="AA319" s="57"/>
      <c r="AB319" s="476">
        <f t="shared" si="352"/>
        <v>0</v>
      </c>
      <c r="AC319" s="536">
        <f t="shared" si="353"/>
        <v>0</v>
      </c>
      <c r="AD319" s="478"/>
      <c r="AE319" s="59"/>
      <c r="AF319" s="59"/>
      <c r="AG319" s="263"/>
      <c r="AH319" s="60"/>
      <c r="AI319" s="55"/>
      <c r="AJ319" s="61"/>
      <c r="AK319" s="62"/>
      <c r="AL319" s="63"/>
      <c r="AM319" s="64"/>
      <c r="AN319" s="65"/>
      <c r="AO319" s="66"/>
    </row>
    <row r="320" spans="1:41" s="22" customFormat="1" ht="58.5" customHeight="1" x14ac:dyDescent="0.15">
      <c r="A320" s="43"/>
      <c r="B320" s="44"/>
      <c r="C320" s="82">
        <f>C318*C319</f>
        <v>45.524999999999999</v>
      </c>
      <c r="D320" s="82">
        <f>D318*D319</f>
        <v>27.28</v>
      </c>
      <c r="E320" s="82">
        <f>E318*E319</f>
        <v>16.72</v>
      </c>
      <c r="F320" s="45">
        <f>SUM(C320:E320)</f>
        <v>89.525000000000006</v>
      </c>
      <c r="G320" s="79"/>
      <c r="H320" s="47"/>
      <c r="I320" s="48"/>
      <c r="J320" s="49"/>
      <c r="K320" s="49"/>
      <c r="L320" s="49"/>
      <c r="M320" s="49"/>
      <c r="N320" s="50"/>
      <c r="O320" s="51"/>
      <c r="P320" s="52"/>
      <c r="Q320" s="53"/>
      <c r="R320" s="53"/>
      <c r="S320" s="53"/>
      <c r="T320" s="53"/>
      <c r="U320" s="54"/>
      <c r="V320" s="55"/>
      <c r="W320" s="56"/>
      <c r="X320" s="57"/>
      <c r="Y320" s="57"/>
      <c r="Z320" s="56"/>
      <c r="AA320" s="57"/>
      <c r="AB320" s="476">
        <f t="shared" si="352"/>
        <v>0</v>
      </c>
      <c r="AC320" s="536">
        <f t="shared" si="353"/>
        <v>0</v>
      </c>
      <c r="AD320" s="478"/>
      <c r="AE320" s="59"/>
      <c r="AF320" s="59"/>
      <c r="AG320" s="263"/>
      <c r="AH320" s="60"/>
      <c r="AI320" s="55"/>
      <c r="AJ320" s="61"/>
      <c r="AK320" s="62"/>
      <c r="AL320" s="63"/>
      <c r="AM320" s="64"/>
      <c r="AN320" s="65"/>
      <c r="AO320" s="66"/>
    </row>
    <row r="321" spans="1:41" s="22" customFormat="1" ht="48" customHeight="1" x14ac:dyDescent="0.15">
      <c r="A321" s="43"/>
      <c r="B321" s="44"/>
      <c r="C321" s="82" t="s">
        <v>65</v>
      </c>
      <c r="D321" s="82"/>
      <c r="E321" s="45"/>
      <c r="F321" s="82" t="s">
        <v>1034</v>
      </c>
      <c r="G321" s="46"/>
      <c r="H321" s="47" t="s">
        <v>912</v>
      </c>
      <c r="I321" s="48">
        <v>0.6</v>
      </c>
      <c r="J321" s="49">
        <v>0.4</v>
      </c>
      <c r="K321" s="49"/>
      <c r="L321" s="49"/>
      <c r="M321" s="49"/>
      <c r="N321" s="50">
        <f t="shared" ref="N321:N326" si="362">SUM(I321:M321)</f>
        <v>1</v>
      </c>
      <c r="O321" s="51"/>
      <c r="P321" s="52">
        <v>8</v>
      </c>
      <c r="Q321" s="53">
        <v>8</v>
      </c>
      <c r="R321" s="53"/>
      <c r="S321" s="53"/>
      <c r="T321" s="53"/>
      <c r="U321" s="54">
        <f>ROUND(((P321*I321)+(Q321*J321)+(R321*K321)+(S321*L321)+(T321*M321)),2)</f>
        <v>8</v>
      </c>
      <c r="V321" s="55">
        <f>IF(U321&gt;=8,8,U321)</f>
        <v>8</v>
      </c>
      <c r="W321" s="57">
        <v>72627279000</v>
      </c>
      <c r="X321" s="56">
        <v>34100538000</v>
      </c>
      <c r="Y321" s="56"/>
      <c r="Z321" s="56"/>
      <c r="AA321" s="57"/>
      <c r="AB321" s="476">
        <f t="shared" si="352"/>
        <v>1.3913488629493742</v>
      </c>
      <c r="AC321" s="536">
        <f t="shared" si="353"/>
        <v>16.696186355392491</v>
      </c>
      <c r="AD321" s="478">
        <f>IF(AC321&gt;=12,12,AC321)</f>
        <v>12</v>
      </c>
      <c r="AE321" s="59"/>
      <c r="AF321" s="59"/>
      <c r="AG321" s="263">
        <v>19.8</v>
      </c>
      <c r="AH321" s="60">
        <f t="shared" si="359"/>
        <v>39.799999999999997</v>
      </c>
      <c r="AI321" s="55">
        <f>IF(AH321&gt;=40,40,AH321)</f>
        <v>39.799999999999997</v>
      </c>
      <c r="AJ321" s="61"/>
      <c r="AK321" s="62"/>
      <c r="AL321" s="63"/>
      <c r="AM321" s="64"/>
      <c r="AN321" s="65"/>
      <c r="AO321" s="66"/>
    </row>
    <row r="322" spans="1:41" s="22" customFormat="1" ht="48" customHeight="1" x14ac:dyDescent="0.15">
      <c r="A322" s="43"/>
      <c r="B322" s="225"/>
      <c r="C322" s="540" t="s">
        <v>129</v>
      </c>
      <c r="D322" s="82" t="s">
        <v>65</v>
      </c>
      <c r="E322" s="843"/>
      <c r="F322" s="845"/>
      <c r="G322" s="46"/>
      <c r="H322" s="47"/>
      <c r="I322" s="172">
        <v>0.75</v>
      </c>
      <c r="J322" s="217">
        <v>0.25</v>
      </c>
      <c r="K322" s="49"/>
      <c r="L322" s="49"/>
      <c r="M322" s="49"/>
      <c r="N322" s="50">
        <f t="shared" si="362"/>
        <v>1</v>
      </c>
      <c r="O322" s="51"/>
      <c r="P322" s="52">
        <v>8</v>
      </c>
      <c r="Q322" s="53">
        <v>8</v>
      </c>
      <c r="R322" s="53"/>
      <c r="S322" s="53"/>
      <c r="T322" s="53"/>
      <c r="U322" s="54">
        <f>ROUND(((P322*I322)+(Q322*J322)+(R322*K322)+(S322*L322)+(T322*M322)),2)</f>
        <v>8</v>
      </c>
      <c r="V322" s="55">
        <f>IF(U322&gt;=8,8,U322)</f>
        <v>8</v>
      </c>
      <c r="W322" s="72">
        <v>86060576000</v>
      </c>
      <c r="X322" s="57">
        <v>72627279000</v>
      </c>
      <c r="Y322" s="57"/>
      <c r="Z322" s="56"/>
      <c r="AA322" s="167"/>
      <c r="AB322" s="476">
        <f t="shared" si="352"/>
        <v>2.0110897699037933</v>
      </c>
      <c r="AC322" s="536">
        <f t="shared" si="353"/>
        <v>24.133077238845519</v>
      </c>
      <c r="AD322" s="478">
        <f>IF(AC322&gt;=12,12,AC322)</f>
        <v>12</v>
      </c>
      <c r="AE322" s="182"/>
      <c r="AF322" s="59"/>
      <c r="AG322" s="263">
        <v>19.8</v>
      </c>
      <c r="AH322" s="60">
        <f>V322+AD322+AG322+AE322+AF322</f>
        <v>39.799999999999997</v>
      </c>
      <c r="AI322" s="55">
        <f>IF(AH322&gt;=40,40,AH322)</f>
        <v>39.799999999999997</v>
      </c>
      <c r="AJ322" s="61"/>
      <c r="AK322" s="62"/>
      <c r="AL322" s="63"/>
      <c r="AM322" s="64">
        <f>100%+AL322</f>
        <v>1</v>
      </c>
      <c r="AN322" s="65">
        <f>ROUNDUP((($E$2*AM322-$AN$4)*AJ322+$AN$4),-3)</f>
        <v>0</v>
      </c>
      <c r="AO322" s="66"/>
    </row>
    <row r="323" spans="1:41" s="22" customFormat="1" ht="48" customHeight="1" x14ac:dyDescent="0.15">
      <c r="A323" s="43"/>
      <c r="B323" s="225"/>
      <c r="C323" s="112" t="s">
        <v>926</v>
      </c>
      <c r="D323" s="45" t="s">
        <v>42</v>
      </c>
      <c r="E323" s="870"/>
      <c r="F323" s="871"/>
      <c r="G323" s="46"/>
      <c r="H323" s="47"/>
      <c r="I323" s="172">
        <v>0.6</v>
      </c>
      <c r="J323" s="217">
        <v>0.4</v>
      </c>
      <c r="K323" s="49"/>
      <c r="L323" s="49"/>
      <c r="M323" s="49"/>
      <c r="N323" s="50">
        <f t="shared" si="362"/>
        <v>1</v>
      </c>
      <c r="O323" s="51"/>
      <c r="P323" s="52">
        <v>8</v>
      </c>
      <c r="Q323" s="53">
        <v>8</v>
      </c>
      <c r="R323" s="53"/>
      <c r="S323" s="53"/>
      <c r="T323" s="53"/>
      <c r="U323" s="54">
        <f>ROUND(((P323*I323)+(Q323*J323)+(R323*K323)+(S323*L323)+(T323*M323)),2)</f>
        <v>8</v>
      </c>
      <c r="V323" s="55">
        <f>IF(U323&gt;=8,8,U323)</f>
        <v>8</v>
      </c>
      <c r="W323" s="57">
        <v>87107395000</v>
      </c>
      <c r="X323" s="56">
        <v>71722576000</v>
      </c>
      <c r="Y323" s="57"/>
      <c r="Z323" s="56"/>
      <c r="AA323" s="167"/>
      <c r="AB323" s="476">
        <f t="shared" si="352"/>
        <v>1.9685641766867641</v>
      </c>
      <c r="AC323" s="536">
        <f t="shared" si="353"/>
        <v>23.622770120241171</v>
      </c>
      <c r="AD323" s="478">
        <f>IF(AC323&gt;=12,12,AC323)</f>
        <v>12</v>
      </c>
      <c r="AE323" s="182"/>
      <c r="AF323" s="59"/>
      <c r="AG323" s="263">
        <v>19.8</v>
      </c>
      <c r="AH323" s="60">
        <f>V323+AD323+AG323+AE323+AF323</f>
        <v>39.799999999999997</v>
      </c>
      <c r="AI323" s="55">
        <f>IF(AH323&gt;=40,40,AH323)</f>
        <v>39.799999999999997</v>
      </c>
      <c r="AJ323" s="61"/>
      <c r="AK323" s="62"/>
      <c r="AL323" s="63"/>
      <c r="AM323" s="64">
        <f>100%+AL323</f>
        <v>1</v>
      </c>
      <c r="AN323" s="65">
        <f>ROUNDUP((($E$2*AM323-$AN$4)*AJ323+$AN$4),-3)</f>
        <v>0</v>
      </c>
      <c r="AO323" s="66"/>
    </row>
    <row r="324" spans="1:41" s="22" customFormat="1" ht="48" customHeight="1" x14ac:dyDescent="0.15">
      <c r="A324" s="43"/>
      <c r="B324" s="44"/>
      <c r="C324" s="112" t="s">
        <v>917</v>
      </c>
      <c r="D324" s="45"/>
      <c r="E324" s="45"/>
      <c r="F324" s="45"/>
      <c r="G324" s="46"/>
      <c r="H324" s="47" t="s">
        <v>250</v>
      </c>
      <c r="I324" s="48">
        <v>0.65</v>
      </c>
      <c r="J324" s="49">
        <v>0.35</v>
      </c>
      <c r="K324" s="49"/>
      <c r="L324" s="49"/>
      <c r="M324" s="49"/>
      <c r="N324" s="50">
        <f t="shared" si="362"/>
        <v>1</v>
      </c>
      <c r="O324" s="51"/>
      <c r="P324" s="52">
        <v>8</v>
      </c>
      <c r="Q324" s="166">
        <v>7.8</v>
      </c>
      <c r="R324" s="53"/>
      <c r="S324" s="53"/>
      <c r="T324" s="53"/>
      <c r="U324" s="54">
        <f>ROUND(((P324*I324)+(Q324*J324)+(R324*K324)+(S324*L324)+(T324*M324)),2)</f>
        <v>7.93</v>
      </c>
      <c r="V324" s="55">
        <f>IF(U324&gt;=8,8,U324)</f>
        <v>7.93</v>
      </c>
      <c r="W324" s="56">
        <v>71722576000</v>
      </c>
      <c r="X324" s="56">
        <v>29635592000</v>
      </c>
      <c r="Y324" s="56"/>
      <c r="Z324" s="56"/>
      <c r="AA324" s="57"/>
      <c r="AB324" s="476">
        <f t="shared" si="352"/>
        <v>1.3858908361073823</v>
      </c>
      <c r="AC324" s="536">
        <f t="shared" si="353"/>
        <v>16.630690033288587</v>
      </c>
      <c r="AD324" s="478">
        <f>IF(AC324&gt;=12,12,AC324)</f>
        <v>12</v>
      </c>
      <c r="AE324" s="59"/>
      <c r="AF324" s="59"/>
      <c r="AG324" s="263">
        <v>19.8</v>
      </c>
      <c r="AH324" s="60">
        <f t="shared" si="359"/>
        <v>39.730000000000004</v>
      </c>
      <c r="AI324" s="55">
        <f>IF(AH324&gt;=40,40,AH324)</f>
        <v>39.730000000000004</v>
      </c>
      <c r="AJ324" s="61"/>
      <c r="AK324" s="62"/>
      <c r="AL324" s="63"/>
      <c r="AM324" s="64"/>
      <c r="AN324" s="65"/>
      <c r="AO324" s="66"/>
    </row>
    <row r="325" spans="1:41" s="22" customFormat="1" ht="54" customHeight="1" x14ac:dyDescent="0.15">
      <c r="A325" s="43"/>
      <c r="B325" s="44"/>
      <c r="C325" s="112" t="s">
        <v>202</v>
      </c>
      <c r="D325" s="45"/>
      <c r="E325" s="112" t="s">
        <v>50</v>
      </c>
      <c r="F325" s="45"/>
      <c r="G325" s="46"/>
      <c r="H325" s="47" t="s">
        <v>1011</v>
      </c>
      <c r="I325" s="48">
        <v>0.5</v>
      </c>
      <c r="J325" s="49">
        <v>0.30099999999999999</v>
      </c>
      <c r="K325" s="49">
        <v>0.19900000000000001</v>
      </c>
      <c r="L325" s="49"/>
      <c r="M325" s="49"/>
      <c r="N325" s="50">
        <f t="shared" si="362"/>
        <v>1</v>
      </c>
      <c r="O325" s="51"/>
      <c r="P325" s="52">
        <v>8</v>
      </c>
      <c r="Q325" s="53">
        <v>8</v>
      </c>
      <c r="R325" s="53">
        <v>8</v>
      </c>
      <c r="S325" s="53"/>
      <c r="T325" s="53"/>
      <c r="U325" s="54">
        <f>ROUND(((P325*I325)+(Q325*J325)+(R325*K325)+(S325*L325)+(T325*M325)),2)</f>
        <v>8</v>
      </c>
      <c r="V325" s="55">
        <f>IF(U325&gt;=8,8,U325)</f>
        <v>8</v>
      </c>
      <c r="W325" s="56">
        <v>27721251000</v>
      </c>
      <c r="X325" s="56">
        <v>1666647000</v>
      </c>
      <c r="Y325" s="57">
        <v>309694161000</v>
      </c>
      <c r="Z325" s="56"/>
      <c r="AA325" s="57"/>
      <c r="AB325" s="476">
        <f t="shared" si="352"/>
        <v>1.8479010274589445</v>
      </c>
      <c r="AC325" s="536">
        <f t="shared" si="353"/>
        <v>22.174812329507333</v>
      </c>
      <c r="AD325" s="478">
        <f>IF(AC325&gt;=12,12,AC325)</f>
        <v>12</v>
      </c>
      <c r="AE325" s="59"/>
      <c r="AF325" s="59"/>
      <c r="AG325" s="263">
        <v>19.8</v>
      </c>
      <c r="AH325" s="60">
        <f t="shared" si="359"/>
        <v>39.799999999999997</v>
      </c>
      <c r="AI325" s="55">
        <f>IF(AH325&gt;=40,40,AH325)</f>
        <v>39.799999999999997</v>
      </c>
      <c r="AJ325" s="61"/>
      <c r="AK325" s="62"/>
      <c r="AL325" s="63"/>
      <c r="AM325" s="64">
        <f>100%+AL325</f>
        <v>1</v>
      </c>
      <c r="AN325" s="65">
        <f>ROUNDUP((($E$2*AM325-$AN$4)*AJ325+$AN$4),-3)</f>
        <v>0</v>
      </c>
      <c r="AO325" s="66"/>
    </row>
    <row r="326" spans="1:41" s="22" customFormat="1" ht="48" customHeight="1" x14ac:dyDescent="0.15">
      <c r="A326" s="43"/>
      <c r="B326" s="44"/>
      <c r="C326" s="82"/>
      <c r="D326" s="45"/>
      <c r="E326" s="82"/>
      <c r="F326" s="45"/>
      <c r="G326" s="46"/>
      <c r="H326" s="47"/>
      <c r="I326" s="497">
        <v>88</v>
      </c>
      <c r="J326" s="498">
        <v>92.5</v>
      </c>
      <c r="K326" s="49"/>
      <c r="L326" s="49"/>
      <c r="M326" s="49"/>
      <c r="N326" s="50">
        <f t="shared" si="362"/>
        <v>180.5</v>
      </c>
      <c r="O326" s="51"/>
      <c r="P326" s="52"/>
      <c r="Q326" s="53"/>
      <c r="R326" s="53"/>
      <c r="S326" s="53"/>
      <c r="T326" s="53"/>
      <c r="U326" s="54"/>
      <c r="V326" s="55"/>
      <c r="W326" s="56"/>
      <c r="X326" s="56"/>
      <c r="Y326" s="57"/>
      <c r="Z326" s="56"/>
      <c r="AA326" s="57"/>
      <c r="AB326" s="476">
        <f t="shared" si="352"/>
        <v>0</v>
      </c>
      <c r="AC326" s="536">
        <f t="shared" si="353"/>
        <v>0</v>
      </c>
      <c r="AD326" s="478"/>
      <c r="AE326" s="59"/>
      <c r="AF326" s="59"/>
      <c r="AG326" s="263"/>
      <c r="AH326" s="60"/>
      <c r="AI326" s="55"/>
      <c r="AJ326" s="61"/>
      <c r="AK326" s="62"/>
      <c r="AL326" s="63"/>
      <c r="AM326" s="64"/>
      <c r="AN326" s="65"/>
      <c r="AO326" s="66"/>
    </row>
    <row r="327" spans="1:41" s="22" customFormat="1" ht="48" customHeight="1" x14ac:dyDescent="0.15">
      <c r="A327" s="43"/>
      <c r="B327" s="44"/>
      <c r="C327" s="82"/>
      <c r="D327" s="45"/>
      <c r="E327" s="45"/>
      <c r="F327" s="45"/>
      <c r="G327" s="46"/>
      <c r="H327" s="47"/>
      <c r="I327" s="48"/>
      <c r="J327" s="49"/>
      <c r="K327" s="49"/>
      <c r="L327" s="49"/>
      <c r="M327" s="49"/>
      <c r="N327" s="50"/>
      <c r="O327" s="51"/>
      <c r="P327" s="52"/>
      <c r="Q327" s="53"/>
      <c r="R327" s="53"/>
      <c r="S327" s="53"/>
      <c r="T327" s="53"/>
      <c r="U327" s="54"/>
      <c r="V327" s="55"/>
      <c r="W327" s="57"/>
      <c r="X327" s="57"/>
      <c r="Y327" s="56"/>
      <c r="Z327" s="68"/>
      <c r="AA327" s="57"/>
      <c r="AB327" s="476">
        <f t="shared" si="352"/>
        <v>0</v>
      </c>
      <c r="AC327" s="536">
        <f t="shared" si="353"/>
        <v>0</v>
      </c>
      <c r="AD327" s="478"/>
      <c r="AE327" s="59"/>
      <c r="AF327" s="59"/>
      <c r="AG327" s="263"/>
      <c r="AH327" s="60"/>
      <c r="AI327" s="55"/>
      <c r="AJ327" s="61"/>
      <c r="AK327" s="62"/>
      <c r="AL327" s="63"/>
      <c r="AM327" s="64"/>
      <c r="AN327" s="65"/>
      <c r="AO327" s="66"/>
    </row>
    <row r="328" spans="1:41" s="22" customFormat="1" ht="48" customHeight="1" x14ac:dyDescent="0.15">
      <c r="A328" s="43"/>
      <c r="B328" s="44"/>
      <c r="C328" s="82"/>
      <c r="D328" s="45"/>
      <c r="E328" s="82"/>
      <c r="F328" s="45"/>
      <c r="G328" s="46"/>
      <c r="H328" s="47"/>
      <c r="I328" s="538"/>
      <c r="J328" s="538"/>
      <c r="K328" s="498"/>
      <c r="L328" s="49"/>
      <c r="M328" s="49"/>
      <c r="N328" s="50"/>
      <c r="O328" s="51"/>
      <c r="P328" s="52"/>
      <c r="Q328" s="53"/>
      <c r="R328" s="53"/>
      <c r="S328" s="53"/>
      <c r="T328" s="53"/>
      <c r="U328" s="54"/>
      <c r="V328" s="55"/>
      <c r="W328" s="56"/>
      <c r="X328" s="56"/>
      <c r="Y328" s="57"/>
      <c r="Z328" s="56"/>
      <c r="AA328" s="57"/>
      <c r="AB328" s="476">
        <f t="shared" si="352"/>
        <v>0</v>
      </c>
      <c r="AC328" s="536">
        <f t="shared" si="353"/>
        <v>0</v>
      </c>
      <c r="AD328" s="478"/>
      <c r="AE328" s="59"/>
      <c r="AF328" s="59"/>
      <c r="AG328" s="263"/>
      <c r="AH328" s="60"/>
      <c r="AI328" s="55"/>
      <c r="AJ328" s="61"/>
      <c r="AK328" s="62"/>
      <c r="AL328" s="63"/>
      <c r="AM328" s="64"/>
      <c r="AN328" s="65"/>
      <c r="AO328" s="66"/>
    </row>
    <row r="329" spans="1:41" s="22" customFormat="1" ht="48" customHeight="1" x14ac:dyDescent="0.15">
      <c r="A329" s="43"/>
      <c r="B329" s="44"/>
      <c r="C329" s="45" t="s">
        <v>1014</v>
      </c>
      <c r="D329" s="117"/>
      <c r="E329" s="45"/>
      <c r="F329" s="82"/>
      <c r="G329" s="46"/>
      <c r="H329" s="47"/>
      <c r="I329" s="48">
        <v>0.75</v>
      </c>
      <c r="J329" s="49">
        <v>0.25</v>
      </c>
      <c r="K329" s="49"/>
      <c r="L329" s="49"/>
      <c r="M329" s="49"/>
      <c r="N329" s="50">
        <f>SUM(I329:M329)</f>
        <v>1</v>
      </c>
      <c r="O329" s="51"/>
      <c r="P329" s="52">
        <v>8</v>
      </c>
      <c r="Q329" s="166">
        <v>8</v>
      </c>
      <c r="R329" s="53"/>
      <c r="S329" s="53"/>
      <c r="T329" s="53"/>
      <c r="U329" s="54">
        <f>ROUND(((P329*I329)+(Q329*J329)+(R329*K329)+(S329*L329)+(T329*M329)),2)</f>
        <v>8</v>
      </c>
      <c r="V329" s="55">
        <f>IF(U329&gt;=8,8,U329)</f>
        <v>8</v>
      </c>
      <c r="W329" s="56">
        <v>71427716000</v>
      </c>
      <c r="X329" s="56"/>
      <c r="Y329" s="56"/>
      <c r="Z329" s="56"/>
      <c r="AA329" s="57"/>
      <c r="AB329" s="476">
        <f t="shared" si="352"/>
        <v>1.3026932087298957</v>
      </c>
      <c r="AC329" s="536">
        <f t="shared" si="353"/>
        <v>15.632318504758748</v>
      </c>
      <c r="AD329" s="478">
        <f>IF(AC329&gt;=12,12,AC329)</f>
        <v>12</v>
      </c>
      <c r="AE329" s="59"/>
      <c r="AF329" s="59"/>
      <c r="AG329" s="263">
        <v>19.8</v>
      </c>
      <c r="AH329" s="60">
        <f>V329+AD329+AG329+AE329+AF329</f>
        <v>39.799999999999997</v>
      </c>
      <c r="AI329" s="55">
        <f>IF(AH329&gt;=40,40,AH329)</f>
        <v>39.799999999999997</v>
      </c>
      <c r="AJ329" s="61"/>
      <c r="AK329" s="62"/>
      <c r="AL329" s="63"/>
      <c r="AM329" s="64"/>
      <c r="AN329" s="65"/>
      <c r="AO329" s="66"/>
    </row>
    <row r="330" spans="1:41" s="22" customFormat="1" ht="72.75" customHeight="1" x14ac:dyDescent="0.15">
      <c r="A330" s="43"/>
      <c r="B330" s="44"/>
      <c r="C330" s="104"/>
      <c r="D330" s="45" t="s">
        <v>272</v>
      </c>
      <c r="E330" s="45"/>
      <c r="F330" s="45"/>
      <c r="G330" s="83"/>
      <c r="H330" s="47" t="s">
        <v>536</v>
      </c>
      <c r="I330" s="48">
        <v>0.5</v>
      </c>
      <c r="J330" s="217">
        <v>9.9000000000000005E-2</v>
      </c>
      <c r="K330" s="49">
        <v>0.21</v>
      </c>
      <c r="L330" s="49">
        <v>0.19</v>
      </c>
      <c r="M330" s="49"/>
      <c r="N330" s="50">
        <f>SUM(I330:M330)</f>
        <v>0.99899999999999989</v>
      </c>
      <c r="O330" s="51"/>
      <c r="P330" s="52">
        <v>8</v>
      </c>
      <c r="Q330" s="53">
        <v>8</v>
      </c>
      <c r="R330" s="53">
        <v>8</v>
      </c>
      <c r="S330" s="53">
        <v>8</v>
      </c>
      <c r="T330" s="53"/>
      <c r="U330" s="54">
        <f>ROUND(((P330*I330)+(Q330*J330)+(R330*K330)+(S330*L330)+(T330*M330)),2)</f>
        <v>7.99</v>
      </c>
      <c r="V330" s="55">
        <f>IF(U330&gt;=8,8,U330)</f>
        <v>7.99</v>
      </c>
      <c r="W330" s="56"/>
      <c r="X330" s="57"/>
      <c r="Y330" s="68"/>
      <c r="Z330" s="68"/>
      <c r="AA330" s="57"/>
      <c r="AB330" s="476">
        <f t="shared" si="352"/>
        <v>0</v>
      </c>
      <c r="AC330" s="536">
        <f t="shared" si="353"/>
        <v>0</v>
      </c>
      <c r="AD330" s="478">
        <f>IF(AC330&gt;=12,12,AC330)</f>
        <v>0</v>
      </c>
      <c r="AE330" s="59"/>
      <c r="AF330" s="59"/>
      <c r="AG330" s="496">
        <v>19.8</v>
      </c>
      <c r="AH330" s="60">
        <f t="shared" si="359"/>
        <v>27.79</v>
      </c>
      <c r="AI330" s="55">
        <f>IF(AH330&gt;=40,40,AH330)</f>
        <v>27.79</v>
      </c>
      <c r="AJ330" s="61"/>
      <c r="AK330" s="62"/>
      <c r="AL330" s="63"/>
      <c r="AM330" s="64">
        <f>100%+AL330</f>
        <v>1</v>
      </c>
      <c r="AN330" s="65">
        <f>ROUNDUP((($E$2*AM330-$AN$4)*AJ330+$AN$4),-3)</f>
        <v>0</v>
      </c>
      <c r="AO330" s="66"/>
    </row>
    <row r="331" spans="1:41" s="22" customFormat="1" ht="55.5" hidden="1" customHeight="1" x14ac:dyDescent="0.15">
      <c r="A331" s="43"/>
      <c r="B331" s="44"/>
      <c r="C331" s="45"/>
      <c r="D331" s="45"/>
      <c r="E331" s="45"/>
      <c r="F331" s="45"/>
      <c r="G331" s="46"/>
      <c r="H331" s="47"/>
      <c r="I331" s="497">
        <v>87.8</v>
      </c>
      <c r="J331" s="498">
        <v>88</v>
      </c>
      <c r="K331" s="498">
        <v>88</v>
      </c>
      <c r="L331" s="498">
        <v>92.5</v>
      </c>
      <c r="M331" s="49"/>
      <c r="N331" s="50"/>
      <c r="O331" s="51"/>
      <c r="P331" s="52"/>
      <c r="Q331" s="53"/>
      <c r="R331" s="166"/>
      <c r="S331" s="53"/>
      <c r="T331" s="53"/>
      <c r="U331" s="54"/>
      <c r="V331" s="55"/>
      <c r="W331" s="56"/>
      <c r="X331" s="57"/>
      <c r="Y331" s="68"/>
      <c r="Z331" s="68"/>
      <c r="AA331" s="57"/>
      <c r="AB331" s="476">
        <f t="shared" si="352"/>
        <v>0</v>
      </c>
      <c r="AC331" s="536">
        <f t="shared" si="353"/>
        <v>0</v>
      </c>
      <c r="AD331" s="478"/>
      <c r="AE331" s="59"/>
      <c r="AF331" s="59"/>
      <c r="AG331" s="496"/>
      <c r="AH331" s="60">
        <f t="shared" si="359"/>
        <v>0</v>
      </c>
      <c r="AI331" s="55"/>
      <c r="AJ331" s="61"/>
      <c r="AK331" s="62"/>
      <c r="AL331" s="63"/>
      <c r="AM331" s="64"/>
      <c r="AN331" s="65"/>
      <c r="AO331" s="66"/>
    </row>
    <row r="332" spans="1:41" s="22" customFormat="1" ht="3.75" customHeight="1" x14ac:dyDescent="0.15">
      <c r="A332" s="43"/>
      <c r="B332" s="44"/>
      <c r="C332" s="45"/>
      <c r="D332" s="45"/>
      <c r="E332" s="45"/>
      <c r="F332" s="45"/>
      <c r="G332" s="46"/>
      <c r="H332" s="47"/>
      <c r="I332" s="497">
        <f>I330*I331</f>
        <v>43.9</v>
      </c>
      <c r="J332" s="497">
        <f>J330*J331</f>
        <v>8.7119999999999997</v>
      </c>
      <c r="K332" s="497">
        <f>K330*K331</f>
        <v>18.48</v>
      </c>
      <c r="L332" s="497">
        <f>L330*L331</f>
        <v>17.574999999999999</v>
      </c>
      <c r="M332" s="498">
        <f>SUM(I332:L332)</f>
        <v>88.667000000000002</v>
      </c>
      <c r="N332" s="50"/>
      <c r="O332" s="51"/>
      <c r="P332" s="52"/>
      <c r="Q332" s="53"/>
      <c r="R332" s="166"/>
      <c r="S332" s="53"/>
      <c r="T332" s="53"/>
      <c r="U332" s="54"/>
      <c r="V332" s="55"/>
      <c r="W332" s="56"/>
      <c r="X332" s="57"/>
      <c r="Y332" s="68"/>
      <c r="Z332" s="68"/>
      <c r="AA332" s="57"/>
      <c r="AB332" s="476">
        <f t="shared" si="352"/>
        <v>0</v>
      </c>
      <c r="AC332" s="536">
        <f t="shared" si="353"/>
        <v>0</v>
      </c>
      <c r="AD332" s="478"/>
      <c r="AE332" s="59"/>
      <c r="AF332" s="59"/>
      <c r="AG332" s="496"/>
      <c r="AH332" s="60">
        <f t="shared" si="359"/>
        <v>0</v>
      </c>
      <c r="AI332" s="55"/>
      <c r="AJ332" s="61"/>
      <c r="AK332" s="62"/>
      <c r="AL332" s="63"/>
      <c r="AM332" s="64"/>
      <c r="AN332" s="65"/>
      <c r="AO332" s="66"/>
    </row>
    <row r="333" spans="1:41" s="22" customFormat="1" ht="48" hidden="1" customHeight="1" x14ac:dyDescent="0.15">
      <c r="A333" s="43"/>
      <c r="B333" s="44"/>
      <c r="C333" s="45"/>
      <c r="D333" s="45"/>
      <c r="E333" s="73"/>
      <c r="F333" s="45"/>
      <c r="G333" s="46"/>
      <c r="H333" s="47"/>
      <c r="I333" s="48"/>
      <c r="J333" s="217"/>
      <c r="K333" s="49"/>
      <c r="L333" s="49"/>
      <c r="M333" s="49"/>
      <c r="N333" s="50"/>
      <c r="O333" s="51"/>
      <c r="P333" s="52"/>
      <c r="Q333" s="166"/>
      <c r="R333" s="53"/>
      <c r="S333" s="53"/>
      <c r="T333" s="53"/>
      <c r="U333" s="54"/>
      <c r="V333" s="55"/>
      <c r="W333" s="57">
        <f>W303*I303</f>
        <v>55939374400</v>
      </c>
      <c r="X333" s="57">
        <f>X303*J303</f>
        <v>25102901600</v>
      </c>
      <c r="Y333" s="57">
        <f>SUM(W333:X333)</f>
        <v>81042276000</v>
      </c>
      <c r="Z333" s="223">
        <f>Y333/L2</f>
        <v>1.970723755938359</v>
      </c>
      <c r="AA333" s="167"/>
      <c r="AB333" s="476">
        <f t="shared" si="352"/>
        <v>0</v>
      </c>
      <c r="AC333" s="536">
        <f t="shared" si="353"/>
        <v>0</v>
      </c>
      <c r="AD333" s="478"/>
      <c r="AE333" s="59"/>
      <c r="AF333" s="59"/>
      <c r="AG333" s="263"/>
      <c r="AH333" s="60">
        <f t="shared" si="359"/>
        <v>0</v>
      </c>
      <c r="AI333" s="55"/>
      <c r="AJ333" s="61"/>
      <c r="AK333" s="62"/>
      <c r="AL333" s="63"/>
      <c r="AM333" s="64"/>
      <c r="AN333" s="65"/>
      <c r="AO333" s="66"/>
    </row>
    <row r="334" spans="1:41" s="22" customFormat="1" ht="48" customHeight="1" x14ac:dyDescent="0.15">
      <c r="A334" s="43"/>
      <c r="B334" s="44"/>
      <c r="C334" s="112" t="s">
        <v>41</v>
      </c>
      <c r="D334" s="45" t="s">
        <v>1018</v>
      </c>
      <c r="E334" s="45"/>
      <c r="F334" s="45"/>
      <c r="G334" s="46"/>
      <c r="H334" s="47"/>
      <c r="I334" s="48">
        <v>0.69899999999999995</v>
      </c>
      <c r="J334" s="49">
        <v>0.30099999999999999</v>
      </c>
      <c r="K334" s="49"/>
      <c r="L334" s="49"/>
      <c r="M334" s="49"/>
      <c r="N334" s="50">
        <f>SUM(I334:M334)</f>
        <v>1</v>
      </c>
      <c r="O334" s="51"/>
      <c r="P334" s="52">
        <v>8</v>
      </c>
      <c r="Q334" s="53">
        <v>8</v>
      </c>
      <c r="R334" s="53"/>
      <c r="S334" s="53"/>
      <c r="T334" s="53"/>
      <c r="U334" s="54">
        <f>ROUND(((P334*I334)+(Q334*J334)+(R334*K334)+(S334*L334)+(T334*M334)),2)</f>
        <v>8</v>
      </c>
      <c r="V334" s="55">
        <f>IF(U334&gt;=8,8,U334)</f>
        <v>8</v>
      </c>
      <c r="W334" s="56">
        <v>93434544000</v>
      </c>
      <c r="X334" s="56">
        <v>63000000000</v>
      </c>
      <c r="Y334" s="56"/>
      <c r="Z334" s="56"/>
      <c r="AA334" s="57"/>
      <c r="AB334" s="476">
        <f t="shared" si="352"/>
        <v>2.0493041650091435</v>
      </c>
      <c r="AC334" s="536">
        <f t="shared" si="353"/>
        <v>24.591649980109722</v>
      </c>
      <c r="AD334" s="478">
        <f>IF(AC334&gt;=12,12,AC334)</f>
        <v>12</v>
      </c>
      <c r="AE334" s="59"/>
      <c r="AF334" s="59"/>
      <c r="AG334" s="263">
        <v>19.8</v>
      </c>
      <c r="AH334" s="60">
        <f>V334+AD334+AG334+AE334+AF334</f>
        <v>39.799999999999997</v>
      </c>
      <c r="AI334" s="55">
        <f>IF(AH334&gt;=40,40,AH334)</f>
        <v>39.799999999999997</v>
      </c>
      <c r="AJ334" s="61"/>
      <c r="AK334" s="62"/>
      <c r="AL334" s="63"/>
      <c r="AM334" s="64"/>
      <c r="AN334" s="65"/>
      <c r="AO334" s="66"/>
    </row>
    <row r="335" spans="1:41" s="22" customFormat="1" ht="48" customHeight="1" x14ac:dyDescent="0.15">
      <c r="A335" s="43"/>
      <c r="B335" s="44"/>
      <c r="C335" s="112" t="s">
        <v>1006</v>
      </c>
      <c r="D335" s="45"/>
      <c r="E335" s="45" t="s">
        <v>639</v>
      </c>
      <c r="F335" s="45"/>
      <c r="G335" s="46"/>
      <c r="H335" s="47" t="s">
        <v>1010</v>
      </c>
      <c r="I335" s="48">
        <v>0.5</v>
      </c>
      <c r="J335" s="49">
        <v>0.31</v>
      </c>
      <c r="K335" s="49">
        <v>0.19</v>
      </c>
      <c r="L335" s="49"/>
      <c r="M335" s="49"/>
      <c r="N335" s="50">
        <f>SUM(I335:M335)</f>
        <v>1</v>
      </c>
      <c r="O335" s="51"/>
      <c r="P335" s="52">
        <v>8</v>
      </c>
      <c r="Q335" s="53">
        <v>8</v>
      </c>
      <c r="R335" s="53">
        <v>8</v>
      </c>
      <c r="S335" s="53"/>
      <c r="T335" s="53"/>
      <c r="U335" s="54">
        <f>ROUND(((P335*I335)+(Q335*J335)+(R335*K335)+(S335*L335)+(T335*M335)),2)</f>
        <v>8</v>
      </c>
      <c r="V335" s="55">
        <f>IF(U335&gt;=8,8,U335)</f>
        <v>8</v>
      </c>
      <c r="W335" s="57">
        <v>218470953000</v>
      </c>
      <c r="X335" s="68"/>
      <c r="Y335" s="72"/>
      <c r="Z335" s="68"/>
      <c r="AA335" s="57"/>
      <c r="AB335" s="476">
        <f t="shared" si="352"/>
        <v>2.6563043284938881</v>
      </c>
      <c r="AC335" s="536">
        <f t="shared" si="353"/>
        <v>31.875651941926655</v>
      </c>
      <c r="AD335" s="478">
        <f>IF(AC335&gt;=12,12,AC335)</f>
        <v>12</v>
      </c>
      <c r="AE335" s="59"/>
      <c r="AF335" s="59"/>
      <c r="AG335" s="263">
        <v>19.8</v>
      </c>
      <c r="AH335" s="60">
        <f t="shared" si="359"/>
        <v>39.799999999999997</v>
      </c>
      <c r="AI335" s="55">
        <f>IF(AH335&gt;=40,40,AH335)</f>
        <v>39.799999999999997</v>
      </c>
      <c r="AJ335" s="61"/>
      <c r="AK335" s="62"/>
      <c r="AL335" s="63"/>
      <c r="AM335" s="64">
        <f>100%+AL335</f>
        <v>1</v>
      </c>
      <c r="AN335" s="65">
        <f>ROUNDUP((($E$2*AM335-$AN$4)*AJ335+$AN$4),-3)</f>
        <v>0</v>
      </c>
      <c r="AO335" s="66"/>
    </row>
    <row r="336" spans="1:41" s="22" customFormat="1" ht="41.25" customHeight="1" x14ac:dyDescent="0.15">
      <c r="A336" s="84"/>
      <c r="B336" s="85"/>
      <c r="C336" s="88"/>
      <c r="D336" s="80"/>
      <c r="E336" s="73"/>
      <c r="F336" s="80"/>
      <c r="G336" s="529"/>
      <c r="H336" s="210"/>
      <c r="I336" s="88"/>
      <c r="J336" s="86"/>
      <c r="K336" s="86"/>
      <c r="L336" s="88"/>
      <c r="M336" s="87"/>
      <c r="N336" s="89"/>
      <c r="O336" s="90"/>
      <c r="P336" s="88"/>
      <c r="Q336" s="86"/>
      <c r="R336" s="86"/>
      <c r="S336" s="88"/>
      <c r="T336" s="87"/>
      <c r="U336" s="91"/>
      <c r="V336" s="92"/>
      <c r="W336" s="93"/>
      <c r="X336" s="72"/>
      <c r="Y336" s="94"/>
      <c r="Z336" s="93"/>
      <c r="AA336" s="95"/>
      <c r="AB336" s="476">
        <f t="shared" si="352"/>
        <v>0</v>
      </c>
      <c r="AC336" s="536">
        <f t="shared" si="353"/>
        <v>0</v>
      </c>
      <c r="AD336" s="96"/>
      <c r="AE336" s="97"/>
      <c r="AF336" s="97"/>
      <c r="AG336" s="530"/>
      <c r="AH336" s="60">
        <f t="shared" si="359"/>
        <v>0</v>
      </c>
      <c r="AI336" s="98"/>
      <c r="AJ336" s="94"/>
      <c r="AK336" s="87"/>
      <c r="AL336" s="99"/>
      <c r="AM336" s="100"/>
      <c r="AN336" s="479"/>
      <c r="AO336" s="102"/>
    </row>
    <row r="337" spans="1:41" s="22" customFormat="1" ht="42" customHeight="1" x14ac:dyDescent="0.15">
      <c r="A337" s="43"/>
      <c r="B337" s="225"/>
      <c r="C337" s="73"/>
      <c r="D337" s="117"/>
      <c r="E337" s="45"/>
      <c r="F337" s="73"/>
      <c r="G337" s="46"/>
      <c r="H337" s="47"/>
      <c r="I337" s="48"/>
      <c r="J337" s="49"/>
      <c r="K337" s="49"/>
      <c r="L337" s="49"/>
      <c r="M337" s="49"/>
      <c r="N337" s="50"/>
      <c r="O337" s="51"/>
      <c r="P337" s="52"/>
      <c r="Q337" s="53"/>
      <c r="R337" s="53"/>
      <c r="S337" s="53"/>
      <c r="T337" s="53"/>
      <c r="U337" s="54"/>
      <c r="V337" s="55"/>
      <c r="W337" s="56"/>
      <c r="X337" s="57"/>
      <c r="Y337" s="57"/>
      <c r="Z337" s="56"/>
      <c r="AA337" s="57"/>
      <c r="AB337" s="476">
        <f t="shared" si="352"/>
        <v>0</v>
      </c>
      <c r="AC337" s="536">
        <f t="shared" si="353"/>
        <v>0</v>
      </c>
      <c r="AD337" s="478"/>
      <c r="AE337" s="59"/>
      <c r="AF337" s="59"/>
      <c r="AG337" s="263"/>
      <c r="AH337" s="60">
        <f t="shared" si="359"/>
        <v>0</v>
      </c>
      <c r="AI337" s="55"/>
      <c r="AJ337" s="61"/>
      <c r="AK337" s="62"/>
      <c r="AL337" s="63"/>
      <c r="AM337" s="64"/>
      <c r="AN337" s="65"/>
      <c r="AO337" s="66"/>
    </row>
    <row r="338" spans="1:41" s="22" customFormat="1" ht="42" customHeight="1" x14ac:dyDescent="0.15">
      <c r="A338" s="43"/>
      <c r="B338" s="44"/>
      <c r="C338" s="73"/>
      <c r="D338" s="45"/>
      <c r="E338" s="112"/>
      <c r="F338" s="73"/>
      <c r="G338" s="46"/>
      <c r="H338" s="47"/>
      <c r="I338" s="48"/>
      <c r="J338" s="49"/>
      <c r="K338" s="49"/>
      <c r="L338" s="49"/>
      <c r="M338" s="49"/>
      <c r="N338" s="50"/>
      <c r="O338" s="51"/>
      <c r="P338" s="52"/>
      <c r="Q338" s="53"/>
      <c r="R338" s="53"/>
      <c r="S338" s="53"/>
      <c r="T338" s="53"/>
      <c r="U338" s="54"/>
      <c r="V338" s="55"/>
      <c r="W338" s="56"/>
      <c r="X338" s="57"/>
      <c r="Y338" s="57"/>
      <c r="Z338" s="56"/>
      <c r="AA338" s="57"/>
      <c r="AB338" s="476">
        <f t="shared" si="352"/>
        <v>0</v>
      </c>
      <c r="AC338" s="536">
        <f t="shared" si="353"/>
        <v>0</v>
      </c>
      <c r="AD338" s="478"/>
      <c r="AE338" s="59"/>
      <c r="AF338" s="59"/>
      <c r="AG338" s="263"/>
      <c r="AH338" s="60">
        <f t="shared" si="359"/>
        <v>0</v>
      </c>
      <c r="AI338" s="55"/>
      <c r="AJ338" s="61"/>
      <c r="AK338" s="62"/>
      <c r="AL338" s="63"/>
      <c r="AM338" s="64"/>
      <c r="AN338" s="65"/>
      <c r="AO338" s="66"/>
    </row>
    <row r="339" spans="1:41" s="22" customFormat="1" ht="48" customHeight="1" x14ac:dyDescent="0.15">
      <c r="A339" s="43"/>
      <c r="B339" s="44"/>
      <c r="C339" s="117"/>
      <c r="D339" s="117"/>
      <c r="E339" s="45"/>
      <c r="F339" s="82"/>
      <c r="G339" s="46"/>
      <c r="H339" s="47"/>
      <c r="I339" s="48"/>
      <c r="J339" s="49"/>
      <c r="K339" s="49"/>
      <c r="L339" s="49"/>
      <c r="M339" s="49"/>
      <c r="N339" s="50"/>
      <c r="O339" s="51"/>
      <c r="P339" s="52"/>
      <c r="Q339" s="166"/>
      <c r="R339" s="53"/>
      <c r="S339" s="53"/>
      <c r="T339" s="53"/>
      <c r="U339" s="54"/>
      <c r="V339" s="55"/>
      <c r="W339" s="56"/>
      <c r="X339" s="56"/>
      <c r="Y339" s="56"/>
      <c r="Z339" s="56"/>
      <c r="AA339" s="57"/>
      <c r="AB339" s="476">
        <f t="shared" si="352"/>
        <v>0</v>
      </c>
      <c r="AC339" s="536">
        <f t="shared" si="353"/>
        <v>0</v>
      </c>
      <c r="AD339" s="478"/>
      <c r="AE339" s="59"/>
      <c r="AF339" s="59"/>
      <c r="AG339" s="263"/>
      <c r="AH339" s="60">
        <f t="shared" si="359"/>
        <v>0</v>
      </c>
      <c r="AI339" s="55"/>
      <c r="AJ339" s="61"/>
      <c r="AK339" s="62"/>
      <c r="AL339" s="63"/>
      <c r="AM339" s="64"/>
      <c r="AN339" s="65"/>
      <c r="AO339" s="66"/>
    </row>
    <row r="340" spans="1:41" s="22" customFormat="1" ht="48" customHeight="1" x14ac:dyDescent="0.15">
      <c r="A340" s="279"/>
      <c r="B340" s="216"/>
      <c r="C340" s="522"/>
      <c r="D340" s="523"/>
      <c r="E340" s="82" t="s">
        <v>1015</v>
      </c>
      <c r="F340" s="524"/>
      <c r="G340" s="499"/>
      <c r="H340" s="361"/>
      <c r="I340" s="500"/>
      <c r="J340" s="501"/>
      <c r="K340" s="501"/>
      <c r="L340" s="500"/>
      <c r="M340" s="502"/>
      <c r="N340" s="503"/>
      <c r="O340" s="504"/>
      <c r="P340" s="505"/>
      <c r="Q340" s="525"/>
      <c r="R340" s="506"/>
      <c r="S340" s="505"/>
      <c r="T340" s="507"/>
      <c r="U340" s="508"/>
      <c r="V340" s="509"/>
      <c r="W340" s="348"/>
      <c r="X340" s="350"/>
      <c r="Y340" s="350"/>
      <c r="Z340" s="348"/>
      <c r="AA340" s="510"/>
      <c r="AB340" s="476">
        <f t="shared" si="352"/>
        <v>0</v>
      </c>
      <c r="AC340" s="536">
        <f t="shared" si="353"/>
        <v>0</v>
      </c>
      <c r="AD340" s="512"/>
      <c r="AE340" s="513"/>
      <c r="AF340" s="513"/>
      <c r="AG340" s="526"/>
      <c r="AH340" s="60">
        <f t="shared" si="359"/>
        <v>0</v>
      </c>
      <c r="AI340" s="515"/>
      <c r="AJ340" s="516"/>
      <c r="AK340" s="517"/>
      <c r="AL340" s="518"/>
      <c r="AM340" s="519"/>
      <c r="AN340" s="520"/>
      <c r="AO340" s="521"/>
    </row>
    <row r="341" spans="1:41" s="22" customFormat="1" ht="48" customHeight="1" x14ac:dyDescent="0.15">
      <c r="A341" s="279"/>
      <c r="B341" s="216"/>
      <c r="C341" s="522"/>
      <c r="D341" s="523"/>
      <c r="E341" s="45"/>
      <c r="F341" s="524"/>
      <c r="G341" s="499"/>
      <c r="H341" s="361"/>
      <c r="I341" s="500"/>
      <c r="J341" s="501"/>
      <c r="K341" s="501"/>
      <c r="L341" s="500"/>
      <c r="M341" s="502"/>
      <c r="N341" s="503"/>
      <c r="O341" s="504"/>
      <c r="P341" s="505"/>
      <c r="Q341" s="525"/>
      <c r="R341" s="506"/>
      <c r="S341" s="505"/>
      <c r="T341" s="507"/>
      <c r="U341" s="508"/>
      <c r="V341" s="509"/>
      <c r="W341" s="348"/>
      <c r="X341" s="350"/>
      <c r="Y341" s="350"/>
      <c r="Z341" s="348"/>
      <c r="AA341" s="510"/>
      <c r="AB341" s="476">
        <f t="shared" si="352"/>
        <v>0</v>
      </c>
      <c r="AC341" s="536">
        <f t="shared" si="353"/>
        <v>0</v>
      </c>
      <c r="AD341" s="512"/>
      <c r="AE341" s="513"/>
      <c r="AF341" s="513"/>
      <c r="AG341" s="526"/>
      <c r="AH341" s="60">
        <f t="shared" si="359"/>
        <v>0</v>
      </c>
      <c r="AI341" s="515"/>
      <c r="AJ341" s="516"/>
      <c r="AK341" s="517"/>
      <c r="AL341" s="518"/>
      <c r="AM341" s="519"/>
      <c r="AN341" s="520"/>
      <c r="AO341" s="521"/>
    </row>
    <row r="342" spans="1:41" s="22" customFormat="1" ht="41.25" customHeight="1" x14ac:dyDescent="0.15">
      <c r="A342" s="121"/>
      <c r="B342" s="122"/>
      <c r="C342" s="123"/>
      <c r="D342" s="124"/>
      <c r="E342" s="80" t="s">
        <v>354</v>
      </c>
      <c r="F342" s="125"/>
      <c r="G342" s="125"/>
      <c r="H342" s="126"/>
      <c r="I342" s="123"/>
      <c r="J342" s="124"/>
      <c r="K342" s="124"/>
      <c r="L342" s="123"/>
      <c r="M342" s="125"/>
      <c r="N342" s="127"/>
      <c r="O342" s="126"/>
      <c r="P342" s="123"/>
      <c r="Q342" s="124"/>
      <c r="R342" s="124"/>
      <c r="S342" s="123"/>
      <c r="T342" s="125"/>
      <c r="U342" s="128"/>
      <c r="V342" s="129"/>
      <c r="W342" s="130"/>
      <c r="X342" s="131"/>
      <c r="Y342" s="131"/>
      <c r="Z342" s="130"/>
      <c r="AA342" s="132"/>
      <c r="AB342" s="476">
        <f t="shared" si="352"/>
        <v>0</v>
      </c>
      <c r="AC342" s="536">
        <f t="shared" si="353"/>
        <v>0</v>
      </c>
      <c r="AD342" s="486"/>
      <c r="AE342" s="134"/>
      <c r="AF342" s="134"/>
      <c r="AG342" s="490"/>
      <c r="AH342" s="60">
        <f t="shared" si="359"/>
        <v>0</v>
      </c>
      <c r="AI342" s="135"/>
      <c r="AJ342" s="131"/>
      <c r="AK342" s="125"/>
      <c r="AL342" s="136"/>
      <c r="AM342" s="137"/>
      <c r="AN342" s="487"/>
      <c r="AO342" s="139"/>
    </row>
    <row r="343" spans="1:41" s="22" customFormat="1" ht="42" customHeight="1" x14ac:dyDescent="0.15">
      <c r="A343" s="43"/>
      <c r="B343" s="225" t="s">
        <v>1017</v>
      </c>
      <c r="C343" s="115" t="s">
        <v>67</v>
      </c>
      <c r="D343" s="112" t="s">
        <v>1013</v>
      </c>
      <c r="E343" s="112" t="s">
        <v>1008</v>
      </c>
      <c r="F343" s="115" t="s">
        <v>1009</v>
      </c>
      <c r="G343" s="46"/>
      <c r="H343" s="47" t="s">
        <v>1012</v>
      </c>
      <c r="I343" s="48">
        <v>0.5</v>
      </c>
      <c r="J343" s="49">
        <v>0.25</v>
      </c>
      <c r="K343" s="49">
        <v>0.15</v>
      </c>
      <c r="L343" s="49">
        <v>0.1</v>
      </c>
      <c r="M343" s="49"/>
      <c r="N343" s="50">
        <f t="shared" ref="N343:N356" si="363">SUM(I343:M343)</f>
        <v>1</v>
      </c>
      <c r="O343" s="51"/>
      <c r="P343" s="52">
        <v>8</v>
      </c>
      <c r="Q343" s="53">
        <v>8</v>
      </c>
      <c r="R343" s="53">
        <v>8</v>
      </c>
      <c r="S343" s="53">
        <v>8</v>
      </c>
      <c r="T343" s="53"/>
      <c r="U343" s="54">
        <f t="shared" ref="U343:U356" si="364">ROUND(((P343*I343)+(Q343*J343)+(R343*K343)+(S343*L343)+(T343*M343)),2)</f>
        <v>8</v>
      </c>
      <c r="V343" s="55">
        <f t="shared" ref="V343:V356" si="365">IF(U343&gt;=8,8,U343)</f>
        <v>8</v>
      </c>
      <c r="W343" s="56">
        <v>192139877000</v>
      </c>
      <c r="X343" s="57"/>
      <c r="Y343" s="57"/>
      <c r="Z343" s="56"/>
      <c r="AA343" s="57"/>
      <c r="AB343" s="476">
        <f t="shared" si="352"/>
        <v>2.3361548981359701</v>
      </c>
      <c r="AC343" s="536">
        <f t="shared" si="353"/>
        <v>28.033858777631643</v>
      </c>
      <c r="AD343" s="478">
        <f t="shared" ref="AD343:AD356" si="366">IF(AC343&gt;=12,12,AC343)</f>
        <v>12</v>
      </c>
      <c r="AE343" s="59"/>
      <c r="AF343" s="59"/>
      <c r="AG343" s="263">
        <v>19.600000000000001</v>
      </c>
      <c r="AH343" s="60">
        <f t="shared" si="359"/>
        <v>39.6</v>
      </c>
      <c r="AI343" s="55">
        <f t="shared" ref="AI343:AI356" si="367">IF(AH343&gt;=40,40,AH343)</f>
        <v>39.6</v>
      </c>
      <c r="AJ343" s="61"/>
      <c r="AK343" s="62"/>
      <c r="AL343" s="63"/>
      <c r="AM343" s="64">
        <f>100%+AL343</f>
        <v>1</v>
      </c>
      <c r="AN343" s="65">
        <f>ROUNDUP((($E$2*AM343-$AN$4)*AJ343+$AN$4),-3)</f>
        <v>0</v>
      </c>
      <c r="AO343" s="66"/>
    </row>
    <row r="344" spans="1:41" s="22" customFormat="1" ht="54" customHeight="1" x14ac:dyDescent="0.15">
      <c r="A344" s="43"/>
      <c r="B344" s="44"/>
      <c r="C344" s="112" t="s">
        <v>328</v>
      </c>
      <c r="D344" s="45" t="s">
        <v>933</v>
      </c>
      <c r="E344" s="112" t="s">
        <v>50</v>
      </c>
      <c r="F344" s="45"/>
      <c r="G344" s="46"/>
      <c r="H344" s="47" t="s">
        <v>935</v>
      </c>
      <c r="I344" s="48">
        <v>0.5</v>
      </c>
      <c r="J344" s="49">
        <v>0.35</v>
      </c>
      <c r="K344" s="49">
        <v>0.15</v>
      </c>
      <c r="L344" s="49"/>
      <c r="M344" s="49"/>
      <c r="N344" s="50">
        <f t="shared" si="363"/>
        <v>1</v>
      </c>
      <c r="O344" s="51"/>
      <c r="P344" s="52">
        <v>8</v>
      </c>
      <c r="Q344" s="53">
        <v>8</v>
      </c>
      <c r="R344" s="53">
        <v>8</v>
      </c>
      <c r="S344" s="53"/>
      <c r="T344" s="53"/>
      <c r="U344" s="54">
        <f t="shared" si="364"/>
        <v>8</v>
      </c>
      <c r="V344" s="55">
        <f t="shared" si="365"/>
        <v>8</v>
      </c>
      <c r="W344" s="56">
        <v>8774026000</v>
      </c>
      <c r="X344" s="57"/>
      <c r="Y344" s="57">
        <v>309694161000</v>
      </c>
      <c r="Z344" s="56"/>
      <c r="AA344" s="57"/>
      <c r="AB344" s="476">
        <f t="shared" si="352"/>
        <v>1.2363156824522703</v>
      </c>
      <c r="AC344" s="536">
        <f t="shared" si="353"/>
        <v>14.835788189427245</v>
      </c>
      <c r="AD344" s="478">
        <f t="shared" si="366"/>
        <v>12</v>
      </c>
      <c r="AE344" s="59"/>
      <c r="AF344" s="59"/>
      <c r="AG344" s="263">
        <v>19.8</v>
      </c>
      <c r="AH344" s="60">
        <f t="shared" si="359"/>
        <v>39.799999999999997</v>
      </c>
      <c r="AI344" s="55">
        <f t="shared" si="367"/>
        <v>39.799999999999997</v>
      </c>
      <c r="AJ344" s="61"/>
      <c r="AK344" s="62"/>
      <c r="AL344" s="63"/>
      <c r="AM344" s="64">
        <f>100%+AL344</f>
        <v>1</v>
      </c>
      <c r="AN344" s="65">
        <f>ROUNDUP((($E$2*AM344-$AN$4)*AJ344+$AN$4),-3)</f>
        <v>0</v>
      </c>
      <c r="AO344" s="66"/>
    </row>
    <row r="345" spans="1:41" s="22" customFormat="1" ht="48" customHeight="1" x14ac:dyDescent="0.15">
      <c r="A345" s="43"/>
      <c r="B345" s="44"/>
      <c r="C345" s="112" t="s">
        <v>65</v>
      </c>
      <c r="D345" s="45" t="s">
        <v>934</v>
      </c>
      <c r="E345" s="45" t="s">
        <v>962</v>
      </c>
      <c r="F345" s="82"/>
      <c r="G345" s="46"/>
      <c r="H345" s="47" t="s">
        <v>995</v>
      </c>
      <c r="I345" s="48">
        <v>0.5</v>
      </c>
      <c r="J345" s="49">
        <v>0.4</v>
      </c>
      <c r="K345" s="49">
        <v>0.1</v>
      </c>
      <c r="L345" s="49"/>
      <c r="M345" s="49"/>
      <c r="N345" s="50">
        <f t="shared" si="363"/>
        <v>1</v>
      </c>
      <c r="O345" s="51"/>
      <c r="P345" s="52">
        <v>8</v>
      </c>
      <c r="Q345" s="53">
        <v>8</v>
      </c>
      <c r="R345" s="53">
        <v>8</v>
      </c>
      <c r="S345" s="53"/>
      <c r="T345" s="53"/>
      <c r="U345" s="54">
        <f t="shared" si="364"/>
        <v>8</v>
      </c>
      <c r="V345" s="55">
        <f t="shared" si="365"/>
        <v>8</v>
      </c>
      <c r="W345" s="57">
        <v>72627279000</v>
      </c>
      <c r="X345" s="56"/>
      <c r="Y345" s="56">
        <v>3468260000</v>
      </c>
      <c r="Z345" s="56"/>
      <c r="AA345" s="57"/>
      <c r="AB345" s="476">
        <f t="shared" si="352"/>
        <v>0.89148101251016976</v>
      </c>
      <c r="AC345" s="536">
        <f t="shared" si="353"/>
        <v>10.697772150122038</v>
      </c>
      <c r="AD345" s="478">
        <f t="shared" si="366"/>
        <v>10.697772150122038</v>
      </c>
      <c r="AE345" s="59"/>
      <c r="AF345" s="59"/>
      <c r="AG345" s="263">
        <v>19.8</v>
      </c>
      <c r="AH345" s="60">
        <f t="shared" si="359"/>
        <v>38.497772150122039</v>
      </c>
      <c r="AI345" s="55">
        <f t="shared" si="367"/>
        <v>38.497772150122039</v>
      </c>
      <c r="AJ345" s="61"/>
      <c r="AK345" s="62"/>
      <c r="AL345" s="63"/>
      <c r="AM345" s="64"/>
      <c r="AN345" s="65"/>
      <c r="AO345" s="66"/>
    </row>
    <row r="346" spans="1:41" s="22" customFormat="1" ht="48" customHeight="1" thickBot="1" x14ac:dyDescent="0.2">
      <c r="A346" s="43"/>
      <c r="B346" s="44"/>
      <c r="C346" s="45" t="s">
        <v>967</v>
      </c>
      <c r="D346" s="45" t="s">
        <v>936</v>
      </c>
      <c r="E346" s="45" t="s">
        <v>75</v>
      </c>
      <c r="F346" s="45"/>
      <c r="G346" s="46"/>
      <c r="H346" s="600" t="s">
        <v>966</v>
      </c>
      <c r="I346" s="48">
        <v>0.5</v>
      </c>
      <c r="J346" s="49">
        <v>0.3</v>
      </c>
      <c r="K346" s="49">
        <v>0.2</v>
      </c>
      <c r="L346" s="49"/>
      <c r="M346" s="49"/>
      <c r="N346" s="50">
        <f t="shared" si="363"/>
        <v>1</v>
      </c>
      <c r="O346" s="51"/>
      <c r="P346" s="52">
        <v>8</v>
      </c>
      <c r="Q346" s="53">
        <v>8</v>
      </c>
      <c r="R346" s="53">
        <v>8</v>
      </c>
      <c r="S346" s="53"/>
      <c r="T346" s="53"/>
      <c r="U346" s="54">
        <f t="shared" si="364"/>
        <v>8</v>
      </c>
      <c r="V346" s="55">
        <f t="shared" si="365"/>
        <v>8</v>
      </c>
      <c r="W346" s="56">
        <v>18087304000</v>
      </c>
      <c r="X346" s="56">
        <v>10105134000</v>
      </c>
      <c r="Y346" s="57">
        <v>118003002000</v>
      </c>
      <c r="Z346" s="56"/>
      <c r="AA346" s="57"/>
      <c r="AB346" s="476">
        <f t="shared" si="352"/>
        <v>0.86753649402380939</v>
      </c>
      <c r="AC346" s="536">
        <f t="shared" si="353"/>
        <v>10.410437928285713</v>
      </c>
      <c r="AD346" s="478">
        <f t="shared" si="366"/>
        <v>10.410437928285713</v>
      </c>
      <c r="AE346" s="59"/>
      <c r="AF346" s="59"/>
      <c r="AG346" s="263">
        <v>19.8</v>
      </c>
      <c r="AH346" s="60">
        <f t="shared" si="359"/>
        <v>38.210437928285714</v>
      </c>
      <c r="AI346" s="55">
        <f t="shared" si="367"/>
        <v>38.210437928285714</v>
      </c>
      <c r="AJ346" s="61"/>
      <c r="AK346" s="62"/>
      <c r="AL346" s="63"/>
      <c r="AM346" s="64"/>
      <c r="AN346" s="65"/>
      <c r="AO346" s="66"/>
    </row>
    <row r="347" spans="1:41" s="22" customFormat="1" ht="48" customHeight="1" x14ac:dyDescent="0.15">
      <c r="A347" s="43"/>
      <c r="B347" s="44"/>
      <c r="C347" s="69" t="s">
        <v>87</v>
      </c>
      <c r="D347" s="45" t="s">
        <v>950</v>
      </c>
      <c r="E347" s="69" t="s">
        <v>817</v>
      </c>
      <c r="F347" s="45"/>
      <c r="G347" s="46"/>
      <c r="H347" s="47" t="s">
        <v>817</v>
      </c>
      <c r="I347" s="48">
        <v>0.5</v>
      </c>
      <c r="J347" s="49">
        <v>0.3</v>
      </c>
      <c r="K347" s="49">
        <v>0.2</v>
      </c>
      <c r="L347" s="49"/>
      <c r="M347" s="49"/>
      <c r="N347" s="50">
        <f t="shared" si="363"/>
        <v>1</v>
      </c>
      <c r="O347" s="51"/>
      <c r="P347" s="52">
        <v>8</v>
      </c>
      <c r="Q347" s="166">
        <v>7.6</v>
      </c>
      <c r="R347" s="53">
        <v>8</v>
      </c>
      <c r="S347" s="53"/>
      <c r="T347" s="53"/>
      <c r="U347" s="54">
        <f t="shared" si="364"/>
        <v>7.88</v>
      </c>
      <c r="V347" s="55">
        <f t="shared" si="365"/>
        <v>7.88</v>
      </c>
      <c r="W347" s="68">
        <v>52350968000</v>
      </c>
      <c r="X347" s="57">
        <v>5213350000</v>
      </c>
      <c r="Y347" s="68">
        <v>32073376000</v>
      </c>
      <c r="Z347" s="68"/>
      <c r="AA347" s="57"/>
      <c r="AB347" s="476">
        <f t="shared" si="352"/>
        <v>0.83053470454308864</v>
      </c>
      <c r="AC347" s="536">
        <f t="shared" si="353"/>
        <v>9.9664164545170628</v>
      </c>
      <c r="AD347" s="478">
        <f t="shared" si="366"/>
        <v>9.9664164545170628</v>
      </c>
      <c r="AE347" s="182"/>
      <c r="AF347" s="182"/>
      <c r="AG347" s="263">
        <v>19.8</v>
      </c>
      <c r="AH347" s="60">
        <f t="shared" si="359"/>
        <v>37.646416454517066</v>
      </c>
      <c r="AI347" s="55">
        <f t="shared" si="367"/>
        <v>37.646416454517066</v>
      </c>
      <c r="AJ347" s="61"/>
      <c r="AK347" s="62"/>
      <c r="AL347" s="63"/>
      <c r="AM347" s="64">
        <f t="shared" ref="AM347:AM356" si="368">100%+AL347</f>
        <v>1</v>
      </c>
      <c r="AN347" s="65">
        <f t="shared" ref="AN347:AN356" si="369">ROUNDUP((($E$2*AM347-$AN$4)*AJ347+$AN$4),-3)</f>
        <v>0</v>
      </c>
      <c r="AO347" s="66"/>
    </row>
    <row r="348" spans="1:41" s="22" customFormat="1" ht="55.5" customHeight="1" x14ac:dyDescent="0.15">
      <c r="A348" s="43"/>
      <c r="B348" s="44"/>
      <c r="C348" s="104" t="s">
        <v>943</v>
      </c>
      <c r="D348" s="80" t="s">
        <v>949</v>
      </c>
      <c r="E348" s="45" t="s">
        <v>951</v>
      </c>
      <c r="F348" s="45"/>
      <c r="G348" s="46"/>
      <c r="H348" s="47" t="s">
        <v>536</v>
      </c>
      <c r="I348" s="48">
        <v>0.5</v>
      </c>
      <c r="J348" s="217">
        <v>0.29570000000000002</v>
      </c>
      <c r="K348" s="49">
        <v>0.2</v>
      </c>
      <c r="L348" s="49"/>
      <c r="M348" s="49"/>
      <c r="N348" s="50">
        <f t="shared" si="363"/>
        <v>0.99570000000000003</v>
      </c>
      <c r="O348" s="51"/>
      <c r="P348" s="52">
        <v>8</v>
      </c>
      <c r="Q348" s="166">
        <v>7.6</v>
      </c>
      <c r="R348" s="53">
        <v>8</v>
      </c>
      <c r="S348" s="53"/>
      <c r="T348" s="53"/>
      <c r="U348" s="54">
        <f t="shared" si="364"/>
        <v>7.85</v>
      </c>
      <c r="V348" s="55">
        <f t="shared" si="365"/>
        <v>7.85</v>
      </c>
      <c r="W348" s="56">
        <v>219799892000</v>
      </c>
      <c r="X348" s="57">
        <v>5357762000</v>
      </c>
      <c r="Y348" s="68"/>
      <c r="Z348" s="68"/>
      <c r="AA348" s="57"/>
      <c r="AB348" s="476">
        <f t="shared" si="352"/>
        <v>2.7109879384199194</v>
      </c>
      <c r="AC348" s="536">
        <f t="shared" si="353"/>
        <v>32.531855261039034</v>
      </c>
      <c r="AD348" s="478">
        <f t="shared" si="366"/>
        <v>12</v>
      </c>
      <c r="AE348" s="182"/>
      <c r="AF348" s="182"/>
      <c r="AG348" s="263">
        <v>19.8</v>
      </c>
      <c r="AH348" s="60">
        <f t="shared" si="359"/>
        <v>39.650000000000006</v>
      </c>
      <c r="AI348" s="55">
        <f t="shared" si="367"/>
        <v>39.650000000000006</v>
      </c>
      <c r="AJ348" s="61"/>
      <c r="AK348" s="62"/>
      <c r="AL348" s="63"/>
      <c r="AM348" s="64">
        <f t="shared" si="368"/>
        <v>1</v>
      </c>
      <c r="AN348" s="65">
        <f t="shared" si="369"/>
        <v>0</v>
      </c>
      <c r="AO348" s="66"/>
    </row>
    <row r="349" spans="1:41" s="22" customFormat="1" ht="55.5" customHeight="1" x14ac:dyDescent="0.15">
      <c r="A349" s="43"/>
      <c r="B349" s="44"/>
      <c r="C349" s="80" t="s">
        <v>968</v>
      </c>
      <c r="D349" s="80" t="s">
        <v>531</v>
      </c>
      <c r="E349" s="80"/>
      <c r="F349" s="45"/>
      <c r="G349" s="46"/>
      <c r="H349" s="47" t="s">
        <v>970</v>
      </c>
      <c r="I349" s="48">
        <v>0.51</v>
      </c>
      <c r="J349" s="49">
        <v>0.49</v>
      </c>
      <c r="K349" s="49"/>
      <c r="L349" s="49"/>
      <c r="M349" s="49"/>
      <c r="N349" s="50">
        <f t="shared" si="363"/>
        <v>1</v>
      </c>
      <c r="O349" s="51"/>
      <c r="P349" s="52">
        <v>8</v>
      </c>
      <c r="Q349" s="53">
        <v>8</v>
      </c>
      <c r="R349" s="53"/>
      <c r="S349" s="53"/>
      <c r="T349" s="53"/>
      <c r="U349" s="54">
        <f t="shared" si="364"/>
        <v>8</v>
      </c>
      <c r="V349" s="55">
        <f t="shared" si="365"/>
        <v>8</v>
      </c>
      <c r="W349" s="56">
        <v>4000000000</v>
      </c>
      <c r="X349" s="57">
        <v>64435476000</v>
      </c>
      <c r="Y349" s="68"/>
      <c r="Z349" s="68"/>
      <c r="AA349" s="57"/>
      <c r="AB349" s="476">
        <f t="shared" si="352"/>
        <v>0.81738440895376985</v>
      </c>
      <c r="AC349" s="536">
        <f t="shared" si="353"/>
        <v>9.8086129074452373</v>
      </c>
      <c r="AD349" s="478">
        <f t="shared" si="366"/>
        <v>9.8086129074452373</v>
      </c>
      <c r="AE349" s="59"/>
      <c r="AF349" s="59"/>
      <c r="AG349" s="263">
        <v>19.8</v>
      </c>
      <c r="AH349" s="60">
        <f t="shared" si="359"/>
        <v>37.608612907445234</v>
      </c>
      <c r="AI349" s="55">
        <f t="shared" si="367"/>
        <v>37.608612907445234</v>
      </c>
      <c r="AJ349" s="61"/>
      <c r="AK349" s="62"/>
      <c r="AL349" s="63"/>
      <c r="AM349" s="64">
        <f t="shared" si="368"/>
        <v>1</v>
      </c>
      <c r="AN349" s="65">
        <f t="shared" si="369"/>
        <v>0</v>
      </c>
      <c r="AO349" s="66"/>
    </row>
    <row r="350" spans="1:41" s="22" customFormat="1" ht="48" customHeight="1" x14ac:dyDescent="0.15">
      <c r="A350" s="43"/>
      <c r="B350" s="44"/>
      <c r="C350" s="45" t="s">
        <v>46</v>
      </c>
      <c r="D350" s="69" t="s">
        <v>940</v>
      </c>
      <c r="E350" s="80" t="s">
        <v>941</v>
      </c>
      <c r="F350" s="45" t="s">
        <v>755</v>
      </c>
      <c r="G350" s="46"/>
      <c r="H350" s="47" t="s">
        <v>960</v>
      </c>
      <c r="I350" s="48">
        <v>0.56000000000000005</v>
      </c>
      <c r="J350" s="49">
        <v>0.2</v>
      </c>
      <c r="K350" s="49">
        <v>0.1</v>
      </c>
      <c r="L350" s="49">
        <v>0.14000000000000001</v>
      </c>
      <c r="M350" s="49"/>
      <c r="N350" s="50">
        <f t="shared" si="363"/>
        <v>1</v>
      </c>
      <c r="O350" s="51"/>
      <c r="P350" s="52">
        <v>8</v>
      </c>
      <c r="Q350" s="166">
        <v>7.6</v>
      </c>
      <c r="R350" s="166">
        <v>7.6</v>
      </c>
      <c r="S350" s="53">
        <v>8</v>
      </c>
      <c r="T350" s="53"/>
      <c r="U350" s="54">
        <f t="shared" si="364"/>
        <v>7.88</v>
      </c>
      <c r="V350" s="55">
        <f t="shared" si="365"/>
        <v>7.88</v>
      </c>
      <c r="W350" s="56">
        <v>201778782000</v>
      </c>
      <c r="X350" s="57"/>
      <c r="Y350" s="57"/>
      <c r="Z350" s="56"/>
      <c r="AA350" s="167"/>
      <c r="AB350" s="476">
        <f t="shared" si="352"/>
        <v>2.7477527150614098</v>
      </c>
      <c r="AC350" s="536">
        <f t="shared" si="353"/>
        <v>32.97303258073692</v>
      </c>
      <c r="AD350" s="478">
        <f t="shared" si="366"/>
        <v>12</v>
      </c>
      <c r="AE350" s="182"/>
      <c r="AF350" s="182"/>
      <c r="AG350" s="263">
        <v>19.8</v>
      </c>
      <c r="AH350" s="60">
        <f t="shared" si="359"/>
        <v>39.68</v>
      </c>
      <c r="AI350" s="55">
        <f t="shared" si="367"/>
        <v>39.68</v>
      </c>
      <c r="AJ350" s="61"/>
      <c r="AK350" s="62"/>
      <c r="AL350" s="63"/>
      <c r="AM350" s="64">
        <f t="shared" si="368"/>
        <v>1</v>
      </c>
      <c r="AN350" s="65">
        <f t="shared" si="369"/>
        <v>0</v>
      </c>
      <c r="AO350" s="66"/>
    </row>
    <row r="351" spans="1:41" s="22" customFormat="1" ht="48" customHeight="1" x14ac:dyDescent="0.15">
      <c r="A351" s="43"/>
      <c r="B351" s="44"/>
      <c r="C351" s="45" t="s">
        <v>129</v>
      </c>
      <c r="D351" s="45" t="s">
        <v>948</v>
      </c>
      <c r="E351" s="45" t="s">
        <v>56</v>
      </c>
      <c r="F351" s="45"/>
      <c r="G351" s="46"/>
      <c r="H351" s="47" t="s">
        <v>971</v>
      </c>
      <c r="I351" s="48">
        <v>0.5</v>
      </c>
      <c r="J351" s="217">
        <v>0.29580000000000001</v>
      </c>
      <c r="K351" s="49">
        <v>0.2</v>
      </c>
      <c r="L351" s="49"/>
      <c r="M351" s="49"/>
      <c r="N351" s="50">
        <f t="shared" si="363"/>
        <v>0.99580000000000002</v>
      </c>
      <c r="O351" s="51"/>
      <c r="P351" s="52">
        <v>8</v>
      </c>
      <c r="Q351" s="166">
        <v>7.6</v>
      </c>
      <c r="R351" s="53">
        <v>8</v>
      </c>
      <c r="S351" s="53"/>
      <c r="T351" s="53"/>
      <c r="U351" s="54">
        <f t="shared" si="364"/>
        <v>7.85</v>
      </c>
      <c r="V351" s="55">
        <f t="shared" si="365"/>
        <v>7.85</v>
      </c>
      <c r="W351" s="72">
        <v>86060576000</v>
      </c>
      <c r="X351" s="72">
        <v>239635000</v>
      </c>
      <c r="Y351" s="57">
        <v>3468260000</v>
      </c>
      <c r="Z351" s="56"/>
      <c r="AA351" s="167"/>
      <c r="AB351" s="476">
        <f t="shared" si="352"/>
        <v>1.06496885784616</v>
      </c>
      <c r="AC351" s="536">
        <f t="shared" si="353"/>
        <v>12.779626294153921</v>
      </c>
      <c r="AD351" s="478">
        <f t="shared" si="366"/>
        <v>12</v>
      </c>
      <c r="AE351" s="182"/>
      <c r="AF351" s="182"/>
      <c r="AG351" s="263">
        <v>19.8</v>
      </c>
      <c r="AH351" s="60">
        <f t="shared" si="359"/>
        <v>39.650000000000006</v>
      </c>
      <c r="AI351" s="55">
        <f t="shared" si="367"/>
        <v>39.650000000000006</v>
      </c>
      <c r="AJ351" s="61"/>
      <c r="AK351" s="62"/>
      <c r="AL351" s="63"/>
      <c r="AM351" s="64">
        <f t="shared" si="368"/>
        <v>1</v>
      </c>
      <c r="AN351" s="65">
        <f t="shared" si="369"/>
        <v>0</v>
      </c>
      <c r="AO351" s="66"/>
    </row>
    <row r="352" spans="1:41" s="22" customFormat="1" ht="48" customHeight="1" x14ac:dyDescent="0.15">
      <c r="A352" s="43"/>
      <c r="B352" s="44"/>
      <c r="C352" s="45" t="s">
        <v>911</v>
      </c>
      <c r="D352" s="45" t="s">
        <v>952</v>
      </c>
      <c r="E352" s="45" t="s">
        <v>953</v>
      </c>
      <c r="F352" s="45" t="s">
        <v>954</v>
      </c>
      <c r="G352" s="46"/>
      <c r="H352" s="47" t="s">
        <v>260</v>
      </c>
      <c r="I352" s="48">
        <v>0.5</v>
      </c>
      <c r="J352" s="49">
        <v>0.15</v>
      </c>
      <c r="K352" s="49">
        <v>0.15</v>
      </c>
      <c r="L352" s="49">
        <v>0.2</v>
      </c>
      <c r="M352" s="49"/>
      <c r="N352" s="50">
        <f t="shared" si="363"/>
        <v>1</v>
      </c>
      <c r="O352" s="51"/>
      <c r="P352" s="52">
        <v>8</v>
      </c>
      <c r="Q352" s="166">
        <v>7.6</v>
      </c>
      <c r="R352" s="166">
        <v>7.6</v>
      </c>
      <c r="S352" s="53">
        <v>8</v>
      </c>
      <c r="T352" s="53"/>
      <c r="U352" s="54">
        <f t="shared" si="364"/>
        <v>7.88</v>
      </c>
      <c r="V352" s="55">
        <f t="shared" si="365"/>
        <v>7.88</v>
      </c>
      <c r="W352" s="57">
        <v>313274126000</v>
      </c>
      <c r="X352" s="57"/>
      <c r="Y352" s="68"/>
      <c r="Z352" s="68"/>
      <c r="AA352" s="57"/>
      <c r="AB352" s="476">
        <f t="shared" si="352"/>
        <v>3.8089796628430497</v>
      </c>
      <c r="AC352" s="536">
        <f t="shared" si="353"/>
        <v>45.707755954116593</v>
      </c>
      <c r="AD352" s="478">
        <f t="shared" si="366"/>
        <v>12</v>
      </c>
      <c r="AE352" s="182"/>
      <c r="AF352" s="182"/>
      <c r="AG352" s="263">
        <v>19.8</v>
      </c>
      <c r="AH352" s="60">
        <f t="shared" si="359"/>
        <v>39.68</v>
      </c>
      <c r="AI352" s="55">
        <f t="shared" si="367"/>
        <v>39.68</v>
      </c>
      <c r="AJ352" s="61"/>
      <c r="AK352" s="62"/>
      <c r="AL352" s="63"/>
      <c r="AM352" s="64">
        <f t="shared" si="368"/>
        <v>1</v>
      </c>
      <c r="AN352" s="65">
        <f t="shared" si="369"/>
        <v>0</v>
      </c>
      <c r="AO352" s="66"/>
    </row>
    <row r="353" spans="1:41" s="22" customFormat="1" ht="55.5" customHeight="1" x14ac:dyDescent="0.15">
      <c r="A353" s="43"/>
      <c r="B353" s="44"/>
      <c r="C353" s="80" t="s">
        <v>968</v>
      </c>
      <c r="D353" s="80" t="s">
        <v>531</v>
      </c>
      <c r="E353" s="80"/>
      <c r="F353" s="45"/>
      <c r="G353" s="46"/>
      <c r="H353" s="47" t="s">
        <v>970</v>
      </c>
      <c r="I353" s="48">
        <v>0.51</v>
      </c>
      <c r="J353" s="49">
        <v>0.49</v>
      </c>
      <c r="K353" s="49"/>
      <c r="L353" s="49"/>
      <c r="M353" s="49"/>
      <c r="N353" s="50">
        <f t="shared" si="363"/>
        <v>1</v>
      </c>
      <c r="O353" s="51"/>
      <c r="P353" s="52">
        <v>8</v>
      </c>
      <c r="Q353" s="53">
        <v>8</v>
      </c>
      <c r="R353" s="53"/>
      <c r="S353" s="53"/>
      <c r="T353" s="53"/>
      <c r="U353" s="54">
        <f t="shared" si="364"/>
        <v>8</v>
      </c>
      <c r="V353" s="55">
        <f t="shared" si="365"/>
        <v>8</v>
      </c>
      <c r="W353" s="56">
        <v>4000000000</v>
      </c>
      <c r="X353" s="57">
        <v>64435476000</v>
      </c>
      <c r="Y353" s="68"/>
      <c r="Z353" s="68"/>
      <c r="AA353" s="57"/>
      <c r="AB353" s="476">
        <f t="shared" si="352"/>
        <v>0.81738440895376985</v>
      </c>
      <c r="AC353" s="536">
        <f t="shared" si="353"/>
        <v>9.8086129074452373</v>
      </c>
      <c r="AD353" s="478">
        <f t="shared" si="366"/>
        <v>9.8086129074452373</v>
      </c>
      <c r="AE353" s="59"/>
      <c r="AF353" s="59"/>
      <c r="AG353" s="263">
        <v>19.8</v>
      </c>
      <c r="AH353" s="60">
        <f t="shared" si="359"/>
        <v>37.608612907445234</v>
      </c>
      <c r="AI353" s="55">
        <f t="shared" si="367"/>
        <v>37.608612907445234</v>
      </c>
      <c r="AJ353" s="61"/>
      <c r="AK353" s="62"/>
      <c r="AL353" s="63"/>
      <c r="AM353" s="64">
        <f t="shared" si="368"/>
        <v>1</v>
      </c>
      <c r="AN353" s="65">
        <f t="shared" si="369"/>
        <v>0</v>
      </c>
      <c r="AO353" s="66"/>
    </row>
    <row r="354" spans="1:41" s="22" customFormat="1" ht="48" customHeight="1" x14ac:dyDescent="0.15">
      <c r="A354" s="43"/>
      <c r="B354" s="44"/>
      <c r="C354" s="45" t="s">
        <v>46</v>
      </c>
      <c r="D354" s="69" t="s">
        <v>940</v>
      </c>
      <c r="E354" s="80" t="s">
        <v>941</v>
      </c>
      <c r="F354" s="45" t="s">
        <v>755</v>
      </c>
      <c r="G354" s="46"/>
      <c r="H354" s="47" t="s">
        <v>960</v>
      </c>
      <c r="I354" s="48">
        <v>0.56000000000000005</v>
      </c>
      <c r="J354" s="49">
        <v>0.2</v>
      </c>
      <c r="K354" s="49">
        <v>0.1</v>
      </c>
      <c r="L354" s="49">
        <v>0.14000000000000001</v>
      </c>
      <c r="M354" s="49"/>
      <c r="N354" s="50">
        <f t="shared" si="363"/>
        <v>1</v>
      </c>
      <c r="O354" s="51"/>
      <c r="P354" s="52">
        <v>8</v>
      </c>
      <c r="Q354" s="166">
        <v>7.6</v>
      </c>
      <c r="R354" s="166">
        <v>7.6</v>
      </c>
      <c r="S354" s="53">
        <v>8</v>
      </c>
      <c r="T354" s="53"/>
      <c r="U354" s="54">
        <f t="shared" si="364"/>
        <v>7.88</v>
      </c>
      <c r="V354" s="55">
        <f t="shared" si="365"/>
        <v>7.88</v>
      </c>
      <c r="W354" s="56">
        <v>201778782000</v>
      </c>
      <c r="X354" s="57"/>
      <c r="Y354" s="57"/>
      <c r="Z354" s="56"/>
      <c r="AA354" s="167"/>
      <c r="AB354" s="476">
        <f t="shared" si="352"/>
        <v>2.7477527150614098</v>
      </c>
      <c r="AC354" s="536">
        <f t="shared" si="353"/>
        <v>32.97303258073692</v>
      </c>
      <c r="AD354" s="478">
        <f t="shared" si="366"/>
        <v>12</v>
      </c>
      <c r="AE354" s="182"/>
      <c r="AF354" s="182"/>
      <c r="AG354" s="263">
        <v>19.8</v>
      </c>
      <c r="AH354" s="60">
        <f t="shared" si="359"/>
        <v>39.68</v>
      </c>
      <c r="AI354" s="55">
        <f t="shared" si="367"/>
        <v>39.68</v>
      </c>
      <c r="AJ354" s="61"/>
      <c r="AK354" s="62"/>
      <c r="AL354" s="63"/>
      <c r="AM354" s="64">
        <f t="shared" si="368"/>
        <v>1</v>
      </c>
      <c r="AN354" s="65">
        <f t="shared" si="369"/>
        <v>0</v>
      </c>
      <c r="AO354" s="66"/>
    </row>
    <row r="355" spans="1:41" s="22" customFormat="1" ht="48" customHeight="1" x14ac:dyDescent="0.15">
      <c r="A355" s="43"/>
      <c r="B355" s="44"/>
      <c r="C355" s="45" t="s">
        <v>129</v>
      </c>
      <c r="D355" s="45" t="s">
        <v>948</v>
      </c>
      <c r="E355" s="45" t="s">
        <v>56</v>
      </c>
      <c r="F355" s="45"/>
      <c r="G355" s="46"/>
      <c r="H355" s="47" t="s">
        <v>971</v>
      </c>
      <c r="I355" s="48">
        <v>0.5</v>
      </c>
      <c r="J355" s="217">
        <v>0.29580000000000001</v>
      </c>
      <c r="K355" s="49">
        <v>0.2</v>
      </c>
      <c r="L355" s="49"/>
      <c r="M355" s="49"/>
      <c r="N355" s="50">
        <f t="shared" si="363"/>
        <v>0.99580000000000002</v>
      </c>
      <c r="O355" s="51"/>
      <c r="P355" s="52">
        <v>8</v>
      </c>
      <c r="Q355" s="166">
        <v>7.6</v>
      </c>
      <c r="R355" s="53">
        <v>8</v>
      </c>
      <c r="S355" s="53"/>
      <c r="T355" s="53"/>
      <c r="U355" s="54">
        <f t="shared" si="364"/>
        <v>7.85</v>
      </c>
      <c r="V355" s="55">
        <f t="shared" si="365"/>
        <v>7.85</v>
      </c>
      <c r="W355" s="72">
        <v>86060576000</v>
      </c>
      <c r="X355" s="72">
        <v>239635000</v>
      </c>
      <c r="Y355" s="57">
        <v>3468260000</v>
      </c>
      <c r="Z355" s="56"/>
      <c r="AA355" s="167"/>
      <c r="AB355" s="476">
        <f t="shared" si="352"/>
        <v>1.06496885784616</v>
      </c>
      <c r="AC355" s="536">
        <f t="shared" si="353"/>
        <v>12.779626294153921</v>
      </c>
      <c r="AD355" s="478">
        <f t="shared" si="366"/>
        <v>12</v>
      </c>
      <c r="AE355" s="182"/>
      <c r="AF355" s="182"/>
      <c r="AG355" s="263">
        <v>19.8</v>
      </c>
      <c r="AH355" s="60">
        <f t="shared" si="359"/>
        <v>39.650000000000006</v>
      </c>
      <c r="AI355" s="55">
        <f t="shared" si="367"/>
        <v>39.650000000000006</v>
      </c>
      <c r="AJ355" s="61"/>
      <c r="AK355" s="62"/>
      <c r="AL355" s="63"/>
      <c r="AM355" s="64">
        <f t="shared" si="368"/>
        <v>1</v>
      </c>
      <c r="AN355" s="65">
        <f t="shared" si="369"/>
        <v>0</v>
      </c>
      <c r="AO355" s="66"/>
    </row>
    <row r="356" spans="1:41" s="22" customFormat="1" ht="48" customHeight="1" x14ac:dyDescent="0.15">
      <c r="A356" s="43"/>
      <c r="B356" s="44"/>
      <c r="C356" s="45" t="s">
        <v>911</v>
      </c>
      <c r="D356" s="45" t="s">
        <v>952</v>
      </c>
      <c r="E356" s="45" t="s">
        <v>953</v>
      </c>
      <c r="F356" s="45" t="s">
        <v>954</v>
      </c>
      <c r="G356" s="46"/>
      <c r="H356" s="47" t="s">
        <v>260</v>
      </c>
      <c r="I356" s="48">
        <v>0.5</v>
      </c>
      <c r="J356" s="49">
        <v>0.15</v>
      </c>
      <c r="K356" s="49">
        <v>0.15</v>
      </c>
      <c r="L356" s="49">
        <v>0.2</v>
      </c>
      <c r="M356" s="49"/>
      <c r="N356" s="50">
        <f t="shared" si="363"/>
        <v>1</v>
      </c>
      <c r="O356" s="51"/>
      <c r="P356" s="52">
        <v>8</v>
      </c>
      <c r="Q356" s="166">
        <v>7.6</v>
      </c>
      <c r="R356" s="166">
        <v>7.6</v>
      </c>
      <c r="S356" s="53">
        <v>8</v>
      </c>
      <c r="T356" s="53"/>
      <c r="U356" s="54">
        <f t="shared" si="364"/>
        <v>7.88</v>
      </c>
      <c r="V356" s="55">
        <f t="shared" si="365"/>
        <v>7.88</v>
      </c>
      <c r="W356" s="57">
        <v>313274126000</v>
      </c>
      <c r="X356" s="57"/>
      <c r="Y356" s="68"/>
      <c r="Z356" s="68"/>
      <c r="AA356" s="57"/>
      <c r="AB356" s="476">
        <f t="shared" si="352"/>
        <v>3.8089796628430497</v>
      </c>
      <c r="AC356" s="536">
        <f t="shared" si="353"/>
        <v>45.707755954116593</v>
      </c>
      <c r="AD356" s="478">
        <f t="shared" si="366"/>
        <v>12</v>
      </c>
      <c r="AE356" s="182"/>
      <c r="AF356" s="182"/>
      <c r="AG356" s="263">
        <v>19.8</v>
      </c>
      <c r="AH356" s="60">
        <f t="shared" si="359"/>
        <v>39.68</v>
      </c>
      <c r="AI356" s="55">
        <f t="shared" si="367"/>
        <v>39.68</v>
      </c>
      <c r="AJ356" s="61"/>
      <c r="AK356" s="62"/>
      <c r="AL356" s="63"/>
      <c r="AM356" s="64">
        <f t="shared" si="368"/>
        <v>1</v>
      </c>
      <c r="AN356" s="65">
        <f t="shared" si="369"/>
        <v>0</v>
      </c>
      <c r="AO356" s="66"/>
    </row>
    <row r="357" spans="1:41" s="22" customFormat="1" ht="48" customHeight="1" x14ac:dyDescent="0.15">
      <c r="A357" s="43"/>
      <c r="B357" s="44"/>
      <c r="C357" s="82" t="s">
        <v>938</v>
      </c>
      <c r="D357" s="82" t="s">
        <v>939</v>
      </c>
      <c r="E357" s="82" t="s">
        <v>939</v>
      </c>
      <c r="F357" s="82"/>
      <c r="G357" s="46"/>
      <c r="H357" s="175" t="s">
        <v>991</v>
      </c>
      <c r="I357" s="48"/>
      <c r="J357" s="49"/>
      <c r="K357" s="49"/>
      <c r="L357" s="49"/>
      <c r="M357" s="49"/>
      <c r="N357" s="50"/>
      <c r="O357" s="51"/>
      <c r="P357" s="52"/>
      <c r="Q357" s="53"/>
      <c r="R357" s="53"/>
      <c r="S357" s="53"/>
      <c r="T357" s="53"/>
      <c r="U357" s="54"/>
      <c r="V357" s="55"/>
      <c r="W357" s="56"/>
      <c r="X357" s="56"/>
      <c r="Y357" s="57"/>
      <c r="Z357" s="56"/>
      <c r="AA357" s="57"/>
      <c r="AB357" s="476">
        <f t="shared" si="352"/>
        <v>0</v>
      </c>
      <c r="AC357" s="536">
        <f t="shared" si="353"/>
        <v>0</v>
      </c>
      <c r="AD357" s="478"/>
      <c r="AE357" s="59"/>
      <c r="AF357" s="59"/>
      <c r="AG357" s="263">
        <v>19.8</v>
      </c>
      <c r="AH357" s="60">
        <f t="shared" si="359"/>
        <v>19.8</v>
      </c>
      <c r="AI357" s="55"/>
      <c r="AJ357" s="61"/>
      <c r="AK357" s="62"/>
      <c r="AL357" s="63"/>
      <c r="AM357" s="64"/>
      <c r="AN357" s="65"/>
      <c r="AO357" s="66"/>
    </row>
    <row r="358" spans="1:41" s="22" customFormat="1" ht="42" customHeight="1" x14ac:dyDescent="0.15">
      <c r="A358" s="43"/>
      <c r="B358" s="44"/>
      <c r="C358" s="73" t="s">
        <v>67</v>
      </c>
      <c r="D358" s="45" t="s">
        <v>955</v>
      </c>
      <c r="E358" s="45" t="s">
        <v>956</v>
      </c>
      <c r="F358" s="45" t="s">
        <v>573</v>
      </c>
      <c r="G358" s="46"/>
      <c r="H358" s="47" t="s">
        <v>961</v>
      </c>
      <c r="I358" s="48">
        <v>0.5</v>
      </c>
      <c r="J358" s="49">
        <v>0.14000000000000001</v>
      </c>
      <c r="K358" s="49">
        <v>0.16</v>
      </c>
      <c r="L358" s="49">
        <v>0.2</v>
      </c>
      <c r="M358" s="49"/>
      <c r="N358" s="50">
        <f t="shared" ref="N358:N368" si="370">SUM(I358:M358)</f>
        <v>1</v>
      </c>
      <c r="O358" s="51"/>
      <c r="P358" s="52">
        <v>8</v>
      </c>
      <c r="Q358" s="53">
        <v>8</v>
      </c>
      <c r="R358" s="166">
        <v>7.6</v>
      </c>
      <c r="S358" s="53">
        <v>8</v>
      </c>
      <c r="T358" s="53"/>
      <c r="U358" s="54">
        <f t="shared" ref="U358:U368" si="371">ROUND(((P358*I358)+(Q358*J358)+(R358*K358)+(S358*L358)+(T358*M358)),2)</f>
        <v>7.94</v>
      </c>
      <c r="V358" s="55">
        <f t="shared" ref="V358:V368" si="372">IF(U358&gt;=8,8,U358)</f>
        <v>7.94</v>
      </c>
      <c r="W358" s="56">
        <v>192139877000</v>
      </c>
      <c r="X358" s="57"/>
      <c r="Y358" s="57"/>
      <c r="Z358" s="56"/>
      <c r="AA358" s="57"/>
      <c r="AB358" s="476">
        <f t="shared" si="352"/>
        <v>2.3361548981359701</v>
      </c>
      <c r="AC358" s="536">
        <f t="shared" si="353"/>
        <v>28.033858777631643</v>
      </c>
      <c r="AD358" s="478">
        <f t="shared" ref="AD358:AD368" si="373">IF(AC358&gt;=12,12,AC358)</f>
        <v>12</v>
      </c>
      <c r="AE358" s="182"/>
      <c r="AF358" s="182"/>
      <c r="AG358" s="263">
        <v>19.8</v>
      </c>
      <c r="AH358" s="60">
        <f t="shared" si="359"/>
        <v>39.74</v>
      </c>
      <c r="AI358" s="55">
        <f t="shared" ref="AI358:AI368" si="374">IF(AH358&gt;=40,40,AH358)</f>
        <v>39.74</v>
      </c>
      <c r="AJ358" s="61"/>
      <c r="AK358" s="62"/>
      <c r="AL358" s="63"/>
      <c r="AM358" s="64">
        <f>100%+AL358</f>
        <v>1</v>
      </c>
      <c r="AN358" s="65">
        <f>ROUNDUP((($E$2*AM358-$AN$4)*AJ358+$AN$4),-3)</f>
        <v>0</v>
      </c>
      <c r="AO358" s="66"/>
    </row>
    <row r="359" spans="1:41" s="22" customFormat="1" ht="48" customHeight="1" x14ac:dyDescent="0.15">
      <c r="A359" s="43"/>
      <c r="B359" s="44"/>
      <c r="C359" s="45" t="s">
        <v>965</v>
      </c>
      <c r="D359" s="45" t="s">
        <v>957</v>
      </c>
      <c r="E359" s="73" t="s">
        <v>958</v>
      </c>
      <c r="F359" s="45" t="s">
        <v>313</v>
      </c>
      <c r="G359" s="79"/>
      <c r="H359" s="47" t="s">
        <v>972</v>
      </c>
      <c r="I359" s="48">
        <v>0.5</v>
      </c>
      <c r="J359" s="49">
        <v>0.17</v>
      </c>
      <c r="K359" s="49">
        <v>0.13</v>
      </c>
      <c r="L359" s="49">
        <v>0.2</v>
      </c>
      <c r="M359" s="49"/>
      <c r="N359" s="50">
        <f t="shared" si="370"/>
        <v>1</v>
      </c>
      <c r="O359" s="51"/>
      <c r="P359" s="52">
        <v>8</v>
      </c>
      <c r="Q359" s="166">
        <v>7.6</v>
      </c>
      <c r="R359" s="166">
        <v>7.6</v>
      </c>
      <c r="S359" s="53">
        <v>8</v>
      </c>
      <c r="T359" s="53"/>
      <c r="U359" s="54">
        <f t="shared" si="371"/>
        <v>7.88</v>
      </c>
      <c r="V359" s="55">
        <f t="shared" si="372"/>
        <v>7.88</v>
      </c>
      <c r="W359" s="56">
        <v>758022495000</v>
      </c>
      <c r="X359" s="57">
        <v>2456269000</v>
      </c>
      <c r="Y359" s="72">
        <v>5449087000</v>
      </c>
      <c r="Z359" s="68"/>
      <c r="AA359" s="57"/>
      <c r="AB359" s="476">
        <f t="shared" ref="AB359:AB422" si="375">(((((W359*I359)+(X359*J359)+(Y359*K359)+(Z359*L359)+(AA359*M359))/$L$2)))</f>
        <v>9.2438840167289911</v>
      </c>
      <c r="AC359" s="536">
        <f t="shared" ref="AC359:AC422" si="376">12*AB359</f>
        <v>110.92660820074789</v>
      </c>
      <c r="AD359" s="478">
        <f t="shared" si="373"/>
        <v>12</v>
      </c>
      <c r="AE359" s="182"/>
      <c r="AF359" s="182"/>
      <c r="AG359" s="263">
        <v>19.8</v>
      </c>
      <c r="AH359" s="60">
        <f t="shared" si="359"/>
        <v>39.68</v>
      </c>
      <c r="AI359" s="55">
        <f t="shared" si="374"/>
        <v>39.68</v>
      </c>
      <c r="AJ359" s="61"/>
      <c r="AK359" s="62"/>
      <c r="AL359" s="63"/>
      <c r="AM359" s="64">
        <f>100%+AL359</f>
        <v>1</v>
      </c>
      <c r="AN359" s="65">
        <f>ROUNDUP((($E$2*AM359-$AN$4)*AJ359+$AN$4),-3)</f>
        <v>0</v>
      </c>
      <c r="AO359" s="66"/>
    </row>
    <row r="360" spans="1:41" s="22" customFormat="1" ht="48" customHeight="1" x14ac:dyDescent="0.15">
      <c r="A360" s="43"/>
      <c r="B360" s="44"/>
      <c r="C360" s="108" t="s">
        <v>969</v>
      </c>
      <c r="D360" s="45" t="s">
        <v>963</v>
      </c>
      <c r="E360" s="112" t="s">
        <v>342</v>
      </c>
      <c r="F360" s="45"/>
      <c r="G360" s="46"/>
      <c r="H360" s="47" t="s">
        <v>912</v>
      </c>
      <c r="I360" s="48">
        <v>0.5</v>
      </c>
      <c r="J360" s="49">
        <v>0.3</v>
      </c>
      <c r="K360" s="49">
        <v>0.2</v>
      </c>
      <c r="L360" s="49"/>
      <c r="M360" s="49"/>
      <c r="N360" s="50">
        <f t="shared" si="370"/>
        <v>1</v>
      </c>
      <c r="O360" s="51"/>
      <c r="P360" s="52">
        <v>8</v>
      </c>
      <c r="Q360" s="166">
        <v>7.6</v>
      </c>
      <c r="R360" s="53">
        <v>8</v>
      </c>
      <c r="S360" s="53"/>
      <c r="T360" s="53"/>
      <c r="U360" s="54">
        <f t="shared" si="371"/>
        <v>7.88</v>
      </c>
      <c r="V360" s="55">
        <f t="shared" si="372"/>
        <v>7.88</v>
      </c>
      <c r="W360" s="68">
        <v>56028164000</v>
      </c>
      <c r="X360" s="68">
        <v>3260941000</v>
      </c>
      <c r="Y360" s="57">
        <v>21164134000</v>
      </c>
      <c r="Z360" s="56"/>
      <c r="AA360" s="57"/>
      <c r="AB360" s="476">
        <f t="shared" si="375"/>
        <v>0.80794465096663548</v>
      </c>
      <c r="AC360" s="536">
        <f t="shared" si="376"/>
        <v>9.6953358115996267</v>
      </c>
      <c r="AD360" s="478">
        <f t="shared" si="373"/>
        <v>9.6953358115996267</v>
      </c>
      <c r="AE360" s="182"/>
      <c r="AF360" s="182"/>
      <c r="AG360" s="263">
        <v>19.8</v>
      </c>
      <c r="AH360" s="60">
        <f t="shared" si="359"/>
        <v>37.375335811599626</v>
      </c>
      <c r="AI360" s="55">
        <f t="shared" si="374"/>
        <v>37.375335811599626</v>
      </c>
      <c r="AJ360" s="61"/>
      <c r="AK360" s="62"/>
      <c r="AL360" s="63"/>
      <c r="AM360" s="64"/>
      <c r="AN360" s="65"/>
      <c r="AO360" s="66"/>
    </row>
    <row r="361" spans="1:41" s="22" customFormat="1" ht="48" customHeight="1" x14ac:dyDescent="0.15">
      <c r="A361" s="43"/>
      <c r="B361" s="44"/>
      <c r="C361" s="45" t="s">
        <v>79</v>
      </c>
      <c r="D361" s="45" t="s">
        <v>975</v>
      </c>
      <c r="E361" s="45" t="s">
        <v>980</v>
      </c>
      <c r="F361" s="45" t="s">
        <v>959</v>
      </c>
      <c r="G361" s="79"/>
      <c r="H361" s="47" t="s">
        <v>421</v>
      </c>
      <c r="I361" s="48">
        <v>0.5</v>
      </c>
      <c r="J361" s="49">
        <v>0.15</v>
      </c>
      <c r="K361" s="49">
        <v>0.15</v>
      </c>
      <c r="L361" s="49">
        <v>0.2</v>
      </c>
      <c r="M361" s="49"/>
      <c r="N361" s="50">
        <f t="shared" si="370"/>
        <v>1</v>
      </c>
      <c r="O361" s="51"/>
      <c r="P361" s="52">
        <v>8</v>
      </c>
      <c r="Q361" s="166">
        <v>7.6</v>
      </c>
      <c r="R361" s="166">
        <v>7.6</v>
      </c>
      <c r="S361" s="53">
        <v>8</v>
      </c>
      <c r="T361" s="53"/>
      <c r="U361" s="54">
        <f t="shared" si="371"/>
        <v>7.88</v>
      </c>
      <c r="V361" s="55">
        <f t="shared" si="372"/>
        <v>7.88</v>
      </c>
      <c r="W361" s="56">
        <v>60011576000</v>
      </c>
      <c r="X361" s="57">
        <v>1081372000</v>
      </c>
      <c r="Y361" s="72">
        <v>756932000</v>
      </c>
      <c r="Z361" s="57">
        <v>14706397000</v>
      </c>
      <c r="AA361" s="57"/>
      <c r="AB361" s="476">
        <f t="shared" si="375"/>
        <v>0.80788682215931029</v>
      </c>
      <c r="AC361" s="536">
        <f t="shared" si="376"/>
        <v>9.6946418659117235</v>
      </c>
      <c r="AD361" s="478">
        <f t="shared" si="373"/>
        <v>9.6946418659117235</v>
      </c>
      <c r="AE361" s="182"/>
      <c r="AF361" s="182"/>
      <c r="AG361" s="263">
        <v>19.8</v>
      </c>
      <c r="AH361" s="60">
        <f t="shared" si="359"/>
        <v>37.374641865911727</v>
      </c>
      <c r="AI361" s="55">
        <f t="shared" si="374"/>
        <v>37.374641865911727</v>
      </c>
      <c r="AJ361" s="61"/>
      <c r="AK361" s="62"/>
      <c r="AL361" s="63"/>
      <c r="AM361" s="64">
        <f>100%+AL361</f>
        <v>1</v>
      </c>
      <c r="AN361" s="65">
        <f>ROUNDUP((($E$2*AM361-$AN$4)*AJ361+$AN$4),-3)</f>
        <v>0</v>
      </c>
      <c r="AO361" s="66"/>
    </row>
    <row r="362" spans="1:41" s="22" customFormat="1" ht="48" customHeight="1" x14ac:dyDescent="0.15">
      <c r="A362" s="43"/>
      <c r="B362" s="44"/>
      <c r="C362" s="495" t="s">
        <v>979</v>
      </c>
      <c r="D362" s="45" t="s">
        <v>976</v>
      </c>
      <c r="E362" s="45" t="s">
        <v>977</v>
      </c>
      <c r="F362" s="45" t="s">
        <v>978</v>
      </c>
      <c r="G362" s="46"/>
      <c r="H362" s="47" t="s">
        <v>190</v>
      </c>
      <c r="I362" s="48">
        <v>0.5</v>
      </c>
      <c r="J362" s="49">
        <v>0.1</v>
      </c>
      <c r="K362" s="49">
        <v>0.2</v>
      </c>
      <c r="L362" s="49">
        <v>0.2</v>
      </c>
      <c r="M362" s="49"/>
      <c r="N362" s="50">
        <f t="shared" si="370"/>
        <v>1</v>
      </c>
      <c r="O362" s="51"/>
      <c r="P362" s="52">
        <v>8</v>
      </c>
      <c r="Q362" s="166">
        <v>7.6</v>
      </c>
      <c r="R362" s="166">
        <v>7.6</v>
      </c>
      <c r="S362" s="53">
        <v>8</v>
      </c>
      <c r="T362" s="53"/>
      <c r="U362" s="54">
        <f t="shared" si="371"/>
        <v>7.88</v>
      </c>
      <c r="V362" s="55">
        <f t="shared" si="372"/>
        <v>7.88</v>
      </c>
      <c r="W362" s="57">
        <v>154109529000</v>
      </c>
      <c r="X362" s="68"/>
      <c r="Y362" s="72"/>
      <c r="Z362" s="68"/>
      <c r="AA362" s="57"/>
      <c r="AB362" s="476">
        <f t="shared" si="375"/>
        <v>1.8737585172013893</v>
      </c>
      <c r="AC362" s="536">
        <f t="shared" si="376"/>
        <v>22.48510220641667</v>
      </c>
      <c r="AD362" s="478">
        <f t="shared" si="373"/>
        <v>12</v>
      </c>
      <c r="AE362" s="182"/>
      <c r="AF362" s="182"/>
      <c r="AG362" s="263">
        <v>19.8</v>
      </c>
      <c r="AH362" s="60">
        <f t="shared" si="359"/>
        <v>39.68</v>
      </c>
      <c r="AI362" s="55">
        <f t="shared" si="374"/>
        <v>39.68</v>
      </c>
      <c r="AJ362" s="61"/>
      <c r="AK362" s="62"/>
      <c r="AL362" s="63"/>
      <c r="AM362" s="64">
        <f>100%+AL362</f>
        <v>1</v>
      </c>
      <c r="AN362" s="65">
        <f>ROUNDUP((($E$2*AM362-$AN$4)*AJ362+$AN$4),-3)</f>
        <v>0</v>
      </c>
      <c r="AO362" s="66"/>
    </row>
    <row r="363" spans="1:41" s="22" customFormat="1" ht="48" customHeight="1" x14ac:dyDescent="0.15">
      <c r="A363" s="43"/>
      <c r="B363" s="44"/>
      <c r="C363" s="45" t="s">
        <v>116</v>
      </c>
      <c r="D363" s="45" t="s">
        <v>987</v>
      </c>
      <c r="E363" s="117" t="s">
        <v>997</v>
      </c>
      <c r="F363" s="117" t="s">
        <v>1005</v>
      </c>
      <c r="G363" s="46"/>
      <c r="H363" s="47" t="s">
        <v>998</v>
      </c>
      <c r="I363" s="48">
        <v>0.5</v>
      </c>
      <c r="J363" s="217">
        <v>0.3</v>
      </c>
      <c r="K363" s="217">
        <v>0.2</v>
      </c>
      <c r="L363" s="49"/>
      <c r="M363" s="49"/>
      <c r="N363" s="50">
        <f t="shared" si="370"/>
        <v>1</v>
      </c>
      <c r="O363" s="51"/>
      <c r="P363" s="52">
        <v>8</v>
      </c>
      <c r="Q363" s="166">
        <v>7.6</v>
      </c>
      <c r="R363" s="53">
        <v>8</v>
      </c>
      <c r="S363" s="53"/>
      <c r="T363" s="53"/>
      <c r="U363" s="54">
        <f t="shared" si="371"/>
        <v>7.88</v>
      </c>
      <c r="V363" s="55">
        <f t="shared" si="372"/>
        <v>7.88</v>
      </c>
      <c r="W363" s="56">
        <v>40865009000</v>
      </c>
      <c r="X363" s="56">
        <v>19494584000</v>
      </c>
      <c r="Y363" s="56">
        <v>32762503000</v>
      </c>
      <c r="Z363" s="56"/>
      <c r="AA363" s="57"/>
      <c r="AB363" s="476">
        <f t="shared" si="375"/>
        <v>0.7984168971879384</v>
      </c>
      <c r="AC363" s="536">
        <f t="shared" si="376"/>
        <v>9.5810027662552599</v>
      </c>
      <c r="AD363" s="478">
        <f t="shared" si="373"/>
        <v>9.5810027662552599</v>
      </c>
      <c r="AE363" s="182"/>
      <c r="AF363" s="182"/>
      <c r="AG363" s="263">
        <v>19.8</v>
      </c>
      <c r="AH363" s="60">
        <f t="shared" si="359"/>
        <v>37.26100276625526</v>
      </c>
      <c r="AI363" s="55">
        <f t="shared" si="374"/>
        <v>37.26100276625526</v>
      </c>
      <c r="AJ363" s="61"/>
      <c r="AK363" s="62"/>
      <c r="AL363" s="63"/>
      <c r="AM363" s="64"/>
      <c r="AN363" s="65"/>
      <c r="AO363" s="66"/>
    </row>
    <row r="364" spans="1:41" s="22" customFormat="1" ht="48" customHeight="1" x14ac:dyDescent="0.15">
      <c r="A364" s="43"/>
      <c r="B364" s="44"/>
      <c r="C364" s="45" t="s">
        <v>985</v>
      </c>
      <c r="D364" s="45" t="s">
        <v>981</v>
      </c>
      <c r="E364" s="45" t="s">
        <v>982</v>
      </c>
      <c r="F364" s="45"/>
      <c r="G364" s="46"/>
      <c r="H364" s="47" t="s">
        <v>499</v>
      </c>
      <c r="I364" s="48">
        <v>0.5</v>
      </c>
      <c r="J364" s="49">
        <v>0.3</v>
      </c>
      <c r="K364" s="49">
        <v>0.2</v>
      </c>
      <c r="L364" s="49"/>
      <c r="M364" s="49"/>
      <c r="N364" s="50">
        <f t="shared" si="370"/>
        <v>1</v>
      </c>
      <c r="O364" s="51"/>
      <c r="P364" s="52">
        <v>8</v>
      </c>
      <c r="Q364" s="166">
        <v>7.6</v>
      </c>
      <c r="R364" s="53">
        <v>8</v>
      </c>
      <c r="S364" s="53"/>
      <c r="T364" s="53"/>
      <c r="U364" s="54">
        <f t="shared" si="371"/>
        <v>7.88</v>
      </c>
      <c r="V364" s="55">
        <f t="shared" si="372"/>
        <v>7.88</v>
      </c>
      <c r="W364" s="57">
        <v>54403627000</v>
      </c>
      <c r="X364" s="57">
        <v>4914047000</v>
      </c>
      <c r="Y364" s="72">
        <v>24645251000</v>
      </c>
      <c r="Z364" s="68"/>
      <c r="AA364" s="57"/>
      <c r="AB364" s="476">
        <f t="shared" si="375"/>
        <v>0.81718244364974113</v>
      </c>
      <c r="AC364" s="536">
        <f t="shared" si="376"/>
        <v>9.8061893237968931</v>
      </c>
      <c r="AD364" s="478">
        <f t="shared" si="373"/>
        <v>9.8061893237968931</v>
      </c>
      <c r="AE364" s="182"/>
      <c r="AF364" s="182"/>
      <c r="AG364" s="263">
        <v>19.8</v>
      </c>
      <c r="AH364" s="60">
        <f t="shared" si="359"/>
        <v>37.486189323796893</v>
      </c>
      <c r="AI364" s="55">
        <f t="shared" si="374"/>
        <v>37.486189323796893</v>
      </c>
      <c r="AJ364" s="61"/>
      <c r="AK364" s="62"/>
      <c r="AL364" s="63"/>
      <c r="AM364" s="64"/>
      <c r="AN364" s="65"/>
      <c r="AO364" s="66"/>
    </row>
    <row r="365" spans="1:41" s="22" customFormat="1" ht="48" customHeight="1" x14ac:dyDescent="0.15">
      <c r="A365" s="43"/>
      <c r="B365" s="44"/>
      <c r="C365" s="45" t="s">
        <v>986</v>
      </c>
      <c r="D365" s="45" t="s">
        <v>983</v>
      </c>
      <c r="E365" s="45" t="s">
        <v>984</v>
      </c>
      <c r="F365" s="45" t="s">
        <v>80</v>
      </c>
      <c r="G365" s="46"/>
      <c r="H365" s="47" t="s">
        <v>273</v>
      </c>
      <c r="I365" s="48">
        <v>0.5</v>
      </c>
      <c r="J365" s="49">
        <v>0.15</v>
      </c>
      <c r="K365" s="49">
        <v>0.15</v>
      </c>
      <c r="L365" s="49">
        <v>0.2</v>
      </c>
      <c r="M365" s="49"/>
      <c r="N365" s="50">
        <f t="shared" si="370"/>
        <v>1</v>
      </c>
      <c r="O365" s="51"/>
      <c r="P365" s="52">
        <v>8</v>
      </c>
      <c r="Q365" s="166">
        <v>7.6</v>
      </c>
      <c r="R365" s="166">
        <v>7.6</v>
      </c>
      <c r="S365" s="53">
        <v>8</v>
      </c>
      <c r="T365" s="53"/>
      <c r="U365" s="54">
        <f t="shared" si="371"/>
        <v>7.88</v>
      </c>
      <c r="V365" s="55">
        <f t="shared" si="372"/>
        <v>7.88</v>
      </c>
      <c r="W365" s="72">
        <v>56741153000</v>
      </c>
      <c r="X365" s="57"/>
      <c r="Y365" s="72"/>
      <c r="Z365" s="56">
        <v>44936660000</v>
      </c>
      <c r="AA365" s="57"/>
      <c r="AB365" s="476">
        <f t="shared" si="375"/>
        <v>0.90844089513381321</v>
      </c>
      <c r="AC365" s="536">
        <f t="shared" si="376"/>
        <v>10.901290741605759</v>
      </c>
      <c r="AD365" s="478">
        <f t="shared" si="373"/>
        <v>10.901290741605759</v>
      </c>
      <c r="AE365" s="182"/>
      <c r="AF365" s="182"/>
      <c r="AG365" s="263">
        <v>19.8</v>
      </c>
      <c r="AH365" s="60">
        <f t="shared" si="359"/>
        <v>38.581290741605756</v>
      </c>
      <c r="AI365" s="55">
        <f t="shared" si="374"/>
        <v>38.581290741605756</v>
      </c>
      <c r="AJ365" s="61"/>
      <c r="AK365" s="62"/>
      <c r="AL365" s="63"/>
      <c r="AM365" s="64"/>
      <c r="AN365" s="65"/>
      <c r="AO365" s="66"/>
    </row>
    <row r="366" spans="1:41" s="22" customFormat="1" ht="42" customHeight="1" x14ac:dyDescent="0.15">
      <c r="A366" s="43"/>
      <c r="B366" s="44"/>
      <c r="C366" s="80" t="s">
        <v>91</v>
      </c>
      <c r="D366" s="45" t="s">
        <v>988</v>
      </c>
      <c r="E366" s="45" t="s">
        <v>354</v>
      </c>
      <c r="F366" s="45"/>
      <c r="G366" s="45"/>
      <c r="H366" s="47" t="s">
        <v>352</v>
      </c>
      <c r="I366" s="48">
        <v>0.5</v>
      </c>
      <c r="J366" s="49">
        <v>0.3</v>
      </c>
      <c r="K366" s="49">
        <v>0.2</v>
      </c>
      <c r="L366" s="49"/>
      <c r="M366" s="49"/>
      <c r="N366" s="50">
        <f t="shared" si="370"/>
        <v>1</v>
      </c>
      <c r="O366" s="51"/>
      <c r="P366" s="52">
        <v>8</v>
      </c>
      <c r="Q366" s="166">
        <v>7.6</v>
      </c>
      <c r="R366" s="53">
        <v>8</v>
      </c>
      <c r="S366" s="53"/>
      <c r="T366" s="53"/>
      <c r="U366" s="54">
        <f t="shared" si="371"/>
        <v>7.88</v>
      </c>
      <c r="V366" s="55">
        <f t="shared" si="372"/>
        <v>7.88</v>
      </c>
      <c r="W366" s="72">
        <v>68460533000</v>
      </c>
      <c r="X366" s="57"/>
      <c r="Y366" s="72"/>
      <c r="Z366" s="68"/>
      <c r="AA366" s="57"/>
      <c r="AB366" s="476">
        <f t="shared" si="375"/>
        <v>0.83238530176091041</v>
      </c>
      <c r="AC366" s="536">
        <f t="shared" si="376"/>
        <v>9.9886236211309249</v>
      </c>
      <c r="AD366" s="478">
        <f t="shared" si="373"/>
        <v>9.9886236211309249</v>
      </c>
      <c r="AE366" s="182"/>
      <c r="AF366" s="182"/>
      <c r="AG366" s="263">
        <v>19.8</v>
      </c>
      <c r="AH366" s="60">
        <f t="shared" si="359"/>
        <v>37.668623621130926</v>
      </c>
      <c r="AI366" s="55">
        <f t="shared" si="374"/>
        <v>37.668623621130926</v>
      </c>
      <c r="AJ366" s="61"/>
      <c r="AK366" s="62"/>
      <c r="AL366" s="63"/>
      <c r="AM366" s="64">
        <f>100%+AL366</f>
        <v>1</v>
      </c>
      <c r="AN366" s="65">
        <f>ROUNDUP((($E$2*AM366-$AN$4)*AJ366+$AN$4),-3)</f>
        <v>0</v>
      </c>
      <c r="AO366" s="66"/>
    </row>
    <row r="367" spans="1:41" s="22" customFormat="1" ht="52.5" customHeight="1" x14ac:dyDescent="0.15">
      <c r="A367" s="43"/>
      <c r="B367" s="44"/>
      <c r="C367" s="45" t="s">
        <v>993</v>
      </c>
      <c r="D367" s="45" t="s">
        <v>990</v>
      </c>
      <c r="E367" s="45" t="s">
        <v>994</v>
      </c>
      <c r="F367" s="45"/>
      <c r="G367" s="46"/>
      <c r="H367" s="47" t="s">
        <v>198</v>
      </c>
      <c r="I367" s="48">
        <v>0.5</v>
      </c>
      <c r="J367" s="49">
        <v>0.3</v>
      </c>
      <c r="K367" s="49">
        <v>0.2</v>
      </c>
      <c r="L367" s="49"/>
      <c r="M367" s="49"/>
      <c r="N367" s="50">
        <f t="shared" si="370"/>
        <v>1</v>
      </c>
      <c r="O367" s="51"/>
      <c r="P367" s="52">
        <v>8</v>
      </c>
      <c r="Q367" s="166">
        <v>7.6</v>
      </c>
      <c r="R367" s="53">
        <v>8</v>
      </c>
      <c r="S367" s="53"/>
      <c r="T367" s="53"/>
      <c r="U367" s="54">
        <f t="shared" si="371"/>
        <v>7.88</v>
      </c>
      <c r="V367" s="55">
        <f t="shared" si="372"/>
        <v>7.88</v>
      </c>
      <c r="W367" s="56">
        <v>53681974000</v>
      </c>
      <c r="X367" s="57">
        <v>7536234000</v>
      </c>
      <c r="Y367" s="72">
        <v>21648389000</v>
      </c>
      <c r="Z367" s="68"/>
      <c r="AA367" s="57"/>
      <c r="AB367" s="476">
        <f t="shared" si="375"/>
        <v>0.8129623632730244</v>
      </c>
      <c r="AC367" s="536">
        <f t="shared" si="376"/>
        <v>9.7555483592762933</v>
      </c>
      <c r="AD367" s="478">
        <f t="shared" si="373"/>
        <v>9.7555483592762933</v>
      </c>
      <c r="AE367" s="182"/>
      <c r="AF367" s="182"/>
      <c r="AG367" s="263">
        <v>19.8</v>
      </c>
      <c r="AH367" s="60">
        <f t="shared" si="359"/>
        <v>37.435548359276297</v>
      </c>
      <c r="AI367" s="55">
        <f t="shared" si="374"/>
        <v>37.435548359276297</v>
      </c>
      <c r="AJ367" s="61"/>
      <c r="AK367" s="62"/>
      <c r="AL367" s="63"/>
      <c r="AM367" s="64">
        <f>100%+AL367</f>
        <v>1</v>
      </c>
      <c r="AN367" s="65">
        <f>ROUNDUP((($E$2*AM367-$AN$4)*AJ367+$AN$4),-3)</f>
        <v>0</v>
      </c>
      <c r="AO367" s="66"/>
    </row>
    <row r="368" spans="1:41" s="22" customFormat="1" ht="52.5" customHeight="1" x14ac:dyDescent="0.15">
      <c r="A368" s="43"/>
      <c r="B368" s="44"/>
      <c r="C368" s="170" t="s">
        <v>97</v>
      </c>
      <c r="D368" s="45" t="s">
        <v>992</v>
      </c>
      <c r="E368" s="45" t="s">
        <v>989</v>
      </c>
      <c r="F368" s="45"/>
      <c r="G368" s="46"/>
      <c r="H368" s="47" t="s">
        <v>262</v>
      </c>
      <c r="I368" s="48">
        <v>0.5</v>
      </c>
      <c r="J368" s="49">
        <v>0.3</v>
      </c>
      <c r="K368" s="49">
        <v>0.2</v>
      </c>
      <c r="L368" s="49"/>
      <c r="M368" s="49"/>
      <c r="N368" s="50">
        <f t="shared" si="370"/>
        <v>1</v>
      </c>
      <c r="O368" s="51"/>
      <c r="P368" s="52">
        <v>8</v>
      </c>
      <c r="Q368" s="166">
        <v>7.6</v>
      </c>
      <c r="R368" s="53">
        <v>8</v>
      </c>
      <c r="S368" s="53"/>
      <c r="T368" s="53"/>
      <c r="U368" s="54">
        <f t="shared" si="371"/>
        <v>7.88</v>
      </c>
      <c r="V368" s="55">
        <f t="shared" si="372"/>
        <v>7.88</v>
      </c>
      <c r="W368" s="72">
        <v>47283125000</v>
      </c>
      <c r="X368" s="57">
        <v>5332093000</v>
      </c>
      <c r="Y368" s="57">
        <v>43990756000</v>
      </c>
      <c r="Z368" s="68"/>
      <c r="AA368" s="57"/>
      <c r="AB368" s="476">
        <f t="shared" si="375"/>
        <v>0.82774253684115229</v>
      </c>
      <c r="AC368" s="536">
        <f t="shared" si="376"/>
        <v>9.9329104420938279</v>
      </c>
      <c r="AD368" s="478">
        <f t="shared" si="373"/>
        <v>9.9329104420938279</v>
      </c>
      <c r="AE368" s="182"/>
      <c r="AF368" s="182"/>
      <c r="AG368" s="263">
        <v>19.8</v>
      </c>
      <c r="AH368" s="60">
        <f t="shared" ref="AH368:AH431" si="377">V368+AD368+AG368+AE368+AF368</f>
        <v>37.612910442093828</v>
      </c>
      <c r="AI368" s="55">
        <f t="shared" si="374"/>
        <v>37.612910442093828</v>
      </c>
      <c r="AJ368" s="61"/>
      <c r="AK368" s="62"/>
      <c r="AL368" s="63"/>
      <c r="AM368" s="64">
        <f>100%+AL368</f>
        <v>1</v>
      </c>
      <c r="AN368" s="65">
        <f>ROUNDUP((($E$2*AM368-$AN$4)*AJ368+$AN$4),-3)</f>
        <v>0</v>
      </c>
      <c r="AO368" s="66"/>
    </row>
    <row r="369" spans="1:41" s="22" customFormat="1" ht="52.5" customHeight="1" x14ac:dyDescent="0.15">
      <c r="A369" s="43"/>
      <c r="B369" s="44"/>
      <c r="C369" s="170"/>
      <c r="D369" s="45"/>
      <c r="E369" s="45"/>
      <c r="F369" s="45"/>
      <c r="G369" s="46"/>
      <c r="H369" s="47"/>
      <c r="I369" s="48"/>
      <c r="J369" s="49"/>
      <c r="K369" s="49"/>
      <c r="L369" s="49"/>
      <c r="M369" s="49"/>
      <c r="N369" s="50"/>
      <c r="O369" s="51"/>
      <c r="P369" s="52"/>
      <c r="Q369" s="166"/>
      <c r="R369" s="53"/>
      <c r="S369" s="53"/>
      <c r="T369" s="53"/>
      <c r="U369" s="54"/>
      <c r="V369" s="55"/>
      <c r="W369" s="72"/>
      <c r="X369" s="57"/>
      <c r="Y369" s="57"/>
      <c r="Z369" s="68"/>
      <c r="AA369" s="57"/>
      <c r="AB369" s="476">
        <f t="shared" si="375"/>
        <v>0</v>
      </c>
      <c r="AC369" s="536">
        <f t="shared" si="376"/>
        <v>0</v>
      </c>
      <c r="AD369" s="478"/>
      <c r="AE369" s="59"/>
      <c r="AF369" s="59"/>
      <c r="AG369" s="263">
        <v>19.8</v>
      </c>
      <c r="AH369" s="60">
        <f t="shared" si="377"/>
        <v>19.8</v>
      </c>
      <c r="AI369" s="55"/>
      <c r="AJ369" s="61"/>
      <c r="AK369" s="62"/>
      <c r="AL369" s="63"/>
      <c r="AM369" s="64"/>
      <c r="AN369" s="65"/>
      <c r="AO369" s="66"/>
    </row>
    <row r="370" spans="1:41" s="22" customFormat="1" ht="48" customHeight="1" x14ac:dyDescent="0.15">
      <c r="A370" s="43"/>
      <c r="B370" s="44"/>
      <c r="C370" s="82" t="s">
        <v>241</v>
      </c>
      <c r="D370" s="45" t="s">
        <v>944</v>
      </c>
      <c r="E370" s="82" t="s">
        <v>999</v>
      </c>
      <c r="F370" s="82" t="s">
        <v>999</v>
      </c>
      <c r="G370" s="46"/>
      <c r="H370" s="47" t="s">
        <v>1003</v>
      </c>
      <c r="I370" s="48">
        <v>0.5</v>
      </c>
      <c r="J370" s="49">
        <v>0.2</v>
      </c>
      <c r="K370" s="49">
        <v>0.15</v>
      </c>
      <c r="L370" s="49">
        <v>0.15</v>
      </c>
      <c r="M370" s="49"/>
      <c r="N370" s="50">
        <f>SUM(I370:M370)</f>
        <v>1</v>
      </c>
      <c r="O370" s="51"/>
      <c r="P370" s="52">
        <v>8</v>
      </c>
      <c r="Q370" s="53">
        <v>8</v>
      </c>
      <c r="R370" s="166">
        <v>7.6</v>
      </c>
      <c r="S370" s="166">
        <v>7.6</v>
      </c>
      <c r="T370" s="53"/>
      <c r="U370" s="54">
        <f>ROUND(((P370*I370)+(Q370*J370)+(R370*K370)+(S370*L370)+(T370*M370)),2)</f>
        <v>7.88</v>
      </c>
      <c r="V370" s="55">
        <f>IF(U370&gt;=8,8,U370)</f>
        <v>7.88</v>
      </c>
      <c r="W370" s="56">
        <v>41708734000</v>
      </c>
      <c r="X370" s="68">
        <v>65225958000</v>
      </c>
      <c r="Y370" s="57"/>
      <c r="Z370" s="68"/>
      <c r="AA370" s="57"/>
      <c r="AB370" s="476">
        <f t="shared" si="375"/>
        <v>0.82434340132358208</v>
      </c>
      <c r="AC370" s="536">
        <f t="shared" si="376"/>
        <v>9.8921208158829845</v>
      </c>
      <c r="AD370" s="478">
        <f>IF(AC370&gt;=12,12,AC370)</f>
        <v>9.8921208158829845</v>
      </c>
      <c r="AE370" s="182"/>
      <c r="AF370" s="182"/>
      <c r="AG370" s="263">
        <v>19.8</v>
      </c>
      <c r="AH370" s="60">
        <f t="shared" si="377"/>
        <v>37.572120815882982</v>
      </c>
      <c r="AI370" s="55">
        <f>IF(AH370&gt;=40,40,AH370)</f>
        <v>37.572120815882982</v>
      </c>
      <c r="AJ370" s="61"/>
      <c r="AK370" s="62"/>
      <c r="AL370" s="63"/>
      <c r="AM370" s="64">
        <f>100%+AL370</f>
        <v>1</v>
      </c>
      <c r="AN370" s="65">
        <f>ROUNDUP((($E$2*AM370-$AN$4)*AJ370+$AN$4),-3)</f>
        <v>0</v>
      </c>
      <c r="AO370" s="66"/>
    </row>
    <row r="371" spans="1:41" s="22" customFormat="1" ht="42" customHeight="1" x14ac:dyDescent="0.15">
      <c r="A371" s="43"/>
      <c r="B371" s="225" t="s">
        <v>1004</v>
      </c>
      <c r="C371" s="45" t="s">
        <v>71</v>
      </c>
      <c r="D371" s="82" t="s">
        <v>1000</v>
      </c>
      <c r="E371" s="82" t="s">
        <v>1002</v>
      </c>
      <c r="F371" s="45"/>
      <c r="G371" s="46"/>
      <c r="H371" s="175" t="s">
        <v>1001</v>
      </c>
      <c r="I371" s="48">
        <v>0.5</v>
      </c>
      <c r="J371" s="49">
        <v>0.3</v>
      </c>
      <c r="K371" s="49">
        <v>0.2</v>
      </c>
      <c r="L371" s="49"/>
      <c r="M371" s="49"/>
      <c r="N371" s="50">
        <f>SUM(I371:M371)</f>
        <v>1</v>
      </c>
      <c r="O371" s="51"/>
      <c r="P371" s="52">
        <v>8</v>
      </c>
      <c r="Q371" s="166">
        <v>7.6</v>
      </c>
      <c r="R371" s="53">
        <v>8</v>
      </c>
      <c r="S371" s="53"/>
      <c r="T371" s="53"/>
      <c r="U371" s="54">
        <f>ROUND(((P371*I371)+(Q371*J371)+(R371*K371)+(S371*L371)+(T371*M371)),2)</f>
        <v>7.88</v>
      </c>
      <c r="V371" s="55">
        <f>IF(U371&gt;=8,8,U371)</f>
        <v>7.88</v>
      </c>
      <c r="W371" s="56">
        <v>101091777000</v>
      </c>
      <c r="X371" s="68"/>
      <c r="Y371" s="72"/>
      <c r="Z371" s="68"/>
      <c r="AA371" s="57"/>
      <c r="AB371" s="476">
        <f t="shared" si="375"/>
        <v>1.2291360527925141</v>
      </c>
      <c r="AC371" s="536">
        <f t="shared" si="376"/>
        <v>14.749632633510171</v>
      </c>
      <c r="AD371" s="478">
        <f>IF(AC371&gt;=12,12,AC371)</f>
        <v>12</v>
      </c>
      <c r="AE371" s="59"/>
      <c r="AF371" s="59"/>
      <c r="AG371" s="263">
        <v>19.8</v>
      </c>
      <c r="AH371" s="60">
        <f t="shared" si="377"/>
        <v>39.68</v>
      </c>
      <c r="AI371" s="55">
        <f>IF(AH371&gt;=40,40,AH371)</f>
        <v>39.68</v>
      </c>
      <c r="AJ371" s="61"/>
      <c r="AK371" s="62"/>
      <c r="AL371" s="63"/>
      <c r="AM371" s="64">
        <f>100%+AL371</f>
        <v>1</v>
      </c>
      <c r="AN371" s="65">
        <f>ROUNDUP((($E$2*AM371-$AN$4)*AJ371+$AN$4),-3)</f>
        <v>0</v>
      </c>
      <c r="AO371" s="66"/>
    </row>
    <row r="372" spans="1:41" s="22" customFormat="1" ht="48" customHeight="1" x14ac:dyDescent="0.15">
      <c r="A372" s="43"/>
      <c r="B372" s="44"/>
      <c r="C372" s="45"/>
      <c r="D372" s="45"/>
      <c r="E372" s="45"/>
      <c r="F372" s="82"/>
      <c r="G372" s="46"/>
      <c r="H372" s="47"/>
      <c r="I372" s="48"/>
      <c r="J372" s="49"/>
      <c r="K372" s="49"/>
      <c r="L372" s="49"/>
      <c r="M372" s="49"/>
      <c r="N372" s="50"/>
      <c r="O372" s="51"/>
      <c r="P372" s="52"/>
      <c r="Q372" s="166"/>
      <c r="R372" s="166"/>
      <c r="S372" s="53"/>
      <c r="T372" s="53"/>
      <c r="U372" s="54"/>
      <c r="V372" s="55"/>
      <c r="W372" s="72"/>
      <c r="X372" s="57"/>
      <c r="Y372" s="72"/>
      <c r="Z372" s="56"/>
      <c r="AA372" s="57"/>
      <c r="AB372" s="476">
        <f t="shared" si="375"/>
        <v>0</v>
      </c>
      <c r="AC372" s="536">
        <f t="shared" si="376"/>
        <v>0</v>
      </c>
      <c r="AD372" s="478"/>
      <c r="AE372" s="182"/>
      <c r="AF372" s="182"/>
      <c r="AG372" s="263">
        <v>19.8</v>
      </c>
      <c r="AH372" s="60">
        <f t="shared" si="377"/>
        <v>19.8</v>
      </c>
      <c r="AI372" s="55"/>
      <c r="AJ372" s="61"/>
      <c r="AK372" s="62"/>
      <c r="AL372" s="63"/>
      <c r="AM372" s="64"/>
      <c r="AN372" s="65"/>
      <c r="AO372" s="66"/>
    </row>
    <row r="373" spans="1:41" s="22" customFormat="1" ht="48" customHeight="1" x14ac:dyDescent="0.15">
      <c r="A373" s="43"/>
      <c r="B373" s="44"/>
      <c r="C373" s="45" t="s">
        <v>946</v>
      </c>
      <c r="D373" s="82" t="s">
        <v>964</v>
      </c>
      <c r="E373" s="82" t="s">
        <v>996</v>
      </c>
      <c r="F373" s="45"/>
      <c r="G373" s="46"/>
      <c r="H373" s="47"/>
      <c r="I373" s="48">
        <v>0.5</v>
      </c>
      <c r="J373" s="49">
        <v>0.3</v>
      </c>
      <c r="K373" s="49">
        <v>0.2</v>
      </c>
      <c r="L373" s="49"/>
      <c r="M373" s="49"/>
      <c r="N373" s="50">
        <f>SUM(I373:M373)</f>
        <v>1</v>
      </c>
      <c r="O373" s="51"/>
      <c r="P373" s="52">
        <v>8</v>
      </c>
      <c r="Q373" s="166">
        <v>7.6</v>
      </c>
      <c r="R373" s="53">
        <v>8</v>
      </c>
      <c r="S373" s="53"/>
      <c r="T373" s="53"/>
      <c r="U373" s="54">
        <f>ROUND(((P373*I373)+(Q373*J373)+(R373*K373)+(S373*L373)+(T373*M373)),2)</f>
        <v>7.88</v>
      </c>
      <c r="V373" s="55">
        <f>IF(U373&gt;=8,8,U373)</f>
        <v>7.88</v>
      </c>
      <c r="W373" s="56">
        <v>55782166000</v>
      </c>
      <c r="X373" s="57">
        <v>5088919000</v>
      </c>
      <c r="Y373" s="72">
        <v>17000000000</v>
      </c>
      <c r="Z373" s="68"/>
      <c r="AA373" s="57"/>
      <c r="AB373" s="476">
        <f t="shared" si="375"/>
        <v>0.7980370231302828</v>
      </c>
      <c r="AC373" s="536">
        <f t="shared" si="376"/>
        <v>9.5764442775633931</v>
      </c>
      <c r="AD373" s="478">
        <f>IF(AC373&gt;=12,12,AC373)</f>
        <v>9.5764442775633931</v>
      </c>
      <c r="AE373" s="182"/>
      <c r="AF373" s="182"/>
      <c r="AG373" s="263">
        <v>19.8</v>
      </c>
      <c r="AH373" s="60">
        <f t="shared" si="377"/>
        <v>37.256444277563389</v>
      </c>
      <c r="AI373" s="55">
        <f>IF(AH373&gt;=40,40,AH373)</f>
        <v>37.256444277563389</v>
      </c>
      <c r="AJ373" s="61"/>
      <c r="AK373" s="62"/>
      <c r="AL373" s="63"/>
      <c r="AM373" s="64">
        <f>100%+AL373</f>
        <v>1</v>
      </c>
      <c r="AN373" s="65">
        <f>ROUNDUP((($E$2*AM373-$AN$4)*AJ373+$AN$4),-3)</f>
        <v>0</v>
      </c>
      <c r="AO373" s="66"/>
    </row>
    <row r="374" spans="1:41" s="22" customFormat="1" ht="48" customHeight="1" x14ac:dyDescent="0.15">
      <c r="A374" s="43"/>
      <c r="B374" s="44"/>
      <c r="C374" s="45" t="s">
        <v>947</v>
      </c>
      <c r="D374" s="45"/>
      <c r="E374" s="45"/>
      <c r="F374" s="45"/>
      <c r="G374" s="46"/>
      <c r="H374" s="47"/>
      <c r="I374" s="48">
        <v>0.505</v>
      </c>
      <c r="J374" s="49">
        <v>0.495</v>
      </c>
      <c r="K374" s="49"/>
      <c r="L374" s="49"/>
      <c r="M374" s="49"/>
      <c r="N374" s="50">
        <f>SUM(I374:M374)</f>
        <v>1</v>
      </c>
      <c r="O374" s="51"/>
      <c r="P374" s="52">
        <v>8</v>
      </c>
      <c r="Q374" s="53">
        <v>8</v>
      </c>
      <c r="R374" s="53"/>
      <c r="S374" s="53"/>
      <c r="T374" s="53"/>
      <c r="U374" s="54">
        <f>ROUND(((P374*I374)+(Q374*J374)+(R374*K374)+(S374*L374)+(T374*M374)),2)</f>
        <v>8</v>
      </c>
      <c r="V374" s="55">
        <f>IF(U374&gt;=8,8,U374)</f>
        <v>8</v>
      </c>
      <c r="W374" s="56">
        <v>45959282000</v>
      </c>
      <c r="X374" s="57"/>
      <c r="Y374" s="72"/>
      <c r="Z374" s="68"/>
      <c r="AA374" s="57"/>
      <c r="AB374" s="476">
        <f t="shared" si="375"/>
        <v>0.56438925365140857</v>
      </c>
      <c r="AC374" s="536">
        <f t="shared" si="376"/>
        <v>6.7726710438169029</v>
      </c>
      <c r="AD374" s="478">
        <f>IF(AC374&gt;=12,12,AC374)</f>
        <v>6.7726710438169029</v>
      </c>
      <c r="AE374" s="59"/>
      <c r="AF374" s="59"/>
      <c r="AG374" s="263">
        <v>19.8</v>
      </c>
      <c r="AH374" s="60">
        <f t="shared" si="377"/>
        <v>34.572671043816904</v>
      </c>
      <c r="AI374" s="55">
        <f>IF(AH374&gt;=40,40,AH374)</f>
        <v>34.572671043816904</v>
      </c>
      <c r="AJ374" s="61"/>
      <c r="AK374" s="62"/>
      <c r="AL374" s="63"/>
      <c r="AM374" s="64">
        <f>100%+AL374</f>
        <v>1</v>
      </c>
      <c r="AN374" s="65">
        <f>ROUNDUP((($E$2*AM374-$AN$4)*AJ374+$AN$4),-3)</f>
        <v>0</v>
      </c>
      <c r="AO374" s="66"/>
    </row>
    <row r="375" spans="1:41" s="22" customFormat="1" ht="42" customHeight="1" x14ac:dyDescent="0.15">
      <c r="A375" s="43"/>
      <c r="B375" s="44"/>
      <c r="C375" s="82" t="s">
        <v>100</v>
      </c>
      <c r="D375" s="82" t="s">
        <v>101</v>
      </c>
      <c r="E375" s="45"/>
      <c r="F375" s="45"/>
      <c r="G375" s="46"/>
      <c r="H375" s="47"/>
      <c r="I375" s="48">
        <v>0.505</v>
      </c>
      <c r="J375" s="49">
        <v>0.495</v>
      </c>
      <c r="K375" s="49"/>
      <c r="L375" s="49"/>
      <c r="M375" s="49"/>
      <c r="N375" s="50">
        <f>SUM(I375:M375)</f>
        <v>1</v>
      </c>
      <c r="O375" s="51"/>
      <c r="P375" s="52">
        <v>8</v>
      </c>
      <c r="Q375" s="53">
        <v>8</v>
      </c>
      <c r="R375" s="53"/>
      <c r="S375" s="53"/>
      <c r="T375" s="53"/>
      <c r="U375" s="54">
        <f>ROUND(((P375*I375)+(Q375*J375)+(R375*K375)+(S375*L375)+(T375*M375)),2)</f>
        <v>8</v>
      </c>
      <c r="V375" s="55">
        <f>IF(U375&gt;=8,8,U375)</f>
        <v>8</v>
      </c>
      <c r="W375" s="56">
        <v>50723988000</v>
      </c>
      <c r="X375" s="68">
        <v>48970532000</v>
      </c>
      <c r="Y375" s="72"/>
      <c r="Z375" s="68"/>
      <c r="AA375" s="57"/>
      <c r="AB375" s="476">
        <f t="shared" si="375"/>
        <v>1.2123605380654277</v>
      </c>
      <c r="AC375" s="536">
        <f t="shared" si="376"/>
        <v>14.548326456785132</v>
      </c>
      <c r="AD375" s="478">
        <f>IF(AC375&gt;=12,12,AC375)</f>
        <v>12</v>
      </c>
      <c r="AE375" s="59"/>
      <c r="AF375" s="59"/>
      <c r="AG375" s="263">
        <v>19.8</v>
      </c>
      <c r="AH375" s="60">
        <f t="shared" si="377"/>
        <v>39.799999999999997</v>
      </c>
      <c r="AI375" s="55">
        <f>IF(AH375&gt;=40,40,AH375)</f>
        <v>39.799999999999997</v>
      </c>
      <c r="AJ375" s="61"/>
      <c r="AK375" s="62"/>
      <c r="AL375" s="63"/>
      <c r="AM375" s="64">
        <f>100%+AL375</f>
        <v>1</v>
      </c>
      <c r="AN375" s="65">
        <f>ROUNDUP((($E$2*AM375-$AN$4)*AJ375+$AN$4),-3)</f>
        <v>0</v>
      </c>
      <c r="AO375" s="66"/>
    </row>
    <row r="376" spans="1:41" s="22" customFormat="1" ht="48" customHeight="1" x14ac:dyDescent="0.15">
      <c r="A376" s="43"/>
      <c r="B376" s="225"/>
      <c r="C376" s="45"/>
      <c r="D376" s="45"/>
      <c r="E376" s="45"/>
      <c r="F376" s="45"/>
      <c r="G376" s="46"/>
      <c r="H376" s="47"/>
      <c r="I376" s="48"/>
      <c r="J376" s="49"/>
      <c r="K376" s="49"/>
      <c r="L376" s="49"/>
      <c r="M376" s="49"/>
      <c r="N376" s="50"/>
      <c r="O376" s="51"/>
      <c r="P376" s="52"/>
      <c r="Q376" s="53"/>
      <c r="R376" s="53"/>
      <c r="S376" s="53"/>
      <c r="T376" s="53"/>
      <c r="U376" s="54"/>
      <c r="V376" s="55"/>
      <c r="W376" s="56"/>
      <c r="X376" s="56"/>
      <c r="Y376" s="57"/>
      <c r="Z376" s="56"/>
      <c r="AA376" s="57"/>
      <c r="AB376" s="476">
        <f t="shared" si="375"/>
        <v>0</v>
      </c>
      <c r="AC376" s="536">
        <f t="shared" si="376"/>
        <v>0</v>
      </c>
      <c r="AD376" s="478"/>
      <c r="AE376" s="59"/>
      <c r="AF376" s="59"/>
      <c r="AG376" s="263">
        <v>19.8</v>
      </c>
      <c r="AH376" s="60">
        <f t="shared" si="377"/>
        <v>19.8</v>
      </c>
      <c r="AI376" s="55"/>
      <c r="AJ376" s="61"/>
      <c r="AK376" s="62"/>
      <c r="AL376" s="63"/>
      <c r="AM376" s="64"/>
      <c r="AN376" s="65"/>
      <c r="AO376" s="66"/>
    </row>
    <row r="377" spans="1:41" s="22" customFormat="1" ht="48" customHeight="1" x14ac:dyDescent="0.15">
      <c r="A377" s="43"/>
      <c r="B377" s="44"/>
      <c r="C377" s="117"/>
      <c r="D377" s="103" t="s">
        <v>937</v>
      </c>
      <c r="E377" s="82"/>
      <c r="F377" s="117"/>
      <c r="G377" s="46"/>
      <c r="H377" s="47"/>
      <c r="I377" s="48">
        <v>0.5</v>
      </c>
      <c r="J377" s="217">
        <v>0.2717</v>
      </c>
      <c r="K377" s="49"/>
      <c r="L377" s="49">
        <v>0.2</v>
      </c>
      <c r="M377" s="49"/>
      <c r="N377" s="50">
        <f>SUM(I377:M377)</f>
        <v>0.97170000000000001</v>
      </c>
      <c r="O377" s="51"/>
      <c r="P377" s="52">
        <v>8</v>
      </c>
      <c r="Q377" s="53">
        <v>7.6</v>
      </c>
      <c r="R377" s="53">
        <v>0</v>
      </c>
      <c r="S377" s="53">
        <v>8</v>
      </c>
      <c r="T377" s="53"/>
      <c r="U377" s="54">
        <f>ROUND(((P377*I377)+(Q377*J377)+(R377*K377)+(S377*L377)+(T377*M377)),2)</f>
        <v>7.66</v>
      </c>
      <c r="V377" s="55">
        <f>IF(U377&gt;=8,8,U377)</f>
        <v>7.66</v>
      </c>
      <c r="W377" s="72"/>
      <c r="X377" s="56"/>
      <c r="Y377" s="57"/>
      <c r="Z377" s="56"/>
      <c r="AA377" s="57"/>
      <c r="AB377" s="476">
        <f t="shared" si="375"/>
        <v>0</v>
      </c>
      <c r="AC377" s="536">
        <f t="shared" si="376"/>
        <v>0</v>
      </c>
      <c r="AD377" s="478">
        <f>IF(AC377&gt;=12,12,AC377)</f>
        <v>0</v>
      </c>
      <c r="AE377" s="59"/>
      <c r="AF377" s="59"/>
      <c r="AG377" s="263">
        <v>19.8</v>
      </c>
      <c r="AH377" s="60">
        <f t="shared" si="377"/>
        <v>27.46</v>
      </c>
      <c r="AI377" s="55">
        <f>IF(AH377&gt;=40,40,AH377)</f>
        <v>27.46</v>
      </c>
      <c r="AJ377" s="61"/>
      <c r="AK377" s="62"/>
      <c r="AL377" s="63"/>
      <c r="AM377" s="64"/>
      <c r="AN377" s="65"/>
      <c r="AO377" s="66"/>
    </row>
    <row r="378" spans="1:41" s="22" customFormat="1" ht="48" customHeight="1" x14ac:dyDescent="0.15">
      <c r="A378" s="43"/>
      <c r="B378" s="44"/>
      <c r="C378" s="112" t="s">
        <v>129</v>
      </c>
      <c r="D378" s="82"/>
      <c r="E378" s="82"/>
      <c r="F378" s="117"/>
      <c r="G378" s="46"/>
      <c r="H378" s="47"/>
      <c r="I378" s="48">
        <v>0.5</v>
      </c>
      <c r="J378" s="49">
        <v>0.2</v>
      </c>
      <c r="K378" s="49">
        <v>0.1</v>
      </c>
      <c r="L378" s="49">
        <v>0.2</v>
      </c>
      <c r="M378" s="49"/>
      <c r="N378" s="50">
        <f>SUM(I378:M378)</f>
        <v>1</v>
      </c>
      <c r="O378" s="51"/>
      <c r="P378" s="52">
        <v>8</v>
      </c>
      <c r="Q378" s="53">
        <v>7.6</v>
      </c>
      <c r="R378" s="53">
        <v>7.6</v>
      </c>
      <c r="S378" s="53">
        <v>8</v>
      </c>
      <c r="T378" s="53"/>
      <c r="U378" s="54">
        <f>ROUND(((P378*I378)+(Q378*J378)+(R378*K378)+(S378*L378)+(T378*M378)),2)</f>
        <v>7.88</v>
      </c>
      <c r="V378" s="55">
        <f>IF(U378&gt;=8,8,U378)</f>
        <v>7.88</v>
      </c>
      <c r="W378" s="72">
        <v>86060576000</v>
      </c>
      <c r="X378" s="56"/>
      <c r="Y378" s="57"/>
      <c r="Z378" s="56"/>
      <c r="AA378" s="57"/>
      <c r="AB378" s="476">
        <f t="shared" si="375"/>
        <v>1.0463774584325507</v>
      </c>
      <c r="AC378" s="536">
        <f t="shared" si="376"/>
        <v>12.556529501190608</v>
      </c>
      <c r="AD378" s="478">
        <f>IF(AC378&gt;=12,12,AC378)</f>
        <v>12</v>
      </c>
      <c r="AE378" s="182"/>
      <c r="AF378" s="182"/>
      <c r="AG378" s="263">
        <v>19.8</v>
      </c>
      <c r="AH378" s="60">
        <f t="shared" si="377"/>
        <v>39.68</v>
      </c>
      <c r="AI378" s="55">
        <f>IF(AH378&gt;=40,40,AH378)</f>
        <v>39.68</v>
      </c>
      <c r="AJ378" s="61"/>
      <c r="AK378" s="62"/>
      <c r="AL378" s="63"/>
      <c r="AM378" s="64"/>
      <c r="AN378" s="65"/>
      <c r="AO378" s="66"/>
    </row>
    <row r="379" spans="1:41" s="22" customFormat="1" ht="41.25" customHeight="1" x14ac:dyDescent="0.15">
      <c r="A379" s="84"/>
      <c r="B379" s="85"/>
      <c r="C379" s="88"/>
      <c r="D379" s="104"/>
      <c r="E379" s="87"/>
      <c r="F379" s="45"/>
      <c r="G379" s="87"/>
      <c r="H379" s="90"/>
      <c r="I379" s="88"/>
      <c r="J379" s="86"/>
      <c r="K379" s="86"/>
      <c r="L379" s="88"/>
      <c r="M379" s="87"/>
      <c r="N379" s="89"/>
      <c r="O379" s="90"/>
      <c r="P379" s="88"/>
      <c r="Q379" s="86"/>
      <c r="R379" s="86"/>
      <c r="S379" s="88"/>
      <c r="T379" s="87"/>
      <c r="U379" s="91"/>
      <c r="V379" s="92"/>
      <c r="W379" s="93"/>
      <c r="X379" s="94"/>
      <c r="Y379" s="94"/>
      <c r="Z379" s="93"/>
      <c r="AA379" s="95"/>
      <c r="AB379" s="476">
        <f t="shared" si="375"/>
        <v>0</v>
      </c>
      <c r="AC379" s="536">
        <f t="shared" si="376"/>
        <v>0</v>
      </c>
      <c r="AD379" s="96"/>
      <c r="AE379" s="97"/>
      <c r="AF379" s="153"/>
      <c r="AG379" s="263">
        <v>19.8</v>
      </c>
      <c r="AH379" s="60">
        <f t="shared" si="377"/>
        <v>19.8</v>
      </c>
      <c r="AI379" s="98"/>
      <c r="AJ379" s="94"/>
      <c r="AK379" s="87"/>
      <c r="AL379" s="99"/>
      <c r="AM379" s="100"/>
      <c r="AN379" s="479"/>
      <c r="AO379" s="102"/>
    </row>
    <row r="380" spans="1:41" s="22" customFormat="1" ht="41.25" customHeight="1" x14ac:dyDescent="0.15">
      <c r="A380" s="121"/>
      <c r="B380" s="122"/>
      <c r="C380" s="123"/>
      <c r="D380" s="124"/>
      <c r="E380" s="125"/>
      <c r="F380" s="125"/>
      <c r="G380" s="125"/>
      <c r="H380" s="126"/>
      <c r="I380" s="123"/>
      <c r="J380" s="124"/>
      <c r="K380" s="124"/>
      <c r="L380" s="123"/>
      <c r="M380" s="125"/>
      <c r="N380" s="127"/>
      <c r="O380" s="126"/>
      <c r="P380" s="123"/>
      <c r="Q380" s="124"/>
      <c r="R380" s="124"/>
      <c r="S380" s="123"/>
      <c r="T380" s="125"/>
      <c r="U380" s="128"/>
      <c r="V380" s="129"/>
      <c r="W380" s="130"/>
      <c r="X380" s="131"/>
      <c r="Y380" s="131"/>
      <c r="Z380" s="130"/>
      <c r="AA380" s="132"/>
      <c r="AB380" s="476">
        <f t="shared" si="375"/>
        <v>0</v>
      </c>
      <c r="AC380" s="536">
        <f t="shared" si="376"/>
        <v>0</v>
      </c>
      <c r="AD380" s="486"/>
      <c r="AE380" s="134"/>
      <c r="AF380" s="134"/>
      <c r="AG380" s="263">
        <v>19.8</v>
      </c>
      <c r="AH380" s="60">
        <f t="shared" si="377"/>
        <v>19.8</v>
      </c>
      <c r="AI380" s="135"/>
      <c r="AJ380" s="131"/>
      <c r="AK380" s="125"/>
      <c r="AL380" s="136"/>
      <c r="AM380" s="137"/>
      <c r="AN380" s="487"/>
      <c r="AO380" s="139"/>
    </row>
    <row r="381" spans="1:41" s="22" customFormat="1" ht="48" customHeight="1" x14ac:dyDescent="0.15">
      <c r="A381" s="43"/>
      <c r="B381" s="44"/>
      <c r="C381" s="80" t="s">
        <v>52</v>
      </c>
      <c r="D381" s="112" t="s">
        <v>50</v>
      </c>
      <c r="E381" s="45"/>
      <c r="F381" s="45"/>
      <c r="G381" s="46"/>
      <c r="H381" s="47" t="s">
        <v>54</v>
      </c>
      <c r="I381" s="48">
        <v>0.51</v>
      </c>
      <c r="J381" s="49">
        <v>0.49</v>
      </c>
      <c r="K381" s="49"/>
      <c r="L381" s="49"/>
      <c r="M381" s="49"/>
      <c r="N381" s="50">
        <f t="shared" ref="N381:N386" si="378">SUM(I381:M381)</f>
        <v>1</v>
      </c>
      <c r="O381" s="51"/>
      <c r="P381" s="52">
        <v>8</v>
      </c>
      <c r="Q381" s="53">
        <v>8</v>
      </c>
      <c r="R381" s="53"/>
      <c r="S381" s="53"/>
      <c r="T381" s="53"/>
      <c r="U381" s="54">
        <f t="shared" ref="U381:U395" si="379">ROUND(((P381*I381)+(Q381*J381)+(R381*K381)+(S381*L381)+(T381*M381)),2)</f>
        <v>8</v>
      </c>
      <c r="V381" s="55">
        <f t="shared" ref="V381:V395" si="380">IF(U381&gt;=8,8,U381)</f>
        <v>8</v>
      </c>
      <c r="W381" s="56">
        <v>18087304000</v>
      </c>
      <c r="X381" s="57">
        <v>309694161000</v>
      </c>
      <c r="Y381" s="57"/>
      <c r="Z381" s="56"/>
      <c r="AA381" s="57"/>
      <c r="AB381" s="476">
        <f t="shared" si="375"/>
        <v>3.9144581071618063</v>
      </c>
      <c r="AC381" s="536">
        <f t="shared" si="376"/>
        <v>46.973497285941676</v>
      </c>
      <c r="AD381" s="478">
        <f t="shared" ref="AD381:AD395" si="381">IF(AC381&gt;=12,12,AC381)</f>
        <v>12</v>
      </c>
      <c r="AE381" s="59"/>
      <c r="AF381" s="59"/>
      <c r="AG381" s="263">
        <v>19.8</v>
      </c>
      <c r="AH381" s="60">
        <f t="shared" si="377"/>
        <v>39.799999999999997</v>
      </c>
      <c r="AI381" s="55">
        <f t="shared" ref="AI381:AI386" si="382">IF(AH381&gt;=40,40,AH381)</f>
        <v>39.799999999999997</v>
      </c>
      <c r="AJ381" s="61"/>
      <c r="AK381" s="62"/>
      <c r="AL381" s="63"/>
      <c r="AM381" s="64">
        <f>100%+AL381</f>
        <v>1</v>
      </c>
      <c r="AN381" s="65">
        <f>ROUNDUP((($E$2*AM381-$AN$4)*AJ381+$AN$4),-3)</f>
        <v>0</v>
      </c>
      <c r="AO381" s="66"/>
    </row>
    <row r="382" spans="1:41" s="22" customFormat="1" ht="48" customHeight="1" x14ac:dyDescent="0.15">
      <c r="A382" s="43"/>
      <c r="B382" s="44"/>
      <c r="C382" s="45" t="s">
        <v>910</v>
      </c>
      <c r="D382" s="45" t="s">
        <v>64</v>
      </c>
      <c r="E382" s="45"/>
      <c r="F382" s="45"/>
      <c r="G382" s="46"/>
      <c r="H382" s="47" t="s">
        <v>45</v>
      </c>
      <c r="I382" s="48">
        <v>0.7</v>
      </c>
      <c r="J382" s="49">
        <v>0.3</v>
      </c>
      <c r="K382" s="49"/>
      <c r="L382" s="49"/>
      <c r="M382" s="49"/>
      <c r="N382" s="50">
        <f t="shared" si="378"/>
        <v>1</v>
      </c>
      <c r="O382" s="51"/>
      <c r="P382" s="52">
        <v>8</v>
      </c>
      <c r="Q382" s="53">
        <v>8</v>
      </c>
      <c r="R382" s="53"/>
      <c r="S382" s="53"/>
      <c r="T382" s="53"/>
      <c r="U382" s="54">
        <f t="shared" si="379"/>
        <v>8</v>
      </c>
      <c r="V382" s="55">
        <f t="shared" si="380"/>
        <v>8</v>
      </c>
      <c r="W382" s="56">
        <v>93434544000</v>
      </c>
      <c r="X382" s="57">
        <v>27721251000</v>
      </c>
      <c r="Y382" s="57"/>
      <c r="Z382" s="56"/>
      <c r="AA382" s="57"/>
      <c r="AB382" s="476">
        <f t="shared" si="375"/>
        <v>1.7926798009381735</v>
      </c>
      <c r="AC382" s="536">
        <f t="shared" si="376"/>
        <v>21.512157611258083</v>
      </c>
      <c r="AD382" s="478">
        <f t="shared" si="381"/>
        <v>12</v>
      </c>
      <c r="AE382" s="59"/>
      <c r="AF382" s="59"/>
      <c r="AG382" s="263">
        <v>19.8</v>
      </c>
      <c r="AH382" s="60">
        <f t="shared" si="377"/>
        <v>39.799999999999997</v>
      </c>
      <c r="AI382" s="55">
        <f t="shared" si="382"/>
        <v>39.799999999999997</v>
      </c>
      <c r="AJ382" s="61"/>
      <c r="AK382" s="62"/>
      <c r="AL382" s="63"/>
      <c r="AM382" s="64"/>
      <c r="AN382" s="65"/>
      <c r="AO382" s="66"/>
    </row>
    <row r="383" spans="1:41" s="22" customFormat="1" ht="48" customHeight="1" x14ac:dyDescent="0.15">
      <c r="A383" s="43"/>
      <c r="B383" s="44"/>
      <c r="C383" s="45" t="s">
        <v>926</v>
      </c>
      <c r="D383" s="112" t="s">
        <v>205</v>
      </c>
      <c r="E383" s="45"/>
      <c r="F383" s="45"/>
      <c r="G383" s="46"/>
      <c r="H383" s="47" t="s">
        <v>260</v>
      </c>
      <c r="I383" s="48">
        <v>0.6</v>
      </c>
      <c r="J383" s="49">
        <v>0.4</v>
      </c>
      <c r="K383" s="49"/>
      <c r="L383" s="49"/>
      <c r="M383" s="49"/>
      <c r="N383" s="50">
        <f t="shared" si="378"/>
        <v>1</v>
      </c>
      <c r="O383" s="51"/>
      <c r="P383" s="52">
        <v>8</v>
      </c>
      <c r="Q383" s="53">
        <v>8</v>
      </c>
      <c r="R383" s="53"/>
      <c r="S383" s="53"/>
      <c r="T383" s="53"/>
      <c r="U383" s="54">
        <f t="shared" si="379"/>
        <v>8</v>
      </c>
      <c r="V383" s="55">
        <f t="shared" si="380"/>
        <v>8</v>
      </c>
      <c r="W383" s="57">
        <v>87107395000</v>
      </c>
      <c r="X383" s="68">
        <v>56028164000</v>
      </c>
      <c r="Y383" s="57"/>
      <c r="Z383" s="56"/>
      <c r="AA383" s="57"/>
      <c r="AB383" s="476">
        <f t="shared" si="375"/>
        <v>1.8159063191316083</v>
      </c>
      <c r="AC383" s="536">
        <f t="shared" si="376"/>
        <v>21.790875829579299</v>
      </c>
      <c r="AD383" s="478">
        <f t="shared" si="381"/>
        <v>12</v>
      </c>
      <c r="AE383" s="59"/>
      <c r="AF383" s="59"/>
      <c r="AG383" s="263">
        <v>19.8</v>
      </c>
      <c r="AH383" s="60">
        <f t="shared" si="377"/>
        <v>39.799999999999997</v>
      </c>
      <c r="AI383" s="55">
        <f t="shared" si="382"/>
        <v>39.799999999999997</v>
      </c>
      <c r="AJ383" s="61"/>
      <c r="AK383" s="62"/>
      <c r="AL383" s="63"/>
      <c r="AM383" s="64"/>
      <c r="AN383" s="65"/>
      <c r="AO383" s="66"/>
    </row>
    <row r="384" spans="1:41" s="22" customFormat="1" ht="42" customHeight="1" x14ac:dyDescent="0.15">
      <c r="A384" s="43"/>
      <c r="B384" s="44"/>
      <c r="C384" s="118" t="s">
        <v>67</v>
      </c>
      <c r="D384" s="80" t="s">
        <v>72</v>
      </c>
      <c r="E384" s="45"/>
      <c r="F384" s="45"/>
      <c r="G384" s="46"/>
      <c r="H384" s="47" t="s">
        <v>45</v>
      </c>
      <c r="I384" s="48">
        <v>0.7</v>
      </c>
      <c r="J384" s="49">
        <v>0.3</v>
      </c>
      <c r="K384" s="49"/>
      <c r="L384" s="49"/>
      <c r="M384" s="49"/>
      <c r="N384" s="50">
        <f t="shared" si="378"/>
        <v>1</v>
      </c>
      <c r="O384" s="51"/>
      <c r="P384" s="52">
        <v>8</v>
      </c>
      <c r="Q384" s="53">
        <v>8</v>
      </c>
      <c r="R384" s="53"/>
      <c r="S384" s="53"/>
      <c r="T384" s="53"/>
      <c r="U384" s="54">
        <f t="shared" si="379"/>
        <v>8</v>
      </c>
      <c r="V384" s="55">
        <f t="shared" si="380"/>
        <v>8</v>
      </c>
      <c r="W384" s="68">
        <v>192139877000</v>
      </c>
      <c r="X384" s="57"/>
      <c r="Y384" s="57"/>
      <c r="Z384" s="68"/>
      <c r="AA384" s="57"/>
      <c r="AB384" s="476">
        <f t="shared" si="375"/>
        <v>3.2706168573903573</v>
      </c>
      <c r="AC384" s="536">
        <f t="shared" si="376"/>
        <v>39.247402288684285</v>
      </c>
      <c r="AD384" s="478">
        <f>IF(AC384&gt;=12,12,AC384)</f>
        <v>12</v>
      </c>
      <c r="AE384" s="59"/>
      <c r="AF384" s="59"/>
      <c r="AG384" s="263">
        <v>19.8</v>
      </c>
      <c r="AH384" s="60">
        <f t="shared" si="377"/>
        <v>39.799999999999997</v>
      </c>
      <c r="AI384" s="55">
        <f t="shared" si="382"/>
        <v>39.799999999999997</v>
      </c>
      <c r="AJ384" s="61"/>
      <c r="AK384" s="62"/>
      <c r="AL384" s="63"/>
      <c r="AM384" s="64">
        <f>100%+AL384</f>
        <v>1</v>
      </c>
      <c r="AN384" s="65">
        <f>ROUNDUP((($E$2*AM384-$AN$4)*AJ384+$AN$4),-3)</f>
        <v>0</v>
      </c>
      <c r="AO384" s="66"/>
    </row>
    <row r="385" spans="1:41" s="22" customFormat="1" ht="53.25" customHeight="1" x14ac:dyDescent="0.15">
      <c r="A385" s="43"/>
      <c r="B385" s="44"/>
      <c r="C385" s="112" t="s">
        <v>75</v>
      </c>
      <c r="D385" s="80" t="s">
        <v>165</v>
      </c>
      <c r="E385" s="80"/>
      <c r="F385" s="45"/>
      <c r="G385" s="46"/>
      <c r="H385" s="47" t="s">
        <v>45</v>
      </c>
      <c r="I385" s="48">
        <v>0.7</v>
      </c>
      <c r="J385" s="49">
        <v>0.3</v>
      </c>
      <c r="K385" s="49"/>
      <c r="L385" s="49"/>
      <c r="M385" s="49"/>
      <c r="N385" s="50">
        <f t="shared" si="378"/>
        <v>1</v>
      </c>
      <c r="O385" s="51"/>
      <c r="P385" s="52">
        <v>8</v>
      </c>
      <c r="Q385" s="53">
        <v>8</v>
      </c>
      <c r="R385" s="53"/>
      <c r="S385" s="53"/>
      <c r="T385" s="53"/>
      <c r="U385" s="54">
        <f t="shared" si="379"/>
        <v>8</v>
      </c>
      <c r="V385" s="55">
        <f t="shared" si="380"/>
        <v>8</v>
      </c>
      <c r="W385" s="57">
        <v>118003002000</v>
      </c>
      <c r="X385" s="57">
        <v>13496640000</v>
      </c>
      <c r="Y385" s="57"/>
      <c r="Z385" s="68"/>
      <c r="AA385" s="57"/>
      <c r="AB385" s="476">
        <f t="shared" si="375"/>
        <v>2.1071146649609589</v>
      </c>
      <c r="AC385" s="536">
        <f t="shared" si="376"/>
        <v>25.285375979531509</v>
      </c>
      <c r="AD385" s="478">
        <f>IF(AC385&gt;=12,12,AC385)</f>
        <v>12</v>
      </c>
      <c r="AE385" s="59"/>
      <c r="AF385" s="59"/>
      <c r="AG385" s="263">
        <v>19.8</v>
      </c>
      <c r="AH385" s="60">
        <f t="shared" si="377"/>
        <v>39.799999999999997</v>
      </c>
      <c r="AI385" s="55">
        <f t="shared" si="382"/>
        <v>39.799999999999997</v>
      </c>
      <c r="AJ385" s="61"/>
      <c r="AK385" s="62"/>
      <c r="AL385" s="63"/>
      <c r="AM385" s="64">
        <f>100%+AL385</f>
        <v>1</v>
      </c>
      <c r="AN385" s="65">
        <f>ROUNDUP((($E$2*AM385-$AN$4)*AJ385+$AN$4),-3)</f>
        <v>0</v>
      </c>
      <c r="AO385" s="66"/>
    </row>
    <row r="386" spans="1:41" s="22" customFormat="1" ht="55.5" customHeight="1" x14ac:dyDescent="0.15">
      <c r="A386" s="43"/>
      <c r="B386" s="44"/>
      <c r="C386" s="113" t="s">
        <v>943</v>
      </c>
      <c r="D386" s="80" t="s">
        <v>912</v>
      </c>
      <c r="E386" s="80"/>
      <c r="F386" s="45"/>
      <c r="G386" s="46"/>
      <c r="H386" s="47" t="s">
        <v>45</v>
      </c>
      <c r="I386" s="48">
        <v>0.7</v>
      </c>
      <c r="J386" s="49">
        <v>0.3</v>
      </c>
      <c r="K386" s="49"/>
      <c r="L386" s="49"/>
      <c r="M386" s="49"/>
      <c r="N386" s="50">
        <f t="shared" si="378"/>
        <v>1</v>
      </c>
      <c r="O386" s="51"/>
      <c r="P386" s="52">
        <v>8</v>
      </c>
      <c r="Q386" s="53">
        <v>8</v>
      </c>
      <c r="R386" s="53"/>
      <c r="S386" s="53"/>
      <c r="T386" s="53"/>
      <c r="U386" s="54">
        <f t="shared" si="379"/>
        <v>8</v>
      </c>
      <c r="V386" s="55">
        <f t="shared" si="380"/>
        <v>8</v>
      </c>
      <c r="W386" s="56">
        <v>219799892000</v>
      </c>
      <c r="X386" s="57">
        <v>6131387000</v>
      </c>
      <c r="Y386" s="68"/>
      <c r="Z386" s="68"/>
      <c r="AA386" s="57"/>
      <c r="AB386" s="476">
        <f t="shared" si="375"/>
        <v>3.7861768480846401</v>
      </c>
      <c r="AC386" s="536">
        <f t="shared" si="376"/>
        <v>45.434122177015681</v>
      </c>
      <c r="AD386" s="478">
        <f>IF(AC386&gt;=12,12,AC386)</f>
        <v>12</v>
      </c>
      <c r="AE386" s="59"/>
      <c r="AF386" s="59"/>
      <c r="AG386" s="263">
        <v>19.8</v>
      </c>
      <c r="AH386" s="60">
        <f t="shared" si="377"/>
        <v>39.799999999999997</v>
      </c>
      <c r="AI386" s="55">
        <f t="shared" si="382"/>
        <v>39.799999999999997</v>
      </c>
      <c r="AJ386" s="61"/>
      <c r="AK386" s="62"/>
      <c r="AL386" s="63"/>
      <c r="AM386" s="64">
        <f>100%+AL386</f>
        <v>1</v>
      </c>
      <c r="AN386" s="65">
        <f>ROUNDUP((($E$2*AM386-$AN$4)*AJ386+$AN$4),-3)</f>
        <v>0</v>
      </c>
      <c r="AO386" s="66"/>
    </row>
    <row r="387" spans="1:41" s="22" customFormat="1" ht="55.5" customHeight="1" x14ac:dyDescent="0.15">
      <c r="A387" s="43"/>
      <c r="B387" s="44"/>
      <c r="C387" s="112" t="s">
        <v>942</v>
      </c>
      <c r="D387" s="45"/>
      <c r="E387" s="45"/>
      <c r="F387" s="45"/>
      <c r="G387" s="46"/>
      <c r="H387" s="47"/>
      <c r="I387" s="48"/>
      <c r="J387" s="49"/>
      <c r="K387" s="49"/>
      <c r="L387" s="49"/>
      <c r="M387" s="49"/>
      <c r="N387" s="50"/>
      <c r="O387" s="51"/>
      <c r="P387" s="52"/>
      <c r="Q387" s="53"/>
      <c r="R387" s="53"/>
      <c r="S387" s="53"/>
      <c r="T387" s="53"/>
      <c r="U387" s="54"/>
      <c r="V387" s="55"/>
      <c r="W387" s="56"/>
      <c r="X387" s="57"/>
      <c r="Y387" s="56"/>
      <c r="Z387" s="56"/>
      <c r="AA387" s="57"/>
      <c r="AB387" s="476">
        <f t="shared" si="375"/>
        <v>0</v>
      </c>
      <c r="AC387" s="536">
        <f t="shared" si="376"/>
        <v>0</v>
      </c>
      <c r="AD387" s="478"/>
      <c r="AE387" s="59"/>
      <c r="AF387" s="59"/>
      <c r="AG387" s="263">
        <v>19.8</v>
      </c>
      <c r="AH387" s="60">
        <f t="shared" si="377"/>
        <v>19.8</v>
      </c>
      <c r="AI387" s="55"/>
      <c r="AJ387" s="61"/>
      <c r="AK387" s="62"/>
      <c r="AL387" s="63"/>
      <c r="AM387" s="64"/>
      <c r="AN387" s="65"/>
      <c r="AO387" s="66"/>
    </row>
    <row r="388" spans="1:41" s="22" customFormat="1" ht="42" customHeight="1" x14ac:dyDescent="0.15">
      <c r="A388" s="43"/>
      <c r="B388" s="44"/>
      <c r="C388" s="112" t="s">
        <v>71</v>
      </c>
      <c r="D388" s="45" t="s">
        <v>313</v>
      </c>
      <c r="E388" s="45"/>
      <c r="F388" s="45"/>
      <c r="G388" s="46"/>
      <c r="H388" s="47" t="s">
        <v>45</v>
      </c>
      <c r="I388" s="48">
        <v>0.7</v>
      </c>
      <c r="J388" s="49">
        <v>0.3</v>
      </c>
      <c r="K388" s="49"/>
      <c r="L388" s="49"/>
      <c r="M388" s="49"/>
      <c r="N388" s="50">
        <f t="shared" ref="N388:N395" si="383">SUM(I388:M388)</f>
        <v>1</v>
      </c>
      <c r="O388" s="51"/>
      <c r="P388" s="52">
        <v>8</v>
      </c>
      <c r="Q388" s="53">
        <v>8</v>
      </c>
      <c r="R388" s="53"/>
      <c r="S388" s="53"/>
      <c r="T388" s="53"/>
      <c r="U388" s="54">
        <f t="shared" si="379"/>
        <v>8</v>
      </c>
      <c r="V388" s="55">
        <f t="shared" si="380"/>
        <v>8</v>
      </c>
      <c r="W388" s="56">
        <v>101091777000</v>
      </c>
      <c r="X388" s="57">
        <v>21164134000</v>
      </c>
      <c r="Y388" s="57"/>
      <c r="Z388" s="56"/>
      <c r="AA388" s="57"/>
      <c r="AB388" s="476">
        <f t="shared" si="375"/>
        <v>1.8751864152858309</v>
      </c>
      <c r="AC388" s="536">
        <f t="shared" si="376"/>
        <v>22.50223698342997</v>
      </c>
      <c r="AD388" s="478">
        <f>IF(AC388&gt;=12,12,AC388)</f>
        <v>12</v>
      </c>
      <c r="AE388" s="59"/>
      <c r="AF388" s="59"/>
      <c r="AG388" s="263">
        <v>19.8</v>
      </c>
      <c r="AH388" s="60">
        <f t="shared" si="377"/>
        <v>39.799999999999997</v>
      </c>
      <c r="AI388" s="55">
        <f>IF(AH388&gt;=40,40,AH388)</f>
        <v>39.799999999999997</v>
      </c>
      <c r="AJ388" s="61"/>
      <c r="AK388" s="62"/>
      <c r="AL388" s="63"/>
      <c r="AM388" s="64">
        <f t="shared" ref="AM388:AM395" si="384">100%+AL388</f>
        <v>1</v>
      </c>
      <c r="AN388" s="65">
        <f>ROUNDUP((($E$2*AM388-$AN$4)*AJ388+$AN$4),-3)</f>
        <v>0</v>
      </c>
      <c r="AO388" s="66"/>
    </row>
    <row r="389" spans="1:41" s="22" customFormat="1" ht="42" customHeight="1" x14ac:dyDescent="0.15">
      <c r="A389" s="43"/>
      <c r="B389" s="44"/>
      <c r="C389" s="45" t="s">
        <v>918</v>
      </c>
      <c r="D389" s="112" t="s">
        <v>53</v>
      </c>
      <c r="E389" s="45"/>
      <c r="F389" s="45"/>
      <c r="G389" s="46"/>
      <c r="H389" s="47" t="s">
        <v>928</v>
      </c>
      <c r="I389" s="48">
        <v>0.505</v>
      </c>
      <c r="J389" s="49">
        <v>0.495</v>
      </c>
      <c r="K389" s="49"/>
      <c r="L389" s="49"/>
      <c r="M389" s="49"/>
      <c r="N389" s="50">
        <f t="shared" si="383"/>
        <v>1</v>
      </c>
      <c r="O389" s="51"/>
      <c r="P389" s="52">
        <v>8</v>
      </c>
      <c r="Q389" s="53">
        <v>8</v>
      </c>
      <c r="R389" s="53"/>
      <c r="S389" s="53"/>
      <c r="T389" s="53"/>
      <c r="U389" s="54">
        <f t="shared" si="379"/>
        <v>8</v>
      </c>
      <c r="V389" s="55">
        <f t="shared" si="380"/>
        <v>8</v>
      </c>
      <c r="W389" s="57">
        <v>8774026000</v>
      </c>
      <c r="X389" s="57">
        <v>154109529000</v>
      </c>
      <c r="Y389" s="72"/>
      <c r="Z389" s="68"/>
      <c r="AA389" s="57"/>
      <c r="AB389" s="476">
        <f t="shared" si="375"/>
        <v>1.962767741164863</v>
      </c>
      <c r="AC389" s="536">
        <f t="shared" si="376"/>
        <v>23.553212893978355</v>
      </c>
      <c r="AD389" s="478">
        <f t="shared" si="381"/>
        <v>12</v>
      </c>
      <c r="AE389" s="59"/>
      <c r="AF389" s="59"/>
      <c r="AG389" s="263">
        <v>19.8</v>
      </c>
      <c r="AH389" s="60">
        <f t="shared" si="377"/>
        <v>39.799999999999997</v>
      </c>
      <c r="AI389" s="55">
        <f t="shared" ref="AI389:AI396" si="385">IF(AH389&gt;=40,40,AH389)</f>
        <v>39.799999999999997</v>
      </c>
      <c r="AJ389" s="61"/>
      <c r="AK389" s="62"/>
      <c r="AL389" s="63"/>
      <c r="AM389" s="64">
        <f t="shared" si="384"/>
        <v>1</v>
      </c>
      <c r="AN389" s="65">
        <f t="shared" ref="AN389:AN395" si="386">ROUNDUP((($E$2*AM389-$AN$4)*AJ389+$AN$4),-3)</f>
        <v>0</v>
      </c>
      <c r="AO389" s="66"/>
    </row>
    <row r="390" spans="1:41" s="22" customFormat="1" ht="42" customHeight="1" x14ac:dyDescent="0.15">
      <c r="A390" s="43"/>
      <c r="B390" s="44"/>
      <c r="C390" s="112" t="s">
        <v>911</v>
      </c>
      <c r="D390" s="80" t="s">
        <v>923</v>
      </c>
      <c r="E390" s="45"/>
      <c r="F390" s="45"/>
      <c r="G390" s="46"/>
      <c r="H390" s="47" t="s">
        <v>913</v>
      </c>
      <c r="I390" s="48">
        <v>0.7</v>
      </c>
      <c r="J390" s="49">
        <v>0.3</v>
      </c>
      <c r="K390" s="49"/>
      <c r="L390" s="49"/>
      <c r="M390" s="49"/>
      <c r="N390" s="50">
        <f t="shared" si="383"/>
        <v>1</v>
      </c>
      <c r="O390" s="51"/>
      <c r="P390" s="52">
        <v>8</v>
      </c>
      <c r="Q390" s="53">
        <v>8</v>
      </c>
      <c r="R390" s="53"/>
      <c r="S390" s="53"/>
      <c r="T390" s="53"/>
      <c r="U390" s="54">
        <f t="shared" si="379"/>
        <v>8</v>
      </c>
      <c r="V390" s="55">
        <f t="shared" si="380"/>
        <v>8</v>
      </c>
      <c r="W390" s="57">
        <v>313274126000</v>
      </c>
      <c r="X390" s="57"/>
      <c r="Y390" s="68"/>
      <c r="Z390" s="68"/>
      <c r="AA390" s="57"/>
      <c r="AB390" s="476">
        <f t="shared" si="375"/>
        <v>5.332571527980269</v>
      </c>
      <c r="AC390" s="536">
        <f t="shared" si="376"/>
        <v>63.990858335763228</v>
      </c>
      <c r="AD390" s="478">
        <f t="shared" si="381"/>
        <v>12</v>
      </c>
      <c r="AE390" s="59"/>
      <c r="AF390" s="59"/>
      <c r="AG390" s="263">
        <v>19.8</v>
      </c>
      <c r="AH390" s="60">
        <f t="shared" si="377"/>
        <v>39.799999999999997</v>
      </c>
      <c r="AI390" s="55">
        <f t="shared" si="385"/>
        <v>39.799999999999997</v>
      </c>
      <c r="AJ390" s="61"/>
      <c r="AK390" s="62"/>
      <c r="AL390" s="63"/>
      <c r="AM390" s="64">
        <f t="shared" si="384"/>
        <v>1</v>
      </c>
      <c r="AN390" s="65">
        <f t="shared" si="386"/>
        <v>0</v>
      </c>
      <c r="AO390" s="66"/>
    </row>
    <row r="391" spans="1:41" s="22" customFormat="1" ht="46.5" customHeight="1" x14ac:dyDescent="0.15">
      <c r="A391" s="43"/>
      <c r="B391" s="44"/>
      <c r="C391" s="45" t="s">
        <v>43</v>
      </c>
      <c r="D391" s="45" t="s">
        <v>929</v>
      </c>
      <c r="E391" s="45"/>
      <c r="F391" s="45"/>
      <c r="G391" s="46"/>
      <c r="H391" s="47" t="s">
        <v>45</v>
      </c>
      <c r="I391" s="48">
        <v>0.7</v>
      </c>
      <c r="J391" s="49">
        <v>0.3</v>
      </c>
      <c r="K391" s="49"/>
      <c r="L391" s="49"/>
      <c r="M391" s="49"/>
      <c r="N391" s="50">
        <f t="shared" si="383"/>
        <v>1</v>
      </c>
      <c r="O391" s="51"/>
      <c r="P391" s="52">
        <v>8</v>
      </c>
      <c r="Q391" s="53">
        <v>8</v>
      </c>
      <c r="R391" s="53"/>
      <c r="S391" s="53"/>
      <c r="T391" s="53"/>
      <c r="U391" s="54">
        <f t="shared" si="379"/>
        <v>8</v>
      </c>
      <c r="V391" s="55">
        <f t="shared" si="380"/>
        <v>8</v>
      </c>
      <c r="W391" s="56">
        <v>192139877000</v>
      </c>
      <c r="X391" s="57"/>
      <c r="Y391" s="57"/>
      <c r="Z391" s="68"/>
      <c r="AA391" s="57"/>
      <c r="AB391" s="476">
        <f t="shared" si="375"/>
        <v>3.2706168573903573</v>
      </c>
      <c r="AC391" s="536">
        <f t="shared" si="376"/>
        <v>39.247402288684285</v>
      </c>
      <c r="AD391" s="478">
        <f t="shared" si="381"/>
        <v>12</v>
      </c>
      <c r="AE391" s="59"/>
      <c r="AF391" s="59"/>
      <c r="AG391" s="263">
        <v>19.8</v>
      </c>
      <c r="AH391" s="60">
        <f t="shared" si="377"/>
        <v>39.799999999999997</v>
      </c>
      <c r="AI391" s="55">
        <f t="shared" si="385"/>
        <v>39.799999999999997</v>
      </c>
      <c r="AJ391" s="61"/>
      <c r="AK391" s="62"/>
      <c r="AL391" s="63"/>
      <c r="AM391" s="64">
        <f t="shared" si="384"/>
        <v>1</v>
      </c>
      <c r="AN391" s="65">
        <f t="shared" si="386"/>
        <v>0</v>
      </c>
      <c r="AO391" s="66"/>
    </row>
    <row r="392" spans="1:41" s="22" customFormat="1" ht="48" customHeight="1" x14ac:dyDescent="0.15">
      <c r="A392" s="43"/>
      <c r="B392" s="44"/>
      <c r="C392" s="112" t="s">
        <v>46</v>
      </c>
      <c r="D392" s="69" t="s">
        <v>354</v>
      </c>
      <c r="E392" s="80" t="s">
        <v>919</v>
      </c>
      <c r="F392" s="45"/>
      <c r="G392" s="46"/>
      <c r="H392" s="47" t="s">
        <v>914</v>
      </c>
      <c r="I392" s="48">
        <v>0.7</v>
      </c>
      <c r="J392" s="49">
        <v>0.15</v>
      </c>
      <c r="K392" s="49">
        <v>0.15</v>
      </c>
      <c r="L392" s="49"/>
      <c r="M392" s="49"/>
      <c r="N392" s="50">
        <f t="shared" si="383"/>
        <v>1</v>
      </c>
      <c r="O392" s="51"/>
      <c r="P392" s="52">
        <v>8</v>
      </c>
      <c r="Q392" s="53">
        <v>8</v>
      </c>
      <c r="R392" s="53">
        <v>8</v>
      </c>
      <c r="S392" s="53"/>
      <c r="T392" s="53"/>
      <c r="U392" s="54">
        <f t="shared" si="379"/>
        <v>8</v>
      </c>
      <c r="V392" s="55">
        <f t="shared" si="380"/>
        <v>8</v>
      </c>
      <c r="W392" s="56">
        <v>201778782000</v>
      </c>
      <c r="X392" s="57"/>
      <c r="Y392" s="57"/>
      <c r="Z392" s="56"/>
      <c r="AA392" s="167"/>
      <c r="AB392" s="476">
        <f t="shared" si="375"/>
        <v>3.4346908938267622</v>
      </c>
      <c r="AC392" s="536">
        <f t="shared" si="376"/>
        <v>41.216290725921148</v>
      </c>
      <c r="AD392" s="478">
        <f t="shared" si="381"/>
        <v>12</v>
      </c>
      <c r="AE392" s="59"/>
      <c r="AF392" s="59"/>
      <c r="AG392" s="263">
        <v>19.8</v>
      </c>
      <c r="AH392" s="60">
        <f t="shared" si="377"/>
        <v>39.799999999999997</v>
      </c>
      <c r="AI392" s="55">
        <f t="shared" si="385"/>
        <v>39.799999999999997</v>
      </c>
      <c r="AJ392" s="61"/>
      <c r="AK392" s="62"/>
      <c r="AL392" s="63"/>
      <c r="AM392" s="64">
        <f t="shared" si="384"/>
        <v>1</v>
      </c>
      <c r="AN392" s="65">
        <f t="shared" si="386"/>
        <v>0</v>
      </c>
      <c r="AO392" s="66"/>
    </row>
    <row r="393" spans="1:41" s="22" customFormat="1" ht="42" customHeight="1" x14ac:dyDescent="0.15">
      <c r="A393" s="43"/>
      <c r="B393" s="44"/>
      <c r="C393" s="45" t="s">
        <v>55</v>
      </c>
      <c r="D393" s="80" t="s">
        <v>56</v>
      </c>
      <c r="E393" s="45" t="s">
        <v>816</v>
      </c>
      <c r="F393" s="73" t="s">
        <v>932</v>
      </c>
      <c r="G393" s="46"/>
      <c r="H393" s="47" t="s">
        <v>57</v>
      </c>
      <c r="I393" s="48">
        <v>0.5</v>
      </c>
      <c r="J393" s="49">
        <v>0.3</v>
      </c>
      <c r="K393" s="49">
        <v>0.1</v>
      </c>
      <c r="L393" s="49">
        <v>0.1</v>
      </c>
      <c r="M393" s="49"/>
      <c r="N393" s="50">
        <f t="shared" si="383"/>
        <v>1</v>
      </c>
      <c r="O393" s="51"/>
      <c r="P393" s="52">
        <v>8</v>
      </c>
      <c r="Q393" s="53">
        <v>8</v>
      </c>
      <c r="R393" s="53">
        <v>8</v>
      </c>
      <c r="S393" s="53">
        <v>8</v>
      </c>
      <c r="T393" s="53"/>
      <c r="U393" s="54">
        <f t="shared" si="379"/>
        <v>8</v>
      </c>
      <c r="V393" s="55">
        <f t="shared" si="380"/>
        <v>8</v>
      </c>
      <c r="W393" s="68">
        <v>234431105000</v>
      </c>
      <c r="X393" s="75"/>
      <c r="Y393" s="57"/>
      <c r="Z393" s="68"/>
      <c r="AA393" s="57"/>
      <c r="AB393" s="476">
        <f t="shared" si="375"/>
        <v>2.8503576809366744</v>
      </c>
      <c r="AC393" s="536">
        <f t="shared" si="376"/>
        <v>34.204292171240091</v>
      </c>
      <c r="AD393" s="478">
        <f t="shared" si="381"/>
        <v>12</v>
      </c>
      <c r="AE393" s="59"/>
      <c r="AF393" s="59"/>
      <c r="AG393" s="263">
        <v>19.8</v>
      </c>
      <c r="AH393" s="60">
        <f t="shared" si="377"/>
        <v>39.799999999999997</v>
      </c>
      <c r="AI393" s="55">
        <f t="shared" si="385"/>
        <v>39.799999999999997</v>
      </c>
      <c r="AJ393" s="61"/>
      <c r="AK393" s="62"/>
      <c r="AL393" s="63"/>
      <c r="AM393" s="64">
        <f t="shared" si="384"/>
        <v>1</v>
      </c>
      <c r="AN393" s="65">
        <f t="shared" si="386"/>
        <v>0</v>
      </c>
      <c r="AO393" s="66"/>
    </row>
    <row r="394" spans="1:41" s="22" customFormat="1" ht="54" customHeight="1" x14ac:dyDescent="0.15">
      <c r="A394" s="43"/>
      <c r="B394" s="44"/>
      <c r="C394" s="112" t="s">
        <v>62</v>
      </c>
      <c r="D394" s="82" t="s">
        <v>421</v>
      </c>
      <c r="E394" s="82"/>
      <c r="F394" s="45"/>
      <c r="G394" s="46"/>
      <c r="H394" s="47" t="s">
        <v>421</v>
      </c>
      <c r="I394" s="48">
        <v>0.68</v>
      </c>
      <c r="J394" s="49">
        <v>0.32</v>
      </c>
      <c r="K394" s="49"/>
      <c r="L394" s="49"/>
      <c r="M394" s="49"/>
      <c r="N394" s="50">
        <f t="shared" si="383"/>
        <v>1</v>
      </c>
      <c r="O394" s="51"/>
      <c r="P394" s="52">
        <v>8</v>
      </c>
      <c r="Q394" s="53">
        <v>8</v>
      </c>
      <c r="R394" s="53"/>
      <c r="S394" s="53"/>
      <c r="T394" s="53"/>
      <c r="U394" s="54">
        <f t="shared" si="379"/>
        <v>8</v>
      </c>
      <c r="V394" s="55">
        <f t="shared" si="380"/>
        <v>8</v>
      </c>
      <c r="W394" s="56">
        <v>100702542000</v>
      </c>
      <c r="X394" s="57">
        <v>14706397000</v>
      </c>
      <c r="Y394" s="57"/>
      <c r="Z394" s="56"/>
      <c r="AA394" s="57"/>
      <c r="AB394" s="476">
        <f t="shared" si="375"/>
        <v>1.7796267854592587</v>
      </c>
      <c r="AC394" s="536">
        <f t="shared" si="376"/>
        <v>21.355521425511103</v>
      </c>
      <c r="AD394" s="478">
        <f t="shared" si="381"/>
        <v>12</v>
      </c>
      <c r="AE394" s="59"/>
      <c r="AF394" s="59"/>
      <c r="AG394" s="263">
        <v>19.8</v>
      </c>
      <c r="AH394" s="60">
        <f t="shared" si="377"/>
        <v>39.799999999999997</v>
      </c>
      <c r="AI394" s="55">
        <f t="shared" si="385"/>
        <v>39.799999999999997</v>
      </c>
      <c r="AJ394" s="61"/>
      <c r="AK394" s="62"/>
      <c r="AL394" s="63"/>
      <c r="AM394" s="64">
        <f t="shared" si="384"/>
        <v>1</v>
      </c>
      <c r="AN394" s="65">
        <f t="shared" si="386"/>
        <v>0</v>
      </c>
      <c r="AO394" s="66"/>
    </row>
    <row r="395" spans="1:41" s="22" customFormat="1" ht="42" customHeight="1" x14ac:dyDescent="0.15">
      <c r="A395" s="43"/>
      <c r="B395" s="44"/>
      <c r="C395" s="82" t="s">
        <v>925</v>
      </c>
      <c r="D395" s="80" t="s">
        <v>392</v>
      </c>
      <c r="E395" s="45"/>
      <c r="F395" s="45"/>
      <c r="G395" s="46"/>
      <c r="H395" s="47" t="s">
        <v>922</v>
      </c>
      <c r="I395" s="48">
        <v>0.7</v>
      </c>
      <c r="J395" s="49">
        <v>0.3</v>
      </c>
      <c r="K395" s="49"/>
      <c r="L395" s="49"/>
      <c r="M395" s="49"/>
      <c r="N395" s="50">
        <f t="shared" si="383"/>
        <v>1</v>
      </c>
      <c r="O395" s="51"/>
      <c r="P395" s="52">
        <v>8</v>
      </c>
      <c r="Q395" s="53">
        <v>8</v>
      </c>
      <c r="R395" s="53"/>
      <c r="S395" s="53"/>
      <c r="T395" s="53"/>
      <c r="U395" s="54">
        <f t="shared" si="379"/>
        <v>8</v>
      </c>
      <c r="V395" s="55">
        <f t="shared" si="380"/>
        <v>8</v>
      </c>
      <c r="W395" s="57">
        <v>313274126000</v>
      </c>
      <c r="X395" s="57"/>
      <c r="Y395" s="68"/>
      <c r="Z395" s="68"/>
      <c r="AA395" s="57"/>
      <c r="AB395" s="476">
        <f t="shared" si="375"/>
        <v>5.332571527980269</v>
      </c>
      <c r="AC395" s="536">
        <f t="shared" si="376"/>
        <v>63.990858335763228</v>
      </c>
      <c r="AD395" s="478">
        <f t="shared" si="381"/>
        <v>12</v>
      </c>
      <c r="AE395" s="59"/>
      <c r="AF395" s="59"/>
      <c r="AG395" s="263">
        <v>19.8</v>
      </c>
      <c r="AH395" s="60">
        <f t="shared" si="377"/>
        <v>39.799999999999997</v>
      </c>
      <c r="AI395" s="55">
        <f t="shared" si="385"/>
        <v>39.799999999999997</v>
      </c>
      <c r="AJ395" s="61"/>
      <c r="AK395" s="62"/>
      <c r="AL395" s="63"/>
      <c r="AM395" s="64">
        <f t="shared" si="384"/>
        <v>1</v>
      </c>
      <c r="AN395" s="65">
        <f t="shared" si="386"/>
        <v>0</v>
      </c>
      <c r="AO395" s="66"/>
    </row>
    <row r="396" spans="1:41" s="22" customFormat="1" ht="48" customHeight="1" x14ac:dyDescent="0.15">
      <c r="A396" s="43"/>
      <c r="B396" s="44"/>
      <c r="C396" s="112" t="s">
        <v>129</v>
      </c>
      <c r="D396" s="82" t="s">
        <v>272</v>
      </c>
      <c r="E396" s="45" t="s">
        <v>531</v>
      </c>
      <c r="F396" s="45"/>
      <c r="G396" s="46"/>
      <c r="H396" s="47" t="s">
        <v>82</v>
      </c>
      <c r="I396" s="48">
        <v>0.5</v>
      </c>
      <c r="J396" s="49">
        <v>0.3</v>
      </c>
      <c r="K396" s="49">
        <v>0.2</v>
      </c>
      <c r="L396" s="49"/>
      <c r="M396" s="49"/>
      <c r="N396" s="50">
        <f>SUM(I396:M396)</f>
        <v>1</v>
      </c>
      <c r="O396" s="51"/>
      <c r="P396" s="52">
        <v>8</v>
      </c>
      <c r="Q396" s="53">
        <v>8</v>
      </c>
      <c r="R396" s="53">
        <v>8</v>
      </c>
      <c r="S396" s="53"/>
      <c r="T396" s="53"/>
      <c r="U396" s="54">
        <f>ROUND(((P396*I396)+(Q396*J396)+(R396*K396)+(S396*L396)+(T396*M396)),2)</f>
        <v>8</v>
      </c>
      <c r="V396" s="55">
        <f>IF(U396&gt;=8,8,U396)</f>
        <v>8</v>
      </c>
      <c r="W396" s="72">
        <v>86060576000</v>
      </c>
      <c r="X396" s="72">
        <v>56741153000</v>
      </c>
      <c r="Y396" s="57">
        <v>64435476000</v>
      </c>
      <c r="Z396" s="56"/>
      <c r="AA396" s="57"/>
      <c r="AB396" s="476">
        <f t="shared" si="375"/>
        <v>1.7736922503148655</v>
      </c>
      <c r="AC396" s="536">
        <f t="shared" si="376"/>
        <v>21.284307003778387</v>
      </c>
      <c r="AD396" s="478">
        <f>IF(AC396&gt;=12,12,AC396)</f>
        <v>12</v>
      </c>
      <c r="AE396" s="59"/>
      <c r="AF396" s="59"/>
      <c r="AG396" s="263">
        <v>19.8</v>
      </c>
      <c r="AH396" s="60">
        <f t="shared" si="377"/>
        <v>39.799999999999997</v>
      </c>
      <c r="AI396" s="55">
        <f t="shared" si="385"/>
        <v>39.799999999999997</v>
      </c>
      <c r="AJ396" s="61"/>
      <c r="AK396" s="62"/>
      <c r="AL396" s="63"/>
      <c r="AM396" s="64"/>
      <c r="AN396" s="65"/>
      <c r="AO396" s="66"/>
    </row>
    <row r="397" spans="1:41" s="22" customFormat="1" ht="48" customHeight="1" x14ac:dyDescent="0.15">
      <c r="A397" s="43"/>
      <c r="B397" s="44"/>
      <c r="C397" s="45"/>
      <c r="D397" s="45"/>
      <c r="E397" s="45"/>
      <c r="F397" s="45"/>
      <c r="G397" s="46"/>
      <c r="H397" s="47"/>
      <c r="I397" s="48"/>
      <c r="J397" s="49"/>
      <c r="K397" s="49"/>
      <c r="L397" s="49"/>
      <c r="M397" s="49"/>
      <c r="N397" s="50"/>
      <c r="O397" s="51"/>
      <c r="P397" s="52"/>
      <c r="Q397" s="53"/>
      <c r="R397" s="53"/>
      <c r="S397" s="53"/>
      <c r="T397" s="53"/>
      <c r="U397" s="54"/>
      <c r="V397" s="55"/>
      <c r="W397" s="57"/>
      <c r="X397" s="57"/>
      <c r="Y397" s="57"/>
      <c r="Z397" s="56"/>
      <c r="AA397" s="57"/>
      <c r="AB397" s="476">
        <f t="shared" si="375"/>
        <v>0</v>
      </c>
      <c r="AC397" s="536">
        <f t="shared" si="376"/>
        <v>0</v>
      </c>
      <c r="AD397" s="478"/>
      <c r="AE397" s="59"/>
      <c r="AF397" s="59"/>
      <c r="AG397" s="263">
        <v>19.8</v>
      </c>
      <c r="AH397" s="60">
        <f t="shared" si="377"/>
        <v>19.8</v>
      </c>
      <c r="AI397" s="55"/>
      <c r="AJ397" s="61"/>
      <c r="AK397" s="62"/>
      <c r="AL397" s="63"/>
      <c r="AM397" s="64"/>
      <c r="AN397" s="65"/>
      <c r="AO397" s="66"/>
    </row>
    <row r="398" spans="1:41" s="22" customFormat="1" ht="48" customHeight="1" x14ac:dyDescent="0.15">
      <c r="A398" s="43">
        <v>16</v>
      </c>
      <c r="B398" s="44" t="s">
        <v>105</v>
      </c>
      <c r="C398" s="112" t="s">
        <v>65</v>
      </c>
      <c r="D398" s="45" t="s">
        <v>917</v>
      </c>
      <c r="E398" s="112" t="s">
        <v>927</v>
      </c>
      <c r="F398" s="82"/>
      <c r="G398" s="46"/>
      <c r="H398" s="47" t="s">
        <v>373</v>
      </c>
      <c r="I398" s="48">
        <v>0.7</v>
      </c>
      <c r="J398" s="49">
        <v>0.3</v>
      </c>
      <c r="K398" s="49">
        <v>0</v>
      </c>
      <c r="L398" s="49"/>
      <c r="M398" s="49"/>
      <c r="N398" s="50">
        <f t="shared" ref="N398:N403" si="387">SUM(I398:M398)</f>
        <v>1</v>
      </c>
      <c r="O398" s="51"/>
      <c r="P398" s="52">
        <v>8</v>
      </c>
      <c r="Q398" s="53">
        <v>8</v>
      </c>
      <c r="R398" s="53">
        <v>8</v>
      </c>
      <c r="S398" s="53"/>
      <c r="T398" s="53"/>
      <c r="U398" s="54">
        <f t="shared" ref="U398:U403" si="388">ROUND(((P398*I398)+(Q398*J398)+(R398*K398)+(S398*L398)+(T398*M398)),2)</f>
        <v>8</v>
      </c>
      <c r="V398" s="55">
        <f t="shared" ref="V398:V403" si="389">IF(U398&gt;=8,8,U398)</f>
        <v>8</v>
      </c>
      <c r="W398" s="57">
        <v>72627279000</v>
      </c>
      <c r="X398" s="56">
        <v>71722576000</v>
      </c>
      <c r="Y398" s="57">
        <v>76923373000</v>
      </c>
      <c r="Z398" s="56"/>
      <c r="AA398" s="57"/>
      <c r="AB398" s="476">
        <f t="shared" si="375"/>
        <v>1.7594943674362316</v>
      </c>
      <c r="AC398" s="536">
        <f t="shared" si="376"/>
        <v>21.113932409234778</v>
      </c>
      <c r="AD398" s="478">
        <f t="shared" ref="AD398:AD461" si="390">IF(AC398&gt;=12,12,AC398)</f>
        <v>12</v>
      </c>
      <c r="AE398" s="59"/>
      <c r="AF398" s="59"/>
      <c r="AG398" s="263">
        <v>19.8</v>
      </c>
      <c r="AH398" s="60">
        <f t="shared" si="377"/>
        <v>39.799999999999997</v>
      </c>
      <c r="AI398" s="55">
        <f t="shared" ref="AI398:AI403" si="391">IF(AH398&gt;=40,40,AH398)</f>
        <v>39.799999999999997</v>
      </c>
      <c r="AJ398" s="61"/>
      <c r="AK398" s="62"/>
      <c r="AL398" s="63"/>
      <c r="AM398" s="64"/>
      <c r="AN398" s="65"/>
      <c r="AO398" s="66"/>
    </row>
    <row r="399" spans="1:41" s="22" customFormat="1" ht="48" customHeight="1" x14ac:dyDescent="0.15">
      <c r="A399" s="43"/>
      <c r="B399" s="44"/>
      <c r="C399" s="45" t="s">
        <v>65</v>
      </c>
      <c r="D399" s="45" t="s">
        <v>917</v>
      </c>
      <c r="E399" s="117" t="s">
        <v>930</v>
      </c>
      <c r="F399" s="82"/>
      <c r="G399" s="46"/>
      <c r="H399" s="47"/>
      <c r="I399" s="48">
        <v>0.5</v>
      </c>
      <c r="J399" s="49">
        <v>0.3</v>
      </c>
      <c r="K399" s="49">
        <v>0.2</v>
      </c>
      <c r="L399" s="49"/>
      <c r="M399" s="49"/>
      <c r="N399" s="50">
        <f t="shared" si="387"/>
        <v>1</v>
      </c>
      <c r="O399" s="51"/>
      <c r="P399" s="52">
        <v>8</v>
      </c>
      <c r="Q399" s="53">
        <v>8</v>
      </c>
      <c r="R399" s="53">
        <v>8</v>
      </c>
      <c r="S399" s="53"/>
      <c r="T399" s="53"/>
      <c r="U399" s="54">
        <f t="shared" si="388"/>
        <v>8</v>
      </c>
      <c r="V399" s="55">
        <f t="shared" si="389"/>
        <v>8</v>
      </c>
      <c r="W399" s="57">
        <v>72627279000</v>
      </c>
      <c r="X399" s="56">
        <v>71722576000</v>
      </c>
      <c r="Y399" s="57">
        <v>73600000000</v>
      </c>
      <c r="Z399" s="56"/>
      <c r="AA399" s="57"/>
      <c r="AB399" s="476">
        <f t="shared" si="375"/>
        <v>1.7642251437105805</v>
      </c>
      <c r="AC399" s="536">
        <f t="shared" si="376"/>
        <v>21.170701724526964</v>
      </c>
      <c r="AD399" s="478">
        <f t="shared" si="390"/>
        <v>12</v>
      </c>
      <c r="AE399" s="59"/>
      <c r="AF399" s="59"/>
      <c r="AG399" s="263">
        <v>19.8</v>
      </c>
      <c r="AH399" s="60">
        <f t="shared" si="377"/>
        <v>39.799999999999997</v>
      </c>
      <c r="AI399" s="55">
        <f t="shared" si="391"/>
        <v>39.799999999999997</v>
      </c>
      <c r="AJ399" s="61"/>
      <c r="AK399" s="62"/>
      <c r="AL399" s="63"/>
      <c r="AM399" s="64"/>
      <c r="AN399" s="65"/>
      <c r="AO399" s="66"/>
    </row>
    <row r="400" spans="1:41" s="22" customFormat="1" ht="48" customHeight="1" x14ac:dyDescent="0.15">
      <c r="A400" s="43"/>
      <c r="B400" s="44"/>
      <c r="C400" s="117" t="s">
        <v>931</v>
      </c>
      <c r="D400" s="45" t="s">
        <v>917</v>
      </c>
      <c r="E400" s="117"/>
      <c r="F400" s="82"/>
      <c r="G400" s="46"/>
      <c r="H400" s="47"/>
      <c r="I400" s="48">
        <v>0.7</v>
      </c>
      <c r="J400" s="49">
        <v>0.3</v>
      </c>
      <c r="K400" s="49"/>
      <c r="L400" s="49"/>
      <c r="M400" s="49"/>
      <c r="N400" s="50">
        <f t="shared" si="387"/>
        <v>1</v>
      </c>
      <c r="O400" s="51"/>
      <c r="P400" s="52">
        <v>8</v>
      </c>
      <c r="Q400" s="53">
        <v>8</v>
      </c>
      <c r="R400" s="53">
        <v>8</v>
      </c>
      <c r="S400" s="53"/>
      <c r="T400" s="53"/>
      <c r="U400" s="54">
        <f t="shared" si="388"/>
        <v>8</v>
      </c>
      <c r="V400" s="55">
        <f t="shared" si="389"/>
        <v>8</v>
      </c>
      <c r="W400" s="57">
        <v>72900000000</v>
      </c>
      <c r="X400" s="56">
        <v>71722576000</v>
      </c>
      <c r="Y400" s="57"/>
      <c r="Z400" s="56"/>
      <c r="AA400" s="57"/>
      <c r="AB400" s="476">
        <f t="shared" si="375"/>
        <v>1.7641366411479211</v>
      </c>
      <c r="AC400" s="536">
        <f t="shared" si="376"/>
        <v>21.169639693775054</v>
      </c>
      <c r="AD400" s="478">
        <f t="shared" si="390"/>
        <v>12</v>
      </c>
      <c r="AE400" s="59"/>
      <c r="AF400" s="59"/>
      <c r="AG400" s="263">
        <v>19.8</v>
      </c>
      <c r="AH400" s="60">
        <f t="shared" si="377"/>
        <v>39.799999999999997</v>
      </c>
      <c r="AI400" s="55">
        <f t="shared" si="391"/>
        <v>39.799999999999997</v>
      </c>
      <c r="AJ400" s="61"/>
      <c r="AK400" s="62"/>
      <c r="AL400" s="63"/>
      <c r="AM400" s="64"/>
      <c r="AN400" s="65"/>
      <c r="AO400" s="66"/>
    </row>
    <row r="401" spans="1:41" s="22" customFormat="1" ht="48" customHeight="1" x14ac:dyDescent="0.15">
      <c r="A401" s="43"/>
      <c r="B401" s="44"/>
      <c r="C401" s="82" t="s">
        <v>88</v>
      </c>
      <c r="D401" s="45"/>
      <c r="E401" s="45"/>
      <c r="F401" s="45"/>
      <c r="G401" s="46"/>
      <c r="H401" s="47"/>
      <c r="I401" s="48">
        <v>0.51</v>
      </c>
      <c r="J401" s="49">
        <v>0.49</v>
      </c>
      <c r="K401" s="49"/>
      <c r="L401" s="49"/>
      <c r="M401" s="49"/>
      <c r="N401" s="50">
        <f t="shared" si="387"/>
        <v>1</v>
      </c>
      <c r="O401" s="51"/>
      <c r="P401" s="52">
        <v>8</v>
      </c>
      <c r="Q401" s="53">
        <v>8</v>
      </c>
      <c r="R401" s="53"/>
      <c r="S401" s="53"/>
      <c r="T401" s="53"/>
      <c r="U401" s="54">
        <f t="shared" si="388"/>
        <v>8</v>
      </c>
      <c r="V401" s="55">
        <f t="shared" si="389"/>
        <v>8</v>
      </c>
      <c r="W401" s="57">
        <v>54403627000</v>
      </c>
      <c r="X401" s="72"/>
      <c r="Y401" s="57"/>
      <c r="Z401" s="56"/>
      <c r="AA401" s="57"/>
      <c r="AB401" s="476">
        <f t="shared" si="375"/>
        <v>0.674702241462664</v>
      </c>
      <c r="AC401" s="536">
        <f t="shared" si="376"/>
        <v>8.096426897551968</v>
      </c>
      <c r="AD401" s="478">
        <f t="shared" si="390"/>
        <v>8.096426897551968</v>
      </c>
      <c r="AE401" s="59"/>
      <c r="AF401" s="59"/>
      <c r="AG401" s="263">
        <v>19.8</v>
      </c>
      <c r="AH401" s="60">
        <f t="shared" si="377"/>
        <v>35.896426897551969</v>
      </c>
      <c r="AI401" s="55">
        <f t="shared" si="391"/>
        <v>35.896426897551969</v>
      </c>
      <c r="AJ401" s="61"/>
      <c r="AK401" s="62"/>
      <c r="AL401" s="63"/>
      <c r="AM401" s="64"/>
      <c r="AN401" s="65"/>
      <c r="AO401" s="66"/>
    </row>
    <row r="402" spans="1:41" s="22" customFormat="1" ht="42" customHeight="1" x14ac:dyDescent="0.15">
      <c r="A402" s="43"/>
      <c r="B402" s="225"/>
      <c r="C402" s="112" t="s">
        <v>64</v>
      </c>
      <c r="D402" s="112" t="s">
        <v>53</v>
      </c>
      <c r="E402" s="45"/>
      <c r="F402" s="45"/>
      <c r="G402" s="46"/>
      <c r="H402" s="47" t="s">
        <v>915</v>
      </c>
      <c r="I402" s="48">
        <v>0.51</v>
      </c>
      <c r="J402" s="49">
        <v>0.49</v>
      </c>
      <c r="K402" s="49"/>
      <c r="L402" s="49"/>
      <c r="M402" s="49"/>
      <c r="N402" s="50">
        <f t="shared" si="387"/>
        <v>1</v>
      </c>
      <c r="O402" s="51"/>
      <c r="P402" s="52">
        <v>8</v>
      </c>
      <c r="Q402" s="53">
        <v>8</v>
      </c>
      <c r="R402" s="53"/>
      <c r="S402" s="53"/>
      <c r="T402" s="53"/>
      <c r="U402" s="54">
        <f t="shared" si="388"/>
        <v>8</v>
      </c>
      <c r="V402" s="55">
        <f t="shared" si="389"/>
        <v>8</v>
      </c>
      <c r="W402" s="57">
        <v>27721251000</v>
      </c>
      <c r="X402" s="57">
        <v>154109529000</v>
      </c>
      <c r="Y402" s="72"/>
      <c r="Z402" s="68"/>
      <c r="AA402" s="57"/>
      <c r="AB402" s="476">
        <f t="shared" si="375"/>
        <v>2.1800764212758943</v>
      </c>
      <c r="AC402" s="536">
        <f t="shared" si="376"/>
        <v>26.160917055310733</v>
      </c>
      <c r="AD402" s="478">
        <f t="shared" si="390"/>
        <v>12</v>
      </c>
      <c r="AE402" s="59"/>
      <c r="AF402" s="59"/>
      <c r="AG402" s="263">
        <v>19.8</v>
      </c>
      <c r="AH402" s="60">
        <f t="shared" si="377"/>
        <v>39.799999999999997</v>
      </c>
      <c r="AI402" s="55">
        <f t="shared" si="391"/>
        <v>39.799999999999997</v>
      </c>
      <c r="AJ402" s="61"/>
      <c r="AK402" s="62"/>
      <c r="AL402" s="63"/>
      <c r="AM402" s="64">
        <f>100%+AL402</f>
        <v>1</v>
      </c>
      <c r="AN402" s="65">
        <f>ROUNDUP((($E$2*AM402-$AN$4)*AJ402+$AN$4),-3)</f>
        <v>0</v>
      </c>
      <c r="AO402" s="66"/>
    </row>
    <row r="403" spans="1:41" s="22" customFormat="1" ht="54" customHeight="1" x14ac:dyDescent="0.15">
      <c r="A403" s="43"/>
      <c r="B403" s="44"/>
      <c r="C403" s="112" t="s">
        <v>62</v>
      </c>
      <c r="D403" s="112" t="s">
        <v>95</v>
      </c>
      <c r="E403" s="45"/>
      <c r="F403" s="45"/>
      <c r="G403" s="46"/>
      <c r="H403" s="47" t="s">
        <v>236</v>
      </c>
      <c r="I403" s="48">
        <v>0.7</v>
      </c>
      <c r="J403" s="49">
        <v>0.3</v>
      </c>
      <c r="K403" s="49"/>
      <c r="L403" s="49"/>
      <c r="M403" s="49"/>
      <c r="N403" s="50">
        <f t="shared" si="387"/>
        <v>1</v>
      </c>
      <c r="O403" s="51"/>
      <c r="P403" s="52">
        <v>8</v>
      </c>
      <c r="Q403" s="53">
        <v>8</v>
      </c>
      <c r="R403" s="53"/>
      <c r="S403" s="53"/>
      <c r="T403" s="53"/>
      <c r="U403" s="54">
        <f t="shared" si="388"/>
        <v>8</v>
      </c>
      <c r="V403" s="55">
        <f t="shared" si="389"/>
        <v>8</v>
      </c>
      <c r="W403" s="56">
        <v>100702542000</v>
      </c>
      <c r="X403" s="68">
        <v>56028164000</v>
      </c>
      <c r="Y403" s="57"/>
      <c r="Z403" s="56"/>
      <c r="AA403" s="57"/>
      <c r="AB403" s="476">
        <f t="shared" si="375"/>
        <v>2.12289983564713</v>
      </c>
      <c r="AC403" s="536">
        <f t="shared" si="376"/>
        <v>25.474798027765559</v>
      </c>
      <c r="AD403" s="478">
        <f t="shared" si="390"/>
        <v>12</v>
      </c>
      <c r="AE403" s="59"/>
      <c r="AF403" s="59"/>
      <c r="AG403" s="263">
        <v>19.8</v>
      </c>
      <c r="AH403" s="60">
        <f t="shared" si="377"/>
        <v>39.799999999999997</v>
      </c>
      <c r="AI403" s="55">
        <f t="shared" si="391"/>
        <v>39.799999999999997</v>
      </c>
      <c r="AJ403" s="61"/>
      <c r="AK403" s="62"/>
      <c r="AL403" s="63"/>
      <c r="AM403" s="64">
        <f>100%+AL403</f>
        <v>1</v>
      </c>
      <c r="AN403" s="65">
        <f>ROUNDUP((($E$2*AM403-$AN$4)*AJ403+$AN$4),-3)</f>
        <v>0</v>
      </c>
      <c r="AO403" s="66"/>
    </row>
    <row r="404" spans="1:41" s="22" customFormat="1" ht="48" customHeight="1" x14ac:dyDescent="0.15">
      <c r="A404" s="43"/>
      <c r="B404" s="44"/>
      <c r="C404" s="45"/>
      <c r="D404" s="45"/>
      <c r="E404" s="45"/>
      <c r="F404" s="45"/>
      <c r="G404" s="46"/>
      <c r="H404" s="47"/>
      <c r="I404" s="48"/>
      <c r="J404" s="49"/>
      <c r="K404" s="49"/>
      <c r="L404" s="49"/>
      <c r="M404" s="49"/>
      <c r="N404" s="50"/>
      <c r="O404" s="51"/>
      <c r="P404" s="52"/>
      <c r="Q404" s="53"/>
      <c r="R404" s="53"/>
      <c r="S404" s="53"/>
      <c r="T404" s="53"/>
      <c r="U404" s="54"/>
      <c r="V404" s="55"/>
      <c r="W404" s="56"/>
      <c r="X404" s="56"/>
      <c r="Y404" s="57"/>
      <c r="Z404" s="223"/>
      <c r="AA404" s="167"/>
      <c r="AB404" s="476">
        <f t="shared" si="375"/>
        <v>0</v>
      </c>
      <c r="AC404" s="536">
        <f t="shared" si="376"/>
        <v>0</v>
      </c>
      <c r="AD404" s="478">
        <f t="shared" si="390"/>
        <v>0</v>
      </c>
      <c r="AE404" s="59"/>
      <c r="AF404" s="59"/>
      <c r="AG404" s="263">
        <v>19.8</v>
      </c>
      <c r="AH404" s="60">
        <f t="shared" si="377"/>
        <v>19.8</v>
      </c>
      <c r="AI404" s="55"/>
      <c r="AJ404" s="61"/>
      <c r="AK404" s="62"/>
      <c r="AL404" s="63"/>
      <c r="AM404" s="64"/>
      <c r="AN404" s="65"/>
      <c r="AO404" s="66"/>
    </row>
    <row r="405" spans="1:41" s="22" customFormat="1" ht="42" customHeight="1" x14ac:dyDescent="0.15">
      <c r="A405" s="43"/>
      <c r="B405" s="44"/>
      <c r="C405" s="117" t="s">
        <v>924</v>
      </c>
      <c r="D405" s="45" t="s">
        <v>88</v>
      </c>
      <c r="E405" s="257"/>
      <c r="F405" s="45"/>
      <c r="G405" s="46"/>
      <c r="H405" s="47"/>
      <c r="I405" s="48">
        <v>0.7</v>
      </c>
      <c r="J405" s="49">
        <v>0.3</v>
      </c>
      <c r="K405" s="49"/>
      <c r="L405" s="49"/>
      <c r="M405" s="49"/>
      <c r="N405" s="50">
        <f>SUM(I405:M405)</f>
        <v>1</v>
      </c>
      <c r="O405" s="51"/>
      <c r="P405" s="52">
        <v>8</v>
      </c>
      <c r="Q405" s="53">
        <v>8</v>
      </c>
      <c r="R405" s="53"/>
      <c r="S405" s="53"/>
      <c r="T405" s="53"/>
      <c r="U405" s="54">
        <f>ROUND(((P405*I405)+(Q405*J405)+(R405*K405)+(S405*L405)+(T405*M405)),2)</f>
        <v>8</v>
      </c>
      <c r="V405" s="55">
        <f>IF(U405&gt;=8,8,U405)</f>
        <v>8</v>
      </c>
      <c r="W405" s="56">
        <v>81000000000</v>
      </c>
      <c r="X405" s="57">
        <v>54403627000</v>
      </c>
      <c r="Y405" s="56"/>
      <c r="Z405" s="56"/>
      <c r="AA405" s="57"/>
      <c r="AB405" s="476">
        <f t="shared" si="375"/>
        <v>1.7756706759215131</v>
      </c>
      <c r="AC405" s="536">
        <f t="shared" si="376"/>
        <v>21.308048111058156</v>
      </c>
      <c r="AD405" s="478">
        <f t="shared" si="390"/>
        <v>12</v>
      </c>
      <c r="AE405" s="59"/>
      <c r="AF405" s="59"/>
      <c r="AG405" s="263">
        <v>19.8</v>
      </c>
      <c r="AH405" s="60">
        <f t="shared" si="377"/>
        <v>39.799999999999997</v>
      </c>
      <c r="AI405" s="55">
        <f>IF(AH405&gt;=40,40,AH405)</f>
        <v>39.799999999999997</v>
      </c>
      <c r="AJ405" s="61"/>
      <c r="AK405" s="62"/>
      <c r="AL405" s="63"/>
      <c r="AM405" s="64">
        <f>100%+AL405</f>
        <v>1</v>
      </c>
      <c r="AN405" s="65">
        <f>ROUNDUP((($E$2*AM405-$AN$4)*AJ405+$AN$4),-3)</f>
        <v>0</v>
      </c>
      <c r="AO405" s="66"/>
    </row>
    <row r="406" spans="1:41" s="22" customFormat="1" ht="46.5" customHeight="1" x14ac:dyDescent="0.15">
      <c r="A406" s="43"/>
      <c r="B406" s="485" t="s">
        <v>920</v>
      </c>
      <c r="C406" s="103" t="s">
        <v>921</v>
      </c>
      <c r="D406" s="45" t="s">
        <v>88</v>
      </c>
      <c r="E406" s="45"/>
      <c r="F406" s="45"/>
      <c r="G406" s="46"/>
      <c r="H406" s="47" t="s">
        <v>45</v>
      </c>
      <c r="I406" s="48">
        <v>0.6</v>
      </c>
      <c r="J406" s="49">
        <v>0.4</v>
      </c>
      <c r="K406" s="49"/>
      <c r="L406" s="49"/>
      <c r="M406" s="49"/>
      <c r="N406" s="50">
        <f>SUM(I406:M406)</f>
        <v>1</v>
      </c>
      <c r="O406" s="51"/>
      <c r="P406" s="52">
        <v>8</v>
      </c>
      <c r="Q406" s="53">
        <v>8</v>
      </c>
      <c r="R406" s="53"/>
      <c r="S406" s="53"/>
      <c r="T406" s="53"/>
      <c r="U406" s="54">
        <f>ROUND(((P406*I406)+(Q406*J406)+(R406*K406)+(S406*L406)+(T406*M406)),2)</f>
        <v>8</v>
      </c>
      <c r="V406" s="55">
        <f>IF(U406&gt;=8,8,U406)</f>
        <v>8</v>
      </c>
      <c r="W406" s="56">
        <v>84900000000</v>
      </c>
      <c r="X406" s="57">
        <v>54403627000</v>
      </c>
      <c r="Y406" s="57"/>
      <c r="Z406" s="68"/>
      <c r="AA406" s="57"/>
      <c r="AB406" s="476">
        <f t="shared" si="375"/>
        <v>1.7678979818230156</v>
      </c>
      <c r="AC406" s="536">
        <f t="shared" si="376"/>
        <v>21.214775781876188</v>
      </c>
      <c r="AD406" s="478">
        <f>IF(AC406&gt;=12,12,AC406)</f>
        <v>12</v>
      </c>
      <c r="AE406" s="59"/>
      <c r="AF406" s="59"/>
      <c r="AG406" s="263">
        <v>19.8</v>
      </c>
      <c r="AH406" s="60">
        <f t="shared" si="377"/>
        <v>39.799999999999997</v>
      </c>
      <c r="AI406" s="55">
        <f>IF(AH406&gt;=40,40,AH406)</f>
        <v>39.799999999999997</v>
      </c>
      <c r="AJ406" s="61"/>
      <c r="AK406" s="62"/>
      <c r="AL406" s="63"/>
      <c r="AM406" s="64">
        <f>100%+AL406</f>
        <v>1</v>
      </c>
      <c r="AN406" s="65">
        <f>ROUNDUP((($E$2*AM406-$AN$4)*AJ406+$AN$4),-3)</f>
        <v>0</v>
      </c>
      <c r="AO406" s="66"/>
    </row>
    <row r="407" spans="1:41" s="22" customFormat="1" ht="42" customHeight="1" x14ac:dyDescent="0.15">
      <c r="A407" s="43"/>
      <c r="B407" s="44"/>
      <c r="C407" s="117"/>
      <c r="D407" s="45"/>
      <c r="E407" s="257"/>
      <c r="F407" s="45"/>
      <c r="G407" s="46"/>
      <c r="H407" s="47"/>
      <c r="I407" s="48"/>
      <c r="J407" s="49"/>
      <c r="K407" s="49"/>
      <c r="L407" s="49"/>
      <c r="M407" s="49"/>
      <c r="N407" s="50"/>
      <c r="O407" s="51"/>
      <c r="P407" s="52"/>
      <c r="Q407" s="53"/>
      <c r="R407" s="53"/>
      <c r="S407" s="53"/>
      <c r="T407" s="53"/>
      <c r="U407" s="54"/>
      <c r="V407" s="55"/>
      <c r="W407" s="56"/>
      <c r="X407" s="57"/>
      <c r="Y407" s="56"/>
      <c r="Z407" s="56"/>
      <c r="AA407" s="57"/>
      <c r="AB407" s="476">
        <f t="shared" si="375"/>
        <v>0</v>
      </c>
      <c r="AC407" s="536">
        <f t="shared" si="376"/>
        <v>0</v>
      </c>
      <c r="AD407" s="478"/>
      <c r="AE407" s="59"/>
      <c r="AF407" s="59"/>
      <c r="AG407" s="263">
        <v>19.8</v>
      </c>
      <c r="AH407" s="60">
        <f t="shared" si="377"/>
        <v>19.8</v>
      </c>
      <c r="AI407" s="55"/>
      <c r="AJ407" s="61"/>
      <c r="AK407" s="62"/>
      <c r="AL407" s="63"/>
      <c r="AM407" s="64"/>
      <c r="AN407" s="65"/>
      <c r="AO407" s="66"/>
    </row>
    <row r="408" spans="1:41" s="22" customFormat="1" ht="48" customHeight="1" x14ac:dyDescent="0.15">
      <c r="A408" s="43"/>
      <c r="B408" s="44"/>
      <c r="C408" s="82" t="s">
        <v>41</v>
      </c>
      <c r="D408" s="67" t="s">
        <v>42</v>
      </c>
      <c r="E408" s="45"/>
      <c r="F408" s="45"/>
      <c r="G408" s="46"/>
      <c r="H408" s="47"/>
      <c r="I408" s="48">
        <v>0.7</v>
      </c>
      <c r="J408" s="49">
        <v>0.3</v>
      </c>
      <c r="K408" s="49"/>
      <c r="L408" s="49"/>
      <c r="M408" s="49"/>
      <c r="N408" s="50"/>
      <c r="O408" s="51"/>
      <c r="P408" s="52">
        <v>8</v>
      </c>
      <c r="Q408" s="53">
        <v>8</v>
      </c>
      <c r="R408" s="53"/>
      <c r="S408" s="53"/>
      <c r="T408" s="53"/>
      <c r="U408" s="54">
        <f>ROUND(((P408*I408)+(Q408*J408)+(R408*K408)+(S408*L408)+(T408*M408)),2)</f>
        <v>8</v>
      </c>
      <c r="V408" s="55">
        <f>IF(U408&gt;=8,8,U408)</f>
        <v>8</v>
      </c>
      <c r="W408" s="56">
        <v>93434544000</v>
      </c>
      <c r="X408" s="56">
        <v>71722576000</v>
      </c>
      <c r="Y408" s="57"/>
      <c r="Z408" s="56"/>
      <c r="AA408" s="57"/>
      <c r="AB408" s="476">
        <f t="shared" si="375"/>
        <v>2.1136769178143</v>
      </c>
      <c r="AC408" s="536">
        <f t="shared" si="376"/>
        <v>25.3641230137716</v>
      </c>
      <c r="AD408" s="478">
        <f t="shared" si="390"/>
        <v>12</v>
      </c>
      <c r="AE408" s="59"/>
      <c r="AF408" s="59"/>
      <c r="AG408" s="263">
        <v>19.8</v>
      </c>
      <c r="AH408" s="60">
        <f t="shared" si="377"/>
        <v>39.799999999999997</v>
      </c>
      <c r="AI408" s="55">
        <f t="shared" ref="AI408:AI427" si="392">IF(AH408&gt;=40,40,AH408)</f>
        <v>39.799999999999997</v>
      </c>
      <c r="AJ408" s="61"/>
      <c r="AK408" s="62"/>
      <c r="AL408" s="63"/>
      <c r="AM408" s="64"/>
      <c r="AN408" s="65"/>
      <c r="AO408" s="66"/>
    </row>
    <row r="409" spans="1:41" s="22" customFormat="1" ht="46.5" customHeight="1" x14ac:dyDescent="0.15">
      <c r="A409" s="43"/>
      <c r="B409" s="44"/>
      <c r="C409" s="82" t="s">
        <v>43</v>
      </c>
      <c r="D409" s="67" t="s">
        <v>44</v>
      </c>
      <c r="E409" s="45"/>
      <c r="F409" s="45"/>
      <c r="G409" s="46"/>
      <c r="H409" s="47" t="s">
        <v>45</v>
      </c>
      <c r="I409" s="48">
        <v>0.7</v>
      </c>
      <c r="J409" s="49">
        <v>0.3</v>
      </c>
      <c r="K409" s="49"/>
      <c r="L409" s="49"/>
      <c r="M409" s="49"/>
      <c r="N409" s="50">
        <f t="shared" ref="N409:N427" si="393">SUM(I409:M409)</f>
        <v>1</v>
      </c>
      <c r="O409" s="51"/>
      <c r="P409" s="52">
        <v>8</v>
      </c>
      <c r="Q409" s="53">
        <v>8</v>
      </c>
      <c r="R409" s="53">
        <v>8</v>
      </c>
      <c r="S409" s="53">
        <v>8</v>
      </c>
      <c r="T409" s="53"/>
      <c r="U409" s="54">
        <f>ROUND(((P409*I409)+(Q409*J409)+(R409*K409)+(S409*L409)+(T409*M409)),2)</f>
        <v>8</v>
      </c>
      <c r="V409" s="55">
        <f>IF(U409&gt;=8,8,U409)</f>
        <v>8</v>
      </c>
      <c r="W409" s="56">
        <v>192139877000</v>
      </c>
      <c r="X409" s="57">
        <v>12736162000</v>
      </c>
      <c r="Y409" s="57"/>
      <c r="Z409" s="68"/>
      <c r="AA409" s="57"/>
      <c r="AB409" s="476">
        <f t="shared" si="375"/>
        <v>3.3635293158689898</v>
      </c>
      <c r="AC409" s="536">
        <f t="shared" si="376"/>
        <v>40.36235179042788</v>
      </c>
      <c r="AD409" s="478">
        <f t="shared" si="390"/>
        <v>12</v>
      </c>
      <c r="AE409" s="59"/>
      <c r="AF409" s="59"/>
      <c r="AG409" s="263">
        <v>19.8</v>
      </c>
      <c r="AH409" s="60">
        <f t="shared" si="377"/>
        <v>39.799999999999997</v>
      </c>
      <c r="AI409" s="55">
        <f>IF(AH409&gt;=40,40,AH409)</f>
        <v>39.799999999999997</v>
      </c>
      <c r="AJ409" s="61"/>
      <c r="AK409" s="62"/>
      <c r="AL409" s="63"/>
      <c r="AM409" s="64">
        <f t="shared" ref="AM409:AM427" si="394">100%+AL409</f>
        <v>1</v>
      </c>
      <c r="AN409" s="65">
        <f>ROUNDUP((($E$2*AM409-$AN$4)*AJ409+$AN$4),-3)</f>
        <v>0</v>
      </c>
      <c r="AO409" s="66"/>
    </row>
    <row r="410" spans="1:41" s="22" customFormat="1" ht="48" customHeight="1" x14ac:dyDescent="0.15">
      <c r="A410" s="43"/>
      <c r="B410" s="44"/>
      <c r="C410" s="475" t="s">
        <v>46</v>
      </c>
      <c r="D410" s="69" t="s">
        <v>47</v>
      </c>
      <c r="E410" s="45"/>
      <c r="F410" s="45"/>
      <c r="G410" s="46"/>
      <c r="H410" s="47" t="s">
        <v>48</v>
      </c>
      <c r="I410" s="48">
        <v>0.8</v>
      </c>
      <c r="J410" s="49">
        <v>0.2</v>
      </c>
      <c r="K410" s="49">
        <v>0</v>
      </c>
      <c r="L410" s="49"/>
      <c r="M410" s="49"/>
      <c r="N410" s="50">
        <f t="shared" si="393"/>
        <v>1</v>
      </c>
      <c r="O410" s="51"/>
      <c r="P410" s="52">
        <v>8</v>
      </c>
      <c r="Q410" s="53">
        <v>8</v>
      </c>
      <c r="R410" s="53"/>
      <c r="S410" s="53"/>
      <c r="T410" s="53"/>
      <c r="U410" s="54">
        <f>ROUND(((P410*I410)+(Q410*J410)+(R410*K410)+(S410*L410)+(T410*M410)),2)</f>
        <v>8</v>
      </c>
      <c r="V410" s="55">
        <f>IF(U410&gt;=8,8,U410)</f>
        <v>8</v>
      </c>
      <c r="W410" s="56">
        <v>201778782000</v>
      </c>
      <c r="X410" s="57"/>
      <c r="Y410" s="57"/>
      <c r="Z410" s="56"/>
      <c r="AA410" s="57"/>
      <c r="AB410" s="476">
        <f t="shared" si="375"/>
        <v>3.9253610215162995</v>
      </c>
      <c r="AC410" s="536">
        <f t="shared" si="376"/>
        <v>47.104332258195598</v>
      </c>
      <c r="AD410" s="478">
        <f t="shared" si="390"/>
        <v>12</v>
      </c>
      <c r="AE410" s="59"/>
      <c r="AF410" s="59"/>
      <c r="AG410" s="263">
        <v>19.8</v>
      </c>
      <c r="AH410" s="60">
        <f t="shared" si="377"/>
        <v>39.799999999999997</v>
      </c>
      <c r="AI410" s="55">
        <f t="shared" si="392"/>
        <v>39.799999999999997</v>
      </c>
      <c r="AJ410" s="61"/>
      <c r="AK410" s="62"/>
      <c r="AL410" s="63"/>
      <c r="AM410" s="64">
        <f t="shared" si="394"/>
        <v>1</v>
      </c>
      <c r="AN410" s="65">
        <f t="shared" ref="AN410:AN427" si="395">ROUNDUP((($E$2*AM410-$AN$4)*AJ410+$AN$4),-3)</f>
        <v>0</v>
      </c>
      <c r="AO410" s="66"/>
    </row>
    <row r="411" spans="1:41" s="22" customFormat="1" ht="48" customHeight="1" x14ac:dyDescent="0.15">
      <c r="A411" s="43"/>
      <c r="B411" s="44"/>
      <c r="C411" s="67" t="s">
        <v>49</v>
      </c>
      <c r="D411" s="82" t="s">
        <v>50</v>
      </c>
      <c r="E411" s="45"/>
      <c r="F411" s="45"/>
      <c r="G411" s="46"/>
      <c r="H411" s="47" t="s">
        <v>51</v>
      </c>
      <c r="I411" s="48">
        <v>0.51</v>
      </c>
      <c r="J411" s="49">
        <v>0.49</v>
      </c>
      <c r="K411" s="49"/>
      <c r="L411" s="49"/>
      <c r="M411" s="49"/>
      <c r="N411" s="50">
        <f t="shared" si="393"/>
        <v>1</v>
      </c>
      <c r="O411" s="51"/>
      <c r="P411" s="52">
        <v>8</v>
      </c>
      <c r="Q411" s="53">
        <v>8</v>
      </c>
      <c r="R411" s="53">
        <v>8</v>
      </c>
      <c r="S411" s="53"/>
      <c r="T411" s="53"/>
      <c r="U411" s="54">
        <f t="shared" ref="U411:U429" si="396">ROUND(((P411*I411)+(Q411*J411)+(R411*K411)+(S411*L411)+(T411*M411)),2)</f>
        <v>8</v>
      </c>
      <c r="V411" s="55">
        <f t="shared" ref="V411:V429" si="397">IF(U411&gt;=8,8,U411)</f>
        <v>8</v>
      </c>
      <c r="W411" s="56">
        <v>8774026000</v>
      </c>
      <c r="X411" s="57">
        <v>309694161000</v>
      </c>
      <c r="Y411" s="57"/>
      <c r="Z411" s="56"/>
      <c r="AA411" s="57"/>
      <c r="AB411" s="476">
        <f t="shared" si="375"/>
        <v>3.7989568090228989</v>
      </c>
      <c r="AC411" s="536">
        <f t="shared" si="376"/>
        <v>45.587481708274787</v>
      </c>
      <c r="AD411" s="478">
        <f t="shared" si="390"/>
        <v>12</v>
      </c>
      <c r="AE411" s="59"/>
      <c r="AF411" s="59"/>
      <c r="AG411" s="263">
        <v>19.8</v>
      </c>
      <c r="AH411" s="60">
        <f t="shared" si="377"/>
        <v>39.799999999999997</v>
      </c>
      <c r="AI411" s="55">
        <f t="shared" si="392"/>
        <v>39.799999999999997</v>
      </c>
      <c r="AJ411" s="61"/>
      <c r="AK411" s="62"/>
      <c r="AL411" s="63"/>
      <c r="AM411" s="64">
        <f t="shared" si="394"/>
        <v>1</v>
      </c>
      <c r="AN411" s="65">
        <f t="shared" si="395"/>
        <v>0</v>
      </c>
      <c r="AO411" s="66"/>
    </row>
    <row r="412" spans="1:41" s="22" customFormat="1" ht="42" customHeight="1" x14ac:dyDescent="0.15">
      <c r="A412" s="43"/>
      <c r="B412" s="70"/>
      <c r="C412" s="71" t="s">
        <v>52</v>
      </c>
      <c r="D412" s="82" t="s">
        <v>53</v>
      </c>
      <c r="E412" s="45"/>
      <c r="F412" s="45"/>
      <c r="G412" s="46"/>
      <c r="H412" s="47" t="s">
        <v>54</v>
      </c>
      <c r="I412" s="48">
        <v>0.51</v>
      </c>
      <c r="J412" s="49">
        <v>0.49</v>
      </c>
      <c r="K412" s="49"/>
      <c r="L412" s="49"/>
      <c r="M412" s="49"/>
      <c r="N412" s="50">
        <f t="shared" si="393"/>
        <v>1</v>
      </c>
      <c r="O412" s="51"/>
      <c r="P412" s="52">
        <v>8</v>
      </c>
      <c r="Q412" s="53">
        <v>8</v>
      </c>
      <c r="R412" s="53"/>
      <c r="S412" s="53"/>
      <c r="T412" s="53"/>
      <c r="U412" s="54">
        <f t="shared" si="396"/>
        <v>8</v>
      </c>
      <c r="V412" s="55">
        <f t="shared" si="397"/>
        <v>8</v>
      </c>
      <c r="W412" s="56">
        <v>18087304000</v>
      </c>
      <c r="X412" s="57">
        <v>154109529000</v>
      </c>
      <c r="Y412" s="72"/>
      <c r="Z412" s="68"/>
      <c r="AA412" s="57"/>
      <c r="AB412" s="476">
        <f t="shared" si="375"/>
        <v>2.060598254222207</v>
      </c>
      <c r="AC412" s="536">
        <f t="shared" si="376"/>
        <v>24.727179050666486</v>
      </c>
      <c r="AD412" s="478">
        <f t="shared" si="390"/>
        <v>12</v>
      </c>
      <c r="AE412" s="59"/>
      <c r="AF412" s="59"/>
      <c r="AG412" s="263">
        <v>19.8</v>
      </c>
      <c r="AH412" s="60">
        <f t="shared" si="377"/>
        <v>39.799999999999997</v>
      </c>
      <c r="AI412" s="55">
        <f t="shared" si="392"/>
        <v>39.799999999999997</v>
      </c>
      <c r="AJ412" s="61"/>
      <c r="AK412" s="62"/>
      <c r="AL412" s="63"/>
      <c r="AM412" s="64">
        <f t="shared" si="394"/>
        <v>1</v>
      </c>
      <c r="AN412" s="65">
        <f t="shared" si="395"/>
        <v>0</v>
      </c>
      <c r="AO412" s="66"/>
    </row>
    <row r="413" spans="1:41" s="22" customFormat="1" ht="42" customHeight="1" x14ac:dyDescent="0.15">
      <c r="A413" s="43"/>
      <c r="B413" s="44"/>
      <c r="C413" s="82" t="s">
        <v>55</v>
      </c>
      <c r="D413" s="71" t="s">
        <v>56</v>
      </c>
      <c r="E413" s="45"/>
      <c r="F413" s="73"/>
      <c r="G413" s="46"/>
      <c r="H413" s="47" t="s">
        <v>57</v>
      </c>
      <c r="I413" s="48">
        <v>0.7</v>
      </c>
      <c r="J413" s="49">
        <v>0.3</v>
      </c>
      <c r="K413" s="49"/>
      <c r="L413" s="49"/>
      <c r="M413" s="49"/>
      <c r="N413" s="50">
        <f t="shared" si="393"/>
        <v>1</v>
      </c>
      <c r="O413" s="51"/>
      <c r="P413" s="74">
        <v>8</v>
      </c>
      <c r="Q413" s="53">
        <v>8</v>
      </c>
      <c r="R413" s="53">
        <v>8</v>
      </c>
      <c r="S413" s="53">
        <v>8</v>
      </c>
      <c r="T413" s="53"/>
      <c r="U413" s="54">
        <f t="shared" si="396"/>
        <v>8</v>
      </c>
      <c r="V413" s="55">
        <f t="shared" si="397"/>
        <v>8</v>
      </c>
      <c r="W413" s="68">
        <v>234431105000</v>
      </c>
      <c r="X413" s="75"/>
      <c r="Y413" s="57"/>
      <c r="Z413" s="68"/>
      <c r="AA413" s="57"/>
      <c r="AB413" s="476">
        <f t="shared" si="375"/>
        <v>3.9905007533113444</v>
      </c>
      <c r="AC413" s="536">
        <f t="shared" si="376"/>
        <v>47.88600903973613</v>
      </c>
      <c r="AD413" s="478">
        <f t="shared" si="390"/>
        <v>12</v>
      </c>
      <c r="AE413" s="59"/>
      <c r="AF413" s="59"/>
      <c r="AG413" s="263">
        <v>19.8</v>
      </c>
      <c r="AH413" s="60">
        <f t="shared" si="377"/>
        <v>39.799999999999997</v>
      </c>
      <c r="AI413" s="55">
        <f t="shared" si="392"/>
        <v>39.799999999999997</v>
      </c>
      <c r="AJ413" s="61"/>
      <c r="AK413" s="62"/>
      <c r="AL413" s="63"/>
      <c r="AM413" s="64">
        <f t="shared" si="394"/>
        <v>1</v>
      </c>
      <c r="AN413" s="65">
        <f t="shared" si="395"/>
        <v>0</v>
      </c>
      <c r="AO413" s="66"/>
    </row>
    <row r="414" spans="1:41" s="22" customFormat="1" ht="48.75" customHeight="1" x14ac:dyDescent="0.15">
      <c r="A414" s="43"/>
      <c r="B414" s="70"/>
      <c r="C414" s="45" t="s">
        <v>58</v>
      </c>
      <c r="D414" s="67" t="s">
        <v>59</v>
      </c>
      <c r="E414" s="73"/>
      <c r="F414" s="45"/>
      <c r="G414" s="46"/>
      <c r="H414" s="47" t="s">
        <v>60</v>
      </c>
      <c r="I414" s="48">
        <v>0.7</v>
      </c>
      <c r="J414" s="49">
        <v>0.3</v>
      </c>
      <c r="K414" s="49"/>
      <c r="L414" s="49"/>
      <c r="M414" s="49"/>
      <c r="N414" s="50">
        <f t="shared" si="393"/>
        <v>1</v>
      </c>
      <c r="O414" s="51"/>
      <c r="P414" s="52">
        <v>8</v>
      </c>
      <c r="Q414" s="53">
        <v>8</v>
      </c>
      <c r="R414" s="53"/>
      <c r="S414" s="53"/>
      <c r="T414" s="53"/>
      <c r="U414" s="54">
        <f t="shared" si="396"/>
        <v>8</v>
      </c>
      <c r="V414" s="55">
        <f t="shared" si="397"/>
        <v>8</v>
      </c>
      <c r="W414" s="56">
        <v>63954752000</v>
      </c>
      <c r="X414" s="68">
        <v>41708734000</v>
      </c>
      <c r="Y414" s="56"/>
      <c r="Z414" s="57"/>
      <c r="AA414" s="57"/>
      <c r="AB414" s="476">
        <f t="shared" si="375"/>
        <v>1.3929140172131467</v>
      </c>
      <c r="AC414" s="536">
        <f t="shared" si="376"/>
        <v>16.71496820655776</v>
      </c>
      <c r="AD414" s="478">
        <f t="shared" si="390"/>
        <v>12</v>
      </c>
      <c r="AE414" s="59"/>
      <c r="AF414" s="59"/>
      <c r="AG414" s="263">
        <v>19.8</v>
      </c>
      <c r="AH414" s="60">
        <f t="shared" si="377"/>
        <v>39.799999999999997</v>
      </c>
      <c r="AI414" s="55">
        <f t="shared" si="392"/>
        <v>39.799999999999997</v>
      </c>
      <c r="AJ414" s="61"/>
      <c r="AK414" s="62"/>
      <c r="AL414" s="63"/>
      <c r="AM414" s="64">
        <f t="shared" si="394"/>
        <v>1</v>
      </c>
      <c r="AN414" s="65">
        <f t="shared" si="395"/>
        <v>0</v>
      </c>
      <c r="AO414" s="66"/>
    </row>
    <row r="415" spans="1:41" s="22" customFormat="1" ht="54" customHeight="1" x14ac:dyDescent="0.15">
      <c r="A415" s="43"/>
      <c r="B415" s="44"/>
      <c r="C415" s="67" t="s">
        <v>61</v>
      </c>
      <c r="D415" s="82" t="s">
        <v>62</v>
      </c>
      <c r="E415" s="45"/>
      <c r="F415" s="45"/>
      <c r="G415" s="46"/>
      <c r="H415" s="47" t="s">
        <v>63</v>
      </c>
      <c r="I415" s="48">
        <v>0.46</v>
      </c>
      <c r="J415" s="49">
        <v>0.44</v>
      </c>
      <c r="K415" s="49">
        <v>0.1</v>
      </c>
      <c r="L415" s="49"/>
      <c r="M415" s="49"/>
      <c r="N415" s="50">
        <f t="shared" si="393"/>
        <v>1</v>
      </c>
      <c r="O415" s="51"/>
      <c r="P415" s="52">
        <v>8</v>
      </c>
      <c r="Q415" s="53">
        <v>8</v>
      </c>
      <c r="R415" s="53">
        <v>8</v>
      </c>
      <c r="S415" s="53"/>
      <c r="T415" s="53"/>
      <c r="U415" s="54">
        <f t="shared" si="396"/>
        <v>8</v>
      </c>
      <c r="V415" s="55">
        <f t="shared" si="397"/>
        <v>8</v>
      </c>
      <c r="W415" s="56">
        <v>9171420000</v>
      </c>
      <c r="X415" s="56">
        <v>100702542000</v>
      </c>
      <c r="Y415" s="57">
        <v>21648389000</v>
      </c>
      <c r="Z415" s="56"/>
      <c r="AA415" s="57"/>
      <c r="AB415" s="476">
        <f t="shared" si="375"/>
        <v>1.2327087909684247</v>
      </c>
      <c r="AC415" s="536">
        <f t="shared" si="376"/>
        <v>14.792505491621096</v>
      </c>
      <c r="AD415" s="478">
        <f t="shared" si="390"/>
        <v>12</v>
      </c>
      <c r="AE415" s="59"/>
      <c r="AF415" s="59"/>
      <c r="AG415" s="263">
        <v>19.8</v>
      </c>
      <c r="AH415" s="60">
        <f t="shared" si="377"/>
        <v>39.799999999999997</v>
      </c>
      <c r="AI415" s="55">
        <f t="shared" si="392"/>
        <v>39.799999999999997</v>
      </c>
      <c r="AJ415" s="61"/>
      <c r="AK415" s="62"/>
      <c r="AL415" s="63"/>
      <c r="AM415" s="64">
        <f t="shared" si="394"/>
        <v>1</v>
      </c>
      <c r="AN415" s="65">
        <f t="shared" si="395"/>
        <v>0</v>
      </c>
      <c r="AO415" s="66"/>
    </row>
    <row r="416" spans="1:41" s="22" customFormat="1" ht="42" customHeight="1" x14ac:dyDescent="0.15">
      <c r="A416" s="43"/>
      <c r="B416" s="44"/>
      <c r="C416" s="67" t="s">
        <v>64</v>
      </c>
      <c r="D416" s="45" t="s">
        <v>65</v>
      </c>
      <c r="E416" s="45"/>
      <c r="F416" s="45"/>
      <c r="G416" s="46"/>
      <c r="H416" s="47" t="s">
        <v>66</v>
      </c>
      <c r="I416" s="48">
        <v>0.51</v>
      </c>
      <c r="J416" s="49">
        <v>0.49</v>
      </c>
      <c r="K416" s="49"/>
      <c r="L416" s="49"/>
      <c r="M416" s="49"/>
      <c r="N416" s="50">
        <f t="shared" si="393"/>
        <v>1</v>
      </c>
      <c r="O416" s="51"/>
      <c r="P416" s="52">
        <v>8</v>
      </c>
      <c r="Q416" s="53">
        <v>8</v>
      </c>
      <c r="R416" s="53"/>
      <c r="S416" s="53"/>
      <c r="T416" s="53"/>
      <c r="U416" s="54">
        <f t="shared" si="396"/>
        <v>8</v>
      </c>
      <c r="V416" s="55">
        <f t="shared" si="397"/>
        <v>8</v>
      </c>
      <c r="W416" s="57">
        <v>27721251000</v>
      </c>
      <c r="X416" s="57">
        <v>72627279000</v>
      </c>
      <c r="Y416" s="72"/>
      <c r="Z416" s="68"/>
      <c r="AA416" s="57"/>
      <c r="AB416" s="476">
        <f t="shared" si="375"/>
        <v>1.2091792956382694</v>
      </c>
      <c r="AC416" s="536">
        <f t="shared" si="376"/>
        <v>14.510151547659234</v>
      </c>
      <c r="AD416" s="478">
        <f t="shared" si="390"/>
        <v>12</v>
      </c>
      <c r="AE416" s="59"/>
      <c r="AF416" s="59"/>
      <c r="AG416" s="263">
        <v>19.8</v>
      </c>
      <c r="AH416" s="60">
        <f t="shared" si="377"/>
        <v>39.799999999999997</v>
      </c>
      <c r="AI416" s="55">
        <f t="shared" si="392"/>
        <v>39.799999999999997</v>
      </c>
      <c r="AJ416" s="61"/>
      <c r="AK416" s="62"/>
      <c r="AL416" s="63"/>
      <c r="AM416" s="64">
        <f t="shared" si="394"/>
        <v>1</v>
      </c>
      <c r="AN416" s="65">
        <f t="shared" si="395"/>
        <v>0</v>
      </c>
      <c r="AO416" s="66"/>
    </row>
    <row r="417" spans="1:41" s="22" customFormat="1" ht="42" customHeight="1" x14ac:dyDescent="0.15">
      <c r="A417" s="43"/>
      <c r="B417" s="44"/>
      <c r="C417" s="231" t="s">
        <v>67</v>
      </c>
      <c r="D417" s="77" t="s">
        <v>68</v>
      </c>
      <c r="E417" s="67" t="s">
        <v>69</v>
      </c>
      <c r="F417" s="45"/>
      <c r="G417" s="46"/>
      <c r="H417" s="47" t="s">
        <v>70</v>
      </c>
      <c r="I417" s="48">
        <v>0.5</v>
      </c>
      <c r="J417" s="49">
        <v>0.3</v>
      </c>
      <c r="K417" s="49">
        <v>0.2</v>
      </c>
      <c r="L417" s="49"/>
      <c r="M417" s="49"/>
      <c r="N417" s="50">
        <f t="shared" si="393"/>
        <v>1</v>
      </c>
      <c r="O417" s="51"/>
      <c r="P417" s="52">
        <v>8</v>
      </c>
      <c r="Q417" s="53">
        <v>8</v>
      </c>
      <c r="R417" s="53">
        <v>8</v>
      </c>
      <c r="S417" s="53"/>
      <c r="T417" s="53"/>
      <c r="U417" s="54">
        <f t="shared" si="396"/>
        <v>8</v>
      </c>
      <c r="V417" s="55">
        <f t="shared" si="397"/>
        <v>8</v>
      </c>
      <c r="W417" s="68">
        <v>192139877000</v>
      </c>
      <c r="X417" s="57">
        <v>21164134000</v>
      </c>
      <c r="Y417" s="57"/>
      <c r="Z417" s="68"/>
      <c r="AA417" s="57"/>
      <c r="AB417" s="476">
        <f t="shared" si="375"/>
        <v>2.4905508395122808</v>
      </c>
      <c r="AC417" s="536">
        <f t="shared" si="376"/>
        <v>29.88661007414737</v>
      </c>
      <c r="AD417" s="478">
        <f t="shared" si="390"/>
        <v>12</v>
      </c>
      <c r="AE417" s="59"/>
      <c r="AF417" s="59"/>
      <c r="AG417" s="263">
        <v>19.8</v>
      </c>
      <c r="AH417" s="60">
        <f t="shared" si="377"/>
        <v>39.799999999999997</v>
      </c>
      <c r="AI417" s="55">
        <f t="shared" si="392"/>
        <v>39.799999999999997</v>
      </c>
      <c r="AJ417" s="61"/>
      <c r="AK417" s="62"/>
      <c r="AL417" s="63"/>
      <c r="AM417" s="64">
        <f t="shared" si="394"/>
        <v>1</v>
      </c>
      <c r="AN417" s="65">
        <f t="shared" si="395"/>
        <v>0</v>
      </c>
      <c r="AO417" s="66"/>
    </row>
    <row r="418" spans="1:41" s="22" customFormat="1" ht="42" customHeight="1" x14ac:dyDescent="0.15">
      <c r="A418" s="43"/>
      <c r="B418" s="44"/>
      <c r="C418" s="82" t="s">
        <v>71</v>
      </c>
      <c r="D418" s="71" t="s">
        <v>72</v>
      </c>
      <c r="E418" s="78" t="s">
        <v>73</v>
      </c>
      <c r="F418" s="45"/>
      <c r="G418" s="46"/>
      <c r="H418" s="47" t="s">
        <v>74</v>
      </c>
      <c r="I418" s="48">
        <v>0.5</v>
      </c>
      <c r="J418" s="49">
        <v>0.3</v>
      </c>
      <c r="K418" s="49">
        <v>0.2</v>
      </c>
      <c r="L418" s="49"/>
      <c r="M418" s="49"/>
      <c r="N418" s="50">
        <f t="shared" si="393"/>
        <v>1</v>
      </c>
      <c r="O418" s="51"/>
      <c r="P418" s="52">
        <v>8</v>
      </c>
      <c r="Q418" s="53">
        <v>8</v>
      </c>
      <c r="R418" s="53">
        <v>8</v>
      </c>
      <c r="S418" s="53"/>
      <c r="T418" s="53"/>
      <c r="U418" s="54">
        <f t="shared" si="396"/>
        <v>8</v>
      </c>
      <c r="V418" s="55">
        <f t="shared" si="397"/>
        <v>8</v>
      </c>
      <c r="W418" s="56">
        <v>101091777000</v>
      </c>
      <c r="X418" s="68">
        <v>16692429000</v>
      </c>
      <c r="Y418" s="56">
        <v>26589234000</v>
      </c>
      <c r="Z418" s="56"/>
      <c r="AA418" s="57"/>
      <c r="AB418" s="476">
        <f t="shared" si="375"/>
        <v>1.4802254586673578</v>
      </c>
      <c r="AC418" s="536">
        <f t="shared" si="376"/>
        <v>17.762705504008295</v>
      </c>
      <c r="AD418" s="478">
        <f t="shared" si="390"/>
        <v>12</v>
      </c>
      <c r="AE418" s="59"/>
      <c r="AF418" s="59"/>
      <c r="AG418" s="263">
        <v>19.8</v>
      </c>
      <c r="AH418" s="60">
        <f t="shared" si="377"/>
        <v>39.799999999999997</v>
      </c>
      <c r="AI418" s="55">
        <f t="shared" si="392"/>
        <v>39.799999999999997</v>
      </c>
      <c r="AJ418" s="61"/>
      <c r="AK418" s="62"/>
      <c r="AL418" s="63"/>
      <c r="AM418" s="64">
        <f t="shared" si="394"/>
        <v>1</v>
      </c>
      <c r="AN418" s="65">
        <f t="shared" si="395"/>
        <v>0</v>
      </c>
      <c r="AO418" s="66"/>
    </row>
    <row r="419" spans="1:41" s="22" customFormat="1" ht="53.25" customHeight="1" x14ac:dyDescent="0.15">
      <c r="A419" s="43"/>
      <c r="B419" s="44"/>
      <c r="C419" s="82" t="s">
        <v>75</v>
      </c>
      <c r="D419" s="71" t="s">
        <v>76</v>
      </c>
      <c r="E419" s="45" t="s">
        <v>77</v>
      </c>
      <c r="F419" s="45"/>
      <c r="G419" s="46"/>
      <c r="H419" s="47" t="s">
        <v>78</v>
      </c>
      <c r="I419" s="48">
        <v>0.5</v>
      </c>
      <c r="J419" s="49">
        <v>0.3</v>
      </c>
      <c r="K419" s="49">
        <v>0.2</v>
      </c>
      <c r="L419" s="49"/>
      <c r="M419" s="49"/>
      <c r="N419" s="50">
        <f t="shared" si="393"/>
        <v>1</v>
      </c>
      <c r="O419" s="51"/>
      <c r="P419" s="52">
        <v>8</v>
      </c>
      <c r="Q419" s="53">
        <v>8</v>
      </c>
      <c r="R419" s="53">
        <v>8</v>
      </c>
      <c r="S419" s="53"/>
      <c r="T419" s="53"/>
      <c r="U419" s="54">
        <f t="shared" si="396"/>
        <v>8</v>
      </c>
      <c r="V419" s="55">
        <f t="shared" si="397"/>
        <v>8</v>
      </c>
      <c r="W419" s="57">
        <v>118003002000</v>
      </c>
      <c r="X419" s="57">
        <v>6131387000</v>
      </c>
      <c r="Y419" s="57">
        <v>40023741000</v>
      </c>
      <c r="Z419" s="68"/>
      <c r="AA419" s="57"/>
      <c r="AB419" s="476">
        <f t="shared" si="375"/>
        <v>1.6741359546724865</v>
      </c>
      <c r="AC419" s="536">
        <f t="shared" si="376"/>
        <v>20.089631456069839</v>
      </c>
      <c r="AD419" s="478">
        <f t="shared" si="390"/>
        <v>12</v>
      </c>
      <c r="AE419" s="59"/>
      <c r="AF419" s="59"/>
      <c r="AG419" s="263">
        <v>19.8</v>
      </c>
      <c r="AH419" s="60">
        <f t="shared" si="377"/>
        <v>39.799999999999997</v>
      </c>
      <c r="AI419" s="55">
        <f t="shared" si="392"/>
        <v>39.799999999999997</v>
      </c>
      <c r="AJ419" s="61"/>
      <c r="AK419" s="62"/>
      <c r="AL419" s="63"/>
      <c r="AM419" s="64">
        <f t="shared" si="394"/>
        <v>1</v>
      </c>
      <c r="AN419" s="65">
        <f t="shared" si="395"/>
        <v>0</v>
      </c>
      <c r="AO419" s="66"/>
    </row>
    <row r="420" spans="1:41" s="22" customFormat="1" ht="48" customHeight="1" x14ac:dyDescent="0.15">
      <c r="A420" s="43"/>
      <c r="B420" s="44"/>
      <c r="C420" s="45" t="s">
        <v>79</v>
      </c>
      <c r="D420" s="45" t="s">
        <v>80</v>
      </c>
      <c r="E420" s="73"/>
      <c r="F420" s="45" t="s">
        <v>81</v>
      </c>
      <c r="G420" s="79"/>
      <c r="H420" s="47" t="s">
        <v>82</v>
      </c>
      <c r="I420" s="48">
        <v>0.5</v>
      </c>
      <c r="J420" s="49">
        <v>0.2</v>
      </c>
      <c r="K420" s="49">
        <v>0.1</v>
      </c>
      <c r="L420" s="49">
        <v>0.2</v>
      </c>
      <c r="M420" s="49"/>
      <c r="N420" s="50">
        <f t="shared" si="393"/>
        <v>1</v>
      </c>
      <c r="O420" s="51"/>
      <c r="P420" s="52">
        <v>8</v>
      </c>
      <c r="Q420" s="53">
        <v>8</v>
      </c>
      <c r="R420" s="53">
        <v>8</v>
      </c>
      <c r="S420" s="53">
        <v>8</v>
      </c>
      <c r="T420" s="53"/>
      <c r="U420" s="54">
        <f t="shared" si="396"/>
        <v>8</v>
      </c>
      <c r="V420" s="55">
        <f t="shared" si="397"/>
        <v>8</v>
      </c>
      <c r="W420" s="56">
        <v>60011576000</v>
      </c>
      <c r="X420" s="56">
        <v>44936660000</v>
      </c>
      <c r="Y420" s="57">
        <v>27523020000</v>
      </c>
      <c r="Z420" s="72">
        <v>40723230000</v>
      </c>
      <c r="AA420" s="57"/>
      <c r="AB420" s="476">
        <f t="shared" si="375"/>
        <v>1.2131883141211401</v>
      </c>
      <c r="AC420" s="536">
        <f t="shared" si="376"/>
        <v>14.558259769453681</v>
      </c>
      <c r="AD420" s="478">
        <f t="shared" si="390"/>
        <v>12</v>
      </c>
      <c r="AE420" s="59"/>
      <c r="AF420" s="59"/>
      <c r="AG420" s="263">
        <v>19.8</v>
      </c>
      <c r="AH420" s="60">
        <f t="shared" si="377"/>
        <v>39.799999999999997</v>
      </c>
      <c r="AI420" s="55">
        <f t="shared" si="392"/>
        <v>39.799999999999997</v>
      </c>
      <c r="AJ420" s="61"/>
      <c r="AK420" s="62"/>
      <c r="AL420" s="63"/>
      <c r="AM420" s="64">
        <f t="shared" si="394"/>
        <v>1</v>
      </c>
      <c r="AN420" s="65">
        <f t="shared" si="395"/>
        <v>0</v>
      </c>
      <c r="AO420" s="66"/>
    </row>
    <row r="421" spans="1:41" s="22" customFormat="1" ht="55.5" customHeight="1" x14ac:dyDescent="0.15">
      <c r="A421" s="43"/>
      <c r="B421" s="44"/>
      <c r="C421" s="104" t="s">
        <v>83</v>
      </c>
      <c r="D421" s="77" t="s">
        <v>84</v>
      </c>
      <c r="E421" s="45" t="s">
        <v>85</v>
      </c>
      <c r="F421" s="45"/>
      <c r="G421" s="46"/>
      <c r="H421" s="47" t="s">
        <v>86</v>
      </c>
      <c r="I421" s="48">
        <v>0.5</v>
      </c>
      <c r="J421" s="49">
        <v>0.3</v>
      </c>
      <c r="K421" s="49">
        <v>0.2</v>
      </c>
      <c r="L421" s="49"/>
      <c r="M421" s="49"/>
      <c r="N421" s="50">
        <f t="shared" si="393"/>
        <v>1</v>
      </c>
      <c r="O421" s="51"/>
      <c r="P421" s="52">
        <v>8</v>
      </c>
      <c r="Q421" s="53">
        <v>8</v>
      </c>
      <c r="R421" s="53">
        <v>8</v>
      </c>
      <c r="S421" s="53"/>
      <c r="T421" s="53"/>
      <c r="U421" s="54">
        <f t="shared" si="396"/>
        <v>8</v>
      </c>
      <c r="V421" s="55">
        <f t="shared" si="397"/>
        <v>8</v>
      </c>
      <c r="W421" s="56">
        <v>219799892000</v>
      </c>
      <c r="X421" s="57">
        <v>14706397000</v>
      </c>
      <c r="Y421" s="68">
        <v>32762503000</v>
      </c>
      <c r="Z421" s="68"/>
      <c r="AA421" s="57"/>
      <c r="AB421" s="476">
        <f t="shared" si="375"/>
        <v>2.9390867148327788</v>
      </c>
      <c r="AC421" s="536">
        <f t="shared" si="376"/>
        <v>35.269040577993344</v>
      </c>
      <c r="AD421" s="478">
        <f t="shared" si="390"/>
        <v>12</v>
      </c>
      <c r="AE421" s="59"/>
      <c r="AF421" s="59"/>
      <c r="AG421" s="263">
        <v>19.8</v>
      </c>
      <c r="AH421" s="60">
        <f t="shared" si="377"/>
        <v>39.799999999999997</v>
      </c>
      <c r="AI421" s="55">
        <f t="shared" si="392"/>
        <v>39.799999999999997</v>
      </c>
      <c r="AJ421" s="61"/>
      <c r="AK421" s="62"/>
      <c r="AL421" s="63"/>
      <c r="AM421" s="64">
        <f t="shared" si="394"/>
        <v>1</v>
      </c>
      <c r="AN421" s="65">
        <f t="shared" si="395"/>
        <v>0</v>
      </c>
      <c r="AO421" s="66"/>
    </row>
    <row r="422" spans="1:41" s="22" customFormat="1" ht="42" customHeight="1" x14ac:dyDescent="0.15">
      <c r="A422" s="43"/>
      <c r="B422" s="44"/>
      <c r="C422" s="69" t="s">
        <v>87</v>
      </c>
      <c r="D422" s="67" t="s">
        <v>88</v>
      </c>
      <c r="E422" s="80" t="s">
        <v>89</v>
      </c>
      <c r="F422" s="45"/>
      <c r="G422" s="46"/>
      <c r="H422" s="47" t="s">
        <v>90</v>
      </c>
      <c r="I422" s="48">
        <v>0.5</v>
      </c>
      <c r="J422" s="49">
        <v>0.3</v>
      </c>
      <c r="K422" s="49">
        <v>0.2</v>
      </c>
      <c r="L422" s="49"/>
      <c r="M422" s="49"/>
      <c r="N422" s="50">
        <f t="shared" si="393"/>
        <v>1</v>
      </c>
      <c r="O422" s="51"/>
      <c r="P422" s="52">
        <v>8</v>
      </c>
      <c r="Q422" s="53">
        <v>8</v>
      </c>
      <c r="R422" s="53">
        <v>8</v>
      </c>
      <c r="S422" s="53"/>
      <c r="T422" s="53"/>
      <c r="U422" s="54">
        <f t="shared" si="396"/>
        <v>8</v>
      </c>
      <c r="V422" s="55">
        <f t="shared" si="397"/>
        <v>8</v>
      </c>
      <c r="W422" s="68">
        <v>52350968000</v>
      </c>
      <c r="X422" s="57">
        <v>54403627000</v>
      </c>
      <c r="Y422" s="56">
        <v>36730082000</v>
      </c>
      <c r="Z422" s="56"/>
      <c r="AA422" s="57"/>
      <c r="AB422" s="476">
        <f t="shared" si="375"/>
        <v>1.2120337441462041</v>
      </c>
      <c r="AC422" s="536">
        <f t="shared" si="376"/>
        <v>14.54440492975445</v>
      </c>
      <c r="AD422" s="478">
        <f t="shared" si="390"/>
        <v>12</v>
      </c>
      <c r="AE422" s="59"/>
      <c r="AF422" s="59"/>
      <c r="AG422" s="263">
        <v>19.8</v>
      </c>
      <c r="AH422" s="60">
        <f t="shared" si="377"/>
        <v>39.799999999999997</v>
      </c>
      <c r="AI422" s="55">
        <f t="shared" si="392"/>
        <v>39.799999999999997</v>
      </c>
      <c r="AJ422" s="61"/>
      <c r="AK422" s="62"/>
      <c r="AL422" s="63"/>
      <c r="AM422" s="64">
        <f t="shared" si="394"/>
        <v>1</v>
      </c>
      <c r="AN422" s="65">
        <f t="shared" si="395"/>
        <v>0</v>
      </c>
      <c r="AO422" s="66"/>
    </row>
    <row r="423" spans="1:41" s="22" customFormat="1" ht="42" customHeight="1" x14ac:dyDescent="0.15">
      <c r="A423" s="43"/>
      <c r="B423" s="44"/>
      <c r="C423" s="80" t="s">
        <v>91</v>
      </c>
      <c r="D423" s="67" t="s">
        <v>92</v>
      </c>
      <c r="E423" s="45" t="s">
        <v>93</v>
      </c>
      <c r="F423" s="45"/>
      <c r="G423" s="45"/>
      <c r="H423" s="47" t="s">
        <v>45</v>
      </c>
      <c r="I423" s="48">
        <v>0.5</v>
      </c>
      <c r="J423" s="49">
        <v>0.3</v>
      </c>
      <c r="K423" s="49">
        <v>0.2</v>
      </c>
      <c r="L423" s="49"/>
      <c r="M423" s="49"/>
      <c r="N423" s="50">
        <f t="shared" si="393"/>
        <v>1</v>
      </c>
      <c r="O423" s="51"/>
      <c r="P423" s="52">
        <v>8</v>
      </c>
      <c r="Q423" s="53">
        <v>8</v>
      </c>
      <c r="R423" s="53">
        <v>8</v>
      </c>
      <c r="S423" s="53"/>
      <c r="T423" s="53"/>
      <c r="U423" s="54">
        <f t="shared" si="396"/>
        <v>8</v>
      </c>
      <c r="V423" s="55">
        <f t="shared" si="397"/>
        <v>8</v>
      </c>
      <c r="W423" s="72">
        <v>68460533000</v>
      </c>
      <c r="X423" s="57">
        <v>37571055000</v>
      </c>
      <c r="Y423" s="56">
        <v>28623627000</v>
      </c>
      <c r="Z423" s="56"/>
      <c r="AA423" s="57"/>
      <c r="AB423" s="476">
        <f t="shared" ref="AB423:AB484" si="398">(((((W423*I423)+(X423*J423)+(Y423*K423)+(Z423*L423)+(AA423*M423))/$L$2)))</f>
        <v>1.2456819807590882</v>
      </c>
      <c r="AC423" s="536">
        <f t="shared" ref="AC423:AC486" si="399">12*AB423</f>
        <v>14.948183769109058</v>
      </c>
      <c r="AD423" s="478">
        <f t="shared" si="390"/>
        <v>12</v>
      </c>
      <c r="AE423" s="59"/>
      <c r="AF423" s="59"/>
      <c r="AG423" s="263">
        <v>19.8</v>
      </c>
      <c r="AH423" s="60">
        <f t="shared" si="377"/>
        <v>39.799999999999997</v>
      </c>
      <c r="AI423" s="55">
        <f t="shared" si="392"/>
        <v>39.799999999999997</v>
      </c>
      <c r="AJ423" s="61"/>
      <c r="AK423" s="62"/>
      <c r="AL423" s="63"/>
      <c r="AM423" s="64">
        <f t="shared" si="394"/>
        <v>1</v>
      </c>
      <c r="AN423" s="65">
        <f t="shared" si="395"/>
        <v>0</v>
      </c>
      <c r="AO423" s="66"/>
    </row>
    <row r="424" spans="1:41" s="22" customFormat="1" ht="57" customHeight="1" x14ac:dyDescent="0.15">
      <c r="A424" s="43"/>
      <c r="B424" s="44"/>
      <c r="C424" s="69" t="s">
        <v>94</v>
      </c>
      <c r="D424" s="67" t="s">
        <v>95</v>
      </c>
      <c r="E424" s="80"/>
      <c r="F424" s="45"/>
      <c r="G424" s="46"/>
      <c r="H424" s="47" t="s">
        <v>96</v>
      </c>
      <c r="I424" s="48">
        <v>0.51</v>
      </c>
      <c r="J424" s="49">
        <v>0.49</v>
      </c>
      <c r="K424" s="49"/>
      <c r="L424" s="49"/>
      <c r="M424" s="49"/>
      <c r="N424" s="50">
        <f t="shared" si="393"/>
        <v>1</v>
      </c>
      <c r="O424" s="51"/>
      <c r="P424" s="52">
        <v>8</v>
      </c>
      <c r="Q424" s="53">
        <v>8</v>
      </c>
      <c r="R424" s="53"/>
      <c r="S424" s="53"/>
      <c r="T424" s="53"/>
      <c r="U424" s="54">
        <f t="shared" si="396"/>
        <v>8</v>
      </c>
      <c r="V424" s="55">
        <f t="shared" si="397"/>
        <v>8</v>
      </c>
      <c r="W424" s="68">
        <v>42891080000</v>
      </c>
      <c r="X424" s="68">
        <v>56028164000</v>
      </c>
      <c r="Y424" s="57"/>
      <c r="Z424" s="68"/>
      <c r="AA424" s="57"/>
      <c r="AB424" s="476">
        <f t="shared" si="398"/>
        <v>1.1995264841760604</v>
      </c>
      <c r="AC424" s="536">
        <f t="shared" si="399"/>
        <v>14.394317810112724</v>
      </c>
      <c r="AD424" s="478">
        <f t="shared" si="390"/>
        <v>12</v>
      </c>
      <c r="AE424" s="59"/>
      <c r="AF424" s="59"/>
      <c r="AG424" s="263">
        <v>19.8</v>
      </c>
      <c r="AH424" s="60">
        <f t="shared" si="377"/>
        <v>39.799999999999997</v>
      </c>
      <c r="AI424" s="55">
        <f t="shared" si="392"/>
        <v>39.799999999999997</v>
      </c>
      <c r="AJ424" s="61"/>
      <c r="AK424" s="62"/>
      <c r="AL424" s="63"/>
      <c r="AM424" s="64">
        <f t="shared" si="394"/>
        <v>1</v>
      </c>
      <c r="AN424" s="65">
        <f t="shared" si="395"/>
        <v>0</v>
      </c>
      <c r="AO424" s="66"/>
    </row>
    <row r="425" spans="1:41" s="22" customFormat="1" ht="52.5" customHeight="1" x14ac:dyDescent="0.15">
      <c r="A425" s="43"/>
      <c r="B425" s="44"/>
      <c r="C425" s="81" t="s">
        <v>97</v>
      </c>
      <c r="D425" s="45" t="s">
        <v>98</v>
      </c>
      <c r="E425" s="45"/>
      <c r="F425" s="45"/>
      <c r="G425" s="46"/>
      <c r="H425" s="47" t="s">
        <v>99</v>
      </c>
      <c r="I425" s="48">
        <v>0.51</v>
      </c>
      <c r="J425" s="49">
        <v>0.49</v>
      </c>
      <c r="K425" s="49"/>
      <c r="L425" s="49"/>
      <c r="M425" s="49"/>
      <c r="N425" s="50">
        <f t="shared" si="393"/>
        <v>1</v>
      </c>
      <c r="O425" s="51"/>
      <c r="P425" s="53">
        <v>8</v>
      </c>
      <c r="Q425" s="53">
        <v>8</v>
      </c>
      <c r="R425" s="53"/>
      <c r="S425" s="53"/>
      <c r="T425" s="53"/>
      <c r="U425" s="54">
        <f t="shared" si="396"/>
        <v>8</v>
      </c>
      <c r="V425" s="55">
        <f t="shared" si="397"/>
        <v>8</v>
      </c>
      <c r="W425" s="72">
        <v>47283125000</v>
      </c>
      <c r="X425" s="68">
        <v>65225958000</v>
      </c>
      <c r="Y425" s="56"/>
      <c r="Z425" s="68"/>
      <c r="AA425" s="57"/>
      <c r="AB425" s="476">
        <f t="shared" si="398"/>
        <v>1.363591487004276</v>
      </c>
      <c r="AC425" s="536">
        <f t="shared" si="399"/>
        <v>16.36309784405131</v>
      </c>
      <c r="AD425" s="478">
        <f t="shared" si="390"/>
        <v>12</v>
      </c>
      <c r="AE425" s="59"/>
      <c r="AF425" s="59"/>
      <c r="AG425" s="263">
        <v>19.8</v>
      </c>
      <c r="AH425" s="60">
        <f t="shared" si="377"/>
        <v>39.799999999999997</v>
      </c>
      <c r="AI425" s="55">
        <f t="shared" si="392"/>
        <v>39.799999999999997</v>
      </c>
      <c r="AJ425" s="61"/>
      <c r="AK425" s="62"/>
      <c r="AL425" s="63"/>
      <c r="AM425" s="64">
        <f t="shared" si="394"/>
        <v>1</v>
      </c>
      <c r="AN425" s="65">
        <f t="shared" si="395"/>
        <v>0</v>
      </c>
      <c r="AO425" s="66"/>
    </row>
    <row r="426" spans="1:41" s="22" customFormat="1" ht="42" customHeight="1" x14ac:dyDescent="0.15">
      <c r="A426" s="43"/>
      <c r="B426" s="44"/>
      <c r="C426" s="67" t="s">
        <v>100</v>
      </c>
      <c r="D426" s="45" t="s">
        <v>101</v>
      </c>
      <c r="E426" s="45"/>
      <c r="F426" s="45"/>
      <c r="G426" s="46"/>
      <c r="H426" s="47" t="s">
        <v>102</v>
      </c>
      <c r="I426" s="48">
        <v>0.51</v>
      </c>
      <c r="J426" s="49">
        <v>0.49</v>
      </c>
      <c r="K426" s="49"/>
      <c r="L426" s="49"/>
      <c r="M426" s="49"/>
      <c r="N426" s="50">
        <f t="shared" si="393"/>
        <v>1</v>
      </c>
      <c r="O426" s="51"/>
      <c r="P426" s="52">
        <v>8</v>
      </c>
      <c r="Q426" s="53">
        <v>8</v>
      </c>
      <c r="R426" s="53"/>
      <c r="S426" s="53"/>
      <c r="T426" s="53"/>
      <c r="U426" s="54">
        <f t="shared" si="396"/>
        <v>8</v>
      </c>
      <c r="V426" s="55">
        <f t="shared" si="397"/>
        <v>8</v>
      </c>
      <c r="W426" s="56">
        <v>50723988000</v>
      </c>
      <c r="X426" s="68">
        <v>48970532000</v>
      </c>
      <c r="Y426" s="68"/>
      <c r="Z426" s="68"/>
      <c r="AA426" s="57"/>
      <c r="AB426" s="476">
        <f t="shared" si="398"/>
        <v>1.2125737340394764</v>
      </c>
      <c r="AC426" s="536">
        <f t="shared" si="399"/>
        <v>14.550884808473718</v>
      </c>
      <c r="AD426" s="478">
        <f t="shared" si="390"/>
        <v>12</v>
      </c>
      <c r="AE426" s="59"/>
      <c r="AF426" s="59"/>
      <c r="AG426" s="263">
        <v>19.8</v>
      </c>
      <c r="AH426" s="60">
        <f t="shared" si="377"/>
        <v>39.799999999999997</v>
      </c>
      <c r="AI426" s="55">
        <f t="shared" si="392"/>
        <v>39.799999999999997</v>
      </c>
      <c r="AJ426" s="61"/>
      <c r="AK426" s="62"/>
      <c r="AL426" s="63"/>
      <c r="AM426" s="64">
        <f t="shared" si="394"/>
        <v>1</v>
      </c>
      <c r="AN426" s="65">
        <f t="shared" si="395"/>
        <v>0</v>
      </c>
      <c r="AO426" s="66"/>
    </row>
    <row r="427" spans="1:41" s="22" customFormat="1" ht="42" customHeight="1" x14ac:dyDescent="0.15">
      <c r="A427" s="43"/>
      <c r="B427" s="44"/>
      <c r="C427" s="67" t="s">
        <v>103</v>
      </c>
      <c r="D427" s="45"/>
      <c r="E427" s="82"/>
      <c r="F427" s="45"/>
      <c r="G427" s="46"/>
      <c r="H427" s="47" t="s">
        <v>104</v>
      </c>
      <c r="I427" s="48">
        <v>0.51</v>
      </c>
      <c r="J427" s="49">
        <v>0.49</v>
      </c>
      <c r="K427" s="49"/>
      <c r="L427" s="49"/>
      <c r="M427" s="49"/>
      <c r="N427" s="50">
        <f t="shared" si="393"/>
        <v>1</v>
      </c>
      <c r="O427" s="51"/>
      <c r="P427" s="52">
        <v>8</v>
      </c>
      <c r="Q427" s="53">
        <v>8</v>
      </c>
      <c r="R427" s="53"/>
      <c r="S427" s="53"/>
      <c r="T427" s="53"/>
      <c r="U427" s="54">
        <f t="shared" si="396"/>
        <v>8</v>
      </c>
      <c r="V427" s="55">
        <f t="shared" si="397"/>
        <v>8</v>
      </c>
      <c r="W427" s="57">
        <v>17248782000</v>
      </c>
      <c r="X427" s="57">
        <v>154109529000</v>
      </c>
      <c r="Y427" s="56"/>
      <c r="Z427" s="56"/>
      <c r="AA427" s="57"/>
      <c r="AB427" s="476">
        <f t="shared" si="398"/>
        <v>2.0501990822531071</v>
      </c>
      <c r="AC427" s="536">
        <f t="shared" si="399"/>
        <v>24.602388987037287</v>
      </c>
      <c r="AD427" s="478">
        <f t="shared" si="390"/>
        <v>12</v>
      </c>
      <c r="AE427" s="59"/>
      <c r="AF427" s="59"/>
      <c r="AG427" s="263">
        <v>19.8</v>
      </c>
      <c r="AH427" s="60">
        <f t="shared" si="377"/>
        <v>39.799999999999997</v>
      </c>
      <c r="AI427" s="55">
        <f t="shared" si="392"/>
        <v>39.799999999999997</v>
      </c>
      <c r="AJ427" s="61"/>
      <c r="AK427" s="62"/>
      <c r="AL427" s="63"/>
      <c r="AM427" s="64">
        <f t="shared" si="394"/>
        <v>1</v>
      </c>
      <c r="AN427" s="65">
        <f t="shared" si="395"/>
        <v>0</v>
      </c>
      <c r="AO427" s="66"/>
    </row>
    <row r="428" spans="1:41" s="22" customFormat="1" ht="42" customHeight="1" x14ac:dyDescent="0.15">
      <c r="A428" s="43"/>
      <c r="B428" s="44"/>
      <c r="C428" s="45" t="s">
        <v>106</v>
      </c>
      <c r="D428" s="67" t="s">
        <v>107</v>
      </c>
      <c r="E428" s="45" t="s">
        <v>108</v>
      </c>
      <c r="F428" s="45"/>
      <c r="G428" s="46"/>
      <c r="H428" s="47" t="s">
        <v>109</v>
      </c>
      <c r="I428" s="48">
        <v>0.4</v>
      </c>
      <c r="J428" s="49">
        <v>0.3</v>
      </c>
      <c r="K428" s="49">
        <v>0.3</v>
      </c>
      <c r="L428" s="49"/>
      <c r="M428" s="49"/>
      <c r="N428" s="50"/>
      <c r="O428" s="51"/>
      <c r="P428" s="52"/>
      <c r="Q428" s="53"/>
      <c r="R428" s="53"/>
      <c r="S428" s="53"/>
      <c r="T428" s="53"/>
      <c r="U428" s="54">
        <f t="shared" si="396"/>
        <v>0</v>
      </c>
      <c r="V428" s="55">
        <f t="shared" si="397"/>
        <v>0</v>
      </c>
      <c r="W428" s="57"/>
      <c r="X428" s="57"/>
      <c r="Y428" s="56"/>
      <c r="Z428" s="56"/>
      <c r="AA428" s="57"/>
      <c r="AB428" s="476">
        <f t="shared" si="398"/>
        <v>0</v>
      </c>
      <c r="AC428" s="536">
        <f t="shared" si="399"/>
        <v>0</v>
      </c>
      <c r="AD428" s="478">
        <f t="shared" si="390"/>
        <v>0</v>
      </c>
      <c r="AE428" s="59"/>
      <c r="AF428" s="59"/>
      <c r="AG428" s="263">
        <v>19.8</v>
      </c>
      <c r="AH428" s="60">
        <f t="shared" si="377"/>
        <v>19.8</v>
      </c>
      <c r="AI428" s="55"/>
      <c r="AJ428" s="61"/>
      <c r="AK428" s="62"/>
      <c r="AL428" s="63"/>
      <c r="AM428" s="64"/>
      <c r="AN428" s="65"/>
      <c r="AO428" s="66"/>
    </row>
    <row r="429" spans="1:41" s="22" customFormat="1" ht="42" customHeight="1" x14ac:dyDescent="0.15">
      <c r="A429" s="43"/>
      <c r="B429" s="44"/>
      <c r="C429" s="69" t="s">
        <v>909</v>
      </c>
      <c r="D429" s="45"/>
      <c r="E429" s="45"/>
      <c r="F429" s="45"/>
      <c r="G429" s="46"/>
      <c r="H429" s="47"/>
      <c r="I429" s="48"/>
      <c r="J429" s="49"/>
      <c r="K429" s="49"/>
      <c r="L429" s="49"/>
      <c r="M429" s="49"/>
      <c r="N429" s="50"/>
      <c r="O429" s="51"/>
      <c r="P429" s="52"/>
      <c r="Q429" s="53"/>
      <c r="R429" s="53"/>
      <c r="S429" s="53"/>
      <c r="T429" s="53"/>
      <c r="U429" s="54">
        <f t="shared" si="396"/>
        <v>0</v>
      </c>
      <c r="V429" s="55">
        <f t="shared" si="397"/>
        <v>0</v>
      </c>
      <c r="W429" s="56"/>
      <c r="X429" s="57"/>
      <c r="Y429" s="56"/>
      <c r="Z429" s="56"/>
      <c r="AA429" s="57"/>
      <c r="AB429" s="476">
        <f t="shared" si="398"/>
        <v>0</v>
      </c>
      <c r="AC429" s="536">
        <f t="shared" si="399"/>
        <v>0</v>
      </c>
      <c r="AD429" s="478">
        <f t="shared" si="390"/>
        <v>0</v>
      </c>
      <c r="AE429" s="59"/>
      <c r="AF429" s="59"/>
      <c r="AG429" s="263">
        <v>19.8</v>
      </c>
      <c r="AH429" s="60">
        <f t="shared" si="377"/>
        <v>19.8</v>
      </c>
      <c r="AI429" s="55"/>
      <c r="AJ429" s="61"/>
      <c r="AK429" s="62"/>
      <c r="AL429" s="63"/>
      <c r="AM429" s="64"/>
      <c r="AN429" s="65"/>
      <c r="AO429" s="66"/>
    </row>
    <row r="430" spans="1:41" s="22" customFormat="1" ht="42" customHeight="1" x14ac:dyDescent="0.15">
      <c r="A430" s="43"/>
      <c r="B430" s="44"/>
      <c r="C430" s="45" t="s">
        <v>110</v>
      </c>
      <c r="D430" s="73" t="s">
        <v>111</v>
      </c>
      <c r="E430" s="45" t="s">
        <v>112</v>
      </c>
      <c r="F430" s="104" t="s">
        <v>113</v>
      </c>
      <c r="G430" s="46"/>
      <c r="H430" s="47" t="s">
        <v>114</v>
      </c>
      <c r="I430" s="48">
        <v>0.51</v>
      </c>
      <c r="J430" s="49">
        <v>0.49</v>
      </c>
      <c r="K430" s="49"/>
      <c r="L430" s="49"/>
      <c r="M430" s="49"/>
      <c r="N430" s="50">
        <f>SUM(I430:M430)</f>
        <v>1</v>
      </c>
      <c r="O430" s="51"/>
      <c r="P430" s="52">
        <v>32</v>
      </c>
      <c r="Q430" s="53">
        <v>35</v>
      </c>
      <c r="R430" s="53"/>
      <c r="S430" s="53"/>
      <c r="T430" s="53"/>
      <c r="U430" s="54">
        <f>ROUND((((P430*14/35*I430)+(Q430*14/35*J430)+(R430*14/35*K430)+(S430*14/35*L430)+(T430*14/35*M430))*O430),2)</f>
        <v>0</v>
      </c>
      <c r="V430" s="55">
        <f>IF(U430&gt;=14,14,U430)</f>
        <v>0</v>
      </c>
      <c r="W430" s="57">
        <v>43299727000</v>
      </c>
      <c r="X430" s="57">
        <v>64435476000</v>
      </c>
      <c r="Y430" s="72"/>
      <c r="Z430" s="68"/>
      <c r="AA430" s="57"/>
      <c r="AB430" s="476">
        <f t="shared" si="398"/>
        <v>1.3047712865928429</v>
      </c>
      <c r="AC430" s="536">
        <f t="shared" si="399"/>
        <v>15.657255439114115</v>
      </c>
      <c r="AD430" s="478">
        <f t="shared" si="390"/>
        <v>12</v>
      </c>
      <c r="AE430" s="59"/>
      <c r="AF430" s="59"/>
      <c r="AG430" s="263">
        <v>19.8</v>
      </c>
      <c r="AH430" s="60">
        <f t="shared" si="377"/>
        <v>31.8</v>
      </c>
      <c r="AI430" s="55"/>
      <c r="AJ430" s="61"/>
      <c r="AK430" s="62"/>
      <c r="AL430" s="63"/>
      <c r="AM430" s="64"/>
      <c r="AN430" s="65"/>
      <c r="AO430" s="66"/>
    </row>
    <row r="431" spans="1:41" s="22" customFormat="1" ht="42" customHeight="1" x14ac:dyDescent="0.15">
      <c r="A431" s="43"/>
      <c r="B431" s="44"/>
      <c r="C431" s="45" t="s">
        <v>63</v>
      </c>
      <c r="D431" s="45" t="s">
        <v>110</v>
      </c>
      <c r="E431" s="45" t="s">
        <v>115</v>
      </c>
      <c r="F431" s="45" t="s">
        <v>116</v>
      </c>
      <c r="G431" s="46"/>
      <c r="H431" s="47"/>
      <c r="I431" s="48">
        <v>0.7</v>
      </c>
      <c r="J431" s="49">
        <v>0.3</v>
      </c>
      <c r="K431" s="49"/>
      <c r="L431" s="49"/>
      <c r="M431" s="49"/>
      <c r="N431" s="50">
        <f>SUM(I431:M431)</f>
        <v>1</v>
      </c>
      <c r="O431" s="51"/>
      <c r="P431" s="52">
        <v>33.799999999999997</v>
      </c>
      <c r="Q431" s="53">
        <v>32</v>
      </c>
      <c r="R431" s="53"/>
      <c r="S431" s="53"/>
      <c r="T431" s="53"/>
      <c r="U431" s="54">
        <f>ROUND((((P431*14/35*I431)+(Q431*14/35*J431)+(R431*14/35*K431)+(S431*14/35*L431)+(T431*14/35*M431))*O431),2)</f>
        <v>0</v>
      </c>
      <c r="V431" s="55">
        <f>IF(U431&gt;=14,14,U431)</f>
        <v>0</v>
      </c>
      <c r="W431" s="57">
        <v>52000000000</v>
      </c>
      <c r="X431" s="57">
        <v>43299727000</v>
      </c>
      <c r="Y431" s="72"/>
      <c r="Z431" s="68"/>
      <c r="AA431" s="57"/>
      <c r="AB431" s="476">
        <f t="shared" si="398"/>
        <v>1.2010260534084698</v>
      </c>
      <c r="AC431" s="536">
        <f t="shared" si="399"/>
        <v>14.412312640901638</v>
      </c>
      <c r="AD431" s="478">
        <f t="shared" si="390"/>
        <v>12</v>
      </c>
      <c r="AE431" s="59"/>
      <c r="AF431" s="59"/>
      <c r="AG431" s="263">
        <v>19.8</v>
      </c>
      <c r="AH431" s="60">
        <f t="shared" si="377"/>
        <v>31.8</v>
      </c>
      <c r="AI431" s="55"/>
      <c r="AJ431" s="61"/>
      <c r="AK431" s="62"/>
      <c r="AL431" s="63"/>
      <c r="AM431" s="64"/>
      <c r="AN431" s="65"/>
      <c r="AO431" s="66"/>
    </row>
    <row r="432" spans="1:41" s="22" customFormat="1" ht="41.25" customHeight="1" x14ac:dyDescent="0.15">
      <c r="A432" s="84"/>
      <c r="B432" s="85"/>
      <c r="C432" s="69" t="s">
        <v>47</v>
      </c>
      <c r="D432" s="86"/>
      <c r="E432" s="87"/>
      <c r="F432" s="87"/>
      <c r="G432" s="87"/>
      <c r="H432" s="47"/>
      <c r="I432" s="88"/>
      <c r="J432" s="86"/>
      <c r="K432" s="87"/>
      <c r="L432" s="86"/>
      <c r="M432" s="87"/>
      <c r="N432" s="89"/>
      <c r="O432" s="90"/>
      <c r="P432" s="88"/>
      <c r="Q432" s="86"/>
      <c r="R432" s="87"/>
      <c r="S432" s="86"/>
      <c r="T432" s="87"/>
      <c r="U432" s="91"/>
      <c r="V432" s="92"/>
      <c r="W432" s="93"/>
      <c r="X432" s="94"/>
      <c r="Y432" s="95"/>
      <c r="Z432" s="94"/>
      <c r="AA432" s="95"/>
      <c r="AB432" s="476">
        <f t="shared" si="398"/>
        <v>0</v>
      </c>
      <c r="AC432" s="536">
        <f t="shared" si="399"/>
        <v>0</v>
      </c>
      <c r="AD432" s="478">
        <f t="shared" si="390"/>
        <v>0</v>
      </c>
      <c r="AE432" s="97"/>
      <c r="AF432" s="153"/>
      <c r="AG432" s="263">
        <v>19.8</v>
      </c>
      <c r="AH432" s="60">
        <f t="shared" ref="AH432:AH495" si="400">V432+AD432+AG432+AE432+AF432</f>
        <v>19.8</v>
      </c>
      <c r="AI432" s="98"/>
      <c r="AJ432" s="94"/>
      <c r="AK432" s="87"/>
      <c r="AL432" s="99"/>
      <c r="AM432" s="100"/>
      <c r="AN432" s="101"/>
      <c r="AO432" s="102"/>
    </row>
    <row r="433" spans="1:41" s="22" customFormat="1" ht="42" customHeight="1" x14ac:dyDescent="0.15">
      <c r="A433" s="43"/>
      <c r="B433" s="44"/>
      <c r="C433" s="45"/>
      <c r="D433" s="82" t="s">
        <v>117</v>
      </c>
      <c r="E433" s="45"/>
      <c r="F433" s="45"/>
      <c r="G433" s="45"/>
      <c r="H433" s="47"/>
      <c r="I433" s="48"/>
      <c r="J433" s="49"/>
      <c r="K433" s="49"/>
      <c r="L433" s="49"/>
      <c r="M433" s="49"/>
      <c r="N433" s="50"/>
      <c r="O433" s="51"/>
      <c r="P433" s="52"/>
      <c r="Q433" s="53"/>
      <c r="R433" s="53"/>
      <c r="S433" s="53"/>
      <c r="T433" s="53"/>
      <c r="U433" s="54"/>
      <c r="V433" s="55"/>
      <c r="W433" s="57"/>
      <c r="X433" s="56"/>
      <c r="Y433" s="56"/>
      <c r="Z433" s="56"/>
      <c r="AA433" s="57"/>
      <c r="AB433" s="476">
        <f t="shared" si="398"/>
        <v>0</v>
      </c>
      <c r="AC433" s="536">
        <f t="shared" si="399"/>
        <v>0</v>
      </c>
      <c r="AD433" s="478">
        <f t="shared" si="390"/>
        <v>0</v>
      </c>
      <c r="AE433" s="59"/>
      <c r="AF433" s="59"/>
      <c r="AG433" s="263">
        <v>19.8</v>
      </c>
      <c r="AH433" s="60">
        <f t="shared" si="400"/>
        <v>19.8</v>
      </c>
      <c r="AI433" s="55"/>
      <c r="AJ433" s="61"/>
      <c r="AK433" s="62"/>
      <c r="AL433" s="63"/>
      <c r="AM433" s="64"/>
      <c r="AN433" s="65"/>
      <c r="AO433" s="66"/>
    </row>
    <row r="434" spans="1:41" s="22" customFormat="1" ht="52.5" customHeight="1" x14ac:dyDescent="0.15">
      <c r="A434" s="43"/>
      <c r="B434" s="44"/>
      <c r="C434" s="103" t="s">
        <v>118</v>
      </c>
      <c r="D434" s="82" t="s">
        <v>119</v>
      </c>
      <c r="E434" s="83" t="s">
        <v>120</v>
      </c>
      <c r="F434" s="104" t="s">
        <v>121</v>
      </c>
      <c r="G434" s="46"/>
      <c r="H434" s="45"/>
      <c r="I434" s="48"/>
      <c r="J434" s="49"/>
      <c r="K434" s="49"/>
      <c r="L434" s="49"/>
      <c r="M434" s="49"/>
      <c r="N434" s="50"/>
      <c r="O434" s="51"/>
      <c r="P434" s="52"/>
      <c r="Q434" s="53"/>
      <c r="R434" s="53"/>
      <c r="S434" s="53"/>
      <c r="T434" s="53"/>
      <c r="U434" s="54"/>
      <c r="V434" s="55"/>
      <c r="W434" s="68"/>
      <c r="X434" s="57"/>
      <c r="Y434" s="105"/>
      <c r="Z434" s="56"/>
      <c r="AA434" s="57"/>
      <c r="AB434" s="476">
        <f t="shared" si="398"/>
        <v>0</v>
      </c>
      <c r="AC434" s="536">
        <f t="shared" si="399"/>
        <v>0</v>
      </c>
      <c r="AD434" s="478">
        <f t="shared" si="390"/>
        <v>0</v>
      </c>
      <c r="AE434" s="59"/>
      <c r="AF434" s="59"/>
      <c r="AG434" s="263">
        <v>19.8</v>
      </c>
      <c r="AH434" s="60">
        <f t="shared" si="400"/>
        <v>19.8</v>
      </c>
      <c r="AI434" s="55"/>
      <c r="AJ434" s="61"/>
      <c r="AK434" s="62"/>
      <c r="AL434" s="63"/>
      <c r="AM434" s="64"/>
      <c r="AN434" s="65"/>
      <c r="AO434" s="66"/>
    </row>
    <row r="435" spans="1:41" s="22" customFormat="1" ht="42" customHeight="1" x14ac:dyDescent="0.15">
      <c r="A435" s="43"/>
      <c r="B435" s="44"/>
      <c r="C435" s="106" t="s">
        <v>122</v>
      </c>
      <c r="D435" s="106" t="s">
        <v>123</v>
      </c>
      <c r="E435" s="107" t="s">
        <v>124</v>
      </c>
      <c r="F435" s="69"/>
      <c r="G435" s="108"/>
      <c r="H435" s="47"/>
      <c r="I435" s="48"/>
      <c r="J435" s="49"/>
      <c r="K435" s="49"/>
      <c r="L435" s="49"/>
      <c r="M435" s="49"/>
      <c r="N435" s="50"/>
      <c r="O435" s="51"/>
      <c r="P435" s="52"/>
      <c r="Q435" s="53"/>
      <c r="R435" s="53"/>
      <c r="S435" s="53"/>
      <c r="T435" s="53"/>
      <c r="U435" s="54"/>
      <c r="V435" s="55"/>
      <c r="W435" s="56"/>
      <c r="X435" s="57"/>
      <c r="Y435" s="56"/>
      <c r="Z435" s="68"/>
      <c r="AA435" s="57"/>
      <c r="AB435" s="476">
        <f t="shared" si="398"/>
        <v>0</v>
      </c>
      <c r="AC435" s="536">
        <f t="shared" si="399"/>
        <v>0</v>
      </c>
      <c r="AD435" s="478">
        <f t="shared" si="390"/>
        <v>0</v>
      </c>
      <c r="AE435" s="59"/>
      <c r="AF435" s="59"/>
      <c r="AG435" s="263">
        <v>19.8</v>
      </c>
      <c r="AH435" s="60">
        <f t="shared" si="400"/>
        <v>19.8</v>
      </c>
      <c r="AI435" s="55"/>
      <c r="AJ435" s="61"/>
      <c r="AK435" s="62"/>
      <c r="AL435" s="63"/>
      <c r="AM435" s="64"/>
      <c r="AN435" s="65"/>
      <c r="AO435" s="66"/>
    </row>
    <row r="436" spans="1:41" s="22" customFormat="1" ht="59.25" customHeight="1" x14ac:dyDescent="0.15">
      <c r="A436" s="43"/>
      <c r="B436" s="44"/>
      <c r="C436" s="109" t="s">
        <v>125</v>
      </c>
      <c r="D436" s="80"/>
      <c r="E436" s="106" t="s">
        <v>126</v>
      </c>
      <c r="F436" s="110" t="s">
        <v>47</v>
      </c>
      <c r="G436" s="103" t="s">
        <v>69</v>
      </c>
      <c r="H436" s="47" t="s">
        <v>127</v>
      </c>
      <c r="I436" s="48">
        <v>0.51</v>
      </c>
      <c r="J436" s="49">
        <v>0.49</v>
      </c>
      <c r="K436" s="49"/>
      <c r="L436" s="49"/>
      <c r="M436" s="49"/>
      <c r="N436" s="50">
        <f>SUM(I436:M436)</f>
        <v>1</v>
      </c>
      <c r="O436" s="51">
        <v>1.03</v>
      </c>
      <c r="P436" s="52">
        <v>33.799999999999997</v>
      </c>
      <c r="Q436" s="53">
        <v>35</v>
      </c>
      <c r="R436" s="53"/>
      <c r="S436" s="53"/>
      <c r="T436" s="53"/>
      <c r="U436" s="54">
        <f>ROUND((((P436*14/35*I436)+(Q436*14/35*J436)+(R436*14/35*K436)+(S436*14/35*L436)+(T436*14/35*M436))*O436),2)</f>
        <v>14.17</v>
      </c>
      <c r="V436" s="55">
        <f>IF(U436&gt;=14,14,U436)</f>
        <v>14</v>
      </c>
      <c r="W436" s="72">
        <v>47283125000</v>
      </c>
      <c r="X436" s="72"/>
      <c r="Y436" s="56"/>
      <c r="Z436" s="68">
        <v>37313964000</v>
      </c>
      <c r="AA436" s="57"/>
      <c r="AB436" s="476">
        <f t="shared" si="398"/>
        <v>0.58639528612420133</v>
      </c>
      <c r="AC436" s="536">
        <f t="shared" si="399"/>
        <v>7.0367434334904164</v>
      </c>
      <c r="AD436" s="478">
        <f t="shared" si="390"/>
        <v>7.0367434334904164</v>
      </c>
      <c r="AE436" s="59"/>
      <c r="AF436" s="59"/>
      <c r="AG436" s="263">
        <v>19.8</v>
      </c>
      <c r="AH436" s="60">
        <f t="shared" si="400"/>
        <v>40.836743433490412</v>
      </c>
      <c r="AI436" s="55"/>
      <c r="AJ436" s="111"/>
      <c r="AK436" s="62"/>
      <c r="AL436" s="63"/>
      <c r="AM436" s="64"/>
      <c r="AN436" s="65"/>
      <c r="AO436" s="66"/>
    </row>
    <row r="437" spans="1:41" s="22" customFormat="1" ht="48" customHeight="1" x14ac:dyDescent="0.15">
      <c r="A437" s="43"/>
      <c r="B437" s="44"/>
      <c r="C437" s="112" t="s">
        <v>128</v>
      </c>
      <c r="D437" s="113" t="s">
        <v>129</v>
      </c>
      <c r="E437" s="45"/>
      <c r="F437" s="45"/>
      <c r="G437" s="46"/>
      <c r="H437" s="47" t="s">
        <v>45</v>
      </c>
      <c r="I437" s="48">
        <v>0.52</v>
      </c>
      <c r="J437" s="49">
        <v>0.48</v>
      </c>
      <c r="K437" s="49"/>
      <c r="L437" s="49"/>
      <c r="M437" s="49"/>
      <c r="N437" s="50">
        <f t="shared" ref="N437:N455" si="401">SUM(I437:M437)</f>
        <v>1</v>
      </c>
      <c r="O437" s="51">
        <v>1.03</v>
      </c>
      <c r="P437" s="52">
        <v>35</v>
      </c>
      <c r="Q437" s="53">
        <v>35</v>
      </c>
      <c r="R437" s="53"/>
      <c r="S437" s="53"/>
      <c r="T437" s="53"/>
      <c r="U437" s="54">
        <f t="shared" ref="U437:U452" si="402">ROUND((((P437*14/35*I437)+(Q437*14/35*J437)+(R437*14/35*K437)+(S437*14/35*L437)+(T437*14/35*M437))*O437),2)</f>
        <v>14.42</v>
      </c>
      <c r="V437" s="55">
        <f t="shared" ref="V437:V452" si="403">IF(U437&gt;=14,14,U437)</f>
        <v>14</v>
      </c>
      <c r="W437" s="56">
        <v>8774026000</v>
      </c>
      <c r="X437" s="72">
        <v>86060576000</v>
      </c>
      <c r="Y437" s="57"/>
      <c r="Z437" s="56"/>
      <c r="AA437" s="57"/>
      <c r="AB437" s="476">
        <f t="shared" si="398"/>
        <v>1.1154695695020875</v>
      </c>
      <c r="AC437" s="536">
        <f t="shared" si="399"/>
        <v>13.385634834025051</v>
      </c>
      <c r="AD437" s="478">
        <f t="shared" si="390"/>
        <v>12</v>
      </c>
      <c r="AE437" s="59"/>
      <c r="AF437" s="59"/>
      <c r="AG437" s="263">
        <v>19.8</v>
      </c>
      <c r="AH437" s="60">
        <f t="shared" si="400"/>
        <v>45.8</v>
      </c>
      <c r="AI437" s="55"/>
      <c r="AJ437" s="61"/>
      <c r="AK437" s="62"/>
      <c r="AL437" s="63"/>
      <c r="AM437" s="64"/>
      <c r="AN437" s="65"/>
      <c r="AO437" s="66"/>
    </row>
    <row r="438" spans="1:41" s="22" customFormat="1" ht="51.75" customHeight="1" x14ac:dyDescent="0.15">
      <c r="A438" s="43"/>
      <c r="B438" s="44"/>
      <c r="C438" s="112" t="s">
        <v>130</v>
      </c>
      <c r="D438" s="113" t="s">
        <v>131</v>
      </c>
      <c r="E438" s="106" t="s">
        <v>122</v>
      </c>
      <c r="F438" s="80"/>
      <c r="G438" s="46"/>
      <c r="H438" s="47" t="s">
        <v>132</v>
      </c>
      <c r="I438" s="48">
        <v>0.34</v>
      </c>
      <c r="J438" s="49">
        <v>0.33</v>
      </c>
      <c r="K438" s="49">
        <v>0.33</v>
      </c>
      <c r="L438" s="49"/>
      <c r="M438" s="49"/>
      <c r="N438" s="50">
        <f t="shared" si="401"/>
        <v>1</v>
      </c>
      <c r="O438" s="51">
        <v>1.03</v>
      </c>
      <c r="P438" s="52">
        <v>33.799999999999997</v>
      </c>
      <c r="Q438" s="53">
        <v>33.799999999999997</v>
      </c>
      <c r="R438" s="53">
        <v>35</v>
      </c>
      <c r="S438" s="53"/>
      <c r="T438" s="53"/>
      <c r="U438" s="54">
        <f t="shared" si="402"/>
        <v>14.09</v>
      </c>
      <c r="V438" s="55">
        <f t="shared" si="403"/>
        <v>14</v>
      </c>
      <c r="W438" s="57">
        <v>3468260000</v>
      </c>
      <c r="X438" s="57">
        <v>300000000000</v>
      </c>
      <c r="Y438" s="57">
        <v>27523020000</v>
      </c>
      <c r="Z438" s="68"/>
      <c r="AA438" s="57"/>
      <c r="AB438" s="476">
        <f t="shared" si="398"/>
        <v>2.6569445647134167</v>
      </c>
      <c r="AC438" s="536">
        <f t="shared" si="399"/>
        <v>31.883334776561</v>
      </c>
      <c r="AD438" s="478">
        <f t="shared" si="390"/>
        <v>12</v>
      </c>
      <c r="AE438" s="59"/>
      <c r="AF438" s="59"/>
      <c r="AG438" s="263">
        <v>19.8</v>
      </c>
      <c r="AH438" s="60">
        <f t="shared" si="400"/>
        <v>45.8</v>
      </c>
      <c r="AI438" s="55"/>
      <c r="AJ438" s="61"/>
      <c r="AK438" s="62"/>
      <c r="AL438" s="63"/>
      <c r="AM438" s="64"/>
      <c r="AN438" s="65"/>
      <c r="AO438" s="66"/>
    </row>
    <row r="439" spans="1:41" s="22" customFormat="1" ht="42" customHeight="1" x14ac:dyDescent="0.15">
      <c r="A439" s="43"/>
      <c r="B439" s="44"/>
      <c r="C439" s="113" t="s">
        <v>52</v>
      </c>
      <c r="D439" s="112" t="s">
        <v>65</v>
      </c>
      <c r="E439" s="45"/>
      <c r="F439" s="45"/>
      <c r="G439" s="46"/>
      <c r="H439" s="47" t="s">
        <v>54</v>
      </c>
      <c r="I439" s="48">
        <v>0.51</v>
      </c>
      <c r="J439" s="49">
        <v>0.49</v>
      </c>
      <c r="K439" s="49"/>
      <c r="L439" s="49"/>
      <c r="M439" s="49"/>
      <c r="N439" s="50">
        <f t="shared" si="401"/>
        <v>1</v>
      </c>
      <c r="O439" s="51">
        <v>1.03</v>
      </c>
      <c r="P439" s="52">
        <v>35</v>
      </c>
      <c r="Q439" s="53">
        <v>35</v>
      </c>
      <c r="R439" s="53"/>
      <c r="S439" s="53"/>
      <c r="T439" s="53"/>
      <c r="U439" s="54">
        <f t="shared" si="402"/>
        <v>14.42</v>
      </c>
      <c r="V439" s="55">
        <f t="shared" si="403"/>
        <v>14</v>
      </c>
      <c r="W439" s="56">
        <v>18087304000</v>
      </c>
      <c r="X439" s="57">
        <v>72627279000</v>
      </c>
      <c r="Y439" s="72"/>
      <c r="Z439" s="68"/>
      <c r="AA439" s="57"/>
      <c r="AB439" s="476">
        <f t="shared" si="398"/>
        <v>1.0897011285845817</v>
      </c>
      <c r="AC439" s="536">
        <f t="shared" si="399"/>
        <v>13.076413543014979</v>
      </c>
      <c r="AD439" s="478">
        <f t="shared" si="390"/>
        <v>12</v>
      </c>
      <c r="AE439" s="59"/>
      <c r="AF439" s="59"/>
      <c r="AG439" s="263">
        <v>19.8</v>
      </c>
      <c r="AH439" s="60">
        <f t="shared" si="400"/>
        <v>45.8</v>
      </c>
      <c r="AI439" s="55"/>
      <c r="AJ439" s="61"/>
      <c r="AK439" s="62"/>
      <c r="AL439" s="63"/>
      <c r="AM439" s="64"/>
      <c r="AN439" s="65"/>
      <c r="AO439" s="66"/>
    </row>
    <row r="440" spans="1:41" s="22" customFormat="1" ht="42" customHeight="1" x14ac:dyDescent="0.15">
      <c r="A440" s="43"/>
      <c r="B440" s="44"/>
      <c r="C440" s="103" t="s">
        <v>133</v>
      </c>
      <c r="D440" s="112" t="s">
        <v>98</v>
      </c>
      <c r="E440" s="45"/>
      <c r="F440" s="45"/>
      <c r="G440" s="46"/>
      <c r="H440" s="47" t="s">
        <v>45</v>
      </c>
      <c r="I440" s="48">
        <v>0.51</v>
      </c>
      <c r="J440" s="49">
        <v>0.49</v>
      </c>
      <c r="K440" s="49"/>
      <c r="L440" s="49"/>
      <c r="M440" s="49"/>
      <c r="N440" s="50">
        <f t="shared" si="401"/>
        <v>1</v>
      </c>
      <c r="O440" s="51">
        <v>1.03</v>
      </c>
      <c r="P440" s="53">
        <v>33.799999999999997</v>
      </c>
      <c r="Q440" s="53">
        <v>35</v>
      </c>
      <c r="R440" s="53"/>
      <c r="S440" s="53"/>
      <c r="T440" s="53"/>
      <c r="U440" s="54">
        <f t="shared" si="402"/>
        <v>14.17</v>
      </c>
      <c r="V440" s="55">
        <f t="shared" si="403"/>
        <v>14</v>
      </c>
      <c r="W440" s="57">
        <v>21164134000</v>
      </c>
      <c r="X440" s="68">
        <v>65225958000</v>
      </c>
      <c r="Y440" s="56"/>
      <c r="Z440" s="68"/>
      <c r="AA440" s="57"/>
      <c r="AB440" s="476">
        <f t="shared" si="398"/>
        <v>1.0396693012198033</v>
      </c>
      <c r="AC440" s="536">
        <f t="shared" si="399"/>
        <v>12.476031614637639</v>
      </c>
      <c r="AD440" s="478">
        <f t="shared" si="390"/>
        <v>12</v>
      </c>
      <c r="AE440" s="59"/>
      <c r="AF440" s="59"/>
      <c r="AG440" s="263">
        <v>19.8</v>
      </c>
      <c r="AH440" s="60">
        <f t="shared" si="400"/>
        <v>45.8</v>
      </c>
      <c r="AI440" s="55"/>
      <c r="AJ440" s="61"/>
      <c r="AK440" s="62"/>
      <c r="AL440" s="63"/>
      <c r="AM440" s="64"/>
      <c r="AN440" s="65"/>
      <c r="AO440" s="66"/>
    </row>
    <row r="441" spans="1:41" s="22" customFormat="1" ht="42" customHeight="1" x14ac:dyDescent="0.15">
      <c r="A441" s="43"/>
      <c r="B441" s="44"/>
      <c r="C441" s="114" t="s">
        <v>87</v>
      </c>
      <c r="D441" s="112" t="s">
        <v>64</v>
      </c>
      <c r="E441" s="69"/>
      <c r="F441" s="45"/>
      <c r="G441" s="46"/>
      <c r="H441" s="47" t="s">
        <v>134</v>
      </c>
      <c r="I441" s="48">
        <v>0.57999999999999996</v>
      </c>
      <c r="J441" s="49">
        <v>0.42</v>
      </c>
      <c r="K441" s="49"/>
      <c r="L441" s="49"/>
      <c r="M441" s="49"/>
      <c r="N441" s="50">
        <f t="shared" si="401"/>
        <v>1</v>
      </c>
      <c r="O441" s="51">
        <v>1.03</v>
      </c>
      <c r="P441" s="52">
        <v>33.799999999999997</v>
      </c>
      <c r="Q441" s="53">
        <v>35</v>
      </c>
      <c r="R441" s="53"/>
      <c r="S441" s="53"/>
      <c r="T441" s="53"/>
      <c r="U441" s="54">
        <f t="shared" si="402"/>
        <v>14.13</v>
      </c>
      <c r="V441" s="55">
        <f t="shared" si="403"/>
        <v>14</v>
      </c>
      <c r="W441" s="68">
        <v>52350968000</v>
      </c>
      <c r="X441" s="57">
        <v>27721251000</v>
      </c>
      <c r="Y441" s="68"/>
      <c r="Z441" s="68"/>
      <c r="AA441" s="57"/>
      <c r="AB441" s="476">
        <f t="shared" si="398"/>
        <v>1.0214814494908129</v>
      </c>
      <c r="AC441" s="536">
        <f t="shared" si="399"/>
        <v>12.257777393889754</v>
      </c>
      <c r="AD441" s="478">
        <f t="shared" si="390"/>
        <v>12</v>
      </c>
      <c r="AE441" s="59"/>
      <c r="AF441" s="59"/>
      <c r="AG441" s="263">
        <v>19.8</v>
      </c>
      <c r="AH441" s="60">
        <f t="shared" si="400"/>
        <v>45.8</v>
      </c>
      <c r="AI441" s="55"/>
      <c r="AJ441" s="61"/>
      <c r="AK441" s="62"/>
      <c r="AL441" s="63"/>
      <c r="AM441" s="64"/>
      <c r="AN441" s="65"/>
      <c r="AO441" s="66"/>
    </row>
    <row r="442" spans="1:41" s="22" customFormat="1" ht="42" customHeight="1" x14ac:dyDescent="0.15">
      <c r="A442" s="43"/>
      <c r="B442" s="44"/>
      <c r="C442" s="113" t="s">
        <v>89</v>
      </c>
      <c r="D442" s="104" t="s">
        <v>121</v>
      </c>
      <c r="E442" s="45"/>
      <c r="F442" s="45"/>
      <c r="G442" s="46"/>
      <c r="H442" s="47" t="s">
        <v>135</v>
      </c>
      <c r="I442" s="48">
        <v>0.7</v>
      </c>
      <c r="J442" s="49">
        <v>0.2</v>
      </c>
      <c r="K442" s="49"/>
      <c r="L442" s="49"/>
      <c r="M442" s="49"/>
      <c r="N442" s="50">
        <f t="shared" si="401"/>
        <v>0.89999999999999991</v>
      </c>
      <c r="O442" s="51">
        <v>1.03</v>
      </c>
      <c r="P442" s="52">
        <v>35</v>
      </c>
      <c r="Q442" s="53">
        <v>32</v>
      </c>
      <c r="R442" s="53"/>
      <c r="S442" s="53"/>
      <c r="T442" s="53"/>
      <c r="U442" s="54">
        <f t="shared" si="402"/>
        <v>12.73</v>
      </c>
      <c r="V442" s="55">
        <f t="shared" si="403"/>
        <v>12.73</v>
      </c>
      <c r="W442" s="56">
        <v>36730082000</v>
      </c>
      <c r="X442" s="105">
        <v>56741153000</v>
      </c>
      <c r="Y442" s="68">
        <v>41708734000</v>
      </c>
      <c r="Z442" s="68"/>
      <c r="AA442" s="57"/>
      <c r="AB442" s="476">
        <f t="shared" si="398"/>
        <v>0.90117927141830712</v>
      </c>
      <c r="AC442" s="536">
        <f t="shared" si="399"/>
        <v>10.814151257019684</v>
      </c>
      <c r="AD442" s="478">
        <f t="shared" si="390"/>
        <v>10.814151257019684</v>
      </c>
      <c r="AE442" s="59"/>
      <c r="AF442" s="59"/>
      <c r="AG442" s="263">
        <v>19.8</v>
      </c>
      <c r="AH442" s="60">
        <f t="shared" si="400"/>
        <v>43.344151257019689</v>
      </c>
      <c r="AI442" s="55"/>
      <c r="AJ442" s="61"/>
      <c r="AK442" s="62"/>
      <c r="AL442" s="63"/>
      <c r="AM442" s="64"/>
      <c r="AN442" s="65"/>
      <c r="AO442" s="66"/>
    </row>
    <row r="443" spans="1:41" s="22" customFormat="1" ht="48.75" customHeight="1" x14ac:dyDescent="0.15">
      <c r="A443" s="43"/>
      <c r="B443" s="44"/>
      <c r="C443" s="103" t="s">
        <v>81</v>
      </c>
      <c r="D443" s="112" t="s">
        <v>136</v>
      </c>
      <c r="E443" s="80"/>
      <c r="F443" s="45"/>
      <c r="G443" s="46"/>
      <c r="H443" s="47" t="s">
        <v>82</v>
      </c>
      <c r="I443" s="48">
        <v>0.51</v>
      </c>
      <c r="J443" s="49">
        <v>0.49</v>
      </c>
      <c r="K443" s="49"/>
      <c r="L443" s="49"/>
      <c r="M443" s="49"/>
      <c r="N443" s="50">
        <f t="shared" si="401"/>
        <v>1</v>
      </c>
      <c r="O443" s="51">
        <v>1.03</v>
      </c>
      <c r="P443" s="52">
        <v>35</v>
      </c>
      <c r="Q443" s="53">
        <v>35</v>
      </c>
      <c r="R443" s="53"/>
      <c r="S443" s="53"/>
      <c r="T443" s="53"/>
      <c r="U443" s="54">
        <f t="shared" si="402"/>
        <v>14.42</v>
      </c>
      <c r="V443" s="55">
        <f t="shared" si="403"/>
        <v>14</v>
      </c>
      <c r="W443" s="72">
        <v>40723230000</v>
      </c>
      <c r="X443" s="68">
        <v>56028164000</v>
      </c>
      <c r="Y443" s="57"/>
      <c r="Z443" s="68"/>
      <c r="AA443" s="57"/>
      <c r="AB443" s="476">
        <f t="shared" si="398"/>
        <v>1.1726412683400862</v>
      </c>
      <c r="AC443" s="536">
        <f t="shared" si="399"/>
        <v>14.071695220081034</v>
      </c>
      <c r="AD443" s="478">
        <f t="shared" si="390"/>
        <v>12</v>
      </c>
      <c r="AE443" s="59"/>
      <c r="AF443" s="59"/>
      <c r="AG443" s="263">
        <v>19.8</v>
      </c>
      <c r="AH443" s="60">
        <f t="shared" si="400"/>
        <v>45.8</v>
      </c>
      <c r="AI443" s="55"/>
      <c r="AJ443" s="61"/>
      <c r="AK443" s="62"/>
      <c r="AL443" s="63"/>
      <c r="AM443" s="64"/>
      <c r="AN443" s="65"/>
      <c r="AO443" s="66"/>
    </row>
    <row r="444" spans="1:41" s="22" customFormat="1" ht="42" customHeight="1" x14ac:dyDescent="0.15">
      <c r="A444" s="43"/>
      <c r="B444" s="44"/>
      <c r="C444" s="103" t="s">
        <v>116</v>
      </c>
      <c r="D444" s="103" t="s">
        <v>137</v>
      </c>
      <c r="E444" s="45"/>
      <c r="F444" s="45"/>
      <c r="G444" s="46"/>
      <c r="H444" s="47" t="s">
        <v>138</v>
      </c>
      <c r="I444" s="48">
        <v>0.51</v>
      </c>
      <c r="J444" s="49">
        <v>0.49</v>
      </c>
      <c r="K444" s="49"/>
      <c r="L444" s="49"/>
      <c r="M444" s="49"/>
      <c r="N444" s="50">
        <f t="shared" si="401"/>
        <v>1</v>
      </c>
      <c r="O444" s="51">
        <v>1.03</v>
      </c>
      <c r="P444" s="52">
        <v>33.799999999999997</v>
      </c>
      <c r="Q444" s="53">
        <v>35</v>
      </c>
      <c r="R444" s="53"/>
      <c r="S444" s="53"/>
      <c r="T444" s="53"/>
      <c r="U444" s="54">
        <f t="shared" si="402"/>
        <v>14.17</v>
      </c>
      <c r="V444" s="55">
        <f t="shared" si="403"/>
        <v>14</v>
      </c>
      <c r="W444" s="56">
        <v>40865009000</v>
      </c>
      <c r="X444" s="68">
        <v>41708734000</v>
      </c>
      <c r="Y444" s="56"/>
      <c r="Z444" s="68"/>
      <c r="AA444" s="57"/>
      <c r="AB444" s="476">
        <f t="shared" si="398"/>
        <v>1.0037772259063233</v>
      </c>
      <c r="AC444" s="536">
        <f t="shared" si="399"/>
        <v>12.04532671087588</v>
      </c>
      <c r="AD444" s="478">
        <f t="shared" si="390"/>
        <v>12</v>
      </c>
      <c r="AE444" s="59"/>
      <c r="AF444" s="59"/>
      <c r="AG444" s="263">
        <v>19.8</v>
      </c>
      <c r="AH444" s="60">
        <f t="shared" si="400"/>
        <v>45.8</v>
      </c>
      <c r="AI444" s="55"/>
      <c r="AJ444" s="61"/>
      <c r="AK444" s="62"/>
      <c r="AL444" s="63"/>
      <c r="AM444" s="64"/>
      <c r="AN444" s="65"/>
      <c r="AO444" s="66"/>
    </row>
    <row r="445" spans="1:41" s="22" customFormat="1" ht="42" customHeight="1" x14ac:dyDescent="0.15">
      <c r="A445" s="43"/>
      <c r="B445" s="44"/>
      <c r="C445" s="103" t="s">
        <v>85</v>
      </c>
      <c r="D445" s="112" t="s">
        <v>100</v>
      </c>
      <c r="E445" s="45"/>
      <c r="F445" s="45"/>
      <c r="G445" s="46"/>
      <c r="H445" s="47" t="s">
        <v>114</v>
      </c>
      <c r="I445" s="48">
        <v>0.51</v>
      </c>
      <c r="J445" s="49">
        <v>0.49</v>
      </c>
      <c r="K445" s="49"/>
      <c r="L445" s="49"/>
      <c r="M445" s="49"/>
      <c r="N445" s="50">
        <f t="shared" si="401"/>
        <v>1</v>
      </c>
      <c r="O445" s="51">
        <v>1.03</v>
      </c>
      <c r="P445" s="52">
        <v>35</v>
      </c>
      <c r="Q445" s="53">
        <v>33.799999999999997</v>
      </c>
      <c r="R445" s="53"/>
      <c r="S445" s="53"/>
      <c r="T445" s="53"/>
      <c r="U445" s="54">
        <f t="shared" si="402"/>
        <v>14.18</v>
      </c>
      <c r="V445" s="55">
        <f t="shared" si="403"/>
        <v>14</v>
      </c>
      <c r="W445" s="68">
        <v>32762503000</v>
      </c>
      <c r="X445" s="56">
        <v>50723988000</v>
      </c>
      <c r="Y445" s="72"/>
      <c r="Z445" s="68"/>
      <c r="AA445" s="57"/>
      <c r="AB445" s="476">
        <f t="shared" si="398"/>
        <v>1.0107124126795588</v>
      </c>
      <c r="AC445" s="536">
        <f t="shared" si="399"/>
        <v>12.128548952154706</v>
      </c>
      <c r="AD445" s="478">
        <f t="shared" si="390"/>
        <v>12</v>
      </c>
      <c r="AE445" s="59"/>
      <c r="AF445" s="59"/>
      <c r="AG445" s="263">
        <v>19.8</v>
      </c>
      <c r="AH445" s="60">
        <f t="shared" si="400"/>
        <v>45.8</v>
      </c>
      <c r="AI445" s="55"/>
      <c r="AJ445" s="61"/>
      <c r="AK445" s="62"/>
      <c r="AL445" s="63"/>
      <c r="AM445" s="64"/>
      <c r="AN445" s="65"/>
      <c r="AO445" s="66"/>
    </row>
    <row r="446" spans="1:41" s="22" customFormat="1" ht="42" customHeight="1" x14ac:dyDescent="0.15">
      <c r="A446" s="43"/>
      <c r="B446" s="44"/>
      <c r="C446" s="103" t="s">
        <v>139</v>
      </c>
      <c r="D446" s="112" t="s">
        <v>88</v>
      </c>
      <c r="E446" s="82"/>
      <c r="F446" s="45"/>
      <c r="G446" s="46"/>
      <c r="H446" s="47" t="s">
        <v>140</v>
      </c>
      <c r="I446" s="48">
        <v>0.55000000000000004</v>
      </c>
      <c r="J446" s="49">
        <v>0.45</v>
      </c>
      <c r="K446" s="49"/>
      <c r="L446" s="49"/>
      <c r="M446" s="49"/>
      <c r="N446" s="50">
        <f t="shared" si="401"/>
        <v>1</v>
      </c>
      <c r="O446" s="51">
        <v>1.03</v>
      </c>
      <c r="P446" s="52">
        <v>35</v>
      </c>
      <c r="Q446" s="53">
        <v>33.799999999999997</v>
      </c>
      <c r="R446" s="53"/>
      <c r="S446" s="53"/>
      <c r="T446" s="53"/>
      <c r="U446" s="54">
        <f t="shared" si="402"/>
        <v>14.2</v>
      </c>
      <c r="V446" s="55">
        <f t="shared" si="403"/>
        <v>14</v>
      </c>
      <c r="W446" s="56">
        <v>31823866000</v>
      </c>
      <c r="X446" s="57">
        <v>54403627000</v>
      </c>
      <c r="Y446" s="56"/>
      <c r="Z446" s="56"/>
      <c r="AA446" s="57"/>
      <c r="AB446" s="476">
        <f t="shared" si="398"/>
        <v>1.0209530747229847</v>
      </c>
      <c r="AC446" s="536">
        <f t="shared" si="399"/>
        <v>12.251436896675816</v>
      </c>
      <c r="AD446" s="478">
        <f t="shared" si="390"/>
        <v>12</v>
      </c>
      <c r="AE446" s="59"/>
      <c r="AF446" s="59"/>
      <c r="AG446" s="263">
        <v>19.8</v>
      </c>
      <c r="AH446" s="60">
        <f t="shared" si="400"/>
        <v>45.8</v>
      </c>
      <c r="AI446" s="55"/>
      <c r="AJ446" s="61"/>
      <c r="AK446" s="62"/>
      <c r="AL446" s="63"/>
      <c r="AM446" s="64"/>
      <c r="AN446" s="65"/>
      <c r="AO446" s="66"/>
    </row>
    <row r="447" spans="1:41" s="22" customFormat="1" ht="42" customHeight="1" x14ac:dyDescent="0.15">
      <c r="A447" s="43"/>
      <c r="B447" s="44"/>
      <c r="C447" s="103" t="s">
        <v>141</v>
      </c>
      <c r="D447" s="112" t="s">
        <v>53</v>
      </c>
      <c r="E447" s="82"/>
      <c r="F447" s="45"/>
      <c r="G447" s="46"/>
      <c r="H447" s="47" t="s">
        <v>96</v>
      </c>
      <c r="I447" s="48">
        <v>0.51</v>
      </c>
      <c r="J447" s="49">
        <v>0.49</v>
      </c>
      <c r="K447" s="49"/>
      <c r="L447" s="49"/>
      <c r="M447" s="49"/>
      <c r="N447" s="50">
        <f t="shared" si="401"/>
        <v>1</v>
      </c>
      <c r="O447" s="51">
        <v>1.03</v>
      </c>
      <c r="P447" s="52">
        <v>33.799999999999997</v>
      </c>
      <c r="Q447" s="53">
        <v>35</v>
      </c>
      <c r="R447" s="53"/>
      <c r="S447" s="53"/>
      <c r="T447" s="53"/>
      <c r="U447" s="54">
        <f t="shared" si="402"/>
        <v>14.17</v>
      </c>
      <c r="V447" s="55">
        <f t="shared" si="403"/>
        <v>14</v>
      </c>
      <c r="W447" s="57">
        <v>17248782000</v>
      </c>
      <c r="X447" s="57">
        <v>154109529000</v>
      </c>
      <c r="Y447" s="56"/>
      <c r="Z447" s="56"/>
      <c r="AA447" s="57"/>
      <c r="AB447" s="476">
        <f t="shared" si="398"/>
        <v>2.0501990822531071</v>
      </c>
      <c r="AC447" s="536">
        <f t="shared" si="399"/>
        <v>24.602388987037287</v>
      </c>
      <c r="AD447" s="478">
        <f t="shared" si="390"/>
        <v>12</v>
      </c>
      <c r="AE447" s="59"/>
      <c r="AF447" s="59"/>
      <c r="AG447" s="263">
        <v>19.8</v>
      </c>
      <c r="AH447" s="60">
        <f t="shared" si="400"/>
        <v>45.8</v>
      </c>
      <c r="AI447" s="55"/>
      <c r="AJ447" s="61"/>
      <c r="AK447" s="62"/>
      <c r="AL447" s="63"/>
      <c r="AM447" s="64"/>
      <c r="AN447" s="65"/>
      <c r="AO447" s="66"/>
    </row>
    <row r="448" spans="1:41" s="22" customFormat="1" ht="52.5" customHeight="1" x14ac:dyDescent="0.15">
      <c r="A448" s="43"/>
      <c r="B448" s="44"/>
      <c r="C448" s="110" t="s">
        <v>94</v>
      </c>
      <c r="D448" s="103" t="s">
        <v>142</v>
      </c>
      <c r="E448" s="82"/>
      <c r="F448" s="45"/>
      <c r="G448" s="46"/>
      <c r="H448" s="47" t="s">
        <v>143</v>
      </c>
      <c r="I448" s="48">
        <v>0.7</v>
      </c>
      <c r="J448" s="49">
        <v>0.3</v>
      </c>
      <c r="K448" s="49"/>
      <c r="L448" s="49"/>
      <c r="M448" s="49"/>
      <c r="N448" s="50">
        <f t="shared" si="401"/>
        <v>1</v>
      </c>
      <c r="O448" s="51">
        <v>1.03</v>
      </c>
      <c r="P448" s="52">
        <v>33.799999999999997</v>
      </c>
      <c r="Q448" s="53">
        <v>33.799999999999997</v>
      </c>
      <c r="R448" s="53"/>
      <c r="S448" s="53"/>
      <c r="T448" s="53"/>
      <c r="U448" s="54">
        <f t="shared" si="402"/>
        <v>13.93</v>
      </c>
      <c r="V448" s="55">
        <f t="shared" si="403"/>
        <v>13.93</v>
      </c>
      <c r="W448" s="68">
        <v>42891080000</v>
      </c>
      <c r="X448" s="57">
        <v>43299727000</v>
      </c>
      <c r="Y448" s="56"/>
      <c r="Z448" s="56"/>
      <c r="AA448" s="57"/>
      <c r="AB448" s="476">
        <f t="shared" si="398"/>
        <v>1.0459734543864552</v>
      </c>
      <c r="AC448" s="536">
        <f t="shared" si="399"/>
        <v>12.551681452637462</v>
      </c>
      <c r="AD448" s="478">
        <f t="shared" si="390"/>
        <v>12</v>
      </c>
      <c r="AE448" s="59"/>
      <c r="AF448" s="59"/>
      <c r="AG448" s="263">
        <v>19.8</v>
      </c>
      <c r="AH448" s="60">
        <f t="shared" si="400"/>
        <v>45.730000000000004</v>
      </c>
      <c r="AI448" s="55"/>
      <c r="AJ448" s="61"/>
      <c r="AK448" s="62"/>
      <c r="AL448" s="63"/>
      <c r="AM448" s="64"/>
      <c r="AN448" s="65"/>
      <c r="AO448" s="66"/>
    </row>
    <row r="449" spans="1:41" s="22" customFormat="1" ht="42" customHeight="1" x14ac:dyDescent="0.15">
      <c r="A449" s="43"/>
      <c r="B449" s="44"/>
      <c r="C449" s="82" t="s">
        <v>119</v>
      </c>
      <c r="D449" s="115" t="s">
        <v>111</v>
      </c>
      <c r="E449" s="45"/>
      <c r="F449" s="45"/>
      <c r="G449" s="46"/>
      <c r="H449" s="47" t="s">
        <v>144</v>
      </c>
      <c r="I449" s="48">
        <v>0.51</v>
      </c>
      <c r="J449" s="49">
        <v>0.49</v>
      </c>
      <c r="K449" s="49"/>
      <c r="L449" s="49"/>
      <c r="M449" s="49"/>
      <c r="N449" s="50">
        <f t="shared" si="401"/>
        <v>1</v>
      </c>
      <c r="O449" s="51">
        <v>1.03</v>
      </c>
      <c r="P449" s="52">
        <v>33.799999999999997</v>
      </c>
      <c r="Q449" s="53">
        <v>35</v>
      </c>
      <c r="R449" s="53"/>
      <c r="S449" s="53"/>
      <c r="T449" s="53"/>
      <c r="U449" s="54">
        <f t="shared" si="402"/>
        <v>14.17</v>
      </c>
      <c r="V449" s="55">
        <f t="shared" si="403"/>
        <v>14</v>
      </c>
      <c r="W449" s="57">
        <v>22535870000</v>
      </c>
      <c r="X449" s="57">
        <v>64435476000</v>
      </c>
      <c r="Y449" s="72"/>
      <c r="Z449" s="68"/>
      <c r="AA449" s="57"/>
      <c r="AB449" s="476">
        <f t="shared" si="398"/>
        <v>1.0472623366967224</v>
      </c>
      <c r="AC449" s="536">
        <f t="shared" si="399"/>
        <v>12.567148040360669</v>
      </c>
      <c r="AD449" s="478">
        <f t="shared" si="390"/>
        <v>12</v>
      </c>
      <c r="AE449" s="59"/>
      <c r="AF449" s="59"/>
      <c r="AG449" s="263">
        <v>19.8</v>
      </c>
      <c r="AH449" s="60">
        <f t="shared" si="400"/>
        <v>45.8</v>
      </c>
      <c r="AI449" s="55"/>
      <c r="AJ449" s="61"/>
      <c r="AK449" s="62"/>
      <c r="AL449" s="63"/>
      <c r="AM449" s="64"/>
      <c r="AN449" s="65"/>
      <c r="AO449" s="66"/>
    </row>
    <row r="450" spans="1:41" s="22" customFormat="1" ht="54" customHeight="1" x14ac:dyDescent="0.15">
      <c r="A450" s="43"/>
      <c r="B450" s="44"/>
      <c r="C450" s="112" t="s">
        <v>61</v>
      </c>
      <c r="D450" s="112" t="s">
        <v>62</v>
      </c>
      <c r="E450" s="45"/>
      <c r="F450" s="45"/>
      <c r="G450" s="46"/>
      <c r="H450" s="47" t="s">
        <v>145</v>
      </c>
      <c r="I450" s="48">
        <v>0.51</v>
      </c>
      <c r="J450" s="49">
        <v>0.49</v>
      </c>
      <c r="K450" s="49"/>
      <c r="L450" s="49"/>
      <c r="M450" s="49"/>
      <c r="N450" s="50">
        <f>SUM(I450:M450)</f>
        <v>1</v>
      </c>
      <c r="O450" s="51">
        <v>1.03</v>
      </c>
      <c r="P450" s="52">
        <v>33.799999999999997</v>
      </c>
      <c r="Q450" s="53">
        <v>35</v>
      </c>
      <c r="R450" s="53"/>
      <c r="S450" s="53"/>
      <c r="T450" s="53"/>
      <c r="U450" s="54">
        <f>ROUND((((P450*14/35*I450)+(Q450*14/35*J450)+(R450*14/35*K450)+(S450*14/35*L450)+(T450*14/35*M450))*O450),2)</f>
        <v>14.17</v>
      </c>
      <c r="V450" s="55">
        <f>IF(U450&gt;=14,14,U450)</f>
        <v>14</v>
      </c>
      <c r="W450" s="56">
        <v>9171420000</v>
      </c>
      <c r="X450" s="56">
        <v>100702542000</v>
      </c>
      <c r="Y450" s="56"/>
      <c r="Z450" s="56"/>
      <c r="AA450" s="57"/>
      <c r="AB450" s="476">
        <f t="shared" si="398"/>
        <v>1.3136574294989365</v>
      </c>
      <c r="AC450" s="536">
        <f t="shared" si="399"/>
        <v>15.763889153987238</v>
      </c>
      <c r="AD450" s="478">
        <f t="shared" si="390"/>
        <v>12</v>
      </c>
      <c r="AE450" s="59"/>
      <c r="AF450" s="59"/>
      <c r="AG450" s="263">
        <v>19.8</v>
      </c>
      <c r="AH450" s="60">
        <f t="shared" si="400"/>
        <v>45.8</v>
      </c>
      <c r="AI450" s="55"/>
      <c r="AJ450" s="61"/>
      <c r="AK450" s="62"/>
      <c r="AL450" s="63"/>
      <c r="AM450" s="64"/>
      <c r="AN450" s="65"/>
      <c r="AO450" s="66"/>
    </row>
    <row r="451" spans="1:41" s="22" customFormat="1" ht="55.5" customHeight="1" x14ac:dyDescent="0.15">
      <c r="A451" s="43"/>
      <c r="B451" s="44"/>
      <c r="C451" s="113" t="s">
        <v>83</v>
      </c>
      <c r="D451" s="115" t="s">
        <v>84</v>
      </c>
      <c r="E451" s="116" t="s">
        <v>146</v>
      </c>
      <c r="F451" s="80"/>
      <c r="G451" s="46"/>
      <c r="H451" s="47" t="s">
        <v>45</v>
      </c>
      <c r="I451" s="48">
        <v>0.5</v>
      </c>
      <c r="J451" s="49">
        <v>0.3</v>
      </c>
      <c r="K451" s="49">
        <v>0.2</v>
      </c>
      <c r="L451" s="49"/>
      <c r="M451" s="49"/>
      <c r="N451" s="50">
        <f t="shared" si="401"/>
        <v>1</v>
      </c>
      <c r="O451" s="51">
        <v>1.03</v>
      </c>
      <c r="P451" s="52">
        <v>35</v>
      </c>
      <c r="Q451" s="53">
        <v>35</v>
      </c>
      <c r="R451" s="53">
        <v>35</v>
      </c>
      <c r="S451" s="53"/>
      <c r="T451" s="53"/>
      <c r="U451" s="54">
        <f t="shared" si="402"/>
        <v>14.42</v>
      </c>
      <c r="V451" s="55">
        <f t="shared" si="403"/>
        <v>14</v>
      </c>
      <c r="W451" s="56">
        <v>219799892000</v>
      </c>
      <c r="X451" s="57">
        <v>14706397000</v>
      </c>
      <c r="Y451" s="56"/>
      <c r="Z451" s="68"/>
      <c r="AA451" s="57"/>
      <c r="AB451" s="476">
        <f t="shared" si="398"/>
        <v>2.7797480433322357</v>
      </c>
      <c r="AC451" s="536">
        <f t="shared" si="399"/>
        <v>33.35697651998683</v>
      </c>
      <c r="AD451" s="478">
        <f t="shared" si="390"/>
        <v>12</v>
      </c>
      <c r="AE451" s="59"/>
      <c r="AF451" s="59"/>
      <c r="AG451" s="263">
        <v>19.8</v>
      </c>
      <c r="AH451" s="60">
        <f t="shared" si="400"/>
        <v>45.8</v>
      </c>
      <c r="AI451" s="55"/>
      <c r="AJ451" s="61"/>
      <c r="AK451" s="62"/>
      <c r="AL451" s="63"/>
      <c r="AM451" s="64"/>
      <c r="AN451" s="65"/>
      <c r="AO451" s="66"/>
    </row>
    <row r="452" spans="1:41" s="22" customFormat="1" ht="42" customHeight="1" x14ac:dyDescent="0.15">
      <c r="A452" s="43"/>
      <c r="B452" s="44"/>
      <c r="C452" s="112" t="s">
        <v>55</v>
      </c>
      <c r="D452" s="107" t="s">
        <v>124</v>
      </c>
      <c r="E452" s="103" t="s">
        <v>77</v>
      </c>
      <c r="F452" s="117"/>
      <c r="G452" s="46"/>
      <c r="H452" s="47" t="s">
        <v>147</v>
      </c>
      <c r="I452" s="48">
        <v>0.5</v>
      </c>
      <c r="J452" s="49">
        <v>0.3</v>
      </c>
      <c r="K452" s="49">
        <v>0.2</v>
      </c>
      <c r="L452" s="49"/>
      <c r="M452" s="49"/>
      <c r="N452" s="50">
        <f t="shared" si="401"/>
        <v>1</v>
      </c>
      <c r="O452" s="51">
        <v>1.03</v>
      </c>
      <c r="P452" s="74">
        <v>33.799999999999997</v>
      </c>
      <c r="Q452" s="53">
        <v>35</v>
      </c>
      <c r="R452" s="53">
        <v>33.799999999999997</v>
      </c>
      <c r="S452" s="53"/>
      <c r="T452" s="53"/>
      <c r="U452" s="54">
        <f t="shared" si="402"/>
        <v>14.07</v>
      </c>
      <c r="V452" s="55">
        <f t="shared" si="403"/>
        <v>14</v>
      </c>
      <c r="W452" s="68">
        <v>234431105000</v>
      </c>
      <c r="X452" s="68">
        <v>32762503000</v>
      </c>
      <c r="Y452" s="57">
        <v>40023741000</v>
      </c>
      <c r="Z452" s="68"/>
      <c r="AA452" s="57"/>
      <c r="AB452" s="476">
        <f t="shared" si="398"/>
        <v>3.2840190002199008</v>
      </c>
      <c r="AC452" s="536">
        <f t="shared" si="399"/>
        <v>39.408228002638808</v>
      </c>
      <c r="AD452" s="478">
        <f t="shared" si="390"/>
        <v>12</v>
      </c>
      <c r="AE452" s="59">
        <f>ROUND(+(0.5*40/100*(I452))+(0*40/100*(J452))+(0*40/100*(K452)),2)</f>
        <v>0.1</v>
      </c>
      <c r="AF452" s="59"/>
      <c r="AG452" s="263">
        <v>19.8</v>
      </c>
      <c r="AH452" s="60">
        <f t="shared" si="400"/>
        <v>45.9</v>
      </c>
      <c r="AI452" s="55"/>
      <c r="AJ452" s="61"/>
      <c r="AK452" s="62"/>
      <c r="AL452" s="63"/>
      <c r="AM452" s="64"/>
      <c r="AN452" s="65"/>
      <c r="AO452" s="66"/>
    </row>
    <row r="453" spans="1:41" s="22" customFormat="1" ht="42" customHeight="1" x14ac:dyDescent="0.15">
      <c r="A453" s="43"/>
      <c r="B453" s="44"/>
      <c r="C453" s="112" t="s">
        <v>43</v>
      </c>
      <c r="D453" s="103" t="s">
        <v>44</v>
      </c>
      <c r="E453" s="112" t="s">
        <v>148</v>
      </c>
      <c r="F453" s="113" t="s">
        <v>149</v>
      </c>
      <c r="G453" s="46"/>
      <c r="H453" s="47" t="s">
        <v>150</v>
      </c>
      <c r="I453" s="48">
        <v>0.5</v>
      </c>
      <c r="J453" s="49">
        <v>0.15</v>
      </c>
      <c r="K453" s="49">
        <v>0.15</v>
      </c>
      <c r="L453" s="49">
        <v>0.2</v>
      </c>
      <c r="M453" s="49"/>
      <c r="N453" s="50">
        <f t="shared" si="401"/>
        <v>1</v>
      </c>
      <c r="O453" s="51">
        <v>1.03</v>
      </c>
      <c r="P453" s="52">
        <v>35</v>
      </c>
      <c r="Q453" s="53">
        <v>35</v>
      </c>
      <c r="R453" s="53">
        <v>33.799999999999997</v>
      </c>
      <c r="S453" s="53">
        <v>33.799999999999997</v>
      </c>
      <c r="T453" s="53"/>
      <c r="U453" s="54">
        <f>ROUND((((P453*14/35*I453)+(Q453*14/35*J453)+(R453*14/35*K453)+(S453*14/35*L453)+(T453*14/35*M453))*O453),2)</f>
        <v>14.25</v>
      </c>
      <c r="V453" s="55">
        <f>IF(U453&gt;=14,14,U453)</f>
        <v>14</v>
      </c>
      <c r="W453" s="56">
        <v>192139877000</v>
      </c>
      <c r="X453" s="57"/>
      <c r="Y453" s="57"/>
      <c r="Z453" s="56"/>
      <c r="AA453" s="57"/>
      <c r="AB453" s="476">
        <f t="shared" si="398"/>
        <v>2.3361548981359701</v>
      </c>
      <c r="AC453" s="536">
        <f t="shared" si="399"/>
        <v>28.033858777631643</v>
      </c>
      <c r="AD453" s="478">
        <f t="shared" si="390"/>
        <v>12</v>
      </c>
      <c r="AE453" s="59">
        <f>ROUND(+(2*40/100*(J453)),2)</f>
        <v>0.12</v>
      </c>
      <c r="AF453" s="59"/>
      <c r="AG453" s="263">
        <v>19.8</v>
      </c>
      <c r="AH453" s="60">
        <f t="shared" si="400"/>
        <v>45.919999999999995</v>
      </c>
      <c r="AI453" s="55"/>
      <c r="AJ453" s="61"/>
      <c r="AK453" s="62"/>
      <c r="AL453" s="63"/>
      <c r="AM453" s="64"/>
      <c r="AN453" s="65"/>
      <c r="AO453" s="66"/>
    </row>
    <row r="454" spans="1:41" s="22" customFormat="1" ht="48.75" customHeight="1" x14ac:dyDescent="0.15">
      <c r="A454" s="43"/>
      <c r="B454" s="44"/>
      <c r="C454" s="112" t="s">
        <v>58</v>
      </c>
      <c r="D454" s="107" t="s">
        <v>151</v>
      </c>
      <c r="E454" s="106" t="s">
        <v>123</v>
      </c>
      <c r="F454" s="112" t="s">
        <v>152</v>
      </c>
      <c r="G454" s="46"/>
      <c r="H454" s="47" t="s">
        <v>153</v>
      </c>
      <c r="I454" s="48">
        <v>0.5</v>
      </c>
      <c r="J454" s="49">
        <v>0.15</v>
      </c>
      <c r="K454" s="49">
        <v>0.15</v>
      </c>
      <c r="L454" s="49">
        <v>0.2</v>
      </c>
      <c r="M454" s="49"/>
      <c r="N454" s="50">
        <f t="shared" si="401"/>
        <v>1</v>
      </c>
      <c r="O454" s="51">
        <v>1.03</v>
      </c>
      <c r="P454" s="52">
        <v>35</v>
      </c>
      <c r="Q454" s="53">
        <v>35</v>
      </c>
      <c r="R454" s="53">
        <v>35</v>
      </c>
      <c r="S454" s="53">
        <v>32</v>
      </c>
      <c r="T454" s="53"/>
      <c r="U454" s="54">
        <f t="shared" ref="U454:U459" si="404">ROUND((((P454*14/35*I454)+(Q454*14/35*J454)+(R454*14/35*K454)+(S454*14/35*L454)+(T454*14/35*M454))*O454),2)</f>
        <v>14.17</v>
      </c>
      <c r="V454" s="55">
        <f t="shared" ref="V454:V459" si="405">IF(U454&gt;=14,14,U454)</f>
        <v>14</v>
      </c>
      <c r="W454" s="56">
        <v>63954752000</v>
      </c>
      <c r="X454" s="105">
        <v>16553791000</v>
      </c>
      <c r="Y454" s="56">
        <v>20758200000</v>
      </c>
      <c r="Z454" s="57">
        <v>33743384000</v>
      </c>
      <c r="AA454" s="57"/>
      <c r="AB454" s="476">
        <f t="shared" si="398"/>
        <v>1.0778090225827559</v>
      </c>
      <c r="AC454" s="536">
        <f t="shared" si="399"/>
        <v>12.933708270993071</v>
      </c>
      <c r="AD454" s="478">
        <f t="shared" si="390"/>
        <v>12</v>
      </c>
      <c r="AE454" s="59">
        <f>ROUND(+(0.5*40/100*(I454)),2)</f>
        <v>0.1</v>
      </c>
      <c r="AF454" s="59"/>
      <c r="AG454" s="263">
        <v>19.8</v>
      </c>
      <c r="AH454" s="60">
        <f t="shared" si="400"/>
        <v>45.9</v>
      </c>
      <c r="AI454" s="55"/>
      <c r="AJ454" s="61"/>
      <c r="AK454" s="62"/>
      <c r="AL454" s="63"/>
      <c r="AM454" s="64"/>
      <c r="AN454" s="65"/>
      <c r="AO454" s="66"/>
    </row>
    <row r="455" spans="1:41" s="22" customFormat="1" ht="42" customHeight="1" x14ac:dyDescent="0.15">
      <c r="A455" s="43"/>
      <c r="B455" s="44"/>
      <c r="C455" s="113" t="s">
        <v>154</v>
      </c>
      <c r="D455" s="103" t="s">
        <v>118</v>
      </c>
      <c r="E455" s="106" t="s">
        <v>126</v>
      </c>
      <c r="F455" s="45"/>
      <c r="G455" s="45"/>
      <c r="H455" s="47" t="s">
        <v>155</v>
      </c>
      <c r="I455" s="48">
        <v>0.5</v>
      </c>
      <c r="J455" s="49">
        <v>0.3</v>
      </c>
      <c r="K455" s="49">
        <v>0.2</v>
      </c>
      <c r="L455" s="49"/>
      <c r="M455" s="49"/>
      <c r="N455" s="50">
        <f t="shared" si="401"/>
        <v>1</v>
      </c>
      <c r="O455" s="51">
        <v>1.03</v>
      </c>
      <c r="P455" s="52">
        <v>35</v>
      </c>
      <c r="Q455" s="53">
        <v>33.799999999999997</v>
      </c>
      <c r="R455" s="53">
        <v>35</v>
      </c>
      <c r="S455" s="53"/>
      <c r="T455" s="53"/>
      <c r="U455" s="54">
        <f t="shared" si="404"/>
        <v>14.27</v>
      </c>
      <c r="V455" s="55">
        <f t="shared" si="405"/>
        <v>14</v>
      </c>
      <c r="W455" s="72">
        <v>68460533000</v>
      </c>
      <c r="X455" s="56">
        <v>10801160000</v>
      </c>
      <c r="Y455" s="56">
        <v>25234084000</v>
      </c>
      <c r="Z455" s="56"/>
      <c r="AA455" s="57"/>
      <c r="AB455" s="476">
        <f t="shared" si="398"/>
        <v>1.0339062035274915</v>
      </c>
      <c r="AC455" s="536">
        <f t="shared" si="399"/>
        <v>12.406874442329897</v>
      </c>
      <c r="AD455" s="478">
        <f t="shared" si="390"/>
        <v>12</v>
      </c>
      <c r="AE455" s="59">
        <f>ROUND(+(0.5*40/100*(J455)),2)</f>
        <v>0.06</v>
      </c>
      <c r="AF455" s="59"/>
      <c r="AG455" s="263">
        <v>19.8</v>
      </c>
      <c r="AH455" s="60">
        <f t="shared" si="400"/>
        <v>45.86</v>
      </c>
      <c r="AI455" s="55"/>
      <c r="AJ455" s="61"/>
      <c r="AK455" s="62"/>
      <c r="AL455" s="63"/>
      <c r="AM455" s="64"/>
      <c r="AN455" s="65"/>
      <c r="AO455" s="66"/>
    </row>
    <row r="456" spans="1:41" s="22" customFormat="1" ht="42" customHeight="1" x14ac:dyDescent="0.15">
      <c r="A456" s="43"/>
      <c r="B456" s="44"/>
      <c r="C456" s="118" t="s">
        <v>67</v>
      </c>
      <c r="D456" s="83" t="s">
        <v>120</v>
      </c>
      <c r="E456" s="112" t="s">
        <v>69</v>
      </c>
      <c r="F456" s="45"/>
      <c r="G456" s="46"/>
      <c r="H456" s="47" t="s">
        <v>70</v>
      </c>
      <c r="I456" s="48">
        <v>0.5</v>
      </c>
      <c r="J456" s="49">
        <v>0.3</v>
      </c>
      <c r="K456" s="49">
        <v>0.2</v>
      </c>
      <c r="L456" s="49"/>
      <c r="M456" s="49"/>
      <c r="N456" s="50">
        <f t="shared" ref="N456:N461" si="406">SUM(I456:M456)</f>
        <v>1</v>
      </c>
      <c r="O456" s="51">
        <v>1.03</v>
      </c>
      <c r="P456" s="52">
        <v>35</v>
      </c>
      <c r="Q456" s="53">
        <v>33.799999999999997</v>
      </c>
      <c r="R456" s="53">
        <v>33.799999999999997</v>
      </c>
      <c r="S456" s="53"/>
      <c r="T456" s="53"/>
      <c r="U456" s="54">
        <f t="shared" si="404"/>
        <v>14.17</v>
      </c>
      <c r="V456" s="55">
        <f t="shared" si="405"/>
        <v>14</v>
      </c>
      <c r="W456" s="68">
        <v>192139877000</v>
      </c>
      <c r="X456" s="68">
        <v>13496640000</v>
      </c>
      <c r="Y456" s="56"/>
      <c r="Z456" s="68"/>
      <c r="AA456" s="57"/>
      <c r="AB456" s="476">
        <f t="shared" si="398"/>
        <v>2.4346151724007794</v>
      </c>
      <c r="AC456" s="536">
        <f t="shared" si="399"/>
        <v>29.215382068809355</v>
      </c>
      <c r="AD456" s="478">
        <f t="shared" si="390"/>
        <v>12</v>
      </c>
      <c r="AE456" s="59">
        <f>ROUND(+(0.5*40/100*(I456)),2)</f>
        <v>0.1</v>
      </c>
      <c r="AF456" s="59"/>
      <c r="AG456" s="263">
        <v>19.8</v>
      </c>
      <c r="AH456" s="60">
        <f t="shared" si="400"/>
        <v>45.9</v>
      </c>
      <c r="AI456" s="55"/>
      <c r="AJ456" s="61"/>
      <c r="AK456" s="62"/>
      <c r="AL456" s="63"/>
      <c r="AM456" s="64"/>
      <c r="AN456" s="65"/>
      <c r="AO456" s="66"/>
    </row>
    <row r="457" spans="1:41" s="22" customFormat="1" ht="42" customHeight="1" x14ac:dyDescent="0.15">
      <c r="A457" s="43"/>
      <c r="B457" s="44"/>
      <c r="C457" s="112" t="s">
        <v>71</v>
      </c>
      <c r="D457" s="113" t="s">
        <v>72</v>
      </c>
      <c r="E457" s="119" t="s">
        <v>73</v>
      </c>
      <c r="F457" s="45"/>
      <c r="G457" s="46"/>
      <c r="H457" s="47" t="s">
        <v>74</v>
      </c>
      <c r="I457" s="48">
        <v>0.5</v>
      </c>
      <c r="J457" s="49">
        <v>0.3</v>
      </c>
      <c r="K457" s="49">
        <v>0.2</v>
      </c>
      <c r="L457" s="49"/>
      <c r="M457" s="49"/>
      <c r="N457" s="50">
        <f t="shared" si="406"/>
        <v>1</v>
      </c>
      <c r="O457" s="51">
        <v>1.03</v>
      </c>
      <c r="P457" s="52">
        <v>35</v>
      </c>
      <c r="Q457" s="53">
        <v>33.799999999999997</v>
      </c>
      <c r="R457" s="53">
        <v>35</v>
      </c>
      <c r="S457" s="53"/>
      <c r="T457" s="53"/>
      <c r="U457" s="54">
        <f>ROUND((((P457*14/35*I457)+(Q457*14/35*J457)+(R457*14/35*K457)+(S457*14/35*L457)+(T457*14/35*M457))*O457),2)</f>
        <v>14.27</v>
      </c>
      <c r="V457" s="55">
        <f>IF(U457&gt;=14,14,U457)</f>
        <v>14</v>
      </c>
      <c r="W457" s="56">
        <v>101091777000</v>
      </c>
      <c r="X457" s="68">
        <v>16692429000</v>
      </c>
      <c r="Y457" s="56">
        <v>26589234000</v>
      </c>
      <c r="Z457" s="56"/>
      <c r="AA457" s="57"/>
      <c r="AB457" s="476">
        <f t="shared" si="398"/>
        <v>1.4802254586673578</v>
      </c>
      <c r="AC457" s="536">
        <f t="shared" si="399"/>
        <v>17.762705504008295</v>
      </c>
      <c r="AD457" s="478">
        <f t="shared" si="390"/>
        <v>12</v>
      </c>
      <c r="AE457" s="59">
        <f>ROUND(+(0.5*40/100*(I457))+(0*40/100*(J457))+(0*40/100*(L457)),2)</f>
        <v>0.1</v>
      </c>
      <c r="AF457" s="59"/>
      <c r="AG457" s="263">
        <v>19.8</v>
      </c>
      <c r="AH457" s="60">
        <f t="shared" si="400"/>
        <v>45.9</v>
      </c>
      <c r="AI457" s="55"/>
      <c r="AJ457" s="61"/>
      <c r="AK457" s="62"/>
      <c r="AL457" s="63"/>
      <c r="AM457" s="64"/>
      <c r="AN457" s="65"/>
      <c r="AO457" s="66"/>
    </row>
    <row r="458" spans="1:41" s="22" customFormat="1" ht="42" customHeight="1" x14ac:dyDescent="0.15">
      <c r="A458" s="43"/>
      <c r="B458" s="44"/>
      <c r="C458" s="45" t="s">
        <v>156</v>
      </c>
      <c r="D458" s="112" t="s">
        <v>157</v>
      </c>
      <c r="E458" s="103" t="s">
        <v>80</v>
      </c>
      <c r="F458" s="82"/>
      <c r="G458" s="46"/>
      <c r="H458" s="47" t="s">
        <v>158</v>
      </c>
      <c r="I458" s="48">
        <v>0.5</v>
      </c>
      <c r="J458" s="49">
        <v>0.2</v>
      </c>
      <c r="K458" s="49">
        <v>0.3</v>
      </c>
      <c r="L458" s="49"/>
      <c r="M458" s="49"/>
      <c r="N458" s="50">
        <f t="shared" si="406"/>
        <v>1</v>
      </c>
      <c r="O458" s="51">
        <v>1.03</v>
      </c>
      <c r="P458" s="52">
        <v>33.799999999999997</v>
      </c>
      <c r="Q458" s="53">
        <v>33.799999999999997</v>
      </c>
      <c r="R458" s="53">
        <v>35</v>
      </c>
      <c r="S458" s="53"/>
      <c r="T458" s="53"/>
      <c r="U458" s="54">
        <f t="shared" si="404"/>
        <v>14.07</v>
      </c>
      <c r="V458" s="55">
        <f t="shared" si="405"/>
        <v>14</v>
      </c>
      <c r="W458" s="57">
        <v>38973416000</v>
      </c>
      <c r="X458" s="68">
        <v>48970532000</v>
      </c>
      <c r="Y458" s="56">
        <v>44936660000</v>
      </c>
      <c r="Z458" s="68"/>
      <c r="AA458" s="57"/>
      <c r="AB458" s="476">
        <f t="shared" si="398"/>
        <v>1.0398488752174173</v>
      </c>
      <c r="AC458" s="536">
        <f t="shared" si="399"/>
        <v>12.478186502609008</v>
      </c>
      <c r="AD458" s="478">
        <f t="shared" si="390"/>
        <v>12</v>
      </c>
      <c r="AE458" s="59">
        <f>ROUND(+(0.5*40/100*(I458)),2)</f>
        <v>0.1</v>
      </c>
      <c r="AF458" s="59"/>
      <c r="AG458" s="263">
        <v>19.8</v>
      </c>
      <c r="AH458" s="60">
        <f t="shared" si="400"/>
        <v>45.9</v>
      </c>
      <c r="AI458" s="55"/>
      <c r="AJ458" s="61"/>
      <c r="AK458" s="62"/>
      <c r="AL458" s="63"/>
      <c r="AM458" s="64"/>
      <c r="AN458" s="65"/>
      <c r="AO458" s="66"/>
    </row>
    <row r="459" spans="1:41" s="22" customFormat="1" ht="42" customHeight="1" x14ac:dyDescent="0.15">
      <c r="A459" s="43"/>
      <c r="B459" s="44"/>
      <c r="C459" s="112" t="s">
        <v>75</v>
      </c>
      <c r="D459" s="113" t="s">
        <v>159</v>
      </c>
      <c r="E459" s="113" t="s">
        <v>160</v>
      </c>
      <c r="F459" s="45"/>
      <c r="G459" s="46"/>
      <c r="H459" s="47" t="s">
        <v>78</v>
      </c>
      <c r="I459" s="48">
        <v>0.5</v>
      </c>
      <c r="J459" s="49">
        <v>0.3</v>
      </c>
      <c r="K459" s="49">
        <v>0.2</v>
      </c>
      <c r="L459" s="49"/>
      <c r="M459" s="49"/>
      <c r="N459" s="50">
        <f t="shared" si="406"/>
        <v>1</v>
      </c>
      <c r="O459" s="51">
        <v>1.03</v>
      </c>
      <c r="P459" s="52">
        <v>35</v>
      </c>
      <c r="Q459" s="53">
        <v>35</v>
      </c>
      <c r="R459" s="53">
        <v>33.799999999999997</v>
      </c>
      <c r="S459" s="53"/>
      <c r="T459" s="53"/>
      <c r="U459" s="54">
        <f t="shared" si="404"/>
        <v>14.32</v>
      </c>
      <c r="V459" s="55">
        <f t="shared" si="405"/>
        <v>14</v>
      </c>
      <c r="W459" s="57">
        <v>118003002000</v>
      </c>
      <c r="X459" s="57">
        <v>6131387000</v>
      </c>
      <c r="Y459" s="72">
        <v>33915682000</v>
      </c>
      <c r="Z459" s="68"/>
      <c r="AA459" s="57"/>
      <c r="AB459" s="476">
        <f t="shared" si="398"/>
        <v>1.6444297381936377</v>
      </c>
      <c r="AC459" s="536">
        <f t="shared" si="399"/>
        <v>19.733156858323653</v>
      </c>
      <c r="AD459" s="478">
        <f t="shared" si="390"/>
        <v>12</v>
      </c>
      <c r="AE459" s="59">
        <f>ROUND(+(0.5*40/100*(I459))+(2.5*40/100*(J459))+(0*40/100*(L459)),2)</f>
        <v>0.4</v>
      </c>
      <c r="AF459" s="59"/>
      <c r="AG459" s="263">
        <v>19.8</v>
      </c>
      <c r="AH459" s="60">
        <f t="shared" si="400"/>
        <v>46.199999999999996</v>
      </c>
      <c r="AI459" s="55"/>
      <c r="AJ459" s="61"/>
      <c r="AK459" s="62"/>
      <c r="AL459" s="63"/>
      <c r="AM459" s="64"/>
      <c r="AN459" s="65"/>
      <c r="AO459" s="66"/>
    </row>
    <row r="460" spans="1:41" s="22" customFormat="1" ht="42" customHeight="1" x14ac:dyDescent="0.15">
      <c r="A460" s="43"/>
      <c r="B460" s="44"/>
      <c r="C460" s="112" t="s">
        <v>79</v>
      </c>
      <c r="D460" s="112" t="s">
        <v>63</v>
      </c>
      <c r="E460" s="69" t="s">
        <v>161</v>
      </c>
      <c r="F460" s="110" t="s">
        <v>47</v>
      </c>
      <c r="G460" s="79"/>
      <c r="H460" s="47" t="s">
        <v>162</v>
      </c>
      <c r="I460" s="48">
        <v>0.5</v>
      </c>
      <c r="J460" s="49">
        <v>0.15</v>
      </c>
      <c r="K460" s="49">
        <v>0.15</v>
      </c>
      <c r="L460" s="49">
        <v>0.2</v>
      </c>
      <c r="M460" s="49"/>
      <c r="N460" s="50">
        <f t="shared" si="406"/>
        <v>1</v>
      </c>
      <c r="O460" s="51">
        <v>1.03</v>
      </c>
      <c r="P460" s="52">
        <v>35</v>
      </c>
      <c r="Q460" s="53">
        <v>35</v>
      </c>
      <c r="R460" s="53">
        <v>33.799999999999997</v>
      </c>
      <c r="S460" s="53">
        <v>33.799999999999997</v>
      </c>
      <c r="T460" s="53"/>
      <c r="U460" s="54">
        <f>ROUND((((P460*14/35*I460)+(Q460*14/35*J460)+(R460*14/35*K460)+(S460*14/35*L460)+(T460*14/35*M460))*O460),2)</f>
        <v>14.25</v>
      </c>
      <c r="V460" s="55">
        <f>IF(U460&gt;=14,14,U460)</f>
        <v>14</v>
      </c>
      <c r="W460" s="56">
        <v>60000000000</v>
      </c>
      <c r="X460" s="57">
        <v>21648389000</v>
      </c>
      <c r="Y460" s="68">
        <v>8664951000</v>
      </c>
      <c r="Z460" s="68">
        <v>37313964000</v>
      </c>
      <c r="AA460" s="57"/>
      <c r="AB460" s="476">
        <f t="shared" si="398"/>
        <v>1.0215618651150911</v>
      </c>
      <c r="AC460" s="536">
        <f t="shared" si="399"/>
        <v>12.258742381381094</v>
      </c>
      <c r="AD460" s="478">
        <f t="shared" si="390"/>
        <v>12</v>
      </c>
      <c r="AE460" s="59">
        <f>ROUND(+(1*40/100*(I460))+(0*40/100*(J460))+(0*40/100*(L460)),2)</f>
        <v>0.2</v>
      </c>
      <c r="AF460" s="59"/>
      <c r="AG460" s="263">
        <v>19.8</v>
      </c>
      <c r="AH460" s="60">
        <f t="shared" si="400"/>
        <v>46</v>
      </c>
      <c r="AI460" s="55"/>
      <c r="AJ460" s="61"/>
      <c r="AK460" s="62"/>
      <c r="AL460" s="63"/>
      <c r="AM460" s="64"/>
      <c r="AN460" s="65"/>
      <c r="AO460" s="66"/>
    </row>
    <row r="461" spans="1:41" s="22" customFormat="1" ht="42" customHeight="1" x14ac:dyDescent="0.15">
      <c r="A461" s="43"/>
      <c r="B461" s="44"/>
      <c r="C461" s="45" t="s">
        <v>163</v>
      </c>
      <c r="D461" s="112" t="s">
        <v>92</v>
      </c>
      <c r="E461" s="82"/>
      <c r="F461" s="45"/>
      <c r="G461" s="46"/>
      <c r="H461" s="47" t="s">
        <v>104</v>
      </c>
      <c r="I461" s="48">
        <v>0.7</v>
      </c>
      <c r="J461" s="49">
        <v>0.3</v>
      </c>
      <c r="K461" s="49">
        <v>0</v>
      </c>
      <c r="L461" s="49"/>
      <c r="M461" s="49"/>
      <c r="N461" s="50">
        <f t="shared" si="406"/>
        <v>1</v>
      </c>
      <c r="O461" s="51">
        <v>1.03</v>
      </c>
      <c r="P461" s="52">
        <v>35</v>
      </c>
      <c r="Q461" s="53">
        <v>32</v>
      </c>
      <c r="R461" s="53"/>
      <c r="S461" s="53"/>
      <c r="T461" s="53"/>
      <c r="U461" s="54">
        <f>ROUND((((P461*14/35*I461)+(Q461*14/35*J461)+(R461*14/35*K461)+(S461*14/35*L461)+(T461*14/35*M461))*O461),2)</f>
        <v>14.05</v>
      </c>
      <c r="V461" s="55">
        <f>IF(U461&gt;=14,14,U461)</f>
        <v>14</v>
      </c>
      <c r="W461" s="57">
        <v>43990756000</v>
      </c>
      <c r="X461" s="57">
        <v>37571055000</v>
      </c>
      <c r="Y461" s="56"/>
      <c r="Z461" s="68"/>
      <c r="AA461" s="57"/>
      <c r="AB461" s="476">
        <f t="shared" si="398"/>
        <v>1.0229005748909561</v>
      </c>
      <c r="AC461" s="536">
        <f t="shared" si="399"/>
        <v>12.274806898691473</v>
      </c>
      <c r="AD461" s="478">
        <f t="shared" si="390"/>
        <v>12</v>
      </c>
      <c r="AE461" s="59">
        <f>ROUND(+(0*40/100*(I461))+(0.5*40/100*(J461))+(0*40/100*(L461)),2)</f>
        <v>0.06</v>
      </c>
      <c r="AF461" s="59"/>
      <c r="AG461" s="263">
        <v>19.8</v>
      </c>
      <c r="AH461" s="60">
        <f t="shared" si="400"/>
        <v>45.86</v>
      </c>
      <c r="AI461" s="55"/>
      <c r="AJ461" s="61"/>
      <c r="AK461" s="62"/>
      <c r="AL461" s="63"/>
      <c r="AM461" s="64"/>
      <c r="AN461" s="65"/>
      <c r="AO461" s="66"/>
    </row>
    <row r="462" spans="1:41" s="22" customFormat="1" ht="42" customHeight="1" x14ac:dyDescent="0.15">
      <c r="A462" s="43"/>
      <c r="B462" s="44"/>
      <c r="C462" s="45" t="s">
        <v>164</v>
      </c>
      <c r="D462" s="45" t="s">
        <v>165</v>
      </c>
      <c r="E462" s="45" t="s">
        <v>166</v>
      </c>
      <c r="F462" s="45"/>
      <c r="G462" s="46"/>
      <c r="H462" s="47" t="s">
        <v>164</v>
      </c>
      <c r="I462" s="48">
        <v>0.5</v>
      </c>
      <c r="J462" s="49">
        <v>0.3</v>
      </c>
      <c r="K462" s="49">
        <v>0.2</v>
      </c>
      <c r="L462" s="49"/>
      <c r="M462" s="49"/>
      <c r="N462" s="50"/>
      <c r="O462" s="51"/>
      <c r="P462" s="52"/>
      <c r="Q462" s="53"/>
      <c r="R462" s="53"/>
      <c r="S462" s="53"/>
      <c r="T462" s="53"/>
      <c r="U462" s="54"/>
      <c r="V462" s="55"/>
      <c r="W462" s="57"/>
      <c r="X462" s="57"/>
      <c r="Y462" s="56"/>
      <c r="Z462" s="56"/>
      <c r="AA462" s="57"/>
      <c r="AB462" s="476">
        <f t="shared" si="398"/>
        <v>0</v>
      </c>
      <c r="AC462" s="536">
        <f t="shared" si="399"/>
        <v>0</v>
      </c>
      <c r="AD462" s="478">
        <f t="shared" ref="AD462:AD528" si="407">IF(AC462&gt;=12,12,AC462)</f>
        <v>0</v>
      </c>
      <c r="AE462" s="59"/>
      <c r="AF462" s="59"/>
      <c r="AG462" s="263">
        <v>19.8</v>
      </c>
      <c r="AH462" s="60">
        <f t="shared" si="400"/>
        <v>19.8</v>
      </c>
      <c r="AI462" s="55"/>
      <c r="AJ462" s="61"/>
      <c r="AK462" s="62"/>
      <c r="AL462" s="63"/>
      <c r="AM462" s="64"/>
      <c r="AN462" s="65"/>
      <c r="AO462" s="66"/>
    </row>
    <row r="463" spans="1:41" s="22" customFormat="1" ht="48.75" customHeight="1" x14ac:dyDescent="0.15">
      <c r="A463" s="43"/>
      <c r="B463" s="44"/>
      <c r="C463" s="45"/>
      <c r="D463" s="45"/>
      <c r="E463" s="82"/>
      <c r="F463" s="45"/>
      <c r="G463" s="46"/>
      <c r="H463" s="47"/>
      <c r="I463" s="48"/>
      <c r="J463" s="49"/>
      <c r="K463" s="49"/>
      <c r="L463" s="49"/>
      <c r="M463" s="49"/>
      <c r="N463" s="50"/>
      <c r="O463" s="51"/>
      <c r="P463" s="52"/>
      <c r="Q463" s="53"/>
      <c r="R463" s="53"/>
      <c r="S463" s="53"/>
      <c r="T463" s="53"/>
      <c r="U463" s="54"/>
      <c r="V463" s="55"/>
      <c r="W463" s="56"/>
      <c r="X463" s="56"/>
      <c r="Y463" s="56"/>
      <c r="Z463" s="56"/>
      <c r="AA463" s="57"/>
      <c r="AB463" s="476">
        <f t="shared" si="398"/>
        <v>0</v>
      </c>
      <c r="AC463" s="536">
        <f t="shared" si="399"/>
        <v>0</v>
      </c>
      <c r="AD463" s="478">
        <f t="shared" si="407"/>
        <v>0</v>
      </c>
      <c r="AE463" s="59"/>
      <c r="AF463" s="59"/>
      <c r="AG463" s="263">
        <v>19.8</v>
      </c>
      <c r="AH463" s="60">
        <f t="shared" si="400"/>
        <v>19.8</v>
      </c>
      <c r="AI463" s="55"/>
      <c r="AJ463" s="61"/>
      <c r="AK463" s="62"/>
      <c r="AL463" s="63"/>
      <c r="AM463" s="64"/>
      <c r="AN463" s="65"/>
      <c r="AO463" s="66"/>
    </row>
    <row r="464" spans="1:41" s="22" customFormat="1" ht="42" customHeight="1" x14ac:dyDescent="0.15">
      <c r="A464" s="43"/>
      <c r="B464" s="44"/>
      <c r="C464" s="120"/>
      <c r="D464" s="80"/>
      <c r="E464" s="45"/>
      <c r="F464" s="45"/>
      <c r="G464" s="46"/>
      <c r="H464" s="47"/>
      <c r="I464" s="48"/>
      <c r="J464" s="49"/>
      <c r="K464" s="49"/>
      <c r="L464" s="49"/>
      <c r="M464" s="49"/>
      <c r="N464" s="50"/>
      <c r="O464" s="51"/>
      <c r="P464" s="52"/>
      <c r="Q464" s="53"/>
      <c r="R464" s="53"/>
      <c r="S464" s="53"/>
      <c r="T464" s="53"/>
      <c r="U464" s="54"/>
      <c r="V464" s="55"/>
      <c r="W464" s="72"/>
      <c r="X464" s="105"/>
      <c r="Y464" s="72"/>
      <c r="Z464" s="68"/>
      <c r="AA464" s="57"/>
      <c r="AB464" s="476">
        <f t="shared" si="398"/>
        <v>0</v>
      </c>
      <c r="AC464" s="536">
        <f t="shared" si="399"/>
        <v>0</v>
      </c>
      <c r="AD464" s="478">
        <f t="shared" si="407"/>
        <v>0</v>
      </c>
      <c r="AE464" s="59"/>
      <c r="AF464" s="59"/>
      <c r="AG464" s="263">
        <v>19.8</v>
      </c>
      <c r="AH464" s="60">
        <f t="shared" si="400"/>
        <v>19.8</v>
      </c>
      <c r="AI464" s="55"/>
      <c r="AJ464" s="61"/>
      <c r="AK464" s="62"/>
      <c r="AL464" s="63"/>
      <c r="AM464" s="64"/>
      <c r="AN464" s="65"/>
      <c r="AO464" s="66"/>
    </row>
    <row r="465" spans="1:41" s="22" customFormat="1" ht="41.25" customHeight="1" x14ac:dyDescent="0.15">
      <c r="A465" s="121"/>
      <c r="B465" s="122"/>
      <c r="C465" s="123"/>
      <c r="D465" s="124"/>
      <c r="E465" s="125"/>
      <c r="F465" s="125"/>
      <c r="G465" s="125"/>
      <c r="H465" s="126"/>
      <c r="I465" s="123"/>
      <c r="J465" s="124"/>
      <c r="K465" s="125"/>
      <c r="L465" s="124"/>
      <c r="M465" s="125"/>
      <c r="N465" s="127"/>
      <c r="O465" s="126"/>
      <c r="P465" s="123"/>
      <c r="Q465" s="124"/>
      <c r="R465" s="125"/>
      <c r="S465" s="124"/>
      <c r="T465" s="125"/>
      <c r="U465" s="128"/>
      <c r="V465" s="129"/>
      <c r="W465" s="130"/>
      <c r="X465" s="131"/>
      <c r="Y465" s="132"/>
      <c r="Z465" s="131"/>
      <c r="AA465" s="132"/>
      <c r="AB465" s="476">
        <f t="shared" si="398"/>
        <v>0</v>
      </c>
      <c r="AC465" s="536">
        <f t="shared" si="399"/>
        <v>0</v>
      </c>
      <c r="AD465" s="478">
        <f t="shared" si="407"/>
        <v>0</v>
      </c>
      <c r="AE465" s="134"/>
      <c r="AF465" s="134"/>
      <c r="AG465" s="263">
        <v>19.8</v>
      </c>
      <c r="AH465" s="60">
        <f t="shared" si="400"/>
        <v>19.8</v>
      </c>
      <c r="AI465" s="135"/>
      <c r="AJ465" s="131"/>
      <c r="AK465" s="125"/>
      <c r="AL465" s="136"/>
      <c r="AM465" s="137"/>
      <c r="AN465" s="138"/>
      <c r="AO465" s="139"/>
    </row>
    <row r="466" spans="1:41" s="22" customFormat="1" ht="41.25" customHeight="1" x14ac:dyDescent="0.15">
      <c r="A466" s="121"/>
      <c r="B466" s="140" t="s">
        <v>167</v>
      </c>
      <c r="C466" s="141" t="s">
        <v>168</v>
      </c>
      <c r="D466" s="140" t="s">
        <v>169</v>
      </c>
      <c r="E466" s="142"/>
      <c r="F466" s="143"/>
      <c r="G466" s="143"/>
      <c r="H466" s="144"/>
      <c r="I466" s="145"/>
      <c r="J466" s="146"/>
      <c r="K466" s="143"/>
      <c r="L466" s="146"/>
      <c r="M466" s="143"/>
      <c r="N466" s="142"/>
      <c r="O466" s="144"/>
      <c r="P466" s="145"/>
      <c r="Q466" s="146"/>
      <c r="R466" s="143"/>
      <c r="S466" s="146"/>
      <c r="T466" s="143"/>
      <c r="U466" s="147"/>
      <c r="V466" s="148"/>
      <c r="W466" s="149"/>
      <c r="X466" s="150"/>
      <c r="Y466" s="78"/>
      <c r="Z466" s="150"/>
      <c r="AA466" s="78"/>
      <c r="AB466" s="476">
        <f t="shared" si="398"/>
        <v>0</v>
      </c>
      <c r="AC466" s="536">
        <f t="shared" si="399"/>
        <v>0</v>
      </c>
      <c r="AD466" s="478">
        <f t="shared" si="407"/>
        <v>0</v>
      </c>
      <c r="AE466" s="153"/>
      <c r="AF466" s="153"/>
      <c r="AG466" s="263">
        <v>19.8</v>
      </c>
      <c r="AH466" s="60">
        <f t="shared" si="400"/>
        <v>19.8</v>
      </c>
      <c r="AI466" s="154"/>
      <c r="AJ466" s="150"/>
      <c r="AK466" s="143"/>
      <c r="AL466" s="155"/>
      <c r="AM466" s="156"/>
      <c r="AN466" s="157"/>
      <c r="AO466" s="158"/>
    </row>
    <row r="467" spans="1:41" s="22" customFormat="1" ht="41.25" customHeight="1" x14ac:dyDescent="0.15">
      <c r="A467" s="121"/>
      <c r="B467" s="103" t="s">
        <v>170</v>
      </c>
      <c r="C467" s="82" t="s">
        <v>171</v>
      </c>
      <c r="D467" s="103" t="s">
        <v>172</v>
      </c>
      <c r="E467" s="103" t="s">
        <v>165</v>
      </c>
      <c r="F467" s="82" t="s">
        <v>173</v>
      </c>
      <c r="G467" s="103" t="s">
        <v>174</v>
      </c>
      <c r="H467" s="103" t="s">
        <v>175</v>
      </c>
      <c r="I467" s="123"/>
      <c r="J467" s="124"/>
      <c r="K467" s="125"/>
      <c r="L467" s="124"/>
      <c r="M467" s="125"/>
      <c r="N467" s="127"/>
      <c r="O467" s="126"/>
      <c r="P467" s="123"/>
      <c r="Q467" s="124"/>
      <c r="R467" s="125"/>
      <c r="S467" s="124"/>
      <c r="T467" s="125"/>
      <c r="U467" s="128"/>
      <c r="V467" s="129"/>
      <c r="W467" s="130"/>
      <c r="X467" s="131"/>
      <c r="Y467" s="132"/>
      <c r="Z467" s="131"/>
      <c r="AA467" s="132"/>
      <c r="AB467" s="476">
        <f t="shared" si="398"/>
        <v>0</v>
      </c>
      <c r="AC467" s="536">
        <f t="shared" si="399"/>
        <v>0</v>
      </c>
      <c r="AD467" s="478">
        <f t="shared" si="407"/>
        <v>0</v>
      </c>
      <c r="AE467" s="134"/>
      <c r="AF467" s="134"/>
      <c r="AG467" s="263">
        <v>19.8</v>
      </c>
      <c r="AH467" s="60">
        <f t="shared" si="400"/>
        <v>19.8</v>
      </c>
      <c r="AI467" s="135"/>
      <c r="AJ467" s="131"/>
      <c r="AK467" s="125"/>
      <c r="AL467" s="136"/>
      <c r="AM467" s="137"/>
      <c r="AN467" s="138"/>
      <c r="AO467" s="139"/>
    </row>
    <row r="468" spans="1:41" s="22" customFormat="1" ht="41.25" customHeight="1" x14ac:dyDescent="0.15">
      <c r="A468" s="121"/>
      <c r="B468" s="106" t="s">
        <v>122</v>
      </c>
      <c r="C468" s="106" t="s">
        <v>176</v>
      </c>
      <c r="D468" s="103" t="s">
        <v>177</v>
      </c>
      <c r="E468" s="106" t="s">
        <v>178</v>
      </c>
      <c r="F468" s="107" t="s">
        <v>124</v>
      </c>
      <c r="G468" s="107" t="s">
        <v>179</v>
      </c>
      <c r="H468" s="126"/>
      <c r="I468" s="123"/>
      <c r="J468" s="124"/>
      <c r="K468" s="125"/>
      <c r="L468" s="124"/>
      <c r="M468" s="125"/>
      <c r="N468" s="127"/>
      <c r="O468" s="126"/>
      <c r="P468" s="123"/>
      <c r="Q468" s="124"/>
      <c r="R468" s="125"/>
      <c r="S468" s="124"/>
      <c r="T468" s="125"/>
      <c r="U468" s="128"/>
      <c r="V468" s="129"/>
      <c r="W468" s="130"/>
      <c r="X468" s="131"/>
      <c r="Y468" s="132"/>
      <c r="Z468" s="131"/>
      <c r="AA468" s="132"/>
      <c r="AB468" s="476">
        <f t="shared" si="398"/>
        <v>0</v>
      </c>
      <c r="AC468" s="536">
        <f t="shared" si="399"/>
        <v>0</v>
      </c>
      <c r="AD468" s="478">
        <f t="shared" si="407"/>
        <v>0</v>
      </c>
      <c r="AE468" s="134"/>
      <c r="AF468" s="134"/>
      <c r="AG468" s="263">
        <v>19.8</v>
      </c>
      <c r="AH468" s="60">
        <f t="shared" si="400"/>
        <v>19.8</v>
      </c>
      <c r="AI468" s="135"/>
      <c r="AJ468" s="131"/>
      <c r="AK468" s="125"/>
      <c r="AL468" s="136"/>
      <c r="AM468" s="137"/>
      <c r="AN468" s="138"/>
      <c r="AO468" s="139"/>
    </row>
    <row r="469" spans="1:41" s="22" customFormat="1" ht="41.25" customHeight="1" x14ac:dyDescent="0.15">
      <c r="A469" s="121"/>
      <c r="B469" s="104" t="s">
        <v>180</v>
      </c>
      <c r="C469" s="107" t="s">
        <v>181</v>
      </c>
      <c r="D469" s="103" t="s">
        <v>182</v>
      </c>
      <c r="E469" s="112" t="s">
        <v>183</v>
      </c>
      <c r="F469" s="159" t="s">
        <v>184</v>
      </c>
      <c r="G469" s="103" t="s">
        <v>185</v>
      </c>
      <c r="H469" s="126"/>
      <c r="I469" s="123"/>
      <c r="J469" s="124"/>
      <c r="K469" s="125"/>
      <c r="L469" s="124"/>
      <c r="M469" s="125"/>
      <c r="N469" s="127"/>
      <c r="O469" s="126"/>
      <c r="P469" s="123"/>
      <c r="Q469" s="124"/>
      <c r="R469" s="125"/>
      <c r="S469" s="124"/>
      <c r="T469" s="125"/>
      <c r="U469" s="128"/>
      <c r="V469" s="129"/>
      <c r="W469" s="130"/>
      <c r="X469" s="131"/>
      <c r="Y469" s="132"/>
      <c r="Z469" s="131"/>
      <c r="AA469" s="132"/>
      <c r="AB469" s="476">
        <f t="shared" si="398"/>
        <v>0</v>
      </c>
      <c r="AC469" s="536">
        <f t="shared" si="399"/>
        <v>0</v>
      </c>
      <c r="AD469" s="478">
        <f t="shared" si="407"/>
        <v>0</v>
      </c>
      <c r="AE469" s="134"/>
      <c r="AF469" s="134"/>
      <c r="AG469" s="263">
        <v>19.8</v>
      </c>
      <c r="AH469" s="60">
        <f t="shared" si="400"/>
        <v>19.8</v>
      </c>
      <c r="AI469" s="135"/>
      <c r="AJ469" s="131"/>
      <c r="AK469" s="125"/>
      <c r="AL469" s="136"/>
      <c r="AM469" s="137"/>
      <c r="AN469" s="138"/>
      <c r="AO469" s="139"/>
    </row>
    <row r="470" spans="1:41" s="22" customFormat="1" ht="41.25" customHeight="1" x14ac:dyDescent="0.15">
      <c r="A470" s="160"/>
      <c r="B470" s="161"/>
      <c r="C470" s="82" t="s">
        <v>186</v>
      </c>
      <c r="D470" s="107" t="s">
        <v>187</v>
      </c>
      <c r="E470" s="103" t="s">
        <v>188</v>
      </c>
      <c r="F470" s="82" t="s">
        <v>189</v>
      </c>
      <c r="G470" s="162" t="s">
        <v>190</v>
      </c>
      <c r="H470" s="144"/>
      <c r="I470" s="145"/>
      <c r="J470" s="146"/>
      <c r="K470" s="143"/>
      <c r="L470" s="146"/>
      <c r="M470" s="143"/>
      <c r="N470" s="142"/>
      <c r="O470" s="144"/>
      <c r="P470" s="145"/>
      <c r="Q470" s="146"/>
      <c r="R470" s="143"/>
      <c r="S470" s="146"/>
      <c r="T470" s="143"/>
      <c r="U470" s="147"/>
      <c r="V470" s="148"/>
      <c r="W470" s="149"/>
      <c r="X470" s="150"/>
      <c r="Y470" s="78"/>
      <c r="Z470" s="150"/>
      <c r="AA470" s="78"/>
      <c r="AB470" s="476">
        <f t="shared" si="398"/>
        <v>0</v>
      </c>
      <c r="AC470" s="536">
        <f t="shared" si="399"/>
        <v>0</v>
      </c>
      <c r="AD470" s="478">
        <f t="shared" si="407"/>
        <v>0</v>
      </c>
      <c r="AE470" s="153"/>
      <c r="AF470" s="153"/>
      <c r="AG470" s="263">
        <v>19.8</v>
      </c>
      <c r="AH470" s="60">
        <f t="shared" si="400"/>
        <v>19.8</v>
      </c>
      <c r="AI470" s="154"/>
      <c r="AJ470" s="150"/>
      <c r="AK470" s="143"/>
      <c r="AL470" s="155"/>
      <c r="AM470" s="156"/>
      <c r="AN470" s="157"/>
      <c r="AO470" s="158"/>
    </row>
    <row r="471" spans="1:41" s="22" customFormat="1" ht="42" customHeight="1" x14ac:dyDescent="0.15">
      <c r="A471" s="43"/>
      <c r="B471" s="44"/>
      <c r="C471" s="113" t="s">
        <v>154</v>
      </c>
      <c r="D471" s="104" t="s">
        <v>170</v>
      </c>
      <c r="E471" s="45" t="s">
        <v>191</v>
      </c>
      <c r="F471" s="45"/>
      <c r="G471" s="45"/>
      <c r="H471" s="47" t="s">
        <v>192</v>
      </c>
      <c r="I471" s="48">
        <v>0.5</v>
      </c>
      <c r="J471" s="49">
        <v>0.3</v>
      </c>
      <c r="K471" s="49">
        <v>0.2</v>
      </c>
      <c r="L471" s="49"/>
      <c r="M471" s="49"/>
      <c r="N471" s="50">
        <f t="shared" ref="N471:N492" si="408">SUM(I471:M471)</f>
        <v>1</v>
      </c>
      <c r="O471" s="51">
        <v>1.03</v>
      </c>
      <c r="P471" s="52">
        <v>35</v>
      </c>
      <c r="Q471" s="53">
        <v>33.799999999999997</v>
      </c>
      <c r="R471" s="53">
        <v>32</v>
      </c>
      <c r="S471" s="53"/>
      <c r="T471" s="53"/>
      <c r="U471" s="54">
        <f t="shared" ref="U471:U509" si="409">ROUND((((P471*14/35*I471)+(Q471*14/35*J471)+(R471*14/35*K471)+(S471*14/35*L471)+(T471*14/35*M471))*O471),2)</f>
        <v>14.02</v>
      </c>
      <c r="V471" s="55">
        <f t="shared" ref="V471:V509" si="410">IF(U471&gt;=14,14,U471)</f>
        <v>14</v>
      </c>
      <c r="W471" s="72">
        <v>68460533000</v>
      </c>
      <c r="X471" s="56">
        <v>4739253000</v>
      </c>
      <c r="Y471" s="56">
        <v>25234084000</v>
      </c>
      <c r="Z471" s="68"/>
      <c r="AA471" s="57"/>
      <c r="AB471" s="476">
        <f t="shared" si="398"/>
        <v>0.98968356546440572</v>
      </c>
      <c r="AC471" s="536">
        <f t="shared" si="399"/>
        <v>11.876202785572868</v>
      </c>
      <c r="AD471" s="478">
        <f t="shared" si="407"/>
        <v>11.876202785572868</v>
      </c>
      <c r="AE471" s="59">
        <f>ROUND(+(0.5*40/100*(J471)),2)</f>
        <v>0.06</v>
      </c>
      <c r="AF471" s="59"/>
      <c r="AG471" s="263">
        <v>19.8</v>
      </c>
      <c r="AH471" s="60">
        <f t="shared" si="400"/>
        <v>45.736202785572871</v>
      </c>
      <c r="AI471" s="55"/>
      <c r="AJ471" s="61"/>
      <c r="AK471" s="62"/>
      <c r="AL471" s="63"/>
      <c r="AM471" s="64"/>
      <c r="AN471" s="65"/>
      <c r="AO471" s="66"/>
    </row>
    <row r="472" spans="1:41" s="22" customFormat="1" ht="48" customHeight="1" x14ac:dyDescent="0.15">
      <c r="A472" s="43"/>
      <c r="B472" s="44"/>
      <c r="C472" s="112" t="s">
        <v>193</v>
      </c>
      <c r="D472" s="113" t="s">
        <v>50</v>
      </c>
      <c r="E472" s="45"/>
      <c r="F472" s="82" t="s">
        <v>171</v>
      </c>
      <c r="G472" s="104" t="s">
        <v>180</v>
      </c>
      <c r="H472" s="47" t="s">
        <v>194</v>
      </c>
      <c r="I472" s="48">
        <v>0.52</v>
      </c>
      <c r="J472" s="49">
        <v>0.48</v>
      </c>
      <c r="K472" s="49"/>
      <c r="L472" s="49"/>
      <c r="M472" s="49"/>
      <c r="N472" s="50">
        <f t="shared" si="408"/>
        <v>1</v>
      </c>
      <c r="O472" s="51">
        <v>1.03</v>
      </c>
      <c r="P472" s="52">
        <v>35</v>
      </c>
      <c r="Q472" s="53">
        <v>33.799999999999997</v>
      </c>
      <c r="R472" s="53"/>
      <c r="S472" s="53"/>
      <c r="T472" s="53"/>
      <c r="U472" s="54">
        <f t="shared" si="409"/>
        <v>14.18</v>
      </c>
      <c r="V472" s="55">
        <f t="shared" si="410"/>
        <v>14</v>
      </c>
      <c r="W472" s="56">
        <v>8774026000</v>
      </c>
      <c r="X472" s="57">
        <v>300000000000</v>
      </c>
      <c r="Y472" s="57"/>
      <c r="Z472" s="56"/>
      <c r="AA472" s="57"/>
      <c r="AB472" s="476">
        <f t="shared" si="398"/>
        <v>3.6126284906078219</v>
      </c>
      <c r="AC472" s="536">
        <f t="shared" si="399"/>
        <v>43.351541887293862</v>
      </c>
      <c r="AD472" s="478">
        <f t="shared" si="407"/>
        <v>12</v>
      </c>
      <c r="AE472" s="59">
        <f>ROUND(+(0.5*40/100*(I472)),2)</f>
        <v>0.1</v>
      </c>
      <c r="AF472" s="59"/>
      <c r="AG472" s="263">
        <v>19.8</v>
      </c>
      <c r="AH472" s="60">
        <f t="shared" si="400"/>
        <v>45.9</v>
      </c>
      <c r="AI472" s="55"/>
      <c r="AJ472" s="61"/>
      <c r="AK472" s="62"/>
      <c r="AL472" s="63"/>
      <c r="AM472" s="64"/>
      <c r="AN472" s="65"/>
      <c r="AO472" s="66"/>
    </row>
    <row r="473" spans="1:41" s="22" customFormat="1" ht="51.75" customHeight="1" x14ac:dyDescent="0.15">
      <c r="A473" s="43"/>
      <c r="B473" s="44"/>
      <c r="C473" s="112" t="s">
        <v>195</v>
      </c>
      <c r="D473" s="115" t="s">
        <v>196</v>
      </c>
      <c r="E473" s="45" t="s">
        <v>197</v>
      </c>
      <c r="F473" s="80"/>
      <c r="G473" s="46"/>
      <c r="H473" s="47" t="s">
        <v>45</v>
      </c>
      <c r="I473" s="48">
        <v>0.45</v>
      </c>
      <c r="J473" s="49">
        <v>0.44</v>
      </c>
      <c r="K473" s="49">
        <v>0.11</v>
      </c>
      <c r="L473" s="49"/>
      <c r="M473" s="49"/>
      <c r="N473" s="50">
        <f t="shared" si="408"/>
        <v>1</v>
      </c>
      <c r="O473" s="51">
        <v>1.03</v>
      </c>
      <c r="P473" s="52">
        <v>33.799999999999997</v>
      </c>
      <c r="Q473" s="53">
        <v>35</v>
      </c>
      <c r="R473" s="53">
        <v>33.799999999999997</v>
      </c>
      <c r="S473" s="53"/>
      <c r="T473" s="53"/>
      <c r="U473" s="54">
        <f t="shared" si="409"/>
        <v>14.14</v>
      </c>
      <c r="V473" s="55">
        <f t="shared" si="410"/>
        <v>14</v>
      </c>
      <c r="W473" s="57">
        <v>3468260000</v>
      </c>
      <c r="X473" s="57">
        <v>64435476000</v>
      </c>
      <c r="Y473" s="57">
        <v>20840773000</v>
      </c>
      <c r="Z473" s="68"/>
      <c r="AA473" s="57"/>
      <c r="AB473" s="476">
        <f t="shared" si="398"/>
        <v>0.7831318436743453</v>
      </c>
      <c r="AC473" s="536">
        <f t="shared" si="399"/>
        <v>9.3975821240921427</v>
      </c>
      <c r="AD473" s="478">
        <f t="shared" si="407"/>
        <v>9.3975821240921427</v>
      </c>
      <c r="AE473" s="59">
        <f>ROUND(+(0.5*40/100*(I473))+(0.5*40/100*(K473)),2)</f>
        <v>0.11</v>
      </c>
      <c r="AF473" s="59"/>
      <c r="AG473" s="263">
        <v>19.8</v>
      </c>
      <c r="AH473" s="60">
        <f t="shared" si="400"/>
        <v>43.307582124092143</v>
      </c>
      <c r="AI473" s="55"/>
      <c r="AJ473" s="61"/>
      <c r="AK473" s="62"/>
      <c r="AL473" s="63"/>
      <c r="AM473" s="64"/>
      <c r="AN473" s="65"/>
      <c r="AO473" s="66"/>
    </row>
    <row r="474" spans="1:41" s="22" customFormat="1" ht="42" customHeight="1" x14ac:dyDescent="0.15">
      <c r="A474" s="43"/>
      <c r="B474" s="44"/>
      <c r="C474" s="112" t="s">
        <v>43</v>
      </c>
      <c r="D474" s="82" t="s">
        <v>198</v>
      </c>
      <c r="E474" s="45" t="s">
        <v>199</v>
      </c>
      <c r="F474" s="45"/>
      <c r="G474" s="46"/>
      <c r="H474" s="47" t="s">
        <v>200</v>
      </c>
      <c r="I474" s="48">
        <v>0.5</v>
      </c>
      <c r="J474" s="49">
        <v>0.3</v>
      </c>
      <c r="K474" s="49">
        <v>0.2</v>
      </c>
      <c r="L474" s="49"/>
      <c r="M474" s="49"/>
      <c r="N474" s="50">
        <f t="shared" si="408"/>
        <v>1</v>
      </c>
      <c r="O474" s="51">
        <v>1.03</v>
      </c>
      <c r="P474" s="52">
        <v>35</v>
      </c>
      <c r="Q474" s="53">
        <v>33.799999999999997</v>
      </c>
      <c r="R474" s="53">
        <v>33.799999999999997</v>
      </c>
      <c r="S474" s="53"/>
      <c r="T474" s="53"/>
      <c r="U474" s="54">
        <f t="shared" si="409"/>
        <v>14.17</v>
      </c>
      <c r="V474" s="55">
        <f t="shared" si="410"/>
        <v>14</v>
      </c>
      <c r="W474" s="56">
        <v>192139877000</v>
      </c>
      <c r="X474" s="57">
        <v>21648389000</v>
      </c>
      <c r="Y474" s="57"/>
      <c r="Z474" s="56"/>
      <c r="AA474" s="57"/>
      <c r="AB474" s="476">
        <f t="shared" si="398"/>
        <v>2.4940835617390058</v>
      </c>
      <c r="AC474" s="536">
        <f t="shared" si="399"/>
        <v>29.929002740868071</v>
      </c>
      <c r="AD474" s="478">
        <f t="shared" si="407"/>
        <v>12</v>
      </c>
      <c r="AE474" s="59">
        <f>ROUND(+(0.5*40/100*(J474)),2)</f>
        <v>0.06</v>
      </c>
      <c r="AF474" s="59"/>
      <c r="AG474" s="263">
        <v>19.8</v>
      </c>
      <c r="AH474" s="60">
        <f t="shared" si="400"/>
        <v>45.86</v>
      </c>
      <c r="AI474" s="55"/>
      <c r="AJ474" s="61"/>
      <c r="AK474" s="62"/>
      <c r="AL474" s="63"/>
      <c r="AM474" s="64"/>
      <c r="AN474" s="65"/>
      <c r="AO474" s="66"/>
    </row>
    <row r="475" spans="1:41" s="22" customFormat="1" ht="42" customHeight="1" x14ac:dyDescent="0.15">
      <c r="A475" s="43"/>
      <c r="B475" s="44"/>
      <c r="C475" s="112" t="s">
        <v>141</v>
      </c>
      <c r="D475" s="112" t="s">
        <v>201</v>
      </c>
      <c r="E475" s="82"/>
      <c r="F475" s="45"/>
      <c r="G475" s="46"/>
      <c r="H475" s="47" t="s">
        <v>168</v>
      </c>
      <c r="I475" s="48">
        <v>0.51</v>
      </c>
      <c r="J475" s="49">
        <v>0.49</v>
      </c>
      <c r="K475" s="49"/>
      <c r="L475" s="49"/>
      <c r="M475" s="49"/>
      <c r="N475" s="50">
        <f t="shared" si="408"/>
        <v>1</v>
      </c>
      <c r="O475" s="51">
        <v>1.03</v>
      </c>
      <c r="P475" s="52">
        <v>33.799999999999997</v>
      </c>
      <c r="Q475" s="53">
        <v>35</v>
      </c>
      <c r="R475" s="53"/>
      <c r="S475" s="53"/>
      <c r="T475" s="53"/>
      <c r="U475" s="54">
        <f t="shared" si="409"/>
        <v>14.17</v>
      </c>
      <c r="V475" s="55">
        <f t="shared" si="410"/>
        <v>14</v>
      </c>
      <c r="W475" s="57">
        <v>17248782000</v>
      </c>
      <c r="X475" s="57">
        <v>154109529000</v>
      </c>
      <c r="Y475" s="56"/>
      <c r="Z475" s="56"/>
      <c r="AA475" s="57"/>
      <c r="AB475" s="476">
        <f t="shared" si="398"/>
        <v>2.0501990822531071</v>
      </c>
      <c r="AC475" s="536">
        <f t="shared" si="399"/>
        <v>24.602388987037287</v>
      </c>
      <c r="AD475" s="478">
        <f t="shared" si="407"/>
        <v>12</v>
      </c>
      <c r="AE475" s="59">
        <f>ROUND(+(0.5*40/100*(J475)),2)</f>
        <v>0.1</v>
      </c>
      <c r="AF475" s="59"/>
      <c r="AG475" s="263">
        <v>19.8</v>
      </c>
      <c r="AH475" s="60">
        <f t="shared" si="400"/>
        <v>45.9</v>
      </c>
      <c r="AI475" s="55"/>
      <c r="AJ475" s="61"/>
      <c r="AK475" s="62"/>
      <c r="AL475" s="63"/>
      <c r="AM475" s="64"/>
      <c r="AN475" s="65"/>
      <c r="AO475" s="66"/>
    </row>
    <row r="476" spans="1:41" s="22" customFormat="1" ht="42" customHeight="1" x14ac:dyDescent="0.15">
      <c r="A476" s="43"/>
      <c r="B476" s="44"/>
      <c r="C476" s="103" t="s">
        <v>202</v>
      </c>
      <c r="D476" s="45" t="s">
        <v>189</v>
      </c>
      <c r="E476" s="73"/>
      <c r="F476" s="45"/>
      <c r="G476" s="46"/>
      <c r="H476" s="47" t="s">
        <v>203</v>
      </c>
      <c r="I476" s="48">
        <v>0.62</v>
      </c>
      <c r="J476" s="49">
        <v>0.38</v>
      </c>
      <c r="K476" s="49"/>
      <c r="L476" s="49"/>
      <c r="M476" s="49"/>
      <c r="N476" s="50">
        <f t="shared" si="408"/>
        <v>1</v>
      </c>
      <c r="O476" s="51">
        <v>1.03</v>
      </c>
      <c r="P476" s="52">
        <v>35</v>
      </c>
      <c r="Q476" s="53">
        <v>35</v>
      </c>
      <c r="R476" s="53"/>
      <c r="S476" s="53"/>
      <c r="T476" s="53"/>
      <c r="U476" s="54">
        <f t="shared" si="409"/>
        <v>14.42</v>
      </c>
      <c r="V476" s="55">
        <f t="shared" si="410"/>
        <v>14</v>
      </c>
      <c r="W476" s="57">
        <v>27721251000</v>
      </c>
      <c r="X476" s="57">
        <v>37218252000</v>
      </c>
      <c r="Y476" s="57"/>
      <c r="Z476" s="56"/>
      <c r="AA476" s="57"/>
      <c r="AB476" s="476">
        <f t="shared" si="398"/>
        <v>0.76186155942561051</v>
      </c>
      <c r="AC476" s="536">
        <f t="shared" si="399"/>
        <v>9.1423387131073266</v>
      </c>
      <c r="AD476" s="478">
        <f t="shared" si="407"/>
        <v>9.1423387131073266</v>
      </c>
      <c r="AE476" s="59">
        <f>ROUND(+(1*40/100*(I476)),2)</f>
        <v>0.25</v>
      </c>
      <c r="AF476" s="59"/>
      <c r="AG476" s="263">
        <v>19.8</v>
      </c>
      <c r="AH476" s="60">
        <f t="shared" si="400"/>
        <v>43.192338713107333</v>
      </c>
      <c r="AI476" s="55"/>
      <c r="AJ476" s="61"/>
      <c r="AK476" s="62"/>
      <c r="AL476" s="63"/>
      <c r="AM476" s="64"/>
      <c r="AN476" s="65"/>
      <c r="AO476" s="66"/>
    </row>
    <row r="477" spans="1:41" s="22" customFormat="1" ht="42" customHeight="1" x14ac:dyDescent="0.15">
      <c r="A477" s="43"/>
      <c r="B477" s="44"/>
      <c r="C477" s="45" t="s">
        <v>204</v>
      </c>
      <c r="D477" s="112" t="s">
        <v>205</v>
      </c>
      <c r="E477" s="113" t="s">
        <v>206</v>
      </c>
      <c r="F477" s="45"/>
      <c r="G477" s="46"/>
      <c r="H477" s="47" t="s">
        <v>207</v>
      </c>
      <c r="I477" s="48">
        <v>0.51</v>
      </c>
      <c r="J477" s="49">
        <v>0.49</v>
      </c>
      <c r="K477" s="49"/>
      <c r="L477" s="49"/>
      <c r="M477" s="49"/>
      <c r="N477" s="50">
        <f t="shared" si="408"/>
        <v>1</v>
      </c>
      <c r="O477" s="51">
        <v>1.03</v>
      </c>
      <c r="P477" s="52">
        <v>33.799999999999997</v>
      </c>
      <c r="Q477" s="53">
        <v>35</v>
      </c>
      <c r="R477" s="53"/>
      <c r="S477" s="53"/>
      <c r="T477" s="53"/>
      <c r="U477" s="54">
        <f t="shared" si="409"/>
        <v>14.17</v>
      </c>
      <c r="V477" s="55">
        <f t="shared" si="410"/>
        <v>14</v>
      </c>
      <c r="W477" s="57">
        <v>22440469000</v>
      </c>
      <c r="X477" s="68">
        <v>56028164000</v>
      </c>
      <c r="Y477" s="57"/>
      <c r="Z477" s="68"/>
      <c r="AA477" s="57"/>
      <c r="AB477" s="476">
        <f t="shared" si="398"/>
        <v>0.94590234472335422</v>
      </c>
      <c r="AC477" s="536">
        <f t="shared" si="399"/>
        <v>11.350828136680251</v>
      </c>
      <c r="AD477" s="478">
        <f t="shared" si="407"/>
        <v>11.350828136680251</v>
      </c>
      <c r="AE477" s="59">
        <f>ROUND(+(0.5*40/100*(I477))+(0*40/100*(J477))+(2*40/100*(K477)),2)</f>
        <v>0.1</v>
      </c>
      <c r="AF477" s="59"/>
      <c r="AG477" s="263">
        <v>19.8</v>
      </c>
      <c r="AH477" s="60">
        <f t="shared" si="400"/>
        <v>45.250828136680248</v>
      </c>
      <c r="AI477" s="55"/>
      <c r="AJ477" s="61"/>
      <c r="AK477" s="62"/>
      <c r="AL477" s="63"/>
      <c r="AM477" s="64"/>
      <c r="AN477" s="65"/>
      <c r="AO477" s="66"/>
    </row>
    <row r="478" spans="1:41" s="22" customFormat="1" ht="48.75" customHeight="1" x14ac:dyDescent="0.15">
      <c r="A478" s="43"/>
      <c r="B478" s="44"/>
      <c r="C478" s="112" t="s">
        <v>208</v>
      </c>
      <c r="D478" s="104" t="s">
        <v>179</v>
      </c>
      <c r="E478" s="80" t="s">
        <v>209</v>
      </c>
      <c r="F478" s="45"/>
      <c r="G478" s="46"/>
      <c r="H478" s="47" t="s">
        <v>210</v>
      </c>
      <c r="I478" s="48">
        <v>0.5</v>
      </c>
      <c r="J478" s="49">
        <v>0.3</v>
      </c>
      <c r="K478" s="49">
        <v>0.2</v>
      </c>
      <c r="L478" s="49"/>
      <c r="M478" s="49"/>
      <c r="N478" s="50">
        <f t="shared" si="408"/>
        <v>1</v>
      </c>
      <c r="O478" s="51">
        <v>1.03</v>
      </c>
      <c r="P478" s="52">
        <v>35</v>
      </c>
      <c r="Q478" s="53">
        <v>33.799999999999997</v>
      </c>
      <c r="R478" s="53">
        <v>35</v>
      </c>
      <c r="S478" s="53"/>
      <c r="T478" s="53"/>
      <c r="U478" s="54">
        <f t="shared" si="409"/>
        <v>14.27</v>
      </c>
      <c r="V478" s="55">
        <f t="shared" si="410"/>
        <v>14</v>
      </c>
      <c r="W478" s="56">
        <v>63954752000</v>
      </c>
      <c r="X478" s="56">
        <v>8664951000</v>
      </c>
      <c r="Y478" s="56"/>
      <c r="Z478" s="68"/>
      <c r="AA478" s="57"/>
      <c r="AB478" s="476">
        <f t="shared" si="398"/>
        <v>0.84081352761731043</v>
      </c>
      <c r="AC478" s="536">
        <f t="shared" si="399"/>
        <v>10.089762331407725</v>
      </c>
      <c r="AD478" s="478">
        <f t="shared" si="407"/>
        <v>10.089762331407725</v>
      </c>
      <c r="AE478" s="59">
        <f>ROUND(+(0.5*40/100*(J478)),2)</f>
        <v>0.06</v>
      </c>
      <c r="AF478" s="59"/>
      <c r="AG478" s="263">
        <v>19.8</v>
      </c>
      <c r="AH478" s="60">
        <f t="shared" si="400"/>
        <v>43.949762331407726</v>
      </c>
      <c r="AI478" s="55"/>
      <c r="AJ478" s="61"/>
      <c r="AK478" s="62"/>
      <c r="AL478" s="63"/>
      <c r="AM478" s="64"/>
      <c r="AN478" s="65"/>
      <c r="AO478" s="66"/>
    </row>
    <row r="479" spans="1:41" s="22" customFormat="1" ht="42" customHeight="1" x14ac:dyDescent="0.15">
      <c r="A479" s="43"/>
      <c r="B479" s="44"/>
      <c r="C479" s="112" t="s">
        <v>211</v>
      </c>
      <c r="D479" s="80" t="s">
        <v>212</v>
      </c>
      <c r="E479" s="104" t="s">
        <v>213</v>
      </c>
      <c r="F479" s="117"/>
      <c r="G479" s="46"/>
      <c r="H479" s="47" t="s">
        <v>214</v>
      </c>
      <c r="I479" s="48">
        <v>0.6</v>
      </c>
      <c r="J479" s="49">
        <v>0.2</v>
      </c>
      <c r="K479" s="49">
        <v>0.2</v>
      </c>
      <c r="L479" s="49"/>
      <c r="M479" s="49"/>
      <c r="N479" s="50">
        <f t="shared" si="408"/>
        <v>1</v>
      </c>
      <c r="O479" s="51">
        <v>1.03</v>
      </c>
      <c r="P479" s="74">
        <v>33.799999999999997</v>
      </c>
      <c r="Q479" s="53">
        <v>33.799999999999997</v>
      </c>
      <c r="R479" s="53">
        <v>35</v>
      </c>
      <c r="S479" s="53"/>
      <c r="T479" s="53"/>
      <c r="U479" s="54">
        <f t="shared" si="409"/>
        <v>14.02</v>
      </c>
      <c r="V479" s="55">
        <f t="shared" si="410"/>
        <v>14</v>
      </c>
      <c r="W479" s="68">
        <v>234431105000</v>
      </c>
      <c r="X479" s="75"/>
      <c r="Y479" s="56"/>
      <c r="Z479" s="68"/>
      <c r="AA479" s="57"/>
      <c r="AB479" s="476">
        <f t="shared" si="398"/>
        <v>3.4204292171240094</v>
      </c>
      <c r="AC479" s="536">
        <f t="shared" si="399"/>
        <v>41.045150605488111</v>
      </c>
      <c r="AD479" s="478">
        <f t="shared" si="407"/>
        <v>12</v>
      </c>
      <c r="AE479" s="59">
        <f>ROUND(+(0.5*40/100*(I479))+(0*40/100*(J479))+(0*40/100*(K479)),2)</f>
        <v>0.12</v>
      </c>
      <c r="AF479" s="59"/>
      <c r="AG479" s="263">
        <v>19.8</v>
      </c>
      <c r="AH479" s="60">
        <f t="shared" si="400"/>
        <v>45.919999999999995</v>
      </c>
      <c r="AI479" s="55"/>
      <c r="AJ479" s="61"/>
      <c r="AK479" s="62"/>
      <c r="AL479" s="63"/>
      <c r="AM479" s="64"/>
      <c r="AN479" s="65"/>
      <c r="AO479" s="66"/>
    </row>
    <row r="480" spans="1:41" s="22" customFormat="1" ht="42" customHeight="1" x14ac:dyDescent="0.15">
      <c r="A480" s="43"/>
      <c r="B480" s="44"/>
      <c r="C480" s="113" t="s">
        <v>215</v>
      </c>
      <c r="D480" s="115" t="s">
        <v>216</v>
      </c>
      <c r="E480" s="115" t="s">
        <v>217</v>
      </c>
      <c r="F480" s="80"/>
      <c r="G480" s="46"/>
      <c r="H480" s="47" t="s">
        <v>86</v>
      </c>
      <c r="I480" s="48">
        <v>0.5</v>
      </c>
      <c r="J480" s="49">
        <v>0.3</v>
      </c>
      <c r="K480" s="49">
        <v>0.2</v>
      </c>
      <c r="L480" s="49"/>
      <c r="M480" s="49"/>
      <c r="N480" s="50">
        <f t="shared" si="408"/>
        <v>1</v>
      </c>
      <c r="O480" s="51">
        <v>1.03</v>
      </c>
      <c r="P480" s="52">
        <v>35</v>
      </c>
      <c r="Q480" s="53">
        <v>35</v>
      </c>
      <c r="R480" s="53">
        <v>33.799999999999997</v>
      </c>
      <c r="S480" s="53"/>
      <c r="T480" s="53"/>
      <c r="U480" s="54">
        <f t="shared" si="409"/>
        <v>14.32</v>
      </c>
      <c r="V480" s="55">
        <f t="shared" si="410"/>
        <v>14</v>
      </c>
      <c r="W480" s="56">
        <v>219799892000</v>
      </c>
      <c r="X480" s="57">
        <v>14706397000</v>
      </c>
      <c r="Y480" s="56"/>
      <c r="Z480" s="68"/>
      <c r="AA480" s="57"/>
      <c r="AB480" s="476">
        <f t="shared" si="398"/>
        <v>2.7797480433322357</v>
      </c>
      <c r="AC480" s="536">
        <f t="shared" si="399"/>
        <v>33.35697651998683</v>
      </c>
      <c r="AD480" s="478">
        <f t="shared" si="407"/>
        <v>12</v>
      </c>
      <c r="AE480" s="59">
        <f>ROUND(+(0.5*40/100*(I480)),2)</f>
        <v>0.1</v>
      </c>
      <c r="AF480" s="59"/>
      <c r="AG480" s="263">
        <v>19.8</v>
      </c>
      <c r="AH480" s="60">
        <f t="shared" si="400"/>
        <v>45.9</v>
      </c>
      <c r="AI480" s="55"/>
      <c r="AJ480" s="61"/>
      <c r="AK480" s="62"/>
      <c r="AL480" s="63"/>
      <c r="AM480" s="64"/>
      <c r="AN480" s="65"/>
      <c r="AO480" s="66"/>
    </row>
    <row r="481" spans="1:41" s="22" customFormat="1" ht="42" customHeight="1" x14ac:dyDescent="0.15">
      <c r="A481" s="43"/>
      <c r="B481" s="44"/>
      <c r="C481" s="113" t="s">
        <v>218</v>
      </c>
      <c r="D481" s="112" t="s">
        <v>219</v>
      </c>
      <c r="E481" s="80"/>
      <c r="F481" s="163"/>
      <c r="G481" s="46"/>
      <c r="H481" s="47" t="s">
        <v>90</v>
      </c>
      <c r="I481" s="48">
        <v>0.65</v>
      </c>
      <c r="J481" s="49">
        <v>0.35</v>
      </c>
      <c r="K481" s="49"/>
      <c r="L481" s="49"/>
      <c r="M481" s="49"/>
      <c r="N481" s="50">
        <f t="shared" si="408"/>
        <v>1</v>
      </c>
      <c r="O481" s="51">
        <v>1.03</v>
      </c>
      <c r="P481" s="52">
        <v>35</v>
      </c>
      <c r="Q481" s="53">
        <v>33.799999999999997</v>
      </c>
      <c r="R481" s="53"/>
      <c r="S481" s="53"/>
      <c r="T481" s="53"/>
      <c r="U481" s="54">
        <f t="shared" si="409"/>
        <v>14.25</v>
      </c>
      <c r="V481" s="55">
        <f t="shared" si="410"/>
        <v>14</v>
      </c>
      <c r="W481" s="56">
        <v>36730082000</v>
      </c>
      <c r="X481" s="57">
        <v>22535870000</v>
      </c>
      <c r="Y481" s="56"/>
      <c r="Z481" s="68"/>
      <c r="AA481" s="57"/>
      <c r="AB481" s="476">
        <f t="shared" si="398"/>
        <v>0.77236651621352603</v>
      </c>
      <c r="AC481" s="477">
        <f t="shared" si="399"/>
        <v>9.2683981945623124</v>
      </c>
      <c r="AD481" s="478">
        <f t="shared" si="407"/>
        <v>9.2683981945623124</v>
      </c>
      <c r="AE481" s="59">
        <f>ROUND(+(0.5*40/100*(J481)),2)</f>
        <v>7.0000000000000007E-2</v>
      </c>
      <c r="AF481" s="59"/>
      <c r="AG481" s="263">
        <v>19.8</v>
      </c>
      <c r="AH481" s="60">
        <f t="shared" si="400"/>
        <v>43.138398194562313</v>
      </c>
      <c r="AI481" s="55"/>
      <c r="AJ481" s="61"/>
      <c r="AK481" s="62"/>
      <c r="AL481" s="63"/>
      <c r="AM481" s="64"/>
      <c r="AN481" s="65"/>
      <c r="AO481" s="66"/>
    </row>
    <row r="482" spans="1:41" s="22" customFormat="1" ht="42" customHeight="1" x14ac:dyDescent="0.15">
      <c r="A482" s="43"/>
      <c r="B482" s="44"/>
      <c r="C482" s="118" t="s">
        <v>220</v>
      </c>
      <c r="D482" s="104" t="s">
        <v>165</v>
      </c>
      <c r="E482" s="45" t="s">
        <v>185</v>
      </c>
      <c r="F482" s="45"/>
      <c r="G482" s="46"/>
      <c r="H482" s="47" t="s">
        <v>70</v>
      </c>
      <c r="I482" s="48">
        <v>0.5</v>
      </c>
      <c r="J482" s="49">
        <v>0.3</v>
      </c>
      <c r="K482" s="49">
        <v>0.2</v>
      </c>
      <c r="L482" s="49"/>
      <c r="M482" s="49"/>
      <c r="N482" s="50">
        <f t="shared" si="408"/>
        <v>1</v>
      </c>
      <c r="O482" s="51">
        <v>1.03</v>
      </c>
      <c r="P482" s="52">
        <v>35</v>
      </c>
      <c r="Q482" s="53">
        <v>33.799999999999997</v>
      </c>
      <c r="R482" s="53">
        <v>33.799999999999997</v>
      </c>
      <c r="S482" s="53"/>
      <c r="T482" s="53"/>
      <c r="U482" s="54">
        <f t="shared" si="409"/>
        <v>14.17</v>
      </c>
      <c r="V482" s="55">
        <f t="shared" si="410"/>
        <v>14</v>
      </c>
      <c r="W482" s="68">
        <v>192139877000</v>
      </c>
      <c r="X482" s="68">
        <v>13496640000</v>
      </c>
      <c r="Y482" s="56"/>
      <c r="Z482" s="68"/>
      <c r="AA482" s="57"/>
      <c r="AB482" s="476">
        <f t="shared" si="398"/>
        <v>2.4346151724007794</v>
      </c>
      <c r="AC482" s="477">
        <f t="shared" si="399"/>
        <v>29.215382068809355</v>
      </c>
      <c r="AD482" s="478">
        <f t="shared" si="407"/>
        <v>12</v>
      </c>
      <c r="AE482" s="59">
        <f>ROUND(+(0.5*40/100*(I482)),2)</f>
        <v>0.1</v>
      </c>
      <c r="AF482" s="59"/>
      <c r="AG482" s="263">
        <v>19.8</v>
      </c>
      <c r="AH482" s="60">
        <f t="shared" si="400"/>
        <v>45.9</v>
      </c>
      <c r="AI482" s="55"/>
      <c r="AJ482" s="61"/>
      <c r="AK482" s="62"/>
      <c r="AL482" s="63"/>
      <c r="AM482" s="64"/>
      <c r="AN482" s="65"/>
      <c r="AO482" s="66"/>
    </row>
    <row r="483" spans="1:41" s="22" customFormat="1" ht="42" customHeight="1" x14ac:dyDescent="0.15">
      <c r="A483" s="43"/>
      <c r="B483" s="44"/>
      <c r="C483" s="107" t="s">
        <v>221</v>
      </c>
      <c r="D483" s="112" t="s">
        <v>222</v>
      </c>
      <c r="E483" s="45"/>
      <c r="F483" s="45"/>
      <c r="G483" s="46"/>
      <c r="H483" s="47" t="s">
        <v>45</v>
      </c>
      <c r="I483" s="48">
        <v>0.51</v>
      </c>
      <c r="J483" s="49">
        <v>0.49</v>
      </c>
      <c r="K483" s="49"/>
      <c r="L483" s="49"/>
      <c r="M483" s="49"/>
      <c r="N483" s="50">
        <f t="shared" si="408"/>
        <v>1</v>
      </c>
      <c r="O483" s="51">
        <v>1.03</v>
      </c>
      <c r="P483" s="53">
        <v>33.799999999999997</v>
      </c>
      <c r="Q483" s="53">
        <v>35</v>
      </c>
      <c r="R483" s="53"/>
      <c r="S483" s="53"/>
      <c r="T483" s="53"/>
      <c r="U483" s="54">
        <f t="shared" si="409"/>
        <v>14.17</v>
      </c>
      <c r="V483" s="55">
        <f t="shared" si="410"/>
        <v>14</v>
      </c>
      <c r="W483" s="68">
        <v>16692429000</v>
      </c>
      <c r="X483" s="68">
        <v>65225958000</v>
      </c>
      <c r="Y483" s="56"/>
      <c r="Z483" s="68"/>
      <c r="AA483" s="57"/>
      <c r="AB483" s="476">
        <f t="shared" si="398"/>
        <v>0.98421216438847037</v>
      </c>
      <c r="AC483" s="477">
        <f t="shared" si="399"/>
        <v>11.810545972661645</v>
      </c>
      <c r="AD483" s="478">
        <f t="shared" si="407"/>
        <v>11.810545972661645</v>
      </c>
      <c r="AE483" s="59">
        <f>ROUND(+(0.5*40/100*(I483)),2)</f>
        <v>0.1</v>
      </c>
      <c r="AF483" s="59"/>
      <c r="AG483" s="263">
        <v>19.8</v>
      </c>
      <c r="AH483" s="60">
        <f t="shared" si="400"/>
        <v>45.710545972661642</v>
      </c>
      <c r="AI483" s="55"/>
      <c r="AJ483" s="61"/>
      <c r="AK483" s="62"/>
      <c r="AL483" s="63"/>
      <c r="AM483" s="64"/>
      <c r="AN483" s="65"/>
      <c r="AO483" s="66"/>
    </row>
    <row r="484" spans="1:41" s="22" customFormat="1" ht="42" customHeight="1" x14ac:dyDescent="0.15">
      <c r="A484" s="43"/>
      <c r="B484" s="44"/>
      <c r="C484" s="103" t="s">
        <v>223</v>
      </c>
      <c r="D484" s="104" t="s">
        <v>173</v>
      </c>
      <c r="E484" s="45" t="s">
        <v>224</v>
      </c>
      <c r="F484" s="45"/>
      <c r="G484" s="46"/>
      <c r="H484" s="47" t="s">
        <v>225</v>
      </c>
      <c r="I484" s="48">
        <v>0.7</v>
      </c>
      <c r="J484" s="49">
        <v>0.2</v>
      </c>
      <c r="K484" s="49">
        <v>0.1</v>
      </c>
      <c r="L484" s="49"/>
      <c r="M484" s="49"/>
      <c r="N484" s="50">
        <f t="shared" si="408"/>
        <v>0.99999999999999989</v>
      </c>
      <c r="O484" s="51">
        <v>1.03</v>
      </c>
      <c r="P484" s="52">
        <v>35</v>
      </c>
      <c r="Q484" s="53">
        <v>30</v>
      </c>
      <c r="R484" s="53">
        <v>35</v>
      </c>
      <c r="S484" s="53"/>
      <c r="T484" s="53"/>
      <c r="U484" s="54">
        <f t="shared" si="409"/>
        <v>14.01</v>
      </c>
      <c r="V484" s="55">
        <f t="shared" si="410"/>
        <v>14</v>
      </c>
      <c r="W484" s="56">
        <v>31823866000</v>
      </c>
      <c r="X484" s="105">
        <v>43611449000</v>
      </c>
      <c r="Y484" s="72">
        <v>55766000</v>
      </c>
      <c r="Z484" s="68"/>
      <c r="AA484" s="57"/>
      <c r="AB484" s="476">
        <f t="shared" si="398"/>
        <v>0.75394535767400628</v>
      </c>
      <c r="AC484" s="477">
        <f t="shared" si="399"/>
        <v>9.0473442920880753</v>
      </c>
      <c r="AD484" s="478">
        <f t="shared" si="407"/>
        <v>9.0473442920880753</v>
      </c>
      <c r="AE484" s="59">
        <f>ROUND(+(1*40/100*(I484)),2)</f>
        <v>0.28000000000000003</v>
      </c>
      <c r="AF484" s="59"/>
      <c r="AG484" s="263">
        <v>19.8</v>
      </c>
      <c r="AH484" s="60">
        <f t="shared" si="400"/>
        <v>43.127344292088083</v>
      </c>
      <c r="AI484" s="55"/>
      <c r="AJ484" s="61"/>
      <c r="AK484" s="62"/>
      <c r="AL484" s="63"/>
      <c r="AM484" s="64"/>
      <c r="AN484" s="65"/>
      <c r="AO484" s="66"/>
    </row>
    <row r="485" spans="1:41" s="22" customFormat="1" ht="42" customHeight="1" x14ac:dyDescent="0.15">
      <c r="A485" s="43"/>
      <c r="B485" s="164"/>
      <c r="C485" s="113" t="s">
        <v>226</v>
      </c>
      <c r="D485" s="112" t="s">
        <v>227</v>
      </c>
      <c r="E485" s="45"/>
      <c r="F485" s="45"/>
      <c r="G485" s="46"/>
      <c r="H485" s="47" t="s">
        <v>228</v>
      </c>
      <c r="I485" s="48">
        <v>0.51</v>
      </c>
      <c r="J485" s="49">
        <v>0.49</v>
      </c>
      <c r="K485" s="49"/>
      <c r="L485" s="49"/>
      <c r="M485" s="49"/>
      <c r="N485" s="50">
        <f t="shared" si="408"/>
        <v>1</v>
      </c>
      <c r="O485" s="51">
        <v>1.03</v>
      </c>
      <c r="P485" s="52">
        <v>35</v>
      </c>
      <c r="Q485" s="53">
        <v>35</v>
      </c>
      <c r="R485" s="53"/>
      <c r="S485" s="53"/>
      <c r="T485" s="53"/>
      <c r="U485" s="54">
        <f t="shared" si="409"/>
        <v>14.42</v>
      </c>
      <c r="V485" s="55">
        <f t="shared" si="410"/>
        <v>14</v>
      </c>
      <c r="W485" s="56">
        <v>8960514000</v>
      </c>
      <c r="X485" s="57">
        <v>72627279000</v>
      </c>
      <c r="Y485" s="72"/>
      <c r="Z485" s="68"/>
      <c r="AA485" s="57"/>
      <c r="AB485" s="58">
        <f t="shared" ref="AB485:AB548" si="411">ROUND(((((W485*I485)+(X485*J485)+(Y485*K485)+(Z485*L485)+(AA485*M485))/$L$2)),2)</f>
        <v>0.98</v>
      </c>
      <c r="AC485" s="477">
        <f t="shared" si="399"/>
        <v>11.76</v>
      </c>
      <c r="AD485" s="478">
        <f t="shared" si="407"/>
        <v>11.76</v>
      </c>
      <c r="AE485" s="59">
        <f>ROUND(+(1.5*40/100*(I485))+(0.5*40/100*(J485)),2)</f>
        <v>0.4</v>
      </c>
      <c r="AF485" s="59"/>
      <c r="AG485" s="263">
        <v>19.8</v>
      </c>
      <c r="AH485" s="60">
        <f t="shared" si="400"/>
        <v>45.96</v>
      </c>
      <c r="AI485" s="55"/>
      <c r="AJ485" s="61"/>
      <c r="AK485" s="62"/>
      <c r="AL485" s="63"/>
      <c r="AM485" s="64"/>
      <c r="AN485" s="65"/>
      <c r="AO485" s="66"/>
    </row>
    <row r="486" spans="1:41" s="22" customFormat="1" ht="42" customHeight="1" x14ac:dyDescent="0.15">
      <c r="A486" s="43"/>
      <c r="B486" s="44"/>
      <c r="C486" s="45" t="s">
        <v>229</v>
      </c>
      <c r="D486" s="103" t="s">
        <v>230</v>
      </c>
      <c r="E486" s="45"/>
      <c r="F486" s="45"/>
      <c r="G486" s="46"/>
      <c r="H486" s="47" t="s">
        <v>190</v>
      </c>
      <c r="I486" s="48">
        <v>0.51</v>
      </c>
      <c r="J486" s="49">
        <v>0.49</v>
      </c>
      <c r="K486" s="49"/>
      <c r="L486" s="49"/>
      <c r="M486" s="49"/>
      <c r="N486" s="50">
        <f t="shared" si="408"/>
        <v>1</v>
      </c>
      <c r="O486" s="51">
        <v>1.03</v>
      </c>
      <c r="P486" s="52">
        <v>35</v>
      </c>
      <c r="Q486" s="53">
        <v>33.799999999999997</v>
      </c>
      <c r="R486" s="53"/>
      <c r="S486" s="53"/>
      <c r="T486" s="53"/>
      <c r="U486" s="54">
        <f t="shared" si="409"/>
        <v>14.18</v>
      </c>
      <c r="V486" s="55">
        <f t="shared" si="410"/>
        <v>14</v>
      </c>
      <c r="W486" s="72">
        <v>26589234000</v>
      </c>
      <c r="X486" s="56">
        <v>50723988000</v>
      </c>
      <c r="Y486" s="72"/>
      <c r="Z486" s="68"/>
      <c r="AA486" s="57"/>
      <c r="AB486" s="58">
        <f t="shared" si="411"/>
        <v>0.93</v>
      </c>
      <c r="AC486" s="477">
        <f t="shared" si="399"/>
        <v>11.16</v>
      </c>
      <c r="AD486" s="478">
        <f t="shared" si="407"/>
        <v>11.16</v>
      </c>
      <c r="AE486" s="59">
        <f>ROUND(+(1*40/100*(I486))+(0.5*40/100*(J486)),2)</f>
        <v>0.3</v>
      </c>
      <c r="AF486" s="59"/>
      <c r="AG486" s="263">
        <v>19.8</v>
      </c>
      <c r="AH486" s="60">
        <f t="shared" si="400"/>
        <v>45.26</v>
      </c>
      <c r="AI486" s="55"/>
      <c r="AJ486" s="61"/>
      <c r="AK486" s="62"/>
      <c r="AL486" s="63"/>
      <c r="AM486" s="64"/>
      <c r="AN486" s="65"/>
      <c r="AO486" s="66"/>
    </row>
    <row r="487" spans="1:41" s="22" customFormat="1" ht="42" customHeight="1" x14ac:dyDescent="0.15">
      <c r="A487" s="43"/>
      <c r="B487" s="44"/>
      <c r="C487" s="112" t="s">
        <v>231</v>
      </c>
      <c r="D487" s="82" t="s">
        <v>174</v>
      </c>
      <c r="E487" s="45"/>
      <c r="F487" s="45"/>
      <c r="G487" s="46"/>
      <c r="H487" s="47" t="s">
        <v>232</v>
      </c>
      <c r="I487" s="48">
        <v>0.51</v>
      </c>
      <c r="J487" s="49">
        <v>0.49</v>
      </c>
      <c r="K487" s="49"/>
      <c r="L487" s="49"/>
      <c r="M487" s="49"/>
      <c r="N487" s="50">
        <f t="shared" si="408"/>
        <v>1</v>
      </c>
      <c r="O487" s="51">
        <v>1.03</v>
      </c>
      <c r="P487" s="52">
        <v>33.799999999999997</v>
      </c>
      <c r="Q487" s="53">
        <v>35</v>
      </c>
      <c r="R487" s="53"/>
      <c r="S487" s="53"/>
      <c r="T487" s="53"/>
      <c r="U487" s="54">
        <f t="shared" si="409"/>
        <v>14.17</v>
      </c>
      <c r="V487" s="55">
        <f t="shared" si="410"/>
        <v>14</v>
      </c>
      <c r="W487" s="56">
        <v>40865009000</v>
      </c>
      <c r="X487" s="68">
        <v>22298524000</v>
      </c>
      <c r="Y487" s="56"/>
      <c r="Z487" s="68"/>
      <c r="AA487" s="57"/>
      <c r="AB487" s="58">
        <f t="shared" si="411"/>
        <v>0.77</v>
      </c>
      <c r="AC487" s="477">
        <f t="shared" ref="AC487:AC550" si="412">12*AB487</f>
        <v>9.24</v>
      </c>
      <c r="AD487" s="478">
        <f t="shared" si="407"/>
        <v>9.24</v>
      </c>
      <c r="AE487" s="59">
        <f>ROUND(+(0.5*40/100*(J487)),2)</f>
        <v>0.1</v>
      </c>
      <c r="AF487" s="59"/>
      <c r="AG487" s="263">
        <v>19.8</v>
      </c>
      <c r="AH487" s="60">
        <f t="shared" si="400"/>
        <v>43.140000000000008</v>
      </c>
      <c r="AI487" s="55"/>
      <c r="AJ487" s="61"/>
      <c r="AK487" s="62"/>
      <c r="AL487" s="63"/>
      <c r="AM487" s="64"/>
      <c r="AN487" s="65"/>
      <c r="AO487" s="66"/>
    </row>
    <row r="488" spans="1:41" s="22" customFormat="1" ht="42" customHeight="1" x14ac:dyDescent="0.15">
      <c r="A488" s="43"/>
      <c r="B488" s="44"/>
      <c r="C488" s="83" t="s">
        <v>122</v>
      </c>
      <c r="D488" s="110" t="s">
        <v>233</v>
      </c>
      <c r="E488" s="80"/>
      <c r="F488" s="45"/>
      <c r="G488" s="46"/>
      <c r="H488" s="47" t="s">
        <v>234</v>
      </c>
      <c r="I488" s="48">
        <v>0.6</v>
      </c>
      <c r="J488" s="49">
        <v>0.4</v>
      </c>
      <c r="K488" s="49"/>
      <c r="L488" s="49"/>
      <c r="M488" s="49"/>
      <c r="N488" s="50">
        <f t="shared" si="408"/>
        <v>1</v>
      </c>
      <c r="O488" s="51">
        <v>1.03</v>
      </c>
      <c r="P488" s="52">
        <v>35</v>
      </c>
      <c r="Q488" s="53">
        <v>33.799999999999997</v>
      </c>
      <c r="R488" s="53"/>
      <c r="S488" s="53"/>
      <c r="T488" s="53"/>
      <c r="U488" s="54">
        <f t="shared" si="409"/>
        <v>14.22</v>
      </c>
      <c r="V488" s="55">
        <f t="shared" si="410"/>
        <v>14</v>
      </c>
      <c r="W488" s="56">
        <v>27523020000</v>
      </c>
      <c r="X488" s="68">
        <v>37313964000</v>
      </c>
      <c r="Y488" s="56"/>
      <c r="Z488" s="68"/>
      <c r="AA488" s="57"/>
      <c r="AB488" s="58">
        <f t="shared" si="411"/>
        <v>0.76</v>
      </c>
      <c r="AC488" s="477">
        <f t="shared" si="412"/>
        <v>9.120000000000001</v>
      </c>
      <c r="AD488" s="478">
        <f t="shared" si="407"/>
        <v>9.120000000000001</v>
      </c>
      <c r="AE488" s="59">
        <f>ROUND(+(0.5*40/100*(I488)),2)</f>
        <v>0.12</v>
      </c>
      <c r="AF488" s="59"/>
      <c r="AG488" s="263">
        <v>19.8</v>
      </c>
      <c r="AH488" s="60">
        <f t="shared" si="400"/>
        <v>43.04</v>
      </c>
      <c r="AI488" s="55"/>
      <c r="AJ488" s="61"/>
      <c r="AK488" s="62"/>
      <c r="AL488" s="63"/>
      <c r="AM488" s="64"/>
      <c r="AN488" s="65"/>
      <c r="AO488" s="66"/>
    </row>
    <row r="489" spans="1:41" s="22" customFormat="1" ht="48.75" customHeight="1" x14ac:dyDescent="0.15">
      <c r="A489" s="43"/>
      <c r="B489" s="44"/>
      <c r="C489" s="103" t="s">
        <v>235</v>
      </c>
      <c r="D489" s="113" t="s">
        <v>129</v>
      </c>
      <c r="E489" s="45"/>
      <c r="F489" s="45"/>
      <c r="G489" s="46"/>
      <c r="H489" s="47" t="s">
        <v>236</v>
      </c>
      <c r="I489" s="48">
        <v>0.51</v>
      </c>
      <c r="J489" s="49">
        <v>0.49</v>
      </c>
      <c r="K489" s="49"/>
      <c r="L489" s="49"/>
      <c r="M489" s="49"/>
      <c r="N489" s="50">
        <f t="shared" si="408"/>
        <v>1</v>
      </c>
      <c r="O489" s="51">
        <v>1.03</v>
      </c>
      <c r="P489" s="52">
        <v>33.799999999999997</v>
      </c>
      <c r="Q489" s="53">
        <v>35</v>
      </c>
      <c r="R489" s="53"/>
      <c r="S489" s="53"/>
      <c r="T489" s="53"/>
      <c r="U489" s="54">
        <f t="shared" si="409"/>
        <v>14.17</v>
      </c>
      <c r="V489" s="55">
        <f t="shared" si="410"/>
        <v>14</v>
      </c>
      <c r="W489" s="56">
        <v>9171420000</v>
      </c>
      <c r="X489" s="72">
        <v>86060576000</v>
      </c>
      <c r="Y489" s="72"/>
      <c r="Z489" s="68"/>
      <c r="AA489" s="57"/>
      <c r="AB489" s="58">
        <f t="shared" si="411"/>
        <v>1.1399999999999999</v>
      </c>
      <c r="AC489" s="477">
        <f t="shared" si="412"/>
        <v>13.68</v>
      </c>
      <c r="AD489" s="478">
        <f t="shared" si="407"/>
        <v>12</v>
      </c>
      <c r="AE489" s="59">
        <f>ROUND(+(1.5*40/100*(I489))+(0.5*40/100*(J489)),2)</f>
        <v>0.4</v>
      </c>
      <c r="AF489" s="59"/>
      <c r="AG489" s="263">
        <v>19.8</v>
      </c>
      <c r="AH489" s="60">
        <f t="shared" si="400"/>
        <v>46.199999999999996</v>
      </c>
      <c r="AI489" s="55"/>
      <c r="AJ489" s="61"/>
      <c r="AK489" s="62"/>
      <c r="AL489" s="63"/>
      <c r="AM489" s="64"/>
      <c r="AN489" s="65"/>
      <c r="AO489" s="66"/>
    </row>
    <row r="490" spans="1:41" s="22" customFormat="1" ht="42" customHeight="1" x14ac:dyDescent="0.15">
      <c r="A490" s="43"/>
      <c r="B490" s="44"/>
      <c r="C490" s="83" t="s">
        <v>176</v>
      </c>
      <c r="D490" s="112" t="s">
        <v>237</v>
      </c>
      <c r="E490" s="82"/>
      <c r="F490" s="82"/>
      <c r="G490" s="46"/>
      <c r="H490" s="47" t="s">
        <v>238</v>
      </c>
      <c r="I490" s="48">
        <v>0.51</v>
      </c>
      <c r="J490" s="49">
        <v>0.49</v>
      </c>
      <c r="K490" s="49"/>
      <c r="L490" s="49"/>
      <c r="M490" s="49"/>
      <c r="N490" s="50">
        <f t="shared" si="408"/>
        <v>1</v>
      </c>
      <c r="O490" s="51">
        <v>1.03</v>
      </c>
      <c r="P490" s="52">
        <v>35</v>
      </c>
      <c r="Q490" s="53">
        <v>33.799999999999997</v>
      </c>
      <c r="R490" s="53"/>
      <c r="S490" s="53"/>
      <c r="T490" s="53"/>
      <c r="U490" s="54">
        <f t="shared" si="409"/>
        <v>14.18</v>
      </c>
      <c r="V490" s="55">
        <f t="shared" si="410"/>
        <v>14</v>
      </c>
      <c r="W490" s="56">
        <v>20758200000</v>
      </c>
      <c r="X490" s="68">
        <v>48970532000</v>
      </c>
      <c r="Y490" s="56"/>
      <c r="Z490" s="68"/>
      <c r="AA490" s="57"/>
      <c r="AB490" s="58">
        <f t="shared" si="411"/>
        <v>0.84</v>
      </c>
      <c r="AC490" s="477">
        <f t="shared" si="412"/>
        <v>10.08</v>
      </c>
      <c r="AD490" s="478">
        <f t="shared" si="407"/>
        <v>10.08</v>
      </c>
      <c r="AE490" s="59">
        <f>ROUND(+(0.5*40/100*(J490)),2)</f>
        <v>0.1</v>
      </c>
      <c r="AF490" s="59"/>
      <c r="AG490" s="263">
        <v>19.8</v>
      </c>
      <c r="AH490" s="60">
        <f t="shared" si="400"/>
        <v>43.98</v>
      </c>
      <c r="AI490" s="55"/>
      <c r="AJ490" s="61"/>
      <c r="AK490" s="62"/>
      <c r="AL490" s="63"/>
      <c r="AM490" s="64"/>
      <c r="AN490" s="65"/>
      <c r="AO490" s="66"/>
    </row>
    <row r="491" spans="1:41" s="22" customFormat="1" ht="42" customHeight="1" x14ac:dyDescent="0.15">
      <c r="A491" s="43"/>
      <c r="B491" s="44"/>
      <c r="C491" s="82" t="s">
        <v>177</v>
      </c>
      <c r="D491" s="114" t="s">
        <v>239</v>
      </c>
      <c r="E491" s="69"/>
      <c r="F491" s="45"/>
      <c r="G491" s="46"/>
      <c r="H491" s="47" t="s">
        <v>167</v>
      </c>
      <c r="I491" s="48">
        <v>0.51</v>
      </c>
      <c r="J491" s="49">
        <v>0.49</v>
      </c>
      <c r="K491" s="49"/>
      <c r="L491" s="49"/>
      <c r="M491" s="49"/>
      <c r="N491" s="50">
        <f t="shared" si="408"/>
        <v>1</v>
      </c>
      <c r="O491" s="51">
        <v>1.03</v>
      </c>
      <c r="P491" s="52">
        <v>35</v>
      </c>
      <c r="Q491" s="53">
        <v>33.799999999999997</v>
      </c>
      <c r="R491" s="53"/>
      <c r="S491" s="53"/>
      <c r="T491" s="53"/>
      <c r="U491" s="54">
        <f t="shared" si="409"/>
        <v>14.18</v>
      </c>
      <c r="V491" s="55">
        <f t="shared" si="410"/>
        <v>14</v>
      </c>
      <c r="W491" s="68">
        <v>12736162000</v>
      </c>
      <c r="X491" s="68">
        <v>52350968000</v>
      </c>
      <c r="Y491" s="68"/>
      <c r="Z491" s="68"/>
      <c r="AA491" s="57"/>
      <c r="AB491" s="58">
        <f t="shared" si="411"/>
        <v>0.78</v>
      </c>
      <c r="AC491" s="477">
        <f t="shared" si="412"/>
        <v>9.36</v>
      </c>
      <c r="AD491" s="478">
        <f t="shared" si="407"/>
        <v>9.36</v>
      </c>
      <c r="AE491" s="59">
        <f>ROUND(+(0.5*40/100*(I491))+(2*40/100*(J491))+(0*40/100*(L491)),2)</f>
        <v>0.49</v>
      </c>
      <c r="AF491" s="59"/>
      <c r="AG491" s="263">
        <v>19.8</v>
      </c>
      <c r="AH491" s="60">
        <f t="shared" si="400"/>
        <v>43.65</v>
      </c>
      <c r="AI491" s="55"/>
      <c r="AJ491" s="61"/>
      <c r="AK491" s="62"/>
      <c r="AL491" s="63"/>
      <c r="AM491" s="64"/>
      <c r="AN491" s="65"/>
      <c r="AO491" s="66"/>
    </row>
    <row r="492" spans="1:41" s="22" customFormat="1" ht="42" customHeight="1" x14ac:dyDescent="0.15">
      <c r="A492" s="43"/>
      <c r="B492" s="44"/>
      <c r="C492" s="112" t="s">
        <v>240</v>
      </c>
      <c r="D492" s="107" t="s">
        <v>241</v>
      </c>
      <c r="E492" s="80"/>
      <c r="F492" s="45"/>
      <c r="G492" s="46"/>
      <c r="H492" s="47" t="s">
        <v>45</v>
      </c>
      <c r="I492" s="48">
        <v>0.51</v>
      </c>
      <c r="J492" s="49">
        <v>0.49</v>
      </c>
      <c r="K492" s="49"/>
      <c r="L492" s="49"/>
      <c r="M492" s="49"/>
      <c r="N492" s="50">
        <f t="shared" si="408"/>
        <v>1</v>
      </c>
      <c r="O492" s="51">
        <v>1</v>
      </c>
      <c r="P492" s="52">
        <v>35</v>
      </c>
      <c r="Q492" s="53">
        <v>35</v>
      </c>
      <c r="R492" s="53"/>
      <c r="S492" s="53"/>
      <c r="T492" s="53"/>
      <c r="U492" s="54">
        <f t="shared" si="409"/>
        <v>14</v>
      </c>
      <c r="V492" s="55">
        <f t="shared" si="410"/>
        <v>14</v>
      </c>
      <c r="W492" s="56">
        <v>25319360000</v>
      </c>
      <c r="X492" s="68">
        <v>41708734000</v>
      </c>
      <c r="Y492" s="56"/>
      <c r="Z492" s="68"/>
      <c r="AA492" s="57"/>
      <c r="AB492" s="58">
        <f t="shared" si="411"/>
        <v>0.81</v>
      </c>
      <c r="AC492" s="477">
        <f t="shared" si="412"/>
        <v>9.7200000000000006</v>
      </c>
      <c r="AD492" s="478">
        <f t="shared" si="407"/>
        <v>9.7200000000000006</v>
      </c>
      <c r="AE492" s="59">
        <f>ROUND(+(0.5*40/100*(J492)),2)</f>
        <v>0.1</v>
      </c>
      <c r="AF492" s="59"/>
      <c r="AG492" s="263">
        <v>19.8</v>
      </c>
      <c r="AH492" s="60">
        <f t="shared" si="400"/>
        <v>43.62</v>
      </c>
      <c r="AI492" s="55"/>
      <c r="AJ492" s="61"/>
      <c r="AK492" s="62"/>
      <c r="AL492" s="63"/>
      <c r="AM492" s="64"/>
      <c r="AN492" s="65"/>
      <c r="AO492" s="66"/>
    </row>
    <row r="493" spans="1:41" s="22" customFormat="1" ht="42" customHeight="1" x14ac:dyDescent="0.15">
      <c r="A493" s="43"/>
      <c r="B493" s="44"/>
      <c r="C493" s="112" t="s">
        <v>242</v>
      </c>
      <c r="D493" s="107" t="s">
        <v>115</v>
      </c>
      <c r="E493" s="112" t="s">
        <v>186</v>
      </c>
      <c r="F493" s="45"/>
      <c r="G493" s="46"/>
      <c r="H493" s="47" t="s">
        <v>243</v>
      </c>
      <c r="I493" s="48">
        <v>0.5</v>
      </c>
      <c r="J493" s="49">
        <v>0.3</v>
      </c>
      <c r="K493" s="49">
        <v>0.2</v>
      </c>
      <c r="L493" s="49"/>
      <c r="M493" s="49"/>
      <c r="N493" s="50">
        <f t="shared" ref="N493:N509" si="413">SUM(I493:M493)</f>
        <v>1</v>
      </c>
      <c r="O493" s="51">
        <v>1.03</v>
      </c>
      <c r="P493" s="52">
        <v>35</v>
      </c>
      <c r="Q493" s="53">
        <v>35</v>
      </c>
      <c r="R493" s="53">
        <v>30</v>
      </c>
      <c r="S493" s="53"/>
      <c r="T493" s="53"/>
      <c r="U493" s="54">
        <f t="shared" si="409"/>
        <v>14.01</v>
      </c>
      <c r="V493" s="55">
        <f t="shared" si="410"/>
        <v>14</v>
      </c>
      <c r="W493" s="72">
        <v>40723230000</v>
      </c>
      <c r="X493" s="105">
        <v>16553791000</v>
      </c>
      <c r="Y493" s="72">
        <v>43269479000</v>
      </c>
      <c r="Z493" s="68"/>
      <c r="AA493" s="57"/>
      <c r="AB493" s="58">
        <f t="shared" si="411"/>
        <v>0.83</v>
      </c>
      <c r="AC493" s="477">
        <f t="shared" si="412"/>
        <v>9.9599999999999991</v>
      </c>
      <c r="AD493" s="478">
        <f t="shared" si="407"/>
        <v>9.9599999999999991</v>
      </c>
      <c r="AE493" s="59">
        <f>ROUND(+(0.5*40/100*(I493))+(0*40/100*(J493)),2)</f>
        <v>0.1</v>
      </c>
      <c r="AF493" s="59"/>
      <c r="AG493" s="263">
        <v>19.8</v>
      </c>
      <c r="AH493" s="60">
        <f t="shared" si="400"/>
        <v>43.860000000000007</v>
      </c>
      <c r="AI493" s="55"/>
      <c r="AJ493" s="61"/>
      <c r="AK493" s="62"/>
      <c r="AL493" s="63"/>
      <c r="AM493" s="64"/>
      <c r="AN493" s="65"/>
      <c r="AO493" s="66"/>
    </row>
    <row r="494" spans="1:41" s="22" customFormat="1" ht="42" customHeight="1" x14ac:dyDescent="0.15">
      <c r="A494" s="43"/>
      <c r="B494" s="44"/>
      <c r="C494" s="113" t="s">
        <v>244</v>
      </c>
      <c r="D494" s="112" t="s">
        <v>245</v>
      </c>
      <c r="E494" s="82"/>
      <c r="F494" s="45"/>
      <c r="G494" s="46"/>
      <c r="H494" s="47" t="s">
        <v>45</v>
      </c>
      <c r="I494" s="48">
        <v>0.51</v>
      </c>
      <c r="J494" s="49">
        <v>0.49</v>
      </c>
      <c r="K494" s="49"/>
      <c r="L494" s="49"/>
      <c r="M494" s="49"/>
      <c r="N494" s="50">
        <f t="shared" si="413"/>
        <v>1</v>
      </c>
      <c r="O494" s="51">
        <v>1.03</v>
      </c>
      <c r="P494" s="52">
        <v>35</v>
      </c>
      <c r="Q494" s="53">
        <v>35</v>
      </c>
      <c r="R494" s="53"/>
      <c r="S494" s="53"/>
      <c r="T494" s="53"/>
      <c r="U494" s="54">
        <f t="shared" si="409"/>
        <v>14.42</v>
      </c>
      <c r="V494" s="55">
        <f t="shared" si="410"/>
        <v>14</v>
      </c>
      <c r="W494" s="57">
        <v>6131387000</v>
      </c>
      <c r="X494" s="57">
        <v>118003002000</v>
      </c>
      <c r="Y494" s="56"/>
      <c r="Z494" s="68"/>
      <c r="AA494" s="57"/>
      <c r="AB494" s="58">
        <f t="shared" si="411"/>
        <v>1.48</v>
      </c>
      <c r="AC494" s="477">
        <f t="shared" si="412"/>
        <v>17.759999999999998</v>
      </c>
      <c r="AD494" s="478">
        <f t="shared" si="407"/>
        <v>12</v>
      </c>
      <c r="AE494" s="59">
        <f>ROUND(+(2.5*40/100*(I494))+(0*40/100*(J494))+(0*40/100*(L494)),2)</f>
        <v>0.51</v>
      </c>
      <c r="AF494" s="59"/>
      <c r="AG494" s="263">
        <v>19.8</v>
      </c>
      <c r="AH494" s="60">
        <f t="shared" si="400"/>
        <v>46.309999999999995</v>
      </c>
      <c r="AI494" s="55"/>
      <c r="AJ494" s="61"/>
      <c r="AK494" s="62"/>
      <c r="AL494" s="63"/>
      <c r="AM494" s="64"/>
      <c r="AN494" s="65"/>
      <c r="AO494" s="66"/>
    </row>
    <row r="495" spans="1:41" s="22" customFormat="1" ht="42" customHeight="1" x14ac:dyDescent="0.15">
      <c r="A495" s="43"/>
      <c r="B495" s="44"/>
      <c r="C495" s="45" t="s">
        <v>188</v>
      </c>
      <c r="D495" s="112" t="s">
        <v>246</v>
      </c>
      <c r="E495" s="82"/>
      <c r="F495" s="45"/>
      <c r="G495" s="46"/>
      <c r="H495" s="47" t="s">
        <v>45</v>
      </c>
      <c r="I495" s="48">
        <v>0.66</v>
      </c>
      <c r="J495" s="49">
        <v>0.34</v>
      </c>
      <c r="K495" s="49"/>
      <c r="L495" s="49"/>
      <c r="M495" s="49"/>
      <c r="N495" s="50">
        <f t="shared" si="413"/>
        <v>1</v>
      </c>
      <c r="O495" s="51">
        <v>1.03</v>
      </c>
      <c r="P495" s="52">
        <v>35</v>
      </c>
      <c r="Q495" s="53">
        <v>32</v>
      </c>
      <c r="R495" s="53"/>
      <c r="S495" s="53"/>
      <c r="T495" s="53"/>
      <c r="U495" s="54">
        <f t="shared" si="409"/>
        <v>14</v>
      </c>
      <c r="V495" s="55">
        <f t="shared" si="410"/>
        <v>14</v>
      </c>
      <c r="W495" s="57">
        <v>28623627000</v>
      </c>
      <c r="X495" s="57">
        <v>37571055000</v>
      </c>
      <c r="Y495" s="56"/>
      <c r="Z495" s="68"/>
      <c r="AA495" s="57"/>
      <c r="AB495" s="58">
        <f t="shared" si="411"/>
        <v>0.77</v>
      </c>
      <c r="AC495" s="477">
        <f t="shared" si="412"/>
        <v>9.24</v>
      </c>
      <c r="AD495" s="478">
        <f t="shared" si="407"/>
        <v>9.24</v>
      </c>
      <c r="AE495" s="59">
        <f>ROUND(+(0.5*40/100*(I495))+(0*40/100*(J495))+(0*40/100*(L495)),2)</f>
        <v>0.13</v>
      </c>
      <c r="AF495" s="59"/>
      <c r="AG495" s="263">
        <v>19.8</v>
      </c>
      <c r="AH495" s="60">
        <f t="shared" si="400"/>
        <v>43.170000000000009</v>
      </c>
      <c r="AI495" s="55"/>
      <c r="AJ495" s="61"/>
      <c r="AK495" s="62"/>
      <c r="AL495" s="63"/>
      <c r="AM495" s="64"/>
      <c r="AN495" s="65"/>
      <c r="AO495" s="66"/>
    </row>
    <row r="496" spans="1:41" s="22" customFormat="1" ht="42" customHeight="1" x14ac:dyDescent="0.15">
      <c r="A496" s="43"/>
      <c r="B496" s="44"/>
      <c r="C496" s="112" t="s">
        <v>247</v>
      </c>
      <c r="D496" s="45" t="s">
        <v>248</v>
      </c>
      <c r="E496" s="80" t="s">
        <v>249</v>
      </c>
      <c r="F496" s="45"/>
      <c r="G496" s="46"/>
      <c r="H496" s="47" t="s">
        <v>250</v>
      </c>
      <c r="I496" s="48">
        <v>0.5</v>
      </c>
      <c r="J496" s="49">
        <v>0.3</v>
      </c>
      <c r="K496" s="49">
        <v>0.2</v>
      </c>
      <c r="L496" s="49"/>
      <c r="M496" s="49"/>
      <c r="N496" s="50">
        <f t="shared" si="413"/>
        <v>1</v>
      </c>
      <c r="O496" s="51">
        <v>1.03</v>
      </c>
      <c r="P496" s="52">
        <v>35</v>
      </c>
      <c r="Q496" s="53">
        <v>33.799999999999997</v>
      </c>
      <c r="R496" s="53">
        <v>35</v>
      </c>
      <c r="S496" s="53">
        <v>35</v>
      </c>
      <c r="T496" s="53"/>
      <c r="U496" s="54">
        <f t="shared" si="409"/>
        <v>14.27</v>
      </c>
      <c r="V496" s="55">
        <f t="shared" si="410"/>
        <v>14</v>
      </c>
      <c r="W496" s="56">
        <v>60000000000</v>
      </c>
      <c r="X496" s="57">
        <v>16612744000</v>
      </c>
      <c r="Y496" s="56"/>
      <c r="Z496" s="56"/>
      <c r="AA496" s="57"/>
      <c r="AB496" s="58">
        <f t="shared" si="411"/>
        <v>0.85</v>
      </c>
      <c r="AC496" s="477">
        <f t="shared" si="412"/>
        <v>10.199999999999999</v>
      </c>
      <c r="AD496" s="478">
        <f t="shared" si="407"/>
        <v>10.199999999999999</v>
      </c>
      <c r="AE496" s="59">
        <f>ROUND(+(1*40/100*(I496))+(0*40/100*(J496))+(0*40/100*(L496)),2)</f>
        <v>0.2</v>
      </c>
      <c r="AF496" s="59"/>
      <c r="AG496" s="263">
        <v>19.8</v>
      </c>
      <c r="AH496" s="60">
        <f t="shared" ref="AH496:AH559" si="414">V496+AD496+AG496+AE496+AF496</f>
        <v>44.2</v>
      </c>
      <c r="AI496" s="55"/>
      <c r="AJ496" s="61"/>
      <c r="AK496" s="62"/>
      <c r="AL496" s="63"/>
      <c r="AM496" s="64"/>
      <c r="AN496" s="65"/>
      <c r="AO496" s="66"/>
    </row>
    <row r="497" spans="1:41" s="22" customFormat="1" ht="42" customHeight="1" x14ac:dyDescent="0.15">
      <c r="A497" s="43"/>
      <c r="B497" s="164"/>
      <c r="C497" s="110" t="s">
        <v>251</v>
      </c>
      <c r="D497" s="83" t="s">
        <v>178</v>
      </c>
      <c r="E497" s="104"/>
      <c r="F497" s="45"/>
      <c r="G497" s="47"/>
      <c r="H497" s="47" t="s">
        <v>252</v>
      </c>
      <c r="I497" s="48">
        <v>0.61</v>
      </c>
      <c r="J497" s="49">
        <v>0.39</v>
      </c>
      <c r="K497" s="49"/>
      <c r="L497" s="49"/>
      <c r="M497" s="49"/>
      <c r="N497" s="50">
        <f t="shared" si="413"/>
        <v>1</v>
      </c>
      <c r="O497" s="51">
        <v>1.03</v>
      </c>
      <c r="P497" s="52">
        <v>33.799999999999997</v>
      </c>
      <c r="Q497" s="53">
        <v>33.799999999999997</v>
      </c>
      <c r="R497" s="53"/>
      <c r="S497" s="53"/>
      <c r="T497" s="53"/>
      <c r="U497" s="54">
        <f t="shared" si="409"/>
        <v>13.93</v>
      </c>
      <c r="V497" s="55">
        <f t="shared" si="410"/>
        <v>13.93</v>
      </c>
      <c r="W497" s="68">
        <v>42891080000</v>
      </c>
      <c r="X497" s="68">
        <v>13581395000</v>
      </c>
      <c r="Y497" s="56"/>
      <c r="Z497" s="68"/>
      <c r="AA497" s="57"/>
      <c r="AB497" s="58">
        <f t="shared" si="411"/>
        <v>0.77</v>
      </c>
      <c r="AC497" s="477">
        <f t="shared" si="412"/>
        <v>9.24</v>
      </c>
      <c r="AD497" s="478">
        <f t="shared" si="407"/>
        <v>9.24</v>
      </c>
      <c r="AE497" s="59">
        <f>ROUND(+(0.5*40/100*(I497))+(0.5*40/100*(J497))+(0*40/100*(L497)),2)</f>
        <v>0.2</v>
      </c>
      <c r="AF497" s="59"/>
      <c r="AG497" s="263">
        <v>19.8</v>
      </c>
      <c r="AH497" s="60">
        <f t="shared" si="414"/>
        <v>43.17</v>
      </c>
      <c r="AI497" s="55"/>
      <c r="AJ497" s="61"/>
      <c r="AK497" s="62"/>
      <c r="AL497" s="63"/>
      <c r="AM497" s="64"/>
      <c r="AN497" s="65"/>
      <c r="AO497" s="66"/>
    </row>
    <row r="498" spans="1:41" s="22" customFormat="1" ht="54" customHeight="1" x14ac:dyDescent="0.15">
      <c r="A498" s="43"/>
      <c r="B498" s="44"/>
      <c r="C498" s="112" t="s">
        <v>253</v>
      </c>
      <c r="D498" s="112" t="s">
        <v>254</v>
      </c>
      <c r="E498" s="45"/>
      <c r="F498" s="45"/>
      <c r="G498" s="46"/>
      <c r="H498" s="47" t="s">
        <v>169</v>
      </c>
      <c r="I498" s="48">
        <v>0.51</v>
      </c>
      <c r="J498" s="49">
        <v>0.49</v>
      </c>
      <c r="K498" s="49"/>
      <c r="L498" s="49"/>
      <c r="M498" s="49"/>
      <c r="N498" s="50">
        <f t="shared" si="413"/>
        <v>1</v>
      </c>
      <c r="O498" s="51">
        <v>1.03</v>
      </c>
      <c r="P498" s="52">
        <v>33.799999999999997</v>
      </c>
      <c r="Q498" s="53">
        <v>35</v>
      </c>
      <c r="R498" s="53"/>
      <c r="S498" s="53"/>
      <c r="T498" s="53"/>
      <c r="U498" s="54">
        <f t="shared" si="409"/>
        <v>14.17</v>
      </c>
      <c r="V498" s="55">
        <f t="shared" si="410"/>
        <v>14</v>
      </c>
      <c r="W498" s="56">
        <v>10801160000</v>
      </c>
      <c r="X498" s="56">
        <v>100702542000</v>
      </c>
      <c r="Y498" s="56"/>
      <c r="Z498" s="56"/>
      <c r="AA498" s="57"/>
      <c r="AB498" s="58">
        <f t="shared" si="411"/>
        <v>1.33</v>
      </c>
      <c r="AC498" s="477">
        <f t="shared" si="412"/>
        <v>15.96</v>
      </c>
      <c r="AD498" s="478">
        <f t="shared" si="407"/>
        <v>12</v>
      </c>
      <c r="AE498" s="59">
        <f>ROUND(+(0.5*40/100*(I498)),2)</f>
        <v>0.1</v>
      </c>
      <c r="AF498" s="59"/>
      <c r="AG498" s="263">
        <v>19.8</v>
      </c>
      <c r="AH498" s="60">
        <f t="shared" si="414"/>
        <v>45.9</v>
      </c>
      <c r="AI498" s="55"/>
      <c r="AJ498" s="61"/>
      <c r="AK498" s="62"/>
      <c r="AL498" s="63"/>
      <c r="AM498" s="64"/>
      <c r="AN498" s="65"/>
      <c r="AO498" s="66"/>
    </row>
    <row r="499" spans="1:41" s="22" customFormat="1" ht="49.5" customHeight="1" x14ac:dyDescent="0.15">
      <c r="A499" s="43"/>
      <c r="B499" s="44"/>
      <c r="C499" s="112" t="s">
        <v>255</v>
      </c>
      <c r="D499" s="104" t="s">
        <v>124</v>
      </c>
      <c r="E499" s="45" t="s">
        <v>256</v>
      </c>
      <c r="F499" s="45"/>
      <c r="G499" s="46"/>
      <c r="H499" s="47" t="s">
        <v>256</v>
      </c>
      <c r="I499" s="48">
        <v>0.5</v>
      </c>
      <c r="J499" s="49">
        <v>0.3</v>
      </c>
      <c r="K499" s="49">
        <v>0.2</v>
      </c>
      <c r="L499" s="49"/>
      <c r="M499" s="49"/>
      <c r="N499" s="50">
        <f t="shared" si="413"/>
        <v>1</v>
      </c>
      <c r="O499" s="51">
        <v>1.03</v>
      </c>
      <c r="P499" s="52">
        <v>35</v>
      </c>
      <c r="Q499" s="53">
        <v>35</v>
      </c>
      <c r="R499" s="53">
        <v>30</v>
      </c>
      <c r="S499" s="53"/>
      <c r="T499" s="53"/>
      <c r="U499" s="54">
        <f t="shared" si="409"/>
        <v>14.01</v>
      </c>
      <c r="V499" s="55">
        <f t="shared" si="410"/>
        <v>14</v>
      </c>
      <c r="W499" s="56">
        <v>36924313000</v>
      </c>
      <c r="X499" s="68">
        <v>32762503000</v>
      </c>
      <c r="Y499" s="56">
        <v>29060237000</v>
      </c>
      <c r="Z499" s="56"/>
      <c r="AA499" s="57"/>
      <c r="AB499" s="58">
        <f t="shared" si="411"/>
        <v>0.83</v>
      </c>
      <c r="AC499" s="477">
        <f t="shared" si="412"/>
        <v>9.9599999999999991</v>
      </c>
      <c r="AD499" s="478">
        <f t="shared" si="407"/>
        <v>9.9599999999999991</v>
      </c>
      <c r="AE499" s="59">
        <f>ROUND(+(0.5*40/100*(I499)),2)</f>
        <v>0.1</v>
      </c>
      <c r="AF499" s="59"/>
      <c r="AG499" s="263">
        <v>19.8</v>
      </c>
      <c r="AH499" s="60">
        <f t="shared" si="414"/>
        <v>43.860000000000007</v>
      </c>
      <c r="AI499" s="55"/>
      <c r="AJ499" s="61"/>
      <c r="AK499" s="62"/>
      <c r="AL499" s="63"/>
      <c r="AM499" s="64"/>
      <c r="AN499" s="65"/>
      <c r="AO499" s="66"/>
    </row>
    <row r="500" spans="1:41" s="22" customFormat="1" ht="42" customHeight="1" x14ac:dyDescent="0.15">
      <c r="A500" s="43"/>
      <c r="B500" s="44"/>
      <c r="C500" s="112" t="s">
        <v>257</v>
      </c>
      <c r="D500" s="82" t="s">
        <v>258</v>
      </c>
      <c r="E500" s="82" t="s">
        <v>185</v>
      </c>
      <c r="F500" s="45"/>
      <c r="G500" s="46"/>
      <c r="H500" s="47" t="s">
        <v>259</v>
      </c>
      <c r="I500" s="48">
        <v>0.5</v>
      </c>
      <c r="J500" s="49">
        <v>0.3</v>
      </c>
      <c r="K500" s="49">
        <v>0.2</v>
      </c>
      <c r="L500" s="49"/>
      <c r="M500" s="49"/>
      <c r="N500" s="50">
        <f t="shared" si="413"/>
        <v>1</v>
      </c>
      <c r="O500" s="51">
        <v>1.03</v>
      </c>
      <c r="P500" s="52">
        <v>35</v>
      </c>
      <c r="Q500" s="53">
        <v>33.799999999999997</v>
      </c>
      <c r="R500" s="53">
        <v>32</v>
      </c>
      <c r="S500" s="53"/>
      <c r="T500" s="53"/>
      <c r="U500" s="54">
        <f t="shared" si="409"/>
        <v>14.02</v>
      </c>
      <c r="V500" s="55">
        <f t="shared" si="410"/>
        <v>14</v>
      </c>
      <c r="W500" s="56">
        <v>101091777000</v>
      </c>
      <c r="X500" s="57"/>
      <c r="Y500" s="56"/>
      <c r="Z500" s="56"/>
      <c r="AA500" s="57"/>
      <c r="AB500" s="58">
        <f t="shared" si="411"/>
        <v>1.23</v>
      </c>
      <c r="AC500" s="477">
        <f t="shared" si="412"/>
        <v>14.76</v>
      </c>
      <c r="AD500" s="478">
        <f t="shared" si="407"/>
        <v>12</v>
      </c>
      <c r="AE500" s="59">
        <f>ROUND(+(0.5*40/100*(I500))+(0*40/100*(J500))+(0*40/100*(L500)),2)</f>
        <v>0.1</v>
      </c>
      <c r="AF500" s="59"/>
      <c r="AG500" s="263">
        <v>19.8</v>
      </c>
      <c r="AH500" s="60">
        <f t="shared" si="414"/>
        <v>45.9</v>
      </c>
      <c r="AI500" s="55"/>
      <c r="AJ500" s="61"/>
      <c r="AK500" s="62"/>
      <c r="AL500" s="63"/>
      <c r="AM500" s="64"/>
      <c r="AN500" s="65"/>
      <c r="AO500" s="66"/>
    </row>
    <row r="501" spans="1:41" s="22" customFormat="1" ht="42" customHeight="1" x14ac:dyDescent="0.15">
      <c r="A501" s="43"/>
      <c r="B501" s="44"/>
      <c r="C501" s="80" t="s">
        <v>187</v>
      </c>
      <c r="D501" s="45" t="s">
        <v>175</v>
      </c>
      <c r="E501" s="45"/>
      <c r="F501" s="45"/>
      <c r="G501" s="46"/>
      <c r="H501" s="47" t="s">
        <v>260</v>
      </c>
      <c r="I501" s="48">
        <v>0.65</v>
      </c>
      <c r="J501" s="49">
        <v>0.35</v>
      </c>
      <c r="K501" s="49"/>
      <c r="L501" s="49"/>
      <c r="M501" s="49"/>
      <c r="N501" s="50">
        <f t="shared" si="413"/>
        <v>1</v>
      </c>
      <c r="O501" s="51">
        <v>1.03</v>
      </c>
      <c r="P501" s="52">
        <v>33.799999999999997</v>
      </c>
      <c r="Q501" s="53">
        <v>33.799999999999997</v>
      </c>
      <c r="R501" s="53"/>
      <c r="S501" s="53"/>
      <c r="T501" s="53"/>
      <c r="U501" s="54">
        <f t="shared" si="409"/>
        <v>13.93</v>
      </c>
      <c r="V501" s="55">
        <f t="shared" si="410"/>
        <v>13.93</v>
      </c>
      <c r="W501" s="56">
        <v>33915682000</v>
      </c>
      <c r="X501" s="56">
        <v>26201339000</v>
      </c>
      <c r="Y501" s="56"/>
      <c r="Z501" s="56"/>
      <c r="AA501" s="57"/>
      <c r="AB501" s="58">
        <f t="shared" si="411"/>
        <v>0.76</v>
      </c>
      <c r="AC501" s="477">
        <f t="shared" si="412"/>
        <v>9.120000000000001</v>
      </c>
      <c r="AD501" s="478">
        <f t="shared" si="407"/>
        <v>9.120000000000001</v>
      </c>
      <c r="AE501" s="59">
        <f>ROUND(+(0.5*40/100*(I501))+(0*40/100*(J501))+(0*40/100*(L501)),2)</f>
        <v>0.13</v>
      </c>
      <c r="AF501" s="59"/>
      <c r="AG501" s="263">
        <v>19.8</v>
      </c>
      <c r="AH501" s="60">
        <f t="shared" si="414"/>
        <v>42.980000000000004</v>
      </c>
      <c r="AI501" s="55"/>
      <c r="AJ501" s="61"/>
      <c r="AK501" s="62"/>
      <c r="AL501" s="63"/>
      <c r="AM501" s="64"/>
      <c r="AN501" s="65"/>
      <c r="AO501" s="66"/>
    </row>
    <row r="502" spans="1:41" s="22" customFormat="1" ht="48.75" customHeight="1" x14ac:dyDescent="0.15">
      <c r="A502" s="43"/>
      <c r="B502" s="44"/>
      <c r="C502" s="112" t="s">
        <v>261</v>
      </c>
      <c r="D502" s="104" t="s">
        <v>181</v>
      </c>
      <c r="E502" s="82"/>
      <c r="F502" s="45"/>
      <c r="G502" s="46"/>
      <c r="H502" s="47" t="s">
        <v>262</v>
      </c>
      <c r="I502" s="48">
        <v>0.51</v>
      </c>
      <c r="J502" s="49">
        <v>0.49</v>
      </c>
      <c r="K502" s="49"/>
      <c r="L502" s="49"/>
      <c r="M502" s="49"/>
      <c r="N502" s="50">
        <f t="shared" si="413"/>
        <v>1</v>
      </c>
      <c r="O502" s="51">
        <v>1.03</v>
      </c>
      <c r="P502" s="52">
        <v>35</v>
      </c>
      <c r="Q502" s="53">
        <v>33.799999999999997</v>
      </c>
      <c r="R502" s="53"/>
      <c r="S502" s="53"/>
      <c r="T502" s="53"/>
      <c r="U502" s="54">
        <f t="shared" si="409"/>
        <v>14.18</v>
      </c>
      <c r="V502" s="55">
        <f t="shared" si="410"/>
        <v>14</v>
      </c>
      <c r="W502" s="56">
        <v>44936660000</v>
      </c>
      <c r="X502" s="56">
        <v>28758328000</v>
      </c>
      <c r="Y502" s="56"/>
      <c r="Z502" s="56"/>
      <c r="AA502" s="57"/>
      <c r="AB502" s="58">
        <f t="shared" si="411"/>
        <v>0.9</v>
      </c>
      <c r="AC502" s="477">
        <f t="shared" si="412"/>
        <v>10.8</v>
      </c>
      <c r="AD502" s="478">
        <f t="shared" si="407"/>
        <v>10.8</v>
      </c>
      <c r="AE502" s="59">
        <f>ROUND(+(0.5*40/100*(I502)),2)</f>
        <v>0.1</v>
      </c>
      <c r="AF502" s="59"/>
      <c r="AG502" s="263">
        <v>19.8</v>
      </c>
      <c r="AH502" s="60">
        <f t="shared" si="414"/>
        <v>44.7</v>
      </c>
      <c r="AI502" s="55"/>
      <c r="AJ502" s="61"/>
      <c r="AK502" s="62"/>
      <c r="AL502" s="63"/>
      <c r="AM502" s="64"/>
      <c r="AN502" s="65"/>
      <c r="AO502" s="66"/>
    </row>
    <row r="503" spans="1:41" s="22" customFormat="1" ht="42" customHeight="1" x14ac:dyDescent="0.15">
      <c r="A503" s="43"/>
      <c r="B503" s="44"/>
      <c r="C503" s="45" t="s">
        <v>263</v>
      </c>
      <c r="D503" s="112" t="s">
        <v>88</v>
      </c>
      <c r="E503" s="82"/>
      <c r="F503" s="45"/>
      <c r="G503" s="46"/>
      <c r="H503" s="47" t="s">
        <v>264</v>
      </c>
      <c r="I503" s="48">
        <v>0.6</v>
      </c>
      <c r="J503" s="49">
        <v>0.4</v>
      </c>
      <c r="K503" s="49"/>
      <c r="L503" s="49"/>
      <c r="M503" s="49"/>
      <c r="N503" s="50">
        <f t="shared" si="413"/>
        <v>1</v>
      </c>
      <c r="O503" s="51">
        <v>1.03</v>
      </c>
      <c r="P503" s="52">
        <v>35</v>
      </c>
      <c r="Q503" s="53">
        <v>33.799999999999997</v>
      </c>
      <c r="R503" s="53"/>
      <c r="S503" s="53"/>
      <c r="T503" s="53"/>
      <c r="U503" s="54">
        <f t="shared" si="409"/>
        <v>14.22</v>
      </c>
      <c r="V503" s="55">
        <f t="shared" si="410"/>
        <v>14</v>
      </c>
      <c r="W503" s="165">
        <v>21773835000</v>
      </c>
      <c r="X503" s="57">
        <v>54403627000</v>
      </c>
      <c r="Y503" s="56"/>
      <c r="Z503" s="56"/>
      <c r="AA503" s="57"/>
      <c r="AB503" s="58">
        <f t="shared" si="411"/>
        <v>0.85</v>
      </c>
      <c r="AC503" s="477">
        <f t="shared" si="412"/>
        <v>10.199999999999999</v>
      </c>
      <c r="AD503" s="478">
        <f t="shared" si="407"/>
        <v>10.199999999999999</v>
      </c>
      <c r="AE503" s="59">
        <f>ROUND(+(0.5*40/100*(I503))+(0*40/100*(J503))+(0*40/100*(L503)),2)</f>
        <v>0.12</v>
      </c>
      <c r="AF503" s="59"/>
      <c r="AG503" s="491">
        <v>32</v>
      </c>
      <c r="AH503" s="60">
        <f t="shared" si="414"/>
        <v>56.32</v>
      </c>
      <c r="AI503" s="55"/>
      <c r="AJ503" s="61"/>
      <c r="AK503" s="62"/>
      <c r="AL503" s="63"/>
      <c r="AM503" s="64"/>
      <c r="AN503" s="65"/>
      <c r="AO503" s="66"/>
    </row>
    <row r="504" spans="1:41" s="22" customFormat="1" ht="42" customHeight="1" x14ac:dyDescent="0.15">
      <c r="A504" s="43"/>
      <c r="B504" s="44"/>
      <c r="C504" s="82" t="s">
        <v>182</v>
      </c>
      <c r="D504" s="112" t="s">
        <v>265</v>
      </c>
      <c r="E504" s="82"/>
      <c r="F504" s="45"/>
      <c r="G504" s="46"/>
      <c r="H504" s="47" t="s">
        <v>266</v>
      </c>
      <c r="I504" s="48">
        <v>0.65</v>
      </c>
      <c r="J504" s="49">
        <v>0.35</v>
      </c>
      <c r="K504" s="49"/>
      <c r="L504" s="49"/>
      <c r="M504" s="49"/>
      <c r="N504" s="50">
        <f t="shared" si="413"/>
        <v>1</v>
      </c>
      <c r="O504" s="51">
        <v>1.03</v>
      </c>
      <c r="P504" s="52">
        <v>35</v>
      </c>
      <c r="Q504" s="53">
        <v>33.799999999999997</v>
      </c>
      <c r="R504" s="53"/>
      <c r="S504" s="53"/>
      <c r="T504" s="53"/>
      <c r="U504" s="54">
        <f t="shared" si="409"/>
        <v>14.25</v>
      </c>
      <c r="V504" s="55">
        <f t="shared" si="410"/>
        <v>14</v>
      </c>
      <c r="W504" s="165">
        <v>25007865000</v>
      </c>
      <c r="X504" s="57">
        <v>43299727000</v>
      </c>
      <c r="Y504" s="56"/>
      <c r="Z504" s="56"/>
      <c r="AA504" s="57"/>
      <c r="AB504" s="58">
        <f t="shared" si="411"/>
        <v>0.76</v>
      </c>
      <c r="AC504" s="477">
        <f t="shared" si="412"/>
        <v>9.120000000000001</v>
      </c>
      <c r="AD504" s="478">
        <f t="shared" si="407"/>
        <v>9.120000000000001</v>
      </c>
      <c r="AE504" s="59">
        <f>ROUND(+(0.5*40/100*(I504))+(0*40/100*(J504))+(0*40/100*(L504)),2)</f>
        <v>0.13</v>
      </c>
      <c r="AF504" s="59"/>
      <c r="AG504" s="491">
        <v>32</v>
      </c>
      <c r="AH504" s="60">
        <f t="shared" si="414"/>
        <v>55.250000000000007</v>
      </c>
      <c r="AI504" s="55"/>
      <c r="AJ504" s="61"/>
      <c r="AK504" s="62"/>
      <c r="AL504" s="63"/>
      <c r="AM504" s="64"/>
      <c r="AN504" s="65"/>
      <c r="AO504" s="66"/>
    </row>
    <row r="505" spans="1:41" s="22" customFormat="1" ht="42" customHeight="1" x14ac:dyDescent="0.15">
      <c r="A505" s="43"/>
      <c r="B505" s="44"/>
      <c r="C505" s="113" t="s">
        <v>267</v>
      </c>
      <c r="D505" s="82" t="s">
        <v>268</v>
      </c>
      <c r="E505" s="112" t="s">
        <v>269</v>
      </c>
      <c r="F505" s="45"/>
      <c r="G505" s="79"/>
      <c r="H505" s="47" t="s">
        <v>270</v>
      </c>
      <c r="I505" s="48"/>
      <c r="J505" s="49"/>
      <c r="K505" s="49"/>
      <c r="L505" s="49"/>
      <c r="M505" s="49"/>
      <c r="N505" s="50">
        <f t="shared" si="413"/>
        <v>0</v>
      </c>
      <c r="O505" s="51">
        <v>1.03</v>
      </c>
      <c r="P505" s="52"/>
      <c r="Q505" s="53"/>
      <c r="R505" s="53"/>
      <c r="S505" s="53"/>
      <c r="T505" s="53"/>
      <c r="U505" s="54">
        <f t="shared" si="409"/>
        <v>0</v>
      </c>
      <c r="V505" s="55">
        <f t="shared" si="410"/>
        <v>0</v>
      </c>
      <c r="W505" s="56"/>
      <c r="X505" s="56"/>
      <c r="Y505" s="56"/>
      <c r="Z505" s="56"/>
      <c r="AA505" s="57"/>
      <c r="AB505" s="58">
        <f t="shared" si="411"/>
        <v>0</v>
      </c>
      <c r="AC505" s="477">
        <f t="shared" si="412"/>
        <v>0</v>
      </c>
      <c r="AD505" s="478">
        <f t="shared" si="407"/>
        <v>0</v>
      </c>
      <c r="AE505" s="59">
        <f>ROUND(+(0.5*40/100*(I505))+(0*40/100*(J505))+(0*40/100*(L505)),2)</f>
        <v>0</v>
      </c>
      <c r="AF505" s="59"/>
      <c r="AG505" s="491">
        <v>32</v>
      </c>
      <c r="AH505" s="60">
        <f t="shared" si="414"/>
        <v>32</v>
      </c>
      <c r="AI505" s="55"/>
      <c r="AJ505" s="61"/>
      <c r="AK505" s="62"/>
      <c r="AL505" s="63"/>
      <c r="AM505" s="64"/>
      <c r="AN505" s="65"/>
      <c r="AO505" s="66"/>
    </row>
    <row r="506" spans="1:41" s="22" customFormat="1" ht="42" customHeight="1" x14ac:dyDescent="0.15">
      <c r="A506" s="43"/>
      <c r="B506" s="44"/>
      <c r="C506" s="45" t="s">
        <v>271</v>
      </c>
      <c r="D506" s="113" t="s">
        <v>272</v>
      </c>
      <c r="E506" s="45"/>
      <c r="F506" s="45"/>
      <c r="G506" s="46"/>
      <c r="H506" s="47" t="s">
        <v>273</v>
      </c>
      <c r="I506" s="48">
        <v>0.61</v>
      </c>
      <c r="J506" s="49">
        <v>0.39</v>
      </c>
      <c r="K506" s="49"/>
      <c r="L506" s="49"/>
      <c r="M506" s="49"/>
      <c r="N506" s="50">
        <f t="shared" si="413"/>
        <v>1</v>
      </c>
      <c r="O506" s="51">
        <v>1.03</v>
      </c>
      <c r="P506" s="52">
        <v>35</v>
      </c>
      <c r="Q506" s="53">
        <v>32</v>
      </c>
      <c r="R506" s="53"/>
      <c r="S506" s="53"/>
      <c r="T506" s="53"/>
      <c r="U506" s="54">
        <f t="shared" si="409"/>
        <v>13.94</v>
      </c>
      <c r="V506" s="55">
        <f t="shared" si="410"/>
        <v>13.94</v>
      </c>
      <c r="W506" s="72">
        <v>15058005000</v>
      </c>
      <c r="X506" s="105">
        <v>56741153000</v>
      </c>
      <c r="Y506" s="72"/>
      <c r="Z506" s="68"/>
      <c r="AA506" s="57"/>
      <c r="AB506" s="58">
        <f t="shared" si="411"/>
        <v>0.76</v>
      </c>
      <c r="AC506" s="477">
        <f t="shared" si="412"/>
        <v>9.120000000000001</v>
      </c>
      <c r="AD506" s="478">
        <f t="shared" si="407"/>
        <v>9.120000000000001</v>
      </c>
      <c r="AE506" s="59">
        <f>ROUND(+(0.5*40/100*(I506))+(0.5*40/100*(J506)),2)</f>
        <v>0.2</v>
      </c>
      <c r="AF506" s="59"/>
      <c r="AG506" s="491">
        <v>32</v>
      </c>
      <c r="AH506" s="60">
        <f t="shared" si="414"/>
        <v>55.260000000000005</v>
      </c>
      <c r="AI506" s="55"/>
      <c r="AJ506" s="61"/>
      <c r="AK506" s="62"/>
      <c r="AL506" s="63"/>
      <c r="AM506" s="64"/>
      <c r="AN506" s="65"/>
      <c r="AO506" s="66"/>
    </row>
    <row r="507" spans="1:41" s="22" customFormat="1" ht="42" customHeight="1" x14ac:dyDescent="0.15">
      <c r="A507" s="43"/>
      <c r="B507" s="44"/>
      <c r="C507" s="113" t="s">
        <v>274</v>
      </c>
      <c r="D507" s="82" t="s">
        <v>275</v>
      </c>
      <c r="E507" s="45"/>
      <c r="F507" s="45"/>
      <c r="G507" s="46"/>
      <c r="H507" s="47" t="s">
        <v>54</v>
      </c>
      <c r="I507" s="48">
        <v>0.501</v>
      </c>
      <c r="J507" s="49">
        <v>0.499</v>
      </c>
      <c r="K507" s="49"/>
      <c r="L507" s="49"/>
      <c r="M507" s="49"/>
      <c r="N507" s="50">
        <f t="shared" si="413"/>
        <v>1</v>
      </c>
      <c r="O507" s="51">
        <v>1.03</v>
      </c>
      <c r="P507" s="52">
        <v>35</v>
      </c>
      <c r="Q507" s="53">
        <v>35</v>
      </c>
      <c r="R507" s="53"/>
      <c r="S507" s="53"/>
      <c r="T507" s="53"/>
      <c r="U507" s="54">
        <f t="shared" si="409"/>
        <v>14.42</v>
      </c>
      <c r="V507" s="55">
        <f t="shared" si="410"/>
        <v>14</v>
      </c>
      <c r="W507" s="56">
        <v>18087304000</v>
      </c>
      <c r="X507" s="57">
        <v>43990756000</v>
      </c>
      <c r="Y507" s="72"/>
      <c r="Z507" s="68"/>
      <c r="AA507" s="57"/>
      <c r="AB507" s="58">
        <f t="shared" si="411"/>
        <v>0.75</v>
      </c>
      <c r="AC507" s="477">
        <f t="shared" si="412"/>
        <v>9</v>
      </c>
      <c r="AD507" s="478">
        <f t="shared" si="407"/>
        <v>9</v>
      </c>
      <c r="AE507" s="59">
        <f>ROUND(+(1.5*40/100*(I507))+(0.5*40/100*(J507)),2)</f>
        <v>0.4</v>
      </c>
      <c r="AF507" s="59"/>
      <c r="AG507" s="491">
        <v>32</v>
      </c>
      <c r="AH507" s="60">
        <f t="shared" si="414"/>
        <v>55.4</v>
      </c>
      <c r="AI507" s="55"/>
      <c r="AJ507" s="61"/>
      <c r="AK507" s="62"/>
      <c r="AL507" s="63"/>
      <c r="AM507" s="64"/>
      <c r="AN507" s="65"/>
      <c r="AO507" s="66"/>
    </row>
    <row r="508" spans="1:41" s="22" customFormat="1" ht="42" customHeight="1" x14ac:dyDescent="0.15">
      <c r="A508" s="43"/>
      <c r="B508" s="44"/>
      <c r="C508" s="112" t="s">
        <v>276</v>
      </c>
      <c r="D508" s="45" t="s">
        <v>183</v>
      </c>
      <c r="E508" s="45"/>
      <c r="F508" s="45"/>
      <c r="G508" s="46"/>
      <c r="H508" s="47" t="s">
        <v>277</v>
      </c>
      <c r="I508" s="48">
        <v>0.501</v>
      </c>
      <c r="J508" s="49">
        <v>0.499</v>
      </c>
      <c r="K508" s="49"/>
      <c r="L508" s="49"/>
      <c r="M508" s="49"/>
      <c r="N508" s="50">
        <f t="shared" si="413"/>
        <v>1</v>
      </c>
      <c r="O508" s="51">
        <v>1.03</v>
      </c>
      <c r="P508" s="52">
        <v>35</v>
      </c>
      <c r="Q508" s="166">
        <v>33.799999999999997</v>
      </c>
      <c r="R508" s="53"/>
      <c r="S508" s="53"/>
      <c r="T508" s="53"/>
      <c r="U508" s="54">
        <f t="shared" si="409"/>
        <v>14.17</v>
      </c>
      <c r="V508" s="55">
        <f t="shared" si="410"/>
        <v>14</v>
      </c>
      <c r="W508" s="57">
        <v>21164134000</v>
      </c>
      <c r="X508" s="57">
        <v>40023741000</v>
      </c>
      <c r="Y508" s="57"/>
      <c r="Z508" s="56"/>
      <c r="AA508" s="57"/>
      <c r="AB508" s="58">
        <f t="shared" si="411"/>
        <v>0.74</v>
      </c>
      <c r="AC508" s="477">
        <f t="shared" si="412"/>
        <v>8.879999999999999</v>
      </c>
      <c r="AD508" s="478">
        <f t="shared" si="407"/>
        <v>8.879999999999999</v>
      </c>
      <c r="AE508" s="59">
        <f>ROUND(+(1*40/100*(J508)),2)</f>
        <v>0.2</v>
      </c>
      <c r="AF508" s="59"/>
      <c r="AG508" s="491">
        <v>32</v>
      </c>
      <c r="AH508" s="60">
        <f t="shared" si="414"/>
        <v>55.08</v>
      </c>
      <c r="AI508" s="55"/>
      <c r="AJ508" s="61"/>
      <c r="AK508" s="62"/>
      <c r="AL508" s="63"/>
      <c r="AM508" s="64"/>
      <c r="AN508" s="65"/>
      <c r="AO508" s="66"/>
    </row>
    <row r="509" spans="1:41" s="22" customFormat="1" ht="57" customHeight="1" x14ac:dyDescent="0.15">
      <c r="A509" s="43"/>
      <c r="B509" s="44"/>
      <c r="C509" s="45" t="s">
        <v>278</v>
      </c>
      <c r="D509" s="45" t="s">
        <v>279</v>
      </c>
      <c r="E509" s="45"/>
      <c r="F509" s="45"/>
      <c r="G509" s="46"/>
      <c r="H509" s="47" t="s">
        <v>280</v>
      </c>
      <c r="I509" s="48">
        <v>0.7</v>
      </c>
      <c r="J509" s="49">
        <v>0.3</v>
      </c>
      <c r="K509" s="49"/>
      <c r="L509" s="49"/>
      <c r="M509" s="49"/>
      <c r="N509" s="50">
        <f t="shared" si="413"/>
        <v>1</v>
      </c>
      <c r="O509" s="51">
        <v>1.03</v>
      </c>
      <c r="P509" s="52">
        <v>33.799999999999997</v>
      </c>
      <c r="Q509" s="166">
        <v>33.799999999999997</v>
      </c>
      <c r="R509" s="53"/>
      <c r="S509" s="53"/>
      <c r="T509" s="53"/>
      <c r="U509" s="54">
        <f t="shared" si="409"/>
        <v>13.93</v>
      </c>
      <c r="V509" s="55">
        <f t="shared" si="410"/>
        <v>13.93</v>
      </c>
      <c r="W509" s="57">
        <v>38973416000</v>
      </c>
      <c r="X509" s="57">
        <v>22761924000</v>
      </c>
      <c r="Y509" s="57"/>
      <c r="Z509" s="56"/>
      <c r="AA509" s="57"/>
      <c r="AB509" s="58">
        <f t="shared" si="411"/>
        <v>0.83</v>
      </c>
      <c r="AC509" s="477">
        <f t="shared" si="412"/>
        <v>9.9599999999999991</v>
      </c>
      <c r="AD509" s="478">
        <f t="shared" si="407"/>
        <v>9.9599999999999991</v>
      </c>
      <c r="AE509" s="59">
        <f>ROUND(+(0.5*40/100*(I509))+(0*40/100*(J509)),2)</f>
        <v>0.14000000000000001</v>
      </c>
      <c r="AF509" s="59"/>
      <c r="AG509" s="491">
        <v>32</v>
      </c>
      <c r="AH509" s="60">
        <f t="shared" si="414"/>
        <v>56.03</v>
      </c>
      <c r="AI509" s="55"/>
      <c r="AJ509" s="61"/>
      <c r="AK509" s="62"/>
      <c r="AL509" s="63"/>
      <c r="AM509" s="64"/>
      <c r="AN509" s="65"/>
      <c r="AO509" s="66"/>
    </row>
    <row r="510" spans="1:41" s="22" customFormat="1" ht="42" customHeight="1" x14ac:dyDescent="0.15">
      <c r="A510" s="43"/>
      <c r="B510" s="44"/>
      <c r="C510" s="45"/>
      <c r="D510" s="45"/>
      <c r="E510" s="45"/>
      <c r="F510" s="45"/>
      <c r="G510" s="46"/>
      <c r="H510" s="47"/>
      <c r="I510" s="48"/>
      <c r="J510" s="49"/>
      <c r="K510" s="49"/>
      <c r="L510" s="49"/>
      <c r="M510" s="49"/>
      <c r="N510" s="50"/>
      <c r="O510" s="51"/>
      <c r="P510" s="52"/>
      <c r="Q510" s="166"/>
      <c r="R510" s="53"/>
      <c r="S510" s="53"/>
      <c r="T510" s="53"/>
      <c r="U510" s="54"/>
      <c r="V510" s="55"/>
      <c r="W510" s="57"/>
      <c r="X510" s="57"/>
      <c r="Y510" s="57"/>
      <c r="Z510" s="167"/>
      <c r="AA510" s="57"/>
      <c r="AB510" s="58">
        <f t="shared" si="411"/>
        <v>0</v>
      </c>
      <c r="AC510" s="477">
        <f t="shared" si="412"/>
        <v>0</v>
      </c>
      <c r="AD510" s="478">
        <f t="shared" si="407"/>
        <v>0</v>
      </c>
      <c r="AE510" s="59"/>
      <c r="AF510" s="59"/>
      <c r="AG510" s="491"/>
      <c r="AH510" s="60">
        <f t="shared" si="414"/>
        <v>0</v>
      </c>
      <c r="AI510" s="55"/>
      <c r="AJ510" s="61"/>
      <c r="AK510" s="62"/>
      <c r="AL510" s="63"/>
      <c r="AM510" s="64"/>
      <c r="AN510" s="65"/>
      <c r="AO510" s="66"/>
    </row>
    <row r="511" spans="1:41" s="22" customFormat="1" ht="42" customHeight="1" x14ac:dyDescent="0.15">
      <c r="A511" s="43"/>
      <c r="B511" s="44"/>
      <c r="C511" s="82"/>
      <c r="D511" s="45"/>
      <c r="E511" s="82"/>
      <c r="F511" s="45"/>
      <c r="G511" s="46"/>
      <c r="H511" s="47"/>
      <c r="I511" s="48"/>
      <c r="J511" s="49"/>
      <c r="K511" s="49"/>
      <c r="L511" s="49"/>
      <c r="M511" s="49"/>
      <c r="N511" s="50"/>
      <c r="O511" s="51"/>
      <c r="P511" s="52"/>
      <c r="Q511" s="53"/>
      <c r="R511" s="53"/>
      <c r="S511" s="53"/>
      <c r="T511" s="53"/>
      <c r="U511" s="54"/>
      <c r="V511" s="55"/>
      <c r="W511" s="168"/>
      <c r="X511" s="57"/>
      <c r="Y511" s="56"/>
      <c r="Z511" s="56"/>
      <c r="AA511" s="57"/>
      <c r="AB511" s="58">
        <f t="shared" si="411"/>
        <v>0</v>
      </c>
      <c r="AC511" s="477">
        <f t="shared" si="412"/>
        <v>0</v>
      </c>
      <c r="AD511" s="478">
        <f t="shared" si="407"/>
        <v>0</v>
      </c>
      <c r="AE511" s="59"/>
      <c r="AF511" s="59"/>
      <c r="AG511" s="491"/>
      <c r="AH511" s="60">
        <f t="shared" si="414"/>
        <v>0</v>
      </c>
      <c r="AI511" s="55"/>
      <c r="AJ511" s="61"/>
      <c r="AK511" s="62"/>
      <c r="AL511" s="63"/>
      <c r="AM511" s="64"/>
      <c r="AN511" s="65"/>
      <c r="AO511" s="66"/>
    </row>
    <row r="512" spans="1:41" s="22" customFormat="1" ht="42" customHeight="1" x14ac:dyDescent="0.15">
      <c r="A512" s="43"/>
      <c r="B512" s="44"/>
      <c r="C512" s="45"/>
      <c r="D512" s="45" t="s">
        <v>281</v>
      </c>
      <c r="E512" s="82"/>
      <c r="F512" s="45"/>
      <c r="G512" s="46"/>
      <c r="H512" s="169" t="s">
        <v>282</v>
      </c>
      <c r="I512" s="48">
        <v>0.67</v>
      </c>
      <c r="J512" s="49">
        <v>0.33</v>
      </c>
      <c r="K512" s="49"/>
      <c r="L512" s="49"/>
      <c r="M512" s="49"/>
      <c r="N512" s="50">
        <f>SUM(I512:M512)</f>
        <v>1</v>
      </c>
      <c r="O512" s="51">
        <v>1.03</v>
      </c>
      <c r="P512" s="52">
        <v>35</v>
      </c>
      <c r="Q512" s="53">
        <v>32</v>
      </c>
      <c r="R512" s="53"/>
      <c r="S512" s="53"/>
      <c r="T512" s="53"/>
      <c r="U512" s="54">
        <f>ROUND((((P512*14/35*I512)+(Q512*14/35*J512)+(R512*14/35*K512)+(S512*14/35*L512)+(T512*14/35*M512))*O512),2)</f>
        <v>14.01</v>
      </c>
      <c r="V512" s="55">
        <f>IF(U512&gt;=14,14,U512)</f>
        <v>14</v>
      </c>
      <c r="W512" s="57"/>
      <c r="X512" s="57">
        <v>52401414000</v>
      </c>
      <c r="Y512" s="56"/>
      <c r="Z512" s="56"/>
      <c r="AA512" s="57"/>
      <c r="AB512" s="58">
        <f t="shared" si="411"/>
        <v>0.42</v>
      </c>
      <c r="AC512" s="477">
        <f t="shared" si="412"/>
        <v>5.04</v>
      </c>
      <c r="AD512" s="478">
        <f t="shared" si="407"/>
        <v>5.04</v>
      </c>
      <c r="AE512" s="59">
        <f>ROUND(+(0.5*40/100*(I512))+(0*40/100*(J512))+(0*40/100*(L512)),2)</f>
        <v>0.13</v>
      </c>
      <c r="AF512" s="59"/>
      <c r="AG512" s="491">
        <v>32</v>
      </c>
      <c r="AH512" s="60">
        <f t="shared" si="414"/>
        <v>51.17</v>
      </c>
      <c r="AI512" s="55"/>
      <c r="AJ512" s="61"/>
      <c r="AK512" s="62"/>
      <c r="AL512" s="63"/>
      <c r="AM512" s="64"/>
      <c r="AN512" s="65"/>
      <c r="AO512" s="66"/>
    </row>
    <row r="513" spans="1:47" s="22" customFormat="1" ht="42" customHeight="1" x14ac:dyDescent="0.15">
      <c r="A513" s="43"/>
      <c r="B513" s="44"/>
      <c r="C513" s="45"/>
      <c r="D513" s="80"/>
      <c r="E513" s="82"/>
      <c r="F513" s="45"/>
      <c r="G513" s="46"/>
      <c r="H513" s="47"/>
      <c r="I513" s="48"/>
      <c r="J513" s="49"/>
      <c r="K513" s="49"/>
      <c r="L513" s="49"/>
      <c r="M513" s="49"/>
      <c r="N513" s="50"/>
      <c r="O513" s="51"/>
      <c r="P513" s="52"/>
      <c r="Q513" s="53"/>
      <c r="R513" s="53"/>
      <c r="S513" s="53"/>
      <c r="T513" s="53"/>
      <c r="U513" s="54"/>
      <c r="V513" s="55"/>
      <c r="W513" s="56"/>
      <c r="X513" s="57"/>
      <c r="Y513" s="56"/>
      <c r="Z513" s="56"/>
      <c r="AA513" s="57"/>
      <c r="AB513" s="58">
        <f t="shared" si="411"/>
        <v>0</v>
      </c>
      <c r="AC513" s="477">
        <f t="shared" si="412"/>
        <v>0</v>
      </c>
      <c r="AD513" s="478">
        <f t="shared" si="407"/>
        <v>0</v>
      </c>
      <c r="AE513" s="59"/>
      <c r="AF513" s="59"/>
      <c r="AG513" s="491"/>
      <c r="AH513" s="60">
        <f t="shared" si="414"/>
        <v>0</v>
      </c>
      <c r="AI513" s="55"/>
      <c r="AJ513" s="61"/>
      <c r="AK513" s="62"/>
      <c r="AL513" s="63"/>
      <c r="AM513" s="64"/>
      <c r="AN513" s="65"/>
      <c r="AO513" s="66"/>
    </row>
    <row r="514" spans="1:47" s="22" customFormat="1" ht="42" customHeight="1" x14ac:dyDescent="0.15">
      <c r="A514" s="43"/>
      <c r="B514" s="44"/>
      <c r="C514" s="80" t="s">
        <v>283</v>
      </c>
      <c r="D514" s="170" t="s">
        <v>284</v>
      </c>
      <c r="E514" s="170" t="s">
        <v>242</v>
      </c>
      <c r="F514" s="73"/>
      <c r="G514" s="79"/>
      <c r="H514" s="47" t="s">
        <v>285</v>
      </c>
      <c r="I514" s="48">
        <v>0.45</v>
      </c>
      <c r="J514" s="49">
        <v>0.3</v>
      </c>
      <c r="K514" s="50">
        <v>0.25</v>
      </c>
      <c r="L514" s="49"/>
      <c r="M514" s="49"/>
      <c r="N514" s="50">
        <f t="shared" ref="N514:N519" si="415">SUM(I514:M514)</f>
        <v>1</v>
      </c>
      <c r="O514" s="51">
        <v>1.03</v>
      </c>
      <c r="P514" s="52">
        <v>35</v>
      </c>
      <c r="Q514" s="53">
        <v>32</v>
      </c>
      <c r="R514" s="53">
        <v>35</v>
      </c>
      <c r="S514" s="53"/>
      <c r="T514" s="53"/>
      <c r="U514" s="54">
        <f t="shared" ref="U514:U519" si="416">ROUND((((P514*14/35*I514)+(Q514*14/35*J514)+(R514*14/35*K514)+(S514*14/35*L514)+(T514*14/35*M514))*O514),2)</f>
        <v>14.05</v>
      </c>
      <c r="V514" s="55">
        <f t="shared" ref="V514:V519" si="417">IF(U514&gt;=14,14,U514)</f>
        <v>14</v>
      </c>
      <c r="W514" s="56">
        <v>200000000000</v>
      </c>
      <c r="X514" s="56"/>
      <c r="Y514" s="68"/>
      <c r="Z514" s="56"/>
      <c r="AA514" s="56"/>
      <c r="AB514" s="58">
        <f t="shared" si="411"/>
        <v>2.19</v>
      </c>
      <c r="AC514" s="477">
        <f t="shared" si="412"/>
        <v>26.28</v>
      </c>
      <c r="AD514" s="478">
        <f t="shared" si="407"/>
        <v>12</v>
      </c>
      <c r="AE514" s="59">
        <f>ROUND(+(0.5*40/100*(I514)),2)</f>
        <v>0.09</v>
      </c>
      <c r="AF514" s="59"/>
      <c r="AG514" s="491">
        <v>32</v>
      </c>
      <c r="AH514" s="60">
        <f t="shared" si="414"/>
        <v>58.09</v>
      </c>
      <c r="AI514" s="55"/>
      <c r="AJ514" s="61"/>
      <c r="AK514" s="62"/>
      <c r="AL514" s="63"/>
      <c r="AM514" s="64"/>
      <c r="AN514" s="65"/>
      <c r="AO514" s="66"/>
    </row>
    <row r="515" spans="1:47" s="22" customFormat="1" ht="42" customHeight="1" x14ac:dyDescent="0.15">
      <c r="A515" s="43"/>
      <c r="B515" s="44"/>
      <c r="C515" s="80" t="s">
        <v>286</v>
      </c>
      <c r="D515" s="170" t="s">
        <v>287</v>
      </c>
      <c r="E515" s="80" t="s">
        <v>181</v>
      </c>
      <c r="F515" s="73"/>
      <c r="G515" s="79"/>
      <c r="H515" s="47" t="s">
        <v>168</v>
      </c>
      <c r="I515" s="48">
        <v>0.36</v>
      </c>
      <c r="J515" s="49">
        <v>0.34</v>
      </c>
      <c r="K515" s="50">
        <v>0.3</v>
      </c>
      <c r="L515" s="49"/>
      <c r="M515" s="49"/>
      <c r="N515" s="50">
        <f t="shared" si="415"/>
        <v>1</v>
      </c>
      <c r="O515" s="51">
        <v>1.03</v>
      </c>
      <c r="P515" s="52">
        <v>35</v>
      </c>
      <c r="Q515" s="53">
        <v>33.799999999999997</v>
      </c>
      <c r="R515" s="53">
        <v>33.799999999999997</v>
      </c>
      <c r="S515" s="53"/>
      <c r="T515" s="53"/>
      <c r="U515" s="54">
        <f t="shared" si="416"/>
        <v>14.1</v>
      </c>
      <c r="V515" s="55">
        <f t="shared" si="417"/>
        <v>14</v>
      </c>
      <c r="W515" s="57">
        <v>67949988000</v>
      </c>
      <c r="X515" s="56">
        <v>12205894000</v>
      </c>
      <c r="Y515" s="68">
        <v>26713231000</v>
      </c>
      <c r="Z515" s="56"/>
      <c r="AA515" s="56"/>
      <c r="AB515" s="58">
        <f t="shared" si="411"/>
        <v>0.89</v>
      </c>
      <c r="AC515" s="477">
        <f t="shared" si="412"/>
        <v>10.68</v>
      </c>
      <c r="AD515" s="478">
        <f t="shared" si="407"/>
        <v>10.68</v>
      </c>
      <c r="AE515" s="59">
        <f>ROUND(+(0.5*40/100*(I515)),2)</f>
        <v>7.0000000000000007E-2</v>
      </c>
      <c r="AF515" s="59"/>
      <c r="AG515" s="491">
        <v>32</v>
      </c>
      <c r="AH515" s="60">
        <f t="shared" si="414"/>
        <v>56.75</v>
      </c>
      <c r="AI515" s="55"/>
      <c r="AJ515" s="61"/>
      <c r="AK515" s="62"/>
      <c r="AL515" s="63"/>
      <c r="AM515" s="64"/>
      <c r="AN515" s="65"/>
      <c r="AO515" s="66"/>
    </row>
    <row r="516" spans="1:47" s="22" customFormat="1" ht="50.25" customHeight="1" x14ac:dyDescent="0.15">
      <c r="A516" s="43"/>
      <c r="B516" s="171"/>
      <c r="C516" s="170" t="s">
        <v>288</v>
      </c>
      <c r="D516" s="73" t="s">
        <v>289</v>
      </c>
      <c r="E516" s="170" t="s">
        <v>290</v>
      </c>
      <c r="F516" s="170" t="s">
        <v>291</v>
      </c>
      <c r="G516" s="83"/>
      <c r="H516" s="47" t="s">
        <v>292</v>
      </c>
      <c r="I516" s="172">
        <v>0.375</v>
      </c>
      <c r="J516" s="49">
        <v>0.2</v>
      </c>
      <c r="K516" s="49">
        <v>0.1</v>
      </c>
      <c r="L516" s="49">
        <v>0.32500000000000001</v>
      </c>
      <c r="M516" s="49"/>
      <c r="N516" s="50">
        <f t="shared" si="415"/>
        <v>1</v>
      </c>
      <c r="O516" s="51">
        <v>1.03</v>
      </c>
      <c r="P516" s="52">
        <v>33.799999999999997</v>
      </c>
      <c r="Q516" s="53">
        <v>30</v>
      </c>
      <c r="R516" s="53">
        <v>30</v>
      </c>
      <c r="S516" s="53">
        <v>35</v>
      </c>
      <c r="T516" s="53"/>
      <c r="U516" s="54">
        <f t="shared" si="416"/>
        <v>13.62</v>
      </c>
      <c r="V516" s="55">
        <f t="shared" si="417"/>
        <v>13.62</v>
      </c>
      <c r="W516" s="68">
        <v>4223550000</v>
      </c>
      <c r="X516" s="57">
        <v>6293477000</v>
      </c>
      <c r="Y516" s="57"/>
      <c r="Z516" s="57">
        <v>96161549000</v>
      </c>
      <c r="AA516" s="56"/>
      <c r="AB516" s="58">
        <f t="shared" si="411"/>
        <v>0.83</v>
      </c>
      <c r="AC516" s="477">
        <f t="shared" si="412"/>
        <v>9.9599999999999991</v>
      </c>
      <c r="AD516" s="478">
        <f t="shared" si="407"/>
        <v>9.9599999999999991</v>
      </c>
      <c r="AE516" s="59">
        <f>ROUND((2*40/100*(I516))+(0.5*40/100*(J516+L516)),2)</f>
        <v>0.41</v>
      </c>
      <c r="AF516" s="59"/>
      <c r="AG516" s="491">
        <v>32</v>
      </c>
      <c r="AH516" s="60">
        <f t="shared" si="414"/>
        <v>55.989999999999995</v>
      </c>
      <c r="AI516" s="55"/>
      <c r="AJ516" s="61"/>
      <c r="AK516" s="62"/>
      <c r="AL516" s="63"/>
      <c r="AM516" s="64"/>
      <c r="AN516" s="65"/>
      <c r="AO516" s="66"/>
    </row>
    <row r="517" spans="1:47" s="22" customFormat="1" ht="50.25" customHeight="1" x14ac:dyDescent="0.15">
      <c r="A517" s="43"/>
      <c r="B517" s="171"/>
      <c r="C517" s="69" t="s">
        <v>293</v>
      </c>
      <c r="D517" s="45" t="s">
        <v>294</v>
      </c>
      <c r="E517" s="170"/>
      <c r="F517" s="73" t="s">
        <v>196</v>
      </c>
      <c r="G517" s="83"/>
      <c r="H517" s="47" t="s">
        <v>250</v>
      </c>
      <c r="I517" s="172">
        <v>0.4</v>
      </c>
      <c r="J517" s="49">
        <v>0.3</v>
      </c>
      <c r="K517" s="49"/>
      <c r="L517" s="49">
        <v>0.3</v>
      </c>
      <c r="M517" s="49"/>
      <c r="N517" s="50">
        <f t="shared" si="415"/>
        <v>1</v>
      </c>
      <c r="O517" s="51">
        <v>1.03</v>
      </c>
      <c r="P517" s="52">
        <v>35</v>
      </c>
      <c r="Q517" s="53">
        <v>30</v>
      </c>
      <c r="R517" s="53"/>
      <c r="S517" s="53">
        <v>35</v>
      </c>
      <c r="T517" s="53"/>
      <c r="U517" s="54">
        <f t="shared" si="416"/>
        <v>13.8</v>
      </c>
      <c r="V517" s="55">
        <f t="shared" si="417"/>
        <v>13.8</v>
      </c>
      <c r="W517" s="68">
        <v>51891057000</v>
      </c>
      <c r="X517" s="57">
        <v>5109589000</v>
      </c>
      <c r="Y517" s="57"/>
      <c r="Z517" s="57">
        <v>60685757000</v>
      </c>
      <c r="AA517" s="56"/>
      <c r="AB517" s="58">
        <f t="shared" si="411"/>
        <v>0.98</v>
      </c>
      <c r="AC517" s="477">
        <f t="shared" si="412"/>
        <v>11.76</v>
      </c>
      <c r="AD517" s="478">
        <f t="shared" si="407"/>
        <v>11.76</v>
      </c>
      <c r="AE517" s="59">
        <f>ROUND(+(0.5*40/100*(L517+I517)),2)</f>
        <v>0.14000000000000001</v>
      </c>
      <c r="AF517" s="59"/>
      <c r="AG517" s="491">
        <v>32</v>
      </c>
      <c r="AH517" s="60">
        <f t="shared" si="414"/>
        <v>57.7</v>
      </c>
      <c r="AI517" s="55"/>
      <c r="AJ517" s="61"/>
      <c r="AK517" s="62"/>
      <c r="AL517" s="63"/>
      <c r="AM517" s="64"/>
      <c r="AN517" s="65"/>
      <c r="AO517" s="66"/>
      <c r="AS517" s="22">
        <v>92.5</v>
      </c>
      <c r="AT517" s="173">
        <v>85</v>
      </c>
    </row>
    <row r="518" spans="1:47" s="22" customFormat="1" ht="50.25" customHeight="1" x14ac:dyDescent="0.15">
      <c r="A518" s="43"/>
      <c r="B518" s="171"/>
      <c r="C518" s="69" t="s">
        <v>295</v>
      </c>
      <c r="D518" s="45" t="s">
        <v>241</v>
      </c>
      <c r="E518" s="170" t="s">
        <v>109</v>
      </c>
      <c r="F518" s="73"/>
      <c r="G518" s="83"/>
      <c r="H518" s="47" t="s">
        <v>295</v>
      </c>
      <c r="I518" s="172">
        <v>0.4</v>
      </c>
      <c r="J518" s="49">
        <v>0.3</v>
      </c>
      <c r="K518" s="49">
        <v>0.3</v>
      </c>
      <c r="L518" s="49"/>
      <c r="M518" s="49"/>
      <c r="N518" s="50">
        <f t="shared" si="415"/>
        <v>1</v>
      </c>
      <c r="O518" s="51">
        <v>1.03</v>
      </c>
      <c r="P518" s="52"/>
      <c r="Q518" s="53"/>
      <c r="R518" s="53"/>
      <c r="S518" s="53"/>
      <c r="T518" s="53"/>
      <c r="U518" s="54">
        <f t="shared" si="416"/>
        <v>0</v>
      </c>
      <c r="V518" s="55">
        <f t="shared" si="417"/>
        <v>0</v>
      </c>
      <c r="W518" s="68"/>
      <c r="X518" s="57"/>
      <c r="Y518" s="57"/>
      <c r="Z518" s="57"/>
      <c r="AA518" s="56"/>
      <c r="AB518" s="58">
        <f t="shared" si="411"/>
        <v>0</v>
      </c>
      <c r="AC518" s="477">
        <f t="shared" si="412"/>
        <v>0</v>
      </c>
      <c r="AD518" s="478">
        <f t="shared" si="407"/>
        <v>0</v>
      </c>
      <c r="AE518" s="59">
        <f>ROUND(+(0.5*40/100*(L518+I518)),2)</f>
        <v>0.08</v>
      </c>
      <c r="AF518" s="59"/>
      <c r="AG518" s="491">
        <v>32</v>
      </c>
      <c r="AH518" s="60">
        <f t="shared" si="414"/>
        <v>32.08</v>
      </c>
      <c r="AI518" s="55"/>
      <c r="AJ518" s="61"/>
      <c r="AK518" s="62"/>
      <c r="AL518" s="63"/>
      <c r="AM518" s="64"/>
      <c r="AN518" s="65"/>
      <c r="AO518" s="66"/>
      <c r="AS518" s="22">
        <v>92.5</v>
      </c>
      <c r="AT518" s="173">
        <v>85</v>
      </c>
    </row>
    <row r="519" spans="1:47" s="22" customFormat="1" ht="50.25" customHeight="1" x14ac:dyDescent="0.15">
      <c r="A519" s="43"/>
      <c r="B519" s="171"/>
      <c r="C519" s="174" t="s">
        <v>247</v>
      </c>
      <c r="D519" s="117" t="s">
        <v>296</v>
      </c>
      <c r="E519" s="83" t="s">
        <v>297</v>
      </c>
      <c r="F519" s="45"/>
      <c r="G519" s="83"/>
      <c r="H519" s="175" t="s">
        <v>298</v>
      </c>
      <c r="I519" s="172">
        <v>0.46</v>
      </c>
      <c r="J519" s="49">
        <v>0.24</v>
      </c>
      <c r="K519" s="49">
        <v>0.3</v>
      </c>
      <c r="L519" s="49"/>
      <c r="M519" s="49"/>
      <c r="N519" s="50">
        <f t="shared" si="415"/>
        <v>1</v>
      </c>
      <c r="O519" s="51">
        <v>1.03</v>
      </c>
      <c r="P519" s="52">
        <v>35</v>
      </c>
      <c r="Q519" s="53">
        <v>35</v>
      </c>
      <c r="R519" s="53">
        <v>30</v>
      </c>
      <c r="S519" s="53"/>
      <c r="T519" s="53"/>
      <c r="U519" s="54">
        <f t="shared" si="416"/>
        <v>13.8</v>
      </c>
      <c r="V519" s="55">
        <f t="shared" si="417"/>
        <v>13.8</v>
      </c>
      <c r="W519" s="56">
        <v>58691842000</v>
      </c>
      <c r="X519" s="72">
        <v>24985418000</v>
      </c>
      <c r="Y519" s="72">
        <v>4007031000</v>
      </c>
      <c r="Z519" s="56"/>
      <c r="AA519" s="56"/>
      <c r="AB519" s="58">
        <f t="shared" si="411"/>
        <v>0.83</v>
      </c>
      <c r="AC519" s="477">
        <f t="shared" si="412"/>
        <v>9.9599999999999991</v>
      </c>
      <c r="AD519" s="478">
        <f t="shared" si="407"/>
        <v>9.9599999999999991</v>
      </c>
      <c r="AE519" s="59">
        <f>ROUND(+(0.5*40/100*(J519+I519)),2)</f>
        <v>0.14000000000000001</v>
      </c>
      <c r="AF519" s="59"/>
      <c r="AG519" s="491">
        <v>32</v>
      </c>
      <c r="AH519" s="60">
        <f t="shared" si="414"/>
        <v>55.9</v>
      </c>
      <c r="AI519" s="55"/>
      <c r="AJ519" s="61"/>
      <c r="AK519" s="62"/>
      <c r="AL519" s="63"/>
      <c r="AM519" s="64"/>
      <c r="AN519" s="65"/>
      <c r="AO519" s="66"/>
      <c r="AS519" s="176">
        <v>0.4</v>
      </c>
      <c r="AT519" s="176">
        <v>0.6</v>
      </c>
    </row>
    <row r="520" spans="1:47" s="22" customFormat="1" ht="74.25" customHeight="1" x14ac:dyDescent="0.15">
      <c r="A520" s="177"/>
      <c r="B520" s="44"/>
      <c r="C520" s="73"/>
      <c r="D520" s="170"/>
      <c r="E520" s="170"/>
      <c r="F520" s="69"/>
      <c r="G520" s="73"/>
      <c r="H520" s="47"/>
      <c r="I520" s="48"/>
      <c r="J520" s="49"/>
      <c r="K520" s="49"/>
      <c r="L520" s="49"/>
      <c r="M520" s="49"/>
      <c r="N520" s="50"/>
      <c r="O520" s="51"/>
      <c r="P520" s="52"/>
      <c r="Q520" s="53"/>
      <c r="R520" s="53"/>
      <c r="S520" s="53"/>
      <c r="T520" s="53"/>
      <c r="U520" s="54"/>
      <c r="V520" s="55"/>
      <c r="W520" s="57"/>
      <c r="X520" s="57"/>
      <c r="Y520" s="57"/>
      <c r="Z520" s="57"/>
      <c r="AA520" s="56"/>
      <c r="AB520" s="58">
        <f t="shared" si="411"/>
        <v>0</v>
      </c>
      <c r="AC520" s="477">
        <f t="shared" si="412"/>
        <v>0</v>
      </c>
      <c r="AD520" s="478">
        <f t="shared" si="407"/>
        <v>0</v>
      </c>
      <c r="AE520" s="59"/>
      <c r="AF520" s="59"/>
      <c r="AG520" s="491"/>
      <c r="AH520" s="60">
        <f t="shared" si="414"/>
        <v>0</v>
      </c>
      <c r="AI520" s="55"/>
      <c r="AJ520" s="61"/>
      <c r="AK520" s="62"/>
      <c r="AL520" s="63"/>
      <c r="AM520" s="64"/>
      <c r="AN520" s="65"/>
      <c r="AO520" s="66"/>
      <c r="AS520" s="178">
        <f>AS517*AS519</f>
        <v>37</v>
      </c>
      <c r="AT520" s="178">
        <f>AT517*AT519</f>
        <v>51</v>
      </c>
      <c r="AU520" s="178">
        <f>SUM(AS520:AT520)</f>
        <v>88</v>
      </c>
    </row>
    <row r="521" spans="1:47" s="22" customFormat="1" ht="42" customHeight="1" x14ac:dyDescent="0.15">
      <c r="A521" s="177"/>
      <c r="B521" s="44"/>
      <c r="C521" s="73"/>
      <c r="D521" s="170"/>
      <c r="E521" s="170"/>
      <c r="F521" s="179" t="s">
        <v>299</v>
      </c>
      <c r="G521" s="73"/>
      <c r="H521" s="47"/>
      <c r="I521" s="48"/>
      <c r="J521" s="49"/>
      <c r="K521" s="49"/>
      <c r="L521" s="49"/>
      <c r="M521" s="49"/>
      <c r="N521" s="50"/>
      <c r="O521" s="51"/>
      <c r="P521" s="52"/>
      <c r="Q521" s="53"/>
      <c r="R521" s="53"/>
      <c r="S521" s="53"/>
      <c r="T521" s="53"/>
      <c r="U521" s="54"/>
      <c r="V521" s="55"/>
      <c r="W521" s="57"/>
      <c r="X521" s="57"/>
      <c r="Y521" s="57"/>
      <c r="Z521" s="57"/>
      <c r="AA521" s="56"/>
      <c r="AB521" s="58">
        <f t="shared" si="411"/>
        <v>0</v>
      </c>
      <c r="AC521" s="477">
        <f t="shared" si="412"/>
        <v>0</v>
      </c>
      <c r="AD521" s="478">
        <f t="shared" si="407"/>
        <v>0</v>
      </c>
      <c r="AE521" s="59"/>
      <c r="AF521" s="59"/>
      <c r="AG521" s="491"/>
      <c r="AH521" s="60">
        <f t="shared" si="414"/>
        <v>0</v>
      </c>
      <c r="AI521" s="55"/>
      <c r="AJ521" s="61"/>
      <c r="AK521" s="62"/>
      <c r="AL521" s="63"/>
      <c r="AM521" s="64"/>
      <c r="AN521" s="65"/>
      <c r="AO521" s="66"/>
    </row>
    <row r="522" spans="1:47" s="22" customFormat="1" ht="50.25" customHeight="1" x14ac:dyDescent="0.15">
      <c r="A522" s="43"/>
      <c r="B522" s="171"/>
      <c r="C522" s="179" t="s">
        <v>300</v>
      </c>
      <c r="D522" s="83" t="s">
        <v>297</v>
      </c>
      <c r="E522" s="180"/>
      <c r="F522" s="46"/>
      <c r="G522" s="83"/>
      <c r="H522" s="47"/>
      <c r="I522" s="172">
        <v>0.36</v>
      </c>
      <c r="J522" s="49">
        <v>0.2</v>
      </c>
      <c r="K522" s="49">
        <v>0.1</v>
      </c>
      <c r="L522" s="49">
        <v>0.34</v>
      </c>
      <c r="M522" s="49"/>
      <c r="N522" s="50">
        <f>SUM(I522:M522)</f>
        <v>1</v>
      </c>
      <c r="O522" s="51">
        <v>1.03</v>
      </c>
      <c r="P522" s="52">
        <v>33.799999999999997</v>
      </c>
      <c r="Q522" s="53">
        <v>30</v>
      </c>
      <c r="R522" s="53">
        <v>30</v>
      </c>
      <c r="S522" s="53">
        <v>35</v>
      </c>
      <c r="T522" s="53"/>
      <c r="U522" s="54">
        <f>ROUND((((P522*14/35*I522)+(Q522*14/35*J522)+(R522*14/35*K522)+(S522*14/35*L522)+(T522*14/35*M522))*O522),2)</f>
        <v>13.62</v>
      </c>
      <c r="V522" s="55">
        <f>IF(U522&gt;=14,14,U522)</f>
        <v>13.62</v>
      </c>
      <c r="W522" s="68">
        <v>42169044000</v>
      </c>
      <c r="X522" s="57"/>
      <c r="Y522" s="57"/>
      <c r="Z522" s="57">
        <v>60685757000</v>
      </c>
      <c r="AA522" s="56"/>
      <c r="AB522" s="58">
        <f t="shared" si="411"/>
        <v>0.87</v>
      </c>
      <c r="AC522" s="477">
        <f t="shared" si="412"/>
        <v>10.44</v>
      </c>
      <c r="AD522" s="478">
        <f t="shared" si="407"/>
        <v>10.44</v>
      </c>
      <c r="AE522" s="59">
        <f>ROUND((2.5*40/100*I522)+(0.5*40/100*(L522+J522)),2)</f>
        <v>0.47</v>
      </c>
      <c r="AF522" s="59"/>
      <c r="AG522" s="491">
        <v>32</v>
      </c>
      <c r="AH522" s="60">
        <f t="shared" si="414"/>
        <v>56.53</v>
      </c>
      <c r="AI522" s="55"/>
      <c r="AJ522" s="61"/>
      <c r="AK522" s="62"/>
      <c r="AL522" s="63"/>
      <c r="AM522" s="64"/>
      <c r="AN522" s="65"/>
      <c r="AO522" s="66"/>
    </row>
    <row r="523" spans="1:47" s="22" customFormat="1" ht="50.25" customHeight="1" x14ac:dyDescent="0.15">
      <c r="A523" s="43"/>
      <c r="B523" s="44"/>
      <c r="C523" s="179"/>
      <c r="D523" s="82"/>
      <c r="E523" s="174"/>
      <c r="F523" s="104"/>
      <c r="G523" s="83"/>
      <c r="H523" s="47"/>
      <c r="I523" s="172"/>
      <c r="J523" s="49"/>
      <c r="K523" s="49"/>
      <c r="L523" s="49"/>
      <c r="M523" s="49"/>
      <c r="N523" s="50"/>
      <c r="O523" s="51"/>
      <c r="P523" s="52"/>
      <c r="Q523" s="53"/>
      <c r="R523" s="53"/>
      <c r="S523" s="53"/>
      <c r="T523" s="53"/>
      <c r="U523" s="54"/>
      <c r="V523" s="55"/>
      <c r="W523" s="56"/>
      <c r="X523" s="57"/>
      <c r="Y523" s="57"/>
      <c r="Z523" s="181"/>
      <c r="AA523" s="56"/>
      <c r="AB523" s="58">
        <f t="shared" si="411"/>
        <v>0</v>
      </c>
      <c r="AC523" s="477">
        <f t="shared" si="412"/>
        <v>0</v>
      </c>
      <c r="AD523" s="478">
        <f t="shared" si="407"/>
        <v>0</v>
      </c>
      <c r="AE523" s="182"/>
      <c r="AF523" s="182"/>
      <c r="AG523" s="491"/>
      <c r="AH523" s="60">
        <f t="shared" si="414"/>
        <v>0</v>
      </c>
      <c r="AI523" s="55"/>
      <c r="AJ523" s="61"/>
      <c r="AK523" s="62"/>
      <c r="AL523" s="63"/>
      <c r="AM523" s="64"/>
      <c r="AN523" s="65"/>
      <c r="AO523" s="66"/>
    </row>
    <row r="524" spans="1:47" s="22" customFormat="1" ht="42" customHeight="1" x14ac:dyDescent="0.15">
      <c r="A524" s="177"/>
      <c r="B524" s="171"/>
      <c r="C524" s="80"/>
      <c r="D524" s="83"/>
      <c r="E524" s="83"/>
      <c r="F524" s="69"/>
      <c r="G524" s="73"/>
      <c r="H524" s="47"/>
      <c r="I524" s="48"/>
      <c r="J524" s="49"/>
      <c r="K524" s="49"/>
      <c r="L524" s="49"/>
      <c r="M524" s="49"/>
      <c r="N524" s="50"/>
      <c r="O524" s="51"/>
      <c r="P524" s="52"/>
      <c r="Q524" s="53"/>
      <c r="R524" s="53"/>
      <c r="S524" s="53"/>
      <c r="T524" s="53"/>
      <c r="U524" s="54"/>
      <c r="V524" s="55"/>
      <c r="W524" s="57"/>
      <c r="X524" s="72"/>
      <c r="Y524" s="72"/>
      <c r="Z524" s="57"/>
      <c r="AA524" s="56"/>
      <c r="AB524" s="58">
        <f t="shared" si="411"/>
        <v>0</v>
      </c>
      <c r="AC524" s="477">
        <f t="shared" si="412"/>
        <v>0</v>
      </c>
      <c r="AD524" s="478">
        <f t="shared" si="407"/>
        <v>0</v>
      </c>
      <c r="AE524" s="182"/>
      <c r="AF524" s="182"/>
      <c r="AG524" s="491"/>
      <c r="AH524" s="60">
        <f t="shared" si="414"/>
        <v>0</v>
      </c>
      <c r="AI524" s="55"/>
      <c r="AJ524" s="61"/>
      <c r="AK524" s="62"/>
      <c r="AL524" s="63"/>
      <c r="AM524" s="64"/>
      <c r="AN524" s="65"/>
      <c r="AO524" s="66"/>
    </row>
    <row r="525" spans="1:47" s="22" customFormat="1" ht="72.75" customHeight="1" x14ac:dyDescent="0.15">
      <c r="A525" s="177"/>
      <c r="B525" s="171"/>
      <c r="C525" s="73">
        <v>92.5</v>
      </c>
      <c r="D525" s="83">
        <v>85</v>
      </c>
      <c r="E525" s="83">
        <v>85</v>
      </c>
      <c r="F525" s="69">
        <v>85</v>
      </c>
      <c r="G525" s="73"/>
      <c r="H525" s="47"/>
      <c r="I525" s="48"/>
      <c r="J525" s="49"/>
      <c r="K525" s="49"/>
      <c r="L525" s="49"/>
      <c r="M525" s="49"/>
      <c r="N525" s="50"/>
      <c r="O525" s="51"/>
      <c r="P525" s="52"/>
      <c r="Q525" s="53"/>
      <c r="R525" s="53"/>
      <c r="S525" s="53"/>
      <c r="T525" s="53"/>
      <c r="U525" s="54"/>
      <c r="V525" s="55"/>
      <c r="W525" s="57"/>
      <c r="X525" s="57"/>
      <c r="Y525" s="57"/>
      <c r="Z525" s="57"/>
      <c r="AA525" s="56"/>
      <c r="AB525" s="58">
        <f t="shared" si="411"/>
        <v>0</v>
      </c>
      <c r="AC525" s="477">
        <f t="shared" si="412"/>
        <v>0</v>
      </c>
      <c r="AD525" s="478">
        <f t="shared" si="407"/>
        <v>0</v>
      </c>
      <c r="AE525" s="182"/>
      <c r="AF525" s="182"/>
      <c r="AG525" s="491"/>
      <c r="AH525" s="60">
        <f t="shared" si="414"/>
        <v>0</v>
      </c>
      <c r="AI525" s="55"/>
      <c r="AJ525" s="61"/>
      <c r="AK525" s="62"/>
      <c r="AL525" s="63"/>
      <c r="AM525" s="64"/>
      <c r="AN525" s="65"/>
      <c r="AO525" s="66"/>
    </row>
    <row r="526" spans="1:47" s="22" customFormat="1" ht="42" customHeight="1" x14ac:dyDescent="0.15">
      <c r="A526" s="43"/>
      <c r="B526" s="44"/>
      <c r="C526" s="180">
        <f>C525*I517</f>
        <v>37</v>
      </c>
      <c r="D526" s="180">
        <f>D525*J517</f>
        <v>25.5</v>
      </c>
      <c r="E526" s="180">
        <f>E525*K517</f>
        <v>0</v>
      </c>
      <c r="F526" s="180">
        <f>F525*L517</f>
        <v>25.5</v>
      </c>
      <c r="G526" s="183">
        <f>SUM(C526:F526)</f>
        <v>88</v>
      </c>
      <c r="H526" s="47"/>
      <c r="I526" s="48"/>
      <c r="J526" s="49"/>
      <c r="K526" s="49"/>
      <c r="L526" s="49"/>
      <c r="M526" s="49"/>
      <c r="N526" s="50"/>
      <c r="O526" s="51"/>
      <c r="P526" s="52"/>
      <c r="Q526" s="53"/>
      <c r="R526" s="53"/>
      <c r="S526" s="53"/>
      <c r="T526" s="53"/>
      <c r="U526" s="54"/>
      <c r="V526" s="55"/>
      <c r="W526" s="56"/>
      <c r="X526" s="56"/>
      <c r="Y526" s="72"/>
      <c r="Z526" s="56"/>
      <c r="AA526" s="57"/>
      <c r="AB526" s="58">
        <f t="shared" si="411"/>
        <v>0</v>
      </c>
      <c r="AC526" s="477">
        <f t="shared" si="412"/>
        <v>0</v>
      </c>
      <c r="AD526" s="478">
        <f t="shared" si="407"/>
        <v>0</v>
      </c>
      <c r="AE526" s="59"/>
      <c r="AF526" s="59"/>
      <c r="AG526" s="491"/>
      <c r="AH526" s="60">
        <f t="shared" si="414"/>
        <v>0</v>
      </c>
      <c r="AI526" s="55"/>
      <c r="AJ526" s="61"/>
      <c r="AK526" s="62"/>
      <c r="AL526" s="63"/>
      <c r="AM526" s="64"/>
      <c r="AN526" s="65"/>
      <c r="AO526" s="66"/>
    </row>
    <row r="527" spans="1:47" s="22" customFormat="1" ht="42" customHeight="1" x14ac:dyDescent="0.15">
      <c r="A527" s="43"/>
      <c r="B527" s="44"/>
      <c r="C527" s="104"/>
      <c r="D527" s="170"/>
      <c r="E527" s="184" t="s">
        <v>301</v>
      </c>
      <c r="F527" s="82" t="s">
        <v>222</v>
      </c>
      <c r="G527" s="83"/>
      <c r="H527" s="47"/>
      <c r="I527" s="48"/>
      <c r="J527" s="49"/>
      <c r="K527" s="49">
        <v>0.3</v>
      </c>
      <c r="L527" s="49"/>
      <c r="M527" s="49"/>
      <c r="N527" s="50">
        <f>SUM(I527:M527)</f>
        <v>0.3</v>
      </c>
      <c r="O527" s="51">
        <v>1.03</v>
      </c>
      <c r="P527" s="52">
        <v>33.799999999999997</v>
      </c>
      <c r="Q527" s="53">
        <v>33.799999999999997</v>
      </c>
      <c r="R527" s="53">
        <v>35</v>
      </c>
      <c r="S527" s="53">
        <v>33.799999999999997</v>
      </c>
      <c r="T527" s="53"/>
      <c r="U527" s="54">
        <f>ROUND((((P527*14/35*I527)+(Q527*14/35*J527)+(R527*14/35*K527)+(S527*14/35*L527)+(T527*14/35*M527))*O527),2)</f>
        <v>4.33</v>
      </c>
      <c r="V527" s="55">
        <f>IF(U527&gt;=14,14,U527)</f>
        <v>4.33</v>
      </c>
      <c r="W527" s="56"/>
      <c r="X527" s="56">
        <f>X519+Z519</f>
        <v>24985418000</v>
      </c>
      <c r="Y527" s="57">
        <v>162476153000</v>
      </c>
      <c r="Z527" s="56"/>
      <c r="AA527" s="56"/>
      <c r="AB527" s="58">
        <f t="shared" si="411"/>
        <v>1.19</v>
      </c>
      <c r="AC527" s="477">
        <f t="shared" si="412"/>
        <v>14.28</v>
      </c>
      <c r="AD527" s="478">
        <f t="shared" si="407"/>
        <v>12</v>
      </c>
      <c r="AE527" s="59"/>
      <c r="AF527" s="59"/>
      <c r="AG527" s="491">
        <v>32</v>
      </c>
      <c r="AH527" s="60">
        <f t="shared" si="414"/>
        <v>48.33</v>
      </c>
      <c r="AI527" s="55"/>
      <c r="AJ527" s="61"/>
      <c r="AK527" s="62"/>
      <c r="AL527" s="63"/>
      <c r="AM527" s="64"/>
      <c r="AN527" s="65"/>
      <c r="AO527" s="66"/>
    </row>
    <row r="528" spans="1:47" s="22" customFormat="1" ht="42" customHeight="1" x14ac:dyDescent="0.15">
      <c r="A528" s="177"/>
      <c r="B528" s="44"/>
      <c r="C528" s="180"/>
      <c r="D528" s="180"/>
      <c r="E528" s="170"/>
      <c r="F528" s="82"/>
      <c r="G528" s="170"/>
      <c r="H528" s="47"/>
      <c r="I528" s="48"/>
      <c r="J528" s="49"/>
      <c r="K528" s="49"/>
      <c r="L528" s="49"/>
      <c r="M528" s="49"/>
      <c r="N528" s="50"/>
      <c r="O528" s="51"/>
      <c r="P528" s="52"/>
      <c r="Q528" s="53"/>
      <c r="R528" s="53"/>
      <c r="S528" s="53"/>
      <c r="T528" s="53"/>
      <c r="U528" s="54"/>
      <c r="V528" s="55"/>
      <c r="W528" s="56"/>
      <c r="X528" s="56"/>
      <c r="Y528" s="72"/>
      <c r="Z528" s="56"/>
      <c r="AA528" s="57"/>
      <c r="AB528" s="58">
        <f t="shared" si="411"/>
        <v>0</v>
      </c>
      <c r="AC528" s="477">
        <f t="shared" si="412"/>
        <v>0</v>
      </c>
      <c r="AD528" s="478">
        <f t="shared" si="407"/>
        <v>0</v>
      </c>
      <c r="AE528" s="59"/>
      <c r="AF528" s="59"/>
      <c r="AG528" s="491"/>
      <c r="AH528" s="60">
        <f t="shared" si="414"/>
        <v>0</v>
      </c>
      <c r="AI528" s="55"/>
      <c r="AJ528" s="61"/>
      <c r="AK528" s="62"/>
      <c r="AL528" s="63"/>
      <c r="AM528" s="64"/>
      <c r="AN528" s="65"/>
      <c r="AO528" s="66"/>
    </row>
    <row r="529" spans="1:41" s="22" customFormat="1" ht="42" customHeight="1" x14ac:dyDescent="0.15">
      <c r="A529" s="177"/>
      <c r="B529" s="44"/>
      <c r="C529" s="83" t="s">
        <v>297</v>
      </c>
      <c r="D529" s="185" t="s">
        <v>302</v>
      </c>
      <c r="E529" s="185" t="s">
        <v>303</v>
      </c>
      <c r="F529" s="103" t="s">
        <v>304</v>
      </c>
      <c r="G529" s="170"/>
      <c r="H529" s="47"/>
      <c r="I529" s="48"/>
      <c r="J529" s="49"/>
      <c r="K529" s="49"/>
      <c r="L529" s="49"/>
      <c r="M529" s="49"/>
      <c r="N529" s="50"/>
      <c r="O529" s="51"/>
      <c r="P529" s="52"/>
      <c r="Q529" s="53"/>
      <c r="R529" s="53"/>
      <c r="S529" s="53"/>
      <c r="T529" s="53"/>
      <c r="U529" s="54"/>
      <c r="V529" s="55"/>
      <c r="W529" s="56"/>
      <c r="X529" s="56"/>
      <c r="Y529" s="72"/>
      <c r="Z529" s="56"/>
      <c r="AA529" s="57"/>
      <c r="AB529" s="58">
        <f t="shared" si="411"/>
        <v>0</v>
      </c>
      <c r="AC529" s="477">
        <f t="shared" si="412"/>
        <v>0</v>
      </c>
      <c r="AD529" s="478">
        <f t="shared" ref="AD529:AD592" si="418">IF(AC529&gt;=12,12,AC529)</f>
        <v>0</v>
      </c>
      <c r="AE529" s="59"/>
      <c r="AF529" s="59"/>
      <c r="AG529" s="491"/>
      <c r="AH529" s="60">
        <f t="shared" si="414"/>
        <v>0</v>
      </c>
      <c r="AI529" s="55"/>
      <c r="AJ529" s="61"/>
      <c r="AK529" s="62"/>
      <c r="AL529" s="63"/>
      <c r="AM529" s="64"/>
      <c r="AN529" s="65"/>
      <c r="AO529" s="66"/>
    </row>
    <row r="530" spans="1:41" s="22" customFormat="1" ht="42" customHeight="1" x14ac:dyDescent="0.15">
      <c r="A530" s="177"/>
      <c r="B530" s="44"/>
      <c r="C530" s="83"/>
      <c r="D530" s="180"/>
      <c r="E530" s="180" t="s">
        <v>305</v>
      </c>
      <c r="F530" s="106" t="s">
        <v>289</v>
      </c>
      <c r="G530" s="170"/>
      <c r="H530" s="47"/>
      <c r="I530" s="48"/>
      <c r="J530" s="49"/>
      <c r="K530" s="49"/>
      <c r="L530" s="49"/>
      <c r="M530" s="49"/>
      <c r="N530" s="50"/>
      <c r="O530" s="51"/>
      <c r="P530" s="52"/>
      <c r="Q530" s="53"/>
      <c r="R530" s="53"/>
      <c r="S530" s="53"/>
      <c r="T530" s="53"/>
      <c r="U530" s="54"/>
      <c r="V530" s="55"/>
      <c r="W530" s="56"/>
      <c r="X530" s="56"/>
      <c r="Y530" s="72"/>
      <c r="Z530" s="56"/>
      <c r="AA530" s="57"/>
      <c r="AB530" s="58">
        <f t="shared" si="411"/>
        <v>0</v>
      </c>
      <c r="AC530" s="477">
        <f t="shared" si="412"/>
        <v>0</v>
      </c>
      <c r="AD530" s="478">
        <f t="shared" si="418"/>
        <v>0</v>
      </c>
      <c r="AE530" s="59"/>
      <c r="AF530" s="59"/>
      <c r="AG530" s="491"/>
      <c r="AH530" s="60">
        <f t="shared" si="414"/>
        <v>0</v>
      </c>
      <c r="AI530" s="55"/>
      <c r="AJ530" s="61"/>
      <c r="AK530" s="62"/>
      <c r="AL530" s="63"/>
      <c r="AM530" s="64"/>
      <c r="AN530" s="65"/>
      <c r="AO530" s="66"/>
    </row>
    <row r="531" spans="1:41" s="22" customFormat="1" ht="42" customHeight="1" x14ac:dyDescent="0.15">
      <c r="A531" s="177"/>
      <c r="B531" s="171"/>
      <c r="C531" s="113" t="s">
        <v>306</v>
      </c>
      <c r="D531" s="109" t="s">
        <v>307</v>
      </c>
      <c r="E531" s="115" t="s">
        <v>308</v>
      </c>
      <c r="F531" s="110" t="s">
        <v>301</v>
      </c>
      <c r="G531" s="73"/>
      <c r="H531" s="47" t="s">
        <v>309</v>
      </c>
      <c r="I531" s="48">
        <v>0.4</v>
      </c>
      <c r="J531" s="49">
        <v>0.1</v>
      </c>
      <c r="K531" s="49">
        <v>0.2</v>
      </c>
      <c r="L531" s="49">
        <v>0.3</v>
      </c>
      <c r="M531" s="49"/>
      <c r="N531" s="50">
        <f>SUM(I531:M531)</f>
        <v>1</v>
      </c>
      <c r="O531" s="51">
        <v>1.03</v>
      </c>
      <c r="P531" s="52">
        <v>35</v>
      </c>
      <c r="Q531" s="53">
        <v>30</v>
      </c>
      <c r="R531" s="53">
        <v>30</v>
      </c>
      <c r="S531" s="53">
        <v>35</v>
      </c>
      <c r="T531" s="53"/>
      <c r="U531" s="54">
        <f>ROUND((((P531*14/35*I531)+(Q531*14/35*J531)+(R531*14/35*K531)+(S531*14/35*L531)+(T531*14/35*M531))*O531),2)</f>
        <v>13.8</v>
      </c>
      <c r="V531" s="55">
        <f>IF(U531&gt;=14,14,U531)</f>
        <v>13.8</v>
      </c>
      <c r="W531" s="57">
        <v>5235657000</v>
      </c>
      <c r="X531" s="72">
        <v>2465904000</v>
      </c>
      <c r="Y531" s="72">
        <v>4007031000</v>
      </c>
      <c r="Z531" s="57">
        <v>162476153000</v>
      </c>
      <c r="AA531" s="56"/>
      <c r="AB531" s="58">
        <f t="shared" si="411"/>
        <v>1.26</v>
      </c>
      <c r="AC531" s="477">
        <f t="shared" si="412"/>
        <v>15.120000000000001</v>
      </c>
      <c r="AD531" s="478">
        <f t="shared" si="418"/>
        <v>12</v>
      </c>
      <c r="AE531" s="182">
        <f>ROUND(+(2.5*40/100*(I531)),2)</f>
        <v>0.4</v>
      </c>
      <c r="AF531" s="182"/>
      <c r="AG531" s="491">
        <v>32</v>
      </c>
      <c r="AH531" s="60">
        <f t="shared" si="414"/>
        <v>58.199999999999996</v>
      </c>
      <c r="AI531" s="55"/>
      <c r="AJ531" s="61"/>
      <c r="AK531" s="62"/>
      <c r="AL531" s="63"/>
      <c r="AM531" s="64"/>
      <c r="AN531" s="65"/>
      <c r="AO531" s="66"/>
    </row>
    <row r="532" spans="1:41" s="22" customFormat="1" ht="42" customHeight="1" x14ac:dyDescent="0.15">
      <c r="A532" s="43"/>
      <c r="B532" s="44"/>
      <c r="C532" s="170" t="s">
        <v>310</v>
      </c>
      <c r="D532" s="170" t="s">
        <v>305</v>
      </c>
      <c r="E532" s="180" t="s">
        <v>290</v>
      </c>
      <c r="F532" s="69" t="s">
        <v>201</v>
      </c>
      <c r="G532" s="69"/>
      <c r="H532" s="47" t="s">
        <v>311</v>
      </c>
      <c r="I532" s="48">
        <v>0.45</v>
      </c>
      <c r="J532" s="49">
        <v>0.15</v>
      </c>
      <c r="K532" s="49">
        <v>0.15</v>
      </c>
      <c r="L532" s="49">
        <v>0.25</v>
      </c>
      <c r="M532" s="49"/>
      <c r="N532" s="50">
        <f>SUM(I532:M532)</f>
        <v>1</v>
      </c>
      <c r="O532" s="51">
        <v>1.03</v>
      </c>
      <c r="P532" s="52">
        <v>35</v>
      </c>
      <c r="Q532" s="53">
        <v>27</v>
      </c>
      <c r="R532" s="53">
        <v>30</v>
      </c>
      <c r="S532" s="53">
        <v>35</v>
      </c>
      <c r="T532" s="53"/>
      <c r="U532" s="54">
        <f>ROUND((((P532*14/35*I532)+(Q532*14/35*J532)+(R532*14/35*K532)+(S532*14/35*L532)+(T532*14/35*M532))*O532),2)</f>
        <v>13.62</v>
      </c>
      <c r="V532" s="55">
        <f>IF(U532&gt;=14,14,U532)</f>
        <v>13.62</v>
      </c>
      <c r="W532" s="56">
        <v>18767451000</v>
      </c>
      <c r="X532" s="56">
        <v>12115069000</v>
      </c>
      <c r="Y532" s="57"/>
      <c r="Z532" s="56">
        <v>156362832000</v>
      </c>
      <c r="AA532" s="57"/>
      <c r="AB532" s="58">
        <f t="shared" si="411"/>
        <v>1.2</v>
      </c>
      <c r="AC532" s="477">
        <f t="shared" si="412"/>
        <v>14.399999999999999</v>
      </c>
      <c r="AD532" s="478">
        <f t="shared" si="418"/>
        <v>12</v>
      </c>
      <c r="AE532" s="59">
        <f>ROUND(+(2.5*40/100*(I532)),2)</f>
        <v>0.45</v>
      </c>
      <c r="AF532" s="59"/>
      <c r="AG532" s="491">
        <v>32</v>
      </c>
      <c r="AH532" s="60">
        <f t="shared" si="414"/>
        <v>58.07</v>
      </c>
      <c r="AI532" s="55"/>
      <c r="AJ532" s="61"/>
      <c r="AK532" s="62"/>
      <c r="AL532" s="63"/>
      <c r="AM532" s="64"/>
      <c r="AN532" s="65"/>
      <c r="AO532" s="66"/>
    </row>
    <row r="533" spans="1:41" s="22" customFormat="1" ht="42" customHeight="1" x14ac:dyDescent="0.15">
      <c r="A533" s="43"/>
      <c r="B533" s="44"/>
      <c r="C533" s="180" t="s">
        <v>312</v>
      </c>
      <c r="D533" s="180" t="s">
        <v>313</v>
      </c>
      <c r="E533" s="180" t="s">
        <v>90</v>
      </c>
      <c r="F533" s="108" t="s">
        <v>314</v>
      </c>
      <c r="G533" s="83"/>
      <c r="H533" s="47"/>
      <c r="I533" s="48"/>
      <c r="J533" s="49"/>
      <c r="K533" s="49"/>
      <c r="L533" s="49"/>
      <c r="M533" s="49"/>
      <c r="N533" s="50"/>
      <c r="O533" s="51"/>
      <c r="P533" s="52"/>
      <c r="Q533" s="53"/>
      <c r="R533" s="53"/>
      <c r="S533" s="53"/>
      <c r="T533" s="53"/>
      <c r="U533" s="54"/>
      <c r="V533" s="55"/>
      <c r="W533" s="56"/>
      <c r="X533" s="56"/>
      <c r="Y533" s="56"/>
      <c r="Z533" s="56"/>
      <c r="AA533" s="56"/>
      <c r="AB533" s="58">
        <f t="shared" si="411"/>
        <v>0</v>
      </c>
      <c r="AC533" s="477">
        <f t="shared" si="412"/>
        <v>0</v>
      </c>
      <c r="AD533" s="478">
        <f t="shared" si="418"/>
        <v>0</v>
      </c>
      <c r="AE533" s="59"/>
      <c r="AF533" s="59"/>
      <c r="AG533" s="491"/>
      <c r="AH533" s="60">
        <f t="shared" si="414"/>
        <v>0</v>
      </c>
      <c r="AI533" s="55"/>
      <c r="AJ533" s="61"/>
      <c r="AK533" s="62"/>
      <c r="AL533" s="63"/>
      <c r="AM533" s="64"/>
      <c r="AN533" s="65"/>
      <c r="AO533" s="66"/>
    </row>
    <row r="534" spans="1:41" s="22" customFormat="1" ht="42" customHeight="1" x14ac:dyDescent="0.15">
      <c r="A534" s="43"/>
      <c r="B534" s="44"/>
      <c r="C534" s="109" t="s">
        <v>315</v>
      </c>
      <c r="D534" s="170" t="s">
        <v>181</v>
      </c>
      <c r="E534" s="69" t="s">
        <v>316</v>
      </c>
      <c r="F534" s="82"/>
      <c r="G534" s="83"/>
      <c r="H534" s="47" t="s">
        <v>317</v>
      </c>
      <c r="I534" s="48">
        <v>0.31</v>
      </c>
      <c r="J534" s="49">
        <v>0.1</v>
      </c>
      <c r="K534" s="49">
        <v>0.3</v>
      </c>
      <c r="L534" s="49"/>
      <c r="M534" s="49"/>
      <c r="N534" s="50">
        <f>SUM(I534:M534)</f>
        <v>0.71</v>
      </c>
      <c r="O534" s="51">
        <v>1.03</v>
      </c>
      <c r="P534" s="52">
        <v>35</v>
      </c>
      <c r="Q534" s="53">
        <v>33.799999999999997</v>
      </c>
      <c r="R534" s="53">
        <v>32</v>
      </c>
      <c r="S534" s="53">
        <v>29</v>
      </c>
      <c r="T534" s="53"/>
      <c r="U534" s="54">
        <f>ROUND((((P534*14/35*I534)+(Q534*14/35*J534)+(R534*14/35*K534)+(S534*14/35*L534)+(T534*14/35*M534))*O534),2)</f>
        <v>9.82</v>
      </c>
      <c r="V534" s="55">
        <f>IF(U534&gt;=14,14,U534)</f>
        <v>9.82</v>
      </c>
      <c r="W534" s="57">
        <v>103756720000</v>
      </c>
      <c r="X534" s="57"/>
      <c r="Y534" s="57"/>
      <c r="Z534" s="56"/>
      <c r="AA534" s="56"/>
      <c r="AB534" s="58">
        <f t="shared" si="411"/>
        <v>0.78</v>
      </c>
      <c r="AC534" s="477">
        <f t="shared" si="412"/>
        <v>9.36</v>
      </c>
      <c r="AD534" s="478">
        <f t="shared" si="418"/>
        <v>9.36</v>
      </c>
      <c r="AE534" s="59">
        <f>ROUND(+(2*40/100*(J534)),2)</f>
        <v>0.08</v>
      </c>
      <c r="AF534" s="59"/>
      <c r="AG534" s="491">
        <v>32</v>
      </c>
      <c r="AH534" s="60">
        <f t="shared" si="414"/>
        <v>51.26</v>
      </c>
      <c r="AI534" s="55"/>
      <c r="AJ534" s="61"/>
      <c r="AK534" s="62"/>
      <c r="AL534" s="63"/>
      <c r="AM534" s="64"/>
      <c r="AN534" s="65"/>
      <c r="AO534" s="66"/>
    </row>
    <row r="535" spans="1:41" s="22" customFormat="1" ht="24.95" customHeight="1" x14ac:dyDescent="0.15">
      <c r="A535" s="84"/>
      <c r="B535" s="85"/>
      <c r="C535" s="89"/>
      <c r="D535" s="87"/>
      <c r="E535" s="87"/>
      <c r="F535" s="87"/>
      <c r="G535" s="87"/>
      <c r="H535" s="90"/>
      <c r="I535" s="88"/>
      <c r="J535" s="86"/>
      <c r="K535" s="87"/>
      <c r="L535" s="86"/>
      <c r="M535" s="87"/>
      <c r="N535" s="89"/>
      <c r="O535" s="90"/>
      <c r="P535" s="88"/>
      <c r="Q535" s="86"/>
      <c r="R535" s="87"/>
      <c r="S535" s="86"/>
      <c r="T535" s="87"/>
      <c r="U535" s="91"/>
      <c r="V535" s="92"/>
      <c r="W535" s="93"/>
      <c r="X535" s="94"/>
      <c r="Y535" s="95"/>
      <c r="Z535" s="94"/>
      <c r="AA535" s="95"/>
      <c r="AB535" s="58">
        <f t="shared" si="411"/>
        <v>0</v>
      </c>
      <c r="AC535" s="477">
        <f t="shared" si="412"/>
        <v>0</v>
      </c>
      <c r="AD535" s="478">
        <f t="shared" si="418"/>
        <v>0</v>
      </c>
      <c r="AE535" s="97"/>
      <c r="AF535" s="153"/>
      <c r="AG535" s="491">
        <v>32</v>
      </c>
      <c r="AH535" s="60">
        <f t="shared" si="414"/>
        <v>32</v>
      </c>
      <c r="AI535" s="55"/>
      <c r="AJ535" s="61"/>
      <c r="AK535" s="62"/>
      <c r="AL535" s="63"/>
      <c r="AM535" s="64"/>
      <c r="AN535" s="65"/>
      <c r="AO535" s="66"/>
    </row>
    <row r="536" spans="1:41" s="22" customFormat="1" ht="42" customHeight="1" x14ac:dyDescent="0.15">
      <c r="A536" s="177"/>
      <c r="B536" s="171"/>
      <c r="C536" s="80" t="s">
        <v>306</v>
      </c>
      <c r="D536" s="170" t="s">
        <v>307</v>
      </c>
      <c r="E536" s="73" t="s">
        <v>308</v>
      </c>
      <c r="F536" s="69" t="s">
        <v>301</v>
      </c>
      <c r="G536" s="73"/>
      <c r="H536" s="47" t="s">
        <v>309</v>
      </c>
      <c r="I536" s="48">
        <v>0.3</v>
      </c>
      <c r="J536" s="49">
        <v>0.1</v>
      </c>
      <c r="K536" s="49">
        <v>0.2</v>
      </c>
      <c r="L536" s="49">
        <v>0.25</v>
      </c>
      <c r="M536" s="49">
        <v>0.15</v>
      </c>
      <c r="N536" s="50">
        <f>SUM(I536:M536)</f>
        <v>1</v>
      </c>
      <c r="O536" s="51">
        <v>1.03</v>
      </c>
      <c r="P536" s="52">
        <v>33.799999999999997</v>
      </c>
      <c r="Q536" s="53">
        <v>30</v>
      </c>
      <c r="R536" s="53">
        <v>30</v>
      </c>
      <c r="S536" s="53">
        <v>35</v>
      </c>
      <c r="T536" s="53">
        <v>35</v>
      </c>
      <c r="U536" s="54">
        <f>ROUND((((P536*14/35*I536)+(Q536*14/35*J536)+(R536*14/35*K536)+(S536*14/35*L536)+(T536*14/35*M536))*O536),2)</f>
        <v>13.65</v>
      </c>
      <c r="V536" s="55">
        <f>IF(U536&gt;=14,14,U536)</f>
        <v>13.65</v>
      </c>
      <c r="W536" s="57">
        <v>5235657000</v>
      </c>
      <c r="X536" s="72">
        <v>2465904000</v>
      </c>
      <c r="Y536" s="72">
        <v>4007031000</v>
      </c>
      <c r="Z536" s="57">
        <v>162476153000</v>
      </c>
      <c r="AA536" s="56"/>
      <c r="AB536" s="58">
        <f t="shared" si="411"/>
        <v>1.05</v>
      </c>
      <c r="AC536" s="477">
        <f t="shared" si="412"/>
        <v>12.600000000000001</v>
      </c>
      <c r="AD536" s="478">
        <f t="shared" si="418"/>
        <v>12</v>
      </c>
      <c r="AE536" s="182">
        <f>ROUND(+(2*40/100*(M536+I536)),2)</f>
        <v>0.36</v>
      </c>
      <c r="AF536" s="182"/>
      <c r="AG536" s="491">
        <v>32</v>
      </c>
      <c r="AH536" s="60">
        <f t="shared" si="414"/>
        <v>58.01</v>
      </c>
      <c r="AI536" s="55"/>
      <c r="AJ536" s="61"/>
      <c r="AK536" s="62"/>
      <c r="AL536" s="63"/>
      <c r="AM536" s="64"/>
      <c r="AN536" s="65"/>
      <c r="AO536" s="66"/>
    </row>
    <row r="537" spans="1:41" s="22" customFormat="1" ht="50.25" customHeight="1" x14ac:dyDescent="0.15">
      <c r="A537" s="43"/>
      <c r="B537" s="171"/>
      <c r="C537" s="174" t="s">
        <v>247</v>
      </c>
      <c r="D537" s="45" t="s">
        <v>318</v>
      </c>
      <c r="E537" s="45" t="s">
        <v>319</v>
      </c>
      <c r="F537" s="45" t="s">
        <v>320</v>
      </c>
      <c r="G537" s="83"/>
      <c r="H537" s="47" t="s">
        <v>262</v>
      </c>
      <c r="I537" s="172">
        <v>0.48</v>
      </c>
      <c r="J537" s="49">
        <v>0.15</v>
      </c>
      <c r="K537" s="49">
        <v>0.15</v>
      </c>
      <c r="L537" s="49">
        <v>0.22</v>
      </c>
      <c r="M537" s="49"/>
      <c r="N537" s="50">
        <f>SUM(I537:M537)</f>
        <v>1</v>
      </c>
      <c r="O537" s="51">
        <v>1.03</v>
      </c>
      <c r="P537" s="52">
        <v>35</v>
      </c>
      <c r="Q537" s="53">
        <v>30</v>
      </c>
      <c r="R537" s="53">
        <v>30</v>
      </c>
      <c r="S537" s="53">
        <v>35</v>
      </c>
      <c r="T537" s="53"/>
      <c r="U537" s="54">
        <f>ROUND((((P537*14/35*I537)+(Q537*14/35*J537)+(R537*14/35*K537)+(S537*14/35*L537)+(T537*14/35*M537))*O537),2)</f>
        <v>13.8</v>
      </c>
      <c r="V537" s="55">
        <f>IF(U537&gt;=14,14,U537)</f>
        <v>13.8</v>
      </c>
      <c r="W537" s="56">
        <v>58691842000</v>
      </c>
      <c r="X537" s="57">
        <v>7661870000</v>
      </c>
      <c r="Y537" s="56">
        <v>5296153000</v>
      </c>
      <c r="Z537" s="56">
        <v>30439883000</v>
      </c>
      <c r="AA537" s="56"/>
      <c r="AB537" s="58">
        <f t="shared" si="411"/>
        <v>0.9</v>
      </c>
      <c r="AC537" s="477">
        <f t="shared" si="412"/>
        <v>10.8</v>
      </c>
      <c r="AD537" s="478">
        <f t="shared" si="418"/>
        <v>10.8</v>
      </c>
      <c r="AE537" s="59"/>
      <c r="AF537" s="59"/>
      <c r="AG537" s="491">
        <v>32</v>
      </c>
      <c r="AH537" s="60">
        <f t="shared" si="414"/>
        <v>56.6</v>
      </c>
      <c r="AI537" s="55"/>
      <c r="AJ537" s="61"/>
      <c r="AK537" s="62"/>
      <c r="AL537" s="63"/>
      <c r="AM537" s="64"/>
      <c r="AN537" s="65"/>
      <c r="AO537" s="66"/>
    </row>
    <row r="538" spans="1:41" s="22" customFormat="1" ht="50.25" customHeight="1" x14ac:dyDescent="0.15">
      <c r="A538" s="43"/>
      <c r="B538" s="171"/>
      <c r="C538" s="170" t="s">
        <v>242</v>
      </c>
      <c r="D538" s="45" t="s">
        <v>321</v>
      </c>
      <c r="E538" s="73" t="s">
        <v>322</v>
      </c>
      <c r="F538" s="73" t="s">
        <v>196</v>
      </c>
      <c r="G538" s="83"/>
      <c r="H538" s="47" t="s">
        <v>250</v>
      </c>
      <c r="I538" s="172">
        <v>0.5</v>
      </c>
      <c r="J538" s="49">
        <v>0.15</v>
      </c>
      <c r="K538" s="49">
        <v>0.15</v>
      </c>
      <c r="L538" s="49">
        <v>0.2</v>
      </c>
      <c r="M538" s="49"/>
      <c r="N538" s="50">
        <f>SUM(I538:M538)</f>
        <v>1</v>
      </c>
      <c r="O538" s="51">
        <v>1.03</v>
      </c>
      <c r="P538" s="52">
        <v>35</v>
      </c>
      <c r="Q538" s="53">
        <v>30</v>
      </c>
      <c r="R538" s="53">
        <v>30</v>
      </c>
      <c r="S538" s="53">
        <v>35</v>
      </c>
      <c r="T538" s="53"/>
      <c r="U538" s="54">
        <f>ROUND((((P538*14/35*I538)+(Q538*14/35*J538)+(R538*14/35*K538)+(S538*14/35*L538)+(T538*14/35*M538))*O538),2)</f>
        <v>13.8</v>
      </c>
      <c r="V538" s="55">
        <f>IF(U538&gt;=14,14,U538)</f>
        <v>13.8</v>
      </c>
      <c r="W538" s="68">
        <v>42169044000</v>
      </c>
      <c r="X538" s="57">
        <v>4888218000</v>
      </c>
      <c r="Y538" s="57">
        <v>6293477000</v>
      </c>
      <c r="Z538" s="57">
        <v>60685757000</v>
      </c>
      <c r="AA538" s="56"/>
      <c r="AB538" s="58">
        <f t="shared" si="411"/>
        <v>0.85</v>
      </c>
      <c r="AC538" s="477">
        <f t="shared" si="412"/>
        <v>10.199999999999999</v>
      </c>
      <c r="AD538" s="478">
        <f t="shared" si="418"/>
        <v>10.199999999999999</v>
      </c>
      <c r="AE538" s="59">
        <f>ROUND(+(0.5*40/100*(I538+L538)),2)</f>
        <v>0.14000000000000001</v>
      </c>
      <c r="AF538" s="59"/>
      <c r="AG538" s="491">
        <v>32</v>
      </c>
      <c r="AH538" s="60">
        <f t="shared" si="414"/>
        <v>56.14</v>
      </c>
      <c r="AI538" s="55"/>
      <c r="AJ538" s="61"/>
      <c r="AK538" s="62"/>
      <c r="AL538" s="63"/>
      <c r="AM538" s="64"/>
      <c r="AN538" s="65"/>
      <c r="AO538" s="66"/>
    </row>
    <row r="539" spans="1:41" s="22" customFormat="1" ht="24.95" customHeight="1" x14ac:dyDescent="0.15">
      <c r="A539" s="160"/>
      <c r="B539" s="171"/>
      <c r="C539" s="142"/>
      <c r="D539" s="146"/>
      <c r="E539" s="143"/>
      <c r="F539" s="143"/>
      <c r="G539" s="143"/>
      <c r="H539" s="144"/>
      <c r="I539" s="145"/>
      <c r="J539" s="146"/>
      <c r="K539" s="143"/>
      <c r="L539" s="146"/>
      <c r="M539" s="143"/>
      <c r="N539" s="142"/>
      <c r="O539" s="144"/>
      <c r="P539" s="145"/>
      <c r="Q539" s="146"/>
      <c r="R539" s="143"/>
      <c r="S539" s="146"/>
      <c r="T539" s="143"/>
      <c r="U539" s="147"/>
      <c r="V539" s="148"/>
      <c r="W539" s="149"/>
      <c r="X539" s="150"/>
      <c r="Y539" s="78"/>
      <c r="Z539" s="150"/>
      <c r="AA539" s="78"/>
      <c r="AB539" s="58">
        <f t="shared" si="411"/>
        <v>0</v>
      </c>
      <c r="AC539" s="477">
        <f t="shared" si="412"/>
        <v>0</v>
      </c>
      <c r="AD539" s="478">
        <f t="shared" si="418"/>
        <v>0</v>
      </c>
      <c r="AE539" s="154"/>
      <c r="AF539" s="154"/>
      <c r="AG539" s="491">
        <v>32</v>
      </c>
      <c r="AH539" s="60">
        <f t="shared" si="414"/>
        <v>32</v>
      </c>
      <c r="AI539" s="55"/>
      <c r="AJ539" s="61"/>
      <c r="AK539" s="62"/>
      <c r="AL539" s="63"/>
      <c r="AM539" s="64"/>
      <c r="AN539" s="65"/>
      <c r="AO539" s="66"/>
    </row>
    <row r="540" spans="1:41" s="22" customFormat="1" ht="50.25" customHeight="1" x14ac:dyDescent="0.15">
      <c r="A540" s="43"/>
      <c r="B540" s="171"/>
      <c r="C540" s="80" t="s">
        <v>247</v>
      </c>
      <c r="D540" s="45" t="s">
        <v>323</v>
      </c>
      <c r="E540" s="45" t="s">
        <v>320</v>
      </c>
      <c r="F540" s="104" t="s">
        <v>324</v>
      </c>
      <c r="G540" s="83"/>
      <c r="H540" s="47" t="s">
        <v>262</v>
      </c>
      <c r="I540" s="172">
        <v>0.48</v>
      </c>
      <c r="J540" s="49">
        <v>0.15</v>
      </c>
      <c r="K540" s="49">
        <v>0.22</v>
      </c>
      <c r="L540" s="49">
        <v>0.15</v>
      </c>
      <c r="M540" s="49"/>
      <c r="N540" s="50">
        <f>SUM(I540:M540)</f>
        <v>1</v>
      </c>
      <c r="O540" s="51">
        <v>1.03</v>
      </c>
      <c r="P540" s="52">
        <v>35</v>
      </c>
      <c r="Q540" s="53">
        <v>30</v>
      </c>
      <c r="R540" s="53">
        <v>35</v>
      </c>
      <c r="S540" s="53"/>
      <c r="T540" s="53"/>
      <c r="U540" s="54">
        <f>ROUND((((P540*14/35*I540)+(Q540*14/35*J540)+(R540*14/35*K540)+(S540*14/35*L540)+(T540*14/35*M540))*O540),2)</f>
        <v>11.95</v>
      </c>
      <c r="V540" s="55">
        <f>IF(U540&gt;=14,14,U540)</f>
        <v>11.95</v>
      </c>
      <c r="W540" s="56">
        <v>58691842000</v>
      </c>
      <c r="X540" s="57">
        <v>5296153000</v>
      </c>
      <c r="Y540" s="56">
        <v>30439883000</v>
      </c>
      <c r="Z540" s="56">
        <v>7661870000</v>
      </c>
      <c r="AA540" s="56"/>
      <c r="AB540" s="58">
        <f t="shared" si="411"/>
        <v>0.9</v>
      </c>
      <c r="AC540" s="477">
        <f t="shared" si="412"/>
        <v>10.8</v>
      </c>
      <c r="AD540" s="478">
        <f t="shared" si="418"/>
        <v>10.8</v>
      </c>
      <c r="AE540" s="59"/>
      <c r="AF540" s="59"/>
      <c r="AG540" s="491">
        <v>32</v>
      </c>
      <c r="AH540" s="60">
        <f t="shared" si="414"/>
        <v>54.75</v>
      </c>
      <c r="AI540" s="55"/>
      <c r="AJ540" s="61"/>
      <c r="AK540" s="62"/>
      <c r="AL540" s="63"/>
      <c r="AM540" s="64"/>
      <c r="AN540" s="65"/>
      <c r="AO540" s="66"/>
    </row>
    <row r="541" spans="1:41" s="22" customFormat="1" ht="42" customHeight="1" x14ac:dyDescent="0.15">
      <c r="A541" s="43"/>
      <c r="B541" s="44"/>
      <c r="C541" s="104"/>
      <c r="D541" s="170"/>
      <c r="E541" s="184" t="s">
        <v>301</v>
      </c>
      <c r="F541" s="82" t="s">
        <v>222</v>
      </c>
      <c r="G541" s="83"/>
      <c r="H541" s="47"/>
      <c r="I541" s="48"/>
      <c r="J541" s="49"/>
      <c r="K541" s="49">
        <v>0.3</v>
      </c>
      <c r="L541" s="49"/>
      <c r="M541" s="49"/>
      <c r="N541" s="50">
        <f>SUM(I541:M541)</f>
        <v>0.3</v>
      </c>
      <c r="O541" s="51">
        <v>1.03</v>
      </c>
      <c r="P541" s="52">
        <v>33.799999999999997</v>
      </c>
      <c r="Q541" s="53">
        <v>33.799999999999997</v>
      </c>
      <c r="R541" s="53">
        <v>35</v>
      </c>
      <c r="S541" s="53">
        <v>33.799999999999997</v>
      </c>
      <c r="T541" s="53"/>
      <c r="U541" s="54">
        <f>ROUND((((P541*14/35*I541)+(Q541*14/35*J541)+(R541*14/35*K541)+(S541*14/35*L541)+(T541*14/35*M541))*O541),2)</f>
        <v>4.33</v>
      </c>
      <c r="V541" s="55">
        <f>IF(U541&gt;=14,14,U541)</f>
        <v>4.33</v>
      </c>
      <c r="W541" s="56"/>
      <c r="X541" s="56">
        <f>X540+Z540</f>
        <v>12958023000</v>
      </c>
      <c r="Y541" s="57">
        <v>162476153000</v>
      </c>
      <c r="Z541" s="56"/>
      <c r="AA541" s="56"/>
      <c r="AB541" s="58">
        <f t="shared" si="411"/>
        <v>1.19</v>
      </c>
      <c r="AC541" s="477">
        <f t="shared" si="412"/>
        <v>14.28</v>
      </c>
      <c r="AD541" s="478">
        <f t="shared" si="418"/>
        <v>12</v>
      </c>
      <c r="AE541" s="59"/>
      <c r="AF541" s="59"/>
      <c r="AG541" s="491">
        <v>32</v>
      </c>
      <c r="AH541" s="60">
        <f t="shared" si="414"/>
        <v>48.33</v>
      </c>
      <c r="AI541" s="55"/>
      <c r="AJ541" s="61"/>
      <c r="AK541" s="62"/>
      <c r="AL541" s="63"/>
      <c r="AM541" s="64"/>
      <c r="AN541" s="65"/>
      <c r="AO541" s="66"/>
    </row>
    <row r="542" spans="1:41" s="22" customFormat="1" ht="42" customHeight="1" x14ac:dyDescent="0.15">
      <c r="A542" s="43"/>
      <c r="B542" s="44"/>
      <c r="C542" s="180" t="s">
        <v>325</v>
      </c>
      <c r="D542" s="45"/>
      <c r="E542" s="69" t="s">
        <v>291</v>
      </c>
      <c r="F542" s="82"/>
      <c r="G542" s="83"/>
      <c r="H542" s="47"/>
      <c r="I542" s="48">
        <v>0.38</v>
      </c>
      <c r="J542" s="49">
        <v>0.3</v>
      </c>
      <c r="K542" s="49">
        <v>0.32</v>
      </c>
      <c r="L542" s="49"/>
      <c r="M542" s="49"/>
      <c r="N542" s="50">
        <f>SUM(I542:M542)</f>
        <v>1</v>
      </c>
      <c r="O542" s="51">
        <v>1.03</v>
      </c>
      <c r="P542" s="52">
        <v>35</v>
      </c>
      <c r="Q542" s="53">
        <v>32</v>
      </c>
      <c r="R542" s="53">
        <v>35</v>
      </c>
      <c r="S542" s="53"/>
      <c r="T542" s="53"/>
      <c r="U542" s="54">
        <f>ROUND((((P542*14/35*I542)+(Q542*14/35*J542)+(R542*14/35*K542)+(S542*14/35*L542)+(T542*14/35*M542))*O542),2)</f>
        <v>14.05</v>
      </c>
      <c r="V542" s="55">
        <f>IF(U542&gt;=14,14,U542)</f>
        <v>14</v>
      </c>
      <c r="W542" s="56">
        <v>24789502000</v>
      </c>
      <c r="X542" s="56">
        <v>8777188000</v>
      </c>
      <c r="Y542" s="57">
        <v>96161549000</v>
      </c>
      <c r="Z542" s="56"/>
      <c r="AA542" s="56"/>
      <c r="AB542" s="58">
        <f t="shared" si="411"/>
        <v>1.04</v>
      </c>
      <c r="AC542" s="477">
        <f t="shared" si="412"/>
        <v>12.48</v>
      </c>
      <c r="AD542" s="478">
        <f t="shared" si="418"/>
        <v>12</v>
      </c>
      <c r="AE542" s="54">
        <v>44</v>
      </c>
      <c r="AF542" s="54"/>
      <c r="AG542" s="491">
        <v>32</v>
      </c>
      <c r="AH542" s="60">
        <f t="shared" si="414"/>
        <v>102</v>
      </c>
      <c r="AI542" s="55"/>
      <c r="AJ542" s="61"/>
      <c r="AK542" s="62"/>
      <c r="AL542" s="63"/>
      <c r="AM542" s="64"/>
      <c r="AN542" s="65"/>
      <c r="AO542" s="66"/>
    </row>
    <row r="543" spans="1:41" s="22" customFormat="1" ht="42" customHeight="1" x14ac:dyDescent="0.15">
      <c r="A543" s="43"/>
      <c r="B543" s="44"/>
      <c r="C543" s="45"/>
      <c r="D543" s="109" t="s">
        <v>326</v>
      </c>
      <c r="E543" s="45"/>
      <c r="F543" s="82"/>
      <c r="G543" s="83"/>
      <c r="H543" s="47"/>
      <c r="I543" s="48">
        <v>0.54</v>
      </c>
      <c r="J543" s="49">
        <v>0.46</v>
      </c>
      <c r="K543" s="49"/>
      <c r="L543" s="49"/>
      <c r="M543" s="49"/>
      <c r="N543" s="50">
        <f>SUM(I543:M543)</f>
        <v>1</v>
      </c>
      <c r="O543" s="51">
        <v>1.03</v>
      </c>
      <c r="P543" s="52">
        <v>33.799999999999997</v>
      </c>
      <c r="Q543" s="53">
        <v>35</v>
      </c>
      <c r="R543" s="53"/>
      <c r="S543" s="53"/>
      <c r="T543" s="53"/>
      <c r="U543" s="54">
        <f>ROUND((((P543*14/35*I543)+(Q543*14/35*J543)+(R543*14/35*K543)+(S543*14/35*L543)+(T543*14/35*M543))*O543),2)</f>
        <v>14.15</v>
      </c>
      <c r="V543" s="55">
        <f>IF(U543&gt;=14,14,U543)</f>
        <v>14</v>
      </c>
      <c r="W543" s="68">
        <v>27454325000</v>
      </c>
      <c r="X543" s="68">
        <v>59662779000</v>
      </c>
      <c r="Y543" s="56"/>
      <c r="Z543" s="56"/>
      <c r="AA543" s="56"/>
      <c r="AB543" s="58">
        <f t="shared" si="411"/>
        <v>1.03</v>
      </c>
      <c r="AC543" s="477">
        <f t="shared" si="412"/>
        <v>12.36</v>
      </c>
      <c r="AD543" s="478">
        <f t="shared" si="418"/>
        <v>12</v>
      </c>
      <c r="AE543" s="54">
        <v>44</v>
      </c>
      <c r="AF543" s="54"/>
      <c r="AG543" s="491">
        <v>32</v>
      </c>
      <c r="AH543" s="60">
        <f t="shared" si="414"/>
        <v>102</v>
      </c>
      <c r="AI543" s="55"/>
      <c r="AJ543" s="61"/>
      <c r="AK543" s="62"/>
      <c r="AL543" s="63"/>
      <c r="AM543" s="64"/>
      <c r="AN543" s="65"/>
      <c r="AO543" s="66"/>
    </row>
    <row r="544" spans="1:41" s="22" customFormat="1" ht="48.75" customHeight="1" x14ac:dyDescent="0.15">
      <c r="A544" s="43"/>
      <c r="B544" s="44"/>
      <c r="C544" s="80"/>
      <c r="D544" s="82" t="s">
        <v>327</v>
      </c>
      <c r="E544" s="80" t="s">
        <v>328</v>
      </c>
      <c r="F544" s="45"/>
      <c r="G544" s="186"/>
      <c r="H544" s="47"/>
      <c r="I544" s="187">
        <v>0.36</v>
      </c>
      <c r="J544" s="188">
        <v>0.28000000000000003</v>
      </c>
      <c r="K544" s="188">
        <v>0.21</v>
      </c>
      <c r="L544" s="188">
        <v>0.15</v>
      </c>
      <c r="M544" s="188"/>
      <c r="N544" s="189">
        <f t="shared" ref="N544:N555" si="419">SUM(I544:M544)</f>
        <v>1</v>
      </c>
      <c r="O544" s="190">
        <v>1.03</v>
      </c>
      <c r="P544" s="191">
        <v>35</v>
      </c>
      <c r="Q544" s="192">
        <v>33.799999999999997</v>
      </c>
      <c r="R544" s="193">
        <v>33.799999999999997</v>
      </c>
      <c r="S544" s="192">
        <v>35</v>
      </c>
      <c r="T544" s="194"/>
      <c r="U544" s="195">
        <f t="shared" ref="U544:U555" si="420">ROUND((((P544*14/35*I544)+(Q544*14/35*J544)+(R544*14/35*K544)+(S544*14/35*L544)+(T544*14/35*M544))*O544),2)</f>
        <v>14.18</v>
      </c>
      <c r="V544" s="196">
        <f t="shared" ref="V544:V555" si="421">IF(U544&gt;=14,14,U544)</f>
        <v>14</v>
      </c>
      <c r="W544" s="68">
        <v>8626515000</v>
      </c>
      <c r="X544" s="57">
        <v>288423002000</v>
      </c>
      <c r="Y544" s="75"/>
      <c r="Z544" s="197"/>
      <c r="AA544" s="68"/>
      <c r="AB544" s="58">
        <f t="shared" si="411"/>
        <v>2.04</v>
      </c>
      <c r="AC544" s="477">
        <f t="shared" si="412"/>
        <v>24.48</v>
      </c>
      <c r="AD544" s="478">
        <f t="shared" si="418"/>
        <v>12</v>
      </c>
      <c r="AE544" s="195">
        <v>44</v>
      </c>
      <c r="AF544" s="54"/>
      <c r="AG544" s="491">
        <v>32</v>
      </c>
      <c r="AH544" s="60">
        <f t="shared" si="414"/>
        <v>102</v>
      </c>
      <c r="AI544" s="55"/>
      <c r="AJ544" s="61"/>
      <c r="AK544" s="62"/>
      <c r="AL544" s="63"/>
      <c r="AM544" s="64"/>
      <c r="AN544" s="65"/>
      <c r="AO544" s="66"/>
    </row>
    <row r="545" spans="1:41" s="22" customFormat="1" ht="50.25" customHeight="1" x14ac:dyDescent="0.15">
      <c r="A545" s="43"/>
      <c r="B545" s="44"/>
      <c r="C545" s="73" t="s">
        <v>329</v>
      </c>
      <c r="D545" s="80"/>
      <c r="E545" s="104" t="s">
        <v>231</v>
      </c>
      <c r="F545" s="82"/>
      <c r="G545" s="83"/>
      <c r="H545" s="47"/>
      <c r="I545" s="48">
        <v>0.5</v>
      </c>
      <c r="J545" s="49">
        <v>0.3</v>
      </c>
      <c r="K545" s="49">
        <v>0.2</v>
      </c>
      <c r="L545" s="49"/>
      <c r="M545" s="49"/>
      <c r="N545" s="50">
        <f t="shared" si="419"/>
        <v>1</v>
      </c>
      <c r="O545" s="51">
        <v>1.03</v>
      </c>
      <c r="P545" s="52">
        <v>35</v>
      </c>
      <c r="Q545" s="53">
        <v>33.799999999999997</v>
      </c>
      <c r="R545" s="53">
        <v>33.799999999999997</v>
      </c>
      <c r="S545" s="53"/>
      <c r="T545" s="53"/>
      <c r="U545" s="54">
        <f t="shared" si="420"/>
        <v>14.17</v>
      </c>
      <c r="V545" s="55">
        <f t="shared" si="421"/>
        <v>14</v>
      </c>
      <c r="W545" s="56">
        <v>87415808000</v>
      </c>
      <c r="X545" s="75"/>
      <c r="Y545" s="56">
        <v>31878735000</v>
      </c>
      <c r="Z545" s="56"/>
      <c r="AA545" s="56"/>
      <c r="AB545" s="58">
        <f t="shared" si="411"/>
        <v>1.22</v>
      </c>
      <c r="AC545" s="477">
        <f t="shared" si="412"/>
        <v>14.64</v>
      </c>
      <c r="AD545" s="478">
        <f t="shared" si="418"/>
        <v>12</v>
      </c>
      <c r="AE545" s="54">
        <v>44</v>
      </c>
      <c r="AF545" s="54"/>
      <c r="AG545" s="491">
        <v>32</v>
      </c>
      <c r="AH545" s="60">
        <f t="shared" si="414"/>
        <v>102</v>
      </c>
      <c r="AI545" s="55"/>
      <c r="AJ545" s="61"/>
      <c r="AK545" s="62"/>
      <c r="AL545" s="63"/>
      <c r="AM545" s="64"/>
      <c r="AN545" s="65"/>
      <c r="AO545" s="66"/>
    </row>
    <row r="546" spans="1:41" s="22" customFormat="1" ht="48.75" customHeight="1" x14ac:dyDescent="0.15">
      <c r="A546" s="43"/>
      <c r="B546" s="44"/>
      <c r="C546" s="104" t="s">
        <v>330</v>
      </c>
      <c r="D546" s="45" t="s">
        <v>201</v>
      </c>
      <c r="E546" s="45"/>
      <c r="F546" s="80"/>
      <c r="G546" s="186"/>
      <c r="H546" s="47"/>
      <c r="I546" s="187">
        <v>0.36</v>
      </c>
      <c r="J546" s="188">
        <v>0.34</v>
      </c>
      <c r="K546" s="188">
        <v>0.2</v>
      </c>
      <c r="L546" s="188">
        <v>0.1</v>
      </c>
      <c r="M546" s="188"/>
      <c r="N546" s="189">
        <f t="shared" si="419"/>
        <v>0.99999999999999989</v>
      </c>
      <c r="O546" s="190">
        <v>1.03</v>
      </c>
      <c r="P546" s="191">
        <v>35</v>
      </c>
      <c r="Q546" s="192">
        <v>35</v>
      </c>
      <c r="R546" s="193">
        <v>33.799999999999997</v>
      </c>
      <c r="S546" s="192">
        <v>30</v>
      </c>
      <c r="T546" s="194"/>
      <c r="U546" s="195">
        <f t="shared" si="420"/>
        <v>14.12</v>
      </c>
      <c r="V546" s="196">
        <f t="shared" si="421"/>
        <v>14</v>
      </c>
      <c r="W546" s="72">
        <v>24985418000</v>
      </c>
      <c r="X546" s="68">
        <v>156362832000</v>
      </c>
      <c r="Y546" s="75"/>
      <c r="Z546" s="197"/>
      <c r="AA546" s="68"/>
      <c r="AB546" s="58">
        <f t="shared" si="411"/>
        <v>1.51</v>
      </c>
      <c r="AC546" s="477">
        <f t="shared" si="412"/>
        <v>18.12</v>
      </c>
      <c r="AD546" s="478">
        <f t="shared" si="418"/>
        <v>12</v>
      </c>
      <c r="AE546" s="195">
        <v>44</v>
      </c>
      <c r="AF546" s="54"/>
      <c r="AG546" s="491">
        <v>32</v>
      </c>
      <c r="AH546" s="60">
        <f t="shared" si="414"/>
        <v>102</v>
      </c>
      <c r="AI546" s="55"/>
      <c r="AJ546" s="61"/>
      <c r="AK546" s="62"/>
      <c r="AL546" s="63"/>
      <c r="AM546" s="64"/>
      <c r="AN546" s="65"/>
      <c r="AO546" s="66"/>
    </row>
    <row r="547" spans="1:41" s="22" customFormat="1" ht="48.75" customHeight="1" x14ac:dyDescent="0.15">
      <c r="A547" s="43"/>
      <c r="B547" s="44"/>
      <c r="C547" s="45" t="s">
        <v>218</v>
      </c>
      <c r="D547" s="45" t="s">
        <v>211</v>
      </c>
      <c r="E547" s="69"/>
      <c r="F547" s="80"/>
      <c r="G547" s="186"/>
      <c r="H547" s="47" t="s">
        <v>331</v>
      </c>
      <c r="I547" s="187">
        <v>0.36</v>
      </c>
      <c r="J547" s="188">
        <v>0.34</v>
      </c>
      <c r="K547" s="188">
        <v>0.2</v>
      </c>
      <c r="L547" s="188">
        <v>0.1</v>
      </c>
      <c r="M547" s="188"/>
      <c r="N547" s="189">
        <f t="shared" si="419"/>
        <v>0.99999999999999989</v>
      </c>
      <c r="O547" s="190">
        <v>1.03</v>
      </c>
      <c r="P547" s="191">
        <v>35</v>
      </c>
      <c r="Q547" s="192">
        <v>35</v>
      </c>
      <c r="R547" s="193">
        <v>32</v>
      </c>
      <c r="S547" s="192">
        <v>32</v>
      </c>
      <c r="T547" s="194"/>
      <c r="U547" s="195">
        <f t="shared" si="420"/>
        <v>14.05</v>
      </c>
      <c r="V547" s="196">
        <f t="shared" si="421"/>
        <v>14</v>
      </c>
      <c r="W547" s="56">
        <v>29297752000</v>
      </c>
      <c r="X547" s="68">
        <v>234119091000</v>
      </c>
      <c r="Y547" s="75"/>
      <c r="Z547" s="197"/>
      <c r="AA547" s="68"/>
      <c r="AB547" s="58">
        <f t="shared" si="411"/>
        <v>2.19</v>
      </c>
      <c r="AC547" s="477">
        <f t="shared" si="412"/>
        <v>26.28</v>
      </c>
      <c r="AD547" s="478">
        <f t="shared" si="418"/>
        <v>12</v>
      </c>
      <c r="AE547" s="195">
        <v>44</v>
      </c>
      <c r="AF547" s="54"/>
      <c r="AG547" s="491">
        <v>32</v>
      </c>
      <c r="AH547" s="60">
        <f t="shared" si="414"/>
        <v>102</v>
      </c>
      <c r="AI547" s="55"/>
      <c r="AJ547" s="61"/>
      <c r="AK547" s="62"/>
      <c r="AL547" s="63"/>
      <c r="AM547" s="64"/>
      <c r="AN547" s="65"/>
      <c r="AO547" s="66"/>
    </row>
    <row r="548" spans="1:41" s="22" customFormat="1" ht="50.25" customHeight="1" x14ac:dyDescent="0.15">
      <c r="A548" s="43"/>
      <c r="B548" s="44"/>
      <c r="C548" s="45" t="s">
        <v>332</v>
      </c>
      <c r="D548" s="80"/>
      <c r="E548" s="200" t="s">
        <v>314</v>
      </c>
      <c r="F548" s="200"/>
      <c r="G548" s="83"/>
      <c r="H548" s="47" t="s">
        <v>333</v>
      </c>
      <c r="I548" s="172">
        <v>0.4</v>
      </c>
      <c r="J548" s="49">
        <v>0.3</v>
      </c>
      <c r="K548" s="49">
        <v>0.3</v>
      </c>
      <c r="L548" s="49"/>
      <c r="M548" s="49"/>
      <c r="N548" s="50">
        <f t="shared" si="419"/>
        <v>1</v>
      </c>
      <c r="O548" s="51">
        <v>1.03</v>
      </c>
      <c r="P548" s="52">
        <v>35</v>
      </c>
      <c r="Q548" s="53">
        <v>32</v>
      </c>
      <c r="R548" s="53">
        <v>35</v>
      </c>
      <c r="S548" s="53"/>
      <c r="T548" s="53"/>
      <c r="U548" s="54">
        <f t="shared" si="420"/>
        <v>14.05</v>
      </c>
      <c r="V548" s="55">
        <f t="shared" si="421"/>
        <v>14</v>
      </c>
      <c r="W548" s="56">
        <v>56269300000</v>
      </c>
      <c r="X548" s="68">
        <v>18108629000</v>
      </c>
      <c r="Y548" s="68">
        <v>51891057000</v>
      </c>
      <c r="Z548" s="201"/>
      <c r="AA548" s="56"/>
      <c r="AB548" s="58">
        <f t="shared" si="411"/>
        <v>1.06</v>
      </c>
      <c r="AC548" s="477">
        <f t="shared" si="412"/>
        <v>12.72</v>
      </c>
      <c r="AD548" s="478">
        <f t="shared" si="418"/>
        <v>12</v>
      </c>
      <c r="AE548" s="54">
        <v>44</v>
      </c>
      <c r="AF548" s="54"/>
      <c r="AG548" s="491">
        <v>32</v>
      </c>
      <c r="AH548" s="60">
        <f t="shared" si="414"/>
        <v>102</v>
      </c>
      <c r="AI548" s="55"/>
      <c r="AJ548" s="61"/>
      <c r="AK548" s="62"/>
      <c r="AL548" s="63"/>
      <c r="AM548" s="64"/>
      <c r="AN548" s="65"/>
      <c r="AO548" s="66"/>
    </row>
    <row r="549" spans="1:41" s="22" customFormat="1" ht="51" customHeight="1" x14ac:dyDescent="0.15">
      <c r="A549" s="43"/>
      <c r="B549" s="44"/>
      <c r="C549" s="202" t="s">
        <v>334</v>
      </c>
      <c r="D549" s="76" t="s">
        <v>315</v>
      </c>
      <c r="E549" s="80"/>
      <c r="F549" s="80"/>
      <c r="G549" s="186"/>
      <c r="H549" s="47" t="s">
        <v>315</v>
      </c>
      <c r="I549" s="187">
        <v>0.36</v>
      </c>
      <c r="J549" s="188">
        <v>0.34</v>
      </c>
      <c r="K549" s="188">
        <v>0.3</v>
      </c>
      <c r="L549" s="188"/>
      <c r="M549" s="188"/>
      <c r="N549" s="189">
        <f t="shared" si="419"/>
        <v>1</v>
      </c>
      <c r="O549" s="190">
        <v>1.03</v>
      </c>
      <c r="P549" s="191">
        <v>35</v>
      </c>
      <c r="Q549" s="192">
        <v>35</v>
      </c>
      <c r="R549" s="193">
        <v>32</v>
      </c>
      <c r="S549" s="192"/>
      <c r="T549" s="194"/>
      <c r="U549" s="195">
        <f t="shared" si="420"/>
        <v>14.05</v>
      </c>
      <c r="V549" s="196">
        <f t="shared" si="421"/>
        <v>14</v>
      </c>
      <c r="W549" s="56">
        <v>26249269000</v>
      </c>
      <c r="X549" s="57">
        <v>103756720000</v>
      </c>
      <c r="Y549" s="68">
        <v>9189900000</v>
      </c>
      <c r="Z549" s="197"/>
      <c r="AA549" s="68"/>
      <c r="AB549" s="58">
        <f t="shared" ref="AB549:AB612" si="422">ROUND(((((W549*I549)+(X549*J549)+(Y549*K549)+(Z549*L549)+(AA549*M549))/$L$2)),2)</f>
        <v>1.1499999999999999</v>
      </c>
      <c r="AC549" s="477">
        <f t="shared" si="412"/>
        <v>13.799999999999999</v>
      </c>
      <c r="AD549" s="478">
        <f t="shared" si="418"/>
        <v>12</v>
      </c>
      <c r="AE549" s="195">
        <v>44</v>
      </c>
      <c r="AF549" s="54"/>
      <c r="AG549" s="491">
        <v>32</v>
      </c>
      <c r="AH549" s="60">
        <f t="shared" si="414"/>
        <v>102</v>
      </c>
      <c r="AI549" s="55"/>
      <c r="AJ549" s="61"/>
      <c r="AK549" s="62"/>
      <c r="AL549" s="63"/>
      <c r="AM549" s="64"/>
      <c r="AN549" s="65"/>
      <c r="AO549" s="66"/>
    </row>
    <row r="550" spans="1:41" s="22" customFormat="1" ht="50.25" customHeight="1" x14ac:dyDescent="0.15">
      <c r="A550" s="43"/>
      <c r="B550" s="44"/>
      <c r="C550" s="174" t="s">
        <v>286</v>
      </c>
      <c r="D550" s="45"/>
      <c r="E550" s="80" t="s">
        <v>335</v>
      </c>
      <c r="F550" s="104"/>
      <c r="G550" s="83"/>
      <c r="H550" s="47" t="s">
        <v>336</v>
      </c>
      <c r="I550" s="172">
        <v>0.5</v>
      </c>
      <c r="J550" s="49">
        <v>0.3</v>
      </c>
      <c r="K550" s="49">
        <v>0.2</v>
      </c>
      <c r="L550" s="49"/>
      <c r="M550" s="49"/>
      <c r="N550" s="50">
        <f t="shared" si="419"/>
        <v>1</v>
      </c>
      <c r="O550" s="51">
        <v>1.03</v>
      </c>
      <c r="P550" s="52">
        <v>33.799999999999997</v>
      </c>
      <c r="Q550" s="53">
        <v>33.799999999999997</v>
      </c>
      <c r="R550" s="53">
        <v>35</v>
      </c>
      <c r="S550" s="53"/>
      <c r="T550" s="53"/>
      <c r="U550" s="54">
        <f t="shared" si="420"/>
        <v>14.02</v>
      </c>
      <c r="V550" s="55">
        <f t="shared" si="421"/>
        <v>14</v>
      </c>
      <c r="W550" s="57">
        <v>67949988000</v>
      </c>
      <c r="X550" s="56">
        <v>13520368000</v>
      </c>
      <c r="Y550" s="68">
        <v>25152421000</v>
      </c>
      <c r="Z550" s="181"/>
      <c r="AA550" s="56"/>
      <c r="AB550" s="58">
        <f t="shared" si="422"/>
        <v>1.05</v>
      </c>
      <c r="AC550" s="477">
        <f t="shared" si="412"/>
        <v>12.600000000000001</v>
      </c>
      <c r="AD550" s="478">
        <f t="shared" si="418"/>
        <v>12</v>
      </c>
      <c r="AE550" s="54">
        <v>44</v>
      </c>
      <c r="AF550" s="54"/>
      <c r="AG550" s="491">
        <v>32</v>
      </c>
      <c r="AH550" s="60">
        <f t="shared" si="414"/>
        <v>102</v>
      </c>
      <c r="AI550" s="55"/>
      <c r="AJ550" s="61"/>
      <c r="AK550" s="62"/>
      <c r="AL550" s="63"/>
      <c r="AM550" s="64"/>
      <c r="AN550" s="65"/>
      <c r="AO550" s="66"/>
    </row>
    <row r="551" spans="1:41" s="22" customFormat="1" ht="42" customHeight="1" x14ac:dyDescent="0.15">
      <c r="A551" s="43"/>
      <c r="B551" s="44"/>
      <c r="C551" s="80" t="s">
        <v>337</v>
      </c>
      <c r="D551" s="80" t="s">
        <v>129</v>
      </c>
      <c r="E551" s="45" t="s">
        <v>338</v>
      </c>
      <c r="F551" s="45"/>
      <c r="G551" s="83"/>
      <c r="H551" s="47" t="s">
        <v>273</v>
      </c>
      <c r="I551" s="48">
        <v>0.36</v>
      </c>
      <c r="J551" s="49">
        <v>0.34</v>
      </c>
      <c r="K551" s="49">
        <v>0.3</v>
      </c>
      <c r="L551" s="49">
        <v>0</v>
      </c>
      <c r="M551" s="49"/>
      <c r="N551" s="50">
        <f t="shared" si="419"/>
        <v>1</v>
      </c>
      <c r="O551" s="51">
        <v>1.03</v>
      </c>
      <c r="P551" s="52">
        <v>33.799999999999997</v>
      </c>
      <c r="Q551" s="53">
        <v>35</v>
      </c>
      <c r="R551" s="53">
        <v>33.799999999999997</v>
      </c>
      <c r="S551" s="53">
        <v>0</v>
      </c>
      <c r="T551" s="53"/>
      <c r="U551" s="54">
        <f t="shared" si="420"/>
        <v>14.09</v>
      </c>
      <c r="V551" s="55">
        <f t="shared" si="421"/>
        <v>14</v>
      </c>
      <c r="W551" s="68">
        <v>39210207000</v>
      </c>
      <c r="X551" s="72">
        <v>73122853000</v>
      </c>
      <c r="Y551" s="68">
        <v>10883996000</v>
      </c>
      <c r="Z551" s="57"/>
      <c r="AA551" s="56"/>
      <c r="AB551" s="58">
        <f t="shared" si="422"/>
        <v>1.03</v>
      </c>
      <c r="AC551" s="477">
        <f t="shared" ref="AC551:AC606" si="423">12*AB551</f>
        <v>12.36</v>
      </c>
      <c r="AD551" s="478">
        <f t="shared" si="418"/>
        <v>12</v>
      </c>
      <c r="AE551" s="54">
        <v>44</v>
      </c>
      <c r="AF551" s="54"/>
      <c r="AG551" s="491">
        <v>32</v>
      </c>
      <c r="AH551" s="60">
        <f t="shared" si="414"/>
        <v>102</v>
      </c>
      <c r="AI551" s="55"/>
      <c r="AJ551" s="61"/>
      <c r="AK551" s="62"/>
      <c r="AL551" s="63"/>
      <c r="AM551" s="64"/>
      <c r="AN551" s="65"/>
      <c r="AO551" s="66"/>
    </row>
    <row r="552" spans="1:41" s="22" customFormat="1" ht="42" customHeight="1" x14ac:dyDescent="0.15">
      <c r="A552" s="43"/>
      <c r="B552" s="44"/>
      <c r="C552" s="80" t="s">
        <v>339</v>
      </c>
      <c r="D552" s="69" t="s">
        <v>301</v>
      </c>
      <c r="E552" s="108"/>
      <c r="F552" s="104"/>
      <c r="G552" s="83"/>
      <c r="H552" s="47" t="s">
        <v>340</v>
      </c>
      <c r="I552" s="48">
        <v>0.36</v>
      </c>
      <c r="J552" s="49">
        <v>0.34</v>
      </c>
      <c r="K552" s="49">
        <v>0.3</v>
      </c>
      <c r="L552" s="49"/>
      <c r="M552" s="49"/>
      <c r="N552" s="50">
        <f t="shared" si="419"/>
        <v>1</v>
      </c>
      <c r="O552" s="51">
        <v>1.03</v>
      </c>
      <c r="P552" s="52">
        <v>35</v>
      </c>
      <c r="Q552" s="53">
        <v>35</v>
      </c>
      <c r="R552" s="53">
        <v>33.799999999999997</v>
      </c>
      <c r="S552" s="53"/>
      <c r="T552" s="53"/>
      <c r="U552" s="54">
        <f t="shared" si="420"/>
        <v>14.27</v>
      </c>
      <c r="V552" s="55">
        <f t="shared" si="421"/>
        <v>14</v>
      </c>
      <c r="W552" s="181"/>
      <c r="X552" s="57">
        <v>162476153000</v>
      </c>
      <c r="Y552" s="57">
        <v>14000000000</v>
      </c>
      <c r="Z552" s="56"/>
      <c r="AA552" s="56"/>
      <c r="AB552" s="58">
        <f t="shared" si="422"/>
        <v>1.45</v>
      </c>
      <c r="AC552" s="477">
        <f t="shared" si="423"/>
        <v>17.399999999999999</v>
      </c>
      <c r="AD552" s="478">
        <f t="shared" si="418"/>
        <v>12</v>
      </c>
      <c r="AE552" s="54">
        <v>44</v>
      </c>
      <c r="AF552" s="54"/>
      <c r="AG552" s="491">
        <v>32</v>
      </c>
      <c r="AH552" s="60">
        <f t="shared" si="414"/>
        <v>102</v>
      </c>
      <c r="AI552" s="55"/>
      <c r="AJ552" s="61"/>
      <c r="AK552" s="62"/>
      <c r="AL552" s="63"/>
      <c r="AM552" s="64"/>
      <c r="AN552" s="65"/>
      <c r="AO552" s="66"/>
    </row>
    <row r="553" spans="1:41" s="22" customFormat="1" ht="42" customHeight="1" x14ac:dyDescent="0.15">
      <c r="A553" s="43"/>
      <c r="B553" s="44"/>
      <c r="C553" s="45" t="s">
        <v>202</v>
      </c>
      <c r="D553" s="76" t="s">
        <v>220</v>
      </c>
      <c r="E553" s="45"/>
      <c r="F553" s="45"/>
      <c r="G553" s="83"/>
      <c r="H553" s="47" t="s">
        <v>70</v>
      </c>
      <c r="I553" s="48">
        <v>0.36</v>
      </c>
      <c r="J553" s="49">
        <v>0.34</v>
      </c>
      <c r="K553" s="49">
        <v>0.3</v>
      </c>
      <c r="L553" s="49"/>
      <c r="M553" s="49"/>
      <c r="N553" s="50">
        <f t="shared" si="419"/>
        <v>1</v>
      </c>
      <c r="O553" s="51">
        <v>1.03</v>
      </c>
      <c r="P553" s="52">
        <v>33.799999999999997</v>
      </c>
      <c r="Q553" s="53">
        <v>35</v>
      </c>
      <c r="R553" s="53">
        <v>33.799999999999997</v>
      </c>
      <c r="S553" s="53"/>
      <c r="T553" s="53"/>
      <c r="U553" s="54">
        <f t="shared" si="420"/>
        <v>14.09</v>
      </c>
      <c r="V553" s="55">
        <f t="shared" si="421"/>
        <v>14</v>
      </c>
      <c r="W553" s="57">
        <v>17101432000</v>
      </c>
      <c r="X553" s="56">
        <v>214927709000</v>
      </c>
      <c r="Y553" s="57">
        <v>9537063000</v>
      </c>
      <c r="Z553" s="181"/>
      <c r="AA553" s="56"/>
      <c r="AB553" s="58">
        <f t="shared" si="422"/>
        <v>2</v>
      </c>
      <c r="AC553" s="477">
        <f t="shared" si="423"/>
        <v>24</v>
      </c>
      <c r="AD553" s="478">
        <f t="shared" si="418"/>
        <v>12</v>
      </c>
      <c r="AE553" s="54">
        <v>44</v>
      </c>
      <c r="AF553" s="54"/>
      <c r="AG553" s="491">
        <v>32</v>
      </c>
      <c r="AH553" s="60">
        <f t="shared" si="414"/>
        <v>102</v>
      </c>
      <c r="AI553" s="55"/>
      <c r="AJ553" s="61"/>
      <c r="AK553" s="62"/>
      <c r="AL553" s="63"/>
      <c r="AM553" s="64"/>
      <c r="AN553" s="65"/>
      <c r="AO553" s="66"/>
    </row>
    <row r="554" spans="1:41" s="22" customFormat="1" ht="48.75" customHeight="1" x14ac:dyDescent="0.15">
      <c r="A554" s="43"/>
      <c r="B554" s="44"/>
      <c r="C554" s="45" t="s">
        <v>341</v>
      </c>
      <c r="D554" s="45" t="s">
        <v>222</v>
      </c>
      <c r="E554" s="45"/>
      <c r="F554" s="80"/>
      <c r="G554" s="186"/>
      <c r="H554" s="47" t="s">
        <v>342</v>
      </c>
      <c r="I554" s="187">
        <v>0.4</v>
      </c>
      <c r="J554" s="188">
        <v>0.3</v>
      </c>
      <c r="K554" s="188">
        <v>0.3</v>
      </c>
      <c r="L554" s="188"/>
      <c r="M554" s="188"/>
      <c r="N554" s="189">
        <f t="shared" si="419"/>
        <v>1</v>
      </c>
      <c r="O554" s="190">
        <v>1.03</v>
      </c>
      <c r="P554" s="203">
        <v>33.799999999999997</v>
      </c>
      <c r="Q554" s="192">
        <v>35</v>
      </c>
      <c r="R554" s="193">
        <v>35</v>
      </c>
      <c r="S554" s="192"/>
      <c r="T554" s="194"/>
      <c r="U554" s="195">
        <f t="shared" si="420"/>
        <v>14.22</v>
      </c>
      <c r="V554" s="196">
        <f t="shared" si="421"/>
        <v>14</v>
      </c>
      <c r="W554" s="56">
        <v>47271965000</v>
      </c>
      <c r="X554" s="68">
        <v>66189086000</v>
      </c>
      <c r="Y554" s="56">
        <v>10850877000</v>
      </c>
      <c r="Z554" s="197"/>
      <c r="AA554" s="68"/>
      <c r="AB554" s="58">
        <f t="shared" si="422"/>
        <v>1.02</v>
      </c>
      <c r="AC554" s="477">
        <f t="shared" si="423"/>
        <v>12.24</v>
      </c>
      <c r="AD554" s="478">
        <f t="shared" si="418"/>
        <v>12</v>
      </c>
      <c r="AE554" s="195">
        <v>44</v>
      </c>
      <c r="AF554" s="54"/>
      <c r="AG554" s="491">
        <v>32</v>
      </c>
      <c r="AH554" s="60">
        <f t="shared" si="414"/>
        <v>102</v>
      </c>
      <c r="AI554" s="55"/>
      <c r="AJ554" s="61"/>
      <c r="AK554" s="62"/>
      <c r="AL554" s="63"/>
      <c r="AM554" s="64"/>
      <c r="AN554" s="65"/>
      <c r="AO554" s="66"/>
    </row>
    <row r="555" spans="1:41" s="22" customFormat="1" ht="42" customHeight="1" x14ac:dyDescent="0.15">
      <c r="A555" s="43"/>
      <c r="B555" s="44"/>
      <c r="C555" s="45" t="s">
        <v>343</v>
      </c>
      <c r="D555" s="82" t="s">
        <v>344</v>
      </c>
      <c r="E555" s="45"/>
      <c r="F555" s="80"/>
      <c r="G555" s="83"/>
      <c r="H555" s="47" t="s">
        <v>345</v>
      </c>
      <c r="I555" s="48">
        <v>0.36</v>
      </c>
      <c r="J555" s="49">
        <v>0.34</v>
      </c>
      <c r="K555" s="49">
        <v>0.2</v>
      </c>
      <c r="L555" s="49">
        <v>0.1</v>
      </c>
      <c r="M555" s="49"/>
      <c r="N555" s="50">
        <f t="shared" si="419"/>
        <v>0.99999999999999989</v>
      </c>
      <c r="O555" s="51">
        <v>1.03</v>
      </c>
      <c r="P555" s="52">
        <v>35</v>
      </c>
      <c r="Q555" s="53">
        <v>35</v>
      </c>
      <c r="R555" s="53">
        <v>32</v>
      </c>
      <c r="S555" s="53"/>
      <c r="T555" s="53"/>
      <c r="U555" s="54">
        <f t="shared" si="420"/>
        <v>12.73</v>
      </c>
      <c r="V555" s="55">
        <f t="shared" si="421"/>
        <v>12.73</v>
      </c>
      <c r="W555" s="56">
        <v>16317942000</v>
      </c>
      <c r="X555" s="56">
        <v>203905159000</v>
      </c>
      <c r="Y555" s="57">
        <v>13673696000</v>
      </c>
      <c r="Z555" s="201"/>
      <c r="AA555" s="56"/>
      <c r="AB555" s="58">
        <f t="shared" si="422"/>
        <v>1.9</v>
      </c>
      <c r="AC555" s="477">
        <f t="shared" si="423"/>
        <v>22.799999999999997</v>
      </c>
      <c r="AD555" s="478">
        <f t="shared" si="418"/>
        <v>12</v>
      </c>
      <c r="AE555" s="54">
        <v>44</v>
      </c>
      <c r="AF555" s="54"/>
      <c r="AG555" s="491">
        <v>32</v>
      </c>
      <c r="AH555" s="60">
        <f t="shared" si="414"/>
        <v>100.73</v>
      </c>
      <c r="AI555" s="55"/>
      <c r="AJ555" s="61"/>
      <c r="AK555" s="62"/>
      <c r="AL555" s="63"/>
      <c r="AM555" s="64"/>
      <c r="AN555" s="65"/>
      <c r="AO555" s="66"/>
    </row>
    <row r="556" spans="1:41" s="22" customFormat="1" ht="42" customHeight="1" x14ac:dyDescent="0.15">
      <c r="A556" s="43"/>
      <c r="B556" s="44"/>
      <c r="C556" s="45"/>
      <c r="D556" s="45"/>
      <c r="E556" s="45"/>
      <c r="F556" s="82"/>
      <c r="G556" s="204"/>
      <c r="H556" s="175"/>
      <c r="I556" s="48"/>
      <c r="J556" s="49"/>
      <c r="K556" s="49"/>
      <c r="L556" s="49"/>
      <c r="M556" s="49"/>
      <c r="N556" s="50"/>
      <c r="O556" s="51"/>
      <c r="P556" s="52"/>
      <c r="Q556" s="53"/>
      <c r="R556" s="205"/>
      <c r="S556" s="53"/>
      <c r="T556" s="206"/>
      <c r="U556" s="54"/>
      <c r="V556" s="207"/>
      <c r="W556" s="68"/>
      <c r="X556" s="56"/>
      <c r="Y556" s="57"/>
      <c r="Z556" s="56"/>
      <c r="AA556" s="56"/>
      <c r="AB556" s="58">
        <f t="shared" si="422"/>
        <v>0</v>
      </c>
      <c r="AC556" s="477">
        <f t="shared" si="423"/>
        <v>0</v>
      </c>
      <c r="AD556" s="478">
        <f t="shared" si="418"/>
        <v>0</v>
      </c>
      <c r="AE556" s="54"/>
      <c r="AF556" s="54"/>
      <c r="AG556" s="491">
        <v>32</v>
      </c>
      <c r="AH556" s="60">
        <f t="shared" si="414"/>
        <v>32</v>
      </c>
      <c r="AI556" s="55"/>
      <c r="AJ556" s="61"/>
      <c r="AK556" s="62"/>
      <c r="AL556" s="63"/>
      <c r="AM556" s="64"/>
      <c r="AN556" s="65"/>
      <c r="AO556" s="66"/>
    </row>
    <row r="557" spans="1:41" s="22" customFormat="1" ht="48.75" customHeight="1" x14ac:dyDescent="0.15">
      <c r="A557" s="43"/>
      <c r="B557" s="44"/>
      <c r="C557" s="45" t="s">
        <v>341</v>
      </c>
      <c r="D557" s="117" t="s">
        <v>346</v>
      </c>
      <c r="E557" s="45" t="s">
        <v>347</v>
      </c>
      <c r="F557" s="80"/>
      <c r="G557" s="186"/>
      <c r="H557" s="47" t="s">
        <v>342</v>
      </c>
      <c r="I557" s="187">
        <v>0.35099999999999998</v>
      </c>
      <c r="J557" s="188">
        <v>0.34899999999999998</v>
      </c>
      <c r="K557" s="188">
        <v>0.3</v>
      </c>
      <c r="L557" s="188"/>
      <c r="M557" s="188"/>
      <c r="N557" s="189">
        <f>SUM(I557:M557)</f>
        <v>1</v>
      </c>
      <c r="O557" s="190">
        <v>1.03</v>
      </c>
      <c r="P557" s="203">
        <v>33.799999999999997</v>
      </c>
      <c r="Q557" s="192">
        <v>35</v>
      </c>
      <c r="R557" s="193">
        <v>35</v>
      </c>
      <c r="S557" s="192"/>
      <c r="T557" s="194"/>
      <c r="U557" s="195">
        <f>ROUND((((P557*14/35*I557)+(Q557*14/35*J557)+(R557*14/35*K557)+(S557*14/35*L557)+(T557*14/35*M557))*O557),2)</f>
        <v>14.25</v>
      </c>
      <c r="V557" s="196">
        <f>IF(U557&gt;=14,14,U557)</f>
        <v>14</v>
      </c>
      <c r="W557" s="56">
        <v>47271965000</v>
      </c>
      <c r="X557" s="56">
        <v>63474560000</v>
      </c>
      <c r="Y557" s="56">
        <v>10850877000</v>
      </c>
      <c r="Z557" s="197"/>
      <c r="AA557" s="68"/>
      <c r="AB557" s="58">
        <f t="shared" si="422"/>
        <v>1.02</v>
      </c>
      <c r="AC557" s="477">
        <f t="shared" si="423"/>
        <v>12.24</v>
      </c>
      <c r="AD557" s="478">
        <f t="shared" si="418"/>
        <v>12</v>
      </c>
      <c r="AE557" s="195">
        <v>44</v>
      </c>
      <c r="AF557" s="54"/>
      <c r="AG557" s="491">
        <v>32</v>
      </c>
      <c r="AH557" s="60">
        <f t="shared" si="414"/>
        <v>102</v>
      </c>
      <c r="AI557" s="55"/>
      <c r="AJ557" s="61"/>
      <c r="AK557" s="62"/>
      <c r="AL557" s="63"/>
      <c r="AM557" s="64"/>
      <c r="AN557" s="65"/>
      <c r="AO557" s="66"/>
    </row>
    <row r="558" spans="1:41" s="22" customFormat="1" ht="42" customHeight="1" x14ac:dyDescent="0.15">
      <c r="A558" s="43"/>
      <c r="B558" s="44"/>
      <c r="C558" s="45" t="s">
        <v>276</v>
      </c>
      <c r="D558" s="45" t="s">
        <v>43</v>
      </c>
      <c r="E558" s="82" t="s">
        <v>348</v>
      </c>
      <c r="F558" s="80"/>
      <c r="G558" s="83"/>
      <c r="H558" s="47" t="s">
        <v>344</v>
      </c>
      <c r="I558" s="48">
        <v>0.36</v>
      </c>
      <c r="J558" s="49">
        <v>0.34</v>
      </c>
      <c r="K558" s="49">
        <v>0.3</v>
      </c>
      <c r="L558" s="49"/>
      <c r="M558" s="49"/>
      <c r="N558" s="50">
        <f>SUM(I558:M558)</f>
        <v>1</v>
      </c>
      <c r="O558" s="51">
        <v>1.03</v>
      </c>
      <c r="P558" s="52">
        <v>35</v>
      </c>
      <c r="Q558" s="53">
        <v>35</v>
      </c>
      <c r="R558" s="53">
        <v>32</v>
      </c>
      <c r="S558" s="53"/>
      <c r="T558" s="53"/>
      <c r="U558" s="54">
        <f>ROUND((((P558*14/35*I558)+(Q558*14/35*J558)+(R558*14/35*K558)+(S558*14/35*L558)+(T558*14/35*M558))*O558),2)</f>
        <v>14.05</v>
      </c>
      <c r="V558" s="55">
        <f>IF(U558&gt;=14,14,U558)</f>
        <v>14</v>
      </c>
      <c r="W558" s="56">
        <v>16317942000</v>
      </c>
      <c r="X558" s="56">
        <v>203905159000</v>
      </c>
      <c r="Y558" s="57">
        <v>13673696000</v>
      </c>
      <c r="Z558" s="201"/>
      <c r="AA558" s="56"/>
      <c r="AB558" s="58">
        <f t="shared" si="422"/>
        <v>1.93</v>
      </c>
      <c r="AC558" s="477">
        <f t="shared" si="423"/>
        <v>23.16</v>
      </c>
      <c r="AD558" s="478">
        <f t="shared" si="418"/>
        <v>12</v>
      </c>
      <c r="AE558" s="54">
        <v>44</v>
      </c>
      <c r="AF558" s="54"/>
      <c r="AG558" s="491">
        <v>32</v>
      </c>
      <c r="AH558" s="60">
        <f t="shared" si="414"/>
        <v>102</v>
      </c>
      <c r="AI558" s="55"/>
      <c r="AJ558" s="61"/>
      <c r="AK558" s="62"/>
      <c r="AL558" s="63"/>
      <c r="AM558" s="64"/>
      <c r="AN558" s="65"/>
      <c r="AO558" s="66"/>
    </row>
    <row r="559" spans="1:41" s="22" customFormat="1" ht="42" customHeight="1" x14ac:dyDescent="0.15">
      <c r="A559" s="43"/>
      <c r="B559" s="44"/>
      <c r="C559" s="45"/>
      <c r="D559" s="45" t="s">
        <v>43</v>
      </c>
      <c r="E559" s="82" t="s">
        <v>349</v>
      </c>
      <c r="F559" s="80"/>
      <c r="G559" s="83"/>
      <c r="H559" s="47" t="s">
        <v>344</v>
      </c>
      <c r="I559" s="48"/>
      <c r="J559" s="49">
        <v>0.34</v>
      </c>
      <c r="K559" s="49">
        <v>0.3</v>
      </c>
      <c r="L559" s="49">
        <v>0.2</v>
      </c>
      <c r="M559" s="49">
        <v>0.16</v>
      </c>
      <c r="N559" s="50">
        <f>SUM(I559:M559)</f>
        <v>1</v>
      </c>
      <c r="O559" s="51">
        <v>1.03</v>
      </c>
      <c r="P559" s="52"/>
      <c r="Q559" s="53">
        <v>35</v>
      </c>
      <c r="R559" s="53">
        <v>30</v>
      </c>
      <c r="S559" s="53">
        <v>35</v>
      </c>
      <c r="T559" s="53">
        <v>33.799999999999997</v>
      </c>
      <c r="U559" s="54">
        <f>ROUND((((P559*14/35*I559)+(Q559*14/35*J559)+(R559*14/35*K559)+(S559*14/35*L559)+(T559*14/35*M559))*O559),2)</f>
        <v>13.72</v>
      </c>
      <c r="V559" s="55">
        <f>IF(U559&gt;=14,14,U559)</f>
        <v>13.72</v>
      </c>
      <c r="W559" s="56">
        <v>16317942000</v>
      </c>
      <c r="X559" s="56">
        <v>203905159000</v>
      </c>
      <c r="Y559" s="57">
        <v>13673696000</v>
      </c>
      <c r="Z559" s="201"/>
      <c r="AA559" s="56"/>
      <c r="AB559" s="58">
        <f t="shared" si="422"/>
        <v>1.79</v>
      </c>
      <c r="AC559" s="477">
        <f t="shared" si="423"/>
        <v>21.48</v>
      </c>
      <c r="AD559" s="478">
        <f t="shared" si="418"/>
        <v>12</v>
      </c>
      <c r="AE559" s="54">
        <v>44</v>
      </c>
      <c r="AF559" s="54"/>
      <c r="AG559" s="491">
        <v>32</v>
      </c>
      <c r="AH559" s="60">
        <f t="shared" si="414"/>
        <v>101.72</v>
      </c>
      <c r="AI559" s="55"/>
      <c r="AJ559" s="61"/>
      <c r="AK559" s="62"/>
      <c r="AL559" s="63"/>
      <c r="AM559" s="64"/>
      <c r="AN559" s="65"/>
      <c r="AO559" s="66"/>
    </row>
    <row r="560" spans="1:41" s="22" customFormat="1" ht="42" customHeight="1" x14ac:dyDescent="0.15">
      <c r="A560" s="43"/>
      <c r="B560" s="44"/>
      <c r="C560" s="45"/>
      <c r="D560" s="45"/>
      <c r="E560" s="82"/>
      <c r="F560" s="45"/>
      <c r="G560" s="204"/>
      <c r="H560" s="47"/>
      <c r="I560" s="48"/>
      <c r="J560" s="49"/>
      <c r="K560" s="49"/>
      <c r="L560" s="49"/>
      <c r="M560" s="49"/>
      <c r="N560" s="50"/>
      <c r="O560" s="51"/>
      <c r="P560" s="52"/>
      <c r="Q560" s="53"/>
      <c r="R560" s="53"/>
      <c r="S560" s="53"/>
      <c r="T560" s="53"/>
      <c r="U560" s="54"/>
      <c r="V560" s="55"/>
      <c r="W560" s="56"/>
      <c r="X560" s="56"/>
      <c r="Y560" s="57"/>
      <c r="Z560" s="201"/>
      <c r="AA560" s="56"/>
      <c r="AB560" s="58">
        <f t="shared" si="422"/>
        <v>0</v>
      </c>
      <c r="AC560" s="477">
        <f t="shared" si="423"/>
        <v>0</v>
      </c>
      <c r="AD560" s="478">
        <f t="shared" si="418"/>
        <v>0</v>
      </c>
      <c r="AE560" s="54"/>
      <c r="AF560" s="54"/>
      <c r="AG560" s="491">
        <v>32</v>
      </c>
      <c r="AH560" s="60">
        <f t="shared" ref="AH560:AH563" si="424">V560+AD560+AG560+AE560+AF560</f>
        <v>32</v>
      </c>
      <c r="AI560" s="55"/>
      <c r="AJ560" s="61"/>
      <c r="AK560" s="62"/>
      <c r="AL560" s="63"/>
      <c r="AM560" s="64"/>
      <c r="AN560" s="65"/>
      <c r="AO560" s="66"/>
    </row>
    <row r="561" spans="1:41" s="22" customFormat="1" ht="42" customHeight="1" x14ac:dyDescent="0.15">
      <c r="A561" s="43"/>
      <c r="B561" s="44"/>
      <c r="C561" s="208" t="s">
        <v>181</v>
      </c>
      <c r="D561" s="117" t="s">
        <v>350</v>
      </c>
      <c r="E561" s="117" t="s">
        <v>346</v>
      </c>
      <c r="F561" s="82"/>
      <c r="G561" s="204"/>
      <c r="H561" s="47" t="s">
        <v>285</v>
      </c>
      <c r="I561" s="48">
        <v>0.2</v>
      </c>
      <c r="J561" s="49">
        <v>0.3</v>
      </c>
      <c r="K561" s="49">
        <v>0.5</v>
      </c>
      <c r="L561" s="49"/>
      <c r="M561" s="49"/>
      <c r="N561" s="50">
        <f>SUM(I561:M561)</f>
        <v>1</v>
      </c>
      <c r="O561" s="51">
        <v>1.03</v>
      </c>
      <c r="P561" s="52">
        <v>33.799999999999997</v>
      </c>
      <c r="Q561" s="53">
        <v>35</v>
      </c>
      <c r="R561" s="53">
        <v>33.799999999999997</v>
      </c>
      <c r="S561" s="53"/>
      <c r="T561" s="53"/>
      <c r="U561" s="54">
        <f>ROUND((((P561*14/35*I561)+(Q561*14/35*J561)+(R561*14/35*K561)+(S561*14/35*L561)+(T561*14/35*M561))*O561),2)</f>
        <v>14.07</v>
      </c>
      <c r="V561" s="55">
        <f>IF(U561&gt;=14,14,U561)</f>
        <v>14</v>
      </c>
      <c r="W561" s="56">
        <v>26700000000</v>
      </c>
      <c r="X561" s="56">
        <v>17000000000</v>
      </c>
      <c r="Y561" s="56">
        <v>63474560000</v>
      </c>
      <c r="Z561" s="181"/>
      <c r="AA561" s="56"/>
      <c r="AB561" s="58">
        <f t="shared" si="422"/>
        <v>1.03</v>
      </c>
      <c r="AC561" s="477">
        <f t="shared" si="423"/>
        <v>12.36</v>
      </c>
      <c r="AD561" s="478">
        <f t="shared" si="418"/>
        <v>12</v>
      </c>
      <c r="AE561" s="54">
        <v>44</v>
      </c>
      <c r="AF561" s="54"/>
      <c r="AG561" s="491">
        <v>32</v>
      </c>
      <c r="AH561" s="60">
        <f t="shared" si="424"/>
        <v>102</v>
      </c>
      <c r="AI561" s="55"/>
      <c r="AJ561" s="61"/>
      <c r="AK561" s="62"/>
      <c r="AL561" s="63"/>
      <c r="AM561" s="64"/>
      <c r="AN561" s="65"/>
      <c r="AO561" s="66"/>
    </row>
    <row r="562" spans="1:41" s="22" customFormat="1" ht="42" customHeight="1" x14ac:dyDescent="0.15">
      <c r="A562" s="43"/>
      <c r="B562" s="44"/>
      <c r="C562" s="104" t="s">
        <v>154</v>
      </c>
      <c r="D562" s="117" t="s">
        <v>351</v>
      </c>
      <c r="E562" s="117" t="s">
        <v>181</v>
      </c>
      <c r="F562" s="80"/>
      <c r="G562" s="209"/>
      <c r="H562" s="210" t="s">
        <v>352</v>
      </c>
      <c r="I562" s="187">
        <v>0.5</v>
      </c>
      <c r="J562" s="188">
        <v>0.3</v>
      </c>
      <c r="K562" s="188">
        <v>0.2</v>
      </c>
      <c r="L562" s="188"/>
      <c r="M562" s="188"/>
      <c r="N562" s="189">
        <f>SUM(I562:M562)</f>
        <v>1</v>
      </c>
      <c r="O562" s="211">
        <v>1.03</v>
      </c>
      <c r="P562" s="191">
        <v>35</v>
      </c>
      <c r="Q562" s="192">
        <v>33.799999999999997</v>
      </c>
      <c r="R562" s="192">
        <v>33.799999999999997</v>
      </c>
      <c r="S562" s="192"/>
      <c r="T562" s="192"/>
      <c r="U562" s="195">
        <f>ROUND((((P562*14/35*I562)+(Q562*14/35*J562)+(R562*14/35*K562)+(S562*14/35*L562)+(T562*14/35*M562))*O562),2)</f>
        <v>14.17</v>
      </c>
      <c r="V562" s="199">
        <f>IF(U562&gt;=14,14,U562)</f>
        <v>14</v>
      </c>
      <c r="W562" s="72">
        <v>65364273000</v>
      </c>
      <c r="X562" s="56">
        <v>14000000000</v>
      </c>
      <c r="Y562" s="56">
        <v>26700000000</v>
      </c>
      <c r="Z562" s="68"/>
      <c r="AA562" s="68"/>
      <c r="AB562" s="58">
        <f t="shared" si="422"/>
        <v>1.03</v>
      </c>
      <c r="AC562" s="477">
        <f t="shared" si="423"/>
        <v>12.36</v>
      </c>
      <c r="AD562" s="478">
        <f t="shared" si="418"/>
        <v>12</v>
      </c>
      <c r="AE562" s="195">
        <v>44</v>
      </c>
      <c r="AF562" s="54"/>
      <c r="AG562" s="491">
        <v>32</v>
      </c>
      <c r="AH562" s="60">
        <f t="shared" si="424"/>
        <v>102</v>
      </c>
      <c r="AI562" s="55"/>
      <c r="AJ562" s="61"/>
      <c r="AK562" s="62"/>
      <c r="AL562" s="63"/>
      <c r="AM562" s="64"/>
      <c r="AN562" s="65"/>
      <c r="AO562" s="66"/>
    </row>
    <row r="563" spans="1:41" s="22" customFormat="1" ht="42" customHeight="1" x14ac:dyDescent="0.15">
      <c r="A563" s="43"/>
      <c r="B563" s="44"/>
      <c r="C563" s="45" t="s">
        <v>276</v>
      </c>
      <c r="D563" s="82"/>
      <c r="E563" s="179"/>
      <c r="F563" s="45"/>
      <c r="G563" s="186"/>
      <c r="H563" s="47"/>
      <c r="I563" s="48"/>
      <c r="J563" s="49"/>
      <c r="K563" s="49"/>
      <c r="L563" s="49"/>
      <c r="M563" s="49"/>
      <c r="N563" s="50"/>
      <c r="O563" s="212"/>
      <c r="P563" s="52"/>
      <c r="Q563" s="53"/>
      <c r="R563" s="53"/>
      <c r="S563" s="53"/>
      <c r="T563" s="53"/>
      <c r="U563" s="54"/>
      <c r="V563" s="55"/>
      <c r="W563" s="72"/>
      <c r="X563" s="56"/>
      <c r="Y563" s="56"/>
      <c r="Z563" s="56"/>
      <c r="AA563" s="56"/>
      <c r="AB563" s="58">
        <f t="shared" si="422"/>
        <v>0</v>
      </c>
      <c r="AC563" s="477">
        <f t="shared" si="423"/>
        <v>0</v>
      </c>
      <c r="AD563" s="478">
        <f t="shared" si="418"/>
        <v>0</v>
      </c>
      <c r="AE563" s="54"/>
      <c r="AF563" s="54"/>
      <c r="AG563" s="491">
        <v>32</v>
      </c>
      <c r="AH563" s="60">
        <f t="shared" si="424"/>
        <v>32</v>
      </c>
      <c r="AI563" s="55"/>
      <c r="AJ563" s="61"/>
      <c r="AK563" s="62"/>
      <c r="AL563" s="63"/>
      <c r="AM563" s="64"/>
      <c r="AN563" s="65"/>
      <c r="AO563" s="66"/>
    </row>
    <row r="564" spans="1:41" s="22" customFormat="1" ht="42" customHeight="1" x14ac:dyDescent="0.15">
      <c r="A564" s="43"/>
      <c r="B564" s="44"/>
      <c r="C564" s="82"/>
      <c r="D564" s="82" t="s">
        <v>230</v>
      </c>
      <c r="E564" s="45"/>
      <c r="F564" s="45"/>
      <c r="G564" s="204"/>
      <c r="H564" s="47" t="s">
        <v>353</v>
      </c>
      <c r="I564" s="48">
        <v>0.51</v>
      </c>
      <c r="J564" s="49">
        <v>0.49</v>
      </c>
      <c r="K564" s="49"/>
      <c r="L564" s="49"/>
      <c r="M564" s="49"/>
      <c r="N564" s="50">
        <f>SUM(I564:M564)</f>
        <v>1</v>
      </c>
      <c r="O564" s="212">
        <v>1.03</v>
      </c>
      <c r="P564" s="52">
        <v>35</v>
      </c>
      <c r="Q564" s="166">
        <v>33.799999999999997</v>
      </c>
      <c r="R564" s="53"/>
      <c r="S564" s="53"/>
      <c r="T564" s="53"/>
      <c r="U564" s="54">
        <f>ROUND((((P564*14/35*I564)+(Q564*14/35*J564)+(R564*14/35*K564)+(S564*14/35*L564)+(T564*14/35*M564))*O564),2)</f>
        <v>14.18</v>
      </c>
      <c r="V564" s="55">
        <f>IF(U564&gt;=14,14,U564)</f>
        <v>14</v>
      </c>
      <c r="W564" s="72"/>
      <c r="X564" s="68">
        <v>53168018000</v>
      </c>
      <c r="Y564" s="56"/>
      <c r="Z564" s="56"/>
      <c r="AA564" s="56"/>
      <c r="AB564" s="58">
        <f t="shared" si="422"/>
        <v>0.63</v>
      </c>
      <c r="AC564" s="477">
        <f t="shared" si="423"/>
        <v>7.5600000000000005</v>
      </c>
      <c r="AD564" s="478">
        <f t="shared" si="418"/>
        <v>7.5600000000000005</v>
      </c>
      <c r="AE564" s="54">
        <v>44</v>
      </c>
      <c r="AF564" s="54"/>
      <c r="AG564" s="491">
        <v>32</v>
      </c>
      <c r="AH564" s="60"/>
      <c r="AI564" s="55"/>
      <c r="AJ564" s="61"/>
      <c r="AK564" s="62"/>
      <c r="AL564" s="63"/>
      <c r="AM564" s="64"/>
      <c r="AN564" s="65"/>
      <c r="AO564" s="66"/>
    </row>
    <row r="565" spans="1:41" s="22" customFormat="1" ht="45.75" customHeight="1" x14ac:dyDescent="0.15">
      <c r="A565" s="43"/>
      <c r="B565" s="44"/>
      <c r="C565" s="213" t="s">
        <v>354</v>
      </c>
      <c r="D565" s="214"/>
      <c r="E565" s="214"/>
      <c r="F565" s="45"/>
      <c r="G565" s="186"/>
      <c r="H565" s="47" t="s">
        <v>168</v>
      </c>
      <c r="I565" s="48">
        <v>0.55000000000000004</v>
      </c>
      <c r="J565" s="49">
        <v>0.45</v>
      </c>
      <c r="K565" s="49">
        <v>0</v>
      </c>
      <c r="L565" s="49"/>
      <c r="M565" s="49"/>
      <c r="N565" s="50">
        <f>SUM(I565:M565)</f>
        <v>1</v>
      </c>
      <c r="O565" s="212">
        <v>1.03</v>
      </c>
      <c r="P565" s="52">
        <v>33.799999999999997</v>
      </c>
      <c r="Q565" s="53">
        <v>35</v>
      </c>
      <c r="R565" s="53"/>
      <c r="S565" s="53"/>
      <c r="T565" s="53"/>
      <c r="U565" s="54">
        <f>ROUND((((P565*14/35*I565)+(Q565*14/35*J565)+(R565*14/35*K565)+(S565*14/35*L565)+(T565*14/35*M565))*O565),2)</f>
        <v>14.15</v>
      </c>
      <c r="V565" s="55">
        <f>IF(U565&gt;=14,14,U565)</f>
        <v>14</v>
      </c>
      <c r="W565" s="56">
        <v>47271965000</v>
      </c>
      <c r="X565" s="68">
        <v>25152421000</v>
      </c>
      <c r="Y565" s="68"/>
      <c r="Z565" s="56"/>
      <c r="AA565" s="56"/>
      <c r="AB565" s="58">
        <f t="shared" si="422"/>
        <v>0.91</v>
      </c>
      <c r="AC565" s="477">
        <f t="shared" si="423"/>
        <v>10.92</v>
      </c>
      <c r="AD565" s="478">
        <f t="shared" si="418"/>
        <v>10.92</v>
      </c>
      <c r="AE565" s="54">
        <v>44</v>
      </c>
      <c r="AF565" s="54"/>
      <c r="AG565" s="491">
        <v>32</v>
      </c>
      <c r="AH565" s="60"/>
      <c r="AI565" s="55"/>
      <c r="AJ565" s="61"/>
      <c r="AK565" s="62"/>
      <c r="AL565" s="63"/>
      <c r="AM565" s="64"/>
      <c r="AN565" s="65"/>
      <c r="AO565" s="66"/>
    </row>
    <row r="566" spans="1:41" s="22" customFormat="1" ht="51.75" customHeight="1" x14ac:dyDescent="0.15">
      <c r="A566" s="43"/>
      <c r="B566" s="44"/>
      <c r="C566" s="82" t="s">
        <v>320</v>
      </c>
      <c r="D566" s="69"/>
      <c r="E566" s="80"/>
      <c r="F566" s="80"/>
      <c r="G566" s="204"/>
      <c r="H566" s="47" t="s">
        <v>355</v>
      </c>
      <c r="I566" s="187">
        <v>0.57999999999999996</v>
      </c>
      <c r="J566" s="188">
        <v>0.31</v>
      </c>
      <c r="K566" s="188">
        <v>0.11</v>
      </c>
      <c r="L566" s="188"/>
      <c r="M566" s="188"/>
      <c r="N566" s="189">
        <f>SUM(I566:M566)</f>
        <v>0.99999999999999989</v>
      </c>
      <c r="O566" s="211">
        <v>1.03</v>
      </c>
      <c r="P566" s="191">
        <v>35</v>
      </c>
      <c r="Q566" s="192">
        <v>32</v>
      </c>
      <c r="R566" s="193">
        <v>35</v>
      </c>
      <c r="S566" s="192"/>
      <c r="T566" s="194"/>
      <c r="U566" s="195">
        <f>ROUND((((P566*14/35*I566)+(Q566*14/35*J566)+(R566*14/35*K566)+(S566*14/35*L566)+(T566*14/35*M566))*O566),2)</f>
        <v>14.04</v>
      </c>
      <c r="V566" s="196">
        <f>IF(U566&gt;=14,14,U566)</f>
        <v>14</v>
      </c>
      <c r="W566" s="56">
        <v>30439883000</v>
      </c>
      <c r="X566" s="68"/>
      <c r="Y566" s="56"/>
      <c r="Z566" s="68"/>
      <c r="AA566" s="68"/>
      <c r="AB566" s="58">
        <f t="shared" si="422"/>
        <v>0.43</v>
      </c>
      <c r="AC566" s="477">
        <f t="shared" si="423"/>
        <v>5.16</v>
      </c>
      <c r="AD566" s="478">
        <f t="shared" si="418"/>
        <v>5.16</v>
      </c>
      <c r="AE566" s="195">
        <v>44</v>
      </c>
      <c r="AF566" s="54"/>
      <c r="AG566" s="491">
        <v>32</v>
      </c>
      <c r="AH566" s="60"/>
      <c r="AI566" s="55"/>
      <c r="AJ566" s="61"/>
      <c r="AK566" s="62"/>
      <c r="AL566" s="63"/>
      <c r="AM566" s="64"/>
      <c r="AN566" s="65"/>
      <c r="AO566" s="66"/>
    </row>
    <row r="567" spans="1:41" s="22" customFormat="1" ht="42" customHeight="1" x14ac:dyDescent="0.15">
      <c r="A567" s="43"/>
      <c r="B567" s="44"/>
      <c r="C567" s="215" t="s">
        <v>356</v>
      </c>
      <c r="D567" s="112" t="s">
        <v>357</v>
      </c>
      <c r="E567" s="114" t="s">
        <v>301</v>
      </c>
      <c r="F567" s="82"/>
      <c r="G567" s="83"/>
      <c r="H567" s="47" t="s">
        <v>358</v>
      </c>
      <c r="I567" s="48">
        <v>0.36</v>
      </c>
      <c r="J567" s="49">
        <v>0.3</v>
      </c>
      <c r="K567" s="49">
        <v>0.34</v>
      </c>
      <c r="L567" s="49"/>
      <c r="M567" s="49"/>
      <c r="N567" s="50">
        <f>SUM(I567:M567)</f>
        <v>1</v>
      </c>
      <c r="O567" s="51">
        <v>1.03</v>
      </c>
      <c r="P567" s="52">
        <v>35</v>
      </c>
      <c r="Q567" s="53">
        <v>32</v>
      </c>
      <c r="R567" s="53">
        <v>35</v>
      </c>
      <c r="S567" s="53"/>
      <c r="T567" s="53"/>
      <c r="U567" s="54">
        <f>ROUND((((P567*14/35*I567)+(Q567*14/35*J567)+(R567*14/35*K567)+(S567*14/35*L567)+(T567*14/35*M567))*O567),2)</f>
        <v>14.05</v>
      </c>
      <c r="V567" s="55">
        <f>IF(U567&gt;=14,14,U567)</f>
        <v>14</v>
      </c>
      <c r="W567" s="181">
        <v>24117116000</v>
      </c>
      <c r="X567" s="181">
        <v>8318896000</v>
      </c>
      <c r="Y567" s="201">
        <v>151000000000</v>
      </c>
      <c r="Z567" s="56"/>
      <c r="AA567" s="56"/>
      <c r="AB567" s="58">
        <f t="shared" si="422"/>
        <v>1.52</v>
      </c>
      <c r="AC567" s="477">
        <f t="shared" si="423"/>
        <v>18.240000000000002</v>
      </c>
      <c r="AD567" s="478">
        <f t="shared" si="418"/>
        <v>12</v>
      </c>
      <c r="AE567" s="54">
        <v>44</v>
      </c>
      <c r="AF567" s="54"/>
      <c r="AG567" s="491">
        <v>32</v>
      </c>
      <c r="AH567" s="60"/>
      <c r="AI567" s="55"/>
      <c r="AJ567" s="61"/>
      <c r="AK567" s="62"/>
      <c r="AL567" s="63"/>
      <c r="AM567" s="64"/>
      <c r="AN567" s="65"/>
      <c r="AO567" s="66"/>
    </row>
    <row r="568" spans="1:41" s="22" customFormat="1" ht="24.95" customHeight="1" x14ac:dyDescent="0.15">
      <c r="A568" s="121"/>
      <c r="B568" s="216"/>
      <c r="C568" s="123"/>
      <c r="D568" s="124"/>
      <c r="E568" s="125"/>
      <c r="F568" s="125"/>
      <c r="G568" s="125"/>
      <c r="H568" s="126"/>
      <c r="I568" s="123"/>
      <c r="J568" s="124"/>
      <c r="K568" s="125"/>
      <c r="L568" s="124"/>
      <c r="M568" s="125"/>
      <c r="N568" s="127"/>
      <c r="O568" s="126"/>
      <c r="P568" s="123"/>
      <c r="Q568" s="124"/>
      <c r="R568" s="125"/>
      <c r="S568" s="124"/>
      <c r="T568" s="125"/>
      <c r="U568" s="128"/>
      <c r="V568" s="129"/>
      <c r="W568" s="130"/>
      <c r="X568" s="131"/>
      <c r="Y568" s="132"/>
      <c r="Z568" s="131"/>
      <c r="AA568" s="132"/>
      <c r="AB568" s="58">
        <f t="shared" si="422"/>
        <v>0</v>
      </c>
      <c r="AC568" s="477">
        <f t="shared" si="423"/>
        <v>0</v>
      </c>
      <c r="AD568" s="478">
        <f t="shared" si="418"/>
        <v>0</v>
      </c>
      <c r="AE568" s="135"/>
      <c r="AF568" s="135"/>
      <c r="AG568" s="491">
        <v>32</v>
      </c>
      <c r="AH568" s="60"/>
      <c r="AI568" s="55"/>
      <c r="AJ568" s="61"/>
      <c r="AK568" s="62"/>
      <c r="AL568" s="63"/>
      <c r="AM568" s="64"/>
      <c r="AN568" s="65"/>
      <c r="AO568" s="66"/>
    </row>
    <row r="569" spans="1:41" s="22" customFormat="1" ht="24.95" customHeight="1" x14ac:dyDescent="0.15">
      <c r="A569" s="121"/>
      <c r="B569" s="216"/>
      <c r="C569" s="123"/>
      <c r="D569" s="124"/>
      <c r="E569" s="125"/>
      <c r="F569" s="125"/>
      <c r="G569" s="125"/>
      <c r="H569" s="126"/>
      <c r="I569" s="123"/>
      <c r="J569" s="124"/>
      <c r="K569" s="125"/>
      <c r="L569" s="124"/>
      <c r="M569" s="125"/>
      <c r="N569" s="127"/>
      <c r="O569" s="126"/>
      <c r="P569" s="123"/>
      <c r="Q569" s="124"/>
      <c r="R569" s="125"/>
      <c r="S569" s="124"/>
      <c r="T569" s="125"/>
      <c r="U569" s="128"/>
      <c r="V569" s="129"/>
      <c r="W569" s="130"/>
      <c r="X569" s="131"/>
      <c r="Y569" s="132"/>
      <c r="Z569" s="131"/>
      <c r="AA569" s="132"/>
      <c r="AB569" s="58">
        <f t="shared" si="422"/>
        <v>0</v>
      </c>
      <c r="AC569" s="477">
        <f t="shared" si="423"/>
        <v>0</v>
      </c>
      <c r="AD569" s="478">
        <f t="shared" si="418"/>
        <v>0</v>
      </c>
      <c r="AE569" s="135"/>
      <c r="AF569" s="135"/>
      <c r="AG569" s="491">
        <v>32</v>
      </c>
      <c r="AH569" s="60"/>
      <c r="AI569" s="55"/>
      <c r="AJ569" s="61"/>
      <c r="AK569" s="62"/>
      <c r="AL569" s="63"/>
      <c r="AM569" s="64"/>
      <c r="AN569" s="65"/>
      <c r="AO569" s="66"/>
    </row>
    <row r="570" spans="1:41" s="22" customFormat="1" ht="42" customHeight="1" x14ac:dyDescent="0.15">
      <c r="A570" s="43"/>
      <c r="B570" s="44"/>
      <c r="C570" s="80"/>
      <c r="D570" s="113" t="s">
        <v>129</v>
      </c>
      <c r="E570" s="112"/>
      <c r="F570" s="82"/>
      <c r="G570" s="83"/>
      <c r="H570" s="47"/>
      <c r="I570" s="48">
        <v>0.35</v>
      </c>
      <c r="J570" s="49">
        <v>0.35</v>
      </c>
      <c r="K570" s="49">
        <v>0.3</v>
      </c>
      <c r="L570" s="49"/>
      <c r="M570" s="49"/>
      <c r="N570" s="50">
        <f t="shared" ref="N570:N585" si="425">SUM(I570:M570)</f>
        <v>1</v>
      </c>
      <c r="O570" s="51">
        <v>1.03</v>
      </c>
      <c r="P570" s="52">
        <v>35</v>
      </c>
      <c r="Q570" s="53">
        <v>35</v>
      </c>
      <c r="R570" s="53"/>
      <c r="S570" s="53"/>
      <c r="T570" s="53"/>
      <c r="U570" s="54">
        <f>ROUND((((P570*14/35*I570)+(Q570*14/35*J570)+(R570*14/35*K570)+(S570*14/35*L570)+(T570*14/35*M570))*O570),2)</f>
        <v>10.09</v>
      </c>
      <c r="V570" s="55">
        <f>IF(U570&gt;=14,14,U570)</f>
        <v>10.09</v>
      </c>
      <c r="W570" s="56">
        <v>29297752000</v>
      </c>
      <c r="X570" s="72">
        <v>73122853000</v>
      </c>
      <c r="Y570" s="56">
        <v>20000000000</v>
      </c>
      <c r="Z570" s="56"/>
      <c r="AA570" s="56"/>
      <c r="AB570" s="58">
        <f t="shared" si="422"/>
        <v>1.02</v>
      </c>
      <c r="AC570" s="477">
        <f t="shared" si="423"/>
        <v>12.24</v>
      </c>
      <c r="AD570" s="478">
        <f t="shared" si="418"/>
        <v>12</v>
      </c>
      <c r="AE570" s="54">
        <v>44</v>
      </c>
      <c r="AF570" s="54"/>
      <c r="AG570" s="491">
        <v>32</v>
      </c>
      <c r="AH570" s="60"/>
      <c r="AI570" s="55"/>
      <c r="AJ570" s="61"/>
      <c r="AK570" s="62"/>
      <c r="AL570" s="63"/>
      <c r="AM570" s="64"/>
      <c r="AN570" s="65"/>
      <c r="AO570" s="66"/>
    </row>
    <row r="571" spans="1:41" s="22" customFormat="1" ht="42" customHeight="1" x14ac:dyDescent="0.15">
      <c r="A571" s="43"/>
      <c r="B571" s="44"/>
      <c r="C571" s="215" t="s">
        <v>356</v>
      </c>
      <c r="D571" s="112" t="s">
        <v>357</v>
      </c>
      <c r="E571" s="114" t="s">
        <v>301</v>
      </c>
      <c r="F571" s="82"/>
      <c r="G571" s="83"/>
      <c r="H571" s="47" t="s">
        <v>358</v>
      </c>
      <c r="I571" s="48">
        <v>0.36</v>
      </c>
      <c r="J571" s="49">
        <v>0.3</v>
      </c>
      <c r="K571" s="49">
        <v>0.34</v>
      </c>
      <c r="L571" s="49"/>
      <c r="M571" s="49"/>
      <c r="N571" s="50">
        <f t="shared" si="425"/>
        <v>1</v>
      </c>
      <c r="O571" s="51">
        <v>1.03</v>
      </c>
      <c r="P571" s="52">
        <v>35</v>
      </c>
      <c r="Q571" s="53">
        <v>32</v>
      </c>
      <c r="R571" s="53">
        <v>35</v>
      </c>
      <c r="S571" s="53"/>
      <c r="T571" s="53"/>
      <c r="U571" s="54">
        <f>ROUND((((P571*14/35*I571)+(Q571*14/35*J571)+(R571*14/35*K571)+(S571*14/35*L571)+(T571*14/35*M571))*O571),2)</f>
        <v>14.05</v>
      </c>
      <c r="V571" s="55">
        <f>IF(U571&gt;=14,14,U571)</f>
        <v>14</v>
      </c>
      <c r="W571" s="181">
        <v>24117116000</v>
      </c>
      <c r="X571" s="181">
        <v>8318896000</v>
      </c>
      <c r="Y571" s="201">
        <v>151000000000</v>
      </c>
      <c r="Z571" s="56"/>
      <c r="AA571" s="56"/>
      <c r="AB571" s="58">
        <f t="shared" si="422"/>
        <v>1.52</v>
      </c>
      <c r="AC571" s="477">
        <f t="shared" si="423"/>
        <v>18.240000000000002</v>
      </c>
      <c r="AD571" s="478">
        <f t="shared" si="418"/>
        <v>12</v>
      </c>
      <c r="AE571" s="54">
        <v>44</v>
      </c>
      <c r="AF571" s="54"/>
      <c r="AG571" s="491">
        <v>32</v>
      </c>
      <c r="AH571" s="60"/>
      <c r="AI571" s="55"/>
      <c r="AJ571" s="61"/>
      <c r="AK571" s="62"/>
      <c r="AL571" s="63"/>
      <c r="AM571" s="64"/>
      <c r="AN571" s="65"/>
      <c r="AO571" s="66"/>
    </row>
    <row r="572" spans="1:41" s="22" customFormat="1" ht="50.25" customHeight="1" x14ac:dyDescent="0.15">
      <c r="A572" s="43"/>
      <c r="B572" s="44"/>
      <c r="C572" s="115" t="s">
        <v>329</v>
      </c>
      <c r="D572" s="113" t="s">
        <v>359</v>
      </c>
      <c r="E572" s="113" t="s">
        <v>231</v>
      </c>
      <c r="F572" s="82"/>
      <c r="G572" s="83"/>
      <c r="H572" s="47" t="s">
        <v>360</v>
      </c>
      <c r="I572" s="48">
        <v>0.5</v>
      </c>
      <c r="J572" s="49">
        <v>0.3</v>
      </c>
      <c r="K572" s="49">
        <v>0.2</v>
      </c>
      <c r="L572" s="49"/>
      <c r="M572" s="49"/>
      <c r="N572" s="50">
        <f t="shared" si="425"/>
        <v>1</v>
      </c>
      <c r="O572" s="51">
        <v>1.03</v>
      </c>
      <c r="P572" s="52">
        <v>35</v>
      </c>
      <c r="Q572" s="53">
        <v>33.799999999999997</v>
      </c>
      <c r="R572" s="53">
        <v>33.799999999999997</v>
      </c>
      <c r="S572" s="53"/>
      <c r="T572" s="53"/>
      <c r="U572" s="54">
        <f>ROUND((((P572*14/35*I572)+(Q572*14/35*J572)+(R572*14/35*K572)+(S572*14/35*L572)+(T572*14/35*M572))*O572),2)</f>
        <v>14.17</v>
      </c>
      <c r="V572" s="55">
        <f>IF(U572&gt;=14,14,U572)</f>
        <v>14</v>
      </c>
      <c r="W572" s="56">
        <v>87415808000</v>
      </c>
      <c r="X572" s="75"/>
      <c r="Y572" s="56">
        <v>31878735000</v>
      </c>
      <c r="Z572" s="56"/>
      <c r="AA572" s="56"/>
      <c r="AB572" s="58">
        <f t="shared" si="422"/>
        <v>1.22</v>
      </c>
      <c r="AC572" s="477">
        <f t="shared" si="423"/>
        <v>14.64</v>
      </c>
      <c r="AD572" s="478">
        <f t="shared" si="418"/>
        <v>12</v>
      </c>
      <c r="AE572" s="54">
        <v>44</v>
      </c>
      <c r="AF572" s="54"/>
      <c r="AG572" s="491">
        <v>32</v>
      </c>
      <c r="AH572" s="60"/>
      <c r="AI572" s="55"/>
      <c r="AJ572" s="61"/>
      <c r="AK572" s="62"/>
      <c r="AL572" s="63"/>
      <c r="AM572" s="64"/>
      <c r="AN572" s="65"/>
      <c r="AO572" s="66"/>
    </row>
    <row r="573" spans="1:41" s="22" customFormat="1" ht="48.75" customHeight="1" x14ac:dyDescent="0.15">
      <c r="A573" s="43"/>
      <c r="B573" s="44"/>
      <c r="C573" s="113" t="s">
        <v>361</v>
      </c>
      <c r="D573" s="112" t="s">
        <v>211</v>
      </c>
      <c r="E573" s="113" t="s">
        <v>362</v>
      </c>
      <c r="F573" s="113" t="s">
        <v>363</v>
      </c>
      <c r="G573" s="186"/>
      <c r="H573" s="47" t="s">
        <v>364</v>
      </c>
      <c r="I573" s="187">
        <v>0.42</v>
      </c>
      <c r="J573" s="188">
        <v>0.32</v>
      </c>
      <c r="K573" s="188">
        <v>0.11</v>
      </c>
      <c r="L573" s="188">
        <v>0.15</v>
      </c>
      <c r="M573" s="188"/>
      <c r="N573" s="189">
        <f t="shared" si="425"/>
        <v>1</v>
      </c>
      <c r="O573" s="190">
        <v>1.03</v>
      </c>
      <c r="P573" s="191">
        <v>35</v>
      </c>
      <c r="Q573" s="192">
        <v>35</v>
      </c>
      <c r="R573" s="193">
        <v>30</v>
      </c>
      <c r="S573" s="192">
        <v>33.799999999999997</v>
      </c>
      <c r="T573" s="194"/>
      <c r="U573" s="195">
        <f>ROUND((((P573*14/35*I573)+(Q573*14/35*J573)+(R573*14/35*K573)+(S573*14/35*L573)+(T573*14/35*M573))*O573),2)</f>
        <v>14.12</v>
      </c>
      <c r="V573" s="196">
        <f>IF(U573&gt;=14,14,U573)</f>
        <v>14</v>
      </c>
      <c r="W573" s="75">
        <v>9531390000</v>
      </c>
      <c r="X573" s="201">
        <v>226064886000</v>
      </c>
      <c r="Y573" s="75"/>
      <c r="Z573" s="197"/>
      <c r="AA573" s="68"/>
      <c r="AB573" s="58">
        <f t="shared" si="422"/>
        <v>1.86</v>
      </c>
      <c r="AC573" s="477">
        <f t="shared" si="423"/>
        <v>22.32</v>
      </c>
      <c r="AD573" s="478">
        <f t="shared" si="418"/>
        <v>12</v>
      </c>
      <c r="AE573" s="195">
        <v>44</v>
      </c>
      <c r="AF573" s="54"/>
      <c r="AG573" s="491">
        <v>32</v>
      </c>
      <c r="AH573" s="60"/>
      <c r="AI573" s="55"/>
      <c r="AJ573" s="61"/>
      <c r="AK573" s="62"/>
      <c r="AL573" s="63"/>
      <c r="AM573" s="64"/>
      <c r="AN573" s="65"/>
      <c r="AO573" s="66"/>
    </row>
    <row r="574" spans="1:41" s="22" customFormat="1" ht="57" customHeight="1" x14ac:dyDescent="0.15">
      <c r="A574" s="43"/>
      <c r="B574" s="44"/>
      <c r="C574" s="112" t="s">
        <v>276</v>
      </c>
      <c r="D574" s="45" t="s">
        <v>315</v>
      </c>
      <c r="E574" s="82"/>
      <c r="F574" s="45"/>
      <c r="G574" s="83"/>
      <c r="H574" s="47" t="s">
        <v>365</v>
      </c>
      <c r="I574" s="48">
        <v>0.54</v>
      </c>
      <c r="J574" s="49">
        <v>0.46</v>
      </c>
      <c r="K574" s="49"/>
      <c r="L574" s="49"/>
      <c r="M574" s="49"/>
      <c r="N574" s="50">
        <f t="shared" si="425"/>
        <v>1</v>
      </c>
      <c r="O574" s="212">
        <v>1.03</v>
      </c>
      <c r="P574" s="52">
        <v>35</v>
      </c>
      <c r="Q574" s="53">
        <v>33.799999999999997</v>
      </c>
      <c r="R574" s="53">
        <v>33.799999999999997</v>
      </c>
      <c r="S574" s="53"/>
      <c r="T574" s="53"/>
      <c r="U574" s="54">
        <f>ROUND((((P574*14/35*I574)+(Q574*14/35*J574)+(R574*14/35*K574)+(S574*14/35*L574)+(T574*14/35*M574))*O574),2)</f>
        <v>14.19</v>
      </c>
      <c r="V574" s="55">
        <f>IF(U574&gt;=14,14,U574)</f>
        <v>14</v>
      </c>
      <c r="W574" s="181">
        <v>13057050000</v>
      </c>
      <c r="X574" s="197">
        <v>94681316000</v>
      </c>
      <c r="Y574" s="75"/>
      <c r="Z574" s="56"/>
      <c r="AA574" s="56"/>
      <c r="AB574" s="58">
        <f t="shared" si="422"/>
        <v>1.23</v>
      </c>
      <c r="AC574" s="477">
        <f t="shared" si="423"/>
        <v>14.76</v>
      </c>
      <c r="AD574" s="478">
        <f t="shared" si="418"/>
        <v>12</v>
      </c>
      <c r="AE574" s="54">
        <v>44</v>
      </c>
      <c r="AF574" s="54"/>
      <c r="AG574" s="491">
        <v>32</v>
      </c>
      <c r="AH574" s="60"/>
      <c r="AI574" s="55"/>
      <c r="AJ574" s="61"/>
      <c r="AK574" s="62"/>
      <c r="AL574" s="63"/>
      <c r="AM574" s="64"/>
      <c r="AN574" s="65"/>
      <c r="AO574" s="66"/>
    </row>
    <row r="575" spans="1:41" s="22" customFormat="1" ht="63" customHeight="1" x14ac:dyDescent="0.15">
      <c r="A575" s="43"/>
      <c r="B575" s="44"/>
      <c r="C575" s="45" t="s">
        <v>366</v>
      </c>
      <c r="D575" s="80" t="s">
        <v>367</v>
      </c>
      <c r="E575" s="80" t="s">
        <v>368</v>
      </c>
      <c r="F575" s="45"/>
      <c r="G575" s="83"/>
      <c r="H575" s="47" t="s">
        <v>369</v>
      </c>
      <c r="I575" s="48">
        <v>0.36</v>
      </c>
      <c r="J575" s="49">
        <v>0.3</v>
      </c>
      <c r="K575" s="49">
        <v>0.34</v>
      </c>
      <c r="L575" s="49"/>
      <c r="M575" s="49"/>
      <c r="N575" s="50">
        <f t="shared" si="425"/>
        <v>1</v>
      </c>
      <c r="O575" s="212">
        <v>1.03</v>
      </c>
      <c r="P575" s="52">
        <v>35</v>
      </c>
      <c r="Q575" s="53">
        <v>35</v>
      </c>
      <c r="R575" s="53">
        <v>35</v>
      </c>
      <c r="S575" s="53"/>
      <c r="T575" s="53"/>
      <c r="U575" s="54">
        <f t="shared" ref="U575:U580" si="426">ROUND((((P575*14/35*I575)+(Q575*14/35*J575)+(R575*14/35*K575)+(S575*14/35*L575)+(T575*14/35*M575))*O575),2)</f>
        <v>14.42</v>
      </c>
      <c r="V575" s="55">
        <f t="shared" ref="V575:V580" si="427">IF(U575&gt;=14,14,U575)</f>
        <v>14</v>
      </c>
      <c r="W575" s="197">
        <v>41204647000</v>
      </c>
      <c r="X575" s="197">
        <v>66275170000</v>
      </c>
      <c r="Y575" s="197">
        <v>45042351000</v>
      </c>
      <c r="Z575" s="56"/>
      <c r="AA575" s="56"/>
      <c r="AB575" s="58">
        <f t="shared" si="422"/>
        <v>1.22</v>
      </c>
      <c r="AC575" s="477">
        <f t="shared" si="423"/>
        <v>14.64</v>
      </c>
      <c r="AD575" s="478">
        <f t="shared" si="418"/>
        <v>12</v>
      </c>
      <c r="AE575" s="54">
        <v>44</v>
      </c>
      <c r="AF575" s="54"/>
      <c r="AG575" s="491">
        <v>32</v>
      </c>
      <c r="AH575" s="60"/>
      <c r="AI575" s="55"/>
      <c r="AJ575" s="61"/>
      <c r="AK575" s="62"/>
      <c r="AL575" s="63"/>
      <c r="AM575" s="64"/>
      <c r="AN575" s="65"/>
      <c r="AO575" s="66"/>
    </row>
    <row r="576" spans="1:41" s="22" customFormat="1" ht="63" customHeight="1" x14ac:dyDescent="0.15">
      <c r="A576" s="43"/>
      <c r="B576" s="44"/>
      <c r="C576" s="180" t="s">
        <v>370</v>
      </c>
      <c r="D576" s="112" t="s">
        <v>371</v>
      </c>
      <c r="E576" s="80" t="s">
        <v>372</v>
      </c>
      <c r="F576" s="45" t="s">
        <v>373</v>
      </c>
      <c r="G576" s="83"/>
      <c r="H576" s="47" t="s">
        <v>317</v>
      </c>
      <c r="I576" s="48">
        <v>0.5</v>
      </c>
      <c r="J576" s="217">
        <v>0.18</v>
      </c>
      <c r="K576" s="49">
        <v>0.12</v>
      </c>
      <c r="L576" s="49">
        <v>0.2</v>
      </c>
      <c r="M576" s="49"/>
      <c r="N576" s="50">
        <f t="shared" si="425"/>
        <v>1</v>
      </c>
      <c r="O576" s="212">
        <v>1.03</v>
      </c>
      <c r="P576" s="52">
        <v>35</v>
      </c>
      <c r="Q576" s="53">
        <v>32</v>
      </c>
      <c r="R576" s="53">
        <v>35</v>
      </c>
      <c r="S576" s="53">
        <v>33.799999999999997</v>
      </c>
      <c r="T576" s="53"/>
      <c r="U576" s="54">
        <f t="shared" si="426"/>
        <v>14.1</v>
      </c>
      <c r="V576" s="55">
        <f t="shared" si="427"/>
        <v>14</v>
      </c>
      <c r="W576" s="75">
        <v>109049673000</v>
      </c>
      <c r="X576" s="201">
        <v>7413668000</v>
      </c>
      <c r="Y576" s="181"/>
      <c r="Z576" s="181">
        <v>40041956000</v>
      </c>
      <c r="AA576" s="56"/>
      <c r="AB576" s="58">
        <f t="shared" si="422"/>
        <v>1.55</v>
      </c>
      <c r="AC576" s="477">
        <f t="shared" si="423"/>
        <v>18.600000000000001</v>
      </c>
      <c r="AD576" s="478">
        <f t="shared" si="418"/>
        <v>12</v>
      </c>
      <c r="AE576" s="54">
        <v>44</v>
      </c>
      <c r="AF576" s="54"/>
      <c r="AG576" s="491">
        <v>32</v>
      </c>
      <c r="AH576" s="60"/>
      <c r="AI576" s="55"/>
      <c r="AJ576" s="61"/>
      <c r="AK576" s="62"/>
      <c r="AL576" s="63"/>
      <c r="AM576" s="64"/>
      <c r="AN576" s="65"/>
      <c r="AO576" s="66"/>
    </row>
    <row r="577" spans="1:41" s="22" customFormat="1" ht="42" customHeight="1" x14ac:dyDescent="0.15">
      <c r="A577" s="43"/>
      <c r="B577" s="44"/>
      <c r="C577" s="104" t="s">
        <v>154</v>
      </c>
      <c r="D577" s="45" t="s">
        <v>374</v>
      </c>
      <c r="E577" s="80"/>
      <c r="F577" s="80"/>
      <c r="G577" s="76"/>
      <c r="H577" s="210" t="s">
        <v>273</v>
      </c>
      <c r="I577" s="187">
        <v>0.7</v>
      </c>
      <c r="J577" s="188">
        <v>0.3</v>
      </c>
      <c r="K577" s="188"/>
      <c r="L577" s="188"/>
      <c r="M577" s="188"/>
      <c r="N577" s="189">
        <f t="shared" si="425"/>
        <v>1</v>
      </c>
      <c r="O577" s="211">
        <v>1.03</v>
      </c>
      <c r="P577" s="191">
        <v>35</v>
      </c>
      <c r="Q577" s="192">
        <v>33.799999999999997</v>
      </c>
      <c r="R577" s="192"/>
      <c r="S577" s="192"/>
      <c r="T577" s="192"/>
      <c r="U577" s="195">
        <f t="shared" si="426"/>
        <v>14.27</v>
      </c>
      <c r="V577" s="199">
        <f t="shared" si="427"/>
        <v>14</v>
      </c>
      <c r="W577" s="197">
        <v>59266613000</v>
      </c>
      <c r="X577" s="75">
        <v>29271631000</v>
      </c>
      <c r="Y577" s="218"/>
      <c r="Z577" s="68"/>
      <c r="AA577" s="68"/>
      <c r="AB577" s="58">
        <f t="shared" si="422"/>
        <v>1.22</v>
      </c>
      <c r="AC577" s="477">
        <f t="shared" si="423"/>
        <v>14.64</v>
      </c>
      <c r="AD577" s="478">
        <f t="shared" si="418"/>
        <v>12</v>
      </c>
      <c r="AE577" s="195">
        <v>44</v>
      </c>
      <c r="AF577" s="54"/>
      <c r="AG577" s="491">
        <v>32</v>
      </c>
      <c r="AH577" s="60"/>
      <c r="AI577" s="55"/>
      <c r="AJ577" s="61"/>
      <c r="AK577" s="62"/>
      <c r="AL577" s="63"/>
      <c r="AM577" s="64"/>
      <c r="AN577" s="65"/>
      <c r="AO577" s="66"/>
    </row>
    <row r="578" spans="1:41" s="22" customFormat="1" ht="48.75" customHeight="1" x14ac:dyDescent="0.15">
      <c r="A578" s="43"/>
      <c r="B578" s="44"/>
      <c r="C578" s="45" t="s">
        <v>375</v>
      </c>
      <c r="D578" s="113" t="s">
        <v>129</v>
      </c>
      <c r="E578" s="45" t="s">
        <v>342</v>
      </c>
      <c r="F578" s="45"/>
      <c r="G578" s="83"/>
      <c r="H578" s="47" t="s">
        <v>342</v>
      </c>
      <c r="I578" s="48">
        <v>0.44</v>
      </c>
      <c r="J578" s="49">
        <v>0.43</v>
      </c>
      <c r="K578" s="49">
        <v>0.13</v>
      </c>
      <c r="L578" s="49"/>
      <c r="M578" s="49"/>
      <c r="N578" s="50">
        <f t="shared" si="425"/>
        <v>1</v>
      </c>
      <c r="O578" s="212">
        <v>1.03</v>
      </c>
      <c r="P578" s="52">
        <v>33.799999999999997</v>
      </c>
      <c r="Q578" s="53">
        <v>35</v>
      </c>
      <c r="R578" s="53">
        <v>33.799999999999997</v>
      </c>
      <c r="S578" s="53"/>
      <c r="T578" s="53"/>
      <c r="U578" s="54">
        <f t="shared" si="426"/>
        <v>14.14</v>
      </c>
      <c r="V578" s="55">
        <f t="shared" si="427"/>
        <v>14</v>
      </c>
      <c r="W578" s="181">
        <v>48259549000</v>
      </c>
      <c r="X578" s="197">
        <v>66405922000</v>
      </c>
      <c r="Y578" s="197">
        <v>4046684000</v>
      </c>
      <c r="Z578" s="56"/>
      <c r="AA578" s="56"/>
      <c r="AB578" s="58">
        <f t="shared" si="422"/>
        <v>1.22</v>
      </c>
      <c r="AC578" s="477">
        <f t="shared" si="423"/>
        <v>14.64</v>
      </c>
      <c r="AD578" s="478">
        <f t="shared" si="418"/>
        <v>12</v>
      </c>
      <c r="AE578" s="54">
        <v>44</v>
      </c>
      <c r="AF578" s="54"/>
      <c r="AG578" s="491">
        <v>32</v>
      </c>
      <c r="AH578" s="60"/>
      <c r="AI578" s="55"/>
      <c r="AJ578" s="61"/>
      <c r="AK578" s="62"/>
      <c r="AL578" s="63"/>
      <c r="AM578" s="64"/>
      <c r="AN578" s="65"/>
      <c r="AO578" s="66"/>
    </row>
    <row r="579" spans="1:41" s="22" customFormat="1" ht="63" customHeight="1" x14ac:dyDescent="0.15">
      <c r="A579" s="43"/>
      <c r="B579" s="44"/>
      <c r="C579" s="103" t="s">
        <v>376</v>
      </c>
      <c r="D579" s="219" t="s">
        <v>314</v>
      </c>
      <c r="E579" s="45"/>
      <c r="F579" s="45"/>
      <c r="G579" s="73"/>
      <c r="H579" s="47" t="s">
        <v>377</v>
      </c>
      <c r="I579" s="48">
        <v>0.51</v>
      </c>
      <c r="J579" s="49">
        <v>0.49</v>
      </c>
      <c r="K579" s="49">
        <v>0</v>
      </c>
      <c r="L579" s="49"/>
      <c r="M579" s="49"/>
      <c r="N579" s="50">
        <f t="shared" si="425"/>
        <v>1</v>
      </c>
      <c r="O579" s="212">
        <v>1.03</v>
      </c>
      <c r="P579" s="52">
        <v>35</v>
      </c>
      <c r="Q579" s="53">
        <v>35</v>
      </c>
      <c r="R579" s="53"/>
      <c r="S579" s="53"/>
      <c r="T579" s="53"/>
      <c r="U579" s="54">
        <f t="shared" si="426"/>
        <v>14.42</v>
      </c>
      <c r="V579" s="55">
        <f t="shared" si="427"/>
        <v>14</v>
      </c>
      <c r="W579" s="181">
        <v>51595471000</v>
      </c>
      <c r="X579" s="197">
        <v>49326338000</v>
      </c>
      <c r="Y579" s="181"/>
      <c r="Z579" s="56"/>
      <c r="AA579" s="56"/>
      <c r="AB579" s="58">
        <f t="shared" si="422"/>
        <v>1.23</v>
      </c>
      <c r="AC579" s="477">
        <f t="shared" si="423"/>
        <v>14.76</v>
      </c>
      <c r="AD579" s="478">
        <f t="shared" si="418"/>
        <v>12</v>
      </c>
      <c r="AE579" s="54">
        <v>44</v>
      </c>
      <c r="AF579" s="54"/>
      <c r="AG579" s="491">
        <v>32</v>
      </c>
      <c r="AH579" s="60"/>
      <c r="AI579" s="55"/>
      <c r="AJ579" s="61"/>
      <c r="AK579" s="62"/>
      <c r="AL579" s="63"/>
      <c r="AM579" s="64"/>
      <c r="AN579" s="65"/>
      <c r="AO579" s="66"/>
    </row>
    <row r="580" spans="1:41" s="22" customFormat="1" ht="42" customHeight="1" x14ac:dyDescent="0.15">
      <c r="A580" s="43"/>
      <c r="B580" s="44"/>
      <c r="C580" s="45" t="s">
        <v>378</v>
      </c>
      <c r="D580" s="82" t="s">
        <v>230</v>
      </c>
      <c r="E580" s="45" t="s">
        <v>379</v>
      </c>
      <c r="F580" s="104"/>
      <c r="G580" s="83"/>
      <c r="H580" s="47" t="s">
        <v>380</v>
      </c>
      <c r="I580" s="48">
        <v>0.43</v>
      </c>
      <c r="J580" s="49">
        <v>0.42</v>
      </c>
      <c r="K580" s="49">
        <v>0.15</v>
      </c>
      <c r="L580" s="49"/>
      <c r="M580" s="49"/>
      <c r="N580" s="50">
        <f t="shared" si="425"/>
        <v>1</v>
      </c>
      <c r="O580" s="212">
        <v>1.03</v>
      </c>
      <c r="P580" s="52">
        <v>33.799999999999997</v>
      </c>
      <c r="Q580" s="53">
        <v>33.799999999999997</v>
      </c>
      <c r="R580" s="53">
        <v>35</v>
      </c>
      <c r="S580" s="53"/>
      <c r="T580" s="53"/>
      <c r="U580" s="54">
        <f t="shared" si="426"/>
        <v>14</v>
      </c>
      <c r="V580" s="55">
        <f t="shared" si="427"/>
        <v>14</v>
      </c>
      <c r="W580" s="181">
        <v>43321346000</v>
      </c>
      <c r="X580" s="75">
        <v>66643876000</v>
      </c>
      <c r="Y580" s="56">
        <v>27578006000</v>
      </c>
      <c r="Z580" s="56"/>
      <c r="AA580" s="56"/>
      <c r="AB580" s="58">
        <f t="shared" si="422"/>
        <v>1.23</v>
      </c>
      <c r="AC580" s="477">
        <f t="shared" si="423"/>
        <v>14.76</v>
      </c>
      <c r="AD580" s="478">
        <f t="shared" si="418"/>
        <v>12</v>
      </c>
      <c r="AE580" s="54">
        <v>44</v>
      </c>
      <c r="AF580" s="54"/>
      <c r="AG580" s="491">
        <v>32</v>
      </c>
      <c r="AH580" s="60"/>
      <c r="AI580" s="55"/>
      <c r="AJ580" s="61"/>
      <c r="AK580" s="62"/>
      <c r="AL580" s="63"/>
      <c r="AM580" s="64"/>
      <c r="AN580" s="65"/>
      <c r="AO580" s="66"/>
    </row>
    <row r="581" spans="1:41" s="22" customFormat="1" ht="63" customHeight="1" x14ac:dyDescent="0.15">
      <c r="A581" s="43"/>
      <c r="B581" s="44"/>
      <c r="C581" s="45" t="s">
        <v>381</v>
      </c>
      <c r="D581" s="45" t="s">
        <v>382</v>
      </c>
      <c r="E581" s="45"/>
      <c r="F581" s="80"/>
      <c r="G581" s="209"/>
      <c r="H581" s="47" t="s">
        <v>383</v>
      </c>
      <c r="I581" s="48">
        <v>0.51</v>
      </c>
      <c r="J581" s="49">
        <v>0.49</v>
      </c>
      <c r="K581" s="49">
        <v>0</v>
      </c>
      <c r="L581" s="49"/>
      <c r="M581" s="49"/>
      <c r="N581" s="50">
        <f t="shared" si="425"/>
        <v>1</v>
      </c>
      <c r="O581" s="212">
        <v>1.03</v>
      </c>
      <c r="P581" s="74">
        <v>33.799999999999997</v>
      </c>
      <c r="Q581" s="53">
        <v>35</v>
      </c>
      <c r="R581" s="53"/>
      <c r="S581" s="53"/>
      <c r="T581" s="53"/>
      <c r="U581" s="54">
        <f>ROUND((((P581*14/35*I581)+(Q581*14/35*J581)+(R581*14/35*K581)+(S581*14/35*L581)+(T581*14/35*M581))*O581),2)</f>
        <v>14.17</v>
      </c>
      <c r="V581" s="55">
        <f>IF(U581&gt;=14,14,U581)</f>
        <v>14</v>
      </c>
      <c r="W581" s="75">
        <v>56300000000</v>
      </c>
      <c r="X581" s="181">
        <v>51776738000</v>
      </c>
      <c r="Y581" s="181"/>
      <c r="Z581" s="56"/>
      <c r="AA581" s="56"/>
      <c r="AB581" s="58">
        <f t="shared" si="422"/>
        <v>1.32</v>
      </c>
      <c r="AC581" s="477">
        <f t="shared" si="423"/>
        <v>15.84</v>
      </c>
      <c r="AD581" s="478">
        <f t="shared" si="418"/>
        <v>12</v>
      </c>
      <c r="AE581" s="54">
        <v>44</v>
      </c>
      <c r="AF581" s="54"/>
      <c r="AG581" s="491">
        <v>32</v>
      </c>
      <c r="AH581" s="60"/>
      <c r="AI581" s="55"/>
      <c r="AJ581" s="61"/>
      <c r="AK581" s="62"/>
      <c r="AL581" s="63"/>
      <c r="AM581" s="64"/>
      <c r="AN581" s="65"/>
      <c r="AO581" s="66"/>
    </row>
    <row r="582" spans="1:41" s="22" customFormat="1" ht="63" customHeight="1" x14ac:dyDescent="0.15">
      <c r="A582" s="43"/>
      <c r="B582" s="44"/>
      <c r="C582" s="220" t="s">
        <v>384</v>
      </c>
      <c r="D582" s="180" t="s">
        <v>261</v>
      </c>
      <c r="E582" s="45"/>
      <c r="F582" s="82"/>
      <c r="G582" s="209"/>
      <c r="H582" s="47" t="s">
        <v>385</v>
      </c>
      <c r="I582" s="187">
        <v>0.51</v>
      </c>
      <c r="J582" s="188">
        <v>0.49</v>
      </c>
      <c r="K582" s="188"/>
      <c r="L582" s="188"/>
      <c r="M582" s="188"/>
      <c r="N582" s="189">
        <f t="shared" si="425"/>
        <v>1</v>
      </c>
      <c r="O582" s="211">
        <v>1</v>
      </c>
      <c r="P582" s="191">
        <v>35</v>
      </c>
      <c r="Q582" s="192">
        <v>35</v>
      </c>
      <c r="R582" s="193"/>
      <c r="S582" s="192"/>
      <c r="T582" s="194"/>
      <c r="U582" s="195">
        <f>ROUND((((P582*14/35*I582)+(Q582*14/35*J582)+(R582*14/35*K582)+(S582*14/35*L582)+(T582*14/35*M582))*O582),2)</f>
        <v>14</v>
      </c>
      <c r="V582" s="196">
        <f>IF(U582&gt;=14,14,U582)</f>
        <v>14</v>
      </c>
      <c r="W582" s="75">
        <v>50195028000</v>
      </c>
      <c r="X582" s="75">
        <v>54036305000</v>
      </c>
      <c r="Y582" s="181"/>
      <c r="Z582" s="68"/>
      <c r="AA582" s="68"/>
      <c r="AB582" s="58">
        <f t="shared" si="422"/>
        <v>1.27</v>
      </c>
      <c r="AC582" s="477">
        <f t="shared" si="423"/>
        <v>15.24</v>
      </c>
      <c r="AD582" s="478">
        <f t="shared" si="418"/>
        <v>12</v>
      </c>
      <c r="AE582" s="195">
        <v>44</v>
      </c>
      <c r="AF582" s="54"/>
      <c r="AG582" s="491">
        <v>32</v>
      </c>
      <c r="AH582" s="60"/>
      <c r="AI582" s="55"/>
      <c r="AJ582" s="61"/>
      <c r="AK582" s="62"/>
      <c r="AL582" s="63"/>
      <c r="AM582" s="64"/>
      <c r="AN582" s="65"/>
      <c r="AO582" s="66"/>
    </row>
    <row r="583" spans="1:41" s="22" customFormat="1" ht="42" customHeight="1" x14ac:dyDescent="0.15">
      <c r="A583" s="43"/>
      <c r="B583" s="44"/>
      <c r="C583" s="214" t="s">
        <v>176</v>
      </c>
      <c r="D583" s="45" t="s">
        <v>386</v>
      </c>
      <c r="E583" s="45" t="s">
        <v>387</v>
      </c>
      <c r="F583" s="82" t="s">
        <v>90</v>
      </c>
      <c r="G583" s="83"/>
      <c r="H583" s="47" t="s">
        <v>90</v>
      </c>
      <c r="I583" s="48">
        <v>0.4</v>
      </c>
      <c r="J583" s="49">
        <v>0.12</v>
      </c>
      <c r="K583" s="49">
        <v>0.15</v>
      </c>
      <c r="L583" s="49">
        <v>0.33</v>
      </c>
      <c r="M583" s="49"/>
      <c r="N583" s="50">
        <f t="shared" si="425"/>
        <v>1</v>
      </c>
      <c r="O583" s="51">
        <v>1.03</v>
      </c>
      <c r="P583" s="52">
        <v>35</v>
      </c>
      <c r="Q583" s="166">
        <v>27</v>
      </c>
      <c r="R583" s="53">
        <v>35</v>
      </c>
      <c r="S583" s="53">
        <v>35</v>
      </c>
      <c r="T583" s="53"/>
      <c r="U583" s="54">
        <f>ROUND((((P583*14/35*I583)+(Q583*14/35*J583)+(R583*14/35*K583)+(S583*14/35*L583)+(T583*14/35*M583))*O583),2)</f>
        <v>14.02</v>
      </c>
      <c r="V583" s="55">
        <f>IF(U583&gt;=14,14,U583)</f>
        <v>14</v>
      </c>
      <c r="W583" s="75">
        <v>26431875000</v>
      </c>
      <c r="X583" s="75">
        <v>238744064000</v>
      </c>
      <c r="Y583" s="181">
        <v>23615082000</v>
      </c>
      <c r="Z583" s="181">
        <v>26989832000</v>
      </c>
      <c r="AA583" s="56"/>
      <c r="AB583" s="58">
        <f t="shared" si="422"/>
        <v>1.26</v>
      </c>
      <c r="AC583" s="477">
        <f t="shared" si="423"/>
        <v>15.120000000000001</v>
      </c>
      <c r="AD583" s="478">
        <f t="shared" si="418"/>
        <v>12</v>
      </c>
      <c r="AE583" s="54">
        <v>44</v>
      </c>
      <c r="AF583" s="54"/>
      <c r="AG583" s="491">
        <v>32</v>
      </c>
      <c r="AH583" s="60"/>
      <c r="AI583" s="55"/>
      <c r="AJ583" s="61"/>
      <c r="AK583" s="62"/>
      <c r="AL583" s="63"/>
      <c r="AM583" s="64"/>
      <c r="AN583" s="65"/>
      <c r="AO583" s="66"/>
    </row>
    <row r="584" spans="1:41" s="22" customFormat="1" ht="63" customHeight="1" x14ac:dyDescent="0.15">
      <c r="A584" s="43"/>
      <c r="B584" s="44"/>
      <c r="C584" s="170" t="s">
        <v>388</v>
      </c>
      <c r="D584" s="80" t="s">
        <v>389</v>
      </c>
      <c r="E584" s="80"/>
      <c r="F584" s="45"/>
      <c r="G584" s="221"/>
      <c r="H584" s="210" t="s">
        <v>390</v>
      </c>
      <c r="I584" s="48">
        <v>0.7</v>
      </c>
      <c r="J584" s="49">
        <v>0.3</v>
      </c>
      <c r="K584" s="49"/>
      <c r="L584" s="49"/>
      <c r="M584" s="49"/>
      <c r="N584" s="50">
        <f t="shared" si="425"/>
        <v>1</v>
      </c>
      <c r="O584" s="212">
        <v>1</v>
      </c>
      <c r="P584" s="52">
        <v>35</v>
      </c>
      <c r="Q584" s="53">
        <v>35</v>
      </c>
      <c r="R584" s="53">
        <v>35</v>
      </c>
      <c r="S584" s="53"/>
      <c r="T584" s="53"/>
      <c r="U584" s="54">
        <f>ROUND((((P584*14/35*I584)+(Q584*14/35*J584)+(R584*14/35*K584)+(S584*14/35*L584)+(T584*14/35*M584))*O584),2)</f>
        <v>14</v>
      </c>
      <c r="V584" s="55">
        <f>IF(U584&gt;=14,14,U584)</f>
        <v>14</v>
      </c>
      <c r="W584" s="75"/>
      <c r="X584" s="75">
        <v>10481883000</v>
      </c>
      <c r="Y584" s="181"/>
      <c r="Z584" s="56"/>
      <c r="AA584" s="56"/>
      <c r="AB584" s="58">
        <f t="shared" si="422"/>
        <v>0.08</v>
      </c>
      <c r="AC584" s="477">
        <f t="shared" si="423"/>
        <v>0.96</v>
      </c>
      <c r="AD584" s="478">
        <f t="shared" si="418"/>
        <v>0.96</v>
      </c>
      <c r="AE584" s="54">
        <v>44</v>
      </c>
      <c r="AF584" s="54"/>
      <c r="AG584" s="491">
        <v>32</v>
      </c>
      <c r="AH584" s="60"/>
      <c r="AI584" s="55"/>
      <c r="AJ584" s="61"/>
      <c r="AK584" s="62"/>
      <c r="AL584" s="63"/>
      <c r="AM584" s="64"/>
      <c r="AN584" s="65"/>
      <c r="AO584" s="66"/>
    </row>
    <row r="585" spans="1:41" s="22" customFormat="1" ht="42" customHeight="1" x14ac:dyDescent="0.15">
      <c r="A585" s="43"/>
      <c r="B585" s="171"/>
      <c r="C585" s="69" t="s">
        <v>391</v>
      </c>
      <c r="D585" s="80" t="s">
        <v>392</v>
      </c>
      <c r="E585" s="80" t="s">
        <v>393</v>
      </c>
      <c r="F585" s="82" t="s">
        <v>50</v>
      </c>
      <c r="G585" s="83"/>
      <c r="H585" s="47" t="s">
        <v>54</v>
      </c>
      <c r="I585" s="172">
        <v>0.4</v>
      </c>
      <c r="J585" s="49">
        <v>0.2</v>
      </c>
      <c r="K585" s="49">
        <v>0.1</v>
      </c>
      <c r="L585" s="49">
        <v>0.3</v>
      </c>
      <c r="M585" s="49"/>
      <c r="N585" s="50">
        <f t="shared" si="425"/>
        <v>1</v>
      </c>
      <c r="O585" s="212">
        <v>1.03</v>
      </c>
      <c r="P585" s="52">
        <v>35</v>
      </c>
      <c r="Q585" s="53">
        <v>33.799999999999997</v>
      </c>
      <c r="R585" s="53">
        <v>35</v>
      </c>
      <c r="S585" s="53">
        <v>33.799999999999997</v>
      </c>
      <c r="T585" s="53"/>
      <c r="U585" s="54">
        <f>ROUND((((P585*14/35*I585)+(Q585*14/35*J585)+(R585*14/35*K585)+(S585*14/35*L585)+(T585*14/35*M585))*O585),2)</f>
        <v>14.17</v>
      </c>
      <c r="V585" s="55">
        <f>IF(U585&gt;=14,14,U585)</f>
        <v>14</v>
      </c>
      <c r="W585" s="181">
        <v>24117116000</v>
      </c>
      <c r="X585" s="75"/>
      <c r="Y585" s="56"/>
      <c r="Z585" s="56">
        <v>250000000000</v>
      </c>
      <c r="AA585" s="56"/>
      <c r="AB585" s="58">
        <f t="shared" si="422"/>
        <v>2.06</v>
      </c>
      <c r="AC585" s="477">
        <f t="shared" si="423"/>
        <v>24.72</v>
      </c>
      <c r="AD585" s="478">
        <f t="shared" si="418"/>
        <v>12</v>
      </c>
      <c r="AE585" s="54">
        <v>44</v>
      </c>
      <c r="AF585" s="54"/>
      <c r="AG585" s="491">
        <v>32</v>
      </c>
      <c r="AH585" s="60"/>
      <c r="AI585" s="55"/>
      <c r="AJ585" s="61"/>
      <c r="AK585" s="62"/>
      <c r="AL585" s="63"/>
      <c r="AM585" s="64"/>
      <c r="AN585" s="65"/>
      <c r="AO585" s="66"/>
    </row>
    <row r="586" spans="1:41" s="22" customFormat="1" ht="34.5" customHeight="1" x14ac:dyDescent="0.15">
      <c r="A586" s="43"/>
      <c r="B586" s="171"/>
      <c r="C586" s="214"/>
      <c r="D586" s="45"/>
      <c r="E586" s="82"/>
      <c r="F586" s="45"/>
      <c r="G586" s="204"/>
      <c r="H586" s="47"/>
      <c r="I586" s="48"/>
      <c r="J586" s="49"/>
      <c r="K586" s="49"/>
      <c r="L586" s="49"/>
      <c r="M586" s="49"/>
      <c r="N586" s="50"/>
      <c r="O586" s="51"/>
      <c r="P586" s="52"/>
      <c r="Q586" s="166"/>
      <c r="R586" s="53"/>
      <c r="S586" s="53"/>
      <c r="T586" s="53"/>
      <c r="U586" s="54"/>
      <c r="V586" s="55"/>
      <c r="W586" s="75"/>
      <c r="X586" s="181"/>
      <c r="Y586" s="181"/>
      <c r="Z586" s="201"/>
      <c r="AA586" s="56"/>
      <c r="AB586" s="58">
        <f t="shared" si="422"/>
        <v>0</v>
      </c>
      <c r="AC586" s="477">
        <f t="shared" si="423"/>
        <v>0</v>
      </c>
      <c r="AD586" s="478">
        <f t="shared" si="418"/>
        <v>0</v>
      </c>
      <c r="AE586" s="54"/>
      <c r="AF586" s="54"/>
      <c r="AG586" s="491">
        <v>32</v>
      </c>
      <c r="AH586" s="60"/>
      <c r="AI586" s="55"/>
      <c r="AJ586" s="61"/>
      <c r="AK586" s="62"/>
      <c r="AL586" s="63"/>
      <c r="AM586" s="64"/>
      <c r="AN586" s="65"/>
      <c r="AO586" s="66"/>
    </row>
    <row r="587" spans="1:41" s="22" customFormat="1" ht="63" customHeight="1" x14ac:dyDescent="0.15">
      <c r="A587" s="43"/>
      <c r="B587" s="44"/>
      <c r="C587" s="82" t="s">
        <v>394</v>
      </c>
      <c r="D587" s="80" t="s">
        <v>395</v>
      </c>
      <c r="E587" s="80"/>
      <c r="F587" s="45"/>
      <c r="G587" s="83"/>
      <c r="H587" s="47" t="s">
        <v>190</v>
      </c>
      <c r="I587" s="48">
        <v>0.7</v>
      </c>
      <c r="J587" s="49">
        <v>0.3</v>
      </c>
      <c r="K587" s="49"/>
      <c r="L587" s="49"/>
      <c r="M587" s="49"/>
      <c r="N587" s="50">
        <f>SUM(I587:M587)</f>
        <v>1</v>
      </c>
      <c r="O587" s="212">
        <v>1.03</v>
      </c>
      <c r="P587" s="52">
        <v>35</v>
      </c>
      <c r="Q587" s="53">
        <v>35</v>
      </c>
      <c r="R587" s="53"/>
      <c r="S587" s="53"/>
      <c r="T587" s="53"/>
      <c r="U587" s="54">
        <f>ROUND((((P587*14/35*I587)+(Q587*14/35*J587)+(R587*14/35*K587)+(S587*14/35*L587)+(T587*14/35*M587))*O587),2)</f>
        <v>14.42</v>
      </c>
      <c r="V587" s="55">
        <f>IF(U587&gt;=14,14,U587)</f>
        <v>14</v>
      </c>
      <c r="W587" s="197">
        <v>52000000000</v>
      </c>
      <c r="X587" s="75">
        <v>45162600000</v>
      </c>
      <c r="Y587" s="197"/>
      <c r="Z587" s="56"/>
      <c r="AA587" s="56"/>
      <c r="AB587" s="58">
        <f t="shared" si="422"/>
        <v>1.21</v>
      </c>
      <c r="AC587" s="477">
        <f t="shared" si="423"/>
        <v>14.52</v>
      </c>
      <c r="AD587" s="478">
        <f t="shared" si="418"/>
        <v>12</v>
      </c>
      <c r="AE587" s="54">
        <v>44</v>
      </c>
      <c r="AF587" s="54"/>
      <c r="AG587" s="491">
        <v>32</v>
      </c>
      <c r="AH587" s="60"/>
      <c r="AI587" s="55"/>
      <c r="AJ587" s="61"/>
      <c r="AK587" s="62"/>
      <c r="AL587" s="63"/>
      <c r="AM587" s="64"/>
      <c r="AN587" s="65"/>
      <c r="AO587" s="66"/>
    </row>
    <row r="588" spans="1:41" s="22" customFormat="1" ht="34.5" customHeight="1" x14ac:dyDescent="0.15">
      <c r="A588" s="43"/>
      <c r="B588" s="44"/>
      <c r="C588" s="170"/>
      <c r="D588" s="45"/>
      <c r="E588" s="82"/>
      <c r="F588" s="45"/>
      <c r="G588" s="204"/>
      <c r="H588" s="47"/>
      <c r="I588" s="48"/>
      <c r="J588" s="49"/>
      <c r="K588" s="49"/>
      <c r="L588" s="49"/>
      <c r="M588" s="49"/>
      <c r="N588" s="50"/>
      <c r="O588" s="51"/>
      <c r="P588" s="52"/>
      <c r="Q588" s="166"/>
      <c r="R588" s="53"/>
      <c r="S588" s="53"/>
      <c r="T588" s="53"/>
      <c r="U588" s="54"/>
      <c r="V588" s="55"/>
      <c r="W588" s="75"/>
      <c r="X588" s="181"/>
      <c r="Y588" s="181"/>
      <c r="Z588" s="201"/>
      <c r="AA588" s="56"/>
      <c r="AB588" s="58">
        <f t="shared" si="422"/>
        <v>0</v>
      </c>
      <c r="AC588" s="477">
        <f t="shared" si="423"/>
        <v>0</v>
      </c>
      <c r="AD588" s="478">
        <f t="shared" si="418"/>
        <v>0</v>
      </c>
      <c r="AE588" s="54"/>
      <c r="AF588" s="54"/>
      <c r="AG588" s="491">
        <v>32</v>
      </c>
      <c r="AH588" s="60"/>
      <c r="AI588" s="55"/>
      <c r="AJ588" s="61"/>
      <c r="AK588" s="62"/>
      <c r="AL588" s="63"/>
      <c r="AM588" s="64"/>
      <c r="AN588" s="65"/>
      <c r="AO588" s="66"/>
    </row>
    <row r="589" spans="1:41" s="22" customFormat="1" ht="42" customHeight="1" x14ac:dyDescent="0.15">
      <c r="A589" s="43"/>
      <c r="B589" s="44"/>
      <c r="C589" s="69"/>
      <c r="D589" s="45"/>
      <c r="E589" s="82"/>
      <c r="F589" s="104"/>
      <c r="G589" s="83"/>
      <c r="H589" s="175"/>
      <c r="I589" s="48"/>
      <c r="J589" s="49"/>
      <c r="K589" s="49"/>
      <c r="L589" s="49"/>
      <c r="M589" s="49"/>
      <c r="N589" s="50"/>
      <c r="O589" s="212"/>
      <c r="P589" s="52"/>
      <c r="Q589" s="53"/>
      <c r="R589" s="53"/>
      <c r="S589" s="53"/>
      <c r="T589" s="53"/>
      <c r="U589" s="54"/>
      <c r="V589" s="55"/>
      <c r="W589" s="75"/>
      <c r="X589" s="181"/>
      <c r="Y589" s="56"/>
      <c r="Z589" s="56"/>
      <c r="AA589" s="56"/>
      <c r="AB589" s="58">
        <f t="shared" si="422"/>
        <v>0</v>
      </c>
      <c r="AC589" s="477">
        <f t="shared" si="423"/>
        <v>0</v>
      </c>
      <c r="AD589" s="478">
        <f t="shared" si="418"/>
        <v>0</v>
      </c>
      <c r="AE589" s="54"/>
      <c r="AF589" s="54"/>
      <c r="AG589" s="491">
        <v>32</v>
      </c>
      <c r="AH589" s="60"/>
      <c r="AI589" s="55"/>
      <c r="AJ589" s="61"/>
      <c r="AK589" s="62"/>
      <c r="AL589" s="63"/>
      <c r="AM589" s="64"/>
      <c r="AN589" s="65"/>
      <c r="AO589" s="66"/>
    </row>
    <row r="590" spans="1:41" s="22" customFormat="1" ht="63" customHeight="1" x14ac:dyDescent="0.15">
      <c r="A590" s="43"/>
      <c r="B590" s="44"/>
      <c r="C590" s="112" t="s">
        <v>396</v>
      </c>
      <c r="D590" s="104" t="s">
        <v>141</v>
      </c>
      <c r="E590" s="104"/>
      <c r="F590" s="222" t="s">
        <v>397</v>
      </c>
      <c r="G590" s="73"/>
      <c r="H590" s="175"/>
      <c r="I590" s="48"/>
      <c r="J590" s="49"/>
      <c r="K590" s="49"/>
      <c r="L590" s="49"/>
      <c r="M590" s="49"/>
      <c r="N590" s="50"/>
      <c r="O590" s="212"/>
      <c r="P590" s="52"/>
      <c r="Q590" s="53"/>
      <c r="R590" s="53"/>
      <c r="S590" s="53"/>
      <c r="T590" s="53"/>
      <c r="U590" s="54"/>
      <c r="V590" s="55"/>
      <c r="W590" s="201">
        <v>34174505000</v>
      </c>
      <c r="X590" s="181"/>
      <c r="Y590" s="181"/>
      <c r="Z590" s="223"/>
      <c r="AA590" s="56"/>
      <c r="AB590" s="58">
        <f t="shared" si="422"/>
        <v>0</v>
      </c>
      <c r="AC590" s="477">
        <f t="shared" si="423"/>
        <v>0</v>
      </c>
      <c r="AD590" s="478">
        <f t="shared" si="418"/>
        <v>0</v>
      </c>
      <c r="AE590" s="54"/>
      <c r="AF590" s="54"/>
      <c r="AG590" s="491">
        <v>32</v>
      </c>
      <c r="AH590" s="60"/>
      <c r="AI590" s="55"/>
      <c r="AJ590" s="61"/>
      <c r="AK590" s="62"/>
      <c r="AL590" s="63"/>
      <c r="AM590" s="64"/>
      <c r="AN590" s="65"/>
      <c r="AO590" s="66"/>
    </row>
    <row r="591" spans="1:41" s="22" customFormat="1" ht="63" customHeight="1" x14ac:dyDescent="0.15">
      <c r="A591" s="43"/>
      <c r="B591" s="44"/>
      <c r="C591" s="112" t="s">
        <v>375</v>
      </c>
      <c r="D591" s="112" t="s">
        <v>376</v>
      </c>
      <c r="E591" s="45"/>
      <c r="F591" s="112" t="s">
        <v>398</v>
      </c>
      <c r="G591" s="83"/>
      <c r="H591" s="175" t="s">
        <v>399</v>
      </c>
      <c r="I591" s="48">
        <v>0.51</v>
      </c>
      <c r="J591" s="49">
        <v>0.49</v>
      </c>
      <c r="K591" s="49"/>
      <c r="L591" s="49"/>
      <c r="M591" s="49"/>
      <c r="N591" s="50">
        <f t="shared" ref="N591:N596" si="428">SUM(I591:M591)</f>
        <v>1</v>
      </c>
      <c r="O591" s="212">
        <v>1.03</v>
      </c>
      <c r="P591" s="74">
        <v>33.799999999999997</v>
      </c>
      <c r="Q591" s="53">
        <v>35</v>
      </c>
      <c r="R591" s="53"/>
      <c r="S591" s="53"/>
      <c r="T591" s="53"/>
      <c r="U591" s="54">
        <f t="shared" ref="U591:U596" si="429">ROUND((((P591*14/35*I591)+(Q591*14/35*J591)+(R591*14/35*K591)+(S591*14/35*L591)+(T591*14/35*M591))*O591),2)</f>
        <v>14.17</v>
      </c>
      <c r="V591" s="55">
        <f t="shared" ref="V591:V596" si="430">IF(U591&gt;=14,14,U591)</f>
        <v>14</v>
      </c>
      <c r="W591" s="181">
        <v>48259549000</v>
      </c>
      <c r="X591" s="181">
        <v>51595471000</v>
      </c>
      <c r="Y591" s="181"/>
      <c r="Z591" s="56"/>
      <c r="AA591" s="56"/>
      <c r="AB591" s="58">
        <f t="shared" si="422"/>
        <v>1.21</v>
      </c>
      <c r="AC591" s="477">
        <f t="shared" si="423"/>
        <v>14.52</v>
      </c>
      <c r="AD591" s="478">
        <f t="shared" si="418"/>
        <v>12</v>
      </c>
      <c r="AE591" s="54">
        <v>44</v>
      </c>
      <c r="AF591" s="54"/>
      <c r="AG591" s="491">
        <v>32</v>
      </c>
      <c r="AH591" s="60"/>
      <c r="AI591" s="55"/>
      <c r="AJ591" s="61"/>
      <c r="AK591" s="62"/>
      <c r="AL591" s="63"/>
      <c r="AM591" s="64"/>
      <c r="AN591" s="65"/>
      <c r="AO591" s="66"/>
    </row>
    <row r="592" spans="1:41" s="22" customFormat="1" ht="48.75" customHeight="1" x14ac:dyDescent="0.15">
      <c r="A592" s="43"/>
      <c r="B592" s="44"/>
      <c r="C592" s="112" t="s">
        <v>396</v>
      </c>
      <c r="D592" s="113" t="s">
        <v>129</v>
      </c>
      <c r="E592" s="117"/>
      <c r="F592" s="45"/>
      <c r="G592" s="83"/>
      <c r="H592" s="175"/>
      <c r="I592" s="48">
        <v>0.51</v>
      </c>
      <c r="J592" s="49">
        <v>0.49</v>
      </c>
      <c r="K592" s="49"/>
      <c r="L592" s="49"/>
      <c r="M592" s="49"/>
      <c r="N592" s="50">
        <f t="shared" si="428"/>
        <v>1</v>
      </c>
      <c r="O592" s="212">
        <v>1.03</v>
      </c>
      <c r="P592" s="52">
        <v>35</v>
      </c>
      <c r="Q592" s="53">
        <v>35</v>
      </c>
      <c r="R592" s="53"/>
      <c r="S592" s="53"/>
      <c r="T592" s="53"/>
      <c r="U592" s="54">
        <f t="shared" si="429"/>
        <v>14.42</v>
      </c>
      <c r="V592" s="55">
        <f t="shared" si="430"/>
        <v>14</v>
      </c>
      <c r="W592" s="201">
        <v>34174505000</v>
      </c>
      <c r="X592" s="197">
        <v>66405922000</v>
      </c>
      <c r="Y592" s="197"/>
      <c r="Z592" s="56"/>
      <c r="AA592" s="56"/>
      <c r="AB592" s="58">
        <f t="shared" si="422"/>
        <v>1.22</v>
      </c>
      <c r="AC592" s="477">
        <f t="shared" si="423"/>
        <v>14.64</v>
      </c>
      <c r="AD592" s="478">
        <f t="shared" si="418"/>
        <v>12</v>
      </c>
      <c r="AE592" s="54">
        <v>44</v>
      </c>
      <c r="AF592" s="54"/>
      <c r="AG592" s="491">
        <v>32</v>
      </c>
      <c r="AH592" s="60"/>
      <c r="AI592" s="55"/>
      <c r="AJ592" s="61"/>
      <c r="AK592" s="62"/>
      <c r="AL592" s="63"/>
      <c r="AM592" s="64"/>
      <c r="AN592" s="65"/>
      <c r="AO592" s="66"/>
    </row>
    <row r="593" spans="1:41" s="22" customFormat="1" ht="42" customHeight="1" x14ac:dyDescent="0.15">
      <c r="A593" s="43"/>
      <c r="B593" s="171"/>
      <c r="C593" s="215" t="s">
        <v>176</v>
      </c>
      <c r="D593" s="112" t="s">
        <v>386</v>
      </c>
      <c r="E593" s="107" t="s">
        <v>400</v>
      </c>
      <c r="F593" s="222" t="s">
        <v>397</v>
      </c>
      <c r="G593" s="83"/>
      <c r="H593" s="47"/>
      <c r="I593" s="48">
        <v>0.375</v>
      </c>
      <c r="J593" s="49">
        <v>0.125</v>
      </c>
      <c r="K593" s="49">
        <v>0.3</v>
      </c>
      <c r="L593" s="49">
        <v>0.2</v>
      </c>
      <c r="M593" s="49"/>
      <c r="N593" s="50">
        <f t="shared" si="428"/>
        <v>1</v>
      </c>
      <c r="O593" s="51">
        <v>1.03</v>
      </c>
      <c r="P593" s="52">
        <v>35</v>
      </c>
      <c r="Q593" s="166">
        <v>27</v>
      </c>
      <c r="R593" s="53">
        <v>35</v>
      </c>
      <c r="S593" s="53">
        <v>35</v>
      </c>
      <c r="T593" s="53"/>
      <c r="U593" s="54">
        <f t="shared" si="429"/>
        <v>14.01</v>
      </c>
      <c r="V593" s="55">
        <f t="shared" si="430"/>
        <v>14</v>
      </c>
      <c r="W593" s="75">
        <v>26431875000</v>
      </c>
      <c r="X593" s="75">
        <v>238744064000</v>
      </c>
      <c r="Y593" s="75">
        <v>10481883000</v>
      </c>
      <c r="Z593" s="181">
        <v>36000000000</v>
      </c>
      <c r="AA593" s="56"/>
      <c r="AB593" s="58">
        <f t="shared" si="422"/>
        <v>1.22</v>
      </c>
      <c r="AC593" s="477">
        <f t="shared" si="423"/>
        <v>14.64</v>
      </c>
      <c r="AD593" s="478">
        <f t="shared" ref="AD593:AD656" si="431">IF(AC593&gt;=12,12,AC593)</f>
        <v>12</v>
      </c>
      <c r="AE593" s="54">
        <v>44</v>
      </c>
      <c r="AF593" s="54"/>
      <c r="AG593" s="491">
        <v>32</v>
      </c>
      <c r="AH593" s="60"/>
      <c r="AI593" s="55"/>
      <c r="AJ593" s="61"/>
      <c r="AK593" s="62"/>
      <c r="AL593" s="63"/>
      <c r="AM593" s="64"/>
      <c r="AN593" s="65"/>
      <c r="AO593" s="66"/>
    </row>
    <row r="594" spans="1:41" s="22" customFormat="1" ht="63" customHeight="1" x14ac:dyDescent="0.15">
      <c r="A594" s="43"/>
      <c r="B594" s="44"/>
      <c r="C594" s="224" t="s">
        <v>384</v>
      </c>
      <c r="D594" s="224" t="s">
        <v>314</v>
      </c>
      <c r="E594" s="45"/>
      <c r="F594" s="45"/>
      <c r="G594" s="73"/>
      <c r="H594" s="47"/>
      <c r="I594" s="48">
        <v>0.7</v>
      </c>
      <c r="J594" s="49">
        <v>0.3</v>
      </c>
      <c r="K594" s="49">
        <v>0</v>
      </c>
      <c r="L594" s="49"/>
      <c r="M594" s="49"/>
      <c r="N594" s="50">
        <f t="shared" si="428"/>
        <v>1</v>
      </c>
      <c r="O594" s="212">
        <v>1.03</v>
      </c>
      <c r="P594" s="52">
        <v>35</v>
      </c>
      <c r="Q594" s="53">
        <v>35</v>
      </c>
      <c r="R594" s="53"/>
      <c r="S594" s="53"/>
      <c r="T594" s="53"/>
      <c r="U594" s="54">
        <f t="shared" si="429"/>
        <v>14.42</v>
      </c>
      <c r="V594" s="55">
        <f t="shared" si="430"/>
        <v>14</v>
      </c>
      <c r="W594" s="75">
        <v>50195028000</v>
      </c>
      <c r="X594" s="197">
        <v>49326338000</v>
      </c>
      <c r="Y594" s="181"/>
      <c r="Z594" s="56"/>
      <c r="AA594" s="56"/>
      <c r="AB594" s="58">
        <f t="shared" si="422"/>
        <v>1.21</v>
      </c>
      <c r="AC594" s="477">
        <f t="shared" si="423"/>
        <v>14.52</v>
      </c>
      <c r="AD594" s="478">
        <f t="shared" si="431"/>
        <v>12</v>
      </c>
      <c r="AE594" s="54">
        <v>44</v>
      </c>
      <c r="AF594" s="54"/>
      <c r="AG594" s="491">
        <v>32</v>
      </c>
      <c r="AH594" s="60"/>
      <c r="AI594" s="55"/>
      <c r="AJ594" s="61"/>
      <c r="AK594" s="62"/>
      <c r="AL594" s="63"/>
      <c r="AM594" s="64"/>
      <c r="AN594" s="65"/>
      <c r="AO594" s="66"/>
    </row>
    <row r="595" spans="1:41" s="22" customFormat="1" ht="63" customHeight="1" x14ac:dyDescent="0.15">
      <c r="A595" s="43"/>
      <c r="B595" s="171"/>
      <c r="C595" s="45" t="s">
        <v>401</v>
      </c>
      <c r="D595" s="112" t="s">
        <v>382</v>
      </c>
      <c r="E595" s="45"/>
      <c r="F595" s="45"/>
      <c r="G595" s="83"/>
      <c r="H595" s="47"/>
      <c r="I595" s="48">
        <v>0.501</v>
      </c>
      <c r="J595" s="49">
        <v>0.499</v>
      </c>
      <c r="K595" s="49">
        <v>0</v>
      </c>
      <c r="L595" s="49"/>
      <c r="M595" s="49"/>
      <c r="N595" s="50">
        <f t="shared" si="428"/>
        <v>1</v>
      </c>
      <c r="O595" s="212">
        <v>1.03</v>
      </c>
      <c r="P595" s="52">
        <v>35</v>
      </c>
      <c r="Q595" s="53">
        <v>35</v>
      </c>
      <c r="R595" s="53"/>
      <c r="S595" s="53"/>
      <c r="T595" s="53"/>
      <c r="U595" s="54">
        <f t="shared" si="429"/>
        <v>14.42</v>
      </c>
      <c r="V595" s="55">
        <f t="shared" si="430"/>
        <v>14</v>
      </c>
      <c r="W595" s="181">
        <v>48114547000</v>
      </c>
      <c r="X595" s="181">
        <v>51776738000</v>
      </c>
      <c r="Y595" s="181"/>
      <c r="Z595" s="56"/>
      <c r="AA595" s="56"/>
      <c r="AB595" s="58">
        <f t="shared" si="422"/>
        <v>1.21</v>
      </c>
      <c r="AC595" s="477">
        <f t="shared" si="423"/>
        <v>14.52</v>
      </c>
      <c r="AD595" s="478">
        <f t="shared" si="431"/>
        <v>12</v>
      </c>
      <c r="AE595" s="54">
        <v>44</v>
      </c>
      <c r="AF595" s="54"/>
      <c r="AG595" s="491">
        <v>32</v>
      </c>
      <c r="AH595" s="60"/>
      <c r="AI595" s="55"/>
      <c r="AJ595" s="61"/>
      <c r="AK595" s="62"/>
      <c r="AL595" s="63"/>
      <c r="AM595" s="64"/>
      <c r="AN595" s="65"/>
      <c r="AO595" s="66"/>
    </row>
    <row r="596" spans="1:41" s="22" customFormat="1" ht="63" customHeight="1" x14ac:dyDescent="0.15">
      <c r="A596" s="43"/>
      <c r="B596" s="171"/>
      <c r="C596" s="112" t="s">
        <v>398</v>
      </c>
      <c r="D596" s="109" t="s">
        <v>261</v>
      </c>
      <c r="E596" s="45"/>
      <c r="F596" s="82"/>
      <c r="G596" s="204"/>
      <c r="H596" s="47"/>
      <c r="I596" s="187">
        <v>0.51</v>
      </c>
      <c r="J596" s="188">
        <v>0.49</v>
      </c>
      <c r="K596" s="188"/>
      <c r="L596" s="188"/>
      <c r="M596" s="188"/>
      <c r="N596" s="189">
        <f t="shared" si="428"/>
        <v>1</v>
      </c>
      <c r="O596" s="211">
        <v>1</v>
      </c>
      <c r="P596" s="191">
        <v>35</v>
      </c>
      <c r="Q596" s="192">
        <v>35</v>
      </c>
      <c r="R596" s="193"/>
      <c r="S596" s="192"/>
      <c r="T596" s="194"/>
      <c r="U596" s="195">
        <f t="shared" si="429"/>
        <v>14</v>
      </c>
      <c r="V596" s="196">
        <f t="shared" si="430"/>
        <v>14</v>
      </c>
      <c r="W596" s="75">
        <v>50128061000</v>
      </c>
      <c r="X596" s="75">
        <v>54036305000</v>
      </c>
      <c r="Y596" s="181"/>
      <c r="Z596" s="68"/>
      <c r="AA596" s="68"/>
      <c r="AB596" s="58">
        <f t="shared" si="422"/>
        <v>1.27</v>
      </c>
      <c r="AC596" s="477">
        <f t="shared" si="423"/>
        <v>15.24</v>
      </c>
      <c r="AD596" s="478">
        <f t="shared" si="431"/>
        <v>12</v>
      </c>
      <c r="AE596" s="195">
        <v>44</v>
      </c>
      <c r="AF596" s="54"/>
      <c r="AG596" s="491">
        <v>32</v>
      </c>
      <c r="AH596" s="60"/>
      <c r="AI596" s="55"/>
      <c r="AJ596" s="61"/>
      <c r="AK596" s="62"/>
      <c r="AL596" s="63"/>
      <c r="AM596" s="64"/>
      <c r="AN596" s="65"/>
      <c r="AO596" s="66"/>
    </row>
    <row r="597" spans="1:41" s="22" customFormat="1" ht="63" customHeight="1" x14ac:dyDescent="0.15">
      <c r="A597" s="43"/>
      <c r="B597" s="225"/>
      <c r="C597" s="45"/>
      <c r="D597" s="45"/>
      <c r="E597" s="45"/>
      <c r="F597" s="45"/>
      <c r="G597" s="83"/>
      <c r="H597" s="47"/>
      <c r="I597" s="48"/>
      <c r="J597" s="49"/>
      <c r="K597" s="49"/>
      <c r="L597" s="49"/>
      <c r="M597" s="49"/>
      <c r="N597" s="50"/>
      <c r="O597" s="212"/>
      <c r="P597" s="52"/>
      <c r="Q597" s="53"/>
      <c r="R597" s="53"/>
      <c r="S597" s="53"/>
      <c r="T597" s="53"/>
      <c r="U597" s="54"/>
      <c r="V597" s="55"/>
      <c r="W597" s="201"/>
      <c r="X597" s="197"/>
      <c r="Y597" s="197"/>
      <c r="Z597" s="56"/>
      <c r="AA597" s="56"/>
      <c r="AB597" s="58">
        <f t="shared" si="422"/>
        <v>0</v>
      </c>
      <c r="AC597" s="477">
        <f t="shared" si="423"/>
        <v>0</v>
      </c>
      <c r="AD597" s="478">
        <f t="shared" si="431"/>
        <v>0</v>
      </c>
      <c r="AE597" s="54"/>
      <c r="AF597" s="54"/>
      <c r="AG597" s="491">
        <v>32</v>
      </c>
      <c r="AH597" s="60"/>
      <c r="AI597" s="55"/>
      <c r="AJ597" s="61"/>
      <c r="AK597" s="62"/>
      <c r="AL597" s="63"/>
      <c r="AM597" s="64"/>
      <c r="AN597" s="65"/>
      <c r="AO597" s="66"/>
    </row>
    <row r="598" spans="1:41" s="22" customFormat="1" ht="57" customHeight="1" x14ac:dyDescent="0.15">
      <c r="A598" s="43"/>
      <c r="B598" s="171"/>
      <c r="C598" s="45"/>
      <c r="D598" s="45"/>
      <c r="E598" s="82"/>
      <c r="F598" s="45"/>
      <c r="G598" s="83"/>
      <c r="H598" s="47"/>
      <c r="I598" s="48"/>
      <c r="J598" s="49"/>
      <c r="K598" s="49"/>
      <c r="L598" s="49"/>
      <c r="M598" s="49"/>
      <c r="N598" s="50"/>
      <c r="O598" s="212"/>
      <c r="P598" s="52"/>
      <c r="Q598" s="53"/>
      <c r="R598" s="53"/>
      <c r="S598" s="53"/>
      <c r="T598" s="53"/>
      <c r="U598" s="54"/>
      <c r="V598" s="55"/>
      <c r="W598" s="181"/>
      <c r="X598" s="197"/>
      <c r="Y598" s="75"/>
      <c r="Z598" s="56"/>
      <c r="AA598" s="56"/>
      <c r="AB598" s="58">
        <f t="shared" si="422"/>
        <v>0</v>
      </c>
      <c r="AC598" s="477">
        <f t="shared" si="423"/>
        <v>0</v>
      </c>
      <c r="AD598" s="478">
        <f t="shared" si="431"/>
        <v>0</v>
      </c>
      <c r="AE598" s="54"/>
      <c r="AF598" s="54"/>
      <c r="AG598" s="491">
        <v>32</v>
      </c>
      <c r="AH598" s="60"/>
      <c r="AI598" s="55"/>
      <c r="AJ598" s="61"/>
      <c r="AK598" s="62"/>
      <c r="AL598" s="63"/>
      <c r="AM598" s="64"/>
      <c r="AN598" s="65"/>
      <c r="AO598" s="66"/>
    </row>
    <row r="599" spans="1:41" s="22" customFormat="1" ht="42" customHeight="1" x14ac:dyDescent="0.15">
      <c r="A599" s="43"/>
      <c r="B599" s="44"/>
      <c r="C599" s="107" t="s">
        <v>402</v>
      </c>
      <c r="D599" s="103" t="s">
        <v>222</v>
      </c>
      <c r="E599" s="45"/>
      <c r="F599" s="82"/>
      <c r="G599" s="83"/>
      <c r="H599" s="47" t="s">
        <v>403</v>
      </c>
      <c r="I599" s="48">
        <v>0.51</v>
      </c>
      <c r="J599" s="49">
        <v>0.49</v>
      </c>
      <c r="K599" s="49"/>
      <c r="L599" s="49"/>
      <c r="M599" s="49"/>
      <c r="N599" s="50">
        <f>SUM(I599:M599)</f>
        <v>1</v>
      </c>
      <c r="O599" s="51">
        <v>1.03</v>
      </c>
      <c r="P599" s="52">
        <v>35</v>
      </c>
      <c r="Q599" s="166">
        <v>35</v>
      </c>
      <c r="R599" s="53"/>
      <c r="S599" s="53"/>
      <c r="T599" s="53"/>
      <c r="U599" s="54">
        <f>ROUND((((P599*14/35*I599)+(Q599*14/35*J599)+(R599*14/35*K599)+(S599*14/35*L599)+(T599*14/35*M599))*O599),2)</f>
        <v>14.42</v>
      </c>
      <c r="V599" s="55">
        <f>IF(U599&gt;=14,14,U599)</f>
        <v>14</v>
      </c>
      <c r="W599" s="75">
        <v>29237986000</v>
      </c>
      <c r="X599" s="75">
        <v>62778580000</v>
      </c>
      <c r="Y599" s="75"/>
      <c r="Z599" s="181"/>
      <c r="AA599" s="56"/>
      <c r="AB599" s="58">
        <f t="shared" si="422"/>
        <v>1.1100000000000001</v>
      </c>
      <c r="AC599" s="477">
        <f t="shared" si="423"/>
        <v>13.32</v>
      </c>
      <c r="AD599" s="478">
        <f t="shared" si="431"/>
        <v>12</v>
      </c>
      <c r="AE599" s="54">
        <v>44</v>
      </c>
      <c r="AF599" s="54"/>
      <c r="AG599" s="491">
        <v>32</v>
      </c>
      <c r="AH599" s="60"/>
      <c r="AI599" s="55"/>
      <c r="AJ599" s="61"/>
      <c r="AK599" s="62"/>
      <c r="AL599" s="63"/>
      <c r="AM599" s="64"/>
      <c r="AN599" s="65"/>
      <c r="AO599" s="66"/>
    </row>
    <row r="600" spans="1:41" s="22" customFormat="1" ht="63" customHeight="1" x14ac:dyDescent="0.15">
      <c r="A600" s="43"/>
      <c r="B600" s="44"/>
      <c r="C600" s="213"/>
      <c r="D600" s="104" t="s">
        <v>404</v>
      </c>
      <c r="E600" s="82" t="s">
        <v>405</v>
      </c>
      <c r="F600" s="82" t="s">
        <v>406</v>
      </c>
      <c r="G600" s="83"/>
      <c r="H600" s="47"/>
      <c r="I600" s="48">
        <v>0.5</v>
      </c>
      <c r="J600" s="49">
        <v>0.3</v>
      </c>
      <c r="K600" s="49">
        <v>0.2</v>
      </c>
      <c r="L600" s="49"/>
      <c r="M600" s="49"/>
      <c r="N600" s="50">
        <f>SUM(I600:M600)</f>
        <v>1</v>
      </c>
      <c r="O600" s="212">
        <v>1.03</v>
      </c>
      <c r="P600" s="52">
        <v>35</v>
      </c>
      <c r="Q600" s="53">
        <v>33.799999999999997</v>
      </c>
      <c r="R600" s="53">
        <v>33.799999999999997</v>
      </c>
      <c r="S600" s="53"/>
      <c r="T600" s="53"/>
      <c r="U600" s="54">
        <f>ROUND((((P600*14/35*I600)+(Q600*14/35*J600)+(R600*14/35*K600)+(S600*14/35*L600)+(T600*14/35*M600))*O600),2)</f>
        <v>14.17</v>
      </c>
      <c r="V600" s="55">
        <f>IF(U600&gt;=14,14,U600)</f>
        <v>14</v>
      </c>
      <c r="W600" s="181"/>
      <c r="X600" s="181"/>
      <c r="Y600" s="75"/>
      <c r="Z600" s="56"/>
      <c r="AA600" s="56"/>
      <c r="AB600" s="58">
        <f t="shared" si="422"/>
        <v>0</v>
      </c>
      <c r="AC600" s="477">
        <f t="shared" si="423"/>
        <v>0</v>
      </c>
      <c r="AD600" s="478">
        <f t="shared" si="431"/>
        <v>0</v>
      </c>
      <c r="AE600" s="54">
        <v>44</v>
      </c>
      <c r="AF600" s="54"/>
      <c r="AG600" s="491">
        <v>32</v>
      </c>
      <c r="AH600" s="60"/>
      <c r="AI600" s="55"/>
      <c r="AJ600" s="61"/>
      <c r="AK600" s="62"/>
      <c r="AL600" s="63"/>
      <c r="AM600" s="64"/>
      <c r="AN600" s="65"/>
      <c r="AO600" s="66"/>
    </row>
    <row r="601" spans="1:41" s="22" customFormat="1" ht="63" customHeight="1" x14ac:dyDescent="0.15">
      <c r="A601" s="43"/>
      <c r="B601" s="44"/>
      <c r="C601" s="117"/>
      <c r="D601" s="104" t="s">
        <v>407</v>
      </c>
      <c r="E601" s="104" t="s">
        <v>408</v>
      </c>
      <c r="F601" s="45"/>
      <c r="G601" s="83"/>
      <c r="H601" s="47"/>
      <c r="I601" s="48"/>
      <c r="J601" s="49"/>
      <c r="K601" s="49"/>
      <c r="L601" s="49"/>
      <c r="M601" s="49"/>
      <c r="N601" s="50"/>
      <c r="O601" s="226"/>
      <c r="P601" s="52"/>
      <c r="Q601" s="53"/>
      <c r="R601" s="53"/>
      <c r="S601" s="53"/>
      <c r="T601" s="53"/>
      <c r="U601" s="54"/>
      <c r="V601" s="55"/>
      <c r="W601" s="181"/>
      <c r="X601" s="181"/>
      <c r="Y601" s="181"/>
      <c r="Z601" s="56"/>
      <c r="AA601" s="56"/>
      <c r="AB601" s="58">
        <f t="shared" si="422"/>
        <v>0</v>
      </c>
      <c r="AC601" s="477">
        <f t="shared" si="423"/>
        <v>0</v>
      </c>
      <c r="AD601" s="478">
        <f t="shared" si="431"/>
        <v>0</v>
      </c>
      <c r="AE601" s="54"/>
      <c r="AF601" s="54"/>
      <c r="AG601" s="491">
        <v>32</v>
      </c>
      <c r="AH601" s="60"/>
      <c r="AI601" s="55"/>
      <c r="AJ601" s="61"/>
      <c r="AK601" s="62"/>
      <c r="AL601" s="63"/>
      <c r="AM601" s="64"/>
      <c r="AN601" s="65"/>
      <c r="AO601" s="66"/>
    </row>
    <row r="602" spans="1:41" s="22" customFormat="1" ht="63" customHeight="1" x14ac:dyDescent="0.15">
      <c r="A602" s="43"/>
      <c r="B602" s="44"/>
      <c r="C602" s="117"/>
      <c r="D602" s="104"/>
      <c r="E602" s="82"/>
      <c r="F602" s="45" t="s">
        <v>387</v>
      </c>
      <c r="G602" s="83"/>
      <c r="H602" s="47"/>
      <c r="I602" s="48"/>
      <c r="J602" s="49"/>
      <c r="K602" s="49"/>
      <c r="L602" s="49"/>
      <c r="M602" s="49"/>
      <c r="N602" s="50"/>
      <c r="O602" s="226"/>
      <c r="P602" s="52"/>
      <c r="Q602" s="53"/>
      <c r="R602" s="53"/>
      <c r="S602" s="53"/>
      <c r="T602" s="53"/>
      <c r="U602" s="54"/>
      <c r="V602" s="55"/>
      <c r="W602" s="181"/>
      <c r="X602" s="181"/>
      <c r="Y602" s="181"/>
      <c r="Z602" s="56"/>
      <c r="AA602" s="56"/>
      <c r="AB602" s="58">
        <f t="shared" si="422"/>
        <v>0</v>
      </c>
      <c r="AC602" s="477">
        <f t="shared" si="423"/>
        <v>0</v>
      </c>
      <c r="AD602" s="478">
        <f t="shared" si="431"/>
        <v>0</v>
      </c>
      <c r="AE602" s="54"/>
      <c r="AF602" s="54"/>
      <c r="AG602" s="491">
        <v>32</v>
      </c>
      <c r="AH602" s="60"/>
      <c r="AI602" s="55"/>
      <c r="AJ602" s="61"/>
      <c r="AK602" s="62"/>
      <c r="AL602" s="63"/>
      <c r="AM602" s="64"/>
      <c r="AN602" s="65"/>
      <c r="AO602" s="66"/>
    </row>
    <row r="603" spans="1:41" s="22" customFormat="1" ht="42" customHeight="1" x14ac:dyDescent="0.15">
      <c r="A603" s="43"/>
      <c r="B603" s="44"/>
      <c r="C603" s="112" t="s">
        <v>409</v>
      </c>
      <c r="D603" s="45"/>
      <c r="E603" s="45"/>
      <c r="F603" s="82"/>
      <c r="G603" s="83"/>
      <c r="H603" s="47"/>
      <c r="I603" s="48">
        <v>1</v>
      </c>
      <c r="J603" s="49">
        <v>0</v>
      </c>
      <c r="K603" s="49"/>
      <c r="L603" s="49"/>
      <c r="M603" s="49"/>
      <c r="N603" s="50">
        <f t="shared" ref="N603:N611" si="432">SUM(I603:M603)</f>
        <v>1</v>
      </c>
      <c r="O603" s="212">
        <v>1</v>
      </c>
      <c r="P603" s="52">
        <v>33.799999999999997</v>
      </c>
      <c r="Q603" s="53">
        <v>35</v>
      </c>
      <c r="R603" s="53"/>
      <c r="S603" s="53"/>
      <c r="T603" s="53"/>
      <c r="U603" s="54">
        <f t="shared" ref="U603:U611" si="433">ROUND((((P603*14/35*I603)+(Q603*14/35*J603)+(R603*14/35*K603)+(S603*14/35*L603)+(T603*14/35*M603))*O603),2)</f>
        <v>13.52</v>
      </c>
      <c r="V603" s="55">
        <f t="shared" ref="V603:V611" si="434">IF(U603&gt;=14,14,U603)</f>
        <v>13.52</v>
      </c>
      <c r="W603" s="75">
        <v>45162600000</v>
      </c>
      <c r="X603" s="75"/>
      <c r="Y603" s="56"/>
      <c r="Z603" s="56"/>
      <c r="AA603" s="56"/>
      <c r="AB603" s="58">
        <f t="shared" si="422"/>
        <v>1.1000000000000001</v>
      </c>
      <c r="AC603" s="477">
        <f t="shared" si="423"/>
        <v>13.200000000000001</v>
      </c>
      <c r="AD603" s="478">
        <f t="shared" si="431"/>
        <v>12</v>
      </c>
      <c r="AE603" s="54">
        <v>44</v>
      </c>
      <c r="AF603" s="54"/>
      <c r="AG603" s="491">
        <v>32</v>
      </c>
      <c r="AH603" s="60"/>
      <c r="AI603" s="55"/>
      <c r="AJ603" s="61"/>
      <c r="AK603" s="62"/>
      <c r="AL603" s="63"/>
      <c r="AM603" s="64"/>
      <c r="AN603" s="65"/>
      <c r="AO603" s="66"/>
    </row>
    <row r="604" spans="1:41" s="22" customFormat="1" ht="42" customHeight="1" x14ac:dyDescent="0.15">
      <c r="A604" s="43"/>
      <c r="B604" s="44"/>
      <c r="C604" s="113" t="s">
        <v>410</v>
      </c>
      <c r="D604" s="104" t="s">
        <v>407</v>
      </c>
      <c r="E604" s="104" t="s">
        <v>408</v>
      </c>
      <c r="F604" s="80"/>
      <c r="G604" s="76"/>
      <c r="H604" s="210" t="s">
        <v>411</v>
      </c>
      <c r="I604" s="187">
        <v>0.5</v>
      </c>
      <c r="J604" s="188">
        <v>0.3</v>
      </c>
      <c r="K604" s="188">
        <v>0.2</v>
      </c>
      <c r="L604" s="188"/>
      <c r="M604" s="188"/>
      <c r="N604" s="188">
        <f t="shared" si="432"/>
        <v>1</v>
      </c>
      <c r="O604" s="227">
        <v>1.03</v>
      </c>
      <c r="P604" s="192">
        <v>35</v>
      </c>
      <c r="Q604" s="192">
        <v>33.799999999999997</v>
      </c>
      <c r="R604" s="192">
        <v>33.799999999999997</v>
      </c>
      <c r="S604" s="192"/>
      <c r="T604" s="192"/>
      <c r="U604" s="195">
        <f t="shared" si="433"/>
        <v>14.17</v>
      </c>
      <c r="V604" s="199">
        <f t="shared" si="434"/>
        <v>14</v>
      </c>
      <c r="W604" s="75">
        <v>90839122000</v>
      </c>
      <c r="X604" s="197">
        <v>10758701000</v>
      </c>
      <c r="Y604" s="75">
        <v>25177288000</v>
      </c>
      <c r="Z604" s="68"/>
      <c r="AA604" s="68"/>
      <c r="AB604" s="58">
        <f t="shared" si="422"/>
        <v>1.31</v>
      </c>
      <c r="AC604" s="477">
        <f t="shared" si="423"/>
        <v>15.72</v>
      </c>
      <c r="AD604" s="478">
        <f t="shared" si="431"/>
        <v>12</v>
      </c>
      <c r="AE604" s="195">
        <v>44</v>
      </c>
      <c r="AF604" s="54"/>
      <c r="AG604" s="491">
        <v>32</v>
      </c>
      <c r="AH604" s="60"/>
      <c r="AI604" s="55"/>
      <c r="AJ604" s="61"/>
      <c r="AK604" s="62"/>
      <c r="AL604" s="63"/>
      <c r="AM604" s="64"/>
      <c r="AN604" s="65"/>
      <c r="AO604" s="66"/>
    </row>
    <row r="605" spans="1:41" s="22" customFormat="1" ht="42" customHeight="1" x14ac:dyDescent="0.15">
      <c r="A605" s="43"/>
      <c r="B605" s="44"/>
      <c r="C605" s="82" t="s">
        <v>223</v>
      </c>
      <c r="D605" s="103" t="s">
        <v>230</v>
      </c>
      <c r="E605" s="45"/>
      <c r="F605" s="80"/>
      <c r="G605" s="83"/>
      <c r="H605" s="47"/>
      <c r="I605" s="48">
        <v>0.51</v>
      </c>
      <c r="J605" s="49">
        <v>0.49</v>
      </c>
      <c r="K605" s="49"/>
      <c r="L605" s="49"/>
      <c r="M605" s="49"/>
      <c r="N605" s="50">
        <f t="shared" si="432"/>
        <v>1</v>
      </c>
      <c r="O605" s="212">
        <v>1.03</v>
      </c>
      <c r="P605" s="52">
        <v>35</v>
      </c>
      <c r="Q605" s="53">
        <v>33.799999999999997</v>
      </c>
      <c r="R605" s="53"/>
      <c r="S605" s="53"/>
      <c r="T605" s="53"/>
      <c r="U605" s="54">
        <f t="shared" si="433"/>
        <v>14.18</v>
      </c>
      <c r="V605" s="55">
        <f t="shared" si="434"/>
        <v>14</v>
      </c>
      <c r="W605" s="228">
        <v>27578006000</v>
      </c>
      <c r="X605" s="75">
        <v>66643876000</v>
      </c>
      <c r="Y605" s="56"/>
      <c r="Z605" s="56"/>
      <c r="AA605" s="56"/>
      <c r="AB605" s="58">
        <f t="shared" si="422"/>
        <v>1.1399999999999999</v>
      </c>
      <c r="AC605" s="477">
        <f t="shared" si="423"/>
        <v>13.68</v>
      </c>
      <c r="AD605" s="478">
        <f t="shared" si="431"/>
        <v>12</v>
      </c>
      <c r="AE605" s="54">
        <v>44</v>
      </c>
      <c r="AF605" s="54"/>
      <c r="AG605" s="491">
        <v>32</v>
      </c>
      <c r="AH605" s="60"/>
      <c r="AI605" s="55"/>
      <c r="AJ605" s="61"/>
      <c r="AK605" s="62"/>
      <c r="AL605" s="63"/>
      <c r="AM605" s="64"/>
      <c r="AN605" s="65"/>
      <c r="AO605" s="66"/>
    </row>
    <row r="606" spans="1:41" s="22" customFormat="1" ht="63" customHeight="1" x14ac:dyDescent="0.15">
      <c r="A606" s="43"/>
      <c r="B606" s="171"/>
      <c r="C606" s="82" t="s">
        <v>341</v>
      </c>
      <c r="D606" s="103" t="s">
        <v>382</v>
      </c>
      <c r="E606" s="45"/>
      <c r="F606" s="45"/>
      <c r="G606" s="83"/>
      <c r="H606" s="47"/>
      <c r="I606" s="48">
        <v>0.51</v>
      </c>
      <c r="J606" s="49">
        <v>0.49</v>
      </c>
      <c r="K606" s="49">
        <v>0</v>
      </c>
      <c r="L606" s="49"/>
      <c r="M606" s="49"/>
      <c r="N606" s="50">
        <f t="shared" si="432"/>
        <v>1</v>
      </c>
      <c r="O606" s="212">
        <v>1.03</v>
      </c>
      <c r="P606" s="52">
        <v>33.799999999999997</v>
      </c>
      <c r="Q606" s="53">
        <v>35</v>
      </c>
      <c r="R606" s="53"/>
      <c r="S606" s="53"/>
      <c r="T606" s="53"/>
      <c r="U606" s="54">
        <f t="shared" si="433"/>
        <v>14.17</v>
      </c>
      <c r="V606" s="55">
        <f t="shared" si="434"/>
        <v>14</v>
      </c>
      <c r="W606" s="181">
        <v>43321346000</v>
      </c>
      <c r="X606" s="181">
        <v>51776738000</v>
      </c>
      <c r="Y606" s="181"/>
      <c r="Z606" s="56"/>
      <c r="AA606" s="56"/>
      <c r="AB606" s="58">
        <f t="shared" si="422"/>
        <v>1.1499999999999999</v>
      </c>
      <c r="AC606" s="477">
        <f t="shared" si="423"/>
        <v>13.799999999999999</v>
      </c>
      <c r="AD606" s="478">
        <f t="shared" si="431"/>
        <v>12</v>
      </c>
      <c r="AE606" s="54">
        <v>44</v>
      </c>
      <c r="AF606" s="54"/>
      <c r="AG606" s="491">
        <v>32</v>
      </c>
      <c r="AH606" s="60"/>
      <c r="AI606" s="55"/>
      <c r="AJ606" s="61"/>
      <c r="AK606" s="62"/>
      <c r="AL606" s="63"/>
      <c r="AM606" s="64"/>
      <c r="AN606" s="65"/>
      <c r="AO606" s="66"/>
    </row>
    <row r="607" spans="1:41" s="22" customFormat="1" ht="63" customHeight="1" x14ac:dyDescent="0.15">
      <c r="A607" s="43"/>
      <c r="B607" s="44"/>
      <c r="C607" s="185" t="s">
        <v>261</v>
      </c>
      <c r="D607" s="82" t="s">
        <v>218</v>
      </c>
      <c r="E607" s="45"/>
      <c r="F607" s="82"/>
      <c r="G607" s="204"/>
      <c r="H607" s="47"/>
      <c r="I607" s="187">
        <v>0.8</v>
      </c>
      <c r="J607" s="188">
        <v>0.2</v>
      </c>
      <c r="K607" s="188"/>
      <c r="L607" s="188"/>
      <c r="M607" s="188"/>
      <c r="N607" s="189">
        <f t="shared" si="432"/>
        <v>1</v>
      </c>
      <c r="O607" s="211">
        <v>1.03</v>
      </c>
      <c r="P607" s="191">
        <v>35</v>
      </c>
      <c r="Q607" s="192">
        <v>35</v>
      </c>
      <c r="R607" s="193"/>
      <c r="S607" s="192"/>
      <c r="T607" s="194"/>
      <c r="U607" s="195">
        <f t="shared" si="433"/>
        <v>14.42</v>
      </c>
      <c r="V607" s="196">
        <f t="shared" si="434"/>
        <v>14</v>
      </c>
      <c r="W607" s="75">
        <v>54036305000</v>
      </c>
      <c r="X607" s="181">
        <v>26989832000</v>
      </c>
      <c r="Y607" s="181"/>
      <c r="Z607" s="68"/>
      <c r="AA607" s="68"/>
      <c r="AB607" s="58">
        <f t="shared" si="422"/>
        <v>1.18</v>
      </c>
      <c r="AC607" s="195">
        <f>12*AB607*O607</f>
        <v>14.584800000000001</v>
      </c>
      <c r="AD607" s="478">
        <f t="shared" si="431"/>
        <v>12</v>
      </c>
      <c r="AE607" s="195">
        <v>44</v>
      </c>
      <c r="AF607" s="54"/>
      <c r="AG607" s="491">
        <v>32</v>
      </c>
      <c r="AH607" s="60"/>
      <c r="AI607" s="55"/>
      <c r="AJ607" s="61"/>
      <c r="AK607" s="62"/>
      <c r="AL607" s="63"/>
      <c r="AM607" s="64"/>
      <c r="AN607" s="65"/>
      <c r="AO607" s="66"/>
    </row>
    <row r="608" spans="1:41" s="22" customFormat="1" ht="63" customHeight="1" x14ac:dyDescent="0.15">
      <c r="A608" s="43"/>
      <c r="B608" s="44"/>
      <c r="C608" s="213" t="s">
        <v>412</v>
      </c>
      <c r="D608" s="219" t="s">
        <v>314</v>
      </c>
      <c r="E608" s="45"/>
      <c r="F608" s="45"/>
      <c r="G608" s="83"/>
      <c r="H608" s="47"/>
      <c r="I608" s="48">
        <v>0.51</v>
      </c>
      <c r="J608" s="49">
        <v>0.49</v>
      </c>
      <c r="K608" s="49">
        <v>0</v>
      </c>
      <c r="L608" s="49"/>
      <c r="M608" s="49"/>
      <c r="N608" s="50">
        <f t="shared" si="432"/>
        <v>1</v>
      </c>
      <c r="O608" s="212">
        <v>1.03</v>
      </c>
      <c r="P608" s="52">
        <v>35</v>
      </c>
      <c r="Q608" s="53">
        <v>35</v>
      </c>
      <c r="R608" s="53"/>
      <c r="S608" s="53"/>
      <c r="T608" s="53"/>
      <c r="U608" s="54">
        <f t="shared" si="433"/>
        <v>14.42</v>
      </c>
      <c r="V608" s="55">
        <f t="shared" si="434"/>
        <v>14</v>
      </c>
      <c r="W608" s="201">
        <v>41980000000</v>
      </c>
      <c r="X608" s="197">
        <v>49326338000</v>
      </c>
      <c r="Y608" s="181"/>
      <c r="Z608" s="56"/>
      <c r="AA608" s="56"/>
      <c r="AB608" s="58">
        <f t="shared" si="422"/>
        <v>1.1100000000000001</v>
      </c>
      <c r="AC608" s="54">
        <f>12*AB608*O608</f>
        <v>13.7196</v>
      </c>
      <c r="AD608" s="478">
        <f t="shared" si="431"/>
        <v>12</v>
      </c>
      <c r="AE608" s="54">
        <v>44</v>
      </c>
      <c r="AF608" s="54"/>
      <c r="AG608" s="491">
        <v>32</v>
      </c>
      <c r="AH608" s="60"/>
      <c r="AI608" s="55"/>
      <c r="AJ608" s="61"/>
      <c r="AK608" s="62"/>
      <c r="AL608" s="63"/>
      <c r="AM608" s="64"/>
      <c r="AN608" s="65"/>
      <c r="AO608" s="66"/>
    </row>
    <row r="609" spans="1:41" s="22" customFormat="1" ht="48.75" customHeight="1" x14ac:dyDescent="0.15">
      <c r="A609" s="43"/>
      <c r="B609" s="44"/>
      <c r="C609" s="229" t="s">
        <v>413</v>
      </c>
      <c r="D609" s="107" t="s">
        <v>129</v>
      </c>
      <c r="E609" s="45"/>
      <c r="F609" s="45"/>
      <c r="G609" s="83"/>
      <c r="H609" s="47"/>
      <c r="I609" s="48">
        <v>0.51</v>
      </c>
      <c r="J609" s="49">
        <v>0.49</v>
      </c>
      <c r="K609" s="49"/>
      <c r="L609" s="49"/>
      <c r="M609" s="49"/>
      <c r="N609" s="50">
        <f t="shared" si="432"/>
        <v>1</v>
      </c>
      <c r="O609" s="212">
        <v>1.03</v>
      </c>
      <c r="P609" s="52">
        <v>33.799999999999997</v>
      </c>
      <c r="Q609" s="166">
        <v>35</v>
      </c>
      <c r="R609" s="53"/>
      <c r="S609" s="53"/>
      <c r="T609" s="53"/>
      <c r="U609" s="54">
        <f t="shared" si="433"/>
        <v>14.17</v>
      </c>
      <c r="V609" s="55">
        <f t="shared" si="434"/>
        <v>14</v>
      </c>
      <c r="W609" s="181">
        <v>23191739000</v>
      </c>
      <c r="X609" s="197">
        <v>66405922000</v>
      </c>
      <c r="Y609" s="197"/>
      <c r="Z609" s="56"/>
      <c r="AA609" s="56"/>
      <c r="AB609" s="58">
        <f t="shared" si="422"/>
        <v>1.08</v>
      </c>
      <c r="AC609" s="54">
        <f>12*AB609*O609</f>
        <v>13.348800000000001</v>
      </c>
      <c r="AD609" s="478">
        <f t="shared" si="431"/>
        <v>12</v>
      </c>
      <c r="AE609" s="54">
        <v>44</v>
      </c>
      <c r="AF609" s="54"/>
      <c r="AG609" s="491">
        <v>32</v>
      </c>
      <c r="AH609" s="60"/>
      <c r="AI609" s="55"/>
      <c r="AJ609" s="61"/>
      <c r="AK609" s="62"/>
      <c r="AL609" s="63"/>
      <c r="AM609" s="64"/>
      <c r="AN609" s="65"/>
      <c r="AO609" s="66"/>
    </row>
    <row r="610" spans="1:41" s="22" customFormat="1" ht="42" customHeight="1" x14ac:dyDescent="0.15">
      <c r="A610" s="43"/>
      <c r="B610" s="44"/>
      <c r="C610" s="104" t="s">
        <v>402</v>
      </c>
      <c r="D610" s="82" t="s">
        <v>222</v>
      </c>
      <c r="E610" s="45"/>
      <c r="F610" s="82"/>
      <c r="G610" s="83"/>
      <c r="H610" s="47" t="s">
        <v>403</v>
      </c>
      <c r="I610" s="48">
        <v>0.51</v>
      </c>
      <c r="J610" s="49">
        <v>0.49</v>
      </c>
      <c r="K610" s="49"/>
      <c r="L610" s="49"/>
      <c r="M610" s="49"/>
      <c r="N610" s="50">
        <f t="shared" si="432"/>
        <v>1</v>
      </c>
      <c r="O610" s="51">
        <v>1.03</v>
      </c>
      <c r="P610" s="52">
        <v>35</v>
      </c>
      <c r="Q610" s="166">
        <v>35</v>
      </c>
      <c r="R610" s="53"/>
      <c r="S610" s="53"/>
      <c r="T610" s="53"/>
      <c r="U610" s="54">
        <f t="shared" si="433"/>
        <v>14.42</v>
      </c>
      <c r="V610" s="55">
        <f t="shared" si="434"/>
        <v>14</v>
      </c>
      <c r="W610" s="75">
        <v>29237986000</v>
      </c>
      <c r="X610" s="75">
        <v>62778580000</v>
      </c>
      <c r="Y610" s="75"/>
      <c r="Z610" s="181"/>
      <c r="AA610" s="56"/>
      <c r="AB610" s="58">
        <f t="shared" si="422"/>
        <v>1.1100000000000001</v>
      </c>
      <c r="AC610" s="54">
        <f>12*AB610*O610</f>
        <v>13.7196</v>
      </c>
      <c r="AD610" s="478">
        <f t="shared" si="431"/>
        <v>12</v>
      </c>
      <c r="AE610" s="54">
        <v>44</v>
      </c>
      <c r="AF610" s="54"/>
      <c r="AG610" s="491">
        <v>32</v>
      </c>
      <c r="AH610" s="60"/>
      <c r="AI610" s="55"/>
      <c r="AJ610" s="61"/>
      <c r="AK610" s="62"/>
      <c r="AL610" s="63"/>
      <c r="AM610" s="64"/>
      <c r="AN610" s="65"/>
      <c r="AO610" s="66"/>
    </row>
    <row r="611" spans="1:41" s="22" customFormat="1" ht="63" customHeight="1" x14ac:dyDescent="0.15">
      <c r="A611" s="43"/>
      <c r="B611" s="44"/>
      <c r="C611" s="117" t="s">
        <v>414</v>
      </c>
      <c r="D611" s="104" t="s">
        <v>415</v>
      </c>
      <c r="E611" s="45"/>
      <c r="F611" s="45"/>
      <c r="G611" s="83"/>
      <c r="H611" s="47"/>
      <c r="I611" s="48">
        <v>0.51</v>
      </c>
      <c r="J611" s="49">
        <v>0.49</v>
      </c>
      <c r="K611" s="49">
        <v>0</v>
      </c>
      <c r="L611" s="49"/>
      <c r="M611" s="49"/>
      <c r="N611" s="50">
        <f t="shared" si="432"/>
        <v>1</v>
      </c>
      <c r="O611" s="212">
        <v>1.03</v>
      </c>
      <c r="P611" s="52">
        <v>35</v>
      </c>
      <c r="Q611" s="53">
        <v>35</v>
      </c>
      <c r="R611" s="53"/>
      <c r="S611" s="53"/>
      <c r="T611" s="53"/>
      <c r="U611" s="54">
        <f t="shared" si="433"/>
        <v>14.42</v>
      </c>
      <c r="V611" s="55">
        <f t="shared" si="434"/>
        <v>14</v>
      </c>
      <c r="W611" s="197">
        <v>45600000000</v>
      </c>
      <c r="X611" s="197">
        <v>45042351000</v>
      </c>
      <c r="Y611" s="181"/>
      <c r="Z611" s="56"/>
      <c r="AA611" s="56"/>
      <c r="AB611" s="58">
        <f t="shared" si="422"/>
        <v>1.1000000000000001</v>
      </c>
      <c r="AC611" s="54">
        <f>12*AB611*O611</f>
        <v>13.596000000000002</v>
      </c>
      <c r="AD611" s="478">
        <f t="shared" si="431"/>
        <v>12</v>
      </c>
      <c r="AE611" s="54">
        <v>44</v>
      </c>
      <c r="AF611" s="54"/>
      <c r="AG611" s="491">
        <v>32</v>
      </c>
      <c r="AH611" s="60"/>
      <c r="AI611" s="55"/>
      <c r="AJ611" s="61"/>
      <c r="AK611" s="62"/>
      <c r="AL611" s="63"/>
      <c r="AM611" s="64"/>
      <c r="AN611" s="65"/>
      <c r="AO611" s="66"/>
    </row>
    <row r="612" spans="1:41" s="22" customFormat="1" ht="37.5" customHeight="1" x14ac:dyDescent="0.15">
      <c r="A612" s="43"/>
      <c r="B612" s="44"/>
      <c r="C612" s="73"/>
      <c r="D612" s="45"/>
      <c r="E612" s="104"/>
      <c r="F612" s="82"/>
      <c r="G612" s="83"/>
      <c r="H612" s="175"/>
      <c r="I612" s="48"/>
      <c r="J612" s="217"/>
      <c r="K612" s="49"/>
      <c r="L612" s="49"/>
      <c r="M612" s="49"/>
      <c r="N612" s="50"/>
      <c r="O612" s="212"/>
      <c r="P612" s="52"/>
      <c r="Q612" s="53"/>
      <c r="R612" s="53"/>
      <c r="S612" s="53"/>
      <c r="T612" s="53"/>
      <c r="U612" s="54"/>
      <c r="V612" s="55"/>
      <c r="W612" s="201"/>
      <c r="X612" s="201"/>
      <c r="Y612" s="201"/>
      <c r="Z612" s="56"/>
      <c r="AA612" s="56"/>
      <c r="AB612" s="58">
        <f t="shared" si="422"/>
        <v>0</v>
      </c>
      <c r="AC612" s="54"/>
      <c r="AD612" s="478">
        <f t="shared" si="431"/>
        <v>0</v>
      </c>
      <c r="AE612" s="54"/>
      <c r="AF612" s="54"/>
      <c r="AG612" s="491">
        <v>32</v>
      </c>
      <c r="AH612" s="60"/>
      <c r="AI612" s="55"/>
      <c r="AJ612" s="61"/>
      <c r="AK612" s="62"/>
      <c r="AL612" s="63"/>
      <c r="AM612" s="64"/>
      <c r="AN612" s="65"/>
      <c r="AO612" s="66"/>
    </row>
    <row r="613" spans="1:41" s="22" customFormat="1" ht="37.5" customHeight="1" x14ac:dyDescent="0.15">
      <c r="A613" s="43"/>
      <c r="B613" s="44" t="s">
        <v>416</v>
      </c>
      <c r="C613" s="73" t="s">
        <v>388</v>
      </c>
      <c r="D613" s="45"/>
      <c r="E613" s="82"/>
      <c r="F613" s="82"/>
      <c r="G613" s="83"/>
      <c r="H613" s="230"/>
      <c r="I613" s="48"/>
      <c r="J613" s="217"/>
      <c r="K613" s="49"/>
      <c r="L613" s="49"/>
      <c r="M613" s="49"/>
      <c r="N613" s="50"/>
      <c r="O613" s="212"/>
      <c r="P613" s="52"/>
      <c r="Q613" s="53"/>
      <c r="R613" s="53"/>
      <c r="S613" s="53"/>
      <c r="T613" s="53"/>
      <c r="U613" s="54"/>
      <c r="V613" s="55"/>
      <c r="W613" s="201"/>
      <c r="X613" s="201"/>
      <c r="Y613" s="201"/>
      <c r="Z613" s="56"/>
      <c r="AA613" s="56"/>
      <c r="AB613" s="58">
        <f t="shared" ref="AB613:AB676" si="435">ROUND(((((W613*I613)+(X613*J613)+(Y613*K613)+(Z613*L613)+(AA613*M613))/$L$2)),2)</f>
        <v>0</v>
      </c>
      <c r="AC613" s="54"/>
      <c r="AD613" s="478">
        <f t="shared" si="431"/>
        <v>0</v>
      </c>
      <c r="AE613" s="54"/>
      <c r="AF613" s="54"/>
      <c r="AG613" s="491">
        <v>32</v>
      </c>
      <c r="AH613" s="60"/>
      <c r="AI613" s="55"/>
      <c r="AJ613" s="61"/>
      <c r="AK613" s="62"/>
      <c r="AL613" s="63"/>
      <c r="AM613" s="64"/>
      <c r="AN613" s="65"/>
      <c r="AO613" s="66"/>
    </row>
    <row r="614" spans="1:41" s="22" customFormat="1" ht="53.25" customHeight="1" x14ac:dyDescent="0.15">
      <c r="A614" s="43"/>
      <c r="B614" s="44"/>
      <c r="C614" s="45"/>
      <c r="D614" s="82"/>
      <c r="E614" s="82"/>
      <c r="F614" s="45"/>
      <c r="G614" s="83"/>
      <c r="H614" s="47"/>
      <c r="I614" s="48"/>
      <c r="J614" s="49"/>
      <c r="K614" s="49"/>
      <c r="L614" s="49"/>
      <c r="M614" s="49"/>
      <c r="N614" s="50"/>
      <c r="O614" s="212"/>
      <c r="P614" s="52"/>
      <c r="Q614" s="53"/>
      <c r="R614" s="53"/>
      <c r="S614" s="53"/>
      <c r="T614" s="53"/>
      <c r="U614" s="54"/>
      <c r="V614" s="55"/>
      <c r="W614" s="201"/>
      <c r="X614" s="197"/>
      <c r="Y614" s="181"/>
      <c r="Z614" s="56"/>
      <c r="AA614" s="56"/>
      <c r="AB614" s="58">
        <f t="shared" si="435"/>
        <v>0</v>
      </c>
      <c r="AC614" s="54"/>
      <c r="AD614" s="478">
        <f t="shared" si="431"/>
        <v>0</v>
      </c>
      <c r="AE614" s="54"/>
      <c r="AF614" s="54"/>
      <c r="AG614" s="491">
        <v>32</v>
      </c>
      <c r="AH614" s="60"/>
      <c r="AI614" s="55"/>
      <c r="AJ614" s="61"/>
      <c r="AK614" s="62"/>
      <c r="AL614" s="63"/>
      <c r="AM614" s="64"/>
      <c r="AN614" s="65"/>
      <c r="AO614" s="66"/>
    </row>
    <row r="615" spans="1:41" s="22" customFormat="1" ht="53.25" customHeight="1" x14ac:dyDescent="0.15">
      <c r="A615" s="43"/>
      <c r="B615" s="44"/>
      <c r="C615" s="170"/>
      <c r="D615" s="104"/>
      <c r="E615" s="82" t="s">
        <v>417</v>
      </c>
      <c r="F615" s="45"/>
      <c r="G615" s="83"/>
      <c r="H615" s="47"/>
      <c r="I615" s="48"/>
      <c r="J615" s="49"/>
      <c r="K615" s="49"/>
      <c r="L615" s="49"/>
      <c r="M615" s="49"/>
      <c r="N615" s="50"/>
      <c r="O615" s="212"/>
      <c r="P615" s="52"/>
      <c r="Q615" s="53"/>
      <c r="R615" s="53"/>
      <c r="S615" s="53"/>
      <c r="T615" s="53"/>
      <c r="U615" s="54"/>
      <c r="V615" s="55"/>
      <c r="W615" s="75"/>
      <c r="X615" s="181"/>
      <c r="Y615" s="181"/>
      <c r="Z615" s="56"/>
      <c r="AA615" s="56"/>
      <c r="AB615" s="58">
        <f t="shared" si="435"/>
        <v>0</v>
      </c>
      <c r="AC615" s="54"/>
      <c r="AD615" s="478">
        <f t="shared" si="431"/>
        <v>0</v>
      </c>
      <c r="AE615" s="54"/>
      <c r="AF615" s="54"/>
      <c r="AG615" s="491">
        <v>32</v>
      </c>
      <c r="AH615" s="60"/>
      <c r="AI615" s="55"/>
      <c r="AJ615" s="61"/>
      <c r="AK615" s="62"/>
      <c r="AL615" s="63"/>
      <c r="AM615" s="64"/>
      <c r="AN615" s="65"/>
      <c r="AO615" s="66"/>
    </row>
    <row r="616" spans="1:41" s="22" customFormat="1" ht="42" customHeight="1" x14ac:dyDescent="0.15">
      <c r="A616" s="43"/>
      <c r="B616" s="44"/>
      <c r="C616" s="202"/>
      <c r="D616" s="112" t="s">
        <v>418</v>
      </c>
      <c r="E616" s="45"/>
      <c r="F616" s="82"/>
      <c r="G616" s="83"/>
      <c r="H616" s="47" t="s">
        <v>45</v>
      </c>
      <c r="I616" s="48">
        <v>0.51</v>
      </c>
      <c r="J616" s="49">
        <v>0.49</v>
      </c>
      <c r="K616" s="49"/>
      <c r="L616" s="49"/>
      <c r="M616" s="49"/>
      <c r="N616" s="50">
        <f t="shared" ref="N616:N627" si="436">SUM(I616:M616)</f>
        <v>1</v>
      </c>
      <c r="O616" s="212">
        <v>1.03</v>
      </c>
      <c r="P616" s="52">
        <v>35</v>
      </c>
      <c r="Q616" s="53">
        <v>33.799999999999997</v>
      </c>
      <c r="R616" s="53"/>
      <c r="S616" s="53"/>
      <c r="T616" s="53"/>
      <c r="U616" s="54">
        <f>ROUND((((P616*14/35*I616)+(Q616*14/35*J616)+(R616*14/35*K616)+(S616*14/35*L616)+(T616*14/35*M616))*O616),2)</f>
        <v>14.18</v>
      </c>
      <c r="V616" s="55">
        <f>IF(U616&gt;=14,14,U616)</f>
        <v>14</v>
      </c>
      <c r="W616" s="181"/>
      <c r="X616" s="75">
        <v>74910120000</v>
      </c>
      <c r="Y616" s="56"/>
      <c r="Z616" s="56"/>
      <c r="AA616" s="56"/>
      <c r="AB616" s="58">
        <f t="shared" si="435"/>
        <v>0.89</v>
      </c>
      <c r="AC616" s="54">
        <f>12*AB616*O616</f>
        <v>11.000400000000001</v>
      </c>
      <c r="AD616" s="478">
        <f t="shared" si="431"/>
        <v>11.000400000000001</v>
      </c>
      <c r="AE616" s="54">
        <v>44</v>
      </c>
      <c r="AF616" s="54"/>
      <c r="AG616" s="491">
        <v>32</v>
      </c>
      <c r="AH616" s="60"/>
      <c r="AI616" s="55"/>
      <c r="AJ616" s="61"/>
      <c r="AK616" s="62"/>
      <c r="AL616" s="63"/>
      <c r="AM616" s="64"/>
      <c r="AN616" s="65"/>
      <c r="AO616" s="66"/>
    </row>
    <row r="617" spans="1:41" s="22" customFormat="1" ht="42" customHeight="1" x14ac:dyDescent="0.15">
      <c r="A617" s="43"/>
      <c r="B617" s="171"/>
      <c r="C617" s="82" t="s">
        <v>419</v>
      </c>
      <c r="D617" s="80" t="s">
        <v>415</v>
      </c>
      <c r="E617" s="104"/>
      <c r="F617" s="80"/>
      <c r="G617" s="231"/>
      <c r="H617" s="47" t="s">
        <v>190</v>
      </c>
      <c r="I617" s="187">
        <v>0.51</v>
      </c>
      <c r="J617" s="188">
        <v>0.49</v>
      </c>
      <c r="K617" s="188"/>
      <c r="L617" s="188"/>
      <c r="M617" s="188"/>
      <c r="N617" s="189">
        <f t="shared" si="436"/>
        <v>1</v>
      </c>
      <c r="O617" s="211">
        <v>1.03</v>
      </c>
      <c r="P617" s="191">
        <v>35</v>
      </c>
      <c r="Q617" s="232">
        <v>35</v>
      </c>
      <c r="R617" s="192"/>
      <c r="S617" s="192"/>
      <c r="T617" s="192"/>
      <c r="U617" s="195">
        <f>ROUND((((P617*14/35*I617)+(Q617*14/35*J617)+(R617*14/35*K617)+(S617*14/35*L617)+(T617*14/35*M617))*O617),2)</f>
        <v>14.42</v>
      </c>
      <c r="V617" s="199">
        <f>IF(U617&gt;=14,14,U617)</f>
        <v>14</v>
      </c>
      <c r="W617" s="181">
        <v>44000000000</v>
      </c>
      <c r="X617" s="197">
        <v>45042351000</v>
      </c>
      <c r="Y617" s="218"/>
      <c r="Z617" s="68"/>
      <c r="AA617" s="68"/>
      <c r="AB617" s="58">
        <f t="shared" si="435"/>
        <v>1.08</v>
      </c>
      <c r="AC617" s="195">
        <f>12*AB617*O617</f>
        <v>13.348800000000001</v>
      </c>
      <c r="AD617" s="478">
        <f t="shared" si="431"/>
        <v>12</v>
      </c>
      <c r="AE617" s="195">
        <v>44</v>
      </c>
      <c r="AF617" s="54"/>
      <c r="AG617" s="491">
        <v>32</v>
      </c>
      <c r="AH617" s="60"/>
      <c r="AI617" s="55"/>
      <c r="AJ617" s="61"/>
      <c r="AK617" s="62"/>
      <c r="AL617" s="63"/>
      <c r="AM617" s="64"/>
      <c r="AN617" s="65"/>
      <c r="AO617" s="66"/>
    </row>
    <row r="618" spans="1:41" s="22" customFormat="1" ht="42" customHeight="1" x14ac:dyDescent="0.15">
      <c r="A618" s="43"/>
      <c r="B618" s="171"/>
      <c r="C618" s="113" t="s">
        <v>154</v>
      </c>
      <c r="D618" s="45"/>
      <c r="E618" s="104"/>
      <c r="F618" s="80"/>
      <c r="G618" s="231"/>
      <c r="H618" s="210" t="s">
        <v>45</v>
      </c>
      <c r="I618" s="187">
        <v>0.65</v>
      </c>
      <c r="J618" s="188">
        <v>0.35</v>
      </c>
      <c r="K618" s="188"/>
      <c r="L618" s="188"/>
      <c r="M618" s="188"/>
      <c r="N618" s="189">
        <f t="shared" si="436"/>
        <v>1</v>
      </c>
      <c r="O618" s="211">
        <v>1</v>
      </c>
      <c r="P618" s="191">
        <v>35</v>
      </c>
      <c r="Q618" s="232">
        <v>35</v>
      </c>
      <c r="R618" s="192"/>
      <c r="S618" s="192"/>
      <c r="T618" s="192"/>
      <c r="U618" s="195">
        <f>ROUND((((P618*14/35*I618)+(Q618*14/35*J618)+(R618*14/35*K618)+(S618*14/35*L618)+(T618*14/35*M618))*O618),2)</f>
        <v>14</v>
      </c>
      <c r="V618" s="199">
        <f>IF(U618&gt;=14,14,U618)</f>
        <v>14</v>
      </c>
      <c r="W618" s="197">
        <v>59266613000</v>
      </c>
      <c r="X618" s="197">
        <v>7483677000</v>
      </c>
      <c r="Y618" s="218"/>
      <c r="Z618" s="68"/>
      <c r="AA618" s="68"/>
      <c r="AB618" s="58">
        <f t="shared" si="435"/>
        <v>1</v>
      </c>
      <c r="AC618" s="195">
        <f>12*AB618*O618</f>
        <v>12</v>
      </c>
      <c r="AD618" s="478">
        <f t="shared" si="431"/>
        <v>12</v>
      </c>
      <c r="AE618" s="195">
        <v>44</v>
      </c>
      <c r="AF618" s="54"/>
      <c r="AG618" s="491">
        <v>32</v>
      </c>
      <c r="AH618" s="60"/>
      <c r="AI618" s="55"/>
      <c r="AJ618" s="61"/>
      <c r="AK618" s="62"/>
      <c r="AL618" s="63"/>
      <c r="AM618" s="64"/>
      <c r="AN618" s="65"/>
      <c r="AO618" s="66"/>
    </row>
    <row r="619" spans="1:41" s="22" customFormat="1" ht="42" customHeight="1" x14ac:dyDescent="0.15">
      <c r="A619" s="43"/>
      <c r="B619" s="44"/>
      <c r="C619" s="224" t="s">
        <v>420</v>
      </c>
      <c r="D619" s="45"/>
      <c r="E619" s="45"/>
      <c r="F619" s="82"/>
      <c r="G619" s="83"/>
      <c r="H619" s="47" t="s">
        <v>421</v>
      </c>
      <c r="I619" s="48">
        <v>0.5</v>
      </c>
      <c r="J619" s="217">
        <v>0.35</v>
      </c>
      <c r="K619" s="49">
        <v>0.15</v>
      </c>
      <c r="L619" s="49"/>
      <c r="M619" s="49"/>
      <c r="N619" s="50">
        <f t="shared" si="436"/>
        <v>1</v>
      </c>
      <c r="O619" s="212">
        <v>1</v>
      </c>
      <c r="P619" s="52">
        <v>35</v>
      </c>
      <c r="Q619" s="53">
        <v>35</v>
      </c>
      <c r="R619" s="53"/>
      <c r="S619" s="53"/>
      <c r="T619" s="53"/>
      <c r="U619" s="54">
        <f>ROUND((((P619*14/35*I619)+(Q619*14/35*J619)+(R619*14/35*K619)+(S619*14/35*L619)+(T619*14/35*M619))*O619),2)</f>
        <v>11.9</v>
      </c>
      <c r="V619" s="55">
        <f>IF(U619&gt;=14,14,U619)</f>
        <v>11.9</v>
      </c>
      <c r="W619" s="181">
        <v>400000000000</v>
      </c>
      <c r="X619" s="75"/>
      <c r="Y619" s="56"/>
      <c r="Z619" s="56"/>
      <c r="AA619" s="56"/>
      <c r="AB619" s="58">
        <f t="shared" si="435"/>
        <v>4.8600000000000003</v>
      </c>
      <c r="AC619" s="54">
        <f>12*AB619*O619</f>
        <v>58.320000000000007</v>
      </c>
      <c r="AD619" s="478">
        <f t="shared" si="431"/>
        <v>12</v>
      </c>
      <c r="AE619" s="54">
        <v>44</v>
      </c>
      <c r="AF619" s="54"/>
      <c r="AG619" s="491">
        <v>32</v>
      </c>
      <c r="AH619" s="60"/>
      <c r="AI619" s="55"/>
      <c r="AJ619" s="61"/>
      <c r="AK619" s="62"/>
      <c r="AL619" s="63"/>
      <c r="AM619" s="64"/>
      <c r="AN619" s="65"/>
      <c r="AO619" s="66"/>
    </row>
    <row r="620" spans="1:41" s="22" customFormat="1" ht="42" customHeight="1" x14ac:dyDescent="0.15">
      <c r="A620" s="43"/>
      <c r="B620" s="44"/>
      <c r="C620" s="113" t="s">
        <v>422</v>
      </c>
      <c r="D620" s="113" t="s">
        <v>241</v>
      </c>
      <c r="E620" s="112" t="s">
        <v>50</v>
      </c>
      <c r="F620" s="45"/>
      <c r="G620" s="83"/>
      <c r="H620" s="47" t="s">
        <v>342</v>
      </c>
      <c r="I620" s="48">
        <v>0.33900000000000002</v>
      </c>
      <c r="J620" s="49">
        <v>0.33</v>
      </c>
      <c r="K620" s="49">
        <v>0.33</v>
      </c>
      <c r="L620" s="49"/>
      <c r="M620" s="49"/>
      <c r="N620" s="50">
        <f t="shared" si="436"/>
        <v>0.99900000000000011</v>
      </c>
      <c r="O620" s="212">
        <v>1.03</v>
      </c>
      <c r="P620" s="52">
        <v>33.799999999999997</v>
      </c>
      <c r="Q620" s="53">
        <v>35</v>
      </c>
      <c r="R620" s="53">
        <v>33.799999999999997</v>
      </c>
      <c r="S620" s="53"/>
      <c r="T620" s="53"/>
      <c r="U620" s="54">
        <f t="shared" ref="U620:U625" si="437">ROUND((((P620*14/35*I620)+(Q620*14/35*J620)+(R620*14/35*K620)+(S620*14/35*L620)+(T620*14/35*M620))*O620),2)</f>
        <v>14.07</v>
      </c>
      <c r="V620" s="55">
        <f t="shared" ref="V620:V625" si="438">IF(U620&gt;=14,14,U620)</f>
        <v>14</v>
      </c>
      <c r="W620" s="75"/>
      <c r="X620" s="75"/>
      <c r="Y620" s="56">
        <v>250000000000</v>
      </c>
      <c r="Z620" s="56"/>
      <c r="AA620" s="56"/>
      <c r="AB620" s="58">
        <f t="shared" si="435"/>
        <v>2.0099999999999998</v>
      </c>
      <c r="AC620" s="54">
        <f t="shared" ref="AC620:AC625" si="439">12*AB620*O620</f>
        <v>24.843599999999999</v>
      </c>
      <c r="AD620" s="478">
        <f t="shared" si="431"/>
        <v>12</v>
      </c>
      <c r="AE620" s="54">
        <v>44</v>
      </c>
      <c r="AF620" s="54"/>
      <c r="AG620" s="491">
        <v>32</v>
      </c>
      <c r="AH620" s="60"/>
      <c r="AI620" s="55"/>
      <c r="AJ620" s="61"/>
      <c r="AK620" s="62"/>
      <c r="AL620" s="63"/>
      <c r="AM620" s="64"/>
      <c r="AN620" s="65"/>
      <c r="AO620" s="66"/>
    </row>
    <row r="621" spans="1:41" s="22" customFormat="1" ht="48.75" customHeight="1" x14ac:dyDescent="0.15">
      <c r="A621" s="43"/>
      <c r="B621" s="44"/>
      <c r="C621" s="113" t="s">
        <v>221</v>
      </c>
      <c r="D621" s="113" t="s">
        <v>129</v>
      </c>
      <c r="E621" s="45"/>
      <c r="F621" s="45"/>
      <c r="G621" s="83"/>
      <c r="H621" s="47" t="s">
        <v>45</v>
      </c>
      <c r="I621" s="48">
        <v>0.51</v>
      </c>
      <c r="J621" s="49">
        <v>0.49</v>
      </c>
      <c r="K621" s="49"/>
      <c r="L621" s="49"/>
      <c r="M621" s="49"/>
      <c r="N621" s="50">
        <f t="shared" si="436"/>
        <v>1</v>
      </c>
      <c r="O621" s="212">
        <v>1.03</v>
      </c>
      <c r="P621" s="52">
        <v>33.799999999999997</v>
      </c>
      <c r="Q621" s="166">
        <v>35</v>
      </c>
      <c r="R621" s="53"/>
      <c r="S621" s="53"/>
      <c r="T621" s="53"/>
      <c r="U621" s="54">
        <f t="shared" si="437"/>
        <v>14.17</v>
      </c>
      <c r="V621" s="55">
        <f t="shared" si="438"/>
        <v>14</v>
      </c>
      <c r="W621" s="201">
        <v>16412118000</v>
      </c>
      <c r="X621" s="197">
        <v>66405922000</v>
      </c>
      <c r="Y621" s="197"/>
      <c r="Z621" s="56"/>
      <c r="AA621" s="56"/>
      <c r="AB621" s="58">
        <f t="shared" si="435"/>
        <v>0.99</v>
      </c>
      <c r="AC621" s="54">
        <f t="shared" si="439"/>
        <v>12.2364</v>
      </c>
      <c r="AD621" s="478">
        <f t="shared" si="431"/>
        <v>12</v>
      </c>
      <c r="AE621" s="54">
        <v>44</v>
      </c>
      <c r="AF621" s="54"/>
      <c r="AG621" s="491">
        <v>32</v>
      </c>
      <c r="AH621" s="60"/>
      <c r="AI621" s="55"/>
      <c r="AJ621" s="61"/>
      <c r="AK621" s="62"/>
      <c r="AL621" s="63"/>
      <c r="AM621" s="64"/>
      <c r="AN621" s="65"/>
      <c r="AO621" s="66"/>
    </row>
    <row r="622" spans="1:41" s="22" customFormat="1" ht="42" customHeight="1" x14ac:dyDescent="0.15">
      <c r="A622" s="43"/>
      <c r="B622" s="44"/>
      <c r="C622" s="112" t="s">
        <v>387</v>
      </c>
      <c r="D622" s="112" t="s">
        <v>230</v>
      </c>
      <c r="E622" s="45"/>
      <c r="F622" s="80"/>
      <c r="G622" s="83"/>
      <c r="H622" s="47" t="s">
        <v>423</v>
      </c>
      <c r="I622" s="48">
        <v>0.51</v>
      </c>
      <c r="J622" s="49">
        <v>0.49</v>
      </c>
      <c r="K622" s="49"/>
      <c r="L622" s="49"/>
      <c r="M622" s="49"/>
      <c r="N622" s="50">
        <f t="shared" si="436"/>
        <v>1</v>
      </c>
      <c r="O622" s="212">
        <v>1.03</v>
      </c>
      <c r="P622" s="52">
        <v>35</v>
      </c>
      <c r="Q622" s="53">
        <v>33.799999999999997</v>
      </c>
      <c r="R622" s="53"/>
      <c r="S622" s="53"/>
      <c r="T622" s="53"/>
      <c r="U622" s="54">
        <f t="shared" si="437"/>
        <v>14.18</v>
      </c>
      <c r="V622" s="55">
        <f t="shared" si="438"/>
        <v>14</v>
      </c>
      <c r="W622" s="181">
        <v>23615082000</v>
      </c>
      <c r="X622" s="75">
        <v>66643876000</v>
      </c>
      <c r="Y622" s="56"/>
      <c r="Z622" s="56"/>
      <c r="AA622" s="56"/>
      <c r="AB622" s="58">
        <f t="shared" si="435"/>
        <v>1.0900000000000001</v>
      </c>
      <c r="AC622" s="54">
        <f t="shared" si="439"/>
        <v>13.472400000000002</v>
      </c>
      <c r="AD622" s="478">
        <f t="shared" si="431"/>
        <v>12</v>
      </c>
      <c r="AE622" s="54">
        <v>44</v>
      </c>
      <c r="AF622" s="54"/>
      <c r="AG622" s="491">
        <v>32</v>
      </c>
      <c r="AH622" s="60"/>
      <c r="AI622" s="55"/>
      <c r="AJ622" s="61"/>
      <c r="AK622" s="62"/>
      <c r="AL622" s="63"/>
      <c r="AM622" s="64"/>
      <c r="AN622" s="65"/>
      <c r="AO622" s="66"/>
    </row>
    <row r="623" spans="1:41" s="22" customFormat="1" ht="63" customHeight="1" x14ac:dyDescent="0.15">
      <c r="A623" s="43"/>
      <c r="B623" s="44"/>
      <c r="C623" s="113" t="s">
        <v>402</v>
      </c>
      <c r="D623" s="112" t="s">
        <v>376</v>
      </c>
      <c r="E623" s="45"/>
      <c r="F623" s="45"/>
      <c r="G623" s="83"/>
      <c r="H623" s="47" t="s">
        <v>424</v>
      </c>
      <c r="I623" s="48">
        <v>0.51</v>
      </c>
      <c r="J623" s="49">
        <v>0.49</v>
      </c>
      <c r="K623" s="49">
        <v>0</v>
      </c>
      <c r="L623" s="49"/>
      <c r="M623" s="49"/>
      <c r="N623" s="50">
        <f t="shared" si="436"/>
        <v>1</v>
      </c>
      <c r="O623" s="212">
        <v>1.03</v>
      </c>
      <c r="P623" s="52">
        <v>35</v>
      </c>
      <c r="Q623" s="53">
        <v>35</v>
      </c>
      <c r="R623" s="53"/>
      <c r="S623" s="53"/>
      <c r="T623" s="53"/>
      <c r="U623" s="54">
        <f t="shared" si="437"/>
        <v>14.42</v>
      </c>
      <c r="V623" s="55">
        <f t="shared" si="438"/>
        <v>14</v>
      </c>
      <c r="W623" s="75">
        <v>29237986000</v>
      </c>
      <c r="X623" s="181">
        <v>51595471000</v>
      </c>
      <c r="Y623" s="181"/>
      <c r="Z623" s="56"/>
      <c r="AA623" s="56"/>
      <c r="AB623" s="58">
        <f t="shared" si="435"/>
        <v>0.98</v>
      </c>
      <c r="AC623" s="54">
        <f t="shared" si="439"/>
        <v>12.1128</v>
      </c>
      <c r="AD623" s="478">
        <f t="shared" si="431"/>
        <v>12</v>
      </c>
      <c r="AE623" s="54">
        <v>44</v>
      </c>
      <c r="AF623" s="54"/>
      <c r="AG623" s="491">
        <v>32</v>
      </c>
      <c r="AH623" s="60"/>
      <c r="AI623" s="55"/>
      <c r="AJ623" s="61"/>
      <c r="AK623" s="62"/>
      <c r="AL623" s="63"/>
      <c r="AM623" s="64"/>
      <c r="AN623" s="65"/>
      <c r="AO623" s="66"/>
    </row>
    <row r="624" spans="1:41" s="22" customFormat="1" ht="63" customHeight="1" x14ac:dyDescent="0.15">
      <c r="A624" s="43"/>
      <c r="B624" s="44"/>
      <c r="C624" s="109" t="s">
        <v>370</v>
      </c>
      <c r="D624" s="45" t="s">
        <v>417</v>
      </c>
      <c r="E624" s="113" t="s">
        <v>425</v>
      </c>
      <c r="F624" s="45"/>
      <c r="G624" s="83"/>
      <c r="H624" s="47" t="s">
        <v>426</v>
      </c>
      <c r="I624" s="48">
        <v>0.5</v>
      </c>
      <c r="J624" s="49">
        <v>0.3</v>
      </c>
      <c r="K624" s="49">
        <v>0.2</v>
      </c>
      <c r="L624" s="49"/>
      <c r="M624" s="49"/>
      <c r="N624" s="50">
        <f t="shared" si="436"/>
        <v>1</v>
      </c>
      <c r="O624" s="212">
        <v>1.03</v>
      </c>
      <c r="P624" s="52">
        <v>35</v>
      </c>
      <c r="Q624" s="53">
        <v>33.799999999999997</v>
      </c>
      <c r="R624" s="53">
        <v>33.799999999999997</v>
      </c>
      <c r="S624" s="53"/>
      <c r="T624" s="53"/>
      <c r="U624" s="54">
        <f t="shared" si="437"/>
        <v>14.17</v>
      </c>
      <c r="V624" s="55">
        <f t="shared" si="438"/>
        <v>14</v>
      </c>
      <c r="W624" s="75">
        <v>109049673000</v>
      </c>
      <c r="X624" s="181"/>
      <c r="Y624" s="181">
        <v>20750631000</v>
      </c>
      <c r="Z624" s="56"/>
      <c r="AA624" s="56"/>
      <c r="AB624" s="58">
        <f t="shared" si="435"/>
        <v>1.43</v>
      </c>
      <c r="AC624" s="54">
        <f t="shared" si="439"/>
        <v>17.674800000000001</v>
      </c>
      <c r="AD624" s="478">
        <f t="shared" si="431"/>
        <v>12</v>
      </c>
      <c r="AE624" s="54">
        <v>44</v>
      </c>
      <c r="AF624" s="54"/>
      <c r="AG624" s="491">
        <v>32</v>
      </c>
      <c r="AH624" s="60"/>
      <c r="AI624" s="55"/>
      <c r="AJ624" s="61"/>
      <c r="AK624" s="62"/>
      <c r="AL624" s="63"/>
      <c r="AM624" s="64"/>
      <c r="AN624" s="65"/>
      <c r="AO624" s="66"/>
    </row>
    <row r="625" spans="1:41" s="22" customFormat="1" ht="42" customHeight="1" x14ac:dyDescent="0.15">
      <c r="A625" s="43"/>
      <c r="B625" s="44"/>
      <c r="C625" s="118" t="s">
        <v>220</v>
      </c>
      <c r="D625" s="45" t="s">
        <v>427</v>
      </c>
      <c r="E625" s="112" t="s">
        <v>428</v>
      </c>
      <c r="F625" s="45" t="s">
        <v>190</v>
      </c>
      <c r="G625" s="83"/>
      <c r="H625" s="47" t="s">
        <v>429</v>
      </c>
      <c r="I625" s="48">
        <v>0.5</v>
      </c>
      <c r="J625" s="49">
        <v>0.14000000000000001</v>
      </c>
      <c r="K625" s="49">
        <v>0.16</v>
      </c>
      <c r="L625" s="49">
        <v>0.2</v>
      </c>
      <c r="M625" s="49"/>
      <c r="N625" s="50">
        <f t="shared" si="436"/>
        <v>1</v>
      </c>
      <c r="O625" s="212">
        <v>1</v>
      </c>
      <c r="P625" s="52">
        <v>35</v>
      </c>
      <c r="Q625" s="53">
        <v>35</v>
      </c>
      <c r="R625" s="53">
        <v>35</v>
      </c>
      <c r="S625" s="53">
        <v>35</v>
      </c>
      <c r="T625" s="53"/>
      <c r="U625" s="54">
        <f t="shared" si="437"/>
        <v>14</v>
      </c>
      <c r="V625" s="55">
        <f t="shared" si="438"/>
        <v>14</v>
      </c>
      <c r="W625" s="181">
        <v>160000000000</v>
      </c>
      <c r="X625" s="201"/>
      <c r="Y625" s="56"/>
      <c r="Z625" s="56"/>
      <c r="AA625" s="56"/>
      <c r="AB625" s="58">
        <f t="shared" si="435"/>
        <v>1.95</v>
      </c>
      <c r="AC625" s="54">
        <f t="shared" si="439"/>
        <v>23.4</v>
      </c>
      <c r="AD625" s="478">
        <f t="shared" si="431"/>
        <v>12</v>
      </c>
      <c r="AE625" s="54">
        <v>44</v>
      </c>
      <c r="AF625" s="54"/>
      <c r="AG625" s="491">
        <v>32</v>
      </c>
      <c r="AH625" s="60"/>
      <c r="AI625" s="55"/>
      <c r="AJ625" s="61"/>
      <c r="AK625" s="62"/>
      <c r="AL625" s="63"/>
      <c r="AM625" s="64"/>
      <c r="AN625" s="65"/>
      <c r="AO625" s="66"/>
    </row>
    <row r="626" spans="1:41" s="22" customFormat="1" ht="41.25" customHeight="1" x14ac:dyDescent="0.15">
      <c r="A626" s="43"/>
      <c r="B626" s="44"/>
      <c r="C626" s="112" t="s">
        <v>341</v>
      </c>
      <c r="D626" s="112" t="s">
        <v>430</v>
      </c>
      <c r="E626" s="112" t="s">
        <v>431</v>
      </c>
      <c r="F626" s="45"/>
      <c r="G626" s="83"/>
      <c r="H626" s="47" t="s">
        <v>403</v>
      </c>
      <c r="I626" s="48">
        <v>0.4</v>
      </c>
      <c r="J626" s="49">
        <v>0.3</v>
      </c>
      <c r="K626" s="49">
        <v>0.3</v>
      </c>
      <c r="L626" s="49"/>
      <c r="M626" s="49"/>
      <c r="N626" s="50">
        <f t="shared" si="436"/>
        <v>1</v>
      </c>
      <c r="O626" s="212">
        <v>1.03</v>
      </c>
      <c r="P626" s="52">
        <v>33.799999999999997</v>
      </c>
      <c r="Q626" s="53">
        <v>33.799999999999997</v>
      </c>
      <c r="R626" s="53">
        <v>35</v>
      </c>
      <c r="S626" s="53"/>
      <c r="T626" s="53"/>
      <c r="U626" s="54">
        <f>ROUND((((P626*14/35*I626)+(Q626*14/35*J626)+(R626*14/35*K626)+(S626*14/35*L626)+(T626*14/35*M626))*O626),2)</f>
        <v>14.07</v>
      </c>
      <c r="V626" s="55">
        <f>IF(U626&gt;=14,14,U626)</f>
        <v>14</v>
      </c>
      <c r="W626" s="181">
        <v>43321346000</v>
      </c>
      <c r="X626" s="181">
        <v>48259549000</v>
      </c>
      <c r="Y626" s="228">
        <v>27578006000</v>
      </c>
      <c r="Z626" s="56"/>
      <c r="AA626" s="56"/>
      <c r="AB626" s="58">
        <f t="shared" si="435"/>
        <v>0.97</v>
      </c>
      <c r="AC626" s="54">
        <f>12*AB626*O626</f>
        <v>11.9892</v>
      </c>
      <c r="AD626" s="478">
        <f t="shared" si="431"/>
        <v>11.9892</v>
      </c>
      <c r="AE626" s="54">
        <v>44</v>
      </c>
      <c r="AF626" s="54"/>
      <c r="AG626" s="491">
        <v>32</v>
      </c>
      <c r="AH626" s="60"/>
      <c r="AI626" s="55"/>
      <c r="AJ626" s="61"/>
      <c r="AK626" s="62"/>
      <c r="AL626" s="63"/>
      <c r="AM626" s="64"/>
      <c r="AN626" s="65"/>
      <c r="AO626" s="66"/>
    </row>
    <row r="627" spans="1:41" s="22" customFormat="1" ht="42" customHeight="1" x14ac:dyDescent="0.15">
      <c r="A627" s="43"/>
      <c r="B627" s="171"/>
      <c r="C627" s="224" t="s">
        <v>314</v>
      </c>
      <c r="D627" s="80" t="s">
        <v>432</v>
      </c>
      <c r="E627" s="80" t="s">
        <v>433</v>
      </c>
      <c r="F627" s="104"/>
      <c r="G627" s="231"/>
      <c r="H627" s="210" t="s">
        <v>434</v>
      </c>
      <c r="I627" s="187">
        <v>0.47</v>
      </c>
      <c r="J627" s="188">
        <v>0.33</v>
      </c>
      <c r="K627" s="188">
        <v>0.2</v>
      </c>
      <c r="L627" s="188"/>
      <c r="M627" s="188"/>
      <c r="N627" s="189">
        <f t="shared" si="436"/>
        <v>1</v>
      </c>
      <c r="O627" s="211">
        <v>1.03</v>
      </c>
      <c r="P627" s="191">
        <v>35</v>
      </c>
      <c r="Q627" s="192">
        <v>33.799999999999997</v>
      </c>
      <c r="R627" s="192">
        <v>32</v>
      </c>
      <c r="S627" s="192"/>
      <c r="T627" s="192"/>
      <c r="U627" s="195">
        <f>ROUND((((P627*14/35*I627)+(Q627*14/35*J627)+(R627*14/35*K627)+(S627*14/35*L627)+(T627*14/35*M627))*O627),2)</f>
        <v>14.01</v>
      </c>
      <c r="V627" s="199">
        <f>IF(U627&gt;=14,14,U627)</f>
        <v>14</v>
      </c>
      <c r="W627" s="197">
        <v>49326338000</v>
      </c>
      <c r="X627" s="197">
        <v>16614863000</v>
      </c>
      <c r="Y627" s="75">
        <v>56340479000</v>
      </c>
      <c r="Z627" s="68"/>
      <c r="AA627" s="68"/>
      <c r="AB627" s="58">
        <f t="shared" si="435"/>
        <v>0.97</v>
      </c>
      <c r="AC627" s="195">
        <f>12*AB627*O627</f>
        <v>11.9892</v>
      </c>
      <c r="AD627" s="478">
        <f t="shared" si="431"/>
        <v>11.9892</v>
      </c>
      <c r="AE627" s="195">
        <v>44</v>
      </c>
      <c r="AF627" s="54"/>
      <c r="AG627" s="491">
        <v>32</v>
      </c>
      <c r="AH627" s="60"/>
      <c r="AI627" s="55"/>
      <c r="AJ627" s="61"/>
      <c r="AK627" s="62"/>
      <c r="AL627" s="63"/>
      <c r="AM627" s="64"/>
      <c r="AN627" s="65"/>
      <c r="AO627" s="66"/>
    </row>
    <row r="628" spans="1:41" s="22" customFormat="1" ht="63" customHeight="1" x14ac:dyDescent="0.15">
      <c r="A628" s="177"/>
      <c r="B628" s="171"/>
      <c r="C628" s="163" t="s">
        <v>388</v>
      </c>
      <c r="D628" s="80"/>
      <c r="E628" s="45"/>
      <c r="F628" s="45"/>
      <c r="G628" s="83"/>
      <c r="H628" s="47"/>
      <c r="I628" s="48"/>
      <c r="J628" s="49"/>
      <c r="K628" s="50"/>
      <c r="L628" s="49"/>
      <c r="M628" s="188"/>
      <c r="N628" s="233"/>
      <c r="O628" s="212"/>
      <c r="P628" s="52"/>
      <c r="Q628" s="53"/>
      <c r="R628" s="205"/>
      <c r="S628" s="53"/>
      <c r="T628" s="205"/>
      <c r="U628" s="234"/>
      <c r="V628" s="207"/>
      <c r="W628" s="235"/>
      <c r="X628" s="197"/>
      <c r="Y628" s="236"/>
      <c r="Z628" s="56"/>
      <c r="AA628" s="237"/>
      <c r="AB628" s="58">
        <f t="shared" si="435"/>
        <v>0</v>
      </c>
      <c r="AC628" s="238"/>
      <c r="AD628" s="478">
        <f t="shared" si="431"/>
        <v>0</v>
      </c>
      <c r="AE628" s="54"/>
      <c r="AF628" s="54"/>
      <c r="AG628" s="491">
        <v>32</v>
      </c>
      <c r="AH628" s="60"/>
      <c r="AI628" s="55"/>
      <c r="AJ628" s="61"/>
      <c r="AK628" s="62"/>
      <c r="AL628" s="63"/>
      <c r="AM628" s="64"/>
      <c r="AN628" s="65"/>
      <c r="AO628" s="66"/>
    </row>
    <row r="629" spans="1:41" s="22" customFormat="1" ht="41.25" customHeight="1" x14ac:dyDescent="0.15">
      <c r="A629" s="43"/>
      <c r="B629" s="44"/>
      <c r="C629" s="45"/>
      <c r="D629" s="45"/>
      <c r="E629" s="45"/>
      <c r="F629" s="45"/>
      <c r="G629" s="83"/>
      <c r="H629" s="47" t="s">
        <v>403</v>
      </c>
      <c r="I629" s="48">
        <v>0.4</v>
      </c>
      <c r="J629" s="49">
        <v>0.3</v>
      </c>
      <c r="K629" s="49">
        <v>0.3</v>
      </c>
      <c r="L629" s="49"/>
      <c r="M629" s="49"/>
      <c r="N629" s="50">
        <f>SUM(I629:M629)</f>
        <v>1</v>
      </c>
      <c r="O629" s="212">
        <v>1.03</v>
      </c>
      <c r="P629" s="52">
        <v>33.799999999999997</v>
      </c>
      <c r="Q629" s="53">
        <v>33.799999999999997</v>
      </c>
      <c r="R629" s="53">
        <v>35</v>
      </c>
      <c r="S629" s="53"/>
      <c r="T629" s="53"/>
      <c r="U629" s="54">
        <f>ROUND((((P629*14/35*I629)+(Q629*14/35*J629)+(R629*14/35*K629)+(S629*14/35*L629)+(T629*14/35*M629))*O629),2)</f>
        <v>14.07</v>
      </c>
      <c r="V629" s="55">
        <f>IF(U629&gt;=14,14,U629)</f>
        <v>14</v>
      </c>
      <c r="W629" s="181">
        <v>43321346000</v>
      </c>
      <c r="X629" s="181">
        <v>48259549000</v>
      </c>
      <c r="Y629" s="228">
        <v>27578006000</v>
      </c>
      <c r="Z629" s="56"/>
      <c r="AA629" s="56"/>
      <c r="AB629" s="58">
        <f t="shared" si="435"/>
        <v>0.97</v>
      </c>
      <c r="AC629" s="54">
        <f>12*AB629*O629</f>
        <v>11.9892</v>
      </c>
      <c r="AD629" s="478">
        <f t="shared" si="431"/>
        <v>11.9892</v>
      </c>
      <c r="AE629" s="54">
        <v>44</v>
      </c>
      <c r="AF629" s="54"/>
      <c r="AG629" s="491">
        <v>32</v>
      </c>
      <c r="AH629" s="60"/>
      <c r="AI629" s="55"/>
      <c r="AJ629" s="61"/>
      <c r="AK629" s="62"/>
      <c r="AL629" s="63"/>
      <c r="AM629" s="64"/>
      <c r="AN629" s="65"/>
      <c r="AO629" s="66"/>
    </row>
    <row r="630" spans="1:41" s="22" customFormat="1" ht="42" customHeight="1" x14ac:dyDescent="0.15">
      <c r="A630" s="43"/>
      <c r="B630" s="44"/>
      <c r="C630" s="45"/>
      <c r="D630" s="45"/>
      <c r="E630" s="82"/>
      <c r="F630" s="45"/>
      <c r="G630" s="83"/>
      <c r="H630" s="47"/>
      <c r="I630" s="48"/>
      <c r="J630" s="49"/>
      <c r="K630" s="49"/>
      <c r="L630" s="49"/>
      <c r="M630" s="49"/>
      <c r="N630" s="50"/>
      <c r="O630" s="212"/>
      <c r="P630" s="52"/>
      <c r="Q630" s="166"/>
      <c r="R630" s="53"/>
      <c r="S630" s="53"/>
      <c r="T630" s="53"/>
      <c r="U630" s="54"/>
      <c r="V630" s="55"/>
      <c r="W630" s="181">
        <f>W617*I617</f>
        <v>22440000000</v>
      </c>
      <c r="X630" s="181">
        <f>X617*J617</f>
        <v>22070751990</v>
      </c>
      <c r="Y630" s="239">
        <f>SUM(W630:X630)</f>
        <v>44510751990</v>
      </c>
      <c r="Z630" s="56">
        <f>L2</f>
        <v>41123103000</v>
      </c>
      <c r="AA630" s="240"/>
      <c r="AB630" s="58">
        <f t="shared" si="435"/>
        <v>0</v>
      </c>
      <c r="AC630" s="54"/>
      <c r="AD630" s="478">
        <f t="shared" si="431"/>
        <v>0</v>
      </c>
      <c r="AE630" s="54"/>
      <c r="AF630" s="54"/>
      <c r="AG630" s="491">
        <v>32</v>
      </c>
      <c r="AH630" s="60"/>
      <c r="AI630" s="55"/>
      <c r="AJ630" s="61"/>
      <c r="AK630" s="62"/>
      <c r="AL630" s="63"/>
      <c r="AM630" s="64"/>
      <c r="AN630" s="65"/>
      <c r="AO630" s="66"/>
    </row>
    <row r="631" spans="1:41" s="22" customFormat="1" ht="42" customHeight="1" x14ac:dyDescent="0.15">
      <c r="A631" s="43"/>
      <c r="B631" s="44"/>
      <c r="C631" s="82" t="s">
        <v>435</v>
      </c>
      <c r="D631" s="82" t="s">
        <v>436</v>
      </c>
      <c r="E631" s="82" t="s">
        <v>437</v>
      </c>
      <c r="F631" s="45"/>
      <c r="G631" s="83"/>
      <c r="H631" s="47"/>
      <c r="I631" s="48">
        <v>0.37</v>
      </c>
      <c r="J631" s="49">
        <v>0.12</v>
      </c>
      <c r="K631" s="49">
        <v>0.15</v>
      </c>
      <c r="L631" s="217">
        <v>0.36</v>
      </c>
      <c r="M631" s="49"/>
      <c r="N631" s="50">
        <f>SUM(I631:M631)</f>
        <v>1</v>
      </c>
      <c r="O631" s="51">
        <v>1.03</v>
      </c>
      <c r="P631" s="52">
        <v>35</v>
      </c>
      <c r="Q631" s="166">
        <v>29.5</v>
      </c>
      <c r="R631" s="53">
        <v>33.799999999999997</v>
      </c>
      <c r="S631" s="53">
        <v>35</v>
      </c>
      <c r="T631" s="53"/>
      <c r="U631" s="54">
        <f>ROUND((((P631*14/35*I631)+(Q631*14/35*J631)+(R631*14/35*K631)+(S631*14/35*L631)+(T631*14/35*M631))*O631),2)</f>
        <v>14.07</v>
      </c>
      <c r="V631" s="55">
        <f>IF(U631&gt;=14,14,U631)</f>
        <v>14</v>
      </c>
      <c r="W631" s="181">
        <v>17073510000</v>
      </c>
      <c r="X631" s="181">
        <v>238744064000</v>
      </c>
      <c r="Y631" s="239">
        <v>22300000000</v>
      </c>
      <c r="Z631" s="56">
        <v>7104458000</v>
      </c>
      <c r="AA631" s="56"/>
      <c r="AB631" s="58">
        <f t="shared" si="435"/>
        <v>0.99</v>
      </c>
      <c r="AC631" s="54">
        <f>12*AB631*O631</f>
        <v>12.2364</v>
      </c>
      <c r="AD631" s="478">
        <f t="shared" si="431"/>
        <v>12</v>
      </c>
      <c r="AE631" s="54">
        <v>44</v>
      </c>
      <c r="AF631" s="54"/>
      <c r="AG631" s="491">
        <v>32</v>
      </c>
      <c r="AH631" s="60"/>
      <c r="AI631" s="55"/>
      <c r="AJ631" s="61"/>
      <c r="AK631" s="62"/>
      <c r="AL631" s="63"/>
      <c r="AM631" s="64"/>
      <c r="AN631" s="65"/>
      <c r="AO631" s="66"/>
    </row>
    <row r="632" spans="1:41" s="22" customFormat="1" ht="42" customHeight="1" x14ac:dyDescent="0.15">
      <c r="A632" s="241"/>
      <c r="B632" s="171"/>
      <c r="C632" s="80"/>
      <c r="D632" s="117"/>
      <c r="E632" s="80" t="s">
        <v>438</v>
      </c>
      <c r="F632" s="174"/>
      <c r="G632" s="231"/>
      <c r="H632" s="47"/>
      <c r="I632" s="187"/>
      <c r="J632" s="188"/>
      <c r="K632" s="188"/>
      <c r="L632" s="188"/>
      <c r="M632" s="188"/>
      <c r="N632" s="188"/>
      <c r="O632" s="227"/>
      <c r="P632" s="192"/>
      <c r="Q632" s="192"/>
      <c r="R632" s="192"/>
      <c r="S632" s="192"/>
      <c r="T632" s="192"/>
      <c r="U632" s="195"/>
      <c r="V632" s="199"/>
      <c r="W632" s="197"/>
      <c r="X632" s="197"/>
      <c r="Y632" s="68"/>
      <c r="Z632" s="68"/>
      <c r="AA632" s="68"/>
      <c r="AB632" s="58">
        <f t="shared" si="435"/>
        <v>0</v>
      </c>
      <c r="AC632" s="195"/>
      <c r="AD632" s="478">
        <f t="shared" si="431"/>
        <v>0</v>
      </c>
      <c r="AE632" s="195"/>
      <c r="AF632" s="54"/>
      <c r="AG632" s="491">
        <v>32</v>
      </c>
      <c r="AH632" s="60"/>
      <c r="AI632" s="55"/>
      <c r="AJ632" s="61"/>
      <c r="AK632" s="62"/>
      <c r="AL632" s="63"/>
      <c r="AM632" s="64"/>
      <c r="AN632" s="65"/>
      <c r="AO632" s="66"/>
    </row>
    <row r="633" spans="1:41" s="22" customFormat="1" ht="63" customHeight="1" x14ac:dyDescent="0.15">
      <c r="A633" s="242"/>
      <c r="B633" s="44"/>
      <c r="C633" s="80"/>
      <c r="D633" s="45"/>
      <c r="E633" s="45"/>
      <c r="F633" s="80"/>
      <c r="G633" s="83"/>
      <c r="H633" s="47"/>
      <c r="I633" s="48"/>
      <c r="J633" s="49"/>
      <c r="K633" s="49"/>
      <c r="L633" s="49"/>
      <c r="M633" s="49"/>
      <c r="N633" s="50"/>
      <c r="O633" s="226"/>
      <c r="P633" s="52"/>
      <c r="Q633" s="53"/>
      <c r="R633" s="53"/>
      <c r="S633" s="53"/>
      <c r="T633" s="53"/>
      <c r="U633" s="54"/>
      <c r="V633" s="55"/>
      <c r="W633" s="75"/>
      <c r="X633" s="181"/>
      <c r="Y633" s="181"/>
      <c r="Z633" s="56"/>
      <c r="AA633" s="56"/>
      <c r="AB633" s="58">
        <f t="shared" si="435"/>
        <v>0</v>
      </c>
      <c r="AC633" s="54"/>
      <c r="AD633" s="478">
        <f t="shared" si="431"/>
        <v>0</v>
      </c>
      <c r="AE633" s="54"/>
      <c r="AF633" s="54"/>
      <c r="AG633" s="491">
        <v>32</v>
      </c>
      <c r="AH633" s="60"/>
      <c r="AI633" s="55"/>
      <c r="AJ633" s="61"/>
      <c r="AK633" s="62"/>
      <c r="AL633" s="63"/>
      <c r="AM633" s="64"/>
      <c r="AN633" s="65"/>
      <c r="AO633" s="66"/>
    </row>
    <row r="634" spans="1:41" s="22" customFormat="1" ht="63" customHeight="1" x14ac:dyDescent="0.15">
      <c r="A634" s="242"/>
      <c r="B634" s="44"/>
      <c r="C634" s="243"/>
      <c r="D634" s="45"/>
      <c r="E634" s="45"/>
      <c r="F634" s="45"/>
      <c r="G634" s="83"/>
      <c r="H634" s="47"/>
      <c r="I634" s="48"/>
      <c r="J634" s="49"/>
      <c r="K634" s="49"/>
      <c r="L634" s="49"/>
      <c r="M634" s="49"/>
      <c r="N634" s="50"/>
      <c r="O634" s="226"/>
      <c r="P634" s="52"/>
      <c r="Q634" s="53"/>
      <c r="R634" s="53"/>
      <c r="S634" s="53"/>
      <c r="T634" s="53"/>
      <c r="U634" s="54"/>
      <c r="V634" s="55"/>
      <c r="W634" s="75"/>
      <c r="X634" s="181"/>
      <c r="Y634" s="181"/>
      <c r="Z634" s="56"/>
      <c r="AA634" s="56"/>
      <c r="AB634" s="58">
        <f t="shared" si="435"/>
        <v>0</v>
      </c>
      <c r="AC634" s="54"/>
      <c r="AD634" s="478">
        <f t="shared" si="431"/>
        <v>0</v>
      </c>
      <c r="AE634" s="54"/>
      <c r="AF634" s="54"/>
      <c r="AG634" s="491">
        <v>32</v>
      </c>
      <c r="AH634" s="60"/>
      <c r="AI634" s="55"/>
      <c r="AJ634" s="61"/>
      <c r="AK634" s="62"/>
      <c r="AL634" s="63"/>
      <c r="AM634" s="64"/>
      <c r="AN634" s="65"/>
      <c r="AO634" s="66"/>
    </row>
    <row r="635" spans="1:41" s="22" customFormat="1" ht="24.95" customHeight="1" x14ac:dyDescent="0.15">
      <c r="A635" s="94"/>
      <c r="B635" s="244"/>
      <c r="C635" s="86"/>
      <c r="D635" s="86"/>
      <c r="E635" s="86"/>
      <c r="F635" s="86"/>
      <c r="G635" s="87"/>
      <c r="H635" s="210" t="s">
        <v>190</v>
      </c>
      <c r="I635" s="88"/>
      <c r="J635" s="86"/>
      <c r="K635" s="86"/>
      <c r="L635" s="86"/>
      <c r="M635" s="86"/>
      <c r="N635" s="86"/>
      <c r="O635" s="86"/>
      <c r="P635" s="86"/>
      <c r="Q635" s="86"/>
      <c r="R635" s="86"/>
      <c r="S635" s="86"/>
      <c r="T635" s="86"/>
      <c r="U635" s="245"/>
      <c r="V635" s="96"/>
      <c r="W635" s="94"/>
      <c r="X635" s="94"/>
      <c r="Y635" s="94"/>
      <c r="Z635" s="94"/>
      <c r="AA635" s="94"/>
      <c r="AB635" s="58">
        <f t="shared" si="435"/>
        <v>0</v>
      </c>
      <c r="AC635" s="246"/>
      <c r="AD635" s="478">
        <f t="shared" si="431"/>
        <v>0</v>
      </c>
      <c r="AE635" s="98"/>
      <c r="AF635" s="154"/>
      <c r="AG635" s="491">
        <v>32</v>
      </c>
      <c r="AH635" s="60"/>
      <c r="AI635" s="55"/>
      <c r="AJ635" s="61"/>
      <c r="AK635" s="62"/>
      <c r="AL635" s="63"/>
      <c r="AM635" s="64"/>
      <c r="AN635" s="65"/>
      <c r="AO635" s="66"/>
    </row>
    <row r="636" spans="1:41" s="22" customFormat="1" ht="50.25" customHeight="1" x14ac:dyDescent="0.15">
      <c r="A636" s="43"/>
      <c r="B636" s="44"/>
      <c r="C636" s="114" t="s">
        <v>439</v>
      </c>
      <c r="D636" s="112" t="s">
        <v>440</v>
      </c>
      <c r="E636" s="112" t="s">
        <v>441</v>
      </c>
      <c r="F636" s="103" t="s">
        <v>442</v>
      </c>
      <c r="G636" s="83"/>
      <c r="H636" s="47" t="s">
        <v>54</v>
      </c>
      <c r="I636" s="48">
        <v>0.50090000000000001</v>
      </c>
      <c r="J636" s="49">
        <v>0.49</v>
      </c>
      <c r="K636" s="49"/>
      <c r="L636" s="49"/>
      <c r="M636" s="49"/>
      <c r="N636" s="50">
        <f t="shared" ref="N636:N641" si="440">SUM(I636:M636)</f>
        <v>0.9909</v>
      </c>
      <c r="O636" s="51">
        <v>1.03</v>
      </c>
      <c r="P636" s="52">
        <v>35</v>
      </c>
      <c r="Q636" s="53">
        <v>35</v>
      </c>
      <c r="R636" s="53"/>
      <c r="S636" s="53"/>
      <c r="T636" s="53"/>
      <c r="U636" s="54">
        <f t="shared" ref="U636:U641" si="441">ROUND((((P636*14/35*I636)+(Q636*14/35*J636)+(R636*14/35*K636)+(S636*14/35*L636)+(T636*14/35*M636))*O636),2)</f>
        <v>14.29</v>
      </c>
      <c r="V636" s="55">
        <f t="shared" ref="V636:V641" si="442">IF(U636&gt;=14,14,U636)</f>
        <v>14</v>
      </c>
      <c r="W636" s="181">
        <v>26050683000</v>
      </c>
      <c r="X636" s="181">
        <v>64096961000</v>
      </c>
      <c r="Y636" s="181"/>
      <c r="Z636" s="56"/>
      <c r="AA636" s="56"/>
      <c r="AB636" s="58">
        <f t="shared" si="435"/>
        <v>1.08</v>
      </c>
      <c r="AC636" s="54">
        <f t="shared" ref="AC636:AC641" si="443">12*AB636*O636</f>
        <v>13.348800000000001</v>
      </c>
      <c r="AD636" s="478">
        <f t="shared" si="431"/>
        <v>12</v>
      </c>
      <c r="AE636" s="54">
        <v>44</v>
      </c>
      <c r="AF636" s="54"/>
      <c r="AG636" s="491">
        <v>32</v>
      </c>
      <c r="AH636" s="60"/>
      <c r="AI636" s="55"/>
      <c r="AJ636" s="61"/>
      <c r="AK636" s="62"/>
      <c r="AL636" s="63"/>
      <c r="AM636" s="64"/>
      <c r="AN636" s="65"/>
      <c r="AO636" s="66"/>
    </row>
    <row r="637" spans="1:41" s="22" customFormat="1" ht="42" customHeight="1" x14ac:dyDescent="0.15">
      <c r="A637" s="43"/>
      <c r="B637" s="44"/>
      <c r="C637" s="113" t="s">
        <v>154</v>
      </c>
      <c r="D637" s="112" t="s">
        <v>443</v>
      </c>
      <c r="E637" s="115" t="s">
        <v>444</v>
      </c>
      <c r="F637" s="45"/>
      <c r="G637" s="83"/>
      <c r="H637" s="47" t="s">
        <v>445</v>
      </c>
      <c r="I637" s="48">
        <v>0.5</v>
      </c>
      <c r="J637" s="49">
        <v>0.3</v>
      </c>
      <c r="K637" s="49">
        <v>0.2</v>
      </c>
      <c r="L637" s="49"/>
      <c r="M637" s="49"/>
      <c r="N637" s="50">
        <f t="shared" si="440"/>
        <v>1</v>
      </c>
      <c r="O637" s="212">
        <v>1.03</v>
      </c>
      <c r="P637" s="52">
        <v>35</v>
      </c>
      <c r="Q637" s="166">
        <v>33.799999999999997</v>
      </c>
      <c r="R637" s="53">
        <v>33.799999999999997</v>
      </c>
      <c r="S637" s="53"/>
      <c r="T637" s="53"/>
      <c r="U637" s="54">
        <f t="shared" si="441"/>
        <v>14.17</v>
      </c>
      <c r="V637" s="55">
        <f t="shared" si="442"/>
        <v>14</v>
      </c>
      <c r="W637" s="197">
        <v>59221029000</v>
      </c>
      <c r="X637" s="197">
        <v>10000000000</v>
      </c>
      <c r="Y637" s="56">
        <v>39723497000</v>
      </c>
      <c r="Z637" s="56"/>
      <c r="AA637" s="56"/>
      <c r="AB637" s="58">
        <f t="shared" si="435"/>
        <v>0.99</v>
      </c>
      <c r="AC637" s="54">
        <f t="shared" si="443"/>
        <v>12.2364</v>
      </c>
      <c r="AD637" s="478">
        <f t="shared" si="431"/>
        <v>12</v>
      </c>
      <c r="AE637" s="54">
        <v>44</v>
      </c>
      <c r="AF637" s="54"/>
      <c r="AG637" s="491">
        <v>32</v>
      </c>
      <c r="AH637" s="60"/>
      <c r="AI637" s="55"/>
      <c r="AJ637" s="61"/>
      <c r="AK637" s="62"/>
      <c r="AL637" s="63"/>
      <c r="AM637" s="64"/>
      <c r="AN637" s="65"/>
      <c r="AO637" s="66"/>
    </row>
    <row r="638" spans="1:41" s="22" customFormat="1" ht="42" customHeight="1" x14ac:dyDescent="0.15">
      <c r="A638" s="43"/>
      <c r="B638" s="44"/>
      <c r="C638" s="247" t="s">
        <v>413</v>
      </c>
      <c r="D638" s="112" t="s">
        <v>418</v>
      </c>
      <c r="E638" s="112" t="s">
        <v>408</v>
      </c>
      <c r="F638" s="82"/>
      <c r="G638" s="83"/>
      <c r="H638" s="47" t="s">
        <v>45</v>
      </c>
      <c r="I638" s="48">
        <v>0.51</v>
      </c>
      <c r="J638" s="49">
        <v>0.49</v>
      </c>
      <c r="K638" s="49"/>
      <c r="L638" s="49"/>
      <c r="M638" s="49"/>
      <c r="N638" s="50">
        <f t="shared" si="440"/>
        <v>1</v>
      </c>
      <c r="O638" s="212">
        <v>1.03</v>
      </c>
      <c r="P638" s="52">
        <v>35</v>
      </c>
      <c r="Q638" s="53">
        <v>33.799999999999997</v>
      </c>
      <c r="R638" s="53">
        <v>32</v>
      </c>
      <c r="S638" s="53"/>
      <c r="T638" s="53"/>
      <c r="U638" s="54">
        <f t="shared" si="441"/>
        <v>14.18</v>
      </c>
      <c r="V638" s="55">
        <f t="shared" si="442"/>
        <v>14</v>
      </c>
      <c r="W638" s="181">
        <v>23191739000</v>
      </c>
      <c r="X638" s="75">
        <v>74910120000</v>
      </c>
      <c r="Y638" s="56"/>
      <c r="Z638" s="56"/>
      <c r="AA638" s="56"/>
      <c r="AB638" s="58">
        <f t="shared" si="435"/>
        <v>1.18</v>
      </c>
      <c r="AC638" s="54">
        <f t="shared" si="443"/>
        <v>14.584800000000001</v>
      </c>
      <c r="AD638" s="478">
        <f t="shared" si="431"/>
        <v>12</v>
      </c>
      <c r="AE638" s="54">
        <v>44</v>
      </c>
      <c r="AF638" s="54"/>
      <c r="AG638" s="491">
        <v>32</v>
      </c>
      <c r="AH638" s="60"/>
      <c r="AI638" s="55"/>
      <c r="AJ638" s="61"/>
      <c r="AK638" s="62"/>
      <c r="AL638" s="63"/>
      <c r="AM638" s="64"/>
      <c r="AN638" s="65"/>
      <c r="AO638" s="66"/>
    </row>
    <row r="639" spans="1:41" s="22" customFormat="1" ht="42" customHeight="1" x14ac:dyDescent="0.15">
      <c r="A639" s="43"/>
      <c r="B639" s="44"/>
      <c r="C639" s="113" t="s">
        <v>410</v>
      </c>
      <c r="D639" s="112" t="s">
        <v>446</v>
      </c>
      <c r="E639" s="45" t="s">
        <v>447</v>
      </c>
      <c r="F639" s="45"/>
      <c r="G639" s="83"/>
      <c r="H639" s="47" t="s">
        <v>411</v>
      </c>
      <c r="I639" s="48">
        <v>0.5</v>
      </c>
      <c r="J639" s="49">
        <v>0.3</v>
      </c>
      <c r="K639" s="49">
        <v>0.2</v>
      </c>
      <c r="L639" s="49"/>
      <c r="M639" s="49"/>
      <c r="N639" s="50">
        <f t="shared" si="440"/>
        <v>1</v>
      </c>
      <c r="O639" s="212">
        <v>1.03</v>
      </c>
      <c r="P639" s="52">
        <v>35</v>
      </c>
      <c r="Q639" s="53">
        <v>33.799999999999997</v>
      </c>
      <c r="R639" s="53">
        <v>32</v>
      </c>
      <c r="S639" s="53"/>
      <c r="T639" s="53"/>
      <c r="U639" s="54">
        <f t="shared" si="441"/>
        <v>14.02</v>
      </c>
      <c r="V639" s="55">
        <f t="shared" si="442"/>
        <v>14</v>
      </c>
      <c r="W639" s="181">
        <v>72347823000</v>
      </c>
      <c r="X639" s="201">
        <v>10000000000</v>
      </c>
      <c r="Y639" s="56"/>
      <c r="Z639" s="56"/>
      <c r="AA639" s="56"/>
      <c r="AB639" s="58">
        <f t="shared" si="435"/>
        <v>0.95</v>
      </c>
      <c r="AC639" s="54">
        <f t="shared" si="443"/>
        <v>11.741999999999999</v>
      </c>
      <c r="AD639" s="478">
        <f t="shared" si="431"/>
        <v>11.741999999999999</v>
      </c>
      <c r="AE639" s="54">
        <v>44</v>
      </c>
      <c r="AF639" s="54"/>
      <c r="AG639" s="491">
        <v>32</v>
      </c>
      <c r="AH639" s="60"/>
      <c r="AI639" s="55"/>
      <c r="AJ639" s="61"/>
      <c r="AK639" s="62"/>
      <c r="AL639" s="63"/>
      <c r="AM639" s="64"/>
      <c r="AN639" s="65"/>
      <c r="AO639" s="66"/>
    </row>
    <row r="640" spans="1:41" s="22" customFormat="1" ht="42" customHeight="1" x14ac:dyDescent="0.15">
      <c r="A640" s="43"/>
      <c r="B640" s="44"/>
      <c r="C640" s="109" t="s">
        <v>370</v>
      </c>
      <c r="D640" s="80"/>
      <c r="E640" s="103" t="s">
        <v>431</v>
      </c>
      <c r="F640" s="82"/>
      <c r="G640" s="83"/>
      <c r="H640" s="47" t="s">
        <v>423</v>
      </c>
      <c r="I640" s="48">
        <v>0.5</v>
      </c>
      <c r="J640" s="49">
        <v>0.3</v>
      </c>
      <c r="K640" s="49">
        <v>0.2</v>
      </c>
      <c r="L640" s="49"/>
      <c r="M640" s="49"/>
      <c r="N640" s="50">
        <f t="shared" si="440"/>
        <v>1</v>
      </c>
      <c r="O640" s="212">
        <v>1.03</v>
      </c>
      <c r="P640" s="52">
        <v>35</v>
      </c>
      <c r="Q640" s="53">
        <v>33.799999999999997</v>
      </c>
      <c r="R640" s="53">
        <v>33.799999999999997</v>
      </c>
      <c r="S640" s="53"/>
      <c r="T640" s="53"/>
      <c r="U640" s="54">
        <f t="shared" si="441"/>
        <v>14.17</v>
      </c>
      <c r="V640" s="55">
        <f t="shared" si="442"/>
        <v>14</v>
      </c>
      <c r="W640" s="75">
        <v>88447428000</v>
      </c>
      <c r="X640" s="75"/>
      <c r="Y640" s="75"/>
      <c r="Z640" s="181"/>
      <c r="AA640" s="56"/>
      <c r="AB640" s="58">
        <f t="shared" si="435"/>
        <v>1.08</v>
      </c>
      <c r="AC640" s="54">
        <f t="shared" si="443"/>
        <v>13.348800000000001</v>
      </c>
      <c r="AD640" s="478">
        <f t="shared" si="431"/>
        <v>12</v>
      </c>
      <c r="AE640" s="54">
        <v>44</v>
      </c>
      <c r="AF640" s="54"/>
      <c r="AG640" s="491">
        <v>32</v>
      </c>
      <c r="AH640" s="60"/>
      <c r="AI640" s="55"/>
      <c r="AJ640" s="61"/>
      <c r="AK640" s="62"/>
      <c r="AL640" s="63"/>
      <c r="AM640" s="64"/>
      <c r="AN640" s="65"/>
      <c r="AO640" s="66"/>
    </row>
    <row r="641" spans="1:41" s="22" customFormat="1" ht="42" customHeight="1" x14ac:dyDescent="0.15">
      <c r="A641" s="43"/>
      <c r="B641" s="44"/>
      <c r="C641" s="215" t="s">
        <v>176</v>
      </c>
      <c r="D641" s="112" t="s">
        <v>373</v>
      </c>
      <c r="E641" s="45" t="s">
        <v>448</v>
      </c>
      <c r="F641" s="73"/>
      <c r="G641" s="83"/>
      <c r="H641" s="47" t="s">
        <v>449</v>
      </c>
      <c r="I641" s="48">
        <v>0.51</v>
      </c>
      <c r="J641" s="49">
        <v>0.49</v>
      </c>
      <c r="K641" s="49">
        <v>0</v>
      </c>
      <c r="L641" s="49"/>
      <c r="M641" s="49"/>
      <c r="N641" s="50">
        <f t="shared" si="440"/>
        <v>1</v>
      </c>
      <c r="O641" s="212">
        <v>1.03</v>
      </c>
      <c r="P641" s="52">
        <v>35</v>
      </c>
      <c r="Q641" s="53">
        <v>33.799999999999997</v>
      </c>
      <c r="R641" s="53">
        <v>33.799999999999997</v>
      </c>
      <c r="S641" s="53"/>
      <c r="T641" s="53"/>
      <c r="U641" s="54">
        <f t="shared" si="441"/>
        <v>14.18</v>
      </c>
      <c r="V641" s="55">
        <f t="shared" si="442"/>
        <v>14</v>
      </c>
      <c r="W641" s="75">
        <v>26431875000</v>
      </c>
      <c r="X641" s="75">
        <v>40041956000</v>
      </c>
      <c r="Y641" s="56">
        <v>45900000000</v>
      </c>
      <c r="Z641" s="56"/>
      <c r="AA641" s="56"/>
      <c r="AB641" s="58">
        <f t="shared" si="435"/>
        <v>0.8</v>
      </c>
      <c r="AC641" s="54">
        <f t="shared" si="443"/>
        <v>9.8880000000000017</v>
      </c>
      <c r="AD641" s="478">
        <f t="shared" si="431"/>
        <v>9.8880000000000017</v>
      </c>
      <c r="AE641" s="54">
        <v>44</v>
      </c>
      <c r="AF641" s="54"/>
      <c r="AG641" s="491">
        <v>32</v>
      </c>
      <c r="AH641" s="60"/>
      <c r="AI641" s="55"/>
      <c r="AJ641" s="61"/>
      <c r="AK641" s="62"/>
      <c r="AL641" s="63"/>
      <c r="AM641" s="64"/>
      <c r="AN641" s="65"/>
      <c r="AO641" s="66"/>
    </row>
    <row r="642" spans="1:41" s="22" customFormat="1" ht="42" customHeight="1" x14ac:dyDescent="0.15">
      <c r="A642" s="43"/>
      <c r="B642" s="248"/>
      <c r="C642" s="80"/>
      <c r="D642" s="73"/>
      <c r="E642" s="73"/>
      <c r="F642" s="80"/>
      <c r="G642" s="83"/>
      <c r="H642" s="47"/>
      <c r="I642" s="48"/>
      <c r="J642" s="49"/>
      <c r="K642" s="49"/>
      <c r="L642" s="49"/>
      <c r="M642" s="49"/>
      <c r="N642" s="50"/>
      <c r="O642" s="212"/>
      <c r="P642" s="52"/>
      <c r="Q642" s="53"/>
      <c r="R642" s="53"/>
      <c r="S642" s="53"/>
      <c r="T642" s="53"/>
      <c r="U642" s="54"/>
      <c r="V642" s="55"/>
      <c r="W642" s="201"/>
      <c r="X642" s="201"/>
      <c r="Y642" s="56"/>
      <c r="Z642" s="56"/>
      <c r="AA642" s="56"/>
      <c r="AB642" s="58">
        <f t="shared" si="435"/>
        <v>0</v>
      </c>
      <c r="AC642" s="54"/>
      <c r="AD642" s="478">
        <f t="shared" si="431"/>
        <v>0</v>
      </c>
      <c r="AE642" s="54"/>
      <c r="AF642" s="54"/>
      <c r="AG642" s="491">
        <v>32</v>
      </c>
      <c r="AH642" s="60"/>
      <c r="AI642" s="55"/>
      <c r="AJ642" s="61"/>
      <c r="AK642" s="62"/>
      <c r="AL642" s="63"/>
      <c r="AM642" s="64"/>
      <c r="AN642" s="65"/>
      <c r="AO642" s="66"/>
    </row>
    <row r="643" spans="1:41" s="22" customFormat="1" ht="63" customHeight="1" x14ac:dyDescent="0.15">
      <c r="A643" s="43"/>
      <c r="B643" s="44"/>
      <c r="C643" s="45"/>
      <c r="D643" s="170"/>
      <c r="E643" s="170"/>
      <c r="F643" s="82"/>
      <c r="G643" s="204"/>
      <c r="H643" s="47"/>
      <c r="I643" s="187">
        <v>0.51</v>
      </c>
      <c r="J643" s="188">
        <v>0.49</v>
      </c>
      <c r="K643" s="188"/>
      <c r="L643" s="188"/>
      <c r="M643" s="188"/>
      <c r="N643" s="189">
        <f>SUM(I643:M643)</f>
        <v>1</v>
      </c>
      <c r="O643" s="211">
        <v>1.03</v>
      </c>
      <c r="P643" s="191">
        <v>33.799999999999997</v>
      </c>
      <c r="Q643" s="192">
        <v>35</v>
      </c>
      <c r="R643" s="193"/>
      <c r="S643" s="192"/>
      <c r="T643" s="194"/>
      <c r="U643" s="195">
        <f>ROUND((((P643*14/35*I643)+(Q643*14/35*J643)+(R643*14/35*K643)+(S643*14/35*L643)+(T643*14/35*M643))*O643),2)</f>
        <v>14.17</v>
      </c>
      <c r="V643" s="196">
        <f>IF(U643&gt;=14,14,U643)</f>
        <v>14</v>
      </c>
      <c r="W643" s="181">
        <v>26989832000</v>
      </c>
      <c r="X643" s="75">
        <v>54036305000</v>
      </c>
      <c r="Y643" s="75"/>
      <c r="Z643" s="68"/>
      <c r="AA643" s="68"/>
      <c r="AB643" s="58">
        <f t="shared" si="435"/>
        <v>0.98</v>
      </c>
      <c r="AC643" s="195">
        <f>12*AB643*O643</f>
        <v>12.1128</v>
      </c>
      <c r="AD643" s="478">
        <f t="shared" si="431"/>
        <v>12</v>
      </c>
      <c r="AE643" s="195">
        <v>44</v>
      </c>
      <c r="AF643" s="54"/>
      <c r="AG643" s="491">
        <v>32</v>
      </c>
      <c r="AH643" s="60"/>
      <c r="AI643" s="55"/>
      <c r="AJ643" s="61"/>
      <c r="AK643" s="62"/>
      <c r="AL643" s="63"/>
      <c r="AM643" s="64"/>
      <c r="AN643" s="65"/>
      <c r="AO643" s="66"/>
    </row>
    <row r="644" spans="1:41" s="22" customFormat="1" ht="42" customHeight="1" x14ac:dyDescent="0.15">
      <c r="A644" s="43"/>
      <c r="B644" s="44"/>
      <c r="C644" s="220" t="s">
        <v>450</v>
      </c>
      <c r="D644" s="45" t="s">
        <v>451</v>
      </c>
      <c r="E644" s="45"/>
      <c r="F644" s="80"/>
      <c r="G644" s="83"/>
      <c r="H644" s="47" t="s">
        <v>452</v>
      </c>
      <c r="I644" s="48">
        <v>0.51</v>
      </c>
      <c r="J644" s="49">
        <v>0.49</v>
      </c>
      <c r="K644" s="49"/>
      <c r="L644" s="49"/>
      <c r="M644" s="49"/>
      <c r="N644" s="50">
        <f>SUM(I644:M644)</f>
        <v>1</v>
      </c>
      <c r="O644" s="212">
        <v>1.03</v>
      </c>
      <c r="P644" s="52">
        <v>35</v>
      </c>
      <c r="Q644" s="53">
        <v>33.799999999999997</v>
      </c>
      <c r="R644" s="53"/>
      <c r="S644" s="53"/>
      <c r="T644" s="53"/>
      <c r="U644" s="54">
        <f>ROUND((((P644*14/35*I644)+(Q644*14/35*J644)+(R644*14/35*K644)+(S644*14/35*L644)+(T644*14/35*M644))*O644),2)</f>
        <v>14.18</v>
      </c>
      <c r="V644" s="55">
        <f>IF(U644&gt;=14,14,U644)</f>
        <v>14</v>
      </c>
      <c r="W644" s="181">
        <v>35950786000</v>
      </c>
      <c r="X644" s="75">
        <v>39170914000</v>
      </c>
      <c r="Y644" s="56"/>
      <c r="Z644" s="56"/>
      <c r="AA644" s="56"/>
      <c r="AB644" s="58">
        <f t="shared" si="435"/>
        <v>0.91</v>
      </c>
      <c r="AC644" s="54">
        <f>12*AB644*O644</f>
        <v>11.2476</v>
      </c>
      <c r="AD644" s="478">
        <f t="shared" si="431"/>
        <v>11.2476</v>
      </c>
      <c r="AE644" s="54">
        <v>44</v>
      </c>
      <c r="AF644" s="54"/>
      <c r="AG644" s="491">
        <v>32</v>
      </c>
      <c r="AH644" s="60"/>
      <c r="AI644" s="55"/>
      <c r="AJ644" s="61"/>
      <c r="AK644" s="62"/>
      <c r="AL644" s="63"/>
      <c r="AM644" s="64"/>
      <c r="AN644" s="65"/>
      <c r="AO644" s="66"/>
    </row>
    <row r="645" spans="1:41" s="22" customFormat="1" ht="24.95" customHeight="1" x14ac:dyDescent="0.15">
      <c r="A645" s="177"/>
      <c r="B645" s="171"/>
      <c r="C645" s="249"/>
      <c r="D645" s="250"/>
      <c r="E645" s="251"/>
      <c r="F645" s="251"/>
      <c r="G645" s="251"/>
      <c r="H645" s="252"/>
      <c r="I645" s="253"/>
      <c r="J645" s="250"/>
      <c r="K645" s="251"/>
      <c r="L645" s="250"/>
      <c r="M645" s="251"/>
      <c r="N645" s="254"/>
      <c r="O645" s="252"/>
      <c r="P645" s="253"/>
      <c r="Q645" s="250"/>
      <c r="R645" s="251"/>
      <c r="S645" s="250"/>
      <c r="T645" s="251"/>
      <c r="U645" s="147"/>
      <c r="V645" s="255"/>
      <c r="W645" s="242"/>
      <c r="X645" s="256"/>
      <c r="Y645" s="257"/>
      <c r="Z645" s="256"/>
      <c r="AA645" s="257"/>
      <c r="AB645" s="58">
        <f t="shared" si="435"/>
        <v>0</v>
      </c>
      <c r="AC645" s="151"/>
      <c r="AD645" s="478">
        <f t="shared" si="431"/>
        <v>0</v>
      </c>
      <c r="AE645" s="259"/>
      <c r="AF645" s="259"/>
      <c r="AG645" s="491">
        <v>32</v>
      </c>
      <c r="AH645" s="60"/>
      <c r="AI645" s="55"/>
      <c r="AJ645" s="61"/>
      <c r="AK645" s="62"/>
      <c r="AL645" s="63"/>
      <c r="AM645" s="64"/>
      <c r="AN645" s="65"/>
      <c r="AO645" s="66"/>
    </row>
    <row r="646" spans="1:41" s="22" customFormat="1" ht="24.95" customHeight="1" x14ac:dyDescent="0.15">
      <c r="A646" s="177"/>
      <c r="B646" s="171"/>
      <c r="C646" s="249"/>
      <c r="D646" s="250"/>
      <c r="E646" s="251"/>
      <c r="F646" s="251"/>
      <c r="G646" s="251"/>
      <c r="H646" s="252"/>
      <c r="I646" s="253"/>
      <c r="J646" s="250"/>
      <c r="K646" s="251"/>
      <c r="L646" s="250"/>
      <c r="M646" s="251"/>
      <c r="N646" s="254"/>
      <c r="O646" s="252"/>
      <c r="P646" s="253"/>
      <c r="Q646" s="250"/>
      <c r="R646" s="251"/>
      <c r="S646" s="250"/>
      <c r="T646" s="251"/>
      <c r="U646" s="147"/>
      <c r="V646" s="255"/>
      <c r="W646" s="242"/>
      <c r="X646" s="256"/>
      <c r="Y646" s="257"/>
      <c r="Z646" s="256"/>
      <c r="AA646" s="257"/>
      <c r="AB646" s="58">
        <f t="shared" si="435"/>
        <v>0</v>
      </c>
      <c r="AC646" s="151"/>
      <c r="AD646" s="478">
        <f t="shared" si="431"/>
        <v>0</v>
      </c>
      <c r="AE646" s="259"/>
      <c r="AF646" s="259"/>
      <c r="AG646" s="491">
        <v>32</v>
      </c>
      <c r="AH646" s="60"/>
      <c r="AI646" s="55"/>
      <c r="AJ646" s="61"/>
      <c r="AK646" s="62"/>
      <c r="AL646" s="63"/>
      <c r="AM646" s="64"/>
      <c r="AN646" s="65"/>
      <c r="AO646" s="66"/>
    </row>
    <row r="647" spans="1:41" s="22" customFormat="1" ht="42" customHeight="1" x14ac:dyDescent="0.15">
      <c r="A647" s="43"/>
      <c r="B647" s="44"/>
      <c r="C647" s="113" t="s">
        <v>402</v>
      </c>
      <c r="D647" s="112" t="s">
        <v>373</v>
      </c>
      <c r="E647" s="112" t="s">
        <v>441</v>
      </c>
      <c r="F647" s="104" t="s">
        <v>453</v>
      </c>
      <c r="G647" s="231" t="s">
        <v>454</v>
      </c>
      <c r="H647" s="175" t="s">
        <v>455</v>
      </c>
      <c r="I647" s="48">
        <v>0.51</v>
      </c>
      <c r="J647" s="49">
        <v>0.49</v>
      </c>
      <c r="K647" s="49"/>
      <c r="L647" s="49"/>
      <c r="M647" s="49"/>
      <c r="N647" s="50">
        <f t="shared" ref="N647:N659" si="444">SUM(I647:M647)</f>
        <v>1</v>
      </c>
      <c r="O647" s="212">
        <v>1.03</v>
      </c>
      <c r="P647" s="52">
        <v>35</v>
      </c>
      <c r="Q647" s="53">
        <v>33.799999999999997</v>
      </c>
      <c r="R647" s="53"/>
      <c r="S647" s="53"/>
      <c r="T647" s="53"/>
      <c r="U647" s="54">
        <f>ROUND((((P647*14/35*I647)+(Q647*14/35*J647)+(R647*14/35*K647)+(S647*14/35*L647)+(T647*14/35*M647))*O647),2)</f>
        <v>14.18</v>
      </c>
      <c r="V647" s="55">
        <f>IF(U647&gt;=14,14,U647)</f>
        <v>14</v>
      </c>
      <c r="W647" s="75">
        <v>18059093000</v>
      </c>
      <c r="X647" s="75">
        <v>46211870000</v>
      </c>
      <c r="Y647" s="56"/>
      <c r="Z647" s="56"/>
      <c r="AA647" s="56"/>
      <c r="AB647" s="58">
        <f t="shared" si="435"/>
        <v>0.77</v>
      </c>
      <c r="AC647" s="54">
        <f>12*AB647*O647</f>
        <v>9.5172000000000008</v>
      </c>
      <c r="AD647" s="478">
        <f t="shared" si="431"/>
        <v>9.5172000000000008</v>
      </c>
      <c r="AE647" s="54">
        <v>44</v>
      </c>
      <c r="AF647" s="54"/>
      <c r="AG647" s="491">
        <v>32</v>
      </c>
      <c r="AH647" s="60"/>
      <c r="AI647" s="55"/>
      <c r="AJ647" s="61"/>
      <c r="AK647" s="62"/>
      <c r="AL647" s="63"/>
      <c r="AM647" s="64"/>
      <c r="AN647" s="65"/>
      <c r="AO647" s="66"/>
    </row>
    <row r="648" spans="1:41" s="22" customFormat="1" ht="42" customHeight="1" x14ac:dyDescent="0.15">
      <c r="A648" s="43"/>
      <c r="B648" s="44"/>
      <c r="C648" s="112" t="s">
        <v>328</v>
      </c>
      <c r="D648" s="115" t="s">
        <v>456</v>
      </c>
      <c r="E648" s="115" t="s">
        <v>444</v>
      </c>
      <c r="F648" s="82" t="s">
        <v>457</v>
      </c>
      <c r="G648" s="83" t="s">
        <v>458</v>
      </c>
      <c r="H648" s="175"/>
      <c r="I648" s="48">
        <v>0.41</v>
      </c>
      <c r="J648" s="49">
        <v>0.39</v>
      </c>
      <c r="K648" s="49">
        <v>0.2</v>
      </c>
      <c r="L648" s="49"/>
      <c r="M648" s="49"/>
      <c r="N648" s="50">
        <f t="shared" si="444"/>
        <v>1</v>
      </c>
      <c r="O648" s="212">
        <v>1.03</v>
      </c>
      <c r="P648" s="52">
        <v>33.799999999999997</v>
      </c>
      <c r="Q648" s="53">
        <v>35</v>
      </c>
      <c r="R648" s="53">
        <v>33.799999999999997</v>
      </c>
      <c r="S648" s="53"/>
      <c r="T648" s="53"/>
      <c r="U648" s="54">
        <f>ROUND((((P648*14/35*I648)+(Q648*14/35*J648)+(R648*14/35*K648)+(S648*14/35*L648)+(T648*14/35*M648))*O648),2)</f>
        <v>14.12</v>
      </c>
      <c r="V648" s="55">
        <f>IF(U648&gt;=14,14,U648)</f>
        <v>14</v>
      </c>
      <c r="W648" s="181">
        <v>5188926000</v>
      </c>
      <c r="X648" s="201">
        <v>127897587000</v>
      </c>
      <c r="Y648" s="75"/>
      <c r="Z648" s="56"/>
      <c r="AA648" s="56"/>
      <c r="AB648" s="58">
        <f t="shared" si="435"/>
        <v>1.26</v>
      </c>
      <c r="AC648" s="54">
        <f>12*AB648*O648</f>
        <v>15.573600000000001</v>
      </c>
      <c r="AD648" s="478">
        <f t="shared" si="431"/>
        <v>12</v>
      </c>
      <c r="AE648" s="54">
        <v>44</v>
      </c>
      <c r="AF648" s="54"/>
      <c r="AG648" s="491">
        <v>32</v>
      </c>
      <c r="AH648" s="60"/>
      <c r="AI648" s="55"/>
      <c r="AJ648" s="61"/>
      <c r="AK648" s="62"/>
      <c r="AL648" s="63"/>
      <c r="AM648" s="64"/>
      <c r="AN648" s="65"/>
      <c r="AO648" s="66"/>
    </row>
    <row r="649" spans="1:41" s="22" customFormat="1" ht="42" customHeight="1" x14ac:dyDescent="0.15">
      <c r="A649" s="43"/>
      <c r="B649" s="44"/>
      <c r="C649" s="220" t="s">
        <v>450</v>
      </c>
      <c r="D649" s="112" t="s">
        <v>459</v>
      </c>
      <c r="E649" s="45"/>
      <c r="F649" s="82" t="s">
        <v>460</v>
      </c>
      <c r="G649" s="231"/>
      <c r="H649" s="175"/>
      <c r="I649" s="48">
        <v>0.51</v>
      </c>
      <c r="J649" s="49">
        <v>0.49</v>
      </c>
      <c r="K649" s="49"/>
      <c r="L649" s="49"/>
      <c r="M649" s="49"/>
      <c r="N649" s="50">
        <f t="shared" si="444"/>
        <v>1</v>
      </c>
      <c r="O649" s="212">
        <v>1.03</v>
      </c>
      <c r="P649" s="52">
        <v>35</v>
      </c>
      <c r="Q649" s="53">
        <v>33.799999999999997</v>
      </c>
      <c r="R649" s="53"/>
      <c r="S649" s="53"/>
      <c r="T649" s="53"/>
      <c r="U649" s="54">
        <f>ROUND((((P649*14/35*I649)+(Q649*14/35*J649)+(R649*14/35*K649)+(S649*14/35*L649)+(T649*14/35*M649))*O649),2)</f>
        <v>14.18</v>
      </c>
      <c r="V649" s="55">
        <f>IF(U649&gt;=14,14,U649)</f>
        <v>14</v>
      </c>
      <c r="W649" s="181">
        <v>35950786000</v>
      </c>
      <c r="X649" s="75">
        <v>26545568000</v>
      </c>
      <c r="Y649" s="56"/>
      <c r="Z649" s="56"/>
      <c r="AA649" s="56"/>
      <c r="AB649" s="58">
        <f t="shared" si="435"/>
        <v>0.76</v>
      </c>
      <c r="AC649" s="54">
        <f>12*AB649*O649</f>
        <v>9.3936000000000011</v>
      </c>
      <c r="AD649" s="478">
        <f t="shared" si="431"/>
        <v>9.3936000000000011</v>
      </c>
      <c r="AE649" s="54">
        <v>44</v>
      </c>
      <c r="AF649" s="54"/>
      <c r="AG649" s="491">
        <v>32</v>
      </c>
      <c r="AH649" s="60"/>
      <c r="AI649" s="55"/>
      <c r="AJ649" s="61"/>
      <c r="AK649" s="62"/>
      <c r="AL649" s="63"/>
      <c r="AM649" s="64"/>
      <c r="AN649" s="65"/>
      <c r="AO649" s="66"/>
    </row>
    <row r="650" spans="1:41" s="22" customFormat="1" ht="42" customHeight="1" x14ac:dyDescent="0.15">
      <c r="A650" s="43"/>
      <c r="B650" s="44"/>
      <c r="C650" s="220" t="s">
        <v>461</v>
      </c>
      <c r="D650" s="224" t="s">
        <v>314</v>
      </c>
      <c r="E650" s="45"/>
      <c r="F650" s="82"/>
      <c r="G650" s="83"/>
      <c r="H650" s="47"/>
      <c r="I650" s="48">
        <v>0.51</v>
      </c>
      <c r="J650" s="49">
        <v>0.49</v>
      </c>
      <c r="K650" s="49"/>
      <c r="L650" s="49"/>
      <c r="M650" s="49"/>
      <c r="N650" s="50">
        <f t="shared" si="444"/>
        <v>1</v>
      </c>
      <c r="O650" s="212">
        <v>1.03</v>
      </c>
      <c r="P650" s="52">
        <v>33.799999999999997</v>
      </c>
      <c r="Q650" s="53">
        <v>35</v>
      </c>
      <c r="R650" s="53"/>
      <c r="S650" s="53"/>
      <c r="T650" s="53"/>
      <c r="U650" s="54">
        <f>ROUND((((P650*14/35*I650)+(Q650*14/35*J650)+(R650*14/35*K650)+(S650*14/35*L650)+(T650*14/35*M650))*O650),2)</f>
        <v>14.17</v>
      </c>
      <c r="V650" s="55">
        <f t="shared" ref="V650:V659" si="445">IF(U650&gt;=14,14,U650)</f>
        <v>14</v>
      </c>
      <c r="W650" s="201">
        <v>25064419000</v>
      </c>
      <c r="X650" s="201">
        <v>37944440000</v>
      </c>
      <c r="Y650" s="56"/>
      <c r="Z650" s="56"/>
      <c r="AA650" s="56"/>
      <c r="AB650" s="58">
        <f t="shared" si="435"/>
        <v>0.76</v>
      </c>
      <c r="AC650" s="54">
        <f>12*AB650*O650</f>
        <v>9.3936000000000011</v>
      </c>
      <c r="AD650" s="478">
        <f t="shared" si="431"/>
        <v>9.3936000000000011</v>
      </c>
      <c r="AE650" s="54">
        <v>44</v>
      </c>
      <c r="AF650" s="54"/>
      <c r="AG650" s="491">
        <v>32</v>
      </c>
      <c r="AH650" s="60"/>
      <c r="AI650" s="55"/>
      <c r="AJ650" s="61"/>
      <c r="AK650" s="62"/>
      <c r="AL650" s="63"/>
      <c r="AM650" s="64"/>
      <c r="AN650" s="65"/>
      <c r="AO650" s="66"/>
    </row>
    <row r="651" spans="1:41" s="22" customFormat="1" ht="42" customHeight="1" x14ac:dyDescent="0.15">
      <c r="A651" s="43"/>
      <c r="B651" s="44"/>
      <c r="C651" s="113" t="s">
        <v>221</v>
      </c>
      <c r="D651" s="112" t="s">
        <v>462</v>
      </c>
      <c r="E651" s="45"/>
      <c r="F651" s="104" t="s">
        <v>463</v>
      </c>
      <c r="G651" s="83"/>
      <c r="H651" s="47"/>
      <c r="I651" s="48">
        <v>0.51</v>
      </c>
      <c r="J651" s="49">
        <v>0.49</v>
      </c>
      <c r="K651" s="49">
        <v>0</v>
      </c>
      <c r="L651" s="49"/>
      <c r="M651" s="49"/>
      <c r="N651" s="50">
        <f t="shared" si="444"/>
        <v>1</v>
      </c>
      <c r="O651" s="212">
        <v>1.03</v>
      </c>
      <c r="P651" s="52">
        <v>33.799999999999997</v>
      </c>
      <c r="Q651" s="53">
        <v>35</v>
      </c>
      <c r="R651" s="53">
        <v>33.799999999999997</v>
      </c>
      <c r="S651" s="53"/>
      <c r="T651" s="53"/>
      <c r="U651" s="54">
        <f>ROUND((((P651*14/35*I651)+(Q651*14/35*J651)+(R651*14/35*K651)+(S651*14/35*L651)+(T651*14/35*M651))*O651),2)</f>
        <v>14.17</v>
      </c>
      <c r="V651" s="55">
        <f t="shared" si="445"/>
        <v>14</v>
      </c>
      <c r="W651" s="181">
        <v>16964948000</v>
      </c>
      <c r="X651" s="56">
        <v>46273145000</v>
      </c>
      <c r="Y651" s="75"/>
      <c r="Z651" s="56"/>
      <c r="AA651" s="56"/>
      <c r="AB651" s="58">
        <f t="shared" si="435"/>
        <v>0.76</v>
      </c>
      <c r="AC651" s="54">
        <f>12*AB651*O651</f>
        <v>9.3936000000000011</v>
      </c>
      <c r="AD651" s="478">
        <f t="shared" si="431"/>
        <v>9.3936000000000011</v>
      </c>
      <c r="AE651" s="54">
        <v>44</v>
      </c>
      <c r="AF651" s="54"/>
      <c r="AG651" s="491">
        <v>32</v>
      </c>
      <c r="AH651" s="60"/>
      <c r="AI651" s="55"/>
      <c r="AJ651" s="61"/>
      <c r="AK651" s="62"/>
      <c r="AL651" s="63"/>
      <c r="AM651" s="64"/>
      <c r="AN651" s="65"/>
      <c r="AO651" s="66"/>
    </row>
    <row r="652" spans="1:41" s="22" customFormat="1" ht="42" customHeight="1" x14ac:dyDescent="0.15">
      <c r="A652" s="43"/>
      <c r="B652" s="44"/>
      <c r="C652" s="112" t="s">
        <v>464</v>
      </c>
      <c r="D652" s="114" t="s">
        <v>465</v>
      </c>
      <c r="E652" s="260"/>
      <c r="F652" s="45"/>
      <c r="G652" s="83"/>
      <c r="H652" s="47"/>
      <c r="I652" s="48">
        <v>0.51</v>
      </c>
      <c r="J652" s="49">
        <v>0.49</v>
      </c>
      <c r="K652" s="49"/>
      <c r="L652" s="49"/>
      <c r="M652" s="49"/>
      <c r="N652" s="50">
        <f t="shared" si="444"/>
        <v>1</v>
      </c>
      <c r="O652" s="212">
        <v>1.03</v>
      </c>
      <c r="P652" s="52">
        <v>33.799999999999997</v>
      </c>
      <c r="Q652" s="53">
        <v>35</v>
      </c>
      <c r="R652" s="53"/>
      <c r="S652" s="53"/>
      <c r="T652" s="53"/>
      <c r="U652" s="54">
        <f t="shared" ref="U652:U659" si="446">ROUND((((P652*14/35*I652)+(Q652*14/35*J652)+(R652*14/35*K652)+(S652*14/35*L652)+(T652*14/35*M652))*O652),2)</f>
        <v>14.17</v>
      </c>
      <c r="V652" s="55">
        <f t="shared" si="445"/>
        <v>14</v>
      </c>
      <c r="W652" s="197">
        <v>14547745000</v>
      </c>
      <c r="X652" s="201">
        <v>70086993000</v>
      </c>
      <c r="Y652" s="56"/>
      <c r="Z652" s="56"/>
      <c r="AA652" s="56"/>
      <c r="AB652" s="58">
        <f t="shared" si="435"/>
        <v>1.02</v>
      </c>
      <c r="AC652" s="54">
        <f t="shared" ref="AC652:AC659" si="447">12*AB652*O652</f>
        <v>12.607200000000001</v>
      </c>
      <c r="AD652" s="478">
        <f t="shared" si="431"/>
        <v>12</v>
      </c>
      <c r="AE652" s="54">
        <v>44</v>
      </c>
      <c r="AF652" s="54"/>
      <c r="AG652" s="491">
        <v>32</v>
      </c>
      <c r="AH652" s="60"/>
      <c r="AI652" s="55"/>
      <c r="AJ652" s="61"/>
      <c r="AK652" s="62"/>
      <c r="AL652" s="63"/>
      <c r="AM652" s="64"/>
      <c r="AN652" s="65"/>
      <c r="AO652" s="66"/>
    </row>
    <row r="653" spans="1:41" s="22" customFormat="1" ht="42" customHeight="1" x14ac:dyDescent="0.15">
      <c r="A653" s="43"/>
      <c r="B653" s="44"/>
      <c r="C653" s="45" t="s">
        <v>466</v>
      </c>
      <c r="D653" s="115" t="s">
        <v>196</v>
      </c>
      <c r="E653" s="80"/>
      <c r="F653" s="82"/>
      <c r="G653" s="83"/>
      <c r="H653" s="47" t="s">
        <v>399</v>
      </c>
      <c r="I653" s="48">
        <v>0.51</v>
      </c>
      <c r="J653" s="49">
        <v>0.49</v>
      </c>
      <c r="K653" s="49"/>
      <c r="L653" s="49"/>
      <c r="M653" s="49"/>
      <c r="N653" s="50">
        <f t="shared" si="444"/>
        <v>1</v>
      </c>
      <c r="O653" s="212">
        <v>1.03</v>
      </c>
      <c r="P653" s="52">
        <v>33.799999999999997</v>
      </c>
      <c r="Q653" s="53">
        <v>35</v>
      </c>
      <c r="R653" s="53"/>
      <c r="S653" s="53"/>
      <c r="T653" s="53"/>
      <c r="U653" s="54">
        <f t="shared" si="446"/>
        <v>14.17</v>
      </c>
      <c r="V653" s="55">
        <f t="shared" si="445"/>
        <v>14</v>
      </c>
      <c r="W653" s="181">
        <v>12496479000</v>
      </c>
      <c r="X653" s="181">
        <v>66592333000</v>
      </c>
      <c r="Y653" s="181"/>
      <c r="Z653" s="56"/>
      <c r="AA653" s="56"/>
      <c r="AB653" s="58">
        <f t="shared" si="435"/>
        <v>0.95</v>
      </c>
      <c r="AC653" s="54">
        <f t="shared" si="447"/>
        <v>11.741999999999999</v>
      </c>
      <c r="AD653" s="478">
        <f t="shared" si="431"/>
        <v>11.741999999999999</v>
      </c>
      <c r="AE653" s="54">
        <v>44</v>
      </c>
      <c r="AF653" s="54"/>
      <c r="AG653" s="491">
        <v>32</v>
      </c>
      <c r="AH653" s="60"/>
      <c r="AI653" s="55"/>
      <c r="AJ653" s="61"/>
      <c r="AK653" s="62"/>
      <c r="AL653" s="63"/>
      <c r="AM653" s="64"/>
      <c r="AN653" s="65"/>
      <c r="AO653" s="66"/>
    </row>
    <row r="654" spans="1:41" s="22" customFormat="1" ht="42" customHeight="1" x14ac:dyDescent="0.15">
      <c r="A654" s="43"/>
      <c r="B654" s="44"/>
      <c r="C654" s="113" t="s">
        <v>467</v>
      </c>
      <c r="D654" s="113" t="s">
        <v>129</v>
      </c>
      <c r="E654" s="112" t="s">
        <v>468</v>
      </c>
      <c r="F654" s="45"/>
      <c r="G654" s="83"/>
      <c r="H654" s="47"/>
      <c r="I654" s="48">
        <v>0.36</v>
      </c>
      <c r="J654" s="49">
        <v>0.34</v>
      </c>
      <c r="K654" s="49">
        <v>0.3</v>
      </c>
      <c r="L654" s="49"/>
      <c r="M654" s="49"/>
      <c r="N654" s="50">
        <f t="shared" si="444"/>
        <v>1</v>
      </c>
      <c r="O654" s="212">
        <v>1.03</v>
      </c>
      <c r="P654" s="52">
        <v>33.799999999999997</v>
      </c>
      <c r="Q654" s="166">
        <v>35</v>
      </c>
      <c r="R654" s="53">
        <v>33.799999999999997</v>
      </c>
      <c r="S654" s="53"/>
      <c r="T654" s="53"/>
      <c r="U654" s="54">
        <f t="shared" si="446"/>
        <v>14.09</v>
      </c>
      <c r="V654" s="55">
        <f t="shared" si="445"/>
        <v>14</v>
      </c>
      <c r="W654" s="197">
        <v>8864969000</v>
      </c>
      <c r="X654" s="197">
        <v>45910925000</v>
      </c>
      <c r="Y654" s="197">
        <v>49983037000</v>
      </c>
      <c r="Z654" s="56"/>
      <c r="AA654" s="56"/>
      <c r="AB654" s="58">
        <f t="shared" si="435"/>
        <v>0.82</v>
      </c>
      <c r="AC654" s="54">
        <f t="shared" si="447"/>
        <v>10.135199999999999</v>
      </c>
      <c r="AD654" s="478">
        <f t="shared" si="431"/>
        <v>10.135199999999999</v>
      </c>
      <c r="AE654" s="54">
        <v>44</v>
      </c>
      <c r="AF654" s="54"/>
      <c r="AG654" s="491">
        <v>32</v>
      </c>
      <c r="AH654" s="60"/>
      <c r="AI654" s="55"/>
      <c r="AJ654" s="61"/>
      <c r="AK654" s="62"/>
      <c r="AL654" s="63"/>
      <c r="AM654" s="64"/>
      <c r="AN654" s="65"/>
      <c r="AO654" s="66"/>
    </row>
    <row r="655" spans="1:41" s="22" customFormat="1" ht="71.25" customHeight="1" x14ac:dyDescent="0.15">
      <c r="A655" s="43"/>
      <c r="B655" s="44"/>
      <c r="C655" s="215" t="s">
        <v>469</v>
      </c>
      <c r="D655" s="109" t="s">
        <v>470</v>
      </c>
      <c r="E655" s="170"/>
      <c r="F655" s="82"/>
      <c r="G655" s="204"/>
      <c r="H655" s="47" t="s">
        <v>262</v>
      </c>
      <c r="I655" s="187">
        <v>0.68</v>
      </c>
      <c r="J655" s="188">
        <v>0.32</v>
      </c>
      <c r="K655" s="188"/>
      <c r="L655" s="188"/>
      <c r="M655" s="188"/>
      <c r="N655" s="189">
        <f t="shared" si="444"/>
        <v>1</v>
      </c>
      <c r="O655" s="190">
        <v>1.03</v>
      </c>
      <c r="P655" s="191">
        <v>35</v>
      </c>
      <c r="Q655" s="192">
        <v>32</v>
      </c>
      <c r="R655" s="193"/>
      <c r="S655" s="192"/>
      <c r="T655" s="194"/>
      <c r="U655" s="195">
        <f t="shared" si="446"/>
        <v>14.02</v>
      </c>
      <c r="V655" s="196">
        <f t="shared" si="445"/>
        <v>14</v>
      </c>
      <c r="W655" s="75">
        <v>26954563000</v>
      </c>
      <c r="X655" s="75">
        <v>40695591000</v>
      </c>
      <c r="Y655" s="75"/>
      <c r="Z655" s="68"/>
      <c r="AA655" s="68"/>
      <c r="AB655" s="58">
        <f t="shared" si="435"/>
        <v>0.76</v>
      </c>
      <c r="AC655" s="195">
        <f t="shared" si="447"/>
        <v>9.3936000000000011</v>
      </c>
      <c r="AD655" s="478">
        <f t="shared" si="431"/>
        <v>9.3936000000000011</v>
      </c>
      <c r="AE655" s="195">
        <v>44</v>
      </c>
      <c r="AF655" s="54"/>
      <c r="AG655" s="491">
        <v>32</v>
      </c>
      <c r="AH655" s="60"/>
      <c r="AI655" s="55"/>
      <c r="AJ655" s="61"/>
      <c r="AK655" s="62"/>
      <c r="AL655" s="63"/>
      <c r="AM655" s="64"/>
      <c r="AN655" s="65"/>
      <c r="AO655" s="66"/>
    </row>
    <row r="656" spans="1:41" s="22" customFormat="1" ht="71.25" customHeight="1" x14ac:dyDescent="0.15">
      <c r="A656" s="43"/>
      <c r="B656" s="44"/>
      <c r="C656" s="215" t="s">
        <v>471</v>
      </c>
      <c r="D656" s="109" t="s">
        <v>261</v>
      </c>
      <c r="E656" s="170"/>
      <c r="F656" s="82"/>
      <c r="G656" s="204"/>
      <c r="H656" s="47"/>
      <c r="I656" s="187">
        <v>0.51</v>
      </c>
      <c r="J656" s="188">
        <v>0.49</v>
      </c>
      <c r="K656" s="188"/>
      <c r="L656" s="188"/>
      <c r="M656" s="188"/>
      <c r="N656" s="189">
        <f t="shared" si="444"/>
        <v>1</v>
      </c>
      <c r="O656" s="190">
        <v>1.03</v>
      </c>
      <c r="P656" s="191">
        <v>33.799999999999997</v>
      </c>
      <c r="Q656" s="192">
        <v>35</v>
      </c>
      <c r="R656" s="193"/>
      <c r="S656" s="192"/>
      <c r="T656" s="194"/>
      <c r="U656" s="195">
        <f t="shared" si="446"/>
        <v>14.17</v>
      </c>
      <c r="V656" s="196">
        <f t="shared" si="445"/>
        <v>14</v>
      </c>
      <c r="W656" s="75">
        <v>11794023000</v>
      </c>
      <c r="X656" s="75">
        <v>55628226000</v>
      </c>
      <c r="Y656" s="75"/>
      <c r="Z656" s="68"/>
      <c r="AA656" s="68"/>
      <c r="AB656" s="58">
        <f t="shared" si="435"/>
        <v>0.81</v>
      </c>
      <c r="AC656" s="195">
        <f t="shared" si="447"/>
        <v>10.011600000000001</v>
      </c>
      <c r="AD656" s="478">
        <f t="shared" si="431"/>
        <v>10.011600000000001</v>
      </c>
      <c r="AE656" s="195">
        <v>44</v>
      </c>
      <c r="AF656" s="54"/>
      <c r="AG656" s="491">
        <v>32</v>
      </c>
      <c r="AH656" s="60"/>
      <c r="AI656" s="55"/>
      <c r="AJ656" s="61"/>
      <c r="AK656" s="62"/>
      <c r="AL656" s="63"/>
      <c r="AM656" s="64"/>
      <c r="AN656" s="65"/>
      <c r="AO656" s="66"/>
    </row>
    <row r="657" spans="1:41" s="22" customFormat="1" ht="42" customHeight="1" x14ac:dyDescent="0.15">
      <c r="A657" s="43"/>
      <c r="B657" s="44"/>
      <c r="C657" s="113" t="s">
        <v>215</v>
      </c>
      <c r="D657" s="112" t="s">
        <v>212</v>
      </c>
      <c r="E657" s="113" t="s">
        <v>354</v>
      </c>
      <c r="F657" s="112" t="s">
        <v>472</v>
      </c>
      <c r="G657" s="83"/>
      <c r="H657" s="47"/>
      <c r="I657" s="48">
        <v>0.5</v>
      </c>
      <c r="J657" s="49">
        <v>0.1</v>
      </c>
      <c r="K657" s="49">
        <v>0.2</v>
      </c>
      <c r="L657" s="49">
        <v>0.2</v>
      </c>
      <c r="M657" s="49"/>
      <c r="N657" s="50">
        <f t="shared" si="444"/>
        <v>1</v>
      </c>
      <c r="O657" s="212">
        <v>1.03</v>
      </c>
      <c r="P657" s="52">
        <v>35</v>
      </c>
      <c r="Q657" s="53">
        <v>33.799999999999997</v>
      </c>
      <c r="R657" s="53">
        <v>32</v>
      </c>
      <c r="S657" s="166">
        <v>33.799999999999997</v>
      </c>
      <c r="T657" s="53"/>
      <c r="U657" s="54">
        <f t="shared" si="446"/>
        <v>14.02</v>
      </c>
      <c r="V657" s="55">
        <f t="shared" si="445"/>
        <v>14</v>
      </c>
      <c r="W657" s="181">
        <v>140000000000</v>
      </c>
      <c r="X657" s="201"/>
      <c r="Y657" s="56"/>
      <c r="Z657" s="56"/>
      <c r="AA657" s="56"/>
      <c r="AB657" s="58">
        <f t="shared" si="435"/>
        <v>1.7</v>
      </c>
      <c r="AC657" s="54">
        <f t="shared" si="447"/>
        <v>21.012</v>
      </c>
      <c r="AD657" s="478">
        <f t="shared" ref="AD657:AD701" si="448">IF(AC657&gt;=12,12,AC657)</f>
        <v>12</v>
      </c>
      <c r="AE657" s="54">
        <v>44</v>
      </c>
      <c r="AF657" s="54"/>
      <c r="AG657" s="491">
        <v>32</v>
      </c>
      <c r="AH657" s="60"/>
      <c r="AI657" s="55"/>
      <c r="AJ657" s="61"/>
      <c r="AK657" s="62"/>
      <c r="AL657" s="63"/>
      <c r="AM657" s="64"/>
      <c r="AN657" s="65"/>
      <c r="AO657" s="66"/>
    </row>
    <row r="658" spans="1:41" s="22" customFormat="1" ht="42" customHeight="1" x14ac:dyDescent="0.15">
      <c r="A658" s="43"/>
      <c r="B658" s="44"/>
      <c r="C658" s="112" t="s">
        <v>286</v>
      </c>
      <c r="D658" s="80" t="s">
        <v>463</v>
      </c>
      <c r="E658" s="45" t="s">
        <v>460</v>
      </c>
      <c r="F658" s="112" t="s">
        <v>431</v>
      </c>
      <c r="G658" s="83"/>
      <c r="H658" s="47"/>
      <c r="I658" s="48">
        <v>0.5</v>
      </c>
      <c r="J658" s="49">
        <v>0.15</v>
      </c>
      <c r="K658" s="49">
        <v>0.15</v>
      </c>
      <c r="L658" s="49">
        <v>0.2</v>
      </c>
      <c r="M658" s="49"/>
      <c r="N658" s="50">
        <f t="shared" si="444"/>
        <v>1</v>
      </c>
      <c r="O658" s="212">
        <v>1.03</v>
      </c>
      <c r="P658" s="52">
        <v>35</v>
      </c>
      <c r="Q658" s="53">
        <v>33.799999999999997</v>
      </c>
      <c r="R658" s="53">
        <v>33.83</v>
      </c>
      <c r="S658" s="53">
        <v>33.799999999999997</v>
      </c>
      <c r="T658" s="53"/>
      <c r="U658" s="54">
        <f t="shared" si="446"/>
        <v>14.17</v>
      </c>
      <c r="V658" s="55">
        <f t="shared" si="445"/>
        <v>14</v>
      </c>
      <c r="W658" s="75">
        <v>64096961000</v>
      </c>
      <c r="X658" s="75"/>
      <c r="Y658" s="56"/>
      <c r="Z658" s="56">
        <v>26000000000</v>
      </c>
      <c r="AA658" s="56"/>
      <c r="AB658" s="58">
        <f t="shared" si="435"/>
        <v>0.91</v>
      </c>
      <c r="AC658" s="54">
        <f t="shared" si="447"/>
        <v>11.2476</v>
      </c>
      <c r="AD658" s="478">
        <f t="shared" si="448"/>
        <v>11.2476</v>
      </c>
      <c r="AE658" s="54">
        <v>44</v>
      </c>
      <c r="AF658" s="54"/>
      <c r="AG658" s="491">
        <v>32</v>
      </c>
      <c r="AH658" s="60"/>
      <c r="AI658" s="55"/>
      <c r="AJ658" s="61"/>
      <c r="AK658" s="62"/>
      <c r="AL658" s="63"/>
      <c r="AM658" s="64"/>
      <c r="AN658" s="65"/>
      <c r="AO658" s="66"/>
    </row>
    <row r="659" spans="1:41" s="22" customFormat="1" ht="42" customHeight="1" x14ac:dyDescent="0.15">
      <c r="A659" s="43"/>
      <c r="B659" s="44"/>
      <c r="C659" s="113" t="s">
        <v>473</v>
      </c>
      <c r="D659" s="45" t="s">
        <v>474</v>
      </c>
      <c r="E659" s="112" t="s">
        <v>50</v>
      </c>
      <c r="F659" s="45"/>
      <c r="G659" s="83"/>
      <c r="H659" s="47"/>
      <c r="I659" s="48">
        <v>0.4</v>
      </c>
      <c r="J659" s="49">
        <v>0.25</v>
      </c>
      <c r="K659" s="49">
        <v>0.35</v>
      </c>
      <c r="L659" s="49"/>
      <c r="M659" s="49"/>
      <c r="N659" s="50">
        <f t="shared" si="444"/>
        <v>1</v>
      </c>
      <c r="O659" s="212">
        <v>1.03</v>
      </c>
      <c r="P659" s="52">
        <v>33.799999999999997</v>
      </c>
      <c r="Q659" s="53">
        <v>35</v>
      </c>
      <c r="R659" s="53">
        <v>33.799999999999997</v>
      </c>
      <c r="S659" s="53"/>
      <c r="T659" s="53"/>
      <c r="U659" s="54">
        <f t="shared" si="446"/>
        <v>14.05</v>
      </c>
      <c r="V659" s="55">
        <f t="shared" si="445"/>
        <v>14</v>
      </c>
      <c r="W659" s="75">
        <v>6513410000</v>
      </c>
      <c r="X659" s="75"/>
      <c r="Y659" s="56">
        <v>250000000000</v>
      </c>
      <c r="Z659" s="56"/>
      <c r="AA659" s="56"/>
      <c r="AB659" s="58">
        <f t="shared" si="435"/>
        <v>2.19</v>
      </c>
      <c r="AC659" s="54">
        <f t="shared" si="447"/>
        <v>27.0684</v>
      </c>
      <c r="AD659" s="478">
        <f t="shared" si="448"/>
        <v>12</v>
      </c>
      <c r="AE659" s="54">
        <v>44</v>
      </c>
      <c r="AF659" s="54"/>
      <c r="AG659" s="491">
        <v>32</v>
      </c>
      <c r="AH659" s="60"/>
      <c r="AI659" s="55"/>
      <c r="AJ659" s="61"/>
      <c r="AK659" s="62"/>
      <c r="AL659" s="63"/>
      <c r="AM659" s="64"/>
      <c r="AN659" s="65"/>
      <c r="AO659" s="66"/>
    </row>
    <row r="660" spans="1:41" s="22" customFormat="1" ht="71.25" customHeight="1" x14ac:dyDescent="0.15">
      <c r="A660" s="43"/>
      <c r="B660" s="171"/>
      <c r="C660" s="243"/>
      <c r="D660" s="45"/>
      <c r="E660" s="104"/>
      <c r="F660" s="82"/>
      <c r="G660" s="204"/>
      <c r="H660" s="47"/>
      <c r="I660" s="187"/>
      <c r="J660" s="188"/>
      <c r="K660" s="188"/>
      <c r="L660" s="188"/>
      <c r="M660" s="188"/>
      <c r="N660" s="189"/>
      <c r="O660" s="190"/>
      <c r="P660" s="191"/>
      <c r="Q660" s="192"/>
      <c r="R660" s="193"/>
      <c r="S660" s="192"/>
      <c r="T660" s="194"/>
      <c r="U660" s="195"/>
      <c r="V660" s="196"/>
      <c r="W660" s="75"/>
      <c r="X660" s="75"/>
      <c r="Y660" s="75"/>
      <c r="Z660" s="68"/>
      <c r="AA660" s="68"/>
      <c r="AB660" s="58">
        <f t="shared" si="435"/>
        <v>0</v>
      </c>
      <c r="AC660" s="195"/>
      <c r="AD660" s="478">
        <f t="shared" si="448"/>
        <v>0</v>
      </c>
      <c r="AE660" s="195"/>
      <c r="AF660" s="54"/>
      <c r="AG660" s="491">
        <v>32</v>
      </c>
      <c r="AH660" s="60"/>
      <c r="AI660" s="55"/>
      <c r="AJ660" s="61"/>
      <c r="AK660" s="62"/>
      <c r="AL660" s="63"/>
      <c r="AM660" s="64"/>
      <c r="AN660" s="65"/>
      <c r="AO660" s="66"/>
    </row>
    <row r="661" spans="1:41" s="22" customFormat="1" ht="42" customHeight="1" x14ac:dyDescent="0.15">
      <c r="A661" s="43"/>
      <c r="B661" s="44"/>
      <c r="C661" s="82"/>
      <c r="D661" s="45"/>
      <c r="E661" s="82"/>
      <c r="F661" s="45"/>
      <c r="G661" s="204"/>
      <c r="H661" s="47"/>
      <c r="I661" s="48"/>
      <c r="J661" s="49"/>
      <c r="K661" s="49"/>
      <c r="L661" s="49"/>
      <c r="M661" s="49"/>
      <c r="N661" s="50"/>
      <c r="O661" s="212"/>
      <c r="P661" s="52"/>
      <c r="Q661" s="166"/>
      <c r="R661" s="205"/>
      <c r="S661" s="53"/>
      <c r="T661" s="206"/>
      <c r="U661" s="54"/>
      <c r="V661" s="207"/>
      <c r="W661" s="197"/>
      <c r="X661" s="197"/>
      <c r="Y661" s="197"/>
      <c r="Z661" s="56"/>
      <c r="AA661" s="56"/>
      <c r="AB661" s="58">
        <f t="shared" si="435"/>
        <v>0</v>
      </c>
      <c r="AC661" s="54"/>
      <c r="AD661" s="478">
        <f t="shared" si="448"/>
        <v>0</v>
      </c>
      <c r="AE661" s="54"/>
      <c r="AF661" s="54"/>
      <c r="AG661" s="491">
        <v>32</v>
      </c>
      <c r="AH661" s="60"/>
      <c r="AI661" s="55"/>
      <c r="AJ661" s="61"/>
      <c r="AK661" s="62"/>
      <c r="AL661" s="63"/>
      <c r="AM661" s="64"/>
      <c r="AN661" s="65"/>
      <c r="AO661" s="66"/>
    </row>
    <row r="662" spans="1:41" s="22" customFormat="1" ht="56.25" customHeight="1" x14ac:dyDescent="0.15">
      <c r="A662" s="43"/>
      <c r="B662" s="44"/>
      <c r="C662" s="82"/>
      <c r="D662" s="103" t="s">
        <v>475</v>
      </c>
      <c r="E662" s="80"/>
      <c r="F662" s="104"/>
      <c r="G662" s="204"/>
      <c r="H662" s="175"/>
      <c r="I662" s="187">
        <v>0.51</v>
      </c>
      <c r="J662" s="188">
        <v>0.49</v>
      </c>
      <c r="K662" s="188"/>
      <c r="L662" s="188"/>
      <c r="M662" s="188"/>
      <c r="N662" s="189">
        <f t="shared" ref="N662:N667" si="449">SUM(I662:M662)</f>
        <v>1</v>
      </c>
      <c r="O662" s="190">
        <v>1.03</v>
      </c>
      <c r="P662" s="191">
        <v>35</v>
      </c>
      <c r="Q662" s="192">
        <v>33.799999999999997</v>
      </c>
      <c r="R662" s="193"/>
      <c r="S662" s="192"/>
      <c r="T662" s="194"/>
      <c r="U662" s="195">
        <f t="shared" ref="U662:U667" si="450">ROUND((((P662*14/35*I662)+(Q662*14/35*J662)+(R662*14/35*K662)+(S662*14/35*L662)+(T662*14/35*M662))*O662),2)</f>
        <v>14.18</v>
      </c>
      <c r="V662" s="196">
        <f t="shared" ref="V662:V667" si="451">IF(U662&gt;=14,14,U662)</f>
        <v>14</v>
      </c>
      <c r="W662" s="75"/>
      <c r="X662" s="75">
        <v>99900000000</v>
      </c>
      <c r="Y662" s="75"/>
      <c r="Z662" s="197"/>
      <c r="AA662" s="68"/>
      <c r="AB662" s="58">
        <f t="shared" si="435"/>
        <v>1.19</v>
      </c>
      <c r="AC662" s="195">
        <f t="shared" ref="AC662:AC667" si="452">12*AB662*O662</f>
        <v>14.708399999999999</v>
      </c>
      <c r="AD662" s="478">
        <f t="shared" si="448"/>
        <v>12</v>
      </c>
      <c r="AE662" s="195">
        <v>44</v>
      </c>
      <c r="AF662" s="54"/>
      <c r="AG662" s="491">
        <v>32</v>
      </c>
      <c r="AH662" s="60"/>
      <c r="AI662" s="55"/>
      <c r="AJ662" s="61"/>
      <c r="AK662" s="62"/>
      <c r="AL662" s="63"/>
      <c r="AM662" s="64"/>
      <c r="AN662" s="65"/>
      <c r="AO662" s="66"/>
    </row>
    <row r="663" spans="1:41" s="22" customFormat="1" ht="42" customHeight="1" x14ac:dyDescent="0.15">
      <c r="A663" s="43"/>
      <c r="B663" s="44"/>
      <c r="C663" s="82"/>
      <c r="D663" s="110" t="s">
        <v>476</v>
      </c>
      <c r="E663" s="108"/>
      <c r="F663" s="73"/>
      <c r="G663" s="83"/>
      <c r="H663" s="47"/>
      <c r="I663" s="48">
        <v>0.51</v>
      </c>
      <c r="J663" s="49">
        <v>0.49</v>
      </c>
      <c r="K663" s="49"/>
      <c r="L663" s="49"/>
      <c r="M663" s="49"/>
      <c r="N663" s="50">
        <f t="shared" si="449"/>
        <v>1</v>
      </c>
      <c r="O663" s="212">
        <v>1.03</v>
      </c>
      <c r="P663" s="52">
        <v>33.799999999999997</v>
      </c>
      <c r="Q663" s="53">
        <v>35</v>
      </c>
      <c r="R663" s="53"/>
      <c r="S663" s="53"/>
      <c r="T663" s="53"/>
      <c r="U663" s="54">
        <f t="shared" si="450"/>
        <v>14.17</v>
      </c>
      <c r="V663" s="55">
        <f t="shared" si="451"/>
        <v>14</v>
      </c>
      <c r="W663" s="197"/>
      <c r="X663" s="197">
        <v>68880576000</v>
      </c>
      <c r="Y663" s="56"/>
      <c r="Z663" s="56"/>
      <c r="AA663" s="56"/>
      <c r="AB663" s="58">
        <f t="shared" si="435"/>
        <v>0.82</v>
      </c>
      <c r="AC663" s="54">
        <f t="shared" si="452"/>
        <v>10.135199999999999</v>
      </c>
      <c r="AD663" s="478">
        <f t="shared" si="448"/>
        <v>10.135199999999999</v>
      </c>
      <c r="AE663" s="54">
        <v>44</v>
      </c>
      <c r="AF663" s="54"/>
      <c r="AG663" s="491">
        <v>32</v>
      </c>
      <c r="AH663" s="60"/>
      <c r="AI663" s="55"/>
      <c r="AJ663" s="61"/>
      <c r="AK663" s="62"/>
      <c r="AL663" s="63"/>
      <c r="AM663" s="64"/>
      <c r="AN663" s="65"/>
      <c r="AO663" s="66"/>
    </row>
    <row r="664" spans="1:41" s="22" customFormat="1" ht="71.25" customHeight="1" x14ac:dyDescent="0.15">
      <c r="A664" s="43"/>
      <c r="B664" s="171"/>
      <c r="C664" s="215" t="s">
        <v>469</v>
      </c>
      <c r="D664" s="180" t="s">
        <v>477</v>
      </c>
      <c r="E664" s="170"/>
      <c r="F664" s="82"/>
      <c r="G664" s="204"/>
      <c r="H664" s="47"/>
      <c r="I664" s="187">
        <v>0.49</v>
      </c>
      <c r="J664" s="188">
        <v>0.51</v>
      </c>
      <c r="K664" s="188"/>
      <c r="L664" s="188"/>
      <c r="M664" s="188"/>
      <c r="N664" s="189">
        <f t="shared" si="449"/>
        <v>1</v>
      </c>
      <c r="O664" s="190">
        <v>1.03</v>
      </c>
      <c r="P664" s="191">
        <v>35</v>
      </c>
      <c r="Q664" s="192">
        <v>35</v>
      </c>
      <c r="R664" s="193"/>
      <c r="S664" s="192"/>
      <c r="T664" s="194"/>
      <c r="U664" s="195">
        <f t="shared" si="450"/>
        <v>14.42</v>
      </c>
      <c r="V664" s="196">
        <f t="shared" si="451"/>
        <v>14</v>
      </c>
      <c r="W664" s="75">
        <v>26954563000</v>
      </c>
      <c r="X664" s="75">
        <v>36000000000</v>
      </c>
      <c r="Y664" s="75"/>
      <c r="Z664" s="68"/>
      <c r="AA664" s="68"/>
      <c r="AB664" s="58">
        <f t="shared" si="435"/>
        <v>0.77</v>
      </c>
      <c r="AC664" s="195">
        <f t="shared" si="452"/>
        <v>9.5172000000000008</v>
      </c>
      <c r="AD664" s="478">
        <f t="shared" si="448"/>
        <v>9.5172000000000008</v>
      </c>
      <c r="AE664" s="195">
        <v>44</v>
      </c>
      <c r="AF664" s="54"/>
      <c r="AG664" s="491">
        <v>32</v>
      </c>
      <c r="AH664" s="60"/>
      <c r="AI664" s="55"/>
      <c r="AJ664" s="61"/>
      <c r="AK664" s="62"/>
      <c r="AL664" s="63"/>
      <c r="AM664" s="64"/>
      <c r="AN664" s="65"/>
      <c r="AO664" s="66"/>
    </row>
    <row r="665" spans="1:41" s="22" customFormat="1" ht="42" customHeight="1" x14ac:dyDescent="0.15">
      <c r="A665" s="43"/>
      <c r="B665" s="44"/>
      <c r="C665" s="115" t="s">
        <v>239</v>
      </c>
      <c r="D665" s="45"/>
      <c r="E665" s="45"/>
      <c r="F665" s="82"/>
      <c r="G665" s="83"/>
      <c r="H665" s="47"/>
      <c r="I665" s="48">
        <v>0.7</v>
      </c>
      <c r="J665" s="49">
        <v>0.3</v>
      </c>
      <c r="K665" s="49"/>
      <c r="L665" s="49"/>
      <c r="M665" s="49"/>
      <c r="N665" s="50">
        <f t="shared" si="449"/>
        <v>1</v>
      </c>
      <c r="O665" s="212">
        <v>1.03</v>
      </c>
      <c r="P665" s="52">
        <v>35</v>
      </c>
      <c r="Q665" s="53">
        <v>33.799999999999997</v>
      </c>
      <c r="R665" s="53"/>
      <c r="S665" s="53"/>
      <c r="T665" s="53"/>
      <c r="U665" s="54">
        <f t="shared" si="450"/>
        <v>14.27</v>
      </c>
      <c r="V665" s="55">
        <f t="shared" si="451"/>
        <v>14</v>
      </c>
      <c r="W665" s="181">
        <v>33000000000</v>
      </c>
      <c r="X665" s="75">
        <v>28000000000</v>
      </c>
      <c r="Y665" s="56"/>
      <c r="Z665" s="56"/>
      <c r="AA665" s="56"/>
      <c r="AB665" s="58">
        <f t="shared" si="435"/>
        <v>0.77</v>
      </c>
      <c r="AC665" s="54">
        <f t="shared" si="452"/>
        <v>9.5172000000000008</v>
      </c>
      <c r="AD665" s="478">
        <f t="shared" si="448"/>
        <v>9.5172000000000008</v>
      </c>
      <c r="AE665" s="54">
        <v>44</v>
      </c>
      <c r="AF665" s="54"/>
      <c r="AG665" s="491">
        <v>32</v>
      </c>
      <c r="AH665" s="60"/>
      <c r="AI665" s="55"/>
      <c r="AJ665" s="61"/>
      <c r="AK665" s="62"/>
      <c r="AL665" s="63"/>
      <c r="AM665" s="64"/>
      <c r="AN665" s="65"/>
      <c r="AO665" s="66"/>
    </row>
    <row r="666" spans="1:41" s="22" customFormat="1" ht="71.25" customHeight="1" x14ac:dyDescent="0.15">
      <c r="A666" s="43"/>
      <c r="B666" s="171"/>
      <c r="C666" s="243"/>
      <c r="D666" s="170" t="s">
        <v>478</v>
      </c>
      <c r="E666" s="170"/>
      <c r="F666" s="82"/>
      <c r="G666" s="204"/>
      <c r="H666" s="47"/>
      <c r="I666" s="187">
        <v>0.3</v>
      </c>
      <c r="J666" s="188">
        <v>0.7</v>
      </c>
      <c r="K666" s="188"/>
      <c r="L666" s="188"/>
      <c r="M666" s="188"/>
      <c r="N666" s="189">
        <f t="shared" si="449"/>
        <v>1</v>
      </c>
      <c r="O666" s="190">
        <v>1.03</v>
      </c>
      <c r="P666" s="191">
        <v>35</v>
      </c>
      <c r="Q666" s="192">
        <v>35</v>
      </c>
      <c r="R666" s="193"/>
      <c r="S666" s="192"/>
      <c r="T666" s="194"/>
      <c r="U666" s="195">
        <f t="shared" si="450"/>
        <v>14.42</v>
      </c>
      <c r="V666" s="196">
        <f t="shared" si="451"/>
        <v>14</v>
      </c>
      <c r="W666" s="75"/>
      <c r="X666" s="75">
        <v>30130136000</v>
      </c>
      <c r="Y666" s="75"/>
      <c r="Z666" s="68"/>
      <c r="AA666" s="68"/>
      <c r="AB666" s="58">
        <f t="shared" si="435"/>
        <v>0.51</v>
      </c>
      <c r="AC666" s="195">
        <f t="shared" si="452"/>
        <v>6.3036000000000003</v>
      </c>
      <c r="AD666" s="478">
        <f t="shared" si="448"/>
        <v>6.3036000000000003</v>
      </c>
      <c r="AE666" s="195">
        <v>44</v>
      </c>
      <c r="AF666" s="54"/>
      <c r="AG666" s="491">
        <v>32</v>
      </c>
      <c r="AH666" s="60"/>
      <c r="AI666" s="55"/>
      <c r="AJ666" s="61"/>
      <c r="AK666" s="62"/>
      <c r="AL666" s="63"/>
      <c r="AM666" s="64"/>
      <c r="AN666" s="65"/>
      <c r="AO666" s="66"/>
    </row>
    <row r="667" spans="1:41" s="22" customFormat="1" ht="42" customHeight="1" x14ac:dyDescent="0.15">
      <c r="A667" s="43"/>
      <c r="B667" s="44"/>
      <c r="C667" s="69" t="s">
        <v>479</v>
      </c>
      <c r="D667" s="45" t="s">
        <v>480</v>
      </c>
      <c r="E667" s="261" t="s">
        <v>481</v>
      </c>
      <c r="F667" s="82" t="s">
        <v>482</v>
      </c>
      <c r="G667" s="83"/>
      <c r="H667" s="47"/>
      <c r="I667" s="48">
        <v>0.45</v>
      </c>
      <c r="J667" s="49">
        <v>0.3</v>
      </c>
      <c r="K667" s="49">
        <v>0.25</v>
      </c>
      <c r="L667" s="49"/>
      <c r="M667" s="49"/>
      <c r="N667" s="50">
        <f t="shared" si="449"/>
        <v>1</v>
      </c>
      <c r="O667" s="212">
        <v>1.03</v>
      </c>
      <c r="P667" s="52">
        <v>35</v>
      </c>
      <c r="Q667" s="53">
        <v>32</v>
      </c>
      <c r="R667" s="53">
        <v>35</v>
      </c>
      <c r="S667" s="53"/>
      <c r="T667" s="53"/>
      <c r="U667" s="54">
        <f t="shared" si="450"/>
        <v>14.05</v>
      </c>
      <c r="V667" s="55">
        <f t="shared" si="451"/>
        <v>14</v>
      </c>
      <c r="W667" s="181"/>
      <c r="X667" s="201"/>
      <c r="Y667" s="181">
        <v>236000000000</v>
      </c>
      <c r="Z667" s="56"/>
      <c r="AA667" s="56"/>
      <c r="AB667" s="58">
        <f t="shared" si="435"/>
        <v>1.43</v>
      </c>
      <c r="AC667" s="54">
        <f t="shared" si="452"/>
        <v>17.674800000000001</v>
      </c>
      <c r="AD667" s="478">
        <f t="shared" si="448"/>
        <v>12</v>
      </c>
      <c r="AE667" s="54">
        <v>44</v>
      </c>
      <c r="AF667" s="54"/>
      <c r="AG667" s="491">
        <v>32</v>
      </c>
      <c r="AH667" s="60"/>
      <c r="AI667" s="55"/>
      <c r="AJ667" s="61"/>
      <c r="AK667" s="62"/>
      <c r="AL667" s="63"/>
      <c r="AM667" s="64"/>
      <c r="AN667" s="65"/>
      <c r="AO667" s="66"/>
    </row>
    <row r="668" spans="1:41" s="22" customFormat="1" ht="55.5" customHeight="1" x14ac:dyDescent="0.15">
      <c r="A668" s="160"/>
      <c r="B668" s="171"/>
      <c r="C668" s="145"/>
      <c r="D668" s="146"/>
      <c r="E668" s="80" t="s">
        <v>483</v>
      </c>
      <c r="F668" s="143"/>
      <c r="G668" s="143"/>
      <c r="H668" s="47"/>
      <c r="I668" s="145"/>
      <c r="J668" s="146"/>
      <c r="K668" s="143"/>
      <c r="L668" s="146"/>
      <c r="M668" s="143"/>
      <c r="N668" s="142"/>
      <c r="O668" s="144"/>
      <c r="P668" s="145"/>
      <c r="Q668" s="146"/>
      <c r="R668" s="143"/>
      <c r="S668" s="146"/>
      <c r="T668" s="143"/>
      <c r="U668" s="245"/>
      <c r="V668" s="148"/>
      <c r="W668" s="94"/>
      <c r="X668" s="150"/>
      <c r="Y668" s="78"/>
      <c r="Z668" s="150"/>
      <c r="AA668" s="78"/>
      <c r="AB668" s="58">
        <f t="shared" si="435"/>
        <v>0</v>
      </c>
      <c r="AC668" s="246"/>
      <c r="AD668" s="478">
        <f t="shared" si="448"/>
        <v>0</v>
      </c>
      <c r="AE668" s="154"/>
      <c r="AF668" s="154"/>
      <c r="AG668" s="491">
        <v>32</v>
      </c>
      <c r="AH668" s="60"/>
      <c r="AI668" s="55"/>
      <c r="AJ668" s="61"/>
      <c r="AK668" s="62"/>
      <c r="AL668" s="63"/>
      <c r="AM668" s="64"/>
      <c r="AN668" s="65"/>
      <c r="AO668" s="66"/>
    </row>
    <row r="669" spans="1:41" s="22" customFormat="1" ht="42" customHeight="1" x14ac:dyDescent="0.15">
      <c r="A669" s="43"/>
      <c r="B669" s="44"/>
      <c r="C669" s="45" t="s">
        <v>484</v>
      </c>
      <c r="D669" s="45" t="s">
        <v>485</v>
      </c>
      <c r="E669" s="45"/>
      <c r="F669" s="80"/>
      <c r="G669" s="83"/>
      <c r="H669" s="47"/>
      <c r="I669" s="48">
        <v>0.51</v>
      </c>
      <c r="J669" s="49">
        <v>0.49</v>
      </c>
      <c r="K669" s="49"/>
      <c r="L669" s="49"/>
      <c r="M669" s="49"/>
      <c r="N669" s="50">
        <f t="shared" ref="N669:N684" si="453">SUM(I669:M669)</f>
        <v>1</v>
      </c>
      <c r="O669" s="212">
        <v>1.03</v>
      </c>
      <c r="P669" s="52">
        <v>35</v>
      </c>
      <c r="Q669" s="53">
        <v>35</v>
      </c>
      <c r="R669" s="53"/>
      <c r="S669" s="53"/>
      <c r="T669" s="53"/>
      <c r="U669" s="54">
        <f t="shared" ref="U669:U684" si="454">ROUND((((P669*14/35*I669)+(Q669*14/35*J669)+(R669*14/35*K669)+(S669*14/35*L669)+(T669*14/35*M669))*O669),2)</f>
        <v>14.42</v>
      </c>
      <c r="V669" s="55">
        <f t="shared" ref="V669:V684" si="455">IF(U669&gt;=14,14,U669)</f>
        <v>14</v>
      </c>
      <c r="W669" s="181">
        <v>59842397000</v>
      </c>
      <c r="X669" s="181">
        <v>49195757000</v>
      </c>
      <c r="Y669" s="56"/>
      <c r="Z669" s="56"/>
      <c r="AA669" s="56"/>
      <c r="AB669" s="58">
        <f t="shared" si="435"/>
        <v>1.33</v>
      </c>
      <c r="AC669" s="54">
        <f t="shared" ref="AC669:AC684" si="456">12*AB669*O669</f>
        <v>16.438800000000001</v>
      </c>
      <c r="AD669" s="478">
        <f t="shared" si="448"/>
        <v>12</v>
      </c>
      <c r="AE669" s="54">
        <v>44</v>
      </c>
      <c r="AF669" s="54"/>
      <c r="AG669" s="491">
        <v>32</v>
      </c>
      <c r="AH669" s="60"/>
      <c r="AI669" s="55"/>
      <c r="AJ669" s="61"/>
      <c r="AK669" s="62"/>
      <c r="AL669" s="63"/>
      <c r="AM669" s="64"/>
      <c r="AN669" s="65"/>
      <c r="AO669" s="66"/>
    </row>
    <row r="670" spans="1:41" s="22" customFormat="1" ht="42" customHeight="1" x14ac:dyDescent="0.15">
      <c r="A670" s="43"/>
      <c r="B670" s="44"/>
      <c r="C670" s="247" t="s">
        <v>413</v>
      </c>
      <c r="D670" s="112" t="s">
        <v>486</v>
      </c>
      <c r="E670" s="45" t="s">
        <v>273</v>
      </c>
      <c r="F670" s="112" t="s">
        <v>82</v>
      </c>
      <c r="G670" s="83"/>
      <c r="H670" s="47"/>
      <c r="I670" s="48">
        <v>0.34</v>
      </c>
      <c r="J670" s="49">
        <v>0.12</v>
      </c>
      <c r="K670" s="49">
        <v>0.21</v>
      </c>
      <c r="L670" s="49">
        <v>0.33</v>
      </c>
      <c r="M670" s="49"/>
      <c r="N670" s="50">
        <f t="shared" si="453"/>
        <v>1</v>
      </c>
      <c r="O670" s="212">
        <v>1.03</v>
      </c>
      <c r="P670" s="52">
        <v>35</v>
      </c>
      <c r="Q670" s="53">
        <v>27</v>
      </c>
      <c r="R670" s="53">
        <v>35</v>
      </c>
      <c r="S670" s="53">
        <v>35</v>
      </c>
      <c r="T670" s="53"/>
      <c r="U670" s="54">
        <f t="shared" si="454"/>
        <v>14.02</v>
      </c>
      <c r="V670" s="55">
        <f t="shared" si="455"/>
        <v>14</v>
      </c>
      <c r="W670" s="181">
        <v>11938032000</v>
      </c>
      <c r="X670" s="75">
        <v>276616399000</v>
      </c>
      <c r="Y670" s="56">
        <v>18614191000</v>
      </c>
      <c r="Z670" s="56">
        <v>40517604000</v>
      </c>
      <c r="AA670" s="56"/>
      <c r="AB670" s="58">
        <f t="shared" si="435"/>
        <v>1.33</v>
      </c>
      <c r="AC670" s="54">
        <f t="shared" si="456"/>
        <v>16.438800000000001</v>
      </c>
      <c r="AD670" s="478">
        <f t="shared" si="448"/>
        <v>12</v>
      </c>
      <c r="AE670" s="54">
        <v>44</v>
      </c>
      <c r="AF670" s="54"/>
      <c r="AG670" s="491">
        <v>32</v>
      </c>
      <c r="AH670" s="60"/>
      <c r="AI670" s="55"/>
      <c r="AJ670" s="61"/>
      <c r="AK670" s="62"/>
      <c r="AL670" s="63"/>
      <c r="AM670" s="64"/>
      <c r="AN670" s="65"/>
      <c r="AO670" s="66"/>
    </row>
    <row r="671" spans="1:41" s="22" customFormat="1" ht="42" customHeight="1" x14ac:dyDescent="0.15">
      <c r="A671" s="43"/>
      <c r="B671" s="44"/>
      <c r="C671" s="113" t="s">
        <v>215</v>
      </c>
      <c r="D671" s="45" t="s">
        <v>487</v>
      </c>
      <c r="E671" s="112" t="s">
        <v>488</v>
      </c>
      <c r="F671" s="45" t="s">
        <v>489</v>
      </c>
      <c r="G671" s="83"/>
      <c r="H671" s="47"/>
      <c r="I671" s="48">
        <v>0.5</v>
      </c>
      <c r="J671" s="49">
        <v>0.15</v>
      </c>
      <c r="K671" s="49">
        <v>0.15</v>
      </c>
      <c r="L671" s="49">
        <v>0.2</v>
      </c>
      <c r="M671" s="49"/>
      <c r="N671" s="50">
        <f t="shared" si="453"/>
        <v>1</v>
      </c>
      <c r="O671" s="212">
        <v>1.03</v>
      </c>
      <c r="P671" s="52">
        <v>35</v>
      </c>
      <c r="Q671" s="53">
        <v>33.799999999999997</v>
      </c>
      <c r="R671" s="53">
        <v>30</v>
      </c>
      <c r="S671" s="53">
        <v>35</v>
      </c>
      <c r="T671" s="53"/>
      <c r="U671" s="54">
        <f t="shared" si="454"/>
        <v>14.04</v>
      </c>
      <c r="V671" s="55">
        <f t="shared" si="455"/>
        <v>14</v>
      </c>
      <c r="W671" s="181">
        <v>140000000000</v>
      </c>
      <c r="X671" s="201"/>
      <c r="Y671" s="56"/>
      <c r="Z671" s="56"/>
      <c r="AA671" s="56"/>
      <c r="AB671" s="58">
        <f t="shared" si="435"/>
        <v>1.7</v>
      </c>
      <c r="AC671" s="54">
        <f t="shared" si="456"/>
        <v>21.012</v>
      </c>
      <c r="AD671" s="478">
        <f t="shared" si="448"/>
        <v>12</v>
      </c>
      <c r="AE671" s="54">
        <v>44</v>
      </c>
      <c r="AF671" s="54"/>
      <c r="AG671" s="491">
        <v>32</v>
      </c>
      <c r="AH671" s="60"/>
      <c r="AI671" s="55"/>
      <c r="AJ671" s="61"/>
      <c r="AK671" s="62"/>
      <c r="AL671" s="63"/>
      <c r="AM671" s="64"/>
      <c r="AN671" s="65"/>
      <c r="AO671" s="66"/>
    </row>
    <row r="672" spans="1:41" s="22" customFormat="1" ht="42" customHeight="1" x14ac:dyDescent="0.15">
      <c r="A672" s="43"/>
      <c r="B672" s="44"/>
      <c r="C672" s="114" t="s">
        <v>274</v>
      </c>
      <c r="D672" s="45" t="s">
        <v>490</v>
      </c>
      <c r="E672" s="261" t="s">
        <v>481</v>
      </c>
      <c r="F672" s="82"/>
      <c r="G672" s="83"/>
      <c r="H672" s="47"/>
      <c r="I672" s="48">
        <v>0.5</v>
      </c>
      <c r="J672" s="49">
        <v>0.25</v>
      </c>
      <c r="K672" s="49">
        <v>0.25</v>
      </c>
      <c r="L672" s="49"/>
      <c r="M672" s="49"/>
      <c r="N672" s="50">
        <f t="shared" si="453"/>
        <v>1</v>
      </c>
      <c r="O672" s="212">
        <v>1.03</v>
      </c>
      <c r="P672" s="52">
        <v>33.799999999999997</v>
      </c>
      <c r="Q672" s="53">
        <v>33.799999999999997</v>
      </c>
      <c r="R672" s="53">
        <v>35</v>
      </c>
      <c r="S672" s="53"/>
      <c r="T672" s="53"/>
      <c r="U672" s="54">
        <f t="shared" si="454"/>
        <v>14.05</v>
      </c>
      <c r="V672" s="55">
        <f t="shared" si="455"/>
        <v>14</v>
      </c>
      <c r="W672" s="181">
        <v>26050683000</v>
      </c>
      <c r="X672" s="201"/>
      <c r="Y672" s="181">
        <v>236000000000</v>
      </c>
      <c r="Z672" s="56"/>
      <c r="AA672" s="56"/>
      <c r="AB672" s="58">
        <f t="shared" si="435"/>
        <v>1.75</v>
      </c>
      <c r="AC672" s="54">
        <f t="shared" si="456"/>
        <v>21.63</v>
      </c>
      <c r="AD672" s="478">
        <f t="shared" si="448"/>
        <v>12</v>
      </c>
      <c r="AE672" s="54">
        <v>44</v>
      </c>
      <c r="AF672" s="54"/>
      <c r="AG672" s="491">
        <v>32</v>
      </c>
      <c r="AH672" s="60"/>
      <c r="AI672" s="55"/>
      <c r="AJ672" s="61"/>
      <c r="AK672" s="62"/>
      <c r="AL672" s="63"/>
      <c r="AM672" s="64"/>
      <c r="AN672" s="65"/>
      <c r="AO672" s="66"/>
    </row>
    <row r="673" spans="1:41" s="22" customFormat="1" ht="42" customHeight="1" x14ac:dyDescent="0.15">
      <c r="A673" s="43"/>
      <c r="B673" s="44"/>
      <c r="C673" s="112" t="s">
        <v>286</v>
      </c>
      <c r="D673" s="112" t="s">
        <v>491</v>
      </c>
      <c r="E673" s="45"/>
      <c r="F673" s="82"/>
      <c r="G673" s="83"/>
      <c r="H673" s="47"/>
      <c r="I673" s="48">
        <v>0.51</v>
      </c>
      <c r="J673" s="49">
        <v>0.49</v>
      </c>
      <c r="K673" s="49"/>
      <c r="L673" s="49"/>
      <c r="M673" s="49"/>
      <c r="N673" s="50">
        <f t="shared" si="453"/>
        <v>1</v>
      </c>
      <c r="O673" s="212">
        <v>1.03</v>
      </c>
      <c r="P673" s="52">
        <v>33.799999999999997</v>
      </c>
      <c r="Q673" s="53">
        <v>35</v>
      </c>
      <c r="R673" s="53"/>
      <c r="S673" s="53"/>
      <c r="T673" s="53"/>
      <c r="U673" s="54">
        <f t="shared" si="454"/>
        <v>14.17</v>
      </c>
      <c r="V673" s="55">
        <f t="shared" si="455"/>
        <v>14</v>
      </c>
      <c r="W673" s="75">
        <v>64096961000</v>
      </c>
      <c r="X673" s="75">
        <v>44234776000</v>
      </c>
      <c r="Y673" s="56"/>
      <c r="Z673" s="56"/>
      <c r="AA673" s="56"/>
      <c r="AB673" s="58">
        <f t="shared" si="435"/>
        <v>1.32</v>
      </c>
      <c r="AC673" s="54">
        <f t="shared" si="456"/>
        <v>16.315200000000001</v>
      </c>
      <c r="AD673" s="478">
        <f t="shared" si="448"/>
        <v>12</v>
      </c>
      <c r="AE673" s="54">
        <v>44</v>
      </c>
      <c r="AF673" s="54"/>
      <c r="AG673" s="491">
        <v>32</v>
      </c>
      <c r="AH673" s="60"/>
      <c r="AI673" s="55"/>
      <c r="AJ673" s="61"/>
      <c r="AK673" s="62"/>
      <c r="AL673" s="63"/>
      <c r="AM673" s="64"/>
      <c r="AN673" s="65"/>
      <c r="AO673" s="66"/>
    </row>
    <row r="674" spans="1:41" s="22" customFormat="1" ht="42" customHeight="1" x14ac:dyDescent="0.15">
      <c r="A674" s="43"/>
      <c r="B674" s="44"/>
      <c r="C674" s="114" t="s">
        <v>465</v>
      </c>
      <c r="D674" s="112" t="s">
        <v>468</v>
      </c>
      <c r="E674" s="112" t="s">
        <v>462</v>
      </c>
      <c r="F674" s="45"/>
      <c r="G674" s="83"/>
      <c r="H674" s="47"/>
      <c r="I674" s="48">
        <v>0.4</v>
      </c>
      <c r="J674" s="49">
        <v>0.3</v>
      </c>
      <c r="K674" s="49">
        <v>0.3</v>
      </c>
      <c r="L674" s="49"/>
      <c r="M674" s="49"/>
      <c r="N674" s="50">
        <f t="shared" si="453"/>
        <v>1</v>
      </c>
      <c r="O674" s="212">
        <v>1.03</v>
      </c>
      <c r="P674" s="52">
        <v>35</v>
      </c>
      <c r="Q674" s="53">
        <v>33.799999999999997</v>
      </c>
      <c r="R674" s="53">
        <v>35</v>
      </c>
      <c r="S674" s="53"/>
      <c r="T674" s="53"/>
      <c r="U674" s="54">
        <f t="shared" si="454"/>
        <v>14.27</v>
      </c>
      <c r="V674" s="55">
        <f t="shared" si="455"/>
        <v>14</v>
      </c>
      <c r="W674" s="197">
        <v>70086993000</v>
      </c>
      <c r="X674" s="75">
        <v>49983037000</v>
      </c>
      <c r="Y674" s="56">
        <v>46273145000</v>
      </c>
      <c r="Z674" s="56"/>
      <c r="AA674" s="56"/>
      <c r="AB674" s="58">
        <f t="shared" si="435"/>
        <v>1.38</v>
      </c>
      <c r="AC674" s="54">
        <f t="shared" si="456"/>
        <v>17.056799999999999</v>
      </c>
      <c r="AD674" s="478">
        <f t="shared" si="448"/>
        <v>12</v>
      </c>
      <c r="AE674" s="54">
        <v>44</v>
      </c>
      <c r="AF674" s="54"/>
      <c r="AG674" s="491">
        <v>32</v>
      </c>
      <c r="AH674" s="60"/>
      <c r="AI674" s="55"/>
      <c r="AJ674" s="61"/>
      <c r="AK674" s="62"/>
      <c r="AL674" s="63"/>
      <c r="AM674" s="64"/>
      <c r="AN674" s="65"/>
      <c r="AO674" s="66"/>
    </row>
    <row r="675" spans="1:41" s="22" customFormat="1" ht="42" customHeight="1" x14ac:dyDescent="0.15">
      <c r="A675" s="43"/>
      <c r="B675" s="44"/>
      <c r="C675" s="45" t="s">
        <v>492</v>
      </c>
      <c r="D675" s="45" t="s">
        <v>493</v>
      </c>
      <c r="E675" s="45" t="s">
        <v>494</v>
      </c>
      <c r="F675" s="112" t="s">
        <v>373</v>
      </c>
      <c r="G675" s="83"/>
      <c r="H675" s="47"/>
      <c r="I675" s="48">
        <v>0.5</v>
      </c>
      <c r="J675" s="49">
        <v>0.2</v>
      </c>
      <c r="K675" s="49">
        <v>0.1</v>
      </c>
      <c r="L675" s="49">
        <v>0.2</v>
      </c>
      <c r="M675" s="49"/>
      <c r="N675" s="50">
        <f t="shared" si="453"/>
        <v>1</v>
      </c>
      <c r="O675" s="212">
        <v>1.03</v>
      </c>
      <c r="P675" s="52">
        <v>35</v>
      </c>
      <c r="Q675" s="53">
        <v>32</v>
      </c>
      <c r="R675" s="53">
        <v>35</v>
      </c>
      <c r="S675" s="53">
        <v>33.799999999999997</v>
      </c>
      <c r="T675" s="53"/>
      <c r="U675" s="54">
        <f t="shared" si="454"/>
        <v>14.07</v>
      </c>
      <c r="V675" s="55">
        <f t="shared" si="455"/>
        <v>14</v>
      </c>
      <c r="W675" s="75">
        <v>120000000000</v>
      </c>
      <c r="X675" s="75"/>
      <c r="Y675" s="56"/>
      <c r="Z675" s="56"/>
      <c r="AA675" s="56"/>
      <c r="AB675" s="58">
        <f t="shared" si="435"/>
        <v>1.46</v>
      </c>
      <c r="AC675" s="54">
        <f t="shared" si="456"/>
        <v>18.0456</v>
      </c>
      <c r="AD675" s="478">
        <f t="shared" si="448"/>
        <v>12</v>
      </c>
      <c r="AE675" s="54">
        <v>44</v>
      </c>
      <c r="AF675" s="54"/>
      <c r="AG675" s="491">
        <v>32</v>
      </c>
      <c r="AH675" s="60"/>
      <c r="AI675" s="55"/>
      <c r="AJ675" s="61"/>
      <c r="AK675" s="62"/>
      <c r="AL675" s="63"/>
      <c r="AM675" s="64"/>
      <c r="AN675" s="65"/>
      <c r="AO675" s="66"/>
    </row>
    <row r="676" spans="1:41" s="22" customFormat="1" ht="42" customHeight="1" x14ac:dyDescent="0.15">
      <c r="A676" s="43"/>
      <c r="B676" s="44"/>
      <c r="C676" s="112" t="s">
        <v>43</v>
      </c>
      <c r="D676" s="112" t="s">
        <v>495</v>
      </c>
      <c r="E676" s="112" t="s">
        <v>342</v>
      </c>
      <c r="F676" s="112" t="s">
        <v>496</v>
      </c>
      <c r="G676" s="83"/>
      <c r="H676" s="47"/>
      <c r="I676" s="48">
        <v>0.5</v>
      </c>
      <c r="J676" s="49">
        <v>0.2</v>
      </c>
      <c r="K676" s="49">
        <v>0.1</v>
      </c>
      <c r="L676" s="49">
        <v>0.2</v>
      </c>
      <c r="M676" s="49"/>
      <c r="N676" s="50">
        <f t="shared" si="453"/>
        <v>1</v>
      </c>
      <c r="O676" s="212">
        <v>1.03</v>
      </c>
      <c r="P676" s="52">
        <v>35</v>
      </c>
      <c r="Q676" s="53">
        <v>33.799999999999997</v>
      </c>
      <c r="R676" s="53">
        <v>32</v>
      </c>
      <c r="S676" s="53">
        <v>33.799999999999997</v>
      </c>
      <c r="T676" s="53"/>
      <c r="U676" s="54">
        <f t="shared" si="454"/>
        <v>14.1</v>
      </c>
      <c r="V676" s="55">
        <f t="shared" si="455"/>
        <v>14</v>
      </c>
      <c r="W676" s="181">
        <v>210000000000</v>
      </c>
      <c r="X676" s="201"/>
      <c r="Y676" s="56"/>
      <c r="Z676" s="56"/>
      <c r="AA676" s="56"/>
      <c r="AB676" s="58">
        <f t="shared" si="435"/>
        <v>2.5499999999999998</v>
      </c>
      <c r="AC676" s="54">
        <f t="shared" si="456"/>
        <v>31.517999999999997</v>
      </c>
      <c r="AD676" s="478">
        <f t="shared" si="448"/>
        <v>12</v>
      </c>
      <c r="AE676" s="54">
        <v>44</v>
      </c>
      <c r="AF676" s="54"/>
      <c r="AG676" s="491">
        <v>32</v>
      </c>
      <c r="AH676" s="60"/>
      <c r="AI676" s="55"/>
      <c r="AJ676" s="61"/>
      <c r="AK676" s="62"/>
      <c r="AL676" s="63"/>
      <c r="AM676" s="64"/>
      <c r="AN676" s="65"/>
      <c r="AO676" s="66"/>
    </row>
    <row r="677" spans="1:41" s="22" customFormat="1" ht="42" customHeight="1" x14ac:dyDescent="0.15">
      <c r="A677" s="43"/>
      <c r="B677" s="44"/>
      <c r="C677" s="45" t="s">
        <v>474</v>
      </c>
      <c r="D677" s="45" t="s">
        <v>421</v>
      </c>
      <c r="E677" s="112" t="s">
        <v>363</v>
      </c>
      <c r="F677" s="45" t="s">
        <v>50</v>
      </c>
      <c r="G677" s="83"/>
      <c r="H677" s="47"/>
      <c r="I677" s="48">
        <v>0.36</v>
      </c>
      <c r="J677" s="49">
        <v>0.18</v>
      </c>
      <c r="K677" s="49">
        <v>0.12</v>
      </c>
      <c r="L677" s="49">
        <v>0.34</v>
      </c>
      <c r="M677" s="49"/>
      <c r="N677" s="50">
        <f t="shared" si="453"/>
        <v>1</v>
      </c>
      <c r="O677" s="212">
        <v>1.03</v>
      </c>
      <c r="P677" s="52">
        <v>35</v>
      </c>
      <c r="Q677" s="53">
        <v>35</v>
      </c>
      <c r="R677" s="53">
        <v>32</v>
      </c>
      <c r="S677" s="53">
        <v>33.799999999999997</v>
      </c>
      <c r="T677" s="53"/>
      <c r="U677" s="54">
        <f t="shared" si="454"/>
        <v>14.1</v>
      </c>
      <c r="V677" s="55">
        <f t="shared" si="455"/>
        <v>14</v>
      </c>
      <c r="W677" s="181"/>
      <c r="X677" s="201"/>
      <c r="Y677" s="56"/>
      <c r="Z677" s="56">
        <v>250000000000</v>
      </c>
      <c r="AA677" s="56"/>
      <c r="AB677" s="58">
        <f t="shared" ref="AB677:AB740" si="457">ROUND(((((W677*I677)+(X677*J677)+(Y677*K677)+(Z677*L677)+(AA677*M677))/$L$2)),2)</f>
        <v>2.0699999999999998</v>
      </c>
      <c r="AC677" s="54">
        <f t="shared" si="456"/>
        <v>25.585199999999997</v>
      </c>
      <c r="AD677" s="478">
        <f t="shared" si="448"/>
        <v>12</v>
      </c>
      <c r="AE677" s="54">
        <v>44</v>
      </c>
      <c r="AF677" s="54"/>
      <c r="AG677" s="491">
        <v>32</v>
      </c>
      <c r="AH677" s="60"/>
      <c r="AI677" s="55"/>
      <c r="AJ677" s="61"/>
      <c r="AK677" s="62"/>
      <c r="AL677" s="63"/>
      <c r="AM677" s="64"/>
      <c r="AN677" s="65"/>
      <c r="AO677" s="66"/>
    </row>
    <row r="678" spans="1:41" s="22" customFormat="1" ht="42" customHeight="1" x14ac:dyDescent="0.15">
      <c r="A678" s="43"/>
      <c r="B678" s="44"/>
      <c r="C678" s="113" t="s">
        <v>129</v>
      </c>
      <c r="D678" s="112" t="s">
        <v>230</v>
      </c>
      <c r="E678" s="45"/>
      <c r="F678" s="82"/>
      <c r="G678" s="83"/>
      <c r="H678" s="47"/>
      <c r="I678" s="48">
        <v>0.51</v>
      </c>
      <c r="J678" s="49">
        <v>0.49</v>
      </c>
      <c r="K678" s="49"/>
      <c r="L678" s="49"/>
      <c r="M678" s="49"/>
      <c r="N678" s="50">
        <f t="shared" si="453"/>
        <v>1</v>
      </c>
      <c r="O678" s="212">
        <v>1.03</v>
      </c>
      <c r="P678" s="52">
        <v>35</v>
      </c>
      <c r="Q678" s="166">
        <v>33.799999999999997</v>
      </c>
      <c r="R678" s="53"/>
      <c r="S678" s="53"/>
      <c r="T678" s="53"/>
      <c r="U678" s="54">
        <f t="shared" si="454"/>
        <v>14.18</v>
      </c>
      <c r="V678" s="55">
        <f t="shared" si="455"/>
        <v>14</v>
      </c>
      <c r="W678" s="197">
        <v>45910925000</v>
      </c>
      <c r="X678" s="75">
        <v>68075005000</v>
      </c>
      <c r="Y678" s="56"/>
      <c r="Z678" s="56"/>
      <c r="AA678" s="56"/>
      <c r="AB678" s="58">
        <f t="shared" si="457"/>
        <v>1.38</v>
      </c>
      <c r="AC678" s="54">
        <f t="shared" si="456"/>
        <v>17.056799999999999</v>
      </c>
      <c r="AD678" s="478">
        <f t="shared" si="448"/>
        <v>12</v>
      </c>
      <c r="AE678" s="54">
        <v>44</v>
      </c>
      <c r="AF678" s="54"/>
      <c r="AG678" s="491">
        <v>32</v>
      </c>
      <c r="AH678" s="60"/>
      <c r="AI678" s="55"/>
      <c r="AJ678" s="61"/>
      <c r="AK678" s="62"/>
      <c r="AL678" s="63"/>
      <c r="AM678" s="64"/>
      <c r="AN678" s="65"/>
      <c r="AO678" s="66"/>
    </row>
    <row r="679" spans="1:41" s="22" customFormat="1" ht="42" customHeight="1" x14ac:dyDescent="0.15">
      <c r="A679" s="43"/>
      <c r="B679" s="44"/>
      <c r="C679" s="115" t="s">
        <v>196</v>
      </c>
      <c r="D679" s="112" t="s">
        <v>497</v>
      </c>
      <c r="E679" s="45"/>
      <c r="F679" s="82"/>
      <c r="G679" s="83"/>
      <c r="H679" s="47"/>
      <c r="I679" s="48">
        <v>0.6</v>
      </c>
      <c r="J679" s="49">
        <v>0.4</v>
      </c>
      <c r="K679" s="49"/>
      <c r="L679" s="49"/>
      <c r="M679" s="49"/>
      <c r="N679" s="50">
        <f t="shared" si="453"/>
        <v>1</v>
      </c>
      <c r="O679" s="212">
        <v>1</v>
      </c>
      <c r="P679" s="52">
        <v>35</v>
      </c>
      <c r="Q679" s="53">
        <v>35</v>
      </c>
      <c r="R679" s="53"/>
      <c r="S679" s="53"/>
      <c r="T679" s="53"/>
      <c r="U679" s="54">
        <f t="shared" si="454"/>
        <v>14</v>
      </c>
      <c r="V679" s="55">
        <f t="shared" si="455"/>
        <v>14</v>
      </c>
      <c r="W679" s="181">
        <v>66592333000</v>
      </c>
      <c r="X679" s="75">
        <v>55628226000</v>
      </c>
      <c r="Y679" s="56"/>
      <c r="Z679" s="56"/>
      <c r="AA679" s="56"/>
      <c r="AB679" s="58">
        <f t="shared" si="457"/>
        <v>1.51</v>
      </c>
      <c r="AC679" s="54">
        <f t="shared" si="456"/>
        <v>18.12</v>
      </c>
      <c r="AD679" s="478">
        <f t="shared" si="448"/>
        <v>12</v>
      </c>
      <c r="AE679" s="54">
        <v>44</v>
      </c>
      <c r="AF679" s="54"/>
      <c r="AG679" s="491">
        <v>32</v>
      </c>
      <c r="AH679" s="60"/>
      <c r="AI679" s="55"/>
      <c r="AJ679" s="61"/>
      <c r="AK679" s="62"/>
      <c r="AL679" s="63"/>
      <c r="AM679" s="64"/>
      <c r="AN679" s="65"/>
      <c r="AO679" s="66"/>
    </row>
    <row r="680" spans="1:41" s="22" customFormat="1" ht="42" customHeight="1" x14ac:dyDescent="0.15">
      <c r="A680" s="43"/>
      <c r="B680" s="44"/>
      <c r="C680" s="108" t="s">
        <v>476</v>
      </c>
      <c r="D680" s="112" t="s">
        <v>498</v>
      </c>
      <c r="E680" s="45"/>
      <c r="F680" s="82"/>
      <c r="G680" s="83"/>
      <c r="H680" s="47"/>
      <c r="I680" s="48">
        <v>0.57999999999999996</v>
      </c>
      <c r="J680" s="49">
        <v>0.42</v>
      </c>
      <c r="K680" s="49">
        <v>0</v>
      </c>
      <c r="L680" s="49"/>
      <c r="M680" s="49"/>
      <c r="N680" s="50">
        <f>SUM(I680:M680)</f>
        <v>1</v>
      </c>
      <c r="O680" s="212">
        <v>1.03</v>
      </c>
      <c r="P680" s="52">
        <v>35</v>
      </c>
      <c r="Q680" s="53">
        <v>35</v>
      </c>
      <c r="R680" s="53"/>
      <c r="S680" s="53"/>
      <c r="T680" s="53"/>
      <c r="U680" s="54">
        <f>ROUND((((P680*14/35*I680)+(Q680*14/35*J680)+(R680*14/35*K680)+(S680*14/35*L680)+(T680*14/35*M680))*O680),2)</f>
        <v>14.42</v>
      </c>
      <c r="V680" s="55">
        <f>IF(U680&gt;=14,14,U680)</f>
        <v>14</v>
      </c>
      <c r="W680" s="197">
        <v>68880576000</v>
      </c>
      <c r="X680" s="75">
        <v>34591648000</v>
      </c>
      <c r="Y680" s="56"/>
      <c r="Z680" s="56"/>
      <c r="AA680" s="56"/>
      <c r="AB680" s="58">
        <f t="shared" si="457"/>
        <v>1.32</v>
      </c>
      <c r="AC680" s="54">
        <f>12*AB680*O680</f>
        <v>16.315200000000001</v>
      </c>
      <c r="AD680" s="478">
        <f t="shared" si="448"/>
        <v>12</v>
      </c>
      <c r="AE680" s="54">
        <v>44</v>
      </c>
      <c r="AF680" s="54"/>
      <c r="AG680" s="491">
        <v>32</v>
      </c>
      <c r="AH680" s="60"/>
      <c r="AI680" s="55"/>
      <c r="AJ680" s="61"/>
      <c r="AK680" s="62"/>
      <c r="AL680" s="63"/>
      <c r="AM680" s="64"/>
      <c r="AN680" s="65"/>
      <c r="AO680" s="66"/>
    </row>
    <row r="681" spans="1:41" s="22" customFormat="1" ht="42" customHeight="1" x14ac:dyDescent="0.15">
      <c r="A681" s="43"/>
      <c r="B681" s="44"/>
      <c r="C681" s="76" t="s">
        <v>220</v>
      </c>
      <c r="D681" s="45" t="s">
        <v>499</v>
      </c>
      <c r="E681" s="45" t="s">
        <v>500</v>
      </c>
      <c r="F681" s="82"/>
      <c r="G681" s="83"/>
      <c r="H681" s="47"/>
      <c r="I681" s="48">
        <v>0.5</v>
      </c>
      <c r="J681" s="49">
        <v>0.3</v>
      </c>
      <c r="K681" s="49">
        <v>0.2</v>
      </c>
      <c r="L681" s="49"/>
      <c r="M681" s="49"/>
      <c r="N681" s="50">
        <f>SUM(I681:M681)</f>
        <v>1</v>
      </c>
      <c r="O681" s="212">
        <v>1.03</v>
      </c>
      <c r="P681" s="52">
        <v>35</v>
      </c>
      <c r="Q681" s="53">
        <v>32</v>
      </c>
      <c r="R681" s="53">
        <v>35</v>
      </c>
      <c r="S681" s="53"/>
      <c r="T681" s="53"/>
      <c r="U681" s="54">
        <f>ROUND((((P681*14/35*I681)+(Q681*14/35*J681)+(R681*14/35*K681)+(S681*14/35*L681)+(T681*14/35*M681))*O681),2)</f>
        <v>14.05</v>
      </c>
      <c r="V681" s="55">
        <f>IF(U681&gt;=14,14,U681)</f>
        <v>14</v>
      </c>
      <c r="W681" s="181">
        <v>160000000000</v>
      </c>
      <c r="X681" s="201"/>
      <c r="Y681" s="56"/>
      <c r="Z681" s="56"/>
      <c r="AA681" s="56"/>
      <c r="AB681" s="58">
        <f t="shared" si="457"/>
        <v>1.95</v>
      </c>
      <c r="AC681" s="54">
        <f>12*AB681*O681</f>
        <v>24.102</v>
      </c>
      <c r="AD681" s="478">
        <f t="shared" si="448"/>
        <v>12</v>
      </c>
      <c r="AE681" s="54">
        <v>44</v>
      </c>
      <c r="AF681" s="54"/>
      <c r="AG681" s="491">
        <v>32</v>
      </c>
      <c r="AH681" s="60"/>
      <c r="AI681" s="55"/>
      <c r="AJ681" s="61"/>
      <c r="AK681" s="62"/>
      <c r="AL681" s="63"/>
      <c r="AM681" s="64"/>
      <c r="AN681" s="65"/>
      <c r="AO681" s="66"/>
    </row>
    <row r="682" spans="1:41" s="22" customFormat="1" ht="42" customHeight="1" x14ac:dyDescent="0.15">
      <c r="A682" s="43"/>
      <c r="B682" s="44"/>
      <c r="C682" s="170" t="s">
        <v>370</v>
      </c>
      <c r="D682" s="45" t="s">
        <v>501</v>
      </c>
      <c r="E682" s="45" t="s">
        <v>190</v>
      </c>
      <c r="F682" s="82"/>
      <c r="G682" s="83"/>
      <c r="H682" s="47"/>
      <c r="I682" s="48">
        <v>0.56000000000000005</v>
      </c>
      <c r="J682" s="49">
        <v>0.34</v>
      </c>
      <c r="K682" s="49">
        <v>0.1</v>
      </c>
      <c r="L682" s="49"/>
      <c r="M682" s="49"/>
      <c r="N682" s="50">
        <f>SUM(I682:M682)</f>
        <v>1.0000000000000002</v>
      </c>
      <c r="O682" s="212">
        <v>1</v>
      </c>
      <c r="P682" s="52">
        <v>35</v>
      </c>
      <c r="Q682" s="53">
        <v>35</v>
      </c>
      <c r="R682" s="53">
        <v>35</v>
      </c>
      <c r="S682" s="53"/>
      <c r="T682" s="53"/>
      <c r="U682" s="54">
        <f>ROUND((((P682*14/35*I682)+(Q682*14/35*J682)+(R682*14/35*K682)+(S682*14/35*L682)+(T682*14/35*M682))*O682),2)</f>
        <v>14</v>
      </c>
      <c r="V682" s="55">
        <f>IF(U682&gt;=14,14,U682)</f>
        <v>14</v>
      </c>
      <c r="W682" s="75">
        <v>88447428000</v>
      </c>
      <c r="X682" s="75">
        <v>17305369000</v>
      </c>
      <c r="Y682" s="181">
        <v>6137266000</v>
      </c>
      <c r="Z682" s="181"/>
      <c r="AA682" s="56"/>
      <c r="AB682" s="58">
        <f t="shared" si="457"/>
        <v>1.36</v>
      </c>
      <c r="AC682" s="54">
        <f>12*AB682*O682</f>
        <v>16.32</v>
      </c>
      <c r="AD682" s="478">
        <f t="shared" si="448"/>
        <v>12</v>
      </c>
      <c r="AE682" s="54">
        <v>44</v>
      </c>
      <c r="AF682" s="54"/>
      <c r="AG682" s="491">
        <v>32</v>
      </c>
      <c r="AH682" s="60"/>
      <c r="AI682" s="55"/>
      <c r="AJ682" s="61"/>
      <c r="AK682" s="62"/>
      <c r="AL682" s="63"/>
      <c r="AM682" s="64"/>
      <c r="AN682" s="65"/>
      <c r="AO682" s="66"/>
    </row>
    <row r="683" spans="1:41" s="22" customFormat="1" ht="42" customHeight="1" x14ac:dyDescent="0.15">
      <c r="A683" s="43"/>
      <c r="B683" s="44"/>
      <c r="C683" s="82" t="s">
        <v>402</v>
      </c>
      <c r="D683" s="112" t="s">
        <v>214</v>
      </c>
      <c r="E683" s="45"/>
      <c r="F683" s="82"/>
      <c r="G683" s="83"/>
      <c r="H683" s="47"/>
      <c r="I683" s="48">
        <v>0.51</v>
      </c>
      <c r="J683" s="49">
        <v>0.49</v>
      </c>
      <c r="K683" s="49"/>
      <c r="L683" s="49"/>
      <c r="M683" s="49"/>
      <c r="N683" s="50">
        <f t="shared" si="453"/>
        <v>1</v>
      </c>
      <c r="O683" s="212">
        <v>1.03</v>
      </c>
      <c r="P683" s="52">
        <v>33.799999999999997</v>
      </c>
      <c r="Q683" s="53">
        <v>35</v>
      </c>
      <c r="R683" s="53"/>
      <c r="S683" s="53"/>
      <c r="T683" s="53"/>
      <c r="U683" s="54">
        <f t="shared" si="454"/>
        <v>14.17</v>
      </c>
      <c r="V683" s="55">
        <f t="shared" si="455"/>
        <v>14</v>
      </c>
      <c r="W683" s="181">
        <v>18059093000</v>
      </c>
      <c r="X683" s="75">
        <v>190000000000</v>
      </c>
      <c r="Y683" s="56"/>
      <c r="Z683" s="56"/>
      <c r="AA683" s="56"/>
      <c r="AB683" s="58">
        <f t="shared" si="457"/>
        <v>2.4900000000000002</v>
      </c>
      <c r="AC683" s="54">
        <f t="shared" si="456"/>
        <v>30.776400000000002</v>
      </c>
      <c r="AD683" s="478">
        <f t="shared" si="448"/>
        <v>12</v>
      </c>
      <c r="AE683" s="54">
        <v>44</v>
      </c>
      <c r="AF683" s="54"/>
      <c r="AG683" s="491">
        <v>32</v>
      </c>
      <c r="AH683" s="60"/>
      <c r="AI683" s="55"/>
      <c r="AJ683" s="61"/>
      <c r="AK683" s="62"/>
      <c r="AL683" s="63"/>
      <c r="AM683" s="64"/>
      <c r="AN683" s="65"/>
      <c r="AO683" s="66"/>
    </row>
    <row r="684" spans="1:41" s="22" customFormat="1" ht="42" customHeight="1" x14ac:dyDescent="0.15">
      <c r="A684" s="43"/>
      <c r="B684" s="44"/>
      <c r="C684" s="224" t="s">
        <v>314</v>
      </c>
      <c r="D684" s="108" t="s">
        <v>502</v>
      </c>
      <c r="E684" s="45"/>
      <c r="F684" s="82"/>
      <c r="G684" s="83"/>
      <c r="H684" s="210"/>
      <c r="I684" s="48">
        <v>0.56999999999999995</v>
      </c>
      <c r="J684" s="49">
        <v>0.43</v>
      </c>
      <c r="K684" s="49"/>
      <c r="L684" s="49"/>
      <c r="M684" s="49"/>
      <c r="N684" s="50">
        <f t="shared" si="453"/>
        <v>1</v>
      </c>
      <c r="O684" s="212">
        <v>1.03</v>
      </c>
      <c r="P684" s="52">
        <v>35</v>
      </c>
      <c r="Q684" s="53">
        <v>33.799999999999997</v>
      </c>
      <c r="R684" s="53"/>
      <c r="S684" s="53"/>
      <c r="T684" s="53"/>
      <c r="U684" s="54">
        <f t="shared" si="454"/>
        <v>14.21</v>
      </c>
      <c r="V684" s="55">
        <f t="shared" si="455"/>
        <v>14</v>
      </c>
      <c r="W684" s="201">
        <v>37944440000</v>
      </c>
      <c r="X684" s="201">
        <v>76649466000</v>
      </c>
      <c r="Y684" s="56"/>
      <c r="Z684" s="56"/>
      <c r="AA684" s="56"/>
      <c r="AB684" s="58">
        <f t="shared" si="457"/>
        <v>1.33</v>
      </c>
      <c r="AC684" s="54">
        <f t="shared" si="456"/>
        <v>16.438800000000001</v>
      </c>
      <c r="AD684" s="478">
        <f t="shared" si="448"/>
        <v>12</v>
      </c>
      <c r="AE684" s="54">
        <v>44</v>
      </c>
      <c r="AF684" s="54"/>
      <c r="AG684" s="491">
        <v>32</v>
      </c>
      <c r="AH684" s="60"/>
      <c r="AI684" s="55"/>
      <c r="AJ684" s="61"/>
      <c r="AK684" s="62"/>
      <c r="AL684" s="63"/>
      <c r="AM684" s="64"/>
      <c r="AN684" s="65"/>
      <c r="AO684" s="66"/>
    </row>
    <row r="685" spans="1:41" s="22" customFormat="1" ht="42" customHeight="1" x14ac:dyDescent="0.15">
      <c r="A685" s="43"/>
      <c r="B685" s="44"/>
      <c r="C685" s="170" t="s">
        <v>503</v>
      </c>
      <c r="D685" s="69" t="s">
        <v>504</v>
      </c>
      <c r="E685" s="112" t="s">
        <v>241</v>
      </c>
      <c r="F685" s="82"/>
      <c r="G685" s="83"/>
      <c r="H685" s="47"/>
      <c r="I685" s="48">
        <v>0.4</v>
      </c>
      <c r="J685" s="49">
        <v>0.3</v>
      </c>
      <c r="K685" s="49">
        <v>0.3</v>
      </c>
      <c r="L685" s="49"/>
      <c r="M685" s="49"/>
      <c r="N685" s="50">
        <f>SUM(I685:M685)</f>
        <v>1</v>
      </c>
      <c r="O685" s="212"/>
      <c r="P685" s="52"/>
      <c r="Q685" s="53"/>
      <c r="R685" s="53"/>
      <c r="S685" s="53"/>
      <c r="T685" s="53"/>
      <c r="U685" s="54"/>
      <c r="V685" s="55"/>
      <c r="W685" s="75"/>
      <c r="X685" s="201"/>
      <c r="Y685" s="56"/>
      <c r="Z685" s="56"/>
      <c r="AA685" s="56"/>
      <c r="AB685" s="58">
        <f t="shared" si="457"/>
        <v>0</v>
      </c>
      <c r="AC685" s="54"/>
      <c r="AD685" s="478">
        <f t="shared" si="448"/>
        <v>0</v>
      </c>
      <c r="AE685" s="54"/>
      <c r="AF685" s="54"/>
      <c r="AG685" s="491">
        <v>32</v>
      </c>
      <c r="AH685" s="60"/>
      <c r="AI685" s="55"/>
      <c r="AJ685" s="61"/>
      <c r="AK685" s="62"/>
      <c r="AL685" s="63"/>
      <c r="AM685" s="64"/>
      <c r="AN685" s="65"/>
      <c r="AO685" s="66"/>
    </row>
    <row r="686" spans="1:41" s="22" customFormat="1" ht="42" customHeight="1" x14ac:dyDescent="0.15">
      <c r="A686" s="43"/>
      <c r="B686" s="44"/>
      <c r="C686" s="170"/>
      <c r="D686" s="200"/>
      <c r="E686" s="45"/>
      <c r="F686" s="82"/>
      <c r="G686" s="83"/>
      <c r="H686" s="47"/>
      <c r="I686" s="48"/>
      <c r="J686" s="49"/>
      <c r="K686" s="49"/>
      <c r="L686" s="49"/>
      <c r="M686" s="49"/>
      <c r="N686" s="50"/>
      <c r="O686" s="212"/>
      <c r="P686" s="52"/>
      <c r="Q686" s="53"/>
      <c r="R686" s="53"/>
      <c r="S686" s="53"/>
      <c r="T686" s="53"/>
      <c r="U686" s="54"/>
      <c r="V686" s="55"/>
      <c r="W686" s="75"/>
      <c r="X686" s="201"/>
      <c r="Y686" s="56"/>
      <c r="Z686" s="56"/>
      <c r="AA686" s="56"/>
      <c r="AB686" s="58">
        <f t="shared" si="457"/>
        <v>0</v>
      </c>
      <c r="AC686" s="54"/>
      <c r="AD686" s="478">
        <f t="shared" si="448"/>
        <v>0</v>
      </c>
      <c r="AE686" s="54"/>
      <c r="AF686" s="54"/>
      <c r="AG686" s="491">
        <v>32</v>
      </c>
      <c r="AH686" s="60"/>
      <c r="AI686" s="55"/>
      <c r="AJ686" s="61"/>
      <c r="AK686" s="62"/>
      <c r="AL686" s="63"/>
      <c r="AM686" s="64"/>
      <c r="AN686" s="65"/>
      <c r="AO686" s="66"/>
    </row>
    <row r="687" spans="1:41" s="22" customFormat="1" ht="56.25" customHeight="1" x14ac:dyDescent="0.15">
      <c r="A687" s="43"/>
      <c r="B687" s="44"/>
      <c r="C687" s="104"/>
      <c r="D687" s="45"/>
      <c r="E687" s="45"/>
      <c r="F687" s="82"/>
      <c r="G687" s="186"/>
      <c r="H687" s="47"/>
      <c r="I687" s="48"/>
      <c r="J687" s="49"/>
      <c r="K687" s="49"/>
      <c r="L687" s="49"/>
      <c r="M687" s="49"/>
      <c r="N687" s="50"/>
      <c r="O687" s="51"/>
      <c r="P687" s="52"/>
      <c r="Q687" s="53"/>
      <c r="R687" s="205"/>
      <c r="S687" s="53"/>
      <c r="T687" s="206"/>
      <c r="U687" s="54"/>
      <c r="V687" s="207"/>
      <c r="W687" s="75"/>
      <c r="X687" s="197"/>
      <c r="Y687" s="181"/>
      <c r="Z687" s="201"/>
      <c r="AA687" s="56"/>
      <c r="AB687" s="58">
        <f t="shared" si="457"/>
        <v>0</v>
      </c>
      <c r="AC687" s="54"/>
      <c r="AD687" s="478">
        <f t="shared" si="448"/>
        <v>0</v>
      </c>
      <c r="AE687" s="54"/>
      <c r="AF687" s="54"/>
      <c r="AG687" s="491">
        <v>32</v>
      </c>
      <c r="AH687" s="60"/>
      <c r="AI687" s="55"/>
      <c r="AJ687" s="61"/>
      <c r="AK687" s="62"/>
      <c r="AL687" s="63"/>
      <c r="AM687" s="64"/>
      <c r="AN687" s="65"/>
      <c r="AO687" s="66"/>
    </row>
    <row r="688" spans="1:41" s="22" customFormat="1" ht="42" customHeight="1" x14ac:dyDescent="0.15">
      <c r="A688" s="262"/>
      <c r="B688" s="44"/>
      <c r="C688" s="220"/>
      <c r="D688" s="45"/>
      <c r="E688" s="82"/>
      <c r="F688" s="82"/>
      <c r="G688" s="83"/>
      <c r="H688" s="47"/>
      <c r="I688" s="48"/>
      <c r="J688" s="49"/>
      <c r="K688" s="49"/>
      <c r="L688" s="49"/>
      <c r="M688" s="49"/>
      <c r="N688" s="50"/>
      <c r="O688" s="212"/>
      <c r="P688" s="52"/>
      <c r="Q688" s="53"/>
      <c r="R688" s="53"/>
      <c r="S688" s="53"/>
      <c r="T688" s="53"/>
      <c r="U688" s="54"/>
      <c r="V688" s="55"/>
      <c r="W688" s="75"/>
      <c r="X688" s="75"/>
      <c r="Y688" s="56"/>
      <c r="Z688" s="56"/>
      <c r="AA688" s="56"/>
      <c r="AB688" s="58">
        <f t="shared" si="457"/>
        <v>0</v>
      </c>
      <c r="AC688" s="54"/>
      <c r="AD688" s="478">
        <f t="shared" si="448"/>
        <v>0</v>
      </c>
      <c r="AE688" s="54"/>
      <c r="AF688" s="54"/>
      <c r="AG688" s="491">
        <v>32</v>
      </c>
      <c r="AH688" s="60"/>
      <c r="AI688" s="55"/>
      <c r="AJ688" s="61"/>
      <c r="AK688" s="62"/>
      <c r="AL688" s="63"/>
      <c r="AM688" s="64"/>
      <c r="AN688" s="65"/>
      <c r="AO688" s="66"/>
    </row>
    <row r="689" spans="1:41" s="22" customFormat="1" ht="42" customHeight="1" x14ac:dyDescent="0.15">
      <c r="A689" s="262"/>
      <c r="B689" s="44"/>
      <c r="C689" s="220"/>
      <c r="D689" s="45"/>
      <c r="E689" s="82"/>
      <c r="F689" s="82"/>
      <c r="G689" s="83"/>
      <c r="H689" s="47"/>
      <c r="I689" s="48"/>
      <c r="J689" s="49"/>
      <c r="K689" s="49"/>
      <c r="L689" s="49"/>
      <c r="M689" s="49"/>
      <c r="N689" s="50"/>
      <c r="O689" s="212"/>
      <c r="P689" s="52"/>
      <c r="Q689" s="53"/>
      <c r="R689" s="53"/>
      <c r="S689" s="53"/>
      <c r="T689" s="53"/>
      <c r="U689" s="263"/>
      <c r="V689" s="55"/>
      <c r="W689" s="75"/>
      <c r="X689" s="75"/>
      <c r="Y689" s="56"/>
      <c r="Z689" s="56"/>
      <c r="AA689" s="56"/>
      <c r="AB689" s="58">
        <f t="shared" si="457"/>
        <v>0</v>
      </c>
      <c r="AC689" s="54"/>
      <c r="AD689" s="478">
        <f t="shared" si="448"/>
        <v>0</v>
      </c>
      <c r="AE689" s="54"/>
      <c r="AF689" s="54"/>
      <c r="AG689" s="491">
        <v>32</v>
      </c>
      <c r="AH689" s="60"/>
      <c r="AI689" s="55"/>
      <c r="AJ689" s="61"/>
      <c r="AK689" s="62"/>
      <c r="AL689" s="63"/>
      <c r="AM689" s="64"/>
      <c r="AN689" s="65"/>
      <c r="AO689" s="66"/>
    </row>
    <row r="690" spans="1:41" s="22" customFormat="1" ht="42" customHeight="1" x14ac:dyDescent="0.15">
      <c r="A690" s="262"/>
      <c r="B690" s="44"/>
      <c r="C690" s="220" t="s">
        <v>505</v>
      </c>
      <c r="D690" s="45"/>
      <c r="E690" s="82"/>
      <c r="F690" s="82"/>
      <c r="G690" s="83"/>
      <c r="H690" s="47"/>
      <c r="I690" s="264">
        <v>0.4</v>
      </c>
      <c r="J690" s="265">
        <v>0.3</v>
      </c>
      <c r="K690" s="265">
        <v>0.3</v>
      </c>
      <c r="L690" s="49"/>
      <c r="M690" s="49"/>
      <c r="N690" s="50">
        <f>SUM(I690:M690)</f>
        <v>1</v>
      </c>
      <c r="O690" s="212">
        <v>1.03</v>
      </c>
      <c r="P690" s="52">
        <v>35</v>
      </c>
      <c r="Q690" s="53">
        <v>35</v>
      </c>
      <c r="R690" s="53">
        <v>32</v>
      </c>
      <c r="S690" s="53"/>
      <c r="T690" s="53"/>
      <c r="U690" s="54">
        <f>ROUND((((P690*14/35*I690)+(Q690*14/35*J690)+(R690*14/35*K690)+(S690*14/35*L690)+(T690*14/35*M690))*O690),2)</f>
        <v>14.05</v>
      </c>
      <c r="V690" s="55">
        <f>IF(U690&gt;=14,14,U690)</f>
        <v>14</v>
      </c>
      <c r="W690" s="75">
        <v>38459987000</v>
      </c>
      <c r="X690" s="75">
        <v>147233332000</v>
      </c>
      <c r="Y690" s="75">
        <v>8550000000</v>
      </c>
      <c r="Z690" s="56"/>
      <c r="AA690" s="56"/>
      <c r="AB690" s="58">
        <f t="shared" si="457"/>
        <v>1.51</v>
      </c>
      <c r="AC690" s="54">
        <f>12*AB690*O690</f>
        <v>18.663600000000002</v>
      </c>
      <c r="AD690" s="478">
        <f t="shared" si="448"/>
        <v>12</v>
      </c>
      <c r="AE690" s="54">
        <v>44</v>
      </c>
      <c r="AF690" s="54"/>
      <c r="AG690" s="491">
        <v>32</v>
      </c>
      <c r="AH690" s="60"/>
      <c r="AI690" s="55"/>
      <c r="AJ690" s="61"/>
      <c r="AK690" s="62"/>
      <c r="AL690" s="63"/>
      <c r="AM690" s="64"/>
      <c r="AN690" s="65"/>
      <c r="AO690" s="66"/>
    </row>
    <row r="691" spans="1:41" s="22" customFormat="1" ht="42" customHeight="1" x14ac:dyDescent="0.15">
      <c r="A691" s="262"/>
      <c r="B691" s="44"/>
      <c r="C691" s="220" t="s">
        <v>506</v>
      </c>
      <c r="D691" s="45"/>
      <c r="E691" s="82" t="s">
        <v>507</v>
      </c>
      <c r="F691" s="82"/>
      <c r="G691" s="83"/>
      <c r="H691" s="47"/>
      <c r="I691" s="48">
        <f>I690</f>
        <v>0.4</v>
      </c>
      <c r="J691" s="48">
        <f>J690</f>
        <v>0.3</v>
      </c>
      <c r="K691" s="48">
        <f>K690</f>
        <v>0.3</v>
      </c>
      <c r="L691" s="49"/>
      <c r="M691" s="49"/>
      <c r="N691" s="50">
        <f>SUM(I691:M691)</f>
        <v>1</v>
      </c>
      <c r="O691" s="212">
        <v>1</v>
      </c>
      <c r="P691" s="52">
        <v>14</v>
      </c>
      <c r="Q691" s="53">
        <v>6</v>
      </c>
      <c r="R691" s="53">
        <v>3</v>
      </c>
      <c r="S691" s="53"/>
      <c r="T691" s="53"/>
      <c r="U691" s="263">
        <f>ROUND((((P691*I691)+(Q691*J691)+(R691*K691)+(S691*L691)+(T691*M691))*O691),2)</f>
        <v>8.3000000000000007</v>
      </c>
      <c r="V691" s="55">
        <f>IF(U691&gt;=14,14,U691)</f>
        <v>8.3000000000000007</v>
      </c>
      <c r="W691" s="75">
        <v>38459987000</v>
      </c>
      <c r="X691" s="75">
        <v>147233332000</v>
      </c>
      <c r="Y691" s="75">
        <v>8550000000</v>
      </c>
      <c r="Z691" s="56"/>
      <c r="AA691" s="56"/>
      <c r="AB691" s="58">
        <f t="shared" si="457"/>
        <v>1.51</v>
      </c>
      <c r="AC691" s="54">
        <f>12*AB691*O691</f>
        <v>18.12</v>
      </c>
      <c r="AD691" s="478">
        <f t="shared" si="448"/>
        <v>12</v>
      </c>
      <c r="AE691" s="54">
        <v>44</v>
      </c>
      <c r="AF691" s="54"/>
      <c r="AG691" s="491">
        <v>32</v>
      </c>
      <c r="AH691" s="60"/>
      <c r="AI691" s="55"/>
      <c r="AJ691" s="61"/>
      <c r="AK691" s="62"/>
      <c r="AL691" s="63"/>
      <c r="AM691" s="64"/>
      <c r="AN691" s="65"/>
      <c r="AO691" s="66"/>
    </row>
    <row r="692" spans="1:41" s="22" customFormat="1" ht="42" customHeight="1" x14ac:dyDescent="0.15">
      <c r="A692" s="43"/>
      <c r="B692" s="44"/>
      <c r="C692" s="69"/>
      <c r="D692" s="82"/>
      <c r="E692" s="82"/>
      <c r="F692" s="82"/>
      <c r="G692" s="83"/>
      <c r="H692" s="47"/>
      <c r="I692" s="48"/>
      <c r="J692" s="49"/>
      <c r="K692" s="49"/>
      <c r="L692" s="49"/>
      <c r="M692" s="49"/>
      <c r="N692" s="50"/>
      <c r="O692" s="212"/>
      <c r="P692" s="52"/>
      <c r="Q692" s="53"/>
      <c r="R692" s="53"/>
      <c r="S692" s="53"/>
      <c r="T692" s="53"/>
      <c r="U692" s="54"/>
      <c r="V692" s="55"/>
      <c r="W692" s="181"/>
      <c r="X692" s="201"/>
      <c r="Y692" s="56"/>
      <c r="Z692" s="56"/>
      <c r="AA692" s="56"/>
      <c r="AB692" s="58">
        <f t="shared" si="457"/>
        <v>0</v>
      </c>
      <c r="AC692" s="54"/>
      <c r="AD692" s="478">
        <f t="shared" si="448"/>
        <v>0</v>
      </c>
      <c r="AE692" s="54"/>
      <c r="AF692" s="54"/>
      <c r="AG692" s="491">
        <v>32</v>
      </c>
      <c r="AH692" s="60"/>
      <c r="AI692" s="55"/>
      <c r="AJ692" s="61"/>
      <c r="AK692" s="62"/>
      <c r="AL692" s="63"/>
      <c r="AM692" s="64"/>
      <c r="AN692" s="65"/>
      <c r="AO692" s="66"/>
    </row>
    <row r="693" spans="1:41" s="22" customFormat="1" ht="42" customHeight="1" x14ac:dyDescent="0.15">
      <c r="A693" s="43"/>
      <c r="B693" s="44"/>
      <c r="C693" s="45" t="s">
        <v>508</v>
      </c>
      <c r="D693" s="82"/>
      <c r="E693" s="112" t="s">
        <v>509</v>
      </c>
      <c r="F693" s="82" t="s">
        <v>510</v>
      </c>
      <c r="G693" s="83" t="s">
        <v>511</v>
      </c>
      <c r="H693" s="47"/>
      <c r="I693" s="48">
        <v>0.68</v>
      </c>
      <c r="J693" s="49">
        <v>0.32</v>
      </c>
      <c r="K693" s="49"/>
      <c r="L693" s="49"/>
      <c r="M693" s="49"/>
      <c r="N693" s="50">
        <f>SUM(I693:M693)</f>
        <v>1</v>
      </c>
      <c r="O693" s="212">
        <v>1</v>
      </c>
      <c r="P693" s="52">
        <v>35</v>
      </c>
      <c r="Q693" s="53">
        <v>35</v>
      </c>
      <c r="R693" s="53"/>
      <c r="S693" s="53"/>
      <c r="T693" s="53"/>
      <c r="U693" s="54">
        <f>ROUND((((P693*14/35*I693)+(Q693*14/35*J693)+(R693*14/35*K693)+(S693*14/35*L693)+(T693*14/35*M693))*O693),2)</f>
        <v>14</v>
      </c>
      <c r="V693" s="55">
        <f>IF(U693&gt;=14,14,U693)</f>
        <v>14</v>
      </c>
      <c r="W693" s="197">
        <v>70086993000</v>
      </c>
      <c r="X693" s="75">
        <v>26954563000</v>
      </c>
      <c r="Y693" s="56"/>
      <c r="Z693" s="56"/>
      <c r="AA693" s="56"/>
      <c r="AB693" s="58">
        <f t="shared" si="457"/>
        <v>1.37</v>
      </c>
      <c r="AC693" s="54">
        <f>12*AB693*O693</f>
        <v>16.440000000000001</v>
      </c>
      <c r="AD693" s="478">
        <f t="shared" si="448"/>
        <v>12</v>
      </c>
      <c r="AE693" s="54">
        <v>44</v>
      </c>
      <c r="AF693" s="54"/>
      <c r="AG693" s="491">
        <v>32</v>
      </c>
      <c r="AH693" s="60"/>
      <c r="AI693" s="55"/>
      <c r="AJ693" s="61"/>
      <c r="AK693" s="62"/>
      <c r="AL693" s="63"/>
      <c r="AM693" s="64"/>
      <c r="AN693" s="65"/>
      <c r="AO693" s="66"/>
    </row>
    <row r="694" spans="1:41" s="22" customFormat="1" ht="42" customHeight="1" x14ac:dyDescent="0.15">
      <c r="A694" s="43"/>
      <c r="B694" s="44"/>
      <c r="C694" s="69" t="s">
        <v>512</v>
      </c>
      <c r="D694" s="82" t="s">
        <v>430</v>
      </c>
      <c r="E694" s="45" t="s">
        <v>513</v>
      </c>
      <c r="F694" s="82"/>
      <c r="G694" s="83" t="s">
        <v>514</v>
      </c>
      <c r="H694" s="47"/>
      <c r="I694" s="48">
        <v>0.7</v>
      </c>
      <c r="J694" s="49">
        <v>0.3</v>
      </c>
      <c r="K694" s="49"/>
      <c r="L694" s="49"/>
      <c r="M694" s="49"/>
      <c r="N694" s="50">
        <f>SUM(I694:M694)</f>
        <v>1</v>
      </c>
      <c r="O694" s="212">
        <v>1</v>
      </c>
      <c r="P694" s="52">
        <v>35</v>
      </c>
      <c r="Q694" s="53">
        <v>33.799999999999997</v>
      </c>
      <c r="R694" s="53"/>
      <c r="S694" s="53"/>
      <c r="T694" s="53"/>
      <c r="U694" s="54">
        <f>ROUND((((P694*14/35*I694)+(Q694*14/35*J694)+(R694*14/35*K694)+(S694*14/35*L694)+(T694*14/35*M694))*O694),2)</f>
        <v>13.86</v>
      </c>
      <c r="V694" s="55">
        <f>IF(U694&gt;=14,14,U694)</f>
        <v>13.86</v>
      </c>
      <c r="W694" s="197">
        <v>69500703000</v>
      </c>
      <c r="X694" s="75">
        <v>25000000000</v>
      </c>
      <c r="Y694" s="56"/>
      <c r="Z694" s="56"/>
      <c r="AA694" s="56"/>
      <c r="AB694" s="58">
        <f t="shared" si="457"/>
        <v>1.37</v>
      </c>
      <c r="AC694" s="54">
        <f>12*AB694*O694</f>
        <v>16.440000000000001</v>
      </c>
      <c r="AD694" s="478">
        <f t="shared" si="448"/>
        <v>12</v>
      </c>
      <c r="AE694" s="54">
        <v>44</v>
      </c>
      <c r="AF694" s="54"/>
      <c r="AG694" s="491">
        <v>32</v>
      </c>
      <c r="AH694" s="60"/>
      <c r="AI694" s="55"/>
      <c r="AJ694" s="61"/>
      <c r="AK694" s="62"/>
      <c r="AL694" s="63"/>
      <c r="AM694" s="64"/>
      <c r="AN694" s="65"/>
      <c r="AO694" s="66"/>
    </row>
    <row r="695" spans="1:41" s="22" customFormat="1" ht="42" customHeight="1" x14ac:dyDescent="0.15">
      <c r="A695" s="43">
        <v>20</v>
      </c>
      <c r="B695" s="225" t="s">
        <v>515</v>
      </c>
      <c r="C695" s="69" t="s">
        <v>516</v>
      </c>
      <c r="D695" s="45"/>
      <c r="E695" s="45"/>
      <c r="F695" s="82"/>
      <c r="G695" s="83"/>
      <c r="H695" s="47" t="s">
        <v>45</v>
      </c>
      <c r="I695" s="48">
        <v>0.7</v>
      </c>
      <c r="J695" s="49">
        <v>0.3</v>
      </c>
      <c r="K695" s="49"/>
      <c r="L695" s="49"/>
      <c r="M695" s="49"/>
      <c r="N695" s="50">
        <f>SUM(I695:M695)</f>
        <v>1</v>
      </c>
      <c r="O695" s="212">
        <v>1</v>
      </c>
      <c r="P695" s="52">
        <v>35</v>
      </c>
      <c r="Q695" s="53">
        <v>35</v>
      </c>
      <c r="R695" s="53"/>
      <c r="S695" s="53"/>
      <c r="T695" s="53"/>
      <c r="U695" s="54">
        <f>ROUND((((P695*14/35*I695)+(Q695*14/35*J695)+(R695*14/35*K695)+(S695*14/35*L695)+(T695*14/35*M695))*O695),2)</f>
        <v>14</v>
      </c>
      <c r="V695" s="55">
        <f>IF(U695&gt;=14,14,U695)</f>
        <v>14</v>
      </c>
      <c r="W695" s="181">
        <v>150000000000</v>
      </c>
      <c r="X695" s="201"/>
      <c r="Y695" s="56"/>
      <c r="Z695" s="56"/>
      <c r="AA695" s="56"/>
      <c r="AB695" s="58">
        <f t="shared" si="457"/>
        <v>2.5499999999999998</v>
      </c>
      <c r="AC695" s="54">
        <f>12*AB695*O695</f>
        <v>30.599999999999998</v>
      </c>
      <c r="AD695" s="478">
        <f t="shared" si="448"/>
        <v>12</v>
      </c>
      <c r="AE695" s="54">
        <v>44</v>
      </c>
      <c r="AF695" s="54"/>
      <c r="AG695" s="491">
        <v>32</v>
      </c>
      <c r="AH695" s="60"/>
      <c r="AI695" s="55"/>
      <c r="AJ695" s="61"/>
      <c r="AK695" s="62"/>
      <c r="AL695" s="63"/>
      <c r="AM695" s="64"/>
      <c r="AN695" s="65"/>
      <c r="AO695" s="66"/>
    </row>
    <row r="696" spans="1:41" s="22" customFormat="1" ht="44.25" customHeight="1" x14ac:dyDescent="0.15">
      <c r="A696" s="121"/>
      <c r="B696" s="244"/>
      <c r="C696" s="266" t="s">
        <v>517</v>
      </c>
      <c r="D696" s="266" t="s">
        <v>518</v>
      </c>
      <c r="E696" s="266" t="s">
        <v>519</v>
      </c>
      <c r="F696" s="266" t="s">
        <v>205</v>
      </c>
      <c r="G696" s="247" t="s">
        <v>230</v>
      </c>
      <c r="H696" s="267" t="s">
        <v>520</v>
      </c>
      <c r="I696" s="268" t="s">
        <v>521</v>
      </c>
      <c r="J696" s="266" t="s">
        <v>522</v>
      </c>
      <c r="K696" s="94" t="s">
        <v>523</v>
      </c>
      <c r="L696" s="94"/>
      <c r="M696" s="94"/>
      <c r="N696" s="95"/>
      <c r="O696" s="269"/>
      <c r="P696" s="93"/>
      <c r="Q696" s="94"/>
      <c r="R696" s="94"/>
      <c r="S696" s="94"/>
      <c r="T696" s="94"/>
      <c r="U696" s="246"/>
      <c r="V696" s="96"/>
      <c r="W696" s="197">
        <v>69500703000</v>
      </c>
      <c r="X696" s="94"/>
      <c r="Y696" s="94"/>
      <c r="Z696" s="94"/>
      <c r="AA696" s="94"/>
      <c r="AB696" s="58" t="e">
        <f t="shared" si="457"/>
        <v>#VALUE!</v>
      </c>
      <c r="AC696" s="246"/>
      <c r="AD696" s="478">
        <f t="shared" si="448"/>
        <v>0</v>
      </c>
      <c r="AE696" s="270"/>
      <c r="AF696" s="278"/>
      <c r="AG696" s="491">
        <v>32</v>
      </c>
      <c r="AH696" s="60"/>
      <c r="AI696" s="55"/>
      <c r="AJ696" s="61"/>
      <c r="AK696" s="62"/>
      <c r="AL696" s="63"/>
      <c r="AM696" s="64"/>
      <c r="AN696" s="65"/>
      <c r="AO696" s="66"/>
    </row>
    <row r="697" spans="1:41" s="22" customFormat="1" ht="44.25" customHeight="1" x14ac:dyDescent="0.15">
      <c r="A697" s="121"/>
      <c r="B697" s="244"/>
      <c r="C697" s="266" t="s">
        <v>524</v>
      </c>
      <c r="D697" s="266" t="s">
        <v>495</v>
      </c>
      <c r="E697" s="266" t="s">
        <v>525</v>
      </c>
      <c r="F697" s="266" t="s">
        <v>526</v>
      </c>
      <c r="G697" s="247" t="s">
        <v>497</v>
      </c>
      <c r="H697" s="267" t="s">
        <v>427</v>
      </c>
      <c r="I697" s="268" t="s">
        <v>527</v>
      </c>
      <c r="J697" s="266" t="s">
        <v>528</v>
      </c>
      <c r="K697" s="94"/>
      <c r="L697" s="94"/>
      <c r="M697" s="94"/>
      <c r="N697" s="95"/>
      <c r="O697" s="269"/>
      <c r="P697" s="93"/>
      <c r="Q697" s="94"/>
      <c r="R697" s="94"/>
      <c r="S697" s="94"/>
      <c r="T697" s="94"/>
      <c r="U697" s="246"/>
      <c r="V697" s="96"/>
      <c r="W697" s="94"/>
      <c r="X697" s="94"/>
      <c r="Y697" s="94"/>
      <c r="Z697" s="94"/>
      <c r="AA697" s="94"/>
      <c r="AB697" s="58" t="e">
        <f t="shared" si="457"/>
        <v>#VALUE!</v>
      </c>
      <c r="AC697" s="246"/>
      <c r="AD697" s="478">
        <f t="shared" si="448"/>
        <v>0</v>
      </c>
      <c r="AE697" s="270"/>
      <c r="AF697" s="278"/>
      <c r="AG697" s="491">
        <v>32</v>
      </c>
      <c r="AH697" s="60"/>
      <c r="AI697" s="55"/>
      <c r="AJ697" s="61"/>
      <c r="AK697" s="62"/>
      <c r="AL697" s="63"/>
      <c r="AM697" s="64"/>
      <c r="AN697" s="65"/>
      <c r="AO697" s="66"/>
    </row>
    <row r="698" spans="1:41" s="22" customFormat="1" ht="44.25" customHeight="1" x14ac:dyDescent="0.15">
      <c r="A698" s="121"/>
      <c r="B698" s="244"/>
      <c r="C698" s="266" t="s">
        <v>50</v>
      </c>
      <c r="D698" s="266" t="s">
        <v>529</v>
      </c>
      <c r="E698" s="266" t="s">
        <v>530</v>
      </c>
      <c r="F698" s="266" t="s">
        <v>531</v>
      </c>
      <c r="G698" s="247" t="s">
        <v>201</v>
      </c>
      <c r="H698" s="267" t="s">
        <v>486</v>
      </c>
      <c r="I698" s="268" t="s">
        <v>236</v>
      </c>
      <c r="J698" s="266" t="s">
        <v>532</v>
      </c>
      <c r="K698" s="266" t="s">
        <v>533</v>
      </c>
      <c r="L698" s="266" t="s">
        <v>512</v>
      </c>
      <c r="M698" s="266" t="s">
        <v>534</v>
      </c>
      <c r="N698" s="247" t="s">
        <v>535</v>
      </c>
      <c r="O698" s="269"/>
      <c r="P698" s="93"/>
      <c r="Q698" s="94"/>
      <c r="R698" s="94"/>
      <c r="S698" s="94"/>
      <c r="T698" s="94"/>
      <c r="U698" s="246"/>
      <c r="V698" s="96"/>
      <c r="W698" s="94"/>
      <c r="X698" s="94"/>
      <c r="Y698" s="94"/>
      <c r="Z698" s="94"/>
      <c r="AA698" s="94"/>
      <c r="AB698" s="58" t="e">
        <f t="shared" si="457"/>
        <v>#VALUE!</v>
      </c>
      <c r="AC698" s="246"/>
      <c r="AD698" s="478">
        <f t="shared" si="448"/>
        <v>0</v>
      </c>
      <c r="AE698" s="270"/>
      <c r="AF698" s="278"/>
      <c r="AG698" s="491">
        <v>32</v>
      </c>
      <c r="AH698" s="60"/>
      <c r="AI698" s="55"/>
      <c r="AJ698" s="61"/>
      <c r="AK698" s="62"/>
      <c r="AL698" s="63"/>
      <c r="AM698" s="64"/>
      <c r="AN698" s="65"/>
      <c r="AO698" s="66"/>
    </row>
    <row r="699" spans="1:41" s="22" customFormat="1" ht="44.25" customHeight="1" x14ac:dyDescent="0.15">
      <c r="A699" s="121"/>
      <c r="B699" s="271"/>
      <c r="C699" s="272" t="s">
        <v>43</v>
      </c>
      <c r="D699" s="273" t="s">
        <v>70</v>
      </c>
      <c r="E699" s="272" t="s">
        <v>536</v>
      </c>
      <c r="F699" s="272" t="s">
        <v>214</v>
      </c>
      <c r="G699" s="272" t="s">
        <v>516</v>
      </c>
      <c r="H699" s="274"/>
      <c r="I699" s="149"/>
      <c r="J699" s="150"/>
      <c r="K699" s="150"/>
      <c r="L699" s="150"/>
      <c r="M699" s="150"/>
      <c r="N699" s="78"/>
      <c r="O699" s="275"/>
      <c r="P699" s="149"/>
      <c r="Q699" s="150"/>
      <c r="R699" s="78"/>
      <c r="S699" s="150"/>
      <c r="T699" s="276"/>
      <c r="U699" s="277"/>
      <c r="V699" s="148"/>
      <c r="W699" s="150"/>
      <c r="X699" s="150"/>
      <c r="Y699" s="150"/>
      <c r="Z699" s="150"/>
      <c r="AA699" s="150"/>
      <c r="AB699" s="58">
        <f t="shared" si="457"/>
        <v>0</v>
      </c>
      <c r="AC699" s="277"/>
      <c r="AD699" s="478">
        <f t="shared" si="448"/>
        <v>0</v>
      </c>
      <c r="AE699" s="278"/>
      <c r="AF699" s="278"/>
      <c r="AG699" s="491">
        <v>32</v>
      </c>
      <c r="AH699" s="60"/>
      <c r="AI699" s="55"/>
      <c r="AJ699" s="61"/>
      <c r="AK699" s="62"/>
      <c r="AL699" s="63"/>
      <c r="AM699" s="64"/>
      <c r="AN699" s="65"/>
      <c r="AO699" s="66"/>
    </row>
    <row r="700" spans="1:41" s="283" customFormat="1" ht="50.25" customHeight="1" x14ac:dyDescent="0.15">
      <c r="A700" s="279"/>
      <c r="B700" s="44"/>
      <c r="C700" s="257"/>
      <c r="D700" s="256"/>
      <c r="E700" s="257"/>
      <c r="F700" s="257"/>
      <c r="G700" s="257"/>
      <c r="H700" s="280"/>
      <c r="I700" s="242"/>
      <c r="J700" s="256"/>
      <c r="K700" s="256"/>
      <c r="L700" s="256"/>
      <c r="M700" s="256"/>
      <c r="N700" s="257"/>
      <c r="O700" s="281"/>
      <c r="P700" s="242"/>
      <c r="Q700" s="256"/>
      <c r="R700" s="257"/>
      <c r="S700" s="256"/>
      <c r="T700" s="282"/>
      <c r="U700" s="277"/>
      <c r="V700" s="255"/>
      <c r="W700" s="256"/>
      <c r="X700" s="256"/>
      <c r="Y700" s="256"/>
      <c r="Z700" s="256"/>
      <c r="AA700" s="256"/>
      <c r="AB700" s="58">
        <f t="shared" si="457"/>
        <v>0</v>
      </c>
      <c r="AC700" s="277"/>
      <c r="AD700" s="478">
        <f t="shared" si="448"/>
        <v>0</v>
      </c>
      <c r="AE700" s="258"/>
      <c r="AF700" s="258"/>
      <c r="AG700" s="491">
        <v>32</v>
      </c>
      <c r="AH700" s="60"/>
      <c r="AI700" s="55"/>
      <c r="AJ700" s="61"/>
      <c r="AK700" s="62"/>
      <c r="AL700" s="63"/>
      <c r="AM700" s="64"/>
      <c r="AN700" s="65"/>
      <c r="AO700" s="66"/>
    </row>
    <row r="701" spans="1:41" s="22" customFormat="1" ht="58.5" customHeight="1" x14ac:dyDescent="0.15">
      <c r="A701" s="43"/>
      <c r="B701" s="44"/>
      <c r="C701" s="272" t="s">
        <v>537</v>
      </c>
      <c r="D701" s="284" t="s">
        <v>524</v>
      </c>
      <c r="E701" s="73" t="s">
        <v>538</v>
      </c>
      <c r="F701" s="285" t="s">
        <v>50</v>
      </c>
      <c r="G701" s="73"/>
      <c r="H701" s="47" t="s">
        <v>539</v>
      </c>
      <c r="I701" s="48">
        <v>0.45</v>
      </c>
      <c r="J701" s="49">
        <v>0.25</v>
      </c>
      <c r="K701" s="49">
        <v>0.1</v>
      </c>
      <c r="L701" s="49">
        <v>0.2</v>
      </c>
      <c r="M701" s="49"/>
      <c r="N701" s="50">
        <f t="shared" ref="N701:N710" si="458">SUM(I701:M701)</f>
        <v>1</v>
      </c>
      <c r="O701" s="212">
        <v>1.03</v>
      </c>
      <c r="P701" s="52">
        <v>35</v>
      </c>
      <c r="Q701" s="53">
        <v>34.4</v>
      </c>
      <c r="R701" s="205">
        <v>32.200000000000003</v>
      </c>
      <c r="S701" s="53">
        <v>32.200000000000003</v>
      </c>
      <c r="T701" s="206"/>
      <c r="U701" s="54">
        <f>ROUND((((P701*14/35*I701)+(Q701*14/35*J701)+(R701*14/35*K701)+(S701*14/35*L701)+(T701*14/35*M701))*O701),2)</f>
        <v>14.01</v>
      </c>
      <c r="V701" s="207">
        <f>IF(U701&gt;=14,14,U701)</f>
        <v>14</v>
      </c>
      <c r="W701" s="56">
        <v>9117161000</v>
      </c>
      <c r="X701" s="57">
        <v>4302396000</v>
      </c>
      <c r="Y701" s="201"/>
      <c r="Z701" s="201">
        <v>254730945000</v>
      </c>
      <c r="AA701" s="56"/>
      <c r="AB701" s="58">
        <f t="shared" si="457"/>
        <v>1.36</v>
      </c>
      <c r="AC701" s="54">
        <f>12*AB701*O701</f>
        <v>16.8096</v>
      </c>
      <c r="AD701" s="478">
        <f t="shared" si="448"/>
        <v>12</v>
      </c>
      <c r="AE701" s="54">
        <v>44</v>
      </c>
      <c r="AF701" s="54"/>
      <c r="AG701" s="491">
        <v>32</v>
      </c>
      <c r="AH701" s="60"/>
      <c r="AI701" s="55"/>
      <c r="AJ701" s="61"/>
      <c r="AK701" s="62"/>
      <c r="AL701" s="63"/>
      <c r="AM701" s="64"/>
      <c r="AN701" s="65"/>
      <c r="AO701" s="66"/>
    </row>
    <row r="702" spans="1:41" s="22" customFormat="1" ht="49.5" customHeight="1" x14ac:dyDescent="0.15">
      <c r="A702" s="286"/>
      <c r="B702" s="171"/>
      <c r="C702" s="214" t="s">
        <v>540</v>
      </c>
      <c r="D702" s="287" t="s">
        <v>541</v>
      </c>
      <c r="E702" s="261" t="s">
        <v>481</v>
      </c>
      <c r="F702" s="220"/>
      <c r="G702" s="288"/>
      <c r="H702" s="210" t="s">
        <v>54</v>
      </c>
      <c r="I702" s="187">
        <v>0.34</v>
      </c>
      <c r="J702" s="188">
        <v>0.33</v>
      </c>
      <c r="K702" s="189">
        <v>0.33</v>
      </c>
      <c r="L702" s="188"/>
      <c r="M702" s="188"/>
      <c r="N702" s="289">
        <f t="shared" si="458"/>
        <v>1</v>
      </c>
      <c r="O702" s="211">
        <v>1.03</v>
      </c>
      <c r="P702" s="191">
        <v>34.700000000000003</v>
      </c>
      <c r="Q702" s="192">
        <v>32.200000000000003</v>
      </c>
      <c r="R702" s="193">
        <v>35</v>
      </c>
      <c r="S702" s="192"/>
      <c r="T702" s="194"/>
      <c r="U702" s="198">
        <f>ROUND((((P702*14/35*I702)+(Q702*14/35*J702)+(R702*14/35*K702)+(S702*14/35*L702)+(T702*14/35*M702))*O702),2)</f>
        <v>14</v>
      </c>
      <c r="V702" s="196">
        <f>IF(U702&gt;=14,14,U702)</f>
        <v>14</v>
      </c>
      <c r="W702" s="72"/>
      <c r="X702" s="72"/>
      <c r="Y702" s="290">
        <v>236000000000</v>
      </c>
      <c r="Z702" s="291"/>
      <c r="AA702" s="292"/>
      <c r="AB702" s="58">
        <f t="shared" si="457"/>
        <v>1.89</v>
      </c>
      <c r="AC702" s="198">
        <f>12*AB702*O702</f>
        <v>23.360400000000002</v>
      </c>
      <c r="AD702" s="199">
        <f>IF(AC702&gt;=12,12,AC702)</f>
        <v>12</v>
      </c>
      <c r="AE702" s="195">
        <v>44</v>
      </c>
      <c r="AF702" s="54"/>
      <c r="AG702" s="491">
        <v>32</v>
      </c>
      <c r="AH702" s="60"/>
      <c r="AI702" s="55"/>
      <c r="AJ702" s="61"/>
      <c r="AK702" s="62"/>
      <c r="AL702" s="63"/>
      <c r="AM702" s="64"/>
      <c r="AN702" s="65"/>
      <c r="AO702" s="66"/>
    </row>
    <row r="703" spans="1:41" s="22" customFormat="1" ht="42" customHeight="1" x14ac:dyDescent="0.15">
      <c r="A703" s="286"/>
      <c r="B703" s="171"/>
      <c r="C703" s="200" t="s">
        <v>542</v>
      </c>
      <c r="D703" s="80" t="s">
        <v>543</v>
      </c>
      <c r="E703" s="73"/>
      <c r="F703" s="104"/>
      <c r="G703" s="204"/>
      <c r="H703" s="210" t="s">
        <v>250</v>
      </c>
      <c r="I703" s="187">
        <v>0.51</v>
      </c>
      <c r="J703" s="188">
        <v>0.49</v>
      </c>
      <c r="K703" s="188"/>
      <c r="L703" s="188"/>
      <c r="M703" s="188"/>
      <c r="N703" s="189">
        <f t="shared" si="458"/>
        <v>1</v>
      </c>
      <c r="O703" s="211">
        <v>1.03</v>
      </c>
      <c r="P703" s="191">
        <v>34</v>
      </c>
      <c r="Q703" s="192">
        <v>34</v>
      </c>
      <c r="R703" s="193"/>
      <c r="S703" s="192"/>
      <c r="T703" s="194"/>
      <c r="U703" s="195">
        <f>ROUND((((P703*14/35*I703)+(Q703*14/35*J703)+(R703*14/35*K703)+(S703*14/35*L703)+(T703*14/35*M703))*O703),2)</f>
        <v>14.01</v>
      </c>
      <c r="V703" s="196">
        <f>IF(U703&gt;=14,14,U703)</f>
        <v>14</v>
      </c>
      <c r="W703" s="75">
        <v>8550000000</v>
      </c>
      <c r="X703" s="197">
        <v>200000000000</v>
      </c>
      <c r="Y703" s="68"/>
      <c r="Z703" s="68"/>
      <c r="AA703" s="68"/>
      <c r="AB703" s="58">
        <f t="shared" si="457"/>
        <v>2.4900000000000002</v>
      </c>
      <c r="AC703" s="195">
        <f>12*AB703*O703</f>
        <v>30.776400000000002</v>
      </c>
      <c r="AD703" s="199">
        <f>IF(AC703&gt;=12,12,AC703)</f>
        <v>12</v>
      </c>
      <c r="AE703" s="195">
        <v>44</v>
      </c>
      <c r="AF703" s="54"/>
      <c r="AG703" s="491">
        <v>32</v>
      </c>
      <c r="AH703" s="60"/>
      <c r="AI703" s="55"/>
      <c r="AJ703" s="61"/>
      <c r="AK703" s="62"/>
      <c r="AL703" s="63"/>
      <c r="AM703" s="64"/>
      <c r="AN703" s="65"/>
      <c r="AO703" s="66"/>
    </row>
    <row r="704" spans="1:41" s="22" customFormat="1" ht="54" customHeight="1" x14ac:dyDescent="0.15">
      <c r="A704" s="286"/>
      <c r="B704" s="171"/>
      <c r="C704" s="261" t="s">
        <v>420</v>
      </c>
      <c r="D704" s="83" t="s">
        <v>544</v>
      </c>
      <c r="E704" s="83"/>
      <c r="F704" s="293"/>
      <c r="G704" s="186"/>
      <c r="H704" s="210" t="s">
        <v>423</v>
      </c>
      <c r="I704" s="187">
        <v>0.65</v>
      </c>
      <c r="J704" s="188">
        <v>0.35</v>
      </c>
      <c r="K704" s="294"/>
      <c r="L704" s="188"/>
      <c r="M704" s="188"/>
      <c r="N704" s="189">
        <f t="shared" si="458"/>
        <v>1</v>
      </c>
      <c r="O704" s="211">
        <v>1.03</v>
      </c>
      <c r="P704" s="191">
        <v>35</v>
      </c>
      <c r="Q704" s="192">
        <v>32.200000000000003</v>
      </c>
      <c r="R704" s="193"/>
      <c r="S704" s="192"/>
      <c r="T704" s="192"/>
      <c r="U704" s="198">
        <f t="shared" ref="U704:U709" si="459">ROUND((((P704*14/35*I704)+(Q704*14/35*J704)+(R704*14/35*K704)+(S704*14/35*L704)+(T704*14/35*M704))*O704),2)</f>
        <v>14.02</v>
      </c>
      <c r="V704" s="199">
        <f t="shared" ref="V704:V709" si="460">IF(U704&gt;=14,14,U704)</f>
        <v>14</v>
      </c>
      <c r="W704" s="75">
        <v>378615450000</v>
      </c>
      <c r="X704" s="75">
        <v>26545568000</v>
      </c>
      <c r="Y704" s="68"/>
      <c r="Z704" s="68"/>
      <c r="AA704" s="68"/>
      <c r="AB704" s="58">
        <f t="shared" si="457"/>
        <v>6.21</v>
      </c>
      <c r="AC704" s="198">
        <f t="shared" ref="AC704:AC709" si="461">12*AB704*O704</f>
        <v>76.755600000000001</v>
      </c>
      <c r="AD704" s="199">
        <f t="shared" ref="AD704:AD709" si="462">IF(AC704&gt;=12,12,AC704)</f>
        <v>12</v>
      </c>
      <c r="AE704" s="195">
        <v>44</v>
      </c>
      <c r="AF704" s="54"/>
      <c r="AG704" s="491">
        <v>32</v>
      </c>
      <c r="AH704" s="60"/>
      <c r="AI704" s="55"/>
      <c r="AJ704" s="61"/>
      <c r="AK704" s="62"/>
      <c r="AL704" s="63"/>
      <c r="AM704" s="64"/>
      <c r="AN704" s="65"/>
      <c r="AO704" s="66"/>
    </row>
    <row r="705" spans="1:41" s="22" customFormat="1" ht="51" customHeight="1" x14ac:dyDescent="0.15">
      <c r="A705" s="286"/>
      <c r="B705" s="171"/>
      <c r="C705" s="260" t="s">
        <v>43</v>
      </c>
      <c r="D705" s="113" t="s">
        <v>545</v>
      </c>
      <c r="E705" s="295" t="s">
        <v>495</v>
      </c>
      <c r="F705" s="80" t="s">
        <v>82</v>
      </c>
      <c r="G705" s="296"/>
      <c r="H705" s="210" t="s">
        <v>546</v>
      </c>
      <c r="I705" s="48">
        <v>0.5</v>
      </c>
      <c r="J705" s="49">
        <v>0.1</v>
      </c>
      <c r="K705" s="49">
        <v>0.2</v>
      </c>
      <c r="L705" s="49">
        <v>0.2</v>
      </c>
      <c r="M705" s="49"/>
      <c r="N705" s="189">
        <f t="shared" si="458"/>
        <v>1</v>
      </c>
      <c r="O705" s="212">
        <v>1.03</v>
      </c>
      <c r="P705" s="52">
        <v>35</v>
      </c>
      <c r="Q705" s="166">
        <v>33.6</v>
      </c>
      <c r="R705" s="205">
        <v>32.200000000000003</v>
      </c>
      <c r="S705" s="192">
        <v>33.6</v>
      </c>
      <c r="T705" s="192"/>
      <c r="U705" s="198">
        <f t="shared" si="459"/>
        <v>14.02</v>
      </c>
      <c r="V705" s="55">
        <f t="shared" si="460"/>
        <v>14</v>
      </c>
      <c r="W705" s="56">
        <v>206619953000</v>
      </c>
      <c r="X705" s="56"/>
      <c r="Y705" s="56">
        <v>4081559000</v>
      </c>
      <c r="Z705" s="181">
        <v>40517604000</v>
      </c>
      <c r="AA705" s="56"/>
      <c r="AB705" s="58">
        <f t="shared" si="457"/>
        <v>2.73</v>
      </c>
      <c r="AC705" s="58">
        <f t="shared" si="461"/>
        <v>33.742799999999995</v>
      </c>
      <c r="AD705" s="199">
        <f t="shared" si="462"/>
        <v>12</v>
      </c>
      <c r="AE705" s="54">
        <v>44</v>
      </c>
      <c r="AF705" s="54"/>
      <c r="AG705" s="491">
        <v>32</v>
      </c>
      <c r="AH705" s="60"/>
      <c r="AI705" s="55"/>
      <c r="AJ705" s="61"/>
      <c r="AK705" s="62"/>
      <c r="AL705" s="63"/>
      <c r="AM705" s="64"/>
      <c r="AN705" s="65"/>
      <c r="AO705" s="66"/>
    </row>
    <row r="706" spans="1:41" s="22" customFormat="1" ht="47.25" customHeight="1" x14ac:dyDescent="0.15">
      <c r="A706" s="286"/>
      <c r="B706" s="171"/>
      <c r="C706" s="73" t="s">
        <v>547</v>
      </c>
      <c r="D706" s="73" t="s">
        <v>548</v>
      </c>
      <c r="E706" s="272" t="s">
        <v>549</v>
      </c>
      <c r="F706" s="94"/>
      <c r="G706" s="73"/>
      <c r="H706" s="210" t="s">
        <v>317</v>
      </c>
      <c r="I706" s="297">
        <v>0.42</v>
      </c>
      <c r="J706" s="188">
        <v>0.18</v>
      </c>
      <c r="K706" s="188">
        <v>0.4</v>
      </c>
      <c r="L706" s="188"/>
      <c r="M706" s="188"/>
      <c r="N706" s="189">
        <f t="shared" si="458"/>
        <v>1</v>
      </c>
      <c r="O706" s="211">
        <v>1.03</v>
      </c>
      <c r="P706" s="191">
        <v>34.700000000000003</v>
      </c>
      <c r="Q706" s="192">
        <v>34</v>
      </c>
      <c r="R706" s="193">
        <v>33.200000000000003</v>
      </c>
      <c r="S706" s="192"/>
      <c r="T706" s="194"/>
      <c r="U706" s="195">
        <f t="shared" si="459"/>
        <v>14</v>
      </c>
      <c r="V706" s="196">
        <f t="shared" si="460"/>
        <v>14</v>
      </c>
      <c r="W706" s="75">
        <v>11524207000</v>
      </c>
      <c r="X706" s="72"/>
      <c r="Y706" s="197">
        <v>180664068000</v>
      </c>
      <c r="Z706" s="68"/>
      <c r="AA706" s="68"/>
      <c r="AB706" s="58">
        <f t="shared" si="457"/>
        <v>1.87</v>
      </c>
      <c r="AC706" s="195">
        <f t="shared" si="461"/>
        <v>23.113200000000003</v>
      </c>
      <c r="AD706" s="199">
        <f t="shared" si="462"/>
        <v>12</v>
      </c>
      <c r="AE706" s="195">
        <v>44</v>
      </c>
      <c r="AF706" s="54"/>
      <c r="AG706" s="491">
        <v>32</v>
      </c>
      <c r="AH706" s="60"/>
      <c r="AI706" s="55"/>
      <c r="AJ706" s="61"/>
      <c r="AK706" s="62"/>
      <c r="AL706" s="63"/>
      <c r="AM706" s="64"/>
      <c r="AN706" s="65"/>
      <c r="AO706" s="66"/>
    </row>
    <row r="707" spans="1:41" s="22" customFormat="1" ht="42" customHeight="1" x14ac:dyDescent="0.15">
      <c r="A707" s="286"/>
      <c r="B707" s="171"/>
      <c r="C707" s="298" t="s">
        <v>220</v>
      </c>
      <c r="D707" s="80" t="s">
        <v>523</v>
      </c>
      <c r="E707" s="299" t="s">
        <v>388</v>
      </c>
      <c r="F707" s="104"/>
      <c r="G707" s="83"/>
      <c r="H707" s="210" t="s">
        <v>70</v>
      </c>
      <c r="I707" s="187">
        <v>0.5</v>
      </c>
      <c r="J707" s="188">
        <v>0.3</v>
      </c>
      <c r="K707" s="188">
        <v>0.2</v>
      </c>
      <c r="L707" s="188"/>
      <c r="M707" s="188"/>
      <c r="N707" s="189">
        <f t="shared" si="458"/>
        <v>1</v>
      </c>
      <c r="O707" s="211">
        <v>1.03</v>
      </c>
      <c r="P707" s="191">
        <v>35</v>
      </c>
      <c r="Q707" s="192">
        <v>33.200000000000003</v>
      </c>
      <c r="R707" s="193">
        <v>33.200000000000003</v>
      </c>
      <c r="S707" s="232"/>
      <c r="T707" s="194"/>
      <c r="U707" s="195">
        <f t="shared" si="459"/>
        <v>14.05</v>
      </c>
      <c r="V707" s="196">
        <f t="shared" si="460"/>
        <v>14</v>
      </c>
      <c r="W707" s="197">
        <v>179455061000</v>
      </c>
      <c r="X707" s="68"/>
      <c r="Y707" s="75">
        <v>59842397000</v>
      </c>
      <c r="Z707" s="75"/>
      <c r="AA707" s="68"/>
      <c r="AB707" s="58">
        <f t="shared" si="457"/>
        <v>2.4700000000000002</v>
      </c>
      <c r="AC707" s="195">
        <f t="shared" si="461"/>
        <v>30.529200000000003</v>
      </c>
      <c r="AD707" s="199">
        <f t="shared" si="462"/>
        <v>12</v>
      </c>
      <c r="AE707" s="195">
        <v>44</v>
      </c>
      <c r="AF707" s="54"/>
      <c r="AG707" s="491">
        <v>32</v>
      </c>
      <c r="AH707" s="60"/>
      <c r="AI707" s="55"/>
      <c r="AJ707" s="61"/>
      <c r="AK707" s="62"/>
      <c r="AL707" s="63"/>
      <c r="AM707" s="64"/>
      <c r="AN707" s="65"/>
      <c r="AO707" s="66"/>
    </row>
    <row r="708" spans="1:41" s="22" customFormat="1" ht="42" customHeight="1" x14ac:dyDescent="0.15">
      <c r="A708" s="286"/>
      <c r="B708" s="171"/>
      <c r="C708" s="300" t="s">
        <v>196</v>
      </c>
      <c r="D708" s="83" t="s">
        <v>550</v>
      </c>
      <c r="E708" s="299" t="s">
        <v>551</v>
      </c>
      <c r="F708" s="104"/>
      <c r="G708" s="73"/>
      <c r="H708" s="210" t="s">
        <v>552</v>
      </c>
      <c r="I708" s="187">
        <v>0.5</v>
      </c>
      <c r="J708" s="188">
        <v>0.3</v>
      </c>
      <c r="K708" s="188">
        <v>0.2</v>
      </c>
      <c r="L708" s="188"/>
      <c r="M708" s="188"/>
      <c r="N708" s="189">
        <f t="shared" si="458"/>
        <v>1</v>
      </c>
      <c r="O708" s="211">
        <v>1.03</v>
      </c>
      <c r="P708" s="191">
        <v>35</v>
      </c>
      <c r="Q708" s="192">
        <v>33.200000000000003</v>
      </c>
      <c r="R708" s="193">
        <v>33.6</v>
      </c>
      <c r="S708" s="192"/>
      <c r="T708" s="194"/>
      <c r="U708" s="195">
        <f>ROUND((((P708*14/35*I708)+(Q708*14/35*J708)+(R708*14/35*K708)+(S708*14/35*L708)+(T708*14/35*M708))*O708),2)</f>
        <v>14.08</v>
      </c>
      <c r="V708" s="196">
        <f>IF(U708&gt;=14,14,U708)</f>
        <v>14</v>
      </c>
      <c r="W708" s="181">
        <v>66592333000</v>
      </c>
      <c r="X708" s="181">
        <v>18059093000</v>
      </c>
      <c r="Y708" s="75">
        <v>46273145000</v>
      </c>
      <c r="Z708" s="68"/>
      <c r="AA708" s="68"/>
      <c r="AB708" s="58">
        <f t="shared" si="457"/>
        <v>1.17</v>
      </c>
      <c r="AC708" s="195">
        <f>12*AB708*O708</f>
        <v>14.4612</v>
      </c>
      <c r="AD708" s="199">
        <f>IF(AC708&gt;=12,12,AC708)</f>
        <v>12</v>
      </c>
      <c r="AE708" s="195">
        <v>44</v>
      </c>
      <c r="AF708" s="54"/>
      <c r="AG708" s="491">
        <v>32</v>
      </c>
      <c r="AH708" s="60"/>
      <c r="AI708" s="55"/>
      <c r="AJ708" s="61"/>
      <c r="AK708" s="62"/>
      <c r="AL708" s="63"/>
      <c r="AM708" s="64"/>
      <c r="AN708" s="65"/>
      <c r="AO708" s="66"/>
    </row>
    <row r="709" spans="1:41" s="22" customFormat="1" ht="63" customHeight="1" x14ac:dyDescent="0.15">
      <c r="A709" s="286"/>
      <c r="B709" s="171"/>
      <c r="C709" s="73" t="s">
        <v>553</v>
      </c>
      <c r="D709" s="214" t="s">
        <v>554</v>
      </c>
      <c r="E709" s="301" t="s">
        <v>555</v>
      </c>
      <c r="F709" s="82"/>
      <c r="G709" s="204"/>
      <c r="H709" s="210" t="s">
        <v>273</v>
      </c>
      <c r="I709" s="187">
        <v>0.38</v>
      </c>
      <c r="J709" s="188">
        <v>0.32</v>
      </c>
      <c r="K709" s="188">
        <v>0.3</v>
      </c>
      <c r="L709" s="188"/>
      <c r="M709" s="188"/>
      <c r="N709" s="189">
        <f t="shared" si="458"/>
        <v>1</v>
      </c>
      <c r="O709" s="211">
        <v>1.03</v>
      </c>
      <c r="P709" s="191">
        <v>34.700000000000003</v>
      </c>
      <c r="Q709" s="192">
        <v>33.6</v>
      </c>
      <c r="R709" s="193">
        <v>33.200000000000003</v>
      </c>
      <c r="S709" s="192"/>
      <c r="T709" s="194"/>
      <c r="U709" s="195">
        <f t="shared" si="459"/>
        <v>13.97</v>
      </c>
      <c r="V709" s="196">
        <f t="shared" si="460"/>
        <v>13.97</v>
      </c>
      <c r="W709" s="75">
        <v>17530246000</v>
      </c>
      <c r="X709" s="68">
        <v>75368607000</v>
      </c>
      <c r="Y709" s="75">
        <v>55628226000</v>
      </c>
      <c r="Z709" s="68"/>
      <c r="AA709" s="68"/>
      <c r="AB709" s="58">
        <f t="shared" si="457"/>
        <v>1.1499999999999999</v>
      </c>
      <c r="AC709" s="195">
        <f t="shared" si="461"/>
        <v>14.213999999999999</v>
      </c>
      <c r="AD709" s="199">
        <f t="shared" si="462"/>
        <v>12</v>
      </c>
      <c r="AE709" s="195">
        <v>44</v>
      </c>
      <c r="AF709" s="54"/>
      <c r="AG709" s="491">
        <v>32</v>
      </c>
      <c r="AH709" s="60"/>
      <c r="AI709" s="55"/>
      <c r="AJ709" s="61"/>
      <c r="AK709" s="62"/>
      <c r="AL709" s="63"/>
      <c r="AM709" s="64"/>
      <c r="AN709" s="65"/>
      <c r="AO709" s="66"/>
    </row>
    <row r="710" spans="1:41" s="22" customFormat="1" ht="54" customHeight="1" x14ac:dyDescent="0.15">
      <c r="A710" s="286"/>
      <c r="B710" s="171"/>
      <c r="C710" s="83"/>
      <c r="D710" s="104"/>
      <c r="E710" s="302" t="s">
        <v>556</v>
      </c>
      <c r="F710" s="231"/>
      <c r="G710" s="231"/>
      <c r="H710" s="210" t="s">
        <v>214</v>
      </c>
      <c r="I710" s="187">
        <v>0.31</v>
      </c>
      <c r="J710" s="188">
        <v>0.28000000000000003</v>
      </c>
      <c r="K710" s="188">
        <v>0.3</v>
      </c>
      <c r="L710" s="188">
        <v>0.11</v>
      </c>
      <c r="M710" s="188"/>
      <c r="N710" s="189">
        <f t="shared" si="458"/>
        <v>1.0000000000000002</v>
      </c>
      <c r="O710" s="190">
        <v>1.03</v>
      </c>
      <c r="P710" s="191">
        <v>34.700000000000003</v>
      </c>
      <c r="Q710" s="192">
        <v>33.6</v>
      </c>
      <c r="R710" s="193">
        <v>33.200000000000003</v>
      </c>
      <c r="S710" s="192">
        <v>35</v>
      </c>
      <c r="T710" s="192"/>
      <c r="U710" s="198">
        <f>ROUND((((P710*14/35*I710)+(Q710*14/35*J710)+(R710*14/35*K710)+(S710*14/35*L710)+(T710*14/35*M710))*O710),2)</f>
        <v>14</v>
      </c>
      <c r="V710" s="199">
        <f>IF(U710&gt;=14,14,U710)</f>
        <v>14</v>
      </c>
      <c r="W710" s="75">
        <v>4275664000</v>
      </c>
      <c r="X710" s="197">
        <v>217068674000</v>
      </c>
      <c r="Y710" s="197"/>
      <c r="Z710" s="197"/>
      <c r="AA710" s="68"/>
      <c r="AB710" s="58">
        <f t="shared" si="457"/>
        <v>1.51</v>
      </c>
      <c r="AC710" s="198">
        <f>12*AB710*O710</f>
        <v>18.663600000000002</v>
      </c>
      <c r="AD710" s="199">
        <f>IF(AC710&gt;=12,12,AC710)</f>
        <v>12</v>
      </c>
      <c r="AE710" s="195">
        <v>44</v>
      </c>
      <c r="AF710" s="54"/>
      <c r="AG710" s="491">
        <v>32</v>
      </c>
      <c r="AH710" s="60"/>
      <c r="AI710" s="55"/>
      <c r="AJ710" s="61"/>
      <c r="AK710" s="62"/>
      <c r="AL710" s="63"/>
      <c r="AM710" s="64"/>
      <c r="AN710" s="65"/>
      <c r="AO710" s="66"/>
    </row>
    <row r="711" spans="1:41" s="22" customFormat="1" ht="68.25" customHeight="1" x14ac:dyDescent="0.15">
      <c r="A711" s="286"/>
      <c r="B711" s="171"/>
      <c r="C711" s="295"/>
      <c r="D711" s="302" t="s">
        <v>557</v>
      </c>
      <c r="E711" s="83"/>
      <c r="F711" s="303"/>
      <c r="G711" s="231"/>
      <c r="H711" s="210"/>
      <c r="I711" s="48"/>
      <c r="J711" s="49"/>
      <c r="K711" s="49"/>
      <c r="L711" s="49"/>
      <c r="M711" s="49"/>
      <c r="N711" s="189"/>
      <c r="O711" s="51"/>
      <c r="P711" s="52"/>
      <c r="Q711" s="53"/>
      <c r="R711" s="205"/>
      <c r="S711" s="192"/>
      <c r="T711" s="194"/>
      <c r="U711" s="227"/>
      <c r="V711" s="207"/>
      <c r="W711" s="75"/>
      <c r="X711" s="304"/>
      <c r="Y711" s="201"/>
      <c r="Z711" s="201"/>
      <c r="AA711" s="56"/>
      <c r="AB711" s="58">
        <f t="shared" si="457"/>
        <v>0</v>
      </c>
      <c r="AC711" s="54"/>
      <c r="AD711" s="199"/>
      <c r="AE711" s="54"/>
      <c r="AF711" s="54"/>
      <c r="AG711" s="491">
        <v>32</v>
      </c>
      <c r="AH711" s="60"/>
      <c r="AI711" s="55"/>
      <c r="AJ711" s="61"/>
      <c r="AK711" s="62"/>
      <c r="AL711" s="63"/>
      <c r="AM711" s="64"/>
      <c r="AN711" s="65"/>
      <c r="AO711" s="66"/>
    </row>
    <row r="712" spans="1:41" s="22" customFormat="1" ht="54" customHeight="1" x14ac:dyDescent="0.15">
      <c r="A712" s="286"/>
      <c r="B712" s="171"/>
      <c r="C712" s="302"/>
      <c r="D712" s="104" t="s">
        <v>534</v>
      </c>
      <c r="E712" s="80"/>
      <c r="F712" s="83" t="s">
        <v>558</v>
      </c>
      <c r="G712" s="231" t="s">
        <v>559</v>
      </c>
      <c r="H712" s="210"/>
      <c r="I712" s="187">
        <v>0.64</v>
      </c>
      <c r="J712" s="188">
        <v>0.36</v>
      </c>
      <c r="K712" s="188"/>
      <c r="L712" s="188"/>
      <c r="M712" s="188"/>
      <c r="N712" s="189">
        <f>SUM(I712:M712)</f>
        <v>1</v>
      </c>
      <c r="O712" s="190">
        <v>1.03</v>
      </c>
      <c r="P712" s="191">
        <v>35</v>
      </c>
      <c r="Q712" s="192">
        <v>32.200000000000003</v>
      </c>
      <c r="R712" s="193">
        <v>32.200000000000003</v>
      </c>
      <c r="S712" s="192"/>
      <c r="T712" s="192"/>
      <c r="U712" s="198">
        <f>ROUND((((P712*14/35*I712)+(Q712*14/35*J712)+(R712*14/35*K712)+(S712*14/35*L712)+(T712*14/35*M712))*O712),2)</f>
        <v>14</v>
      </c>
      <c r="V712" s="199">
        <f>IF(U712&gt;=14,14,U712)</f>
        <v>14</v>
      </c>
      <c r="W712" s="75">
        <v>11938032000</v>
      </c>
      <c r="X712" s="197">
        <v>83842374000</v>
      </c>
      <c r="Y712" s="197"/>
      <c r="Z712" s="197"/>
      <c r="AA712" s="68"/>
      <c r="AB712" s="58">
        <f t="shared" si="457"/>
        <v>0.92</v>
      </c>
      <c r="AC712" s="198">
        <f>12*AB712*O712</f>
        <v>11.371200000000002</v>
      </c>
      <c r="AD712" s="199">
        <f>IF(AC712&gt;=12,12,AC712)</f>
        <v>11.371200000000002</v>
      </c>
      <c r="AE712" s="195">
        <v>44</v>
      </c>
      <c r="AF712" s="54"/>
      <c r="AG712" s="491">
        <v>32</v>
      </c>
      <c r="AH712" s="60"/>
      <c r="AI712" s="55"/>
      <c r="AJ712" s="61"/>
      <c r="AK712" s="62"/>
      <c r="AL712" s="63"/>
      <c r="AM712" s="64"/>
      <c r="AN712" s="65"/>
      <c r="AO712" s="66"/>
    </row>
    <row r="713" spans="1:41" s="22" customFormat="1" ht="51" customHeight="1" x14ac:dyDescent="0.15">
      <c r="A713" s="286"/>
      <c r="B713" s="171"/>
      <c r="C713" s="241"/>
      <c r="D713" s="95"/>
      <c r="E713" s="302" t="s">
        <v>556</v>
      </c>
      <c r="F713" s="104" t="s">
        <v>534</v>
      </c>
      <c r="G713" s="229" t="s">
        <v>560</v>
      </c>
      <c r="H713" s="210"/>
      <c r="I713" s="48"/>
      <c r="J713" s="49"/>
      <c r="K713" s="49"/>
      <c r="L713" s="49"/>
      <c r="M713" s="49"/>
      <c r="N713" s="189"/>
      <c r="O713" s="51"/>
      <c r="P713" s="52"/>
      <c r="Q713" s="53"/>
      <c r="R713" s="205"/>
      <c r="S713" s="192"/>
      <c r="T713" s="194"/>
      <c r="U713" s="195"/>
      <c r="V713" s="207"/>
      <c r="W713" s="197"/>
      <c r="X713" s="197"/>
      <c r="Y713" s="56"/>
      <c r="Z713" s="56"/>
      <c r="AA713" s="56"/>
      <c r="AB713" s="58">
        <f t="shared" si="457"/>
        <v>0</v>
      </c>
      <c r="AC713" s="58"/>
      <c r="AD713" s="199"/>
      <c r="AE713" s="54"/>
      <c r="AF713" s="54"/>
      <c r="AG713" s="491">
        <v>32</v>
      </c>
      <c r="AH713" s="60"/>
      <c r="AI713" s="55"/>
      <c r="AJ713" s="61"/>
      <c r="AK713" s="62"/>
      <c r="AL713" s="63"/>
      <c r="AM713" s="64"/>
      <c r="AN713" s="65"/>
      <c r="AO713" s="66"/>
    </row>
    <row r="714" spans="1:41" s="22" customFormat="1" ht="56.25" customHeight="1" x14ac:dyDescent="0.15">
      <c r="A714" s="286"/>
      <c r="B714" s="171"/>
      <c r="C714" s="302" t="s">
        <v>561</v>
      </c>
      <c r="D714" s="107" t="s">
        <v>551</v>
      </c>
      <c r="E714" s="80"/>
      <c r="F714" s="83" t="s">
        <v>562</v>
      </c>
      <c r="G714" s="76" t="s">
        <v>563</v>
      </c>
      <c r="H714" s="210"/>
      <c r="I714" s="187">
        <v>0.64</v>
      </c>
      <c r="J714" s="188"/>
      <c r="K714" s="188">
        <v>0.36</v>
      </c>
      <c r="L714" s="188"/>
      <c r="M714" s="188"/>
      <c r="N714" s="189">
        <f t="shared" ref="N714:N719" si="463">SUM(I714:M714)</f>
        <v>1</v>
      </c>
      <c r="O714" s="190">
        <v>1.03</v>
      </c>
      <c r="P714" s="191">
        <v>35</v>
      </c>
      <c r="Q714" s="192">
        <v>33.6</v>
      </c>
      <c r="R714" s="193">
        <v>32.200000000000003</v>
      </c>
      <c r="S714" s="192"/>
      <c r="T714" s="194"/>
      <c r="U714" s="195">
        <f t="shared" ref="U714:U719" si="464">ROUND((((P714*14/35*I714)+(Q714*14/35*J714)+(R714*14/35*K714)+(S714*14/35*L714)+(T714*14/35*M714))*O714),2)</f>
        <v>14</v>
      </c>
      <c r="V714" s="196">
        <f t="shared" ref="V714:V719" si="465">IF(U714&gt;=14,14,U714)</f>
        <v>14</v>
      </c>
      <c r="W714" s="75">
        <v>11938032000</v>
      </c>
      <c r="X714" s="75">
        <v>46273145000</v>
      </c>
      <c r="Y714" s="197">
        <v>83842374000</v>
      </c>
      <c r="Z714" s="197"/>
      <c r="AA714" s="68"/>
      <c r="AB714" s="58">
        <f t="shared" si="457"/>
        <v>0.92</v>
      </c>
      <c r="AC714" s="195">
        <f t="shared" ref="AC714:AC719" si="466">12*AB714*O714</f>
        <v>11.371200000000002</v>
      </c>
      <c r="AD714" s="199">
        <f t="shared" ref="AD714:AD719" si="467">IF(AC714&gt;=12,12,AC714)</f>
        <v>11.371200000000002</v>
      </c>
      <c r="AE714" s="195">
        <v>44</v>
      </c>
      <c r="AF714" s="54"/>
      <c r="AG714" s="491">
        <v>32</v>
      </c>
      <c r="AH714" s="60"/>
      <c r="AI714" s="55"/>
      <c r="AJ714" s="61"/>
      <c r="AK714" s="62"/>
      <c r="AL714" s="63"/>
      <c r="AM714" s="64"/>
      <c r="AN714" s="65"/>
      <c r="AO714" s="66"/>
    </row>
    <row r="715" spans="1:41" s="22" customFormat="1" ht="42" customHeight="1" x14ac:dyDescent="0.15">
      <c r="A715" s="286"/>
      <c r="B715" s="171"/>
      <c r="C715" s="305" t="s">
        <v>564</v>
      </c>
      <c r="D715" s="107" t="s">
        <v>551</v>
      </c>
      <c r="E715" s="302"/>
      <c r="F715" s="104"/>
      <c r="G715" s="204"/>
      <c r="H715" s="210"/>
      <c r="I715" s="187">
        <v>0.5</v>
      </c>
      <c r="J715" s="188">
        <v>0.37</v>
      </c>
      <c r="K715" s="188">
        <v>0.13</v>
      </c>
      <c r="L715" s="188"/>
      <c r="M715" s="188"/>
      <c r="N715" s="189">
        <f t="shared" si="463"/>
        <v>1</v>
      </c>
      <c r="O715" s="190">
        <v>1.03</v>
      </c>
      <c r="P715" s="191">
        <v>34</v>
      </c>
      <c r="Q715" s="192">
        <v>33.6</v>
      </c>
      <c r="R715" s="193">
        <v>35</v>
      </c>
      <c r="S715" s="192"/>
      <c r="T715" s="194"/>
      <c r="U715" s="195">
        <f t="shared" si="464"/>
        <v>14</v>
      </c>
      <c r="V715" s="196">
        <f t="shared" si="465"/>
        <v>14</v>
      </c>
      <c r="W715" s="197">
        <v>49195757000</v>
      </c>
      <c r="X715" s="75">
        <v>46273145000</v>
      </c>
      <c r="Y715" s="75"/>
      <c r="Z715" s="68"/>
      <c r="AA715" s="68"/>
      <c r="AB715" s="58">
        <f t="shared" si="457"/>
        <v>1.01</v>
      </c>
      <c r="AC715" s="195">
        <f t="shared" si="466"/>
        <v>12.483600000000001</v>
      </c>
      <c r="AD715" s="199">
        <f t="shared" si="467"/>
        <v>12</v>
      </c>
      <c r="AE715" s="195">
        <v>44</v>
      </c>
      <c r="AF715" s="54"/>
      <c r="AG715" s="491">
        <v>32</v>
      </c>
      <c r="AH715" s="60"/>
      <c r="AI715" s="55"/>
      <c r="AJ715" s="61"/>
      <c r="AK715" s="62"/>
      <c r="AL715" s="63"/>
      <c r="AM715" s="64"/>
      <c r="AN715" s="65"/>
      <c r="AO715" s="66"/>
    </row>
    <row r="716" spans="1:41" s="22" customFormat="1" ht="48.75" customHeight="1" x14ac:dyDescent="0.15">
      <c r="A716" s="286"/>
      <c r="B716" s="171"/>
      <c r="C716" s="305" t="s">
        <v>565</v>
      </c>
      <c r="D716" s="306" t="s">
        <v>430</v>
      </c>
      <c r="E716" s="119" t="s">
        <v>566</v>
      </c>
      <c r="F716" s="307" t="s">
        <v>567</v>
      </c>
      <c r="G716" s="231"/>
      <c r="H716" s="210"/>
      <c r="I716" s="187">
        <v>0.35</v>
      </c>
      <c r="J716" s="188">
        <v>0.3</v>
      </c>
      <c r="K716" s="188">
        <v>0.25</v>
      </c>
      <c r="L716" s="188">
        <v>0.1</v>
      </c>
      <c r="M716" s="188"/>
      <c r="N716" s="189">
        <f t="shared" si="463"/>
        <v>0.99999999999999989</v>
      </c>
      <c r="O716" s="190">
        <v>1.03</v>
      </c>
      <c r="P716" s="191">
        <v>35</v>
      </c>
      <c r="Q716" s="192">
        <v>33.200000000000003</v>
      </c>
      <c r="R716" s="193">
        <v>33.200000000000003</v>
      </c>
      <c r="S716" s="192">
        <v>34.700000000000003</v>
      </c>
      <c r="T716" s="194"/>
      <c r="U716" s="195">
        <f t="shared" si="464"/>
        <v>14</v>
      </c>
      <c r="V716" s="196">
        <f t="shared" si="465"/>
        <v>14</v>
      </c>
      <c r="W716" s="75">
        <v>10158011000</v>
      </c>
      <c r="X716" s="75">
        <v>59671978000</v>
      </c>
      <c r="Y716" s="197">
        <v>78000000000</v>
      </c>
      <c r="Z716" s="197">
        <v>6000000000</v>
      </c>
      <c r="AA716" s="68"/>
      <c r="AB716" s="58">
        <f t="shared" si="457"/>
        <v>1.01</v>
      </c>
      <c r="AC716" s="195">
        <f t="shared" si="466"/>
        <v>12.483600000000001</v>
      </c>
      <c r="AD716" s="199">
        <f t="shared" si="467"/>
        <v>12</v>
      </c>
      <c r="AE716" s="195">
        <v>44</v>
      </c>
      <c r="AF716" s="54"/>
      <c r="AG716" s="491">
        <v>32</v>
      </c>
      <c r="AH716" s="60"/>
      <c r="AI716" s="55"/>
      <c r="AJ716" s="61"/>
      <c r="AK716" s="62"/>
      <c r="AL716" s="63"/>
      <c r="AM716" s="64"/>
      <c r="AN716" s="65"/>
      <c r="AO716" s="66"/>
    </row>
    <row r="717" spans="1:41" s="22" customFormat="1" ht="51" customHeight="1" x14ac:dyDescent="0.15">
      <c r="A717" s="286"/>
      <c r="B717" s="171"/>
      <c r="C717" s="308" t="s">
        <v>568</v>
      </c>
      <c r="D717" s="222" t="s">
        <v>569</v>
      </c>
      <c r="E717" s="83"/>
      <c r="F717" s="214"/>
      <c r="G717" s="287"/>
      <c r="H717" s="210"/>
      <c r="I717" s="187">
        <v>0.51</v>
      </c>
      <c r="J717" s="188">
        <v>0.49</v>
      </c>
      <c r="K717" s="188"/>
      <c r="L717" s="188"/>
      <c r="M717" s="188"/>
      <c r="N717" s="189">
        <f t="shared" si="463"/>
        <v>1</v>
      </c>
      <c r="O717" s="190">
        <v>1.03</v>
      </c>
      <c r="P717" s="191">
        <v>34.4</v>
      </c>
      <c r="Q717" s="192">
        <v>33.6</v>
      </c>
      <c r="R717" s="192"/>
      <c r="S717" s="192"/>
      <c r="T717" s="192"/>
      <c r="U717" s="195">
        <f t="shared" si="464"/>
        <v>14.01</v>
      </c>
      <c r="V717" s="199">
        <f t="shared" si="465"/>
        <v>14</v>
      </c>
      <c r="W717" s="68">
        <v>38459987000</v>
      </c>
      <c r="X717" s="75">
        <v>50165095000</v>
      </c>
      <c r="Y717" s="68"/>
      <c r="Z717" s="68"/>
      <c r="AA717" s="68"/>
      <c r="AB717" s="58">
        <f t="shared" si="457"/>
        <v>1.07</v>
      </c>
      <c r="AC717" s="198">
        <f t="shared" si="466"/>
        <v>13.225200000000001</v>
      </c>
      <c r="AD717" s="199">
        <f t="shared" si="467"/>
        <v>12</v>
      </c>
      <c r="AE717" s="195">
        <v>44</v>
      </c>
      <c r="AF717" s="54"/>
      <c r="AG717" s="491">
        <v>32</v>
      </c>
      <c r="AH717" s="60"/>
      <c r="AI717" s="55"/>
      <c r="AJ717" s="61"/>
      <c r="AK717" s="62"/>
      <c r="AL717" s="63"/>
      <c r="AM717" s="64"/>
      <c r="AN717" s="65"/>
      <c r="AO717" s="66"/>
    </row>
    <row r="718" spans="1:41" s="22" customFormat="1" ht="51" customHeight="1" x14ac:dyDescent="0.15">
      <c r="A718" s="286"/>
      <c r="B718" s="171"/>
      <c r="C718" s="229"/>
      <c r="D718" s="219" t="s">
        <v>476</v>
      </c>
      <c r="E718" s="220"/>
      <c r="F718" s="80"/>
      <c r="G718" s="87"/>
      <c r="H718" s="210"/>
      <c r="I718" s="48">
        <v>0.51</v>
      </c>
      <c r="J718" s="49">
        <v>0.49</v>
      </c>
      <c r="K718" s="49"/>
      <c r="L718" s="49"/>
      <c r="M718" s="49"/>
      <c r="N718" s="189">
        <f t="shared" si="463"/>
        <v>1</v>
      </c>
      <c r="O718" s="51">
        <v>1.03</v>
      </c>
      <c r="P718" s="52">
        <v>33.200000000000003</v>
      </c>
      <c r="Q718" s="53">
        <v>35</v>
      </c>
      <c r="R718" s="205"/>
      <c r="S718" s="192"/>
      <c r="T718" s="192"/>
      <c r="U718" s="195">
        <f t="shared" si="464"/>
        <v>14.04</v>
      </c>
      <c r="V718" s="55">
        <f t="shared" si="465"/>
        <v>14</v>
      </c>
      <c r="W718" s="181">
        <v>17305369000</v>
      </c>
      <c r="X718" s="197">
        <v>68880576000</v>
      </c>
      <c r="Y718" s="56"/>
      <c r="Z718" s="56"/>
      <c r="AA718" s="56"/>
      <c r="AB718" s="58">
        <f t="shared" si="457"/>
        <v>1.04</v>
      </c>
      <c r="AC718" s="58">
        <f t="shared" si="466"/>
        <v>12.8544</v>
      </c>
      <c r="AD718" s="199">
        <f t="shared" si="467"/>
        <v>12</v>
      </c>
      <c r="AE718" s="54">
        <v>44</v>
      </c>
      <c r="AF718" s="54"/>
      <c r="AG718" s="491">
        <v>32</v>
      </c>
      <c r="AH718" s="60"/>
      <c r="AI718" s="55"/>
      <c r="AJ718" s="61"/>
      <c r="AK718" s="62"/>
      <c r="AL718" s="63"/>
      <c r="AM718" s="64"/>
      <c r="AN718" s="65"/>
      <c r="AO718" s="66"/>
    </row>
    <row r="719" spans="1:41" s="22" customFormat="1" ht="42" customHeight="1" x14ac:dyDescent="0.15">
      <c r="A719" s="286"/>
      <c r="B719" s="171"/>
      <c r="C719" s="95"/>
      <c r="D719" s="95"/>
      <c r="E719" s="104"/>
      <c r="F719" s="80"/>
      <c r="G719" s="186"/>
      <c r="H719" s="210"/>
      <c r="I719" s="187">
        <v>0.36</v>
      </c>
      <c r="J719" s="188">
        <v>0.34</v>
      </c>
      <c r="K719" s="188">
        <v>0.3</v>
      </c>
      <c r="L719" s="188"/>
      <c r="M719" s="188"/>
      <c r="N719" s="189">
        <f t="shared" si="463"/>
        <v>1</v>
      </c>
      <c r="O719" s="190">
        <v>1.03</v>
      </c>
      <c r="P719" s="191">
        <v>34.700000000000003</v>
      </c>
      <c r="Q719" s="192">
        <v>34</v>
      </c>
      <c r="R719" s="191">
        <v>32.200000000000003</v>
      </c>
      <c r="S719" s="192"/>
      <c r="T719" s="194"/>
      <c r="U719" s="195">
        <f t="shared" si="464"/>
        <v>13.89</v>
      </c>
      <c r="V719" s="196">
        <f t="shared" si="465"/>
        <v>13.89</v>
      </c>
      <c r="W719" s="75"/>
      <c r="X719" s="75"/>
      <c r="Y719" s="68"/>
      <c r="Z719" s="68"/>
      <c r="AA719" s="68"/>
      <c r="AB719" s="58">
        <f t="shared" si="457"/>
        <v>0</v>
      </c>
      <c r="AC719" s="195">
        <f t="shared" si="466"/>
        <v>0</v>
      </c>
      <c r="AD719" s="199">
        <f t="shared" si="467"/>
        <v>0</v>
      </c>
      <c r="AE719" s="195">
        <v>44</v>
      </c>
      <c r="AF719" s="54"/>
      <c r="AG719" s="491">
        <v>32</v>
      </c>
      <c r="AH719" s="60"/>
      <c r="AI719" s="55"/>
      <c r="AJ719" s="61"/>
      <c r="AK719" s="62"/>
      <c r="AL719" s="63"/>
      <c r="AM719" s="64"/>
      <c r="AN719" s="65"/>
      <c r="AO719" s="66"/>
    </row>
    <row r="720" spans="1:41" s="22" customFormat="1" ht="42" customHeight="1" x14ac:dyDescent="0.15">
      <c r="A720" s="286"/>
      <c r="B720" s="171"/>
      <c r="C720" s="95"/>
      <c r="D720" s="95"/>
      <c r="E720" s="83"/>
      <c r="F720" s="73"/>
      <c r="G720" s="186"/>
      <c r="H720" s="210"/>
      <c r="I720" s="187"/>
      <c r="J720" s="188"/>
      <c r="K720" s="188"/>
      <c r="L720" s="188"/>
      <c r="M720" s="188"/>
      <c r="N720" s="189"/>
      <c r="O720" s="190"/>
      <c r="P720" s="191"/>
      <c r="Q720" s="192"/>
      <c r="R720" s="194"/>
      <c r="S720" s="192"/>
      <c r="T720" s="194"/>
      <c r="U720" s="195"/>
      <c r="V720" s="196"/>
      <c r="W720" s="75"/>
      <c r="X720" s="75"/>
      <c r="Y720" s="68"/>
      <c r="Z720" s="68"/>
      <c r="AA720" s="68"/>
      <c r="AB720" s="58">
        <f t="shared" si="457"/>
        <v>0</v>
      </c>
      <c r="AC720" s="195"/>
      <c r="AD720" s="199"/>
      <c r="AE720" s="195"/>
      <c r="AF720" s="54"/>
      <c r="AG720" s="491">
        <v>32</v>
      </c>
      <c r="AH720" s="60"/>
      <c r="AI720" s="55"/>
      <c r="AJ720" s="61"/>
      <c r="AK720" s="62"/>
      <c r="AL720" s="63"/>
      <c r="AM720" s="64"/>
      <c r="AN720" s="65"/>
      <c r="AO720" s="66"/>
    </row>
    <row r="721" spans="1:41" s="22" customFormat="1" ht="42" customHeight="1" x14ac:dyDescent="0.15">
      <c r="A721" s="286"/>
      <c r="B721" s="171"/>
      <c r="C721" s="80"/>
      <c r="D721" s="80"/>
      <c r="E721" s="73"/>
      <c r="F721" s="83"/>
      <c r="G721" s="76"/>
      <c r="H721" s="210" t="s">
        <v>536</v>
      </c>
      <c r="I721" s="187">
        <v>0.48</v>
      </c>
      <c r="J721" s="188">
        <v>0.2</v>
      </c>
      <c r="K721" s="188">
        <v>0.1</v>
      </c>
      <c r="L721" s="188">
        <v>0.1</v>
      </c>
      <c r="M721" s="188">
        <v>0.12</v>
      </c>
      <c r="N721" s="189">
        <f>SUM(I721:M721)</f>
        <v>0.99999999999999989</v>
      </c>
      <c r="O721" s="190">
        <v>1.03</v>
      </c>
      <c r="P721" s="191">
        <v>34.4</v>
      </c>
      <c r="Q721" s="192">
        <v>32.200000000000003</v>
      </c>
      <c r="R721" s="193">
        <v>33.200000000000003</v>
      </c>
      <c r="S721" s="192">
        <v>35</v>
      </c>
      <c r="T721" s="194">
        <v>35</v>
      </c>
      <c r="U721" s="195">
        <f>ROUND((((P721*14/35*I721)+(Q721*14/35*J721)+(R721*14/35*K721)+(S721*14/35*L721)+(T721*14/35*M721))*O721),2)</f>
        <v>14</v>
      </c>
      <c r="V721" s="196">
        <f>IF(U721&gt;=14,14,U721)</f>
        <v>14</v>
      </c>
      <c r="W721" s="68">
        <v>137000000000</v>
      </c>
      <c r="X721" s="75">
        <v>68075005000</v>
      </c>
      <c r="Y721" s="197"/>
      <c r="Z721" s="197"/>
      <c r="AA721" s="68"/>
      <c r="AB721" s="58">
        <f t="shared" si="457"/>
        <v>1.93</v>
      </c>
      <c r="AC721" s="195">
        <f>12*AB721*O721</f>
        <v>23.854800000000001</v>
      </c>
      <c r="AD721" s="199">
        <f>IF(AC721&gt;=12,12,AC721)</f>
        <v>12</v>
      </c>
      <c r="AE721" s="195">
        <v>44</v>
      </c>
      <c r="AF721" s="54"/>
      <c r="AG721" s="491">
        <v>32</v>
      </c>
      <c r="AH721" s="60"/>
      <c r="AI721" s="55"/>
      <c r="AJ721" s="61"/>
      <c r="AK721" s="62"/>
      <c r="AL721" s="63"/>
      <c r="AM721" s="64"/>
      <c r="AN721" s="65"/>
      <c r="AO721" s="66"/>
    </row>
    <row r="722" spans="1:41" s="22" customFormat="1" ht="66" customHeight="1" x14ac:dyDescent="0.15">
      <c r="A722" s="286"/>
      <c r="B722" s="171"/>
      <c r="C722" s="95"/>
      <c r="D722" s="73"/>
      <c r="E722" s="104"/>
      <c r="F722" s="104"/>
      <c r="G722" s="186"/>
      <c r="H722" s="210"/>
      <c r="I722" s="187"/>
      <c r="J722" s="188"/>
      <c r="K722" s="188"/>
      <c r="L722" s="188"/>
      <c r="M722" s="188"/>
      <c r="N722" s="189"/>
      <c r="O722" s="190"/>
      <c r="P722" s="191"/>
      <c r="Q722" s="192"/>
      <c r="R722" s="193"/>
      <c r="S722" s="192"/>
      <c r="T722" s="194"/>
      <c r="U722" s="195"/>
      <c r="V722" s="196"/>
      <c r="W722" s="68"/>
      <c r="X722" s="72"/>
      <c r="Y722" s="75"/>
      <c r="Z722" s="197"/>
      <c r="AA722" s="68"/>
      <c r="AB722" s="58">
        <f t="shared" si="457"/>
        <v>0</v>
      </c>
      <c r="AC722" s="195"/>
      <c r="AD722" s="199"/>
      <c r="AE722" s="195"/>
      <c r="AF722" s="54"/>
      <c r="AG722" s="491">
        <v>32</v>
      </c>
      <c r="AH722" s="60"/>
      <c r="AI722" s="55"/>
      <c r="AJ722" s="61"/>
      <c r="AK722" s="62"/>
      <c r="AL722" s="63"/>
      <c r="AM722" s="64"/>
      <c r="AN722" s="65"/>
      <c r="AO722" s="66"/>
    </row>
    <row r="723" spans="1:41" s="22" customFormat="1" ht="56.25" customHeight="1" x14ac:dyDescent="0.15">
      <c r="A723" s="286"/>
      <c r="B723" s="171"/>
      <c r="C723" s="82"/>
      <c r="D723" s="76"/>
      <c r="E723" s="119" t="s">
        <v>566</v>
      </c>
      <c r="F723" s="107" t="s">
        <v>570</v>
      </c>
      <c r="G723" s="204"/>
      <c r="H723" s="230"/>
      <c r="I723" s="187"/>
      <c r="J723" s="188"/>
      <c r="K723" s="188"/>
      <c r="L723" s="188"/>
      <c r="M723" s="188"/>
      <c r="N723" s="189"/>
      <c r="O723" s="190"/>
      <c r="P723" s="191"/>
      <c r="Q723" s="192"/>
      <c r="R723" s="193"/>
      <c r="S723" s="192"/>
      <c r="T723" s="194"/>
      <c r="U723" s="195"/>
      <c r="V723" s="196"/>
      <c r="W723" s="75"/>
      <c r="X723" s="75"/>
      <c r="Y723" s="68"/>
      <c r="Z723" s="68"/>
      <c r="AA723" s="68"/>
      <c r="AB723" s="58">
        <f t="shared" si="457"/>
        <v>0</v>
      </c>
      <c r="AC723" s="195"/>
      <c r="AD723" s="199"/>
      <c r="AE723" s="195"/>
      <c r="AF723" s="54"/>
      <c r="AG723" s="491">
        <v>32</v>
      </c>
      <c r="AH723" s="60"/>
      <c r="AI723" s="55"/>
      <c r="AJ723" s="61"/>
      <c r="AK723" s="62"/>
      <c r="AL723" s="63"/>
      <c r="AM723" s="64"/>
      <c r="AN723" s="65"/>
      <c r="AO723" s="66"/>
    </row>
    <row r="724" spans="1:41" s="22" customFormat="1" ht="51" customHeight="1" x14ac:dyDescent="0.15">
      <c r="A724" s="286"/>
      <c r="B724" s="171"/>
      <c r="C724" s="302" t="s">
        <v>561</v>
      </c>
      <c r="D724" s="107" t="s">
        <v>569</v>
      </c>
      <c r="E724" s="83"/>
      <c r="F724" s="214"/>
      <c r="G724" s="287"/>
      <c r="H724" s="210"/>
      <c r="I724" s="187">
        <v>0.501</v>
      </c>
      <c r="J724" s="188">
        <v>0.499</v>
      </c>
      <c r="K724" s="188"/>
      <c r="L724" s="188"/>
      <c r="M724" s="188"/>
      <c r="N724" s="189">
        <f>SUM(I724:M724)</f>
        <v>1</v>
      </c>
      <c r="O724" s="190">
        <v>1.03</v>
      </c>
      <c r="P724" s="191">
        <v>34.4</v>
      </c>
      <c r="Q724" s="192">
        <v>33.6</v>
      </c>
      <c r="R724" s="192"/>
      <c r="S724" s="192"/>
      <c r="T724" s="192"/>
      <c r="U724" s="198">
        <f t="shared" ref="U724:U734" si="468">ROUND((((P724*14/35*I724)+(Q724*14/35*J724)+(R724*14/35*K724)+(S724*14/35*L724)+(T724*14/35*M724))*O724),2)</f>
        <v>14.01</v>
      </c>
      <c r="V724" s="199">
        <f t="shared" ref="V724:V734" si="469">IF(U724&gt;=14,14,U724)</f>
        <v>14</v>
      </c>
      <c r="W724" s="75">
        <v>30130136000</v>
      </c>
      <c r="X724" s="75">
        <v>50165095000</v>
      </c>
      <c r="Y724" s="68"/>
      <c r="Z724" s="68"/>
      <c r="AA724" s="68"/>
      <c r="AB724" s="58">
        <f t="shared" si="457"/>
        <v>0.98</v>
      </c>
      <c r="AC724" s="198">
        <f t="shared" ref="AC724:AC734" si="470">12*AB724*O724</f>
        <v>12.1128</v>
      </c>
      <c r="AD724" s="199">
        <f t="shared" ref="AD724:AD734" si="471">IF(AC724&gt;=12,12,AC724)</f>
        <v>12</v>
      </c>
      <c r="AE724" s="195">
        <v>44</v>
      </c>
      <c r="AF724" s="54"/>
      <c r="AG724" s="491">
        <v>32</v>
      </c>
      <c r="AH724" s="60"/>
      <c r="AI724" s="55"/>
      <c r="AJ724" s="61"/>
      <c r="AK724" s="62"/>
      <c r="AL724" s="63"/>
      <c r="AM724" s="64"/>
      <c r="AN724" s="65"/>
      <c r="AO724" s="66"/>
    </row>
    <row r="725" spans="1:41" s="22" customFormat="1" ht="65.25" customHeight="1" x14ac:dyDescent="0.15">
      <c r="A725" s="286"/>
      <c r="B725" s="171"/>
      <c r="C725" s="219" t="s">
        <v>314</v>
      </c>
      <c r="D725" s="219" t="s">
        <v>568</v>
      </c>
      <c r="E725" s="170"/>
      <c r="F725" s="104"/>
      <c r="G725" s="309"/>
      <c r="H725" s="210"/>
      <c r="I725" s="187">
        <v>0.51</v>
      </c>
      <c r="J725" s="188">
        <v>0.49</v>
      </c>
      <c r="K725" s="188"/>
      <c r="L725" s="188"/>
      <c r="M725" s="188"/>
      <c r="N725" s="189">
        <f>SUM(I725:M725)</f>
        <v>1</v>
      </c>
      <c r="O725" s="190">
        <v>1.03</v>
      </c>
      <c r="P725" s="191">
        <v>33.6</v>
      </c>
      <c r="Q725" s="192">
        <v>34.4</v>
      </c>
      <c r="R725" s="192"/>
      <c r="S725" s="192"/>
      <c r="T725" s="192"/>
      <c r="U725" s="198">
        <f t="shared" si="468"/>
        <v>14</v>
      </c>
      <c r="V725" s="199">
        <f t="shared" si="469"/>
        <v>14</v>
      </c>
      <c r="W725" s="75">
        <v>37944440000</v>
      </c>
      <c r="X725" s="68">
        <v>38459987000</v>
      </c>
      <c r="Y725" s="72"/>
      <c r="Z725" s="68"/>
      <c r="AA725" s="68"/>
      <c r="AB725" s="58">
        <f t="shared" si="457"/>
        <v>0.93</v>
      </c>
      <c r="AC725" s="198">
        <f t="shared" si="470"/>
        <v>11.4948</v>
      </c>
      <c r="AD725" s="199">
        <f t="shared" si="471"/>
        <v>11.4948</v>
      </c>
      <c r="AE725" s="195">
        <v>44</v>
      </c>
      <c r="AF725" s="54"/>
      <c r="AG725" s="491">
        <v>32</v>
      </c>
      <c r="AH725" s="60"/>
      <c r="AI725" s="55"/>
      <c r="AJ725" s="61"/>
      <c r="AK725" s="62"/>
      <c r="AL725" s="63"/>
      <c r="AM725" s="64"/>
      <c r="AN725" s="65"/>
      <c r="AO725" s="66"/>
    </row>
    <row r="726" spans="1:41" s="22" customFormat="1" ht="51" customHeight="1" x14ac:dyDescent="0.15">
      <c r="A726" s="286"/>
      <c r="B726" s="171"/>
      <c r="C726" s="219" t="s">
        <v>568</v>
      </c>
      <c r="D726" s="306" t="s">
        <v>430</v>
      </c>
      <c r="E726" s="185" t="s">
        <v>571</v>
      </c>
      <c r="F726" s="104"/>
      <c r="G726" s="309"/>
      <c r="H726" s="230" t="s">
        <v>572</v>
      </c>
      <c r="I726" s="187">
        <v>0.5</v>
      </c>
      <c r="J726" s="188">
        <v>0.35</v>
      </c>
      <c r="K726" s="188">
        <v>0.15</v>
      </c>
      <c r="L726" s="188"/>
      <c r="M726" s="188"/>
      <c r="N726" s="189">
        <f t="shared" ref="N726:N731" si="472">SUM(I726:M726)</f>
        <v>1</v>
      </c>
      <c r="O726" s="190">
        <v>1.03</v>
      </c>
      <c r="P726" s="191">
        <v>34.4</v>
      </c>
      <c r="Q726" s="192">
        <v>33.200000000000003</v>
      </c>
      <c r="R726" s="192">
        <v>34.4</v>
      </c>
      <c r="S726" s="192"/>
      <c r="T726" s="192"/>
      <c r="U726" s="198">
        <f t="shared" si="468"/>
        <v>14</v>
      </c>
      <c r="V726" s="199">
        <f t="shared" si="469"/>
        <v>14</v>
      </c>
      <c r="W726" s="68">
        <v>38459987000</v>
      </c>
      <c r="X726" s="75">
        <v>59671978000</v>
      </c>
      <c r="Y726" s="72">
        <v>2708712000</v>
      </c>
      <c r="Z726" s="68"/>
      <c r="AA726" s="68"/>
      <c r="AB726" s="58">
        <f t="shared" si="457"/>
        <v>0.99</v>
      </c>
      <c r="AC726" s="198">
        <f t="shared" si="470"/>
        <v>12.2364</v>
      </c>
      <c r="AD726" s="199">
        <f t="shared" si="471"/>
        <v>12</v>
      </c>
      <c r="AE726" s="195">
        <v>44</v>
      </c>
      <c r="AF726" s="54"/>
      <c r="AG726" s="491">
        <v>32</v>
      </c>
      <c r="AH726" s="60"/>
      <c r="AI726" s="55"/>
      <c r="AJ726" s="61"/>
      <c r="AK726" s="62"/>
      <c r="AL726" s="63"/>
      <c r="AM726" s="64"/>
      <c r="AN726" s="65"/>
      <c r="AO726" s="66"/>
    </row>
    <row r="727" spans="1:41" s="22" customFormat="1" ht="42" customHeight="1" x14ac:dyDescent="0.15">
      <c r="A727" s="286"/>
      <c r="B727" s="171"/>
      <c r="C727" s="219" t="s">
        <v>314</v>
      </c>
      <c r="D727" s="107" t="s">
        <v>201</v>
      </c>
      <c r="E727" s="302" t="s">
        <v>573</v>
      </c>
      <c r="F727" s="104"/>
      <c r="G727" s="204"/>
      <c r="H727" s="230" t="s">
        <v>574</v>
      </c>
      <c r="I727" s="187">
        <v>0.46</v>
      </c>
      <c r="J727" s="188">
        <v>0.44</v>
      </c>
      <c r="K727" s="188">
        <v>0.1</v>
      </c>
      <c r="L727" s="188"/>
      <c r="M727" s="188"/>
      <c r="N727" s="189">
        <f t="shared" si="472"/>
        <v>1</v>
      </c>
      <c r="O727" s="190">
        <v>1.03</v>
      </c>
      <c r="P727" s="191">
        <v>33.6</v>
      </c>
      <c r="Q727" s="192">
        <v>34.4</v>
      </c>
      <c r="R727" s="193">
        <v>34</v>
      </c>
      <c r="S727" s="192"/>
      <c r="T727" s="194"/>
      <c r="U727" s="195">
        <f t="shared" si="468"/>
        <v>14</v>
      </c>
      <c r="V727" s="196">
        <f t="shared" si="469"/>
        <v>14</v>
      </c>
      <c r="W727" s="75">
        <v>37944440000</v>
      </c>
      <c r="X727" s="75">
        <v>147233332000</v>
      </c>
      <c r="Y727" s="68"/>
      <c r="Z727" s="68"/>
      <c r="AA727" s="68"/>
      <c r="AB727" s="58">
        <f t="shared" si="457"/>
        <v>2</v>
      </c>
      <c r="AC727" s="195">
        <f t="shared" si="470"/>
        <v>24.72</v>
      </c>
      <c r="AD727" s="199">
        <f t="shared" si="471"/>
        <v>12</v>
      </c>
      <c r="AE727" s="195">
        <v>44</v>
      </c>
      <c r="AF727" s="54"/>
      <c r="AG727" s="491">
        <v>32</v>
      </c>
      <c r="AH727" s="60"/>
      <c r="AI727" s="55"/>
      <c r="AJ727" s="61"/>
      <c r="AK727" s="62"/>
      <c r="AL727" s="63"/>
      <c r="AM727" s="64"/>
      <c r="AN727" s="65"/>
      <c r="AO727" s="66"/>
    </row>
    <row r="728" spans="1:41" s="22" customFormat="1" ht="51" customHeight="1" x14ac:dyDescent="0.15">
      <c r="A728" s="286">
        <v>19</v>
      </c>
      <c r="B728" s="171"/>
      <c r="C728" s="224" t="s">
        <v>314</v>
      </c>
      <c r="D728" s="224" t="s">
        <v>568</v>
      </c>
      <c r="E728" s="109" t="s">
        <v>571</v>
      </c>
      <c r="F728" s="104"/>
      <c r="G728" s="309"/>
      <c r="H728" s="210"/>
      <c r="I728" s="187">
        <v>0.51</v>
      </c>
      <c r="J728" s="188">
        <v>0.49</v>
      </c>
      <c r="K728" s="188"/>
      <c r="L728" s="188"/>
      <c r="M728" s="188"/>
      <c r="N728" s="189">
        <f t="shared" si="472"/>
        <v>1</v>
      </c>
      <c r="O728" s="190">
        <v>1.03</v>
      </c>
      <c r="P728" s="191">
        <v>33.6</v>
      </c>
      <c r="Q728" s="192">
        <v>34.4</v>
      </c>
      <c r="R728" s="192"/>
      <c r="S728" s="192"/>
      <c r="T728" s="192"/>
      <c r="U728" s="198">
        <f t="shared" si="468"/>
        <v>14</v>
      </c>
      <c r="V728" s="199">
        <f t="shared" si="469"/>
        <v>14</v>
      </c>
      <c r="W728" s="75">
        <v>37944440000</v>
      </c>
      <c r="X728" s="68">
        <v>38459987000</v>
      </c>
      <c r="Y728" s="72">
        <v>2708712000</v>
      </c>
      <c r="Z728" s="68"/>
      <c r="AA728" s="68"/>
      <c r="AB728" s="58">
        <f t="shared" si="457"/>
        <v>0.93</v>
      </c>
      <c r="AC728" s="198">
        <f t="shared" si="470"/>
        <v>11.4948</v>
      </c>
      <c r="AD728" s="199">
        <f t="shared" si="471"/>
        <v>11.4948</v>
      </c>
      <c r="AE728" s="195">
        <v>44</v>
      </c>
      <c r="AF728" s="54"/>
      <c r="AG728" s="491">
        <v>32</v>
      </c>
      <c r="AH728" s="60"/>
      <c r="AI728" s="55"/>
      <c r="AJ728" s="61"/>
      <c r="AK728" s="62"/>
      <c r="AL728" s="63"/>
      <c r="AM728" s="64"/>
      <c r="AN728" s="65"/>
      <c r="AO728" s="66"/>
    </row>
    <row r="729" spans="1:41" s="22" customFormat="1" ht="48.75" customHeight="1" x14ac:dyDescent="0.15">
      <c r="A729" s="286">
        <v>21</v>
      </c>
      <c r="B729" s="310"/>
      <c r="C729" s="215" t="s">
        <v>575</v>
      </c>
      <c r="D729" s="118" t="s">
        <v>430</v>
      </c>
      <c r="E729" s="113" t="s">
        <v>388</v>
      </c>
      <c r="F729" s="307"/>
      <c r="G729" s="231"/>
      <c r="H729" s="210"/>
      <c r="I729" s="187">
        <v>0.44</v>
      </c>
      <c r="J729" s="188">
        <v>0.36</v>
      </c>
      <c r="K729" s="188">
        <v>0.2</v>
      </c>
      <c r="L729" s="188"/>
      <c r="M729" s="188"/>
      <c r="N729" s="189">
        <f t="shared" si="472"/>
        <v>1</v>
      </c>
      <c r="O729" s="190">
        <v>1.03</v>
      </c>
      <c r="P729" s="191">
        <v>35</v>
      </c>
      <c r="Q729" s="192">
        <v>33.200000000000003</v>
      </c>
      <c r="R729" s="193">
        <v>33.200000000000003</v>
      </c>
      <c r="S729" s="192"/>
      <c r="T729" s="194"/>
      <c r="U729" s="195">
        <f t="shared" si="468"/>
        <v>14</v>
      </c>
      <c r="V729" s="196">
        <f t="shared" si="469"/>
        <v>14</v>
      </c>
      <c r="W729" s="75">
        <v>10158011000</v>
      </c>
      <c r="X729" s="75">
        <v>59671978000</v>
      </c>
      <c r="Y729" s="197">
        <v>59842397000</v>
      </c>
      <c r="Z729" s="197"/>
      <c r="AA729" s="68"/>
      <c r="AB729" s="58">
        <f t="shared" si="457"/>
        <v>0.92</v>
      </c>
      <c r="AC729" s="195">
        <f t="shared" si="470"/>
        <v>11.371200000000002</v>
      </c>
      <c r="AD729" s="199">
        <f t="shared" si="471"/>
        <v>11.371200000000002</v>
      </c>
      <c r="AE729" s="195">
        <v>44</v>
      </c>
      <c r="AF729" s="54"/>
      <c r="AG729" s="491">
        <v>32</v>
      </c>
      <c r="AH729" s="60"/>
      <c r="AI729" s="55"/>
      <c r="AJ729" s="61"/>
      <c r="AK729" s="62"/>
      <c r="AL729" s="63"/>
      <c r="AM729" s="64"/>
      <c r="AN729" s="65"/>
      <c r="AO729" s="66"/>
    </row>
    <row r="730" spans="1:41" s="22" customFormat="1" ht="48.75" customHeight="1" x14ac:dyDescent="0.15">
      <c r="A730" s="286"/>
      <c r="B730" s="171"/>
      <c r="C730" s="243"/>
      <c r="E730" s="80" t="s">
        <v>534</v>
      </c>
      <c r="F730" s="307"/>
      <c r="G730" s="231"/>
      <c r="H730" s="210"/>
      <c r="I730" s="187">
        <v>0.36</v>
      </c>
      <c r="J730" s="188">
        <v>0.34</v>
      </c>
      <c r="K730" s="188">
        <v>0.3</v>
      </c>
      <c r="L730" s="188"/>
      <c r="M730" s="188"/>
      <c r="N730" s="189">
        <f t="shared" si="472"/>
        <v>1</v>
      </c>
      <c r="O730" s="190">
        <v>1.03</v>
      </c>
      <c r="P730" s="191">
        <v>35</v>
      </c>
      <c r="Q730" s="192">
        <v>34</v>
      </c>
      <c r="R730" s="193">
        <v>32.200000000000003</v>
      </c>
      <c r="S730" s="192"/>
      <c r="T730" s="194"/>
      <c r="U730" s="195">
        <f t="shared" si="468"/>
        <v>13.93</v>
      </c>
      <c r="V730" s="196">
        <f t="shared" si="469"/>
        <v>13.93</v>
      </c>
      <c r="W730" s="75">
        <v>10158011000</v>
      </c>
      <c r="X730" s="75">
        <v>10000000000</v>
      </c>
      <c r="Y730" s="197">
        <v>83842374000</v>
      </c>
      <c r="Z730" s="75"/>
      <c r="AA730" s="68"/>
      <c r="AB730" s="58">
        <f t="shared" si="457"/>
        <v>0.78</v>
      </c>
      <c r="AC730" s="195">
        <f t="shared" si="470"/>
        <v>9.6408000000000005</v>
      </c>
      <c r="AD730" s="199">
        <f t="shared" si="471"/>
        <v>9.6408000000000005</v>
      </c>
      <c r="AE730" s="195">
        <v>44</v>
      </c>
      <c r="AF730" s="54"/>
      <c r="AG730" s="491">
        <v>32</v>
      </c>
      <c r="AH730" s="60"/>
      <c r="AI730" s="55"/>
      <c r="AJ730" s="61"/>
      <c r="AK730" s="62"/>
      <c r="AL730" s="63"/>
      <c r="AM730" s="64"/>
      <c r="AN730" s="65"/>
      <c r="AO730" s="66"/>
    </row>
    <row r="731" spans="1:41" s="22" customFormat="1" ht="48.75" customHeight="1" x14ac:dyDescent="0.15">
      <c r="A731" s="286"/>
      <c r="B731" s="171"/>
      <c r="C731" s="243" t="s">
        <v>575</v>
      </c>
      <c r="D731" s="80" t="s">
        <v>230</v>
      </c>
      <c r="E731" s="82" t="s">
        <v>576</v>
      </c>
      <c r="F731" s="80"/>
      <c r="G731" s="231"/>
      <c r="H731" s="210"/>
      <c r="I731" s="187">
        <v>0.5</v>
      </c>
      <c r="J731" s="188">
        <v>0.3</v>
      </c>
      <c r="K731" s="188">
        <v>0.2</v>
      </c>
      <c r="L731" s="188"/>
      <c r="M731" s="188"/>
      <c r="N731" s="189">
        <f t="shared" si="472"/>
        <v>1</v>
      </c>
      <c r="O731" s="190">
        <v>1.03</v>
      </c>
      <c r="P731" s="191">
        <v>35</v>
      </c>
      <c r="Q731" s="192">
        <v>32.200000000000003</v>
      </c>
      <c r="R731" s="193">
        <v>34</v>
      </c>
      <c r="S731" s="192"/>
      <c r="T731" s="194"/>
      <c r="U731" s="195">
        <f t="shared" si="468"/>
        <v>13.99</v>
      </c>
      <c r="V731" s="196">
        <f t="shared" si="469"/>
        <v>13.99</v>
      </c>
      <c r="W731" s="75">
        <v>10158011000</v>
      </c>
      <c r="X731" s="75">
        <v>68075005000</v>
      </c>
      <c r="Y731" s="197">
        <v>60000000000</v>
      </c>
      <c r="Z731" s="197"/>
      <c r="AA731" s="68"/>
      <c r="AB731" s="58">
        <f t="shared" si="457"/>
        <v>0.91</v>
      </c>
      <c r="AC731" s="195">
        <f t="shared" si="470"/>
        <v>11.2476</v>
      </c>
      <c r="AD731" s="199">
        <f t="shared" si="471"/>
        <v>11.2476</v>
      </c>
      <c r="AE731" s="195">
        <v>44</v>
      </c>
      <c r="AF731" s="54"/>
      <c r="AG731" s="491">
        <v>32</v>
      </c>
      <c r="AH731" s="60"/>
      <c r="AI731" s="55"/>
      <c r="AJ731" s="61"/>
      <c r="AK731" s="62"/>
      <c r="AL731" s="63"/>
      <c r="AM731" s="64"/>
      <c r="AN731" s="65"/>
      <c r="AO731" s="66"/>
    </row>
    <row r="732" spans="1:41" s="22" customFormat="1" ht="42" customHeight="1" x14ac:dyDescent="0.15">
      <c r="A732" s="286"/>
      <c r="B732" s="171"/>
      <c r="C732" s="80" t="s">
        <v>577</v>
      </c>
      <c r="D732" s="115" t="s">
        <v>578</v>
      </c>
      <c r="E732" s="73" t="s">
        <v>579</v>
      </c>
      <c r="F732" s="73"/>
      <c r="G732" s="76"/>
      <c r="H732" s="210"/>
      <c r="I732" s="187">
        <v>0.65</v>
      </c>
      <c r="J732" s="188">
        <v>0.25</v>
      </c>
      <c r="K732" s="188">
        <v>0.1</v>
      </c>
      <c r="L732" s="188"/>
      <c r="M732" s="188"/>
      <c r="N732" s="189"/>
      <c r="O732" s="190">
        <v>1.03</v>
      </c>
      <c r="P732" s="191">
        <v>35</v>
      </c>
      <c r="Q732" s="192">
        <v>32.200000000000003</v>
      </c>
      <c r="R732" s="193">
        <v>32.200000000000003</v>
      </c>
      <c r="S732" s="192"/>
      <c r="T732" s="194"/>
      <c r="U732" s="195">
        <f t="shared" si="468"/>
        <v>14.02</v>
      </c>
      <c r="V732" s="196">
        <f t="shared" si="469"/>
        <v>14</v>
      </c>
      <c r="W732" s="68">
        <v>400000000000</v>
      </c>
      <c r="X732" s="75"/>
      <c r="Y732" s="197"/>
      <c r="Z732" s="197"/>
      <c r="AA732" s="68"/>
      <c r="AB732" s="58">
        <f t="shared" si="457"/>
        <v>6.32</v>
      </c>
      <c r="AC732" s="195">
        <f t="shared" si="470"/>
        <v>78.115200000000002</v>
      </c>
      <c r="AD732" s="199">
        <f t="shared" si="471"/>
        <v>12</v>
      </c>
      <c r="AE732" s="195">
        <v>44</v>
      </c>
      <c r="AF732" s="54"/>
      <c r="AG732" s="491">
        <v>32</v>
      </c>
      <c r="AH732" s="60"/>
      <c r="AI732" s="55"/>
      <c r="AJ732" s="61"/>
      <c r="AK732" s="62"/>
      <c r="AL732" s="63"/>
      <c r="AM732" s="64"/>
      <c r="AN732" s="65"/>
      <c r="AO732" s="66"/>
    </row>
    <row r="733" spans="1:41" s="22" customFormat="1" ht="42" customHeight="1" x14ac:dyDescent="0.15">
      <c r="A733" s="286"/>
      <c r="B733" s="171"/>
      <c r="C733" s="80"/>
      <c r="D733" s="311" t="s">
        <v>576</v>
      </c>
      <c r="E733" s="73"/>
      <c r="F733" s="80"/>
      <c r="G733" s="73"/>
      <c r="H733" s="210"/>
      <c r="I733" s="187">
        <v>0.51</v>
      </c>
      <c r="J733" s="188">
        <v>0.49</v>
      </c>
      <c r="K733" s="188"/>
      <c r="L733" s="188"/>
      <c r="M733" s="188"/>
      <c r="N733" s="189">
        <f>SUM(I733:M733)</f>
        <v>1</v>
      </c>
      <c r="O733" s="190">
        <v>1.03</v>
      </c>
      <c r="P733" s="191">
        <v>33.6</v>
      </c>
      <c r="Q733" s="192">
        <v>34.700000000000003</v>
      </c>
      <c r="R733" s="193"/>
      <c r="S733" s="192"/>
      <c r="T733" s="194"/>
      <c r="U733" s="195">
        <f t="shared" si="468"/>
        <v>14.07</v>
      </c>
      <c r="V733" s="196">
        <f t="shared" si="469"/>
        <v>14</v>
      </c>
      <c r="W733" s="75">
        <v>46273145000</v>
      </c>
      <c r="X733" s="75">
        <v>32341438000</v>
      </c>
      <c r="Y733" s="72"/>
      <c r="Z733" s="68"/>
      <c r="AA733" s="68"/>
      <c r="AB733" s="58">
        <f t="shared" si="457"/>
        <v>0.96</v>
      </c>
      <c r="AC733" s="195">
        <f t="shared" si="470"/>
        <v>11.865600000000001</v>
      </c>
      <c r="AD733" s="199">
        <f t="shared" si="471"/>
        <v>11.865600000000001</v>
      </c>
      <c r="AE733" s="195">
        <v>44</v>
      </c>
      <c r="AF733" s="54"/>
      <c r="AG733" s="491">
        <v>32</v>
      </c>
      <c r="AH733" s="60"/>
      <c r="AI733" s="55"/>
      <c r="AJ733" s="61"/>
      <c r="AK733" s="62"/>
      <c r="AL733" s="63"/>
      <c r="AM733" s="64"/>
      <c r="AN733" s="65"/>
      <c r="AO733" s="66"/>
    </row>
    <row r="734" spans="1:41" s="22" customFormat="1" ht="42" customHeight="1" x14ac:dyDescent="0.15">
      <c r="A734" s="286"/>
      <c r="B734" s="171"/>
      <c r="C734" s="80" t="s">
        <v>577</v>
      </c>
      <c r="D734" s="115" t="s">
        <v>578</v>
      </c>
      <c r="E734" s="73" t="s">
        <v>579</v>
      </c>
      <c r="F734" s="73"/>
      <c r="G734" s="76"/>
      <c r="H734" s="210" t="s">
        <v>580</v>
      </c>
      <c r="I734" s="187">
        <v>0.65</v>
      </c>
      <c r="J734" s="188">
        <v>0.25</v>
      </c>
      <c r="K734" s="188">
        <v>0.1</v>
      </c>
      <c r="L734" s="188"/>
      <c r="M734" s="188"/>
      <c r="N734" s="189"/>
      <c r="O734" s="190">
        <v>1.03</v>
      </c>
      <c r="P734" s="191">
        <v>35</v>
      </c>
      <c r="Q734" s="192">
        <v>32.200000000000003</v>
      </c>
      <c r="R734" s="193">
        <v>32.200000000000003</v>
      </c>
      <c r="S734" s="192"/>
      <c r="T734" s="194"/>
      <c r="U734" s="195">
        <f t="shared" si="468"/>
        <v>14.02</v>
      </c>
      <c r="V734" s="196">
        <f t="shared" si="469"/>
        <v>14</v>
      </c>
      <c r="W734" s="68">
        <v>400000000000</v>
      </c>
      <c r="X734" s="75"/>
      <c r="Y734" s="197"/>
      <c r="Z734" s="197"/>
      <c r="AA734" s="68"/>
      <c r="AB734" s="58">
        <f t="shared" si="457"/>
        <v>6.32</v>
      </c>
      <c r="AC734" s="195">
        <f t="shared" si="470"/>
        <v>78.115200000000002</v>
      </c>
      <c r="AD734" s="199">
        <f t="shared" si="471"/>
        <v>12</v>
      </c>
      <c r="AE734" s="195">
        <v>44</v>
      </c>
      <c r="AF734" s="54"/>
      <c r="AG734" s="491">
        <v>32</v>
      </c>
      <c r="AH734" s="60"/>
      <c r="AI734" s="55"/>
      <c r="AJ734" s="61"/>
      <c r="AK734" s="62"/>
      <c r="AL734" s="63"/>
      <c r="AM734" s="64"/>
      <c r="AN734" s="65"/>
      <c r="AO734" s="66"/>
    </row>
    <row r="735" spans="1:41" s="22" customFormat="1" ht="48.75" customHeight="1" x14ac:dyDescent="0.15">
      <c r="A735" s="286"/>
      <c r="B735" s="171"/>
      <c r="C735" s="307"/>
      <c r="D735" s="80"/>
      <c r="E735" s="73"/>
      <c r="F735" s="312"/>
      <c r="G735" s="204"/>
      <c r="H735" s="210" t="s">
        <v>581</v>
      </c>
      <c r="I735" s="187"/>
      <c r="J735" s="188"/>
      <c r="K735" s="188"/>
      <c r="L735" s="188"/>
      <c r="M735" s="188"/>
      <c r="N735" s="189"/>
      <c r="O735" s="190"/>
      <c r="P735" s="191"/>
      <c r="Q735" s="192"/>
      <c r="R735" s="193"/>
      <c r="S735" s="192"/>
      <c r="T735" s="194"/>
      <c r="U735" s="195"/>
      <c r="V735" s="196"/>
      <c r="W735" s="75"/>
      <c r="X735" s="197"/>
      <c r="Y735" s="313"/>
      <c r="Z735" s="75"/>
      <c r="AA735" s="68"/>
      <c r="AB735" s="58">
        <f t="shared" si="457"/>
        <v>0</v>
      </c>
      <c r="AC735" s="195"/>
      <c r="AD735" s="199"/>
      <c r="AE735" s="195"/>
      <c r="AF735" s="54"/>
      <c r="AG735" s="491">
        <v>32</v>
      </c>
      <c r="AH735" s="60"/>
      <c r="AI735" s="55"/>
      <c r="AJ735" s="61"/>
      <c r="AK735" s="62"/>
      <c r="AL735" s="63"/>
      <c r="AM735" s="64"/>
      <c r="AN735" s="65"/>
      <c r="AO735" s="66"/>
    </row>
    <row r="736" spans="1:41" s="22" customFormat="1" ht="48.75" customHeight="1" x14ac:dyDescent="0.15">
      <c r="A736" s="286"/>
      <c r="B736" s="171"/>
      <c r="C736" s="243" t="s">
        <v>575</v>
      </c>
      <c r="D736" s="76" t="s">
        <v>430</v>
      </c>
      <c r="E736" s="80" t="s">
        <v>534</v>
      </c>
      <c r="F736" s="307"/>
      <c r="G736" s="231"/>
      <c r="H736" s="210"/>
      <c r="I736" s="187">
        <v>0.5</v>
      </c>
      <c r="J736" s="188">
        <v>0.38</v>
      </c>
      <c r="K736" s="188">
        <v>0.12</v>
      </c>
      <c r="L736" s="188"/>
      <c r="M736" s="188"/>
      <c r="N736" s="189">
        <f>SUM(I736:M736)</f>
        <v>1</v>
      </c>
      <c r="O736" s="190">
        <v>1.03</v>
      </c>
      <c r="P736" s="191">
        <v>35</v>
      </c>
      <c r="Q736" s="192">
        <v>33.200000000000003</v>
      </c>
      <c r="R736" s="193">
        <v>32.200000000000003</v>
      </c>
      <c r="S736" s="192"/>
      <c r="T736" s="194"/>
      <c r="U736" s="195">
        <f>ROUND((((P736*14/35*I736)+(Q736*14/35*J736)+(R736*14/35*K736)+(S736*14/35*L736)+(T736*14/35*M736))*O736),2)</f>
        <v>14</v>
      </c>
      <c r="V736" s="196">
        <f>IF(U736&gt;=14,14,U736)</f>
        <v>14</v>
      </c>
      <c r="W736" s="75">
        <v>10158011000</v>
      </c>
      <c r="X736" s="75">
        <v>59671978000</v>
      </c>
      <c r="Y736" s="197">
        <v>83842374000</v>
      </c>
      <c r="Z736" s="197"/>
      <c r="AA736" s="68"/>
      <c r="AB736" s="58">
        <f t="shared" si="457"/>
        <v>0.92</v>
      </c>
      <c r="AC736" s="195">
        <f>12*AB736*O736</f>
        <v>11.371200000000002</v>
      </c>
      <c r="AD736" s="199">
        <f>IF(AC736&gt;=12,12,AC736)</f>
        <v>11.371200000000002</v>
      </c>
      <c r="AE736" s="195">
        <v>44</v>
      </c>
      <c r="AF736" s="54"/>
      <c r="AG736" s="491">
        <v>32</v>
      </c>
      <c r="AH736" s="60"/>
      <c r="AI736" s="55"/>
      <c r="AJ736" s="61"/>
      <c r="AK736" s="62"/>
      <c r="AL736" s="63"/>
      <c r="AM736" s="64"/>
      <c r="AN736" s="65"/>
      <c r="AO736" s="66"/>
    </row>
    <row r="737" spans="1:41" s="22" customFormat="1" ht="42" customHeight="1" x14ac:dyDescent="0.15">
      <c r="A737" s="286"/>
      <c r="B737" s="171"/>
      <c r="C737" s="180"/>
      <c r="D737" s="73" t="s">
        <v>582</v>
      </c>
      <c r="E737" s="104" t="s">
        <v>583</v>
      </c>
      <c r="F737" s="314" t="s">
        <v>584</v>
      </c>
      <c r="G737" s="73"/>
      <c r="H737" s="210"/>
      <c r="I737" s="187"/>
      <c r="J737" s="188"/>
      <c r="K737" s="188"/>
      <c r="L737" s="188"/>
      <c r="M737" s="188"/>
      <c r="N737" s="189"/>
      <c r="O737" s="190"/>
      <c r="P737" s="191"/>
      <c r="Q737" s="192"/>
      <c r="R737" s="193"/>
      <c r="S737" s="192"/>
      <c r="T737" s="194"/>
      <c r="U737" s="195"/>
      <c r="V737" s="196"/>
      <c r="W737" s="75"/>
      <c r="X737" s="75"/>
      <c r="Y737" s="56"/>
      <c r="Z737" s="68"/>
      <c r="AA737" s="68"/>
      <c r="AB737" s="58">
        <f t="shared" si="457"/>
        <v>0</v>
      </c>
      <c r="AC737" s="195"/>
      <c r="AD737" s="199"/>
      <c r="AE737" s="195"/>
      <c r="AF737" s="54"/>
      <c r="AG737" s="491">
        <v>32</v>
      </c>
      <c r="AH737" s="60"/>
      <c r="AI737" s="55"/>
      <c r="AJ737" s="61"/>
      <c r="AK737" s="62"/>
      <c r="AL737" s="63"/>
      <c r="AM737" s="64"/>
      <c r="AN737" s="65"/>
      <c r="AO737" s="66"/>
    </row>
    <row r="738" spans="1:41" s="22" customFormat="1" ht="42" customHeight="1" x14ac:dyDescent="0.15">
      <c r="A738" s="315"/>
      <c r="B738" s="171"/>
      <c r="C738" s="200"/>
      <c r="D738" s="311" t="s">
        <v>585</v>
      </c>
      <c r="E738" s="316" t="s">
        <v>586</v>
      </c>
      <c r="F738" s="314"/>
      <c r="G738" s="186"/>
      <c r="H738" s="47"/>
      <c r="I738" s="187"/>
      <c r="J738" s="188"/>
      <c r="K738" s="189"/>
      <c r="L738" s="188"/>
      <c r="M738" s="189"/>
      <c r="N738" s="233"/>
      <c r="O738" s="190"/>
      <c r="P738" s="191"/>
      <c r="Q738" s="192"/>
      <c r="R738" s="193"/>
      <c r="S738" s="192"/>
      <c r="T738" s="194"/>
      <c r="U738" s="317"/>
      <c r="V738" s="207"/>
      <c r="W738" s="75"/>
      <c r="X738" s="75"/>
      <c r="Y738" s="68"/>
      <c r="Z738" s="68"/>
      <c r="AA738" s="68"/>
      <c r="AB738" s="58">
        <f t="shared" si="457"/>
        <v>0</v>
      </c>
      <c r="AC738" s="195"/>
      <c r="AD738" s="199"/>
      <c r="AE738" s="195"/>
      <c r="AF738" s="54"/>
      <c r="AG738" s="491">
        <v>32</v>
      </c>
      <c r="AH738" s="60"/>
      <c r="AI738" s="55"/>
      <c r="AJ738" s="61"/>
      <c r="AK738" s="62"/>
      <c r="AL738" s="63"/>
      <c r="AM738" s="64"/>
      <c r="AN738" s="65"/>
      <c r="AO738" s="66"/>
    </row>
    <row r="739" spans="1:41" s="22" customFormat="1" ht="24.95" customHeight="1" x14ac:dyDescent="0.15">
      <c r="A739" s="84"/>
      <c r="B739" s="85"/>
      <c r="C739" s="89"/>
      <c r="D739" s="143"/>
      <c r="E739" s="143"/>
      <c r="F739" s="87"/>
      <c r="G739" s="142"/>
      <c r="H739" s="144"/>
      <c r="I739" s="88"/>
      <c r="J739" s="86"/>
      <c r="K739" s="87"/>
      <c r="L739" s="86"/>
      <c r="M739" s="87"/>
      <c r="N739" s="142"/>
      <c r="O739" s="90"/>
      <c r="P739" s="88"/>
      <c r="Q739" s="86"/>
      <c r="R739" s="87"/>
      <c r="S739" s="86"/>
      <c r="T739" s="89"/>
      <c r="U739" s="91"/>
      <c r="V739" s="148"/>
      <c r="W739" s="130"/>
      <c r="X739" s="131"/>
      <c r="Y739" s="132"/>
      <c r="Z739" s="131"/>
      <c r="AA739" s="94"/>
      <c r="AB739" s="58">
        <f t="shared" si="457"/>
        <v>0</v>
      </c>
      <c r="AC739" s="133"/>
      <c r="AD739" s="96"/>
      <c r="AE739" s="98"/>
      <c r="AF739" s="154"/>
      <c r="AG739" s="491">
        <v>32</v>
      </c>
      <c r="AH739" s="60"/>
      <c r="AI739" s="55"/>
      <c r="AJ739" s="61"/>
      <c r="AK739" s="62"/>
      <c r="AL739" s="63"/>
      <c r="AM739" s="64"/>
      <c r="AN739" s="65"/>
      <c r="AO739" s="66"/>
    </row>
    <row r="740" spans="1:41" s="22" customFormat="1" ht="51" customHeight="1" x14ac:dyDescent="0.15">
      <c r="A740" s="286"/>
      <c r="B740" s="171"/>
      <c r="C740" s="83"/>
      <c r="D740" s="76"/>
      <c r="E740" s="80"/>
      <c r="F740" s="214"/>
      <c r="G740" s="214"/>
      <c r="H740" s="230"/>
      <c r="I740" s="187">
        <v>0.52</v>
      </c>
      <c r="J740" s="188">
        <v>0.48</v>
      </c>
      <c r="K740" s="188"/>
      <c r="L740" s="188"/>
      <c r="M740" s="188"/>
      <c r="N740" s="189">
        <f t="shared" ref="N740:N747" si="473">SUM(I740:M740)</f>
        <v>1</v>
      </c>
      <c r="O740" s="190">
        <v>1.03</v>
      </c>
      <c r="P740" s="191">
        <v>34.700000000000003</v>
      </c>
      <c r="Q740" s="192">
        <v>33.200000000000003</v>
      </c>
      <c r="R740" s="192"/>
      <c r="S740" s="192"/>
      <c r="T740" s="192"/>
      <c r="U740" s="198">
        <f t="shared" ref="U740:U752" si="474">ROUND((((P740*14/35*I740)+(Q740*14/35*J740)+(R740*14/35*K740)+(S740*14/35*L740)+(T740*14/35*M740))*O740),2)</f>
        <v>14</v>
      </c>
      <c r="V740" s="199">
        <f t="shared" ref="V740:V752" si="475">IF(U740&gt;=14,14,U740)</f>
        <v>14</v>
      </c>
      <c r="W740" s="72">
        <v>17500000000</v>
      </c>
      <c r="X740" s="75">
        <v>59671978000</v>
      </c>
      <c r="Y740" s="72"/>
      <c r="Z740" s="68"/>
      <c r="AA740" s="68"/>
      <c r="AB740" s="58">
        <f t="shared" si="457"/>
        <v>0.92</v>
      </c>
      <c r="AC740" s="198">
        <f t="shared" ref="AC740:AC752" si="476">12*AB740*O740</f>
        <v>11.371200000000002</v>
      </c>
      <c r="AD740" s="199">
        <f t="shared" ref="AD740:AD752" si="477">IF(AC740&gt;=12,12,AC740)</f>
        <v>11.371200000000002</v>
      </c>
      <c r="AE740" s="195">
        <v>44</v>
      </c>
      <c r="AF740" s="54"/>
      <c r="AG740" s="491">
        <v>32</v>
      </c>
      <c r="AH740" s="60"/>
      <c r="AI740" s="55"/>
      <c r="AJ740" s="61"/>
      <c r="AK740" s="62"/>
      <c r="AL740" s="63"/>
      <c r="AM740" s="64"/>
      <c r="AN740" s="65"/>
      <c r="AO740" s="66"/>
    </row>
    <row r="741" spans="1:41" s="22" customFormat="1" ht="42" customHeight="1" x14ac:dyDescent="0.15">
      <c r="A741" s="286"/>
      <c r="B741" s="171"/>
      <c r="C741" s="307"/>
      <c r="D741" s="287"/>
      <c r="E741" s="115" t="s">
        <v>535</v>
      </c>
      <c r="F741" s="80"/>
      <c r="G741" s="73"/>
      <c r="H741" s="210"/>
      <c r="I741" s="187">
        <v>0.51</v>
      </c>
      <c r="J741" s="188">
        <v>0.49</v>
      </c>
      <c r="K741" s="188"/>
      <c r="L741" s="188"/>
      <c r="M741" s="188"/>
      <c r="N741" s="189">
        <f t="shared" si="473"/>
        <v>1</v>
      </c>
      <c r="O741" s="190">
        <v>1.03</v>
      </c>
      <c r="P741" s="191">
        <v>35</v>
      </c>
      <c r="Q741" s="192">
        <v>34.700000000000003</v>
      </c>
      <c r="R741" s="193">
        <v>32.200000000000003</v>
      </c>
      <c r="S741" s="192"/>
      <c r="T741" s="194"/>
      <c r="U741" s="195">
        <f t="shared" si="474"/>
        <v>14.36</v>
      </c>
      <c r="V741" s="196">
        <f t="shared" si="475"/>
        <v>14</v>
      </c>
      <c r="W741" s="68">
        <v>10158011000</v>
      </c>
      <c r="X741" s="68">
        <v>70000000000</v>
      </c>
      <c r="Y741" s="72">
        <v>64096961000</v>
      </c>
      <c r="Z741" s="68"/>
      <c r="AA741" s="68"/>
      <c r="AB741" s="58">
        <f t="shared" ref="AB741:AB804" si="478">ROUND(((((W741*I741)+(X741*J741)+(Y741*K741)+(Z741*L741)+(AA741*M741))/$L$2)),2)</f>
        <v>0.96</v>
      </c>
      <c r="AC741" s="195">
        <f t="shared" si="476"/>
        <v>11.865600000000001</v>
      </c>
      <c r="AD741" s="199">
        <f t="shared" si="477"/>
        <v>11.865600000000001</v>
      </c>
      <c r="AE741" s="195">
        <v>44</v>
      </c>
      <c r="AF741" s="54"/>
      <c r="AG741" s="491">
        <v>32</v>
      </c>
      <c r="AH741" s="60"/>
      <c r="AI741" s="55"/>
      <c r="AJ741" s="61"/>
      <c r="AK741" s="62"/>
      <c r="AL741" s="63"/>
      <c r="AM741" s="64"/>
      <c r="AN741" s="65"/>
      <c r="AO741" s="66"/>
    </row>
    <row r="742" spans="1:41" s="22" customFormat="1" ht="42" customHeight="1" x14ac:dyDescent="0.15">
      <c r="A742" s="286"/>
      <c r="B742" s="171"/>
      <c r="C742" s="215" t="s">
        <v>587</v>
      </c>
      <c r="D742" s="311" t="s">
        <v>585</v>
      </c>
      <c r="E742" s="115" t="s">
        <v>82</v>
      </c>
      <c r="F742" s="113" t="s">
        <v>486</v>
      </c>
      <c r="G742" s="73"/>
      <c r="H742" s="210"/>
      <c r="I742" s="187">
        <v>0.4</v>
      </c>
      <c r="J742" s="188">
        <v>0.3</v>
      </c>
      <c r="K742" s="188">
        <v>0.2</v>
      </c>
      <c r="L742" s="188">
        <v>0.1</v>
      </c>
      <c r="M742" s="188"/>
      <c r="N742" s="189">
        <f t="shared" si="473"/>
        <v>0.99999999999999989</v>
      </c>
      <c r="O742" s="190">
        <v>1.03</v>
      </c>
      <c r="P742" s="191">
        <v>35</v>
      </c>
      <c r="Q742" s="192">
        <v>34.700000000000003</v>
      </c>
      <c r="R742" s="193">
        <v>33.6</v>
      </c>
      <c r="S742" s="192">
        <v>29.3</v>
      </c>
      <c r="T742" s="194"/>
      <c r="U742" s="195">
        <f t="shared" si="474"/>
        <v>14.03</v>
      </c>
      <c r="V742" s="196">
        <f t="shared" si="475"/>
        <v>14</v>
      </c>
      <c r="W742" s="68">
        <v>8321625000</v>
      </c>
      <c r="X742" s="75">
        <v>32341438000</v>
      </c>
      <c r="Y742" s="72"/>
      <c r="Z742" s="68">
        <v>300386602000</v>
      </c>
      <c r="AA742" s="68"/>
      <c r="AB742" s="58">
        <f t="shared" si="478"/>
        <v>1.05</v>
      </c>
      <c r="AC742" s="195">
        <f t="shared" si="476"/>
        <v>12.978000000000002</v>
      </c>
      <c r="AD742" s="199">
        <f t="shared" si="477"/>
        <v>12</v>
      </c>
      <c r="AE742" s="195">
        <v>44</v>
      </c>
      <c r="AF742" s="54"/>
      <c r="AG742" s="491">
        <v>32</v>
      </c>
      <c r="AH742" s="60"/>
      <c r="AI742" s="55"/>
      <c r="AJ742" s="61"/>
      <c r="AK742" s="62"/>
      <c r="AL742" s="63"/>
      <c r="AM742" s="64"/>
      <c r="AN742" s="65"/>
      <c r="AO742" s="66"/>
    </row>
    <row r="743" spans="1:41" s="22" customFormat="1" ht="51.75" customHeight="1" x14ac:dyDescent="0.15">
      <c r="A743" s="286"/>
      <c r="B743" s="171"/>
      <c r="C743" s="318" t="s">
        <v>588</v>
      </c>
      <c r="D743" s="115" t="s">
        <v>50</v>
      </c>
      <c r="E743" s="266" t="s">
        <v>589</v>
      </c>
      <c r="F743" s="266" t="s">
        <v>590</v>
      </c>
      <c r="G743" s="186"/>
      <c r="H743" s="210" t="s">
        <v>591</v>
      </c>
      <c r="I743" s="187">
        <v>0.35</v>
      </c>
      <c r="J743" s="188">
        <v>0.22</v>
      </c>
      <c r="K743" s="188">
        <v>0.33</v>
      </c>
      <c r="L743" s="188">
        <v>0.1</v>
      </c>
      <c r="M743" s="188"/>
      <c r="N743" s="189">
        <f t="shared" si="473"/>
        <v>0.99999999999999989</v>
      </c>
      <c r="O743" s="190">
        <v>1.03</v>
      </c>
      <c r="P743" s="191">
        <v>34.700000000000003</v>
      </c>
      <c r="Q743" s="192">
        <v>32.200000000000003</v>
      </c>
      <c r="R743" s="193">
        <v>34.4</v>
      </c>
      <c r="S743" s="192">
        <v>34</v>
      </c>
      <c r="T743" s="194"/>
      <c r="U743" s="227">
        <f t="shared" si="474"/>
        <v>14</v>
      </c>
      <c r="V743" s="196">
        <f t="shared" si="475"/>
        <v>14</v>
      </c>
      <c r="W743" s="72"/>
      <c r="X743" s="68">
        <v>215830738000</v>
      </c>
      <c r="Y743" s="68"/>
      <c r="Z743" s="68"/>
      <c r="AA743" s="68"/>
      <c r="AB743" s="58">
        <f t="shared" si="478"/>
        <v>1.1499999999999999</v>
      </c>
      <c r="AC743" s="195">
        <f t="shared" si="476"/>
        <v>14.213999999999999</v>
      </c>
      <c r="AD743" s="199">
        <f t="shared" si="477"/>
        <v>12</v>
      </c>
      <c r="AE743" s="195">
        <v>44</v>
      </c>
      <c r="AF743" s="54"/>
      <c r="AG743" s="491">
        <v>32</v>
      </c>
      <c r="AH743" s="60"/>
      <c r="AI743" s="55"/>
      <c r="AJ743" s="61"/>
      <c r="AK743" s="62"/>
      <c r="AL743" s="63"/>
      <c r="AM743" s="64"/>
      <c r="AN743" s="65"/>
      <c r="AO743" s="66"/>
    </row>
    <row r="744" spans="1:41" s="22" customFormat="1" ht="47.25" customHeight="1" x14ac:dyDescent="0.15">
      <c r="A744" s="286"/>
      <c r="B744" s="171"/>
      <c r="C744" s="319" t="s">
        <v>592</v>
      </c>
      <c r="D744" s="319" t="s">
        <v>593</v>
      </c>
      <c r="E744" s="320" t="s">
        <v>48</v>
      </c>
      <c r="F744" s="94"/>
      <c r="G744" s="73"/>
      <c r="H744" s="210"/>
      <c r="I744" s="297">
        <v>0.52</v>
      </c>
      <c r="J744" s="188"/>
      <c r="K744" s="188">
        <v>0.48</v>
      </c>
      <c r="L744" s="188"/>
      <c r="M744" s="188"/>
      <c r="N744" s="189">
        <f t="shared" si="473"/>
        <v>1</v>
      </c>
      <c r="O744" s="190">
        <v>1.03</v>
      </c>
      <c r="P744" s="191">
        <v>34.700000000000003</v>
      </c>
      <c r="Q744" s="192">
        <v>34.700000000000003</v>
      </c>
      <c r="R744" s="193">
        <v>33.200000000000003</v>
      </c>
      <c r="S744" s="192"/>
      <c r="T744" s="194"/>
      <c r="U744" s="195">
        <f t="shared" si="474"/>
        <v>14</v>
      </c>
      <c r="V744" s="196">
        <f t="shared" si="475"/>
        <v>14</v>
      </c>
      <c r="W744" s="68">
        <v>9555986000</v>
      </c>
      <c r="X744" s="72">
        <v>11598000000</v>
      </c>
      <c r="Y744" s="72">
        <v>190000000000</v>
      </c>
      <c r="Z744" s="68"/>
      <c r="AA744" s="68"/>
      <c r="AB744" s="58">
        <f t="shared" si="478"/>
        <v>2.34</v>
      </c>
      <c r="AC744" s="195">
        <f t="shared" si="476"/>
        <v>28.9224</v>
      </c>
      <c r="AD744" s="199">
        <f t="shared" si="477"/>
        <v>12</v>
      </c>
      <c r="AE744" s="195">
        <v>44</v>
      </c>
      <c r="AF744" s="54"/>
      <c r="AG744" s="491">
        <v>32</v>
      </c>
      <c r="AH744" s="60"/>
      <c r="AI744" s="55"/>
      <c r="AJ744" s="61"/>
      <c r="AK744" s="62"/>
      <c r="AL744" s="63"/>
      <c r="AM744" s="64"/>
      <c r="AN744" s="65"/>
      <c r="AO744" s="66"/>
    </row>
    <row r="745" spans="1:41" s="22" customFormat="1" ht="56.25" customHeight="1" x14ac:dyDescent="0.15">
      <c r="A745" s="286"/>
      <c r="B745" s="171"/>
      <c r="C745" s="113" t="s">
        <v>569</v>
      </c>
      <c r="D745" s="321" t="s">
        <v>594</v>
      </c>
      <c r="E745" s="76" t="s">
        <v>595</v>
      </c>
      <c r="F745" s="82"/>
      <c r="G745" s="204"/>
      <c r="H745" s="210"/>
      <c r="I745" s="187">
        <v>0.5</v>
      </c>
      <c r="J745" s="188">
        <v>0.35</v>
      </c>
      <c r="K745" s="188">
        <v>0.15</v>
      </c>
      <c r="L745" s="188"/>
      <c r="M745" s="188"/>
      <c r="N745" s="189">
        <f t="shared" si="473"/>
        <v>1</v>
      </c>
      <c r="O745" s="190">
        <v>1.03</v>
      </c>
      <c r="P745" s="191">
        <v>33.6</v>
      </c>
      <c r="Q745" s="192">
        <v>35</v>
      </c>
      <c r="R745" s="193">
        <v>33.6</v>
      </c>
      <c r="S745" s="192"/>
      <c r="T745" s="194"/>
      <c r="U745" s="195">
        <f t="shared" si="474"/>
        <v>14.05</v>
      </c>
      <c r="V745" s="196">
        <f t="shared" si="475"/>
        <v>14</v>
      </c>
      <c r="W745" s="75">
        <v>50165095000</v>
      </c>
      <c r="X745" s="197">
        <v>69500703000</v>
      </c>
      <c r="Y745" s="72"/>
      <c r="Z745" s="68"/>
      <c r="AA745" s="68"/>
      <c r="AB745" s="58">
        <f t="shared" si="478"/>
        <v>1.2</v>
      </c>
      <c r="AC745" s="195">
        <f t="shared" si="476"/>
        <v>14.831999999999999</v>
      </c>
      <c r="AD745" s="199">
        <f t="shared" si="477"/>
        <v>12</v>
      </c>
      <c r="AE745" s="195">
        <v>44</v>
      </c>
      <c r="AF745" s="54"/>
      <c r="AG745" s="491">
        <v>32</v>
      </c>
      <c r="AH745" s="60"/>
      <c r="AI745" s="55"/>
      <c r="AJ745" s="61"/>
      <c r="AK745" s="62"/>
      <c r="AL745" s="63"/>
      <c r="AM745" s="64"/>
      <c r="AN745" s="65"/>
      <c r="AO745" s="66"/>
    </row>
    <row r="746" spans="1:41" s="22" customFormat="1" ht="48.75" customHeight="1" x14ac:dyDescent="0.15">
      <c r="A746" s="286"/>
      <c r="B746" s="171"/>
      <c r="C746" s="113" t="s">
        <v>254</v>
      </c>
      <c r="D746" s="113" t="s">
        <v>596</v>
      </c>
      <c r="E746" s="113" t="s">
        <v>534</v>
      </c>
      <c r="F746" s="80"/>
      <c r="G746" s="204"/>
      <c r="H746" s="210" t="s">
        <v>597</v>
      </c>
      <c r="I746" s="187">
        <v>0.41</v>
      </c>
      <c r="J746" s="188">
        <v>0.39</v>
      </c>
      <c r="K746" s="188">
        <v>0.2</v>
      </c>
      <c r="L746" s="188"/>
      <c r="M746" s="188"/>
      <c r="N746" s="189">
        <f t="shared" si="473"/>
        <v>1</v>
      </c>
      <c r="O746" s="190">
        <v>1.03</v>
      </c>
      <c r="P746" s="191">
        <v>35</v>
      </c>
      <c r="Q746" s="192">
        <v>34</v>
      </c>
      <c r="R746" s="193">
        <v>32.200000000000003</v>
      </c>
      <c r="S746" s="192"/>
      <c r="T746" s="194"/>
      <c r="U746" s="195">
        <f t="shared" si="474"/>
        <v>14.03</v>
      </c>
      <c r="V746" s="196">
        <f t="shared" si="475"/>
        <v>14</v>
      </c>
      <c r="W746" s="68">
        <v>2468586000</v>
      </c>
      <c r="X746" s="197">
        <v>26954563000</v>
      </c>
      <c r="Y746" s="72">
        <v>150000000000</v>
      </c>
      <c r="Z746" s="72"/>
      <c r="AA746" s="68"/>
      <c r="AB746" s="58">
        <f t="shared" si="478"/>
        <v>1.01</v>
      </c>
      <c r="AC746" s="195">
        <f t="shared" si="476"/>
        <v>12.483600000000001</v>
      </c>
      <c r="AD746" s="199">
        <f t="shared" si="477"/>
        <v>12</v>
      </c>
      <c r="AE746" s="195">
        <v>44</v>
      </c>
      <c r="AF746" s="54"/>
      <c r="AG746" s="491">
        <v>32</v>
      </c>
      <c r="AH746" s="60"/>
      <c r="AI746" s="55"/>
      <c r="AJ746" s="61"/>
      <c r="AK746" s="62"/>
      <c r="AL746" s="63"/>
      <c r="AM746" s="64"/>
      <c r="AN746" s="65"/>
      <c r="AO746" s="66"/>
    </row>
    <row r="747" spans="1:41" s="22" customFormat="1" ht="51" customHeight="1" x14ac:dyDescent="0.15">
      <c r="A747" s="286"/>
      <c r="B747" s="171"/>
      <c r="C747" s="113" t="s">
        <v>215</v>
      </c>
      <c r="D747" s="80" t="s">
        <v>598</v>
      </c>
      <c r="E747" s="113" t="s">
        <v>599</v>
      </c>
      <c r="F747" s="104"/>
      <c r="G747" s="309"/>
      <c r="H747" s="210"/>
      <c r="I747" s="187">
        <v>0.67</v>
      </c>
      <c r="J747" s="188">
        <v>0.22</v>
      </c>
      <c r="K747" s="188">
        <v>0.11</v>
      </c>
      <c r="L747" s="188"/>
      <c r="M747" s="188"/>
      <c r="N747" s="189">
        <f t="shared" si="473"/>
        <v>1</v>
      </c>
      <c r="O747" s="190">
        <v>1.03</v>
      </c>
      <c r="P747" s="191">
        <v>34.4</v>
      </c>
      <c r="Q747" s="192">
        <v>32.200000000000003</v>
      </c>
      <c r="R747" s="192">
        <v>35</v>
      </c>
      <c r="S747" s="192"/>
      <c r="T747" s="192"/>
      <c r="U747" s="198">
        <f t="shared" si="474"/>
        <v>14</v>
      </c>
      <c r="V747" s="199">
        <f t="shared" si="475"/>
        <v>14</v>
      </c>
      <c r="W747" s="72">
        <v>108136310000</v>
      </c>
      <c r="X747" s="68">
        <v>56500419000</v>
      </c>
      <c r="Y747" s="72"/>
      <c r="Z747" s="68"/>
      <c r="AA747" s="68"/>
      <c r="AB747" s="58">
        <f t="shared" si="478"/>
        <v>2.06</v>
      </c>
      <c r="AC747" s="198">
        <f t="shared" si="476"/>
        <v>25.461600000000001</v>
      </c>
      <c r="AD747" s="199">
        <f t="shared" si="477"/>
        <v>12</v>
      </c>
      <c r="AE747" s="195">
        <v>44</v>
      </c>
      <c r="AF747" s="54"/>
      <c r="AG747" s="491">
        <v>32</v>
      </c>
      <c r="AH747" s="60"/>
      <c r="AI747" s="55"/>
      <c r="AJ747" s="61"/>
      <c r="AK747" s="62"/>
      <c r="AL747" s="63"/>
      <c r="AM747" s="64"/>
      <c r="AN747" s="65"/>
      <c r="AO747" s="66"/>
    </row>
    <row r="748" spans="1:41" s="22" customFormat="1" ht="42" customHeight="1" x14ac:dyDescent="0.15">
      <c r="A748" s="286"/>
      <c r="B748" s="171"/>
      <c r="C748" s="224" t="s">
        <v>476</v>
      </c>
      <c r="D748" s="80" t="s">
        <v>230</v>
      </c>
      <c r="E748" s="113"/>
      <c r="F748" s="241"/>
      <c r="G748" s="73"/>
      <c r="H748" s="210"/>
      <c r="I748" s="187">
        <v>0.45</v>
      </c>
      <c r="J748" s="188">
        <v>0.36</v>
      </c>
      <c r="K748" s="188">
        <v>0.19</v>
      </c>
      <c r="L748" s="188"/>
      <c r="M748" s="188"/>
      <c r="N748" s="189">
        <f>SUM(I748:M748)</f>
        <v>1</v>
      </c>
      <c r="O748" s="190">
        <v>1.03</v>
      </c>
      <c r="P748" s="191">
        <v>35</v>
      </c>
      <c r="Q748" s="192">
        <v>32.200000000000003</v>
      </c>
      <c r="R748" s="193">
        <v>35</v>
      </c>
      <c r="S748" s="192"/>
      <c r="T748" s="194"/>
      <c r="U748" s="195">
        <f t="shared" si="474"/>
        <v>14</v>
      </c>
      <c r="V748" s="196">
        <f t="shared" si="475"/>
        <v>14</v>
      </c>
      <c r="W748" s="197">
        <v>68880576000</v>
      </c>
      <c r="X748" s="75">
        <v>68075005000</v>
      </c>
      <c r="Y748" s="68"/>
      <c r="Z748" s="68"/>
      <c r="AA748" s="68"/>
      <c r="AB748" s="58">
        <f t="shared" si="478"/>
        <v>1.35</v>
      </c>
      <c r="AC748" s="195">
        <f t="shared" si="476"/>
        <v>16.686000000000003</v>
      </c>
      <c r="AD748" s="199">
        <f t="shared" si="477"/>
        <v>12</v>
      </c>
      <c r="AE748" s="195">
        <v>44</v>
      </c>
      <c r="AF748" s="54"/>
      <c r="AG748" s="491">
        <v>32</v>
      </c>
      <c r="AH748" s="60"/>
      <c r="AI748" s="55"/>
      <c r="AJ748" s="61"/>
      <c r="AK748" s="62"/>
      <c r="AL748" s="63"/>
      <c r="AM748" s="64"/>
      <c r="AN748" s="65"/>
      <c r="AO748" s="66"/>
    </row>
    <row r="749" spans="1:41" s="22" customFormat="1" ht="51" customHeight="1" x14ac:dyDescent="0.15">
      <c r="A749" s="286"/>
      <c r="B749" s="171"/>
      <c r="C749" s="113" t="s">
        <v>551</v>
      </c>
      <c r="D749" s="115" t="s">
        <v>600</v>
      </c>
      <c r="E749" s="76" t="s">
        <v>601</v>
      </c>
      <c r="F749" s="214"/>
      <c r="G749" s="287"/>
      <c r="H749" s="210"/>
      <c r="I749" s="187">
        <v>0.44</v>
      </c>
      <c r="J749" s="188">
        <v>0.42</v>
      </c>
      <c r="K749" s="188">
        <v>0.14000000000000001</v>
      </c>
      <c r="L749" s="188"/>
      <c r="M749" s="188"/>
      <c r="N749" s="189">
        <f>SUM(I749:M749)</f>
        <v>1</v>
      </c>
      <c r="O749" s="190">
        <v>1.03</v>
      </c>
      <c r="P749" s="191">
        <v>33.6</v>
      </c>
      <c r="Q749" s="192">
        <v>34.700000000000003</v>
      </c>
      <c r="R749" s="192">
        <v>34</v>
      </c>
      <c r="S749" s="192"/>
      <c r="T749" s="192"/>
      <c r="U749" s="198">
        <f t="shared" si="474"/>
        <v>14.06</v>
      </c>
      <c r="V749" s="199">
        <f t="shared" si="475"/>
        <v>14</v>
      </c>
      <c r="W749" s="68">
        <v>44869596000</v>
      </c>
      <c r="X749" s="197">
        <v>70000000000</v>
      </c>
      <c r="Y749" s="68"/>
      <c r="Z749" s="68"/>
      <c r="AA749" s="68"/>
      <c r="AB749" s="58">
        <f t="shared" si="478"/>
        <v>1.2</v>
      </c>
      <c r="AC749" s="198">
        <f t="shared" si="476"/>
        <v>14.831999999999999</v>
      </c>
      <c r="AD749" s="199">
        <f t="shared" si="477"/>
        <v>12</v>
      </c>
      <c r="AE749" s="195">
        <v>44</v>
      </c>
      <c r="AF749" s="54"/>
      <c r="AG749" s="491">
        <v>32</v>
      </c>
      <c r="AH749" s="60"/>
      <c r="AI749" s="55"/>
      <c r="AJ749" s="61"/>
      <c r="AK749" s="62"/>
      <c r="AL749" s="63"/>
      <c r="AM749" s="64"/>
      <c r="AN749" s="65"/>
      <c r="AO749" s="66"/>
    </row>
    <row r="750" spans="1:41" s="22" customFormat="1" ht="51" customHeight="1" x14ac:dyDescent="0.15">
      <c r="A750" s="286"/>
      <c r="B750" s="171"/>
      <c r="C750" s="106" t="s">
        <v>553</v>
      </c>
      <c r="D750" s="118" t="s">
        <v>430</v>
      </c>
      <c r="E750" s="80"/>
      <c r="F750" s="214"/>
      <c r="G750" s="214"/>
      <c r="H750" s="210"/>
      <c r="I750" s="187">
        <v>0.52</v>
      </c>
      <c r="J750" s="188">
        <v>0.48</v>
      </c>
      <c r="K750" s="188"/>
      <c r="L750" s="188"/>
      <c r="M750" s="188"/>
      <c r="N750" s="189">
        <f>SUM(I750:M750)</f>
        <v>1</v>
      </c>
      <c r="O750" s="190">
        <v>1.03</v>
      </c>
      <c r="P750" s="191">
        <v>34.700000000000003</v>
      </c>
      <c r="Q750" s="192">
        <v>33.200000000000003</v>
      </c>
      <c r="R750" s="192"/>
      <c r="S750" s="192"/>
      <c r="T750" s="192"/>
      <c r="U750" s="198">
        <f t="shared" si="474"/>
        <v>14</v>
      </c>
      <c r="V750" s="199">
        <f t="shared" si="475"/>
        <v>14</v>
      </c>
      <c r="W750" s="72">
        <v>17500000000</v>
      </c>
      <c r="X750" s="75">
        <v>59671978000</v>
      </c>
      <c r="Y750" s="72"/>
      <c r="Z750" s="68"/>
      <c r="AA750" s="68"/>
      <c r="AB750" s="58">
        <f t="shared" si="478"/>
        <v>0.92</v>
      </c>
      <c r="AC750" s="198">
        <f t="shared" si="476"/>
        <v>11.371200000000002</v>
      </c>
      <c r="AD750" s="199">
        <f t="shared" si="477"/>
        <v>11.371200000000002</v>
      </c>
      <c r="AE750" s="195">
        <v>44</v>
      </c>
      <c r="AF750" s="54"/>
      <c r="AG750" s="491">
        <v>32</v>
      </c>
      <c r="AH750" s="60"/>
      <c r="AI750" s="55"/>
      <c r="AJ750" s="61"/>
      <c r="AK750" s="62"/>
      <c r="AL750" s="63"/>
      <c r="AM750" s="64"/>
      <c r="AN750" s="65"/>
      <c r="AO750" s="66"/>
    </row>
    <row r="751" spans="1:41" s="22" customFormat="1" ht="51" customHeight="1" x14ac:dyDescent="0.15">
      <c r="A751" s="286"/>
      <c r="B751" s="171"/>
      <c r="C751" s="247" t="s">
        <v>561</v>
      </c>
      <c r="D751" s="73"/>
      <c r="E751" s="83" t="s">
        <v>602</v>
      </c>
      <c r="F751" s="214"/>
      <c r="G751" s="287"/>
      <c r="H751" s="210" t="s">
        <v>603</v>
      </c>
      <c r="I751" s="187">
        <v>0.7</v>
      </c>
      <c r="J751" s="188"/>
      <c r="K751" s="188">
        <v>0.3</v>
      </c>
      <c r="L751" s="188"/>
      <c r="M751" s="188"/>
      <c r="N751" s="189">
        <f>SUM(I751:M751)</f>
        <v>1</v>
      </c>
      <c r="O751" s="190">
        <v>1.03</v>
      </c>
      <c r="P751" s="191">
        <v>34.4</v>
      </c>
      <c r="Q751" s="192"/>
      <c r="R751" s="192">
        <v>32.200000000000003</v>
      </c>
      <c r="S751" s="192"/>
      <c r="T751" s="192"/>
      <c r="U751" s="198">
        <f t="shared" si="474"/>
        <v>13.9</v>
      </c>
      <c r="V751" s="199">
        <f t="shared" si="475"/>
        <v>13.9</v>
      </c>
      <c r="W751" s="75">
        <v>30130136000</v>
      </c>
      <c r="X751" s="72"/>
      <c r="Y751" s="68">
        <v>73353086000</v>
      </c>
      <c r="Z751" s="68"/>
      <c r="AA751" s="68"/>
      <c r="AB751" s="58">
        <f t="shared" si="478"/>
        <v>1.05</v>
      </c>
      <c r="AC751" s="198">
        <f t="shared" si="476"/>
        <v>12.978000000000002</v>
      </c>
      <c r="AD751" s="199">
        <f t="shared" si="477"/>
        <v>12</v>
      </c>
      <c r="AE751" s="195">
        <v>44</v>
      </c>
      <c r="AF751" s="54"/>
      <c r="AG751" s="491">
        <v>32</v>
      </c>
      <c r="AH751" s="60"/>
      <c r="AI751" s="55"/>
      <c r="AJ751" s="61"/>
      <c r="AK751" s="62"/>
      <c r="AL751" s="63"/>
      <c r="AM751" s="64"/>
      <c r="AN751" s="65"/>
      <c r="AO751" s="66"/>
    </row>
    <row r="752" spans="1:41" s="22" customFormat="1" ht="51" customHeight="1" x14ac:dyDescent="0.15">
      <c r="A752" s="286"/>
      <c r="B752" s="171"/>
      <c r="C752" s="95" t="s">
        <v>604</v>
      </c>
      <c r="D752" s="73" t="s">
        <v>605</v>
      </c>
      <c r="E752" s="73" t="s">
        <v>606</v>
      </c>
      <c r="F752" s="214"/>
      <c r="G752" s="287"/>
      <c r="H752" s="210" t="s">
        <v>607</v>
      </c>
      <c r="I752" s="187">
        <v>0.45</v>
      </c>
      <c r="J752" s="188">
        <v>0.3</v>
      </c>
      <c r="K752" s="188">
        <v>0.25</v>
      </c>
      <c r="L752" s="188"/>
      <c r="M752" s="188"/>
      <c r="N752" s="189">
        <f>SUM(I752:M752)</f>
        <v>1</v>
      </c>
      <c r="O752" s="190">
        <v>1.03</v>
      </c>
      <c r="P752" s="191">
        <v>34.4</v>
      </c>
      <c r="Q752" s="192">
        <v>35</v>
      </c>
      <c r="R752" s="192">
        <v>32.200000000000003</v>
      </c>
      <c r="S752" s="192"/>
      <c r="T752" s="192"/>
      <c r="U752" s="198">
        <f t="shared" si="474"/>
        <v>14.02</v>
      </c>
      <c r="V752" s="199">
        <f t="shared" si="475"/>
        <v>14</v>
      </c>
      <c r="W752" s="68">
        <v>31502342000</v>
      </c>
      <c r="X752" s="72">
        <v>4120193000</v>
      </c>
      <c r="Y752" s="68">
        <v>74000000000</v>
      </c>
      <c r="Z752" s="68"/>
      <c r="AA752" s="68"/>
      <c r="AB752" s="58">
        <f t="shared" si="478"/>
        <v>0.82</v>
      </c>
      <c r="AC752" s="198">
        <f t="shared" si="476"/>
        <v>10.135199999999999</v>
      </c>
      <c r="AD752" s="199">
        <f t="shared" si="477"/>
        <v>10.135199999999999</v>
      </c>
      <c r="AE752" s="195">
        <v>44</v>
      </c>
      <c r="AF752" s="54"/>
      <c r="AG752" s="491">
        <v>32</v>
      </c>
      <c r="AH752" s="60"/>
      <c r="AI752" s="55"/>
      <c r="AJ752" s="61"/>
      <c r="AK752" s="62"/>
      <c r="AL752" s="63"/>
      <c r="AM752" s="64"/>
      <c r="AN752" s="65"/>
      <c r="AO752" s="66"/>
    </row>
    <row r="753" spans="1:41" s="22" customFormat="1" ht="51" customHeight="1" x14ac:dyDescent="0.15">
      <c r="A753" s="286"/>
      <c r="B753" s="171"/>
      <c r="C753" s="220"/>
      <c r="D753" s="170"/>
      <c r="E753" s="83"/>
      <c r="F753" s="305" t="s">
        <v>608</v>
      </c>
      <c r="G753" s="287" t="s">
        <v>609</v>
      </c>
      <c r="H753" s="210"/>
      <c r="I753" s="187"/>
      <c r="J753" s="188"/>
      <c r="K753" s="188"/>
      <c r="L753" s="188"/>
      <c r="M753" s="188"/>
      <c r="N753" s="189"/>
      <c r="O753" s="190"/>
      <c r="P753" s="191"/>
      <c r="Q753" s="192"/>
      <c r="R753" s="192"/>
      <c r="S753" s="192"/>
      <c r="T753" s="192"/>
      <c r="U753" s="198"/>
      <c r="V753" s="199"/>
      <c r="W753" s="72"/>
      <c r="X753" s="72"/>
      <c r="Y753" s="72"/>
      <c r="Z753" s="68"/>
      <c r="AA753" s="68"/>
      <c r="AB753" s="58">
        <f t="shared" si="478"/>
        <v>0</v>
      </c>
      <c r="AC753" s="198"/>
      <c r="AD753" s="199"/>
      <c r="AE753" s="195"/>
      <c r="AF753" s="54"/>
      <c r="AG753" s="491">
        <v>32</v>
      </c>
      <c r="AH753" s="60"/>
      <c r="AI753" s="55"/>
      <c r="AJ753" s="61"/>
      <c r="AK753" s="62"/>
      <c r="AL753" s="63"/>
      <c r="AM753" s="64"/>
      <c r="AN753" s="65"/>
      <c r="AO753" s="66"/>
    </row>
    <row r="754" spans="1:41" s="22" customFormat="1" ht="51" customHeight="1" x14ac:dyDescent="0.15">
      <c r="A754" s="286"/>
      <c r="B754" s="171"/>
      <c r="C754" s="95" t="s">
        <v>610</v>
      </c>
      <c r="D754" s="73" t="s">
        <v>611</v>
      </c>
      <c r="E754" s="73" t="s">
        <v>611</v>
      </c>
      <c r="F754" s="287" t="s">
        <v>388</v>
      </c>
      <c r="G754" s="287" t="s">
        <v>612</v>
      </c>
      <c r="H754" s="210"/>
      <c r="I754" s="187"/>
      <c r="J754" s="188"/>
      <c r="K754" s="188"/>
      <c r="L754" s="188">
        <v>0.2</v>
      </c>
      <c r="M754" s="188"/>
      <c r="N754" s="189">
        <f>SUM(I754:M754)</f>
        <v>0.2</v>
      </c>
      <c r="O754" s="190">
        <v>1.03</v>
      </c>
      <c r="P754" s="191">
        <v>35</v>
      </c>
      <c r="Q754" s="192">
        <v>32.200000000000003</v>
      </c>
      <c r="R754" s="192">
        <v>31.6</v>
      </c>
      <c r="S754" s="192"/>
      <c r="T754" s="192"/>
      <c r="U754" s="198">
        <f>ROUND((((P754*14/35*I754)+(Q754*14/35*J754)+(R754*14/35*K754)+(S754*14/35*L754)+(T754*14/35*M754))*O754),2)</f>
        <v>0</v>
      </c>
      <c r="V754" s="199">
        <f>IF(U754&gt;=14,14,U754)</f>
        <v>0</v>
      </c>
      <c r="W754" s="68">
        <v>31502342000</v>
      </c>
      <c r="X754" s="72">
        <v>4120193000</v>
      </c>
      <c r="Y754" s="68">
        <v>74000000000</v>
      </c>
      <c r="Z754" s="68"/>
      <c r="AA754" s="68"/>
      <c r="AB754" s="58">
        <f t="shared" si="478"/>
        <v>0</v>
      </c>
      <c r="AC754" s="198">
        <f>12*AB754*O754</f>
        <v>0</v>
      </c>
      <c r="AD754" s="199">
        <f>IF(AC754&gt;=12,12,AC754)</f>
        <v>0</v>
      </c>
      <c r="AE754" s="195">
        <v>44</v>
      </c>
      <c r="AF754" s="54"/>
      <c r="AG754" s="491">
        <v>32</v>
      </c>
      <c r="AH754" s="60"/>
      <c r="AI754" s="55"/>
      <c r="AJ754" s="61"/>
      <c r="AK754" s="62"/>
      <c r="AL754" s="63"/>
      <c r="AM754" s="64"/>
      <c r="AN754" s="65"/>
      <c r="AO754" s="66"/>
    </row>
    <row r="755" spans="1:41" s="22" customFormat="1" ht="51" customHeight="1" x14ac:dyDescent="0.15">
      <c r="A755" s="286"/>
      <c r="B755" s="171"/>
      <c r="C755" s="95" t="s">
        <v>613</v>
      </c>
      <c r="D755" s="83" t="s">
        <v>535</v>
      </c>
      <c r="E755" s="180" t="s">
        <v>614</v>
      </c>
      <c r="F755" s="214"/>
      <c r="G755" s="231" t="s">
        <v>615</v>
      </c>
      <c r="H755" s="210"/>
      <c r="I755" s="187">
        <v>0.65</v>
      </c>
      <c r="J755" s="188">
        <v>0.35</v>
      </c>
      <c r="K755" s="188"/>
      <c r="L755" s="188"/>
      <c r="M755" s="188"/>
      <c r="N755" s="189">
        <f>SUM(I755:M755)</f>
        <v>1</v>
      </c>
      <c r="O755" s="190">
        <v>1.03</v>
      </c>
      <c r="P755" s="191">
        <v>35</v>
      </c>
      <c r="Q755" s="192">
        <v>32.200000000000003</v>
      </c>
      <c r="R755" s="192">
        <v>33.200000000000003</v>
      </c>
      <c r="S755" s="192"/>
      <c r="T755" s="192"/>
      <c r="U755" s="198">
        <f>ROUND((((P755*14/35*I755)+(Q755*14/35*J755)+(R755*14/35*K755)+(S755*14/35*L755)+(T755*14/35*M755))*O755),2)</f>
        <v>14.02</v>
      </c>
      <c r="V755" s="199">
        <f>IF(U755&gt;=14,14,U755)</f>
        <v>14</v>
      </c>
      <c r="W755" s="68">
        <v>30000000000</v>
      </c>
      <c r="X755" s="72">
        <v>64000000000</v>
      </c>
      <c r="Y755" s="75">
        <v>55628226000</v>
      </c>
      <c r="Z755" s="68"/>
      <c r="AA755" s="68"/>
      <c r="AB755" s="58">
        <f t="shared" si="478"/>
        <v>1.02</v>
      </c>
      <c r="AC755" s="198">
        <f>12*AB755*O755</f>
        <v>12.607200000000001</v>
      </c>
      <c r="AD755" s="199">
        <f>IF(AC755&gt;=12,12,AC755)</f>
        <v>12</v>
      </c>
      <c r="AE755" s="195">
        <v>44</v>
      </c>
      <c r="AF755" s="54"/>
      <c r="AG755" s="491">
        <v>32</v>
      </c>
      <c r="AH755" s="60"/>
      <c r="AI755" s="55"/>
      <c r="AJ755" s="61"/>
      <c r="AK755" s="62"/>
      <c r="AL755" s="63"/>
      <c r="AM755" s="64"/>
      <c r="AN755" s="65"/>
      <c r="AO755" s="66"/>
    </row>
    <row r="756" spans="1:41" s="22" customFormat="1" ht="51" customHeight="1" x14ac:dyDescent="0.15">
      <c r="A756" s="286"/>
      <c r="B756" s="171"/>
      <c r="C756" s="104"/>
      <c r="D756" s="83"/>
      <c r="E756" s="106" t="s">
        <v>616</v>
      </c>
      <c r="F756" s="214"/>
      <c r="G756" s="214" t="s">
        <v>487</v>
      </c>
      <c r="H756" s="210"/>
      <c r="I756" s="187">
        <v>0.6</v>
      </c>
      <c r="J756" s="188">
        <v>0.2</v>
      </c>
      <c r="K756" s="188">
        <v>0.2</v>
      </c>
      <c r="L756" s="188"/>
      <c r="M756" s="188"/>
      <c r="N756" s="189">
        <f>SUM(I756:M756)</f>
        <v>1</v>
      </c>
      <c r="O756" s="190">
        <v>1.03</v>
      </c>
      <c r="P756" s="191">
        <v>34.4</v>
      </c>
      <c r="Q756" s="192">
        <v>35</v>
      </c>
      <c r="R756" s="192">
        <v>32.200000000000003</v>
      </c>
      <c r="S756" s="192"/>
      <c r="T756" s="192"/>
      <c r="U756" s="198">
        <f>ROUND((((P756*14/35*I756)+(Q756*14/35*J756)+(R756*14/35*K756)+(S756*14/35*L756)+(T756*14/35*M756))*O756),2)</f>
        <v>14.04</v>
      </c>
      <c r="V756" s="199">
        <f>IF(U756&gt;=14,14,U756)</f>
        <v>14</v>
      </c>
      <c r="W756" s="68">
        <v>47000000000</v>
      </c>
      <c r="X756" s="72">
        <v>4120193000</v>
      </c>
      <c r="Y756" s="68">
        <v>35924218000</v>
      </c>
      <c r="Z756" s="68"/>
      <c r="AA756" s="68"/>
      <c r="AB756" s="58">
        <f t="shared" si="478"/>
        <v>0.88</v>
      </c>
      <c r="AC756" s="198">
        <f>12*AB756*O756</f>
        <v>10.876800000000001</v>
      </c>
      <c r="AD756" s="199">
        <f>IF(AC756&gt;=12,12,AC756)</f>
        <v>10.876800000000001</v>
      </c>
      <c r="AE756" s="195">
        <v>44</v>
      </c>
      <c r="AF756" s="54"/>
      <c r="AG756" s="491">
        <v>32</v>
      </c>
      <c r="AH756" s="60"/>
      <c r="AI756" s="55"/>
      <c r="AJ756" s="61"/>
      <c r="AK756" s="62"/>
      <c r="AL756" s="63"/>
      <c r="AM756" s="64"/>
      <c r="AN756" s="65"/>
      <c r="AO756" s="66"/>
    </row>
    <row r="757" spans="1:41" s="22" customFormat="1" ht="51" customHeight="1" x14ac:dyDescent="0.15">
      <c r="A757" s="286"/>
      <c r="B757" s="171"/>
      <c r="C757" s="83"/>
      <c r="D757" s="180" t="s">
        <v>614</v>
      </c>
      <c r="E757" s="231" t="s">
        <v>499</v>
      </c>
      <c r="F757" s="95"/>
      <c r="G757" s="231" t="s">
        <v>617</v>
      </c>
      <c r="H757" s="210"/>
      <c r="I757" s="187"/>
      <c r="J757" s="188"/>
      <c r="K757" s="188"/>
      <c r="L757" s="188"/>
      <c r="M757" s="188"/>
      <c r="N757" s="189"/>
      <c r="O757" s="190"/>
      <c r="P757" s="191"/>
      <c r="Q757" s="192"/>
      <c r="R757" s="193"/>
      <c r="S757" s="192"/>
      <c r="T757" s="194"/>
      <c r="U757" s="198"/>
      <c r="V757" s="196"/>
      <c r="W757" s="68"/>
      <c r="X757" s="72"/>
      <c r="Y757" s="72"/>
      <c r="Z757" s="68"/>
      <c r="AA757" s="68"/>
      <c r="AB757" s="58">
        <f t="shared" si="478"/>
        <v>0</v>
      </c>
      <c r="AC757" s="198"/>
      <c r="AD757" s="199"/>
      <c r="AE757" s="195"/>
      <c r="AF757" s="54"/>
      <c r="AG757" s="491">
        <v>32</v>
      </c>
      <c r="AH757" s="60"/>
      <c r="AI757" s="55"/>
      <c r="AJ757" s="61"/>
      <c r="AK757" s="62"/>
      <c r="AL757" s="63"/>
      <c r="AM757" s="64"/>
      <c r="AN757" s="65"/>
      <c r="AO757" s="66"/>
    </row>
    <row r="758" spans="1:41" s="22" customFormat="1" ht="42" customHeight="1" x14ac:dyDescent="0.15">
      <c r="A758" s="286"/>
      <c r="B758" s="171"/>
      <c r="C758" s="115"/>
      <c r="D758" s="113"/>
      <c r="E758" s="302"/>
      <c r="F758" s="107" t="s">
        <v>618</v>
      </c>
      <c r="G758" s="83"/>
      <c r="H758" s="230"/>
      <c r="I758" s="187">
        <v>0.34899999999999998</v>
      </c>
      <c r="J758" s="188">
        <v>0.35099999999999998</v>
      </c>
      <c r="K758" s="188">
        <v>0.3</v>
      </c>
      <c r="L758" s="188"/>
      <c r="M758" s="188"/>
      <c r="N758" s="189">
        <f t="shared" ref="N758:N769" si="479">SUM(I758:M758)</f>
        <v>1</v>
      </c>
      <c r="O758" s="190">
        <v>1.03</v>
      </c>
      <c r="P758" s="191">
        <v>35</v>
      </c>
      <c r="Q758" s="192">
        <v>33.6</v>
      </c>
      <c r="R758" s="193">
        <v>33.200000000000003</v>
      </c>
      <c r="S758" s="192"/>
      <c r="T758" s="194"/>
      <c r="U758" s="195">
        <f t="shared" ref="U758:U769" si="480">ROUND((((P758*14/35*I758)+(Q758*14/35*J758)+(R758*14/35*K758)+(S758*14/35*L758)+(T758*14/35*M758))*O758),2)</f>
        <v>14</v>
      </c>
      <c r="V758" s="196">
        <f t="shared" ref="V758:V769" si="481">IF(U758&gt;=14,14,U758)</f>
        <v>14</v>
      </c>
      <c r="W758" s="72">
        <v>44250648000</v>
      </c>
      <c r="X758" s="68">
        <v>44869596000</v>
      </c>
      <c r="Y758" s="68">
        <v>16574531000</v>
      </c>
      <c r="Z758" s="68"/>
      <c r="AA758" s="68"/>
      <c r="AB758" s="58">
        <f t="shared" si="478"/>
        <v>0.88</v>
      </c>
      <c r="AC758" s="195">
        <f t="shared" ref="AC758:AC769" si="482">12*AB758*O758</f>
        <v>10.876800000000001</v>
      </c>
      <c r="AD758" s="199">
        <f t="shared" ref="AD758:AD769" si="483">IF(AC758&gt;=12,12,AC758)</f>
        <v>10.876800000000001</v>
      </c>
      <c r="AE758" s="195">
        <v>44</v>
      </c>
      <c r="AF758" s="54"/>
      <c r="AG758" s="491">
        <v>32</v>
      </c>
      <c r="AH758" s="60"/>
      <c r="AI758" s="55"/>
      <c r="AJ758" s="61"/>
      <c r="AK758" s="62"/>
      <c r="AL758" s="63"/>
      <c r="AM758" s="64"/>
      <c r="AN758" s="65"/>
      <c r="AO758" s="66"/>
    </row>
    <row r="759" spans="1:41" s="22" customFormat="1" ht="54" customHeight="1" x14ac:dyDescent="0.15">
      <c r="A759" s="286"/>
      <c r="B759" s="171"/>
      <c r="C759" s="224"/>
      <c r="D759" s="115"/>
      <c r="E759" s="247"/>
      <c r="F759" s="104" t="s">
        <v>619</v>
      </c>
      <c r="G759" s="302" t="s">
        <v>487</v>
      </c>
      <c r="H759" s="210"/>
      <c r="I759" s="187">
        <v>0.55000000000000004</v>
      </c>
      <c r="J759" s="188">
        <v>0.34</v>
      </c>
      <c r="K759" s="294">
        <v>0.11</v>
      </c>
      <c r="L759" s="188"/>
      <c r="M759" s="188"/>
      <c r="N759" s="189">
        <f t="shared" si="479"/>
        <v>1.0000000000000002</v>
      </c>
      <c r="O759" s="190">
        <v>1.03</v>
      </c>
      <c r="P759" s="191">
        <v>35</v>
      </c>
      <c r="Q759" s="192">
        <v>32.200000000000003</v>
      </c>
      <c r="R759" s="193">
        <v>34.4</v>
      </c>
      <c r="S759" s="192"/>
      <c r="T759" s="192"/>
      <c r="U759" s="198">
        <f t="shared" si="480"/>
        <v>14</v>
      </c>
      <c r="V759" s="199">
        <f t="shared" si="481"/>
        <v>14</v>
      </c>
      <c r="W759" s="68">
        <v>200000000000</v>
      </c>
      <c r="X759" s="68"/>
      <c r="Y759" s="68"/>
      <c r="Z759" s="68"/>
      <c r="AA759" s="68"/>
      <c r="AB759" s="58">
        <f t="shared" si="478"/>
        <v>2.67</v>
      </c>
      <c r="AC759" s="198">
        <f t="shared" si="482"/>
        <v>33.001199999999997</v>
      </c>
      <c r="AD759" s="199">
        <f t="shared" si="483"/>
        <v>12</v>
      </c>
      <c r="AE759" s="195">
        <v>44</v>
      </c>
      <c r="AF759" s="54"/>
      <c r="AG759" s="491">
        <v>32</v>
      </c>
      <c r="AH759" s="60"/>
      <c r="AI759" s="55"/>
      <c r="AJ759" s="61"/>
      <c r="AK759" s="62"/>
      <c r="AL759" s="63"/>
      <c r="AM759" s="64"/>
      <c r="AN759" s="65"/>
      <c r="AO759" s="66"/>
    </row>
    <row r="760" spans="1:41" s="22" customFormat="1" ht="54" customHeight="1" x14ac:dyDescent="0.15">
      <c r="A760" s="286"/>
      <c r="B760" s="171"/>
      <c r="C760" s="113" t="s">
        <v>596</v>
      </c>
      <c r="D760" s="115" t="s">
        <v>286</v>
      </c>
      <c r="E760" s="104"/>
      <c r="F760" s="104"/>
      <c r="G760" s="231"/>
      <c r="H760" s="230"/>
      <c r="I760" s="187">
        <v>0.51</v>
      </c>
      <c r="J760" s="188">
        <v>0.49</v>
      </c>
      <c r="K760" s="188"/>
      <c r="L760" s="188"/>
      <c r="M760" s="188"/>
      <c r="N760" s="189">
        <f t="shared" si="479"/>
        <v>1</v>
      </c>
      <c r="O760" s="190">
        <v>1.03</v>
      </c>
      <c r="P760" s="191">
        <v>34</v>
      </c>
      <c r="Q760" s="192">
        <v>34</v>
      </c>
      <c r="R760" s="193"/>
      <c r="S760" s="192"/>
      <c r="T760" s="192"/>
      <c r="U760" s="198">
        <f t="shared" si="480"/>
        <v>14.01</v>
      </c>
      <c r="V760" s="199">
        <f t="shared" si="481"/>
        <v>14</v>
      </c>
      <c r="W760" s="72">
        <v>30759867000</v>
      </c>
      <c r="X760" s="68">
        <v>64744340000</v>
      </c>
      <c r="Y760" s="68"/>
      <c r="Z760" s="68"/>
      <c r="AA760" s="68"/>
      <c r="AB760" s="58">
        <f t="shared" si="478"/>
        <v>1.1499999999999999</v>
      </c>
      <c r="AC760" s="198">
        <f t="shared" si="482"/>
        <v>14.213999999999999</v>
      </c>
      <c r="AD760" s="199">
        <f t="shared" si="483"/>
        <v>12</v>
      </c>
      <c r="AE760" s="195">
        <v>44</v>
      </c>
      <c r="AF760" s="54"/>
      <c r="AG760" s="491">
        <v>32</v>
      </c>
      <c r="AH760" s="60"/>
      <c r="AI760" s="55"/>
      <c r="AJ760" s="61"/>
      <c r="AK760" s="62"/>
      <c r="AL760" s="63"/>
      <c r="AM760" s="64"/>
      <c r="AN760" s="65"/>
      <c r="AO760" s="66"/>
    </row>
    <row r="761" spans="1:41" s="22" customFormat="1" ht="51" customHeight="1" x14ac:dyDescent="0.15">
      <c r="A761" s="286"/>
      <c r="B761" s="171"/>
      <c r="C761" s="113" t="s">
        <v>215</v>
      </c>
      <c r="D761" s="115" t="s">
        <v>605</v>
      </c>
      <c r="E761" s="115" t="s">
        <v>90</v>
      </c>
      <c r="F761" s="220"/>
      <c r="G761" s="309"/>
      <c r="H761" s="230"/>
      <c r="I761" s="187">
        <v>0.5</v>
      </c>
      <c r="J761" s="188">
        <v>0.3</v>
      </c>
      <c r="K761" s="188">
        <v>0.2</v>
      </c>
      <c r="L761" s="188"/>
      <c r="M761" s="188"/>
      <c r="N761" s="189">
        <f t="shared" si="479"/>
        <v>1</v>
      </c>
      <c r="O761" s="190">
        <v>1.03</v>
      </c>
      <c r="P761" s="191">
        <v>34.4</v>
      </c>
      <c r="Q761" s="192">
        <v>33.200000000000003</v>
      </c>
      <c r="R761" s="192">
        <v>34</v>
      </c>
      <c r="S761" s="192"/>
      <c r="T761" s="192"/>
      <c r="U761" s="198">
        <f t="shared" si="480"/>
        <v>13.99</v>
      </c>
      <c r="V761" s="199">
        <f t="shared" si="481"/>
        <v>13.99</v>
      </c>
      <c r="W761" s="72">
        <v>108136310000</v>
      </c>
      <c r="X761" s="68">
        <v>15075277000</v>
      </c>
      <c r="Y761" s="72">
        <v>40167400000</v>
      </c>
      <c r="Z761" s="68"/>
      <c r="AA761" s="68"/>
      <c r="AB761" s="58">
        <f t="shared" si="478"/>
        <v>1.62</v>
      </c>
      <c r="AC761" s="198">
        <f t="shared" si="482"/>
        <v>20.023200000000003</v>
      </c>
      <c r="AD761" s="199">
        <f t="shared" si="483"/>
        <v>12</v>
      </c>
      <c r="AE761" s="195">
        <v>44</v>
      </c>
      <c r="AF761" s="54"/>
      <c r="AG761" s="491">
        <v>32</v>
      </c>
      <c r="AH761" s="60"/>
      <c r="AI761" s="55"/>
      <c r="AJ761" s="61"/>
      <c r="AK761" s="62"/>
      <c r="AL761" s="63"/>
      <c r="AM761" s="64"/>
      <c r="AN761" s="65"/>
      <c r="AO761" s="66"/>
    </row>
    <row r="762" spans="1:41" s="22" customFormat="1" ht="54" customHeight="1" x14ac:dyDescent="0.15">
      <c r="A762" s="286"/>
      <c r="B762" s="76" t="s">
        <v>499</v>
      </c>
      <c r="C762" s="109" t="s">
        <v>370</v>
      </c>
      <c r="D762" s="215" t="s">
        <v>328</v>
      </c>
      <c r="E762" s="115" t="s">
        <v>129</v>
      </c>
      <c r="F762" s="69"/>
      <c r="G762" s="322"/>
      <c r="H762" s="210"/>
      <c r="I762" s="187">
        <v>0.4</v>
      </c>
      <c r="J762" s="188">
        <v>0.29780000000000001</v>
      </c>
      <c r="K762" s="188">
        <v>0.3</v>
      </c>
      <c r="L762" s="188"/>
      <c r="M762" s="188"/>
      <c r="N762" s="189">
        <f t="shared" si="479"/>
        <v>0.99780000000000002</v>
      </c>
      <c r="O762" s="190">
        <v>1.03</v>
      </c>
      <c r="P762" s="191">
        <v>35</v>
      </c>
      <c r="Q762" s="192">
        <v>32.200000000000003</v>
      </c>
      <c r="R762" s="193">
        <v>34.700000000000003</v>
      </c>
      <c r="S762" s="192"/>
      <c r="T762" s="192"/>
      <c r="U762" s="198">
        <f t="shared" si="480"/>
        <v>14.01</v>
      </c>
      <c r="V762" s="199">
        <f t="shared" si="481"/>
        <v>14</v>
      </c>
      <c r="W762" s="68">
        <v>73488922000</v>
      </c>
      <c r="X762" s="68">
        <v>19094475000</v>
      </c>
      <c r="Y762" s="323">
        <v>41220404000</v>
      </c>
      <c r="Z762" s="68"/>
      <c r="AA762" s="68"/>
      <c r="AB762" s="58">
        <f t="shared" si="478"/>
        <v>1.1499999999999999</v>
      </c>
      <c r="AC762" s="198">
        <f t="shared" si="482"/>
        <v>14.213999999999999</v>
      </c>
      <c r="AD762" s="199">
        <f t="shared" si="483"/>
        <v>12</v>
      </c>
      <c r="AE762" s="195">
        <v>44</v>
      </c>
      <c r="AF762" s="54"/>
      <c r="AG762" s="491">
        <v>32</v>
      </c>
      <c r="AH762" s="60"/>
      <c r="AI762" s="55"/>
      <c r="AJ762" s="61"/>
      <c r="AK762" s="62"/>
      <c r="AL762" s="63"/>
      <c r="AM762" s="64"/>
      <c r="AN762" s="65"/>
      <c r="AO762" s="66"/>
    </row>
    <row r="763" spans="1:41" s="22" customFormat="1" ht="42" customHeight="1" x14ac:dyDescent="0.15">
      <c r="A763" s="286"/>
      <c r="B763" s="171"/>
      <c r="C763" s="115" t="s">
        <v>620</v>
      </c>
      <c r="D763" s="113" t="s">
        <v>598</v>
      </c>
      <c r="E763" s="113" t="s">
        <v>621</v>
      </c>
      <c r="F763" s="80"/>
      <c r="G763" s="73"/>
      <c r="H763" s="210"/>
      <c r="I763" s="187">
        <v>0.5</v>
      </c>
      <c r="J763" s="188">
        <v>0.31</v>
      </c>
      <c r="K763" s="188">
        <v>0.19</v>
      </c>
      <c r="L763" s="188"/>
      <c r="M763" s="188"/>
      <c r="N763" s="189">
        <f t="shared" si="479"/>
        <v>1</v>
      </c>
      <c r="O763" s="190">
        <v>1.03</v>
      </c>
      <c r="P763" s="191">
        <v>34.700000000000003</v>
      </c>
      <c r="Q763" s="192">
        <v>32.200000000000003</v>
      </c>
      <c r="R763" s="193">
        <v>35</v>
      </c>
      <c r="S763" s="192"/>
      <c r="T763" s="194"/>
      <c r="U763" s="195">
        <f t="shared" si="480"/>
        <v>14</v>
      </c>
      <c r="V763" s="196">
        <f t="shared" si="481"/>
        <v>14</v>
      </c>
      <c r="W763" s="68">
        <v>36769761000</v>
      </c>
      <c r="X763" s="72">
        <v>56500419000</v>
      </c>
      <c r="Y763" s="68"/>
      <c r="Z763" s="68"/>
      <c r="AA763" s="68"/>
      <c r="AB763" s="58">
        <f t="shared" si="478"/>
        <v>0.87</v>
      </c>
      <c r="AC763" s="195">
        <f t="shared" si="482"/>
        <v>10.7532</v>
      </c>
      <c r="AD763" s="199">
        <f t="shared" si="483"/>
        <v>10.7532</v>
      </c>
      <c r="AE763" s="195">
        <v>44</v>
      </c>
      <c r="AF763" s="54"/>
      <c r="AG763" s="491">
        <v>32</v>
      </c>
      <c r="AH763" s="60"/>
      <c r="AI763" s="55"/>
      <c r="AJ763" s="61"/>
      <c r="AK763" s="62"/>
      <c r="AL763" s="63"/>
      <c r="AM763" s="64"/>
      <c r="AN763" s="65"/>
      <c r="AO763" s="66"/>
    </row>
    <row r="764" spans="1:41" s="22" customFormat="1" ht="51" customHeight="1" x14ac:dyDescent="0.15">
      <c r="A764" s="286"/>
      <c r="B764" s="171"/>
      <c r="C764" s="115" t="s">
        <v>622</v>
      </c>
      <c r="D764" s="76"/>
      <c r="E764" s="80"/>
      <c r="F764" s="214"/>
      <c r="G764" s="287"/>
      <c r="H764" s="210"/>
      <c r="I764" s="187">
        <v>0.7</v>
      </c>
      <c r="J764" s="188">
        <v>0.3</v>
      </c>
      <c r="K764" s="188"/>
      <c r="L764" s="188"/>
      <c r="M764" s="188"/>
      <c r="N764" s="189">
        <f t="shared" si="479"/>
        <v>1</v>
      </c>
      <c r="O764" s="190">
        <v>1.03</v>
      </c>
      <c r="P764" s="191">
        <v>34.700000000000003</v>
      </c>
      <c r="Q764" s="192">
        <v>32.200000000000003</v>
      </c>
      <c r="R764" s="192"/>
      <c r="S764" s="192"/>
      <c r="T764" s="192"/>
      <c r="U764" s="198">
        <f t="shared" si="480"/>
        <v>13.99</v>
      </c>
      <c r="V764" s="199">
        <f t="shared" si="481"/>
        <v>13.99</v>
      </c>
      <c r="W764" s="72">
        <v>18063000000</v>
      </c>
      <c r="X764" s="72">
        <v>72247020000</v>
      </c>
      <c r="Y764" s="72"/>
      <c r="Z764" s="68"/>
      <c r="AA764" s="68"/>
      <c r="AB764" s="58">
        <f t="shared" si="478"/>
        <v>0.83</v>
      </c>
      <c r="AC764" s="198">
        <f t="shared" si="482"/>
        <v>10.258799999999999</v>
      </c>
      <c r="AD764" s="199">
        <f t="shared" si="483"/>
        <v>10.258799999999999</v>
      </c>
      <c r="AE764" s="195">
        <v>44</v>
      </c>
      <c r="AF764" s="54"/>
      <c r="AG764" s="491">
        <v>32</v>
      </c>
      <c r="AH764" s="60"/>
      <c r="AI764" s="55"/>
      <c r="AJ764" s="61"/>
      <c r="AK764" s="62"/>
      <c r="AL764" s="63"/>
      <c r="AM764" s="64"/>
      <c r="AN764" s="65"/>
      <c r="AO764" s="66"/>
    </row>
    <row r="765" spans="1:41" s="22" customFormat="1" ht="51" customHeight="1" x14ac:dyDescent="0.15">
      <c r="A765" s="286"/>
      <c r="B765" s="171"/>
      <c r="C765" s="324" t="s">
        <v>560</v>
      </c>
      <c r="D765" s="106" t="s">
        <v>196</v>
      </c>
      <c r="E765" s="247" t="s">
        <v>273</v>
      </c>
      <c r="F765" s="80"/>
      <c r="G765" s="87"/>
      <c r="H765" s="210"/>
      <c r="I765" s="48">
        <v>0.51</v>
      </c>
      <c r="J765" s="49">
        <v>0.49</v>
      </c>
      <c r="K765" s="49"/>
      <c r="L765" s="49"/>
      <c r="M765" s="49"/>
      <c r="N765" s="189">
        <f t="shared" si="479"/>
        <v>1</v>
      </c>
      <c r="O765" s="51">
        <v>1.03</v>
      </c>
      <c r="P765" s="52">
        <v>33.200000000000003</v>
      </c>
      <c r="Q765" s="53">
        <v>35</v>
      </c>
      <c r="R765" s="205">
        <v>33.6</v>
      </c>
      <c r="S765" s="192"/>
      <c r="T765" s="192"/>
      <c r="U765" s="198">
        <f t="shared" si="480"/>
        <v>14.04</v>
      </c>
      <c r="V765" s="55">
        <f t="shared" si="481"/>
        <v>14</v>
      </c>
      <c r="W765" s="56">
        <v>18279518000</v>
      </c>
      <c r="X765" s="56">
        <v>64362000000</v>
      </c>
      <c r="Y765" s="56"/>
      <c r="Z765" s="56"/>
      <c r="AA765" s="56"/>
      <c r="AB765" s="58">
        <f t="shared" si="478"/>
        <v>0.99</v>
      </c>
      <c r="AC765" s="58">
        <f t="shared" si="482"/>
        <v>12.2364</v>
      </c>
      <c r="AD765" s="199">
        <f t="shared" si="483"/>
        <v>12</v>
      </c>
      <c r="AE765" s="54">
        <v>44</v>
      </c>
      <c r="AF765" s="54"/>
      <c r="AG765" s="491">
        <v>32</v>
      </c>
      <c r="AH765" s="60"/>
      <c r="AI765" s="55"/>
      <c r="AJ765" s="61"/>
      <c r="AK765" s="62"/>
      <c r="AL765" s="63"/>
      <c r="AM765" s="64"/>
      <c r="AN765" s="65"/>
      <c r="AO765" s="66"/>
    </row>
    <row r="766" spans="1:41" s="22" customFormat="1" ht="54" customHeight="1" x14ac:dyDescent="0.15">
      <c r="A766" s="286"/>
      <c r="B766" s="171"/>
      <c r="C766" s="109" t="s">
        <v>261</v>
      </c>
      <c r="D766" s="118" t="s">
        <v>506</v>
      </c>
      <c r="E766" s="95"/>
      <c r="F766" s="94"/>
      <c r="G766" s="214"/>
      <c r="H766" s="210"/>
      <c r="I766" s="187">
        <v>0.55000000000000004</v>
      </c>
      <c r="J766" s="188">
        <v>0.45</v>
      </c>
      <c r="K766" s="188"/>
      <c r="L766" s="188"/>
      <c r="M766" s="188"/>
      <c r="N766" s="189">
        <f t="shared" si="479"/>
        <v>1</v>
      </c>
      <c r="O766" s="190">
        <v>1.03</v>
      </c>
      <c r="P766" s="191">
        <v>34</v>
      </c>
      <c r="Q766" s="192">
        <v>34</v>
      </c>
      <c r="R766" s="193"/>
      <c r="S766" s="192"/>
      <c r="T766" s="192"/>
      <c r="U766" s="198">
        <f t="shared" si="480"/>
        <v>14.01</v>
      </c>
      <c r="V766" s="199">
        <f t="shared" si="481"/>
        <v>14</v>
      </c>
      <c r="W766" s="68">
        <v>55110550000</v>
      </c>
      <c r="X766" s="68">
        <v>46923664000</v>
      </c>
      <c r="Y766" s="68"/>
      <c r="Z766" s="68"/>
      <c r="AA766" s="68"/>
      <c r="AB766" s="58">
        <f t="shared" si="478"/>
        <v>1.25</v>
      </c>
      <c r="AC766" s="198">
        <f t="shared" si="482"/>
        <v>15.450000000000001</v>
      </c>
      <c r="AD766" s="199">
        <f t="shared" si="483"/>
        <v>12</v>
      </c>
      <c r="AE766" s="195">
        <v>44</v>
      </c>
      <c r="AF766" s="54"/>
      <c r="AG766" s="491">
        <v>32</v>
      </c>
      <c r="AH766" s="60"/>
      <c r="AI766" s="55"/>
      <c r="AJ766" s="61"/>
      <c r="AK766" s="62"/>
      <c r="AL766" s="63"/>
      <c r="AM766" s="64"/>
      <c r="AN766" s="65"/>
      <c r="AO766" s="66"/>
    </row>
    <row r="767" spans="1:41" s="22" customFormat="1" ht="42" customHeight="1" x14ac:dyDescent="0.15">
      <c r="A767" s="286"/>
      <c r="B767" s="171"/>
      <c r="C767" s="115" t="s">
        <v>594</v>
      </c>
      <c r="D767" s="113" t="s">
        <v>551</v>
      </c>
      <c r="E767" s="325"/>
      <c r="F767" s="80" t="s">
        <v>623</v>
      </c>
      <c r="G767" s="73"/>
      <c r="H767" s="210"/>
      <c r="I767" s="187">
        <v>0.34899999999999998</v>
      </c>
      <c r="J767" s="188">
        <v>0.35099999999999998</v>
      </c>
      <c r="K767" s="188">
        <v>0.3</v>
      </c>
      <c r="L767" s="188"/>
      <c r="M767" s="188"/>
      <c r="N767" s="189">
        <f t="shared" si="479"/>
        <v>1</v>
      </c>
      <c r="O767" s="190">
        <v>1.03</v>
      </c>
      <c r="P767" s="191">
        <v>35</v>
      </c>
      <c r="Q767" s="192">
        <v>33.6</v>
      </c>
      <c r="R767" s="193">
        <v>33.200000000000003</v>
      </c>
      <c r="S767" s="192">
        <v>31.6</v>
      </c>
      <c r="T767" s="194"/>
      <c r="U767" s="195">
        <f t="shared" si="480"/>
        <v>14</v>
      </c>
      <c r="V767" s="196">
        <f t="shared" si="481"/>
        <v>14</v>
      </c>
      <c r="W767" s="72">
        <v>44250648000</v>
      </c>
      <c r="X767" s="68">
        <v>44869596000</v>
      </c>
      <c r="Y767" s="68">
        <v>18000000000</v>
      </c>
      <c r="Z767" s="68">
        <v>47624532000</v>
      </c>
      <c r="AA767" s="68"/>
      <c r="AB767" s="58">
        <f t="shared" si="478"/>
        <v>0.89</v>
      </c>
      <c r="AC767" s="195">
        <f t="shared" si="482"/>
        <v>11.000400000000001</v>
      </c>
      <c r="AD767" s="199">
        <f t="shared" si="483"/>
        <v>11.000400000000001</v>
      </c>
      <c r="AE767" s="195">
        <v>44</v>
      </c>
      <c r="AF767" s="54"/>
      <c r="AG767" s="491">
        <v>32</v>
      </c>
      <c r="AH767" s="60"/>
      <c r="AI767" s="55"/>
      <c r="AJ767" s="61"/>
      <c r="AK767" s="62"/>
      <c r="AL767" s="63"/>
      <c r="AM767" s="64"/>
      <c r="AN767" s="65"/>
      <c r="AO767" s="66"/>
    </row>
    <row r="768" spans="1:41" s="22" customFormat="1" ht="51" customHeight="1" x14ac:dyDescent="0.15">
      <c r="A768" s="286"/>
      <c r="B768" s="171"/>
      <c r="C768" s="115" t="s">
        <v>196</v>
      </c>
      <c r="D768" s="325"/>
      <c r="E768" s="95"/>
      <c r="F768" s="80"/>
      <c r="G768" s="89"/>
      <c r="H768" s="210"/>
      <c r="I768" s="48">
        <v>0.67</v>
      </c>
      <c r="J768" s="49">
        <v>0.22</v>
      </c>
      <c r="K768" s="49">
        <v>0.11</v>
      </c>
      <c r="L768" s="49"/>
      <c r="M768" s="49"/>
      <c r="N768" s="189">
        <f t="shared" si="479"/>
        <v>1</v>
      </c>
      <c r="O768" s="51">
        <v>1.03</v>
      </c>
      <c r="P768" s="52">
        <v>35</v>
      </c>
      <c r="Q768" s="53">
        <v>32.200000000000003</v>
      </c>
      <c r="R768" s="205">
        <v>33.6</v>
      </c>
      <c r="S768" s="192"/>
      <c r="T768" s="192"/>
      <c r="U768" s="198">
        <f t="shared" si="480"/>
        <v>14.1</v>
      </c>
      <c r="V768" s="55">
        <f t="shared" si="481"/>
        <v>14</v>
      </c>
      <c r="W768" s="56">
        <v>64362000000</v>
      </c>
      <c r="X768" s="68">
        <v>38414201000</v>
      </c>
      <c r="Y768" s="56"/>
      <c r="Z768" s="68"/>
      <c r="AA768" s="56"/>
      <c r="AB768" s="58">
        <f t="shared" si="478"/>
        <v>1.25</v>
      </c>
      <c r="AC768" s="58">
        <f t="shared" si="482"/>
        <v>15.450000000000001</v>
      </c>
      <c r="AD768" s="199">
        <f t="shared" si="483"/>
        <v>12</v>
      </c>
      <c r="AE768" s="54">
        <v>44</v>
      </c>
      <c r="AF768" s="54"/>
      <c r="AG768" s="491">
        <v>32</v>
      </c>
      <c r="AH768" s="60"/>
      <c r="AI768" s="55"/>
      <c r="AJ768" s="61"/>
      <c r="AK768" s="62"/>
      <c r="AL768" s="63"/>
      <c r="AM768" s="64"/>
      <c r="AN768" s="65"/>
      <c r="AO768" s="66"/>
    </row>
    <row r="769" spans="1:41" s="22" customFormat="1" ht="56.25" customHeight="1" x14ac:dyDescent="0.15">
      <c r="A769" s="286"/>
      <c r="B769" s="171"/>
      <c r="C769" s="95"/>
      <c r="D769" s="83"/>
      <c r="E769" s="83"/>
      <c r="F769" s="302"/>
      <c r="G769" s="186"/>
      <c r="H769" s="210"/>
      <c r="I769" s="187">
        <v>0.51</v>
      </c>
      <c r="J769" s="188">
        <v>0.49</v>
      </c>
      <c r="K769" s="188"/>
      <c r="L769" s="188"/>
      <c r="M769" s="188"/>
      <c r="N769" s="189">
        <f t="shared" si="479"/>
        <v>1</v>
      </c>
      <c r="O769" s="190">
        <v>1.03</v>
      </c>
      <c r="P769" s="191">
        <v>35</v>
      </c>
      <c r="Q769" s="192">
        <v>33.200000000000003</v>
      </c>
      <c r="R769" s="193"/>
      <c r="S769" s="192"/>
      <c r="T769" s="194"/>
      <c r="U769" s="195">
        <f t="shared" si="480"/>
        <v>14.06</v>
      </c>
      <c r="V769" s="196">
        <f t="shared" si="481"/>
        <v>14</v>
      </c>
      <c r="W769" s="68">
        <v>10646027000</v>
      </c>
      <c r="X769" s="72">
        <v>154500000000</v>
      </c>
      <c r="Y769" s="72"/>
      <c r="Z769" s="68"/>
      <c r="AA769" s="68"/>
      <c r="AB769" s="58">
        <f t="shared" si="478"/>
        <v>1.97</v>
      </c>
      <c r="AC769" s="195">
        <f t="shared" si="482"/>
        <v>24.3492</v>
      </c>
      <c r="AD769" s="199">
        <f t="shared" si="483"/>
        <v>12</v>
      </c>
      <c r="AE769" s="195">
        <v>44</v>
      </c>
      <c r="AF769" s="54"/>
      <c r="AG769" s="491">
        <v>32</v>
      </c>
      <c r="AH769" s="60"/>
      <c r="AI769" s="55"/>
      <c r="AJ769" s="61"/>
      <c r="AK769" s="62"/>
      <c r="AL769" s="63"/>
      <c r="AM769" s="64"/>
      <c r="AN769" s="65"/>
      <c r="AO769" s="66"/>
    </row>
    <row r="770" spans="1:41" s="22" customFormat="1" ht="42" customHeight="1" x14ac:dyDescent="0.15">
      <c r="A770" s="286"/>
      <c r="B770" s="171"/>
      <c r="C770" s="78"/>
      <c r="D770" s="73"/>
      <c r="E770" s="80"/>
      <c r="F770" s="80"/>
      <c r="G770" s="186"/>
      <c r="H770" s="210"/>
      <c r="I770" s="187"/>
      <c r="J770" s="188"/>
      <c r="K770" s="188"/>
      <c r="L770" s="188"/>
      <c r="M770" s="188"/>
      <c r="N770" s="189"/>
      <c r="O770" s="190"/>
      <c r="P770" s="191"/>
      <c r="Q770" s="192"/>
      <c r="R770" s="193"/>
      <c r="S770" s="192"/>
      <c r="T770" s="194"/>
      <c r="U770" s="195"/>
      <c r="V770" s="196"/>
      <c r="W770" s="68"/>
      <c r="X770" s="68"/>
      <c r="Y770" s="68"/>
      <c r="Z770" s="68"/>
      <c r="AA770" s="68"/>
      <c r="AB770" s="58">
        <f t="shared" si="478"/>
        <v>0</v>
      </c>
      <c r="AC770" s="195"/>
      <c r="AD770" s="199"/>
      <c r="AE770" s="195"/>
      <c r="AF770" s="54"/>
      <c r="AG770" s="491">
        <v>32</v>
      </c>
      <c r="AH770" s="60"/>
      <c r="AI770" s="55"/>
      <c r="AJ770" s="61"/>
      <c r="AK770" s="62"/>
      <c r="AL770" s="63"/>
      <c r="AM770" s="64"/>
      <c r="AN770" s="65"/>
      <c r="AO770" s="66"/>
    </row>
    <row r="771" spans="1:41" s="22" customFormat="1" ht="56.25" customHeight="1" x14ac:dyDescent="0.15">
      <c r="A771" s="286"/>
      <c r="B771" s="171"/>
      <c r="C771" s="95"/>
      <c r="D771" s="83"/>
      <c r="E771" s="95"/>
      <c r="F771" s="45"/>
      <c r="G771" s="186"/>
      <c r="H771" s="210"/>
      <c r="I771" s="187">
        <v>0.64</v>
      </c>
      <c r="J771" s="188">
        <v>0.36</v>
      </c>
      <c r="K771" s="188"/>
      <c r="L771" s="188"/>
      <c r="M771" s="188"/>
      <c r="N771" s="189">
        <f>SUM(I771:M771)</f>
        <v>1</v>
      </c>
      <c r="O771" s="190">
        <v>1.03</v>
      </c>
      <c r="P771" s="191">
        <v>35</v>
      </c>
      <c r="Q771" s="192">
        <v>32.200000000000003</v>
      </c>
      <c r="R771" s="193"/>
      <c r="S771" s="192"/>
      <c r="T771" s="194"/>
      <c r="U771" s="195">
        <f>ROUND((((P771*14/35*I771)+(Q771*14/35*J771)+(R771*14/35*K771)+(S771*14/35*L771)+(T771*14/35*M771))*O771),2)</f>
        <v>14</v>
      </c>
      <c r="V771" s="196">
        <f>IF(U771&gt;=14,14,U771)</f>
        <v>14</v>
      </c>
      <c r="W771" s="68">
        <v>10646027000</v>
      </c>
      <c r="X771" s="68">
        <v>72247000000</v>
      </c>
      <c r="Y771" s="72"/>
      <c r="Z771" s="68"/>
      <c r="AA771" s="68"/>
      <c r="AB771" s="58">
        <f t="shared" si="478"/>
        <v>0.8</v>
      </c>
      <c r="AC771" s="195">
        <f>12*AB771*O771</f>
        <v>9.8880000000000017</v>
      </c>
      <c r="AD771" s="199">
        <f>IF(AC771&gt;=12,12,AC771)</f>
        <v>9.8880000000000017</v>
      </c>
      <c r="AE771" s="195">
        <v>44</v>
      </c>
      <c r="AF771" s="54"/>
      <c r="AG771" s="491">
        <v>32</v>
      </c>
      <c r="AH771" s="60"/>
      <c r="AI771" s="55"/>
      <c r="AJ771" s="61"/>
      <c r="AK771" s="62"/>
      <c r="AL771" s="63"/>
      <c r="AM771" s="64"/>
      <c r="AN771" s="65"/>
      <c r="AO771" s="66"/>
    </row>
    <row r="772" spans="1:41" s="22" customFormat="1" ht="56.25" customHeight="1" x14ac:dyDescent="0.15">
      <c r="A772" s="286"/>
      <c r="B772" s="171"/>
      <c r="C772" s="78"/>
      <c r="D772" s="325"/>
      <c r="E772" s="83"/>
      <c r="F772" s="82"/>
      <c r="G772" s="186"/>
      <c r="H772" s="210"/>
      <c r="I772" s="48"/>
      <c r="J772" s="49"/>
      <c r="K772" s="49"/>
      <c r="L772" s="49"/>
      <c r="M772" s="49"/>
      <c r="N772" s="189"/>
      <c r="O772" s="51"/>
      <c r="P772" s="52"/>
      <c r="Q772" s="53"/>
      <c r="R772" s="205"/>
      <c r="S772" s="192"/>
      <c r="T772" s="194"/>
      <c r="U772" s="195"/>
      <c r="V772" s="207"/>
      <c r="W772" s="56"/>
      <c r="X772" s="68"/>
      <c r="Y772" s="57"/>
      <c r="Z772" s="68"/>
      <c r="AA772" s="56"/>
      <c r="AB772" s="58">
        <f t="shared" si="478"/>
        <v>0</v>
      </c>
      <c r="AC772" s="54"/>
      <c r="AD772" s="199"/>
      <c r="AE772" s="54"/>
      <c r="AF772" s="54"/>
      <c r="AG772" s="491">
        <v>32</v>
      </c>
      <c r="AH772" s="60"/>
      <c r="AI772" s="55"/>
      <c r="AJ772" s="61"/>
      <c r="AK772" s="62"/>
      <c r="AL772" s="63"/>
      <c r="AM772" s="64"/>
      <c r="AN772" s="65"/>
      <c r="AO772" s="66"/>
    </row>
    <row r="773" spans="1:41" s="22" customFormat="1" ht="49.5" customHeight="1" x14ac:dyDescent="0.15">
      <c r="A773" s="286"/>
      <c r="B773" s="171"/>
      <c r="C773" s="73"/>
      <c r="D773" s="326" t="s">
        <v>624</v>
      </c>
      <c r="E773" s="106" t="s">
        <v>625</v>
      </c>
      <c r="F773" s="80"/>
      <c r="G773" s="186"/>
      <c r="H773" s="230"/>
      <c r="I773" s="48"/>
      <c r="J773" s="49"/>
      <c r="K773" s="49"/>
      <c r="L773" s="49"/>
      <c r="M773" s="49"/>
      <c r="N773" s="189"/>
      <c r="O773" s="51"/>
      <c r="P773" s="52"/>
      <c r="Q773" s="53"/>
      <c r="R773" s="205"/>
      <c r="S773" s="192"/>
      <c r="T773" s="194"/>
      <c r="U773" s="195"/>
      <c r="V773" s="207"/>
      <c r="W773" s="57"/>
      <c r="X773" s="68"/>
      <c r="Y773" s="56"/>
      <c r="Z773" s="68"/>
      <c r="AA773" s="56"/>
      <c r="AB773" s="58">
        <f t="shared" si="478"/>
        <v>0</v>
      </c>
      <c r="AC773" s="54"/>
      <c r="AD773" s="199"/>
      <c r="AE773" s="54"/>
      <c r="AF773" s="54"/>
      <c r="AG773" s="491">
        <v>32</v>
      </c>
      <c r="AH773" s="60"/>
      <c r="AI773" s="55"/>
      <c r="AJ773" s="61"/>
      <c r="AK773" s="62"/>
      <c r="AL773" s="63"/>
      <c r="AM773" s="64"/>
      <c r="AN773" s="65"/>
      <c r="AO773" s="66"/>
    </row>
    <row r="774" spans="1:41" s="22" customFormat="1" ht="56.25" customHeight="1" x14ac:dyDescent="0.15">
      <c r="A774" s="286"/>
      <c r="B774" s="327"/>
      <c r="C774" s="302"/>
      <c r="E774" s="83" t="s">
        <v>626</v>
      </c>
      <c r="F774" s="45"/>
      <c r="G774" s="204"/>
      <c r="H774" s="230"/>
      <c r="I774" s="187"/>
      <c r="J774" s="188"/>
      <c r="K774" s="188"/>
      <c r="L774" s="188"/>
      <c r="M774" s="188"/>
      <c r="N774" s="189"/>
      <c r="O774" s="190"/>
      <c r="P774" s="191"/>
      <c r="Q774" s="192"/>
      <c r="R774" s="193"/>
      <c r="S774" s="192"/>
      <c r="T774" s="194"/>
      <c r="U774" s="195"/>
      <c r="V774" s="196"/>
      <c r="W774" s="68"/>
      <c r="X774" s="68"/>
      <c r="Y774" s="68">
        <v>59944589000</v>
      </c>
      <c r="Z774" s="68"/>
      <c r="AA774" s="68"/>
      <c r="AB774" s="58">
        <f t="shared" si="478"/>
        <v>0</v>
      </c>
      <c r="AC774" s="195"/>
      <c r="AD774" s="199"/>
      <c r="AE774" s="195"/>
      <c r="AF774" s="54"/>
      <c r="AG774" s="491">
        <v>32</v>
      </c>
      <c r="AH774" s="60"/>
      <c r="AI774" s="55"/>
      <c r="AJ774" s="61"/>
      <c r="AK774" s="62"/>
      <c r="AL774" s="63"/>
      <c r="AM774" s="64"/>
      <c r="AN774" s="65"/>
      <c r="AO774" s="66"/>
    </row>
    <row r="775" spans="1:41" s="22" customFormat="1" ht="56.25" customHeight="1" x14ac:dyDescent="0.15">
      <c r="A775" s="286"/>
      <c r="B775" s="327"/>
      <c r="C775" s="302" t="s">
        <v>627</v>
      </c>
      <c r="D775" s="325" t="s">
        <v>628</v>
      </c>
      <c r="E775" s="83" t="s">
        <v>534</v>
      </c>
      <c r="F775" s="104" t="s">
        <v>626</v>
      </c>
      <c r="G775" s="204"/>
      <c r="H775" s="210"/>
      <c r="I775" s="187">
        <v>0.35</v>
      </c>
      <c r="J775" s="188">
        <v>0.3</v>
      </c>
      <c r="K775" s="188">
        <v>0.2</v>
      </c>
      <c r="L775" s="188">
        <v>0.15</v>
      </c>
      <c r="M775" s="188"/>
      <c r="N775" s="189">
        <f t="shared" ref="N775:N781" si="484">SUM(I775:M775)</f>
        <v>0.99999999999999989</v>
      </c>
      <c r="O775" s="190">
        <v>1.03</v>
      </c>
      <c r="P775" s="191">
        <v>35</v>
      </c>
      <c r="Q775" s="192">
        <v>32.200000000000003</v>
      </c>
      <c r="R775" s="193">
        <v>32.200000000000003</v>
      </c>
      <c r="S775" s="192">
        <v>35</v>
      </c>
      <c r="T775" s="194"/>
      <c r="U775" s="195">
        <f t="shared" ref="U775:U781" si="485">ROUND((((P775*14/35*I775)+(Q775*14/35*J775)+(R775*14/35*K775)+(S775*14/35*L775)+(T775*14/35*M775))*O775),2)</f>
        <v>13.84</v>
      </c>
      <c r="V775" s="196">
        <f t="shared" ref="V775:V781" si="486">IF(U775&gt;=14,14,U775)</f>
        <v>13.84</v>
      </c>
      <c r="W775" s="68">
        <v>11600000000</v>
      </c>
      <c r="X775" s="68">
        <v>5500471000</v>
      </c>
      <c r="Y775" s="72">
        <v>154500000000</v>
      </c>
      <c r="Z775" s="68"/>
      <c r="AA775" s="68"/>
      <c r="AB775" s="58">
        <f t="shared" si="478"/>
        <v>0.89</v>
      </c>
      <c r="AC775" s="195">
        <f t="shared" ref="AC775:AC781" si="487">12*AB775*O775</f>
        <v>11.000400000000001</v>
      </c>
      <c r="AD775" s="199">
        <f t="shared" ref="AD775:AD781" si="488">IF(AC775&gt;=12,12,AC775)</f>
        <v>11.000400000000001</v>
      </c>
      <c r="AE775" s="195">
        <v>44</v>
      </c>
      <c r="AF775" s="54"/>
      <c r="AG775" s="491">
        <v>32</v>
      </c>
      <c r="AH775" s="60"/>
      <c r="AI775" s="55"/>
      <c r="AJ775" s="61"/>
      <c r="AK775" s="62"/>
      <c r="AL775" s="63"/>
      <c r="AM775" s="64"/>
      <c r="AN775" s="65"/>
      <c r="AO775" s="66"/>
    </row>
    <row r="776" spans="1:41" s="22" customFormat="1" ht="42" customHeight="1" x14ac:dyDescent="0.15">
      <c r="A776" s="286"/>
      <c r="B776" s="171"/>
      <c r="C776" s="73"/>
      <c r="D776" s="73" t="s">
        <v>629</v>
      </c>
      <c r="E776" s="251" t="s">
        <v>543</v>
      </c>
      <c r="F776" s="94"/>
      <c r="G776" s="73"/>
      <c r="H776" s="210"/>
      <c r="I776" s="187">
        <v>0.36</v>
      </c>
      <c r="J776" s="188">
        <v>0.34</v>
      </c>
      <c r="K776" s="188">
        <v>0.3</v>
      </c>
      <c r="L776" s="188"/>
      <c r="M776" s="188"/>
      <c r="N776" s="189">
        <f t="shared" si="484"/>
        <v>1</v>
      </c>
      <c r="O776" s="190">
        <v>1.03</v>
      </c>
      <c r="P776" s="191">
        <v>34.700000000000003</v>
      </c>
      <c r="Q776" s="192">
        <v>33.6</v>
      </c>
      <c r="R776" s="193">
        <v>33.6</v>
      </c>
      <c r="S776" s="192"/>
      <c r="T776" s="194"/>
      <c r="U776" s="195">
        <f t="shared" si="485"/>
        <v>14.01</v>
      </c>
      <c r="V776" s="196">
        <f t="shared" si="486"/>
        <v>14</v>
      </c>
      <c r="W776" s="68">
        <v>9555986000</v>
      </c>
      <c r="X776" s="72"/>
      <c r="Y776" s="72">
        <v>190000000000</v>
      </c>
      <c r="Z776" s="68"/>
      <c r="AA776" s="68"/>
      <c r="AB776" s="58">
        <f t="shared" si="478"/>
        <v>1.47</v>
      </c>
      <c r="AC776" s="195">
        <f t="shared" si="487"/>
        <v>18.1692</v>
      </c>
      <c r="AD776" s="199">
        <f t="shared" si="488"/>
        <v>12</v>
      </c>
      <c r="AE776" s="195">
        <v>44</v>
      </c>
      <c r="AF776" s="54"/>
      <c r="AG776" s="491">
        <v>32</v>
      </c>
      <c r="AH776" s="60"/>
      <c r="AI776" s="55"/>
      <c r="AJ776" s="61"/>
      <c r="AK776" s="62"/>
      <c r="AL776" s="63"/>
      <c r="AM776" s="64"/>
      <c r="AN776" s="65"/>
      <c r="AO776" s="66"/>
    </row>
    <row r="777" spans="1:41" s="22" customFormat="1" ht="42" customHeight="1" x14ac:dyDescent="0.15">
      <c r="A777" s="286"/>
      <c r="B777" s="171"/>
      <c r="C777" s="95" t="s">
        <v>630</v>
      </c>
      <c r="D777" s="73" t="s">
        <v>631</v>
      </c>
      <c r="E777" s="80" t="s">
        <v>632</v>
      </c>
      <c r="F777" s="80"/>
      <c r="G777" s="186"/>
      <c r="H777" s="210" t="s">
        <v>630</v>
      </c>
      <c r="I777" s="187">
        <v>0.5</v>
      </c>
      <c r="J777" s="188">
        <v>0.3</v>
      </c>
      <c r="K777" s="188">
        <v>0.2</v>
      </c>
      <c r="L777" s="188"/>
      <c r="M777" s="188"/>
      <c r="N777" s="189">
        <f t="shared" si="484"/>
        <v>1</v>
      </c>
      <c r="O777" s="190">
        <v>1.03</v>
      </c>
      <c r="P777" s="191">
        <v>35</v>
      </c>
      <c r="Q777" s="192">
        <v>33.200000000000003</v>
      </c>
      <c r="R777" s="193">
        <v>33.200000000000003</v>
      </c>
      <c r="S777" s="192"/>
      <c r="T777" s="194"/>
      <c r="U777" s="195">
        <f t="shared" si="485"/>
        <v>14.05</v>
      </c>
      <c r="V777" s="196">
        <f t="shared" si="486"/>
        <v>14</v>
      </c>
      <c r="W777" s="68">
        <v>400000000000</v>
      </c>
      <c r="X777" s="68"/>
      <c r="Y777" s="68"/>
      <c r="Z777" s="68"/>
      <c r="AA777" s="68"/>
      <c r="AB777" s="58">
        <f t="shared" si="478"/>
        <v>4.8600000000000003</v>
      </c>
      <c r="AC777" s="195">
        <f t="shared" si="487"/>
        <v>60.069600000000008</v>
      </c>
      <c r="AD777" s="199">
        <f t="shared" si="488"/>
        <v>12</v>
      </c>
      <c r="AE777" s="195">
        <v>44</v>
      </c>
      <c r="AF777" s="54"/>
      <c r="AG777" s="491">
        <v>32</v>
      </c>
      <c r="AH777" s="60"/>
      <c r="AI777" s="55"/>
      <c r="AJ777" s="61"/>
      <c r="AK777" s="62"/>
      <c r="AL777" s="63"/>
      <c r="AM777" s="64"/>
      <c r="AN777" s="65"/>
      <c r="AO777" s="66"/>
    </row>
    <row r="778" spans="1:41" s="22" customFormat="1" ht="56.25" customHeight="1" x14ac:dyDescent="0.15">
      <c r="A778" s="286"/>
      <c r="B778" s="171"/>
      <c r="C778" s="95" t="s">
        <v>633</v>
      </c>
      <c r="D778" s="94" t="s">
        <v>634</v>
      </c>
      <c r="E778" s="73" t="s">
        <v>635</v>
      </c>
      <c r="F778" s="82" t="s">
        <v>636</v>
      </c>
      <c r="G778" s="186"/>
      <c r="H778" s="210"/>
      <c r="I778" s="187">
        <v>0.4</v>
      </c>
      <c r="J778" s="188">
        <v>0.25</v>
      </c>
      <c r="K778" s="188">
        <v>0.22</v>
      </c>
      <c r="L778" s="188">
        <v>0.13</v>
      </c>
      <c r="M778" s="188"/>
      <c r="N778" s="189">
        <f t="shared" si="484"/>
        <v>1</v>
      </c>
      <c r="O778" s="190">
        <v>1.03</v>
      </c>
      <c r="P778" s="191">
        <v>34.700000000000003</v>
      </c>
      <c r="Q778" s="192">
        <v>33.200000000000003</v>
      </c>
      <c r="R778" s="193">
        <v>34.700000000000003</v>
      </c>
      <c r="S778" s="192">
        <v>32.200000000000003</v>
      </c>
      <c r="T778" s="194"/>
      <c r="U778" s="195">
        <f t="shared" si="485"/>
        <v>14.01</v>
      </c>
      <c r="V778" s="196">
        <f t="shared" si="486"/>
        <v>14</v>
      </c>
      <c r="W778" s="68"/>
      <c r="X778" s="68"/>
      <c r="Y778" s="72"/>
      <c r="Z778" s="68"/>
      <c r="AA778" s="68"/>
      <c r="AB778" s="58">
        <f t="shared" si="478"/>
        <v>0</v>
      </c>
      <c r="AC778" s="195">
        <f t="shared" si="487"/>
        <v>0</v>
      </c>
      <c r="AD778" s="199">
        <f t="shared" si="488"/>
        <v>0</v>
      </c>
      <c r="AE778" s="195">
        <v>44</v>
      </c>
      <c r="AF778" s="54"/>
      <c r="AG778" s="491">
        <v>32</v>
      </c>
      <c r="AH778" s="60"/>
      <c r="AI778" s="55"/>
      <c r="AJ778" s="61"/>
      <c r="AK778" s="62"/>
      <c r="AL778" s="63"/>
      <c r="AM778" s="64"/>
      <c r="AN778" s="65"/>
      <c r="AO778" s="66"/>
    </row>
    <row r="779" spans="1:41" s="22" customFormat="1" ht="42" customHeight="1" x14ac:dyDescent="0.15">
      <c r="A779" s="286"/>
      <c r="B779" s="171"/>
      <c r="C779" s="73" t="s">
        <v>637</v>
      </c>
      <c r="D779" s="80" t="s">
        <v>638</v>
      </c>
      <c r="E779" s="94" t="s">
        <v>115</v>
      </c>
      <c r="F779" s="104" t="s">
        <v>639</v>
      </c>
      <c r="G779" s="83"/>
      <c r="H779" s="210" t="s">
        <v>640</v>
      </c>
      <c r="I779" s="187">
        <v>0.36</v>
      </c>
      <c r="J779" s="188">
        <v>0.34</v>
      </c>
      <c r="K779" s="188">
        <v>0.2</v>
      </c>
      <c r="L779" s="188">
        <v>0.1</v>
      </c>
      <c r="M779" s="188"/>
      <c r="N779" s="189">
        <f t="shared" si="484"/>
        <v>0.99999999999999989</v>
      </c>
      <c r="O779" s="190">
        <v>1.03</v>
      </c>
      <c r="P779" s="191">
        <v>35</v>
      </c>
      <c r="Q779" s="192">
        <v>33.6</v>
      </c>
      <c r="R779" s="193">
        <v>33.6</v>
      </c>
      <c r="S779" s="192">
        <v>31.6</v>
      </c>
      <c r="T779" s="194"/>
      <c r="U779" s="195">
        <f t="shared" si="485"/>
        <v>13.97</v>
      </c>
      <c r="V779" s="196">
        <f t="shared" si="486"/>
        <v>13.97</v>
      </c>
      <c r="W779" s="72">
        <v>44250648000</v>
      </c>
      <c r="X779" s="68">
        <v>44869596000</v>
      </c>
      <c r="Y779" s="68">
        <v>2900000000</v>
      </c>
      <c r="Z779" s="68">
        <v>47624532000</v>
      </c>
      <c r="AA779" s="68"/>
      <c r="AB779" s="58">
        <f t="shared" si="478"/>
        <v>0.89</v>
      </c>
      <c r="AC779" s="195">
        <f t="shared" si="487"/>
        <v>11.000400000000001</v>
      </c>
      <c r="AD779" s="199">
        <f t="shared" si="488"/>
        <v>11.000400000000001</v>
      </c>
      <c r="AE779" s="195">
        <v>44</v>
      </c>
      <c r="AF779" s="54"/>
      <c r="AG779" s="491">
        <v>32</v>
      </c>
      <c r="AH779" s="60"/>
      <c r="AI779" s="55"/>
      <c r="AJ779" s="61"/>
      <c r="AK779" s="62"/>
      <c r="AL779" s="63"/>
      <c r="AM779" s="64"/>
      <c r="AN779" s="65"/>
      <c r="AO779" s="66"/>
    </row>
    <row r="780" spans="1:41" s="22" customFormat="1" ht="54" customHeight="1" x14ac:dyDescent="0.15">
      <c r="A780" s="286"/>
      <c r="B780" s="327"/>
      <c r="C780" s="83"/>
      <c r="D780" s="325"/>
      <c r="E780" s="302"/>
      <c r="F780" s="325" t="s">
        <v>641</v>
      </c>
      <c r="G780" s="287"/>
      <c r="H780" s="328"/>
      <c r="I780" s="187">
        <v>0.36</v>
      </c>
      <c r="J780" s="188">
        <v>0.18</v>
      </c>
      <c r="K780" s="188">
        <v>0.12</v>
      </c>
      <c r="L780" s="188">
        <v>0.34</v>
      </c>
      <c r="M780" s="188"/>
      <c r="N780" s="189">
        <f t="shared" si="484"/>
        <v>1</v>
      </c>
      <c r="O780" s="190">
        <v>1.03</v>
      </c>
      <c r="P780" s="191">
        <v>34.4</v>
      </c>
      <c r="Q780" s="192">
        <v>34.4</v>
      </c>
      <c r="R780" s="193">
        <v>33.200000000000003</v>
      </c>
      <c r="S780" s="192">
        <v>33.6</v>
      </c>
      <c r="T780" s="192"/>
      <c r="U780" s="198">
        <f t="shared" si="485"/>
        <v>14</v>
      </c>
      <c r="V780" s="199">
        <f t="shared" si="486"/>
        <v>14</v>
      </c>
      <c r="W780" s="68">
        <v>64744340000</v>
      </c>
      <c r="X780" s="68"/>
      <c r="Y780" s="68"/>
      <c r="Z780" s="68"/>
      <c r="AA780" s="68"/>
      <c r="AB780" s="58">
        <f t="shared" si="478"/>
        <v>0.56999999999999995</v>
      </c>
      <c r="AC780" s="198">
        <f t="shared" si="487"/>
        <v>7.0452000000000004</v>
      </c>
      <c r="AD780" s="199">
        <f t="shared" si="488"/>
        <v>7.0452000000000004</v>
      </c>
      <c r="AE780" s="195">
        <v>44</v>
      </c>
      <c r="AF780" s="54"/>
      <c r="AG780" s="491">
        <v>32</v>
      </c>
      <c r="AH780" s="60"/>
      <c r="AI780" s="55"/>
      <c r="AJ780" s="61"/>
      <c r="AK780" s="62"/>
      <c r="AL780" s="63"/>
      <c r="AM780" s="64"/>
      <c r="AN780" s="65"/>
      <c r="AO780" s="66"/>
    </row>
    <row r="781" spans="1:41" s="22" customFormat="1" ht="51" customHeight="1" x14ac:dyDescent="0.15">
      <c r="A781" s="286"/>
      <c r="B781" s="171"/>
      <c r="C781" s="247" t="s">
        <v>642</v>
      </c>
      <c r="D781" s="95"/>
      <c r="E781" s="295"/>
      <c r="F781" s="80"/>
      <c r="G781" s="89"/>
      <c r="H781" s="210"/>
      <c r="I781" s="48">
        <v>0.7</v>
      </c>
      <c r="J781" s="49">
        <v>0.3</v>
      </c>
      <c r="K781" s="49"/>
      <c r="L781" s="49"/>
      <c r="M781" s="49"/>
      <c r="N781" s="189">
        <f t="shared" si="484"/>
        <v>1</v>
      </c>
      <c r="O781" s="51">
        <v>1.03</v>
      </c>
      <c r="P781" s="52">
        <v>35</v>
      </c>
      <c r="Q781" s="53">
        <v>32.200000000000003</v>
      </c>
      <c r="R781" s="205"/>
      <c r="S781" s="192"/>
      <c r="T781" s="192"/>
      <c r="U781" s="198">
        <f t="shared" si="485"/>
        <v>14.07</v>
      </c>
      <c r="V781" s="55">
        <f t="shared" si="486"/>
        <v>14</v>
      </c>
      <c r="W781" s="56">
        <v>41727949000</v>
      </c>
      <c r="X781" s="68">
        <v>59944589000</v>
      </c>
      <c r="Y781" s="56"/>
      <c r="Z781" s="56"/>
      <c r="AA781" s="56"/>
      <c r="AB781" s="58">
        <f t="shared" si="478"/>
        <v>1.1499999999999999</v>
      </c>
      <c r="AC781" s="58">
        <f t="shared" si="487"/>
        <v>14.213999999999999</v>
      </c>
      <c r="AD781" s="199">
        <f t="shared" si="488"/>
        <v>12</v>
      </c>
      <c r="AE781" s="54">
        <v>44</v>
      </c>
      <c r="AF781" s="54"/>
      <c r="AG781" s="491">
        <v>32</v>
      </c>
      <c r="AH781" s="60"/>
      <c r="AI781" s="55"/>
      <c r="AJ781" s="61"/>
      <c r="AK781" s="62"/>
      <c r="AL781" s="63"/>
      <c r="AM781" s="64"/>
      <c r="AN781" s="65"/>
      <c r="AO781" s="66"/>
    </row>
    <row r="782" spans="1:41" s="22" customFormat="1" ht="54" customHeight="1" x14ac:dyDescent="0.15">
      <c r="A782" s="286"/>
      <c r="B782" s="171" t="s">
        <v>643</v>
      </c>
      <c r="C782" s="73" t="s">
        <v>644</v>
      </c>
      <c r="D782" s="95" t="s">
        <v>554</v>
      </c>
      <c r="E782" s="302"/>
      <c r="F782" s="325"/>
      <c r="G782" s="287"/>
      <c r="H782" s="230"/>
      <c r="I782" s="187"/>
      <c r="J782" s="188"/>
      <c r="K782" s="188"/>
      <c r="L782" s="188"/>
      <c r="M782" s="188"/>
      <c r="N782" s="189"/>
      <c r="O782" s="190"/>
      <c r="P782" s="191"/>
      <c r="Q782" s="192"/>
      <c r="R782" s="193"/>
      <c r="S782" s="192"/>
      <c r="T782" s="192"/>
      <c r="U782" s="198"/>
      <c r="V782" s="199"/>
      <c r="W782" s="68"/>
      <c r="X782" s="68"/>
      <c r="Y782" s="68"/>
      <c r="Z782" s="68"/>
      <c r="AA782" s="68"/>
      <c r="AB782" s="58">
        <f t="shared" si="478"/>
        <v>0</v>
      </c>
      <c r="AC782" s="198"/>
      <c r="AD782" s="199"/>
      <c r="AE782" s="195"/>
      <c r="AF782" s="54"/>
      <c r="AG782" s="491">
        <v>32</v>
      </c>
      <c r="AH782" s="60"/>
      <c r="AI782" s="55"/>
      <c r="AJ782" s="61"/>
      <c r="AK782" s="62"/>
      <c r="AL782" s="63"/>
      <c r="AM782" s="64"/>
      <c r="AN782" s="65"/>
      <c r="AO782" s="66"/>
    </row>
    <row r="783" spans="1:41" s="22" customFormat="1" ht="42" customHeight="1" x14ac:dyDescent="0.15">
      <c r="A783" s="286"/>
      <c r="B783" s="171"/>
      <c r="C783" s="220" t="s">
        <v>476</v>
      </c>
      <c r="D783" s="80" t="s">
        <v>551</v>
      </c>
      <c r="E783" s="104" t="s">
        <v>645</v>
      </c>
      <c r="F783" s="80"/>
      <c r="G783" s="83"/>
      <c r="H783" s="210" t="s">
        <v>646</v>
      </c>
      <c r="I783" s="187">
        <v>0.4</v>
      </c>
      <c r="J783" s="188">
        <v>0.3</v>
      </c>
      <c r="K783" s="188">
        <v>0.3</v>
      </c>
      <c r="L783" s="188"/>
      <c r="M783" s="188"/>
      <c r="N783" s="189">
        <f t="shared" ref="N783:N798" si="489">SUM(I783:M783)</f>
        <v>1</v>
      </c>
      <c r="O783" s="190">
        <v>1.03</v>
      </c>
      <c r="P783" s="191">
        <v>35</v>
      </c>
      <c r="Q783" s="192">
        <v>33.6</v>
      </c>
      <c r="R783" s="193">
        <v>33.200000000000003</v>
      </c>
      <c r="S783" s="192"/>
      <c r="T783" s="194"/>
      <c r="U783" s="195">
        <f>ROUND((((P783*14/35*I783)+(Q783*14/35*J783)+(R783*14/35*K783)+(S783*14/35*L783)+(T783*14/35*M783))*O783),2)</f>
        <v>14.02</v>
      </c>
      <c r="V783" s="196">
        <f>IF(U783&gt;=14,14,U783)</f>
        <v>14</v>
      </c>
      <c r="W783" s="68">
        <v>32100000000</v>
      </c>
      <c r="X783" s="68">
        <v>44869596000</v>
      </c>
      <c r="Y783" s="68">
        <v>34739469000</v>
      </c>
      <c r="Z783" s="68"/>
      <c r="AA783" s="68"/>
      <c r="AB783" s="58">
        <f t="shared" si="478"/>
        <v>0.89</v>
      </c>
      <c r="AC783" s="195">
        <f>12*AB783*O783</f>
        <v>11.000400000000001</v>
      </c>
      <c r="AD783" s="199">
        <f>IF(AC783&gt;=12,12,AC783)</f>
        <v>11.000400000000001</v>
      </c>
      <c r="AE783" s="195">
        <v>44</v>
      </c>
      <c r="AF783" s="54"/>
      <c r="AG783" s="491">
        <v>32</v>
      </c>
      <c r="AH783" s="60"/>
      <c r="AI783" s="55"/>
      <c r="AJ783" s="61"/>
      <c r="AK783" s="62"/>
      <c r="AL783" s="63"/>
      <c r="AM783" s="64"/>
      <c r="AN783" s="65"/>
      <c r="AO783" s="66"/>
    </row>
    <row r="784" spans="1:41" s="22" customFormat="1" ht="51" customHeight="1" x14ac:dyDescent="0.15">
      <c r="A784" s="286"/>
      <c r="B784" s="171" t="s">
        <v>515</v>
      </c>
      <c r="C784" s="106" t="s">
        <v>642</v>
      </c>
      <c r="D784" s="119" t="s">
        <v>626</v>
      </c>
      <c r="E784" s="302"/>
      <c r="F784" s="80"/>
      <c r="G784" s="142"/>
      <c r="H784" s="210"/>
      <c r="I784" s="48">
        <v>0.7</v>
      </c>
      <c r="J784" s="49">
        <v>0.3</v>
      </c>
      <c r="K784" s="49"/>
      <c r="L784" s="49"/>
      <c r="M784" s="49"/>
      <c r="N784" s="189">
        <f t="shared" si="489"/>
        <v>1</v>
      </c>
      <c r="O784" s="51">
        <v>1.03</v>
      </c>
      <c r="P784" s="52">
        <v>35</v>
      </c>
      <c r="Q784" s="53">
        <v>32.200000000000003</v>
      </c>
      <c r="R784" s="205"/>
      <c r="S784" s="192"/>
      <c r="T784" s="192"/>
      <c r="U784" s="198">
        <f>ROUND((((P784*14/35*I784)+(Q784*14/35*J784)+(R784*14/35*K784)+(S784*14/35*L784)+(T784*14/35*M784))*O784),2)</f>
        <v>14.07</v>
      </c>
      <c r="V784" s="55">
        <f>IF(U784&gt;=14,14,U784)</f>
        <v>14</v>
      </c>
      <c r="W784" s="56">
        <v>41727949000</v>
      </c>
      <c r="X784" s="68">
        <v>59944589000</v>
      </c>
      <c r="Y784" s="56"/>
      <c r="Z784" s="56"/>
      <c r="AA784" s="56"/>
      <c r="AB784" s="58">
        <f t="shared" si="478"/>
        <v>1.1499999999999999</v>
      </c>
      <c r="AC784" s="58">
        <f>12*AB784*O784</f>
        <v>14.213999999999999</v>
      </c>
      <c r="AD784" s="199">
        <f>IF(AC784&gt;=12,12,AC784)</f>
        <v>12</v>
      </c>
      <c r="AE784" s="54">
        <v>44</v>
      </c>
      <c r="AF784" s="54"/>
      <c r="AG784" s="491">
        <v>32</v>
      </c>
      <c r="AH784" s="60"/>
      <c r="AI784" s="55"/>
      <c r="AJ784" s="61"/>
      <c r="AK784" s="62"/>
      <c r="AL784" s="63"/>
      <c r="AM784" s="64"/>
      <c r="AN784" s="65"/>
      <c r="AO784" s="66"/>
    </row>
    <row r="785" spans="1:41" s="22" customFormat="1" ht="42" customHeight="1" x14ac:dyDescent="0.15">
      <c r="A785" s="286"/>
      <c r="B785" s="171"/>
      <c r="C785" s="80"/>
      <c r="D785" s="73" t="s">
        <v>647</v>
      </c>
      <c r="E785" s="104"/>
      <c r="F785" s="80"/>
      <c r="G785" s="73"/>
      <c r="H785" s="210"/>
      <c r="I785" s="187">
        <v>0.55000000000000004</v>
      </c>
      <c r="J785" s="188">
        <v>0.3</v>
      </c>
      <c r="K785" s="188">
        <v>0.15</v>
      </c>
      <c r="L785" s="188"/>
      <c r="M785" s="188"/>
      <c r="N785" s="189">
        <f t="shared" si="489"/>
        <v>1</v>
      </c>
      <c r="O785" s="190">
        <v>1.03</v>
      </c>
      <c r="P785" s="191">
        <v>34.700000000000003</v>
      </c>
      <c r="Q785" s="192">
        <v>32.200000000000003</v>
      </c>
      <c r="R785" s="193">
        <v>35</v>
      </c>
      <c r="S785" s="192"/>
      <c r="T785" s="194"/>
      <c r="U785" s="195">
        <f>ROUND((((P785*14/35*I785)+(Q785*14/35*J785)+(R785*14/35*K785)+(S785*14/35*L785)+(T785*14/35*M785))*O785),2)</f>
        <v>14.01</v>
      </c>
      <c r="V785" s="196">
        <f>IF(U785&gt;=14,14,U785)</f>
        <v>14</v>
      </c>
      <c r="W785" s="68">
        <v>36769761000</v>
      </c>
      <c r="X785" s="72">
        <v>59573089000</v>
      </c>
      <c r="Y785" s="68"/>
      <c r="Z785" s="68"/>
      <c r="AA785" s="68"/>
      <c r="AB785" s="58">
        <f t="shared" si="478"/>
        <v>0.93</v>
      </c>
      <c r="AC785" s="195">
        <f>12*AB785*O785</f>
        <v>11.4948</v>
      </c>
      <c r="AD785" s="199">
        <f>IF(AC785&gt;=12,12,AC785)</f>
        <v>11.4948</v>
      </c>
      <c r="AE785" s="195">
        <v>44</v>
      </c>
      <c r="AF785" s="54"/>
      <c r="AG785" s="491">
        <v>32</v>
      </c>
      <c r="AH785" s="60"/>
      <c r="AI785" s="55"/>
      <c r="AJ785" s="61"/>
      <c r="AK785" s="62"/>
      <c r="AL785" s="63"/>
      <c r="AM785" s="64"/>
      <c r="AN785" s="65"/>
      <c r="AO785" s="66"/>
    </row>
    <row r="786" spans="1:41" s="22" customFormat="1" ht="42" customHeight="1" x14ac:dyDescent="0.15">
      <c r="A786" s="286"/>
      <c r="B786" s="171"/>
      <c r="C786" s="106" t="s">
        <v>648</v>
      </c>
      <c r="D786" s="306" t="s">
        <v>649</v>
      </c>
      <c r="E786" s="80"/>
      <c r="F786" s="80"/>
      <c r="G786" s="76"/>
      <c r="H786" s="210"/>
      <c r="I786" s="187">
        <v>0.4</v>
      </c>
      <c r="J786" s="188">
        <v>0.2</v>
      </c>
      <c r="K786" s="188">
        <v>0.1</v>
      </c>
      <c r="L786" s="188">
        <v>0.3</v>
      </c>
      <c r="M786" s="188"/>
      <c r="N786" s="189">
        <f t="shared" si="489"/>
        <v>1</v>
      </c>
      <c r="O786" s="190">
        <v>1.03</v>
      </c>
      <c r="P786" s="191">
        <v>34.700000000000003</v>
      </c>
      <c r="Q786" s="192">
        <v>34.700000000000003</v>
      </c>
      <c r="R786" s="193">
        <v>32.200000000000003</v>
      </c>
      <c r="S786" s="192">
        <v>33.6</v>
      </c>
      <c r="T786" s="194"/>
      <c r="U786" s="195">
        <f>ROUND((((P786*14/35*I786)+(Q786*14/35*J786)+(R786*14/35*K786)+(S786*14/35*L786)+(T786*14/35*M786))*O786),2)</f>
        <v>14.06</v>
      </c>
      <c r="V786" s="196">
        <f>IF(U786&gt;=14,14,U786)</f>
        <v>14</v>
      </c>
      <c r="W786" s="68">
        <v>143884841000</v>
      </c>
      <c r="X786" s="68"/>
      <c r="Y786" s="68"/>
      <c r="Z786" s="68">
        <v>44869596000</v>
      </c>
      <c r="AA786" s="68"/>
      <c r="AB786" s="58">
        <f t="shared" si="478"/>
        <v>1.73</v>
      </c>
      <c r="AC786" s="195">
        <f>12*AB786*O786</f>
        <v>21.3828</v>
      </c>
      <c r="AD786" s="199">
        <f>IF(AC786&gt;=12,12,AC786)</f>
        <v>12</v>
      </c>
      <c r="AE786" s="195">
        <v>44</v>
      </c>
      <c r="AF786" s="54"/>
      <c r="AG786" s="491">
        <v>32</v>
      </c>
      <c r="AH786" s="60"/>
      <c r="AI786" s="55"/>
      <c r="AJ786" s="61"/>
      <c r="AK786" s="62"/>
      <c r="AL786" s="63"/>
      <c r="AM786" s="64"/>
      <c r="AN786" s="65"/>
      <c r="AO786" s="66"/>
    </row>
    <row r="787" spans="1:41" s="22" customFormat="1" ht="42" customHeight="1" x14ac:dyDescent="0.15">
      <c r="A787" s="286"/>
      <c r="B787" s="171"/>
      <c r="C787" s="95"/>
      <c r="D787" s="73" t="s">
        <v>650</v>
      </c>
      <c r="E787" s="80" t="s">
        <v>651</v>
      </c>
      <c r="F787" s="73"/>
      <c r="G787" s="73"/>
      <c r="H787" s="210"/>
      <c r="I787" s="187">
        <v>0.3</v>
      </c>
      <c r="J787" s="188">
        <v>0.1</v>
      </c>
      <c r="K787" s="188">
        <v>0.2</v>
      </c>
      <c r="L787" s="188">
        <v>0.2</v>
      </c>
      <c r="M787" s="188">
        <v>0.2</v>
      </c>
      <c r="N787" s="189">
        <f t="shared" si="489"/>
        <v>1</v>
      </c>
      <c r="O787" s="190">
        <v>1.03</v>
      </c>
      <c r="P787" s="191">
        <v>34.700000000000003</v>
      </c>
      <c r="Q787" s="192">
        <v>32.200000000000003</v>
      </c>
      <c r="R787" s="193">
        <v>34</v>
      </c>
      <c r="S787" s="192">
        <v>29.3</v>
      </c>
      <c r="T787" s="194">
        <v>34.700000000000003</v>
      </c>
      <c r="U787" s="195">
        <f t="shared" ref="U787:U796" si="490">ROUND((((P787*14/35*I787)+(Q787*14/35*J787)+(R787*14/35*K787)+(S787*14/35*L787)+(T787*14/35*M787))*O787),2)</f>
        <v>13.69</v>
      </c>
      <c r="V787" s="196">
        <f t="shared" ref="V787:V796" si="491">IF(U787&gt;=14,14,U787)</f>
        <v>13.69</v>
      </c>
      <c r="W787" s="68"/>
      <c r="X787" s="68"/>
      <c r="Y787" s="68"/>
      <c r="Z787" s="68">
        <v>300386602000</v>
      </c>
      <c r="AA787" s="68"/>
      <c r="AB787" s="58">
        <f t="shared" si="478"/>
        <v>1.46</v>
      </c>
      <c r="AC787" s="195">
        <f t="shared" ref="AC787:AC796" si="492">12*AB787*O787</f>
        <v>18.0456</v>
      </c>
      <c r="AD787" s="199">
        <f t="shared" ref="AD787:AD796" si="493">IF(AC787&gt;=12,12,AC787)</f>
        <v>12</v>
      </c>
      <c r="AE787" s="195">
        <v>44</v>
      </c>
      <c r="AF787" s="54"/>
      <c r="AG787" s="491">
        <v>32</v>
      </c>
      <c r="AH787" s="60"/>
      <c r="AI787" s="55"/>
      <c r="AJ787" s="61"/>
      <c r="AK787" s="62"/>
      <c r="AL787" s="63"/>
      <c r="AM787" s="64"/>
      <c r="AN787" s="65"/>
      <c r="AO787" s="66"/>
    </row>
    <row r="788" spans="1:41" s="22" customFormat="1" ht="54" customHeight="1" x14ac:dyDescent="0.15">
      <c r="A788" s="286"/>
      <c r="B788" s="327"/>
      <c r="C788" s="104"/>
      <c r="D788" s="306" t="s">
        <v>652</v>
      </c>
      <c r="E788" s="80"/>
      <c r="F788" s="80"/>
      <c r="G788" s="231"/>
      <c r="H788" s="47"/>
      <c r="I788" s="187">
        <v>0.51</v>
      </c>
      <c r="J788" s="188">
        <v>0.49</v>
      </c>
      <c r="K788" s="188"/>
      <c r="L788" s="188"/>
      <c r="M788" s="188"/>
      <c r="N788" s="189">
        <f t="shared" si="489"/>
        <v>1</v>
      </c>
      <c r="O788" s="190">
        <v>1.03</v>
      </c>
      <c r="P788" s="191">
        <v>34</v>
      </c>
      <c r="Q788" s="192">
        <v>34.700000000000003</v>
      </c>
      <c r="R788" s="193"/>
      <c r="S788" s="192"/>
      <c r="T788" s="192"/>
      <c r="U788" s="198">
        <f t="shared" si="490"/>
        <v>14.15</v>
      </c>
      <c r="V788" s="199">
        <f t="shared" si="491"/>
        <v>14</v>
      </c>
      <c r="W788" s="72">
        <v>30759867000</v>
      </c>
      <c r="X788" s="68">
        <v>151541874000</v>
      </c>
      <c r="Y788" s="72"/>
      <c r="Z788" s="68"/>
      <c r="AA788" s="68"/>
      <c r="AB788" s="58">
        <f t="shared" si="478"/>
        <v>2.19</v>
      </c>
      <c r="AC788" s="198">
        <f t="shared" si="492"/>
        <v>27.0684</v>
      </c>
      <c r="AD788" s="199">
        <f t="shared" si="493"/>
        <v>12</v>
      </c>
      <c r="AE788" s="195">
        <v>44</v>
      </c>
      <c r="AF788" s="54"/>
      <c r="AG788" s="491">
        <v>32</v>
      </c>
      <c r="AH788" s="60"/>
      <c r="AI788" s="55"/>
      <c r="AJ788" s="61"/>
      <c r="AK788" s="62"/>
      <c r="AL788" s="63"/>
      <c r="AM788" s="64"/>
      <c r="AN788" s="65"/>
      <c r="AO788" s="66"/>
    </row>
    <row r="789" spans="1:41" s="22" customFormat="1" ht="54" customHeight="1" x14ac:dyDescent="0.15">
      <c r="A789" s="286"/>
      <c r="B789" s="171"/>
      <c r="C789" s="302"/>
      <c r="D789" s="306" t="s">
        <v>652</v>
      </c>
      <c r="E789" s="94"/>
      <c r="F789" s="220"/>
      <c r="G789" s="329"/>
      <c r="H789" s="210"/>
      <c r="I789" s="187">
        <v>0.51</v>
      </c>
      <c r="J789" s="188">
        <v>0.49</v>
      </c>
      <c r="K789" s="188"/>
      <c r="L789" s="188"/>
      <c r="M789" s="188"/>
      <c r="N789" s="189">
        <f t="shared" si="489"/>
        <v>1</v>
      </c>
      <c r="O789" s="190">
        <v>1.03</v>
      </c>
      <c r="P789" s="191">
        <v>33.200000000000003</v>
      </c>
      <c r="Q789" s="192">
        <v>34.700000000000003</v>
      </c>
      <c r="R789" s="193"/>
      <c r="S789" s="192"/>
      <c r="T789" s="194"/>
      <c r="U789" s="195">
        <f t="shared" si="490"/>
        <v>13.98</v>
      </c>
      <c r="V789" s="196">
        <f t="shared" si="491"/>
        <v>13.98</v>
      </c>
      <c r="W789" s="68"/>
      <c r="X789" s="68">
        <v>151541874000</v>
      </c>
      <c r="Y789" s="68"/>
      <c r="Z789" s="68"/>
      <c r="AA789" s="68"/>
      <c r="AB789" s="58">
        <f t="shared" si="478"/>
        <v>1.81</v>
      </c>
      <c r="AC789" s="195">
        <f t="shared" si="492"/>
        <v>22.371600000000001</v>
      </c>
      <c r="AD789" s="199">
        <f t="shared" si="493"/>
        <v>12</v>
      </c>
      <c r="AE789" s="195">
        <v>44</v>
      </c>
      <c r="AF789" s="54"/>
      <c r="AG789" s="491">
        <v>32</v>
      </c>
      <c r="AH789" s="60"/>
      <c r="AI789" s="55"/>
      <c r="AJ789" s="61"/>
      <c r="AK789" s="62"/>
      <c r="AL789" s="63"/>
      <c r="AM789" s="64"/>
      <c r="AN789" s="65"/>
      <c r="AO789" s="66"/>
    </row>
    <row r="790" spans="1:41" s="22" customFormat="1" ht="51" customHeight="1" x14ac:dyDescent="0.15">
      <c r="A790" s="286"/>
      <c r="B790" s="171"/>
      <c r="C790" s="80"/>
      <c r="D790" s="76"/>
      <c r="E790" s="80"/>
      <c r="F790" s="220"/>
      <c r="G790" s="309"/>
      <c r="H790" s="210"/>
      <c r="I790" s="187">
        <v>0.65</v>
      </c>
      <c r="J790" s="188">
        <v>0.35</v>
      </c>
      <c r="K790" s="188"/>
      <c r="L790" s="188"/>
      <c r="M790" s="188"/>
      <c r="N790" s="189">
        <f t="shared" si="489"/>
        <v>1</v>
      </c>
      <c r="O790" s="190">
        <v>1.03</v>
      </c>
      <c r="P790" s="191">
        <v>35</v>
      </c>
      <c r="Q790" s="192">
        <v>32.200000000000003</v>
      </c>
      <c r="R790" s="192"/>
      <c r="S790" s="192"/>
      <c r="T790" s="192"/>
      <c r="U790" s="198">
        <f t="shared" si="490"/>
        <v>14.02</v>
      </c>
      <c r="V790" s="199">
        <f t="shared" si="491"/>
        <v>14</v>
      </c>
      <c r="W790" s="72">
        <v>200000000000</v>
      </c>
      <c r="X790" s="72">
        <v>30759867000</v>
      </c>
      <c r="Y790" s="72"/>
      <c r="Z790" s="68"/>
      <c r="AA790" s="68"/>
      <c r="AB790" s="58">
        <f t="shared" si="478"/>
        <v>3.42</v>
      </c>
      <c r="AC790" s="198">
        <f t="shared" si="492"/>
        <v>42.2712</v>
      </c>
      <c r="AD790" s="199">
        <f t="shared" si="493"/>
        <v>12</v>
      </c>
      <c r="AE790" s="195">
        <v>44</v>
      </c>
      <c r="AF790" s="54"/>
      <c r="AG790" s="491">
        <v>32</v>
      </c>
      <c r="AH790" s="60"/>
      <c r="AI790" s="55"/>
      <c r="AJ790" s="61"/>
      <c r="AK790" s="62"/>
      <c r="AL790" s="63"/>
      <c r="AM790" s="64"/>
      <c r="AN790" s="65"/>
      <c r="AO790" s="66"/>
    </row>
    <row r="791" spans="1:41" s="22" customFormat="1" ht="51" customHeight="1" x14ac:dyDescent="0.15">
      <c r="A791" s="286"/>
      <c r="B791" s="171"/>
      <c r="C791" s="113" t="s">
        <v>653</v>
      </c>
      <c r="D791" s="76"/>
      <c r="E791" s="80"/>
      <c r="F791" s="220"/>
      <c r="G791" s="309"/>
      <c r="H791" s="210"/>
      <c r="I791" s="187">
        <v>0.65</v>
      </c>
      <c r="J791" s="188">
        <v>0.35</v>
      </c>
      <c r="K791" s="188"/>
      <c r="L791" s="188"/>
      <c r="M791" s="188"/>
      <c r="N791" s="189">
        <f t="shared" si="489"/>
        <v>1</v>
      </c>
      <c r="O791" s="190">
        <v>1.03</v>
      </c>
      <c r="P791" s="191">
        <v>35</v>
      </c>
      <c r="Q791" s="192">
        <v>32.200000000000003</v>
      </c>
      <c r="R791" s="192"/>
      <c r="S791" s="192"/>
      <c r="T791" s="192"/>
      <c r="U791" s="198">
        <f t="shared" si="490"/>
        <v>14.02</v>
      </c>
      <c r="V791" s="199">
        <f t="shared" si="491"/>
        <v>14</v>
      </c>
      <c r="W791" s="72">
        <v>200000000000</v>
      </c>
      <c r="X791" s="72">
        <v>30759867000</v>
      </c>
      <c r="Y791" s="72"/>
      <c r="Z791" s="68"/>
      <c r="AA791" s="68"/>
      <c r="AB791" s="58">
        <f t="shared" si="478"/>
        <v>3.42</v>
      </c>
      <c r="AC791" s="198">
        <f t="shared" si="492"/>
        <v>42.2712</v>
      </c>
      <c r="AD791" s="199">
        <f t="shared" si="493"/>
        <v>12</v>
      </c>
      <c r="AE791" s="195">
        <v>44</v>
      </c>
      <c r="AF791" s="54"/>
      <c r="AG791" s="491">
        <v>32</v>
      </c>
      <c r="AH791" s="60"/>
      <c r="AI791" s="55"/>
      <c r="AJ791" s="61"/>
      <c r="AK791" s="62"/>
      <c r="AL791" s="63"/>
      <c r="AM791" s="64"/>
      <c r="AN791" s="65"/>
      <c r="AO791" s="66"/>
    </row>
    <row r="792" spans="1:41" s="22" customFormat="1" ht="54" customHeight="1" x14ac:dyDescent="0.15">
      <c r="A792" s="286"/>
      <c r="B792" s="171"/>
      <c r="C792" s="80"/>
      <c r="D792" s="76"/>
      <c r="E792" s="80"/>
      <c r="F792" s="80"/>
      <c r="G792" s="330"/>
      <c r="H792" s="47"/>
      <c r="I792" s="187">
        <v>0.51</v>
      </c>
      <c r="J792" s="188">
        <v>0.49</v>
      </c>
      <c r="K792" s="188"/>
      <c r="L792" s="188"/>
      <c r="M792" s="188"/>
      <c r="N792" s="189">
        <f t="shared" si="489"/>
        <v>1</v>
      </c>
      <c r="O792" s="190">
        <v>1.03</v>
      </c>
      <c r="P792" s="191">
        <v>34</v>
      </c>
      <c r="Q792" s="192">
        <v>34</v>
      </c>
      <c r="R792" s="193"/>
      <c r="S792" s="192"/>
      <c r="T792" s="192"/>
      <c r="U792" s="198">
        <f t="shared" si="490"/>
        <v>14.01</v>
      </c>
      <c r="V792" s="199">
        <f t="shared" si="491"/>
        <v>14</v>
      </c>
      <c r="W792" s="72">
        <v>30759867000</v>
      </c>
      <c r="X792" s="68">
        <v>135354281000</v>
      </c>
      <c r="Y792" s="72"/>
      <c r="Z792" s="68"/>
      <c r="AA792" s="68"/>
      <c r="AB792" s="58">
        <f t="shared" si="478"/>
        <v>1.99</v>
      </c>
      <c r="AC792" s="198">
        <f t="shared" si="492"/>
        <v>24.596399999999999</v>
      </c>
      <c r="AD792" s="199">
        <f t="shared" si="493"/>
        <v>12</v>
      </c>
      <c r="AE792" s="195">
        <v>44</v>
      </c>
      <c r="AF792" s="54"/>
      <c r="AG792" s="491">
        <v>32</v>
      </c>
      <c r="AH792" s="60"/>
      <c r="AI792" s="55"/>
      <c r="AJ792" s="61"/>
      <c r="AK792" s="62"/>
      <c r="AL792" s="63"/>
      <c r="AM792" s="64"/>
      <c r="AN792" s="65"/>
      <c r="AO792" s="66"/>
    </row>
    <row r="793" spans="1:41" s="22" customFormat="1" ht="49.5" customHeight="1" x14ac:dyDescent="0.15">
      <c r="A793" s="286"/>
      <c r="B793" s="171"/>
      <c r="C793" s="243"/>
      <c r="D793" s="214"/>
      <c r="E793" s="220" t="s">
        <v>487</v>
      </c>
      <c r="F793" s="220"/>
      <c r="G793" s="288"/>
      <c r="H793" s="210" t="s">
        <v>54</v>
      </c>
      <c r="I793" s="187">
        <v>0.32</v>
      </c>
      <c r="J793" s="294">
        <v>0.24990000000000001</v>
      </c>
      <c r="K793" s="331">
        <v>0.13</v>
      </c>
      <c r="L793" s="332">
        <v>0.3</v>
      </c>
      <c r="M793" s="188"/>
      <c r="N793" s="289">
        <f t="shared" si="489"/>
        <v>0.99990000000000001</v>
      </c>
      <c r="O793" s="190">
        <v>1.03</v>
      </c>
      <c r="P793" s="191">
        <v>34.4</v>
      </c>
      <c r="Q793" s="192">
        <v>33.200000000000003</v>
      </c>
      <c r="R793" s="193">
        <v>32.200000000000003</v>
      </c>
      <c r="S793" s="192">
        <v>35</v>
      </c>
      <c r="T793" s="194"/>
      <c r="U793" s="198">
        <f t="shared" si="490"/>
        <v>14</v>
      </c>
      <c r="V793" s="196">
        <f t="shared" si="491"/>
        <v>14</v>
      </c>
      <c r="W793" s="72"/>
      <c r="X793" s="72"/>
      <c r="Y793" s="72"/>
      <c r="Z793" s="291">
        <v>200000000000</v>
      </c>
      <c r="AA793" s="292"/>
      <c r="AB793" s="58">
        <f t="shared" si="478"/>
        <v>1.46</v>
      </c>
      <c r="AC793" s="198">
        <f t="shared" si="492"/>
        <v>18.0456</v>
      </c>
      <c r="AD793" s="199">
        <f t="shared" si="493"/>
        <v>12</v>
      </c>
      <c r="AE793" s="195">
        <v>44</v>
      </c>
      <c r="AF793" s="54"/>
      <c r="AG793" s="491">
        <v>32</v>
      </c>
      <c r="AH793" s="60"/>
      <c r="AI793" s="55"/>
      <c r="AJ793" s="61"/>
      <c r="AK793" s="62"/>
      <c r="AL793" s="63"/>
      <c r="AM793" s="64"/>
      <c r="AN793" s="65"/>
      <c r="AO793" s="66"/>
    </row>
    <row r="794" spans="1:41" s="22" customFormat="1" ht="54" customHeight="1" thickBot="1" x14ac:dyDescent="0.2">
      <c r="A794" s="286"/>
      <c r="B794" s="171"/>
      <c r="C794" s="170"/>
      <c r="D794" s="76"/>
      <c r="E794" s="80"/>
      <c r="F794" s="220"/>
      <c r="G794" s="322"/>
      <c r="H794" s="210" t="s">
        <v>654</v>
      </c>
      <c r="I794" s="187">
        <v>0.4</v>
      </c>
      <c r="J794" s="188">
        <v>0.3</v>
      </c>
      <c r="K794" s="188">
        <v>0.3</v>
      </c>
      <c r="L794" s="188"/>
      <c r="M794" s="188"/>
      <c r="N794" s="189">
        <f t="shared" si="489"/>
        <v>1</v>
      </c>
      <c r="O794" s="190">
        <v>1.03</v>
      </c>
      <c r="P794" s="191">
        <v>35</v>
      </c>
      <c r="Q794" s="192">
        <v>32.200000000000003</v>
      </c>
      <c r="R794" s="193">
        <v>34.700000000000003</v>
      </c>
      <c r="S794" s="192"/>
      <c r="T794" s="192"/>
      <c r="U794" s="198">
        <f t="shared" si="490"/>
        <v>14.04</v>
      </c>
      <c r="V794" s="199">
        <f t="shared" si="491"/>
        <v>14</v>
      </c>
      <c r="W794" s="68">
        <v>73488922000</v>
      </c>
      <c r="X794" s="68">
        <v>19094475000</v>
      </c>
      <c r="Y794" s="323">
        <v>41220404000</v>
      </c>
      <c r="Z794" s="68"/>
      <c r="AA794" s="68"/>
      <c r="AB794" s="58">
        <f t="shared" si="478"/>
        <v>1.1499999999999999</v>
      </c>
      <c r="AC794" s="198">
        <f t="shared" si="492"/>
        <v>14.213999999999999</v>
      </c>
      <c r="AD794" s="199">
        <f t="shared" si="493"/>
        <v>12</v>
      </c>
      <c r="AE794" s="195">
        <v>44</v>
      </c>
      <c r="AF794" s="54"/>
      <c r="AG794" s="491">
        <v>32</v>
      </c>
      <c r="AH794" s="60"/>
      <c r="AI794" s="55"/>
      <c r="AJ794" s="61"/>
      <c r="AK794" s="62"/>
      <c r="AL794" s="63"/>
      <c r="AM794" s="64"/>
      <c r="AN794" s="65"/>
      <c r="AO794" s="66"/>
    </row>
    <row r="795" spans="1:41" s="22" customFormat="1" ht="42" customHeight="1" x14ac:dyDescent="0.15">
      <c r="A795" s="286"/>
      <c r="B795" s="171"/>
      <c r="C795" s="118" t="s">
        <v>254</v>
      </c>
      <c r="D795" s="73" t="s">
        <v>50</v>
      </c>
      <c r="E795" s="80"/>
      <c r="F795" s="80"/>
      <c r="G795" s="333"/>
      <c r="H795" s="210" t="s">
        <v>655</v>
      </c>
      <c r="I795" s="187">
        <v>0.4</v>
      </c>
      <c r="J795" s="188">
        <v>0.3</v>
      </c>
      <c r="K795" s="188">
        <v>0.3</v>
      </c>
      <c r="L795" s="188"/>
      <c r="M795" s="188"/>
      <c r="N795" s="189">
        <f t="shared" si="489"/>
        <v>1</v>
      </c>
      <c r="O795" s="190">
        <v>1.03</v>
      </c>
      <c r="P795" s="191">
        <v>35</v>
      </c>
      <c r="Q795" s="192">
        <v>32.200000000000003</v>
      </c>
      <c r="R795" s="193">
        <v>34.700000000000003</v>
      </c>
      <c r="S795" s="192"/>
      <c r="T795" s="194"/>
      <c r="U795" s="195">
        <f t="shared" si="490"/>
        <v>14.04</v>
      </c>
      <c r="V795" s="196">
        <f t="shared" si="491"/>
        <v>14</v>
      </c>
      <c r="W795" s="72"/>
      <c r="X795" s="68">
        <v>215830738000</v>
      </c>
      <c r="Y795" s="68">
        <v>14163351000</v>
      </c>
      <c r="Z795" s="68"/>
      <c r="AA795" s="68"/>
      <c r="AB795" s="58">
        <f t="shared" si="478"/>
        <v>1.68</v>
      </c>
      <c r="AC795" s="195">
        <f t="shared" si="492"/>
        <v>20.764800000000001</v>
      </c>
      <c r="AD795" s="199">
        <f t="shared" si="493"/>
        <v>12</v>
      </c>
      <c r="AE795" s="195">
        <v>44</v>
      </c>
      <c r="AF795" s="54"/>
      <c r="AG795" s="491">
        <v>32</v>
      </c>
      <c r="AH795" s="60"/>
      <c r="AI795" s="55"/>
      <c r="AJ795" s="61"/>
      <c r="AK795" s="62"/>
      <c r="AL795" s="63"/>
      <c r="AM795" s="64"/>
      <c r="AN795" s="65"/>
      <c r="AO795" s="66"/>
    </row>
    <row r="796" spans="1:41" s="22" customFormat="1" ht="54" customHeight="1" x14ac:dyDescent="0.15">
      <c r="A796" s="286"/>
      <c r="B796" s="171"/>
      <c r="C796" s="170"/>
      <c r="D796" s="95"/>
      <c r="E796" s="94"/>
      <c r="F796" s="80"/>
      <c r="G796" s="322"/>
      <c r="H796" s="210" t="s">
        <v>317</v>
      </c>
      <c r="I796" s="187">
        <v>0.51</v>
      </c>
      <c r="J796" s="188">
        <v>0.49</v>
      </c>
      <c r="K796" s="188"/>
      <c r="L796" s="188"/>
      <c r="M796" s="188"/>
      <c r="N796" s="189">
        <f t="shared" si="489"/>
        <v>1</v>
      </c>
      <c r="O796" s="190">
        <v>1.03</v>
      </c>
      <c r="P796" s="191">
        <v>34</v>
      </c>
      <c r="Q796" s="192">
        <v>34</v>
      </c>
      <c r="R796" s="193"/>
      <c r="S796" s="192"/>
      <c r="T796" s="192"/>
      <c r="U796" s="198">
        <f t="shared" si="490"/>
        <v>14.01</v>
      </c>
      <c r="V796" s="199">
        <f t="shared" si="491"/>
        <v>14</v>
      </c>
      <c r="W796" s="68">
        <v>55110550000</v>
      </c>
      <c r="X796" s="68">
        <v>57529280000</v>
      </c>
      <c r="Y796" s="72"/>
      <c r="Z796" s="68"/>
      <c r="AA796" s="68"/>
      <c r="AB796" s="58">
        <f t="shared" si="478"/>
        <v>1.37</v>
      </c>
      <c r="AC796" s="198">
        <f t="shared" si="492"/>
        <v>16.933200000000003</v>
      </c>
      <c r="AD796" s="199">
        <f t="shared" si="493"/>
        <v>12</v>
      </c>
      <c r="AE796" s="195">
        <v>44</v>
      </c>
      <c r="AF796" s="54"/>
      <c r="AG796" s="491">
        <v>32</v>
      </c>
      <c r="AH796" s="60"/>
      <c r="AI796" s="55"/>
      <c r="AJ796" s="61"/>
      <c r="AK796" s="62"/>
      <c r="AL796" s="63"/>
      <c r="AM796" s="64"/>
      <c r="AN796" s="65"/>
      <c r="AO796" s="66"/>
    </row>
    <row r="797" spans="1:41" s="22" customFormat="1" ht="56.25" customHeight="1" x14ac:dyDescent="0.15">
      <c r="A797" s="286"/>
      <c r="B797" s="171"/>
      <c r="C797" s="80"/>
      <c r="D797" s="73"/>
      <c r="E797" s="73"/>
      <c r="F797" s="334"/>
      <c r="G797" s="83"/>
      <c r="H797" s="210" t="s">
        <v>656</v>
      </c>
      <c r="I797" s="187">
        <v>0.6</v>
      </c>
      <c r="J797" s="188">
        <v>0.4</v>
      </c>
      <c r="K797" s="188"/>
      <c r="L797" s="188"/>
      <c r="M797" s="188"/>
      <c r="N797" s="189">
        <f t="shared" si="489"/>
        <v>1</v>
      </c>
      <c r="O797" s="190">
        <v>1.03</v>
      </c>
      <c r="P797" s="191">
        <v>33.6</v>
      </c>
      <c r="Q797" s="192">
        <v>35</v>
      </c>
      <c r="R797" s="193"/>
      <c r="S797" s="192"/>
      <c r="T797" s="194"/>
      <c r="U797" s="195">
        <f>ROUND((((P797*14/35*I797)+(Q797*14/35*J797)+(R797*14/35*K797)+(S797*14/35*L797)+(T797*14/35*M797))*O797),2)</f>
        <v>14.07</v>
      </c>
      <c r="V797" s="196">
        <f>IF(U797&gt;=14,14,U797)</f>
        <v>14</v>
      </c>
      <c r="W797" s="68">
        <v>50229105000</v>
      </c>
      <c r="X797" s="72">
        <v>44250648000</v>
      </c>
      <c r="Y797" s="72"/>
      <c r="Z797" s="68"/>
      <c r="AA797" s="68"/>
      <c r="AB797" s="58">
        <f t="shared" si="478"/>
        <v>1.1599999999999999</v>
      </c>
      <c r="AC797" s="195">
        <f>12*AB797*O797</f>
        <v>14.337599999999998</v>
      </c>
      <c r="AD797" s="199">
        <f>IF(AC797&gt;=12,12,AC797)</f>
        <v>12</v>
      </c>
      <c r="AE797" s="195">
        <v>44</v>
      </c>
      <c r="AF797" s="54"/>
      <c r="AG797" s="491">
        <v>32</v>
      </c>
      <c r="AH797" s="60"/>
      <c r="AI797" s="55"/>
      <c r="AJ797" s="61"/>
      <c r="AK797" s="62"/>
      <c r="AL797" s="63"/>
      <c r="AM797" s="64"/>
      <c r="AN797" s="65"/>
      <c r="AO797" s="66"/>
    </row>
    <row r="798" spans="1:41" s="22" customFormat="1" ht="42" customHeight="1" x14ac:dyDescent="0.15">
      <c r="A798" s="286"/>
      <c r="B798" s="327"/>
      <c r="C798" s="220"/>
      <c r="D798" s="73"/>
      <c r="E798" s="73"/>
      <c r="F798" s="334"/>
      <c r="G798" s="83"/>
      <c r="H798" s="210" t="s">
        <v>657</v>
      </c>
      <c r="I798" s="187">
        <v>0.51</v>
      </c>
      <c r="J798" s="188">
        <v>0.49</v>
      </c>
      <c r="K798" s="188"/>
      <c r="L798" s="188"/>
      <c r="M798" s="188"/>
      <c r="N798" s="189">
        <f t="shared" si="489"/>
        <v>1</v>
      </c>
      <c r="O798" s="190">
        <v>1.03</v>
      </c>
      <c r="P798" s="191">
        <v>34</v>
      </c>
      <c r="Q798" s="192">
        <v>34</v>
      </c>
      <c r="R798" s="193"/>
      <c r="S798" s="192"/>
      <c r="T798" s="194"/>
      <c r="U798" s="195">
        <f>ROUND((((P798*14/35*I798)+(Q798*14/35*J798)+(R798*14/35*K798)+(S798*14/35*L798)+(T798*14/35*M798))*O798),2)</f>
        <v>14.01</v>
      </c>
      <c r="V798" s="196">
        <f>IF(U798&gt;=14,14,U798)</f>
        <v>14</v>
      </c>
      <c r="W798" s="68">
        <v>33059306000</v>
      </c>
      <c r="X798" s="68">
        <v>64744340000</v>
      </c>
      <c r="Y798" s="68"/>
      <c r="Z798" s="68"/>
      <c r="AA798" s="68"/>
      <c r="AB798" s="58">
        <f t="shared" si="478"/>
        <v>1.18</v>
      </c>
      <c r="AC798" s="195">
        <f>12*AB798*O798</f>
        <v>14.584800000000001</v>
      </c>
      <c r="AD798" s="199">
        <f>IF(AC798&gt;=12,12,AC798)</f>
        <v>12</v>
      </c>
      <c r="AE798" s="195">
        <v>44</v>
      </c>
      <c r="AF798" s="54"/>
      <c r="AG798" s="491">
        <v>32</v>
      </c>
      <c r="AH798" s="60"/>
      <c r="AI798" s="55"/>
      <c r="AJ798" s="61"/>
      <c r="AK798" s="62"/>
      <c r="AL798" s="63"/>
      <c r="AM798" s="64"/>
      <c r="AN798" s="65"/>
      <c r="AO798" s="66"/>
    </row>
    <row r="799" spans="1:41" s="22" customFormat="1" ht="51" customHeight="1" x14ac:dyDescent="0.15">
      <c r="A799" s="286"/>
      <c r="B799" s="171"/>
      <c r="C799" s="80"/>
      <c r="D799" s="73"/>
      <c r="E799" s="95" t="s">
        <v>554</v>
      </c>
      <c r="F799" s="214"/>
      <c r="G799" s="287"/>
      <c r="H799" s="210" t="s">
        <v>266</v>
      </c>
      <c r="I799" s="187">
        <v>0.4</v>
      </c>
      <c r="J799" s="188">
        <v>0.3</v>
      </c>
      <c r="K799" s="188">
        <v>0.3</v>
      </c>
      <c r="L799" s="188"/>
      <c r="M799" s="188"/>
      <c r="N799" s="189">
        <f>SUM(I799:M799)</f>
        <v>1</v>
      </c>
      <c r="O799" s="190">
        <v>1.03</v>
      </c>
      <c r="P799" s="191">
        <v>34</v>
      </c>
      <c r="Q799" s="192">
        <v>34.4</v>
      </c>
      <c r="R799" s="192">
        <v>33.6</v>
      </c>
      <c r="S799" s="192"/>
      <c r="T799" s="192"/>
      <c r="U799" s="198">
        <f>ROUND((((P799*14/35*I799)+(Q799*14/35*J799)+(R799*14/35*K799)+(S799*14/35*L799)+(T799*14/35*M799))*O799),2)</f>
        <v>14.01</v>
      </c>
      <c r="V799" s="199">
        <f>IF(U799&gt;=14,14,U799)</f>
        <v>14</v>
      </c>
      <c r="W799" s="72">
        <v>108136310000</v>
      </c>
      <c r="X799" s="68">
        <v>15075277000</v>
      </c>
      <c r="Y799" s="72">
        <v>47531860000</v>
      </c>
      <c r="Z799" s="68"/>
      <c r="AA799" s="68"/>
      <c r="AB799" s="58">
        <f t="shared" si="478"/>
        <v>1.51</v>
      </c>
      <c r="AC799" s="198">
        <f>12*AB799*O799</f>
        <v>18.663600000000002</v>
      </c>
      <c r="AD799" s="199">
        <f>IF(AC799&gt;=12,12,AC799)</f>
        <v>12</v>
      </c>
      <c r="AE799" s="195">
        <v>44</v>
      </c>
      <c r="AF799" s="54"/>
      <c r="AG799" s="491">
        <v>32</v>
      </c>
      <c r="AH799" s="60"/>
      <c r="AI799" s="55"/>
      <c r="AJ799" s="61"/>
      <c r="AK799" s="62"/>
      <c r="AL799" s="63"/>
      <c r="AM799" s="64"/>
      <c r="AN799" s="65"/>
      <c r="AO799" s="66"/>
    </row>
    <row r="800" spans="1:41" s="22" customFormat="1" ht="54" customHeight="1" x14ac:dyDescent="0.15">
      <c r="A800" s="286"/>
      <c r="B800" s="171"/>
      <c r="C800" s="109" t="s">
        <v>658</v>
      </c>
      <c r="D800" s="95"/>
      <c r="E800" s="80" t="s">
        <v>533</v>
      </c>
      <c r="F800" s="80"/>
      <c r="G800" s="214"/>
      <c r="H800" s="210" t="s">
        <v>250</v>
      </c>
      <c r="I800" s="187">
        <v>0.38</v>
      </c>
      <c r="J800" s="188">
        <v>0.32</v>
      </c>
      <c r="K800" s="188">
        <v>0.3</v>
      </c>
      <c r="L800" s="188"/>
      <c r="M800" s="188"/>
      <c r="N800" s="189">
        <f>SUM(I800:M800)</f>
        <v>1</v>
      </c>
      <c r="O800" s="190">
        <v>1.03</v>
      </c>
      <c r="P800" s="191">
        <v>33.200000000000003</v>
      </c>
      <c r="Q800" s="192">
        <v>34.4</v>
      </c>
      <c r="R800" s="193">
        <v>34.700000000000003</v>
      </c>
      <c r="S800" s="192"/>
      <c r="T800" s="192"/>
      <c r="U800" s="198">
        <f>ROUND((((P800*14/35*I800)+(Q800*14/35*J800)+(R800*14/35*K800)+(S800*14/35*L800)+(T800*14/35*M800))*O800),2)</f>
        <v>14.02</v>
      </c>
      <c r="V800" s="199">
        <f>IF(U800&gt;=14,14,U800)</f>
        <v>14</v>
      </c>
      <c r="W800" s="68">
        <v>102866213000</v>
      </c>
      <c r="X800" s="68">
        <v>3779606000</v>
      </c>
      <c r="Y800" s="72">
        <v>32152642000</v>
      </c>
      <c r="Z800" s="72"/>
      <c r="AA800" s="68"/>
      <c r="AB800" s="58">
        <f t="shared" si="478"/>
        <v>1.21</v>
      </c>
      <c r="AC800" s="198">
        <f>12*AB800*O800</f>
        <v>14.9556</v>
      </c>
      <c r="AD800" s="199">
        <f>IF(AC800&gt;=12,12,AC800)</f>
        <v>12</v>
      </c>
      <c r="AE800" s="195">
        <v>44</v>
      </c>
      <c r="AF800" s="54"/>
      <c r="AG800" s="491">
        <v>32</v>
      </c>
      <c r="AH800" s="60"/>
      <c r="AI800" s="55"/>
      <c r="AJ800" s="61"/>
      <c r="AK800" s="62"/>
      <c r="AL800" s="63"/>
      <c r="AM800" s="64"/>
      <c r="AN800" s="65"/>
      <c r="AO800" s="66"/>
    </row>
    <row r="801" spans="1:41" s="22" customFormat="1" ht="45.75" customHeight="1" x14ac:dyDescent="0.15">
      <c r="A801" s="286"/>
      <c r="B801" s="171"/>
      <c r="C801" s="224" t="s">
        <v>659</v>
      </c>
      <c r="D801" s="76" t="s">
        <v>660</v>
      </c>
      <c r="E801" s="95" t="s">
        <v>342</v>
      </c>
      <c r="F801" s="335"/>
      <c r="G801" s="336"/>
      <c r="H801" s="337" t="s">
        <v>661</v>
      </c>
      <c r="I801" s="187">
        <v>0.5</v>
      </c>
      <c r="J801" s="188">
        <v>0.2</v>
      </c>
      <c r="K801" s="188">
        <v>0.1</v>
      </c>
      <c r="L801" s="188">
        <v>0.2</v>
      </c>
      <c r="M801" s="188"/>
      <c r="N801" s="189">
        <f>SUM(I801:M801)</f>
        <v>1</v>
      </c>
      <c r="O801" s="190">
        <v>1.03</v>
      </c>
      <c r="P801" s="191">
        <v>35</v>
      </c>
      <c r="Q801" s="192">
        <v>35</v>
      </c>
      <c r="R801" s="192">
        <v>31.6</v>
      </c>
      <c r="S801" s="192">
        <v>33.200000000000003</v>
      </c>
      <c r="T801" s="192"/>
      <c r="U801" s="198">
        <f>ROUND((((P801*14/35*I801)+(Q801*14/35*J801)+(R801*14/35*K801)+(S801*14/35*L801)+(T801*14/35*M801))*O801),2)</f>
        <v>14.13</v>
      </c>
      <c r="V801" s="199">
        <f>IF(U801&gt;=14,14,U801)</f>
        <v>14</v>
      </c>
      <c r="W801" s="323">
        <v>144217026000</v>
      </c>
      <c r="X801" s="68">
        <v>1658136000</v>
      </c>
      <c r="Y801" s="72"/>
      <c r="Z801" s="68"/>
      <c r="AA801" s="68"/>
      <c r="AB801" s="58">
        <f t="shared" si="478"/>
        <v>1.76</v>
      </c>
      <c r="AC801" s="198">
        <f>12*AB801*O801</f>
        <v>21.753600000000002</v>
      </c>
      <c r="AD801" s="199">
        <f>IF(AC801&gt;=12,12,AC801)</f>
        <v>12</v>
      </c>
      <c r="AE801" s="195">
        <v>44</v>
      </c>
      <c r="AF801" s="54"/>
      <c r="AG801" s="491">
        <v>32</v>
      </c>
      <c r="AH801" s="60"/>
      <c r="AI801" s="55"/>
      <c r="AJ801" s="61"/>
      <c r="AK801" s="62"/>
      <c r="AL801" s="63"/>
      <c r="AM801" s="64"/>
      <c r="AN801" s="65"/>
      <c r="AO801" s="66"/>
    </row>
    <row r="802" spans="1:41" s="22" customFormat="1" ht="72" customHeight="1" x14ac:dyDescent="0.15">
      <c r="A802" s="286"/>
      <c r="B802" s="171"/>
      <c r="C802" s="76"/>
      <c r="D802" s="80"/>
      <c r="E802" s="338"/>
      <c r="F802" s="95"/>
      <c r="G802" s="83"/>
      <c r="H802" s="210"/>
      <c r="I802" s="187"/>
      <c r="J802" s="188"/>
      <c r="K802" s="188"/>
      <c r="L802" s="188"/>
      <c r="M802" s="188"/>
      <c r="N802" s="189"/>
      <c r="O802" s="190"/>
      <c r="P802" s="191"/>
      <c r="Q802" s="192"/>
      <c r="R802" s="193"/>
      <c r="S802" s="192"/>
      <c r="T802" s="194"/>
      <c r="U802" s="195"/>
      <c r="V802" s="196"/>
      <c r="W802" s="72"/>
      <c r="X802" s="68"/>
      <c r="Y802" s="68"/>
      <c r="Z802" s="68"/>
      <c r="AA802" s="68"/>
      <c r="AB802" s="58">
        <f t="shared" si="478"/>
        <v>0</v>
      </c>
      <c r="AC802" s="195"/>
      <c r="AD802" s="199"/>
      <c r="AE802" s="195"/>
      <c r="AF802" s="54"/>
      <c r="AG802" s="491">
        <v>32</v>
      </c>
      <c r="AH802" s="60"/>
      <c r="AI802" s="55"/>
      <c r="AJ802" s="61"/>
      <c r="AK802" s="62"/>
      <c r="AL802" s="63"/>
      <c r="AM802" s="64"/>
      <c r="AN802" s="65"/>
      <c r="AO802" s="66"/>
    </row>
    <row r="803" spans="1:41" s="22" customFormat="1" ht="51" customHeight="1" x14ac:dyDescent="0.15">
      <c r="A803" s="286"/>
      <c r="B803" s="171"/>
      <c r="C803" s="73" t="s">
        <v>622</v>
      </c>
      <c r="D803" s="76" t="s">
        <v>230</v>
      </c>
      <c r="E803" s="80"/>
      <c r="F803" s="214"/>
      <c r="G803" s="287"/>
      <c r="H803" s="210" t="s">
        <v>662</v>
      </c>
      <c r="I803" s="187">
        <v>0.52</v>
      </c>
      <c r="J803" s="188">
        <v>0.48</v>
      </c>
      <c r="K803" s="188"/>
      <c r="L803" s="188"/>
      <c r="M803" s="188"/>
      <c r="N803" s="189">
        <f t="shared" ref="N803:N812" si="494">SUM(I803:M803)</f>
        <v>1</v>
      </c>
      <c r="O803" s="190">
        <v>1.03</v>
      </c>
      <c r="P803" s="191">
        <v>34.700000000000003</v>
      </c>
      <c r="Q803" s="192">
        <v>33.200000000000003</v>
      </c>
      <c r="R803" s="192"/>
      <c r="S803" s="192"/>
      <c r="T803" s="192"/>
      <c r="U803" s="198">
        <f t="shared" ref="U803:U812" si="495">ROUND((((P803*14/35*I803)+(Q803*14/35*J803)+(R803*14/35*K803)+(S803*14/35*L803)+(T803*14/35*M803))*O803),2)</f>
        <v>14</v>
      </c>
      <c r="V803" s="199">
        <f t="shared" ref="V803:V812" si="496">IF(U803&gt;=14,14,U803)</f>
        <v>14</v>
      </c>
      <c r="W803" s="72">
        <v>18063000000</v>
      </c>
      <c r="X803" s="72">
        <v>72247020000</v>
      </c>
      <c r="Y803" s="72"/>
      <c r="Z803" s="68"/>
      <c r="AA803" s="68"/>
      <c r="AB803" s="58">
        <f t="shared" si="478"/>
        <v>1.07</v>
      </c>
      <c r="AC803" s="198">
        <f t="shared" ref="AC803:AC812" si="497">12*AB803*O803</f>
        <v>13.225200000000001</v>
      </c>
      <c r="AD803" s="199">
        <f t="shared" ref="AD803:AD812" si="498">IF(AC803&gt;=12,12,AC803)</f>
        <v>12</v>
      </c>
      <c r="AE803" s="195">
        <v>44</v>
      </c>
      <c r="AF803" s="54"/>
      <c r="AG803" s="491">
        <v>32</v>
      </c>
      <c r="AH803" s="60"/>
      <c r="AI803" s="55"/>
      <c r="AJ803" s="61"/>
      <c r="AK803" s="62"/>
      <c r="AL803" s="63"/>
      <c r="AM803" s="64"/>
      <c r="AN803" s="65"/>
      <c r="AO803" s="66"/>
    </row>
    <row r="804" spans="1:41" s="22" customFormat="1" ht="54" customHeight="1" x14ac:dyDescent="0.15">
      <c r="A804" s="286"/>
      <c r="B804" s="171"/>
      <c r="C804" s="73"/>
      <c r="D804" s="95" t="s">
        <v>663</v>
      </c>
      <c r="E804" s="95" t="s">
        <v>583</v>
      </c>
      <c r="F804" s="80"/>
      <c r="G804" s="214"/>
      <c r="H804" s="210" t="s">
        <v>664</v>
      </c>
      <c r="I804" s="187">
        <v>0.5</v>
      </c>
      <c r="J804" s="188">
        <v>0.3</v>
      </c>
      <c r="K804" s="188">
        <v>0.2</v>
      </c>
      <c r="L804" s="188"/>
      <c r="M804" s="188"/>
      <c r="N804" s="189">
        <f t="shared" si="494"/>
        <v>1</v>
      </c>
      <c r="O804" s="190">
        <v>1.03</v>
      </c>
      <c r="P804" s="191">
        <v>34.700000000000003</v>
      </c>
      <c r="Q804" s="192">
        <v>33.200000000000003</v>
      </c>
      <c r="R804" s="193">
        <v>33.6</v>
      </c>
      <c r="S804" s="192"/>
      <c r="T804" s="192"/>
      <c r="U804" s="198">
        <f t="shared" si="495"/>
        <v>14.02</v>
      </c>
      <c r="V804" s="199">
        <f t="shared" si="496"/>
        <v>14</v>
      </c>
      <c r="W804" s="72">
        <v>64362966000</v>
      </c>
      <c r="X804" s="68">
        <v>33617871000</v>
      </c>
      <c r="Y804" s="72">
        <v>31858428000</v>
      </c>
      <c r="Z804" s="68"/>
      <c r="AA804" s="68"/>
      <c r="AB804" s="58">
        <f t="shared" si="478"/>
        <v>1.18</v>
      </c>
      <c r="AC804" s="198">
        <f t="shared" si="497"/>
        <v>14.584800000000001</v>
      </c>
      <c r="AD804" s="199">
        <f t="shared" si="498"/>
        <v>12</v>
      </c>
      <c r="AE804" s="195">
        <v>44</v>
      </c>
      <c r="AF804" s="54"/>
      <c r="AG804" s="491">
        <v>32</v>
      </c>
      <c r="AH804" s="60"/>
      <c r="AI804" s="55"/>
      <c r="AJ804" s="61"/>
      <c r="AK804" s="62"/>
      <c r="AL804" s="63"/>
      <c r="AM804" s="64"/>
      <c r="AN804" s="65"/>
      <c r="AO804" s="66"/>
    </row>
    <row r="805" spans="1:41" s="22" customFormat="1" ht="69" customHeight="1" x14ac:dyDescent="0.15">
      <c r="A805" s="286"/>
      <c r="B805" s="171"/>
      <c r="C805" s="170"/>
      <c r="D805" s="80" t="s">
        <v>639</v>
      </c>
      <c r="E805" s="95" t="s">
        <v>665</v>
      </c>
      <c r="F805" s="80" t="s">
        <v>625</v>
      </c>
      <c r="G805" s="214"/>
      <c r="H805" s="210" t="s">
        <v>666</v>
      </c>
      <c r="I805" s="187">
        <v>0.36</v>
      </c>
      <c r="J805" s="188">
        <v>0.13</v>
      </c>
      <c r="K805" s="188">
        <v>0.17</v>
      </c>
      <c r="L805" s="188">
        <v>0.34</v>
      </c>
      <c r="M805" s="188"/>
      <c r="N805" s="189">
        <f t="shared" si="494"/>
        <v>1</v>
      </c>
      <c r="O805" s="190">
        <v>1.03</v>
      </c>
      <c r="P805" s="191">
        <v>35</v>
      </c>
      <c r="Q805" s="192">
        <v>32.200000000000003</v>
      </c>
      <c r="R805" s="193">
        <v>34.700000000000003</v>
      </c>
      <c r="S805" s="192">
        <v>33.200000000000003</v>
      </c>
      <c r="T805" s="194"/>
      <c r="U805" s="195">
        <f t="shared" si="495"/>
        <v>14</v>
      </c>
      <c r="V805" s="196">
        <f t="shared" si="496"/>
        <v>14</v>
      </c>
      <c r="W805" s="68"/>
      <c r="X805" s="68"/>
      <c r="Y805" s="68"/>
      <c r="Z805" s="68">
        <v>160000000000</v>
      </c>
      <c r="AA805" s="68"/>
      <c r="AB805" s="58">
        <f t="shared" ref="AB805:AB868" si="499">ROUND(((((W805*I805)+(X805*J805)+(Y805*K805)+(Z805*L805)+(AA805*M805))/$L$2)),2)</f>
        <v>1.32</v>
      </c>
      <c r="AC805" s="195">
        <f t="shared" si="497"/>
        <v>16.315200000000001</v>
      </c>
      <c r="AD805" s="199">
        <f t="shared" si="498"/>
        <v>12</v>
      </c>
      <c r="AE805" s="195">
        <v>44</v>
      </c>
      <c r="AF805" s="54"/>
      <c r="AG805" s="491">
        <v>32</v>
      </c>
      <c r="AH805" s="60"/>
      <c r="AI805" s="55"/>
      <c r="AJ805" s="61"/>
      <c r="AK805" s="62"/>
      <c r="AL805" s="63"/>
      <c r="AM805" s="64"/>
      <c r="AN805" s="65"/>
      <c r="AO805" s="66"/>
    </row>
    <row r="806" spans="1:41" s="22" customFormat="1" ht="42" customHeight="1" x14ac:dyDescent="0.15">
      <c r="A806" s="286"/>
      <c r="B806" s="171"/>
      <c r="C806" s="73"/>
      <c r="D806" s="73"/>
      <c r="E806" s="80"/>
      <c r="F806" s="80" t="s">
        <v>551</v>
      </c>
      <c r="G806" s="73"/>
      <c r="H806" s="210" t="s">
        <v>667</v>
      </c>
      <c r="I806" s="187">
        <v>0.59</v>
      </c>
      <c r="J806" s="188">
        <v>0.3</v>
      </c>
      <c r="K806" s="188">
        <v>0.11</v>
      </c>
      <c r="L806" s="188"/>
      <c r="M806" s="188"/>
      <c r="N806" s="189">
        <f t="shared" si="494"/>
        <v>0.99999999999999989</v>
      </c>
      <c r="O806" s="190">
        <v>1.03</v>
      </c>
      <c r="P806" s="191">
        <v>34.700000000000003</v>
      </c>
      <c r="Q806" s="192">
        <v>32.200000000000003</v>
      </c>
      <c r="R806" s="193">
        <v>35</v>
      </c>
      <c r="S806" s="192">
        <v>33.6</v>
      </c>
      <c r="T806" s="194"/>
      <c r="U806" s="195">
        <f t="shared" si="495"/>
        <v>14</v>
      </c>
      <c r="V806" s="196">
        <f t="shared" si="496"/>
        <v>14</v>
      </c>
      <c r="W806" s="68">
        <v>36769761000</v>
      </c>
      <c r="X806" s="72">
        <v>59573089000</v>
      </c>
      <c r="Y806" s="68">
        <v>1324217000</v>
      </c>
      <c r="Z806" s="68">
        <v>44869596000</v>
      </c>
      <c r="AA806" s="68"/>
      <c r="AB806" s="58">
        <f t="shared" si="499"/>
        <v>0.97</v>
      </c>
      <c r="AC806" s="195">
        <f t="shared" si="497"/>
        <v>11.9892</v>
      </c>
      <c r="AD806" s="199">
        <f t="shared" si="498"/>
        <v>11.9892</v>
      </c>
      <c r="AE806" s="195">
        <v>44</v>
      </c>
      <c r="AF806" s="54"/>
      <c r="AG806" s="491">
        <v>32</v>
      </c>
      <c r="AH806" s="60"/>
      <c r="AI806" s="55"/>
      <c r="AJ806" s="61"/>
      <c r="AK806" s="62"/>
      <c r="AL806" s="63"/>
      <c r="AM806" s="64"/>
      <c r="AN806" s="65"/>
      <c r="AO806" s="66"/>
    </row>
    <row r="807" spans="1:41" s="22" customFormat="1" ht="54" customHeight="1" x14ac:dyDescent="0.15">
      <c r="A807" s="286"/>
      <c r="B807" s="171"/>
      <c r="C807" s="95"/>
      <c r="D807" s="95" t="s">
        <v>388</v>
      </c>
      <c r="E807" s="80"/>
      <c r="F807" s="80"/>
      <c r="G807" s="186"/>
      <c r="H807" s="210" t="s">
        <v>423</v>
      </c>
      <c r="I807" s="187">
        <v>0.7</v>
      </c>
      <c r="J807" s="188">
        <v>0.2</v>
      </c>
      <c r="K807" s="188">
        <v>0.1</v>
      </c>
      <c r="L807" s="188"/>
      <c r="M807" s="188"/>
      <c r="N807" s="189">
        <f t="shared" si="494"/>
        <v>0.99999999999999989</v>
      </c>
      <c r="O807" s="190">
        <v>1.03</v>
      </c>
      <c r="P807" s="191">
        <v>35</v>
      </c>
      <c r="Q807" s="192">
        <v>33.200000000000003</v>
      </c>
      <c r="R807" s="192">
        <v>29.3</v>
      </c>
      <c r="S807" s="192"/>
      <c r="T807" s="194"/>
      <c r="U807" s="195">
        <f t="shared" si="495"/>
        <v>14.04</v>
      </c>
      <c r="V807" s="196">
        <f t="shared" si="496"/>
        <v>14</v>
      </c>
      <c r="W807" s="56">
        <v>10646027000</v>
      </c>
      <c r="X807" s="68">
        <v>61498757000</v>
      </c>
      <c r="Y807" s="68">
        <v>300386602000</v>
      </c>
      <c r="Z807" s="68"/>
      <c r="AA807" s="68"/>
      <c r="AB807" s="58">
        <f t="shared" si="499"/>
        <v>1.21</v>
      </c>
      <c r="AC807" s="195">
        <f t="shared" si="497"/>
        <v>14.9556</v>
      </c>
      <c r="AD807" s="199">
        <f t="shared" si="498"/>
        <v>12</v>
      </c>
      <c r="AE807" s="195">
        <v>44</v>
      </c>
      <c r="AF807" s="54"/>
      <c r="AG807" s="491">
        <v>32</v>
      </c>
      <c r="AH807" s="60"/>
      <c r="AI807" s="55"/>
      <c r="AJ807" s="61"/>
      <c r="AK807" s="62"/>
      <c r="AL807" s="63"/>
      <c r="AM807" s="64"/>
      <c r="AN807" s="65"/>
      <c r="AO807" s="66"/>
    </row>
    <row r="808" spans="1:41" s="22" customFormat="1" ht="54" customHeight="1" x14ac:dyDescent="0.15">
      <c r="A808" s="286"/>
      <c r="B808" s="171"/>
      <c r="C808" s="202" t="s">
        <v>668</v>
      </c>
      <c r="D808" s="202" t="s">
        <v>560</v>
      </c>
      <c r="E808" s="95" t="s">
        <v>669</v>
      </c>
      <c r="F808" s="170"/>
      <c r="G808" s="170"/>
      <c r="H808" s="210" t="s">
        <v>668</v>
      </c>
      <c r="I808" s="187">
        <v>0.5</v>
      </c>
      <c r="J808" s="188">
        <v>0.3</v>
      </c>
      <c r="K808" s="188">
        <v>0.2</v>
      </c>
      <c r="L808" s="188"/>
      <c r="M808" s="188"/>
      <c r="N808" s="189">
        <f t="shared" si="494"/>
        <v>1</v>
      </c>
      <c r="O808" s="190">
        <v>1.03</v>
      </c>
      <c r="P808" s="191"/>
      <c r="Q808" s="192"/>
      <c r="R808" s="193"/>
      <c r="S808" s="192"/>
      <c r="T808" s="194"/>
      <c r="U808" s="195">
        <f t="shared" si="495"/>
        <v>0</v>
      </c>
      <c r="V808" s="196">
        <f t="shared" si="496"/>
        <v>0</v>
      </c>
      <c r="W808" s="68"/>
      <c r="X808" s="68"/>
      <c r="Y808" s="68"/>
      <c r="Z808" s="68"/>
      <c r="AA808" s="68"/>
      <c r="AB808" s="58">
        <f t="shared" si="499"/>
        <v>0</v>
      </c>
      <c r="AC808" s="195">
        <f t="shared" si="497"/>
        <v>0</v>
      </c>
      <c r="AD808" s="199">
        <f t="shared" si="498"/>
        <v>0</v>
      </c>
      <c r="AE808" s="195">
        <v>44</v>
      </c>
      <c r="AF808" s="54"/>
      <c r="AG808" s="491">
        <v>32</v>
      </c>
      <c r="AH808" s="60"/>
      <c r="AI808" s="55"/>
      <c r="AJ808" s="61"/>
      <c r="AK808" s="62"/>
      <c r="AL808" s="63"/>
      <c r="AM808" s="64"/>
      <c r="AN808" s="65"/>
      <c r="AO808" s="66"/>
    </row>
    <row r="809" spans="1:41" s="22" customFormat="1" ht="42" customHeight="1" x14ac:dyDescent="0.15">
      <c r="A809" s="286"/>
      <c r="B809" s="171"/>
      <c r="C809" s="95" t="s">
        <v>295</v>
      </c>
      <c r="D809" s="73" t="s">
        <v>670</v>
      </c>
      <c r="E809" s="80" t="s">
        <v>671</v>
      </c>
      <c r="F809" s="73" t="s">
        <v>672</v>
      </c>
      <c r="G809" s="73" t="s">
        <v>673</v>
      </c>
      <c r="H809" s="210" t="s">
        <v>295</v>
      </c>
      <c r="I809" s="187">
        <v>0.3</v>
      </c>
      <c r="J809" s="188">
        <v>0.2</v>
      </c>
      <c r="K809" s="188">
        <v>0.13</v>
      </c>
      <c r="L809" s="188">
        <v>0.17</v>
      </c>
      <c r="M809" s="188">
        <v>0.2</v>
      </c>
      <c r="N809" s="189">
        <f t="shared" si="494"/>
        <v>1</v>
      </c>
      <c r="O809" s="190">
        <v>1.03</v>
      </c>
      <c r="P809" s="191"/>
      <c r="Q809" s="192"/>
      <c r="R809" s="193"/>
      <c r="S809" s="192"/>
      <c r="T809" s="194"/>
      <c r="U809" s="195">
        <f t="shared" si="495"/>
        <v>0</v>
      </c>
      <c r="V809" s="196">
        <f t="shared" si="496"/>
        <v>0</v>
      </c>
      <c r="W809" s="68"/>
      <c r="X809" s="68"/>
      <c r="Y809" s="68"/>
      <c r="Z809" s="68"/>
      <c r="AA809" s="68"/>
      <c r="AB809" s="58">
        <f t="shared" si="499"/>
        <v>0</v>
      </c>
      <c r="AC809" s="195">
        <f t="shared" si="497"/>
        <v>0</v>
      </c>
      <c r="AD809" s="199">
        <f t="shared" si="498"/>
        <v>0</v>
      </c>
      <c r="AE809" s="195">
        <v>44</v>
      </c>
      <c r="AF809" s="54"/>
      <c r="AG809" s="491">
        <v>32</v>
      </c>
      <c r="AH809" s="60"/>
      <c r="AI809" s="55"/>
      <c r="AJ809" s="61"/>
      <c r="AK809" s="62"/>
      <c r="AL809" s="63"/>
      <c r="AM809" s="64"/>
      <c r="AN809" s="65"/>
      <c r="AO809" s="66"/>
    </row>
    <row r="810" spans="1:41" s="22" customFormat="1" ht="42" customHeight="1" x14ac:dyDescent="0.15">
      <c r="A810" s="286"/>
      <c r="B810" s="171"/>
      <c r="C810" s="95" t="s">
        <v>674</v>
      </c>
      <c r="D810" s="73" t="s">
        <v>184</v>
      </c>
      <c r="E810" s="80" t="s">
        <v>675</v>
      </c>
      <c r="F810" s="73" t="s">
        <v>629</v>
      </c>
      <c r="G810" s="73"/>
      <c r="H810" s="210" t="s">
        <v>676</v>
      </c>
      <c r="I810" s="187">
        <v>0.31</v>
      </c>
      <c r="J810" s="188">
        <v>0.28499999999999998</v>
      </c>
      <c r="K810" s="188">
        <v>0.22</v>
      </c>
      <c r="L810" s="188">
        <v>0.185</v>
      </c>
      <c r="M810" s="188"/>
      <c r="N810" s="189">
        <f t="shared" si="494"/>
        <v>1</v>
      </c>
      <c r="O810" s="190">
        <v>1.03</v>
      </c>
      <c r="P810" s="191"/>
      <c r="Q810" s="192"/>
      <c r="R810" s="193"/>
      <c r="S810" s="192"/>
      <c r="T810" s="194"/>
      <c r="U810" s="195">
        <f t="shared" si="495"/>
        <v>0</v>
      </c>
      <c r="V810" s="196">
        <f t="shared" si="496"/>
        <v>0</v>
      </c>
      <c r="W810" s="68"/>
      <c r="X810" s="68"/>
      <c r="Y810" s="68"/>
      <c r="Z810" s="68"/>
      <c r="AA810" s="68"/>
      <c r="AB810" s="58">
        <f t="shared" si="499"/>
        <v>0</v>
      </c>
      <c r="AC810" s="195">
        <f t="shared" si="497"/>
        <v>0</v>
      </c>
      <c r="AD810" s="199">
        <f t="shared" si="498"/>
        <v>0</v>
      </c>
      <c r="AE810" s="195">
        <v>44</v>
      </c>
      <c r="AF810" s="54"/>
      <c r="AG810" s="491">
        <v>32</v>
      </c>
      <c r="AH810" s="60"/>
      <c r="AI810" s="55"/>
      <c r="AJ810" s="61"/>
      <c r="AK810" s="62"/>
      <c r="AL810" s="63"/>
      <c r="AM810" s="64"/>
      <c r="AN810" s="65"/>
      <c r="AO810" s="66"/>
    </row>
    <row r="811" spans="1:41" s="22" customFormat="1" ht="42" customHeight="1" x14ac:dyDescent="0.15">
      <c r="A811" s="286"/>
      <c r="B811" s="171"/>
      <c r="C811" s="73" t="s">
        <v>478</v>
      </c>
      <c r="D811" s="73" t="s">
        <v>677</v>
      </c>
      <c r="E811" s="80" t="s">
        <v>678</v>
      </c>
      <c r="F811" s="73" t="s">
        <v>679</v>
      </c>
      <c r="G811" s="73"/>
      <c r="H811" s="210" t="s">
        <v>680</v>
      </c>
      <c r="I811" s="187">
        <v>0.31</v>
      </c>
      <c r="J811" s="188">
        <v>0.19</v>
      </c>
      <c r="K811" s="188">
        <v>0.3</v>
      </c>
      <c r="L811" s="188">
        <v>0.2</v>
      </c>
      <c r="M811" s="188"/>
      <c r="N811" s="189">
        <f t="shared" si="494"/>
        <v>1</v>
      </c>
      <c r="O811" s="190">
        <v>1.03</v>
      </c>
      <c r="P811" s="191"/>
      <c r="Q811" s="192"/>
      <c r="R811" s="193"/>
      <c r="S811" s="192"/>
      <c r="T811" s="194"/>
      <c r="U811" s="195">
        <f t="shared" si="495"/>
        <v>0</v>
      </c>
      <c r="V811" s="196">
        <f t="shared" si="496"/>
        <v>0</v>
      </c>
      <c r="W811" s="68"/>
      <c r="X811" s="68"/>
      <c r="Y811" s="68"/>
      <c r="Z811" s="68"/>
      <c r="AA811" s="68"/>
      <c r="AB811" s="58">
        <f t="shared" si="499"/>
        <v>0</v>
      </c>
      <c r="AC811" s="195">
        <f t="shared" si="497"/>
        <v>0</v>
      </c>
      <c r="AD811" s="199">
        <f t="shared" si="498"/>
        <v>0</v>
      </c>
      <c r="AE811" s="195">
        <v>44</v>
      </c>
      <c r="AF811" s="54"/>
      <c r="AG811" s="491">
        <v>32</v>
      </c>
      <c r="AH811" s="60"/>
      <c r="AI811" s="55"/>
      <c r="AJ811" s="61"/>
      <c r="AK811" s="62"/>
      <c r="AL811" s="63"/>
      <c r="AM811" s="64"/>
      <c r="AN811" s="65"/>
      <c r="AO811" s="66"/>
    </row>
    <row r="812" spans="1:41" s="22" customFormat="1" ht="54" customHeight="1" x14ac:dyDescent="0.15">
      <c r="A812" s="286"/>
      <c r="B812" s="171"/>
      <c r="C812" s="80" t="s">
        <v>681</v>
      </c>
      <c r="D812" s="73" t="s">
        <v>682</v>
      </c>
      <c r="E812" s="73" t="s">
        <v>683</v>
      </c>
      <c r="F812" s="220"/>
      <c r="G812" s="76"/>
      <c r="H812" s="210" t="s">
        <v>109</v>
      </c>
      <c r="I812" s="187">
        <v>0.4</v>
      </c>
      <c r="J812" s="188">
        <v>0.3</v>
      </c>
      <c r="K812" s="188">
        <v>0.3</v>
      </c>
      <c r="L812" s="188"/>
      <c r="M812" s="188"/>
      <c r="N812" s="189">
        <f t="shared" si="494"/>
        <v>1</v>
      </c>
      <c r="O812" s="190">
        <v>1.03</v>
      </c>
      <c r="P812" s="191">
        <v>35</v>
      </c>
      <c r="Q812" s="192">
        <v>32.200000000000003</v>
      </c>
      <c r="R812" s="192">
        <v>34.700000000000003</v>
      </c>
      <c r="S812" s="192"/>
      <c r="T812" s="192"/>
      <c r="U812" s="198">
        <f t="shared" si="495"/>
        <v>14.04</v>
      </c>
      <c r="V812" s="199">
        <f t="shared" si="496"/>
        <v>14</v>
      </c>
      <c r="W812" s="72">
        <v>40000000000</v>
      </c>
      <c r="X812" s="339"/>
      <c r="Y812" s="68">
        <v>130000000000</v>
      </c>
      <c r="Z812" s="68"/>
      <c r="AA812" s="68"/>
      <c r="AB812" s="58">
        <f t="shared" si="499"/>
        <v>1.34</v>
      </c>
      <c r="AC812" s="198">
        <f t="shared" si="497"/>
        <v>16.562400000000004</v>
      </c>
      <c r="AD812" s="199">
        <f t="shared" si="498"/>
        <v>12</v>
      </c>
      <c r="AE812" s="195">
        <v>44</v>
      </c>
      <c r="AF812" s="54"/>
      <c r="AG812" s="491">
        <v>32</v>
      </c>
      <c r="AH812" s="60"/>
      <c r="AI812" s="55"/>
      <c r="AJ812" s="61"/>
      <c r="AK812" s="62"/>
      <c r="AL812" s="63"/>
      <c r="AM812" s="64"/>
      <c r="AN812" s="65"/>
      <c r="AO812" s="66"/>
    </row>
    <row r="813" spans="1:41" s="22" customFormat="1" ht="61.5" customHeight="1" x14ac:dyDescent="0.15">
      <c r="A813" s="286"/>
      <c r="B813" s="327"/>
      <c r="C813" s="95"/>
      <c r="D813" s="302"/>
      <c r="E813" s="76"/>
      <c r="F813" s="80"/>
      <c r="G813" s="186"/>
      <c r="H813" s="210"/>
      <c r="I813" s="48"/>
      <c r="J813" s="49"/>
      <c r="K813" s="49"/>
      <c r="L813" s="49"/>
      <c r="M813" s="49"/>
      <c r="N813" s="189"/>
      <c r="O813" s="51"/>
      <c r="P813" s="52"/>
      <c r="Q813" s="53"/>
      <c r="R813" s="205"/>
      <c r="S813" s="192"/>
      <c r="T813" s="194"/>
      <c r="U813" s="195"/>
      <c r="V813" s="207"/>
      <c r="W813" s="56"/>
      <c r="X813" s="56"/>
      <c r="Y813" s="56"/>
      <c r="Z813" s="56"/>
      <c r="AA813" s="56"/>
      <c r="AB813" s="58">
        <f t="shared" si="499"/>
        <v>0</v>
      </c>
      <c r="AC813" s="54"/>
      <c r="AD813" s="199"/>
      <c r="AE813" s="54"/>
      <c r="AF813" s="54"/>
      <c r="AG813" s="491">
        <v>32</v>
      </c>
      <c r="AH813" s="60"/>
      <c r="AI813" s="55"/>
      <c r="AJ813" s="61"/>
      <c r="AK813" s="62"/>
      <c r="AL813" s="63"/>
      <c r="AM813" s="64"/>
      <c r="AN813" s="65"/>
      <c r="AO813" s="66"/>
    </row>
    <row r="814" spans="1:41" s="22" customFormat="1" ht="61.5" customHeight="1" x14ac:dyDescent="0.15">
      <c r="A814" s="286"/>
      <c r="B814" s="327"/>
      <c r="C814" s="95"/>
      <c r="D814" s="214" t="s">
        <v>487</v>
      </c>
      <c r="E814" s="76"/>
      <c r="F814" s="83" t="s">
        <v>684</v>
      </c>
      <c r="G814" s="186"/>
      <c r="H814" s="210"/>
      <c r="I814" s="48"/>
      <c r="J814" s="49"/>
      <c r="K814" s="49"/>
      <c r="L814" s="49"/>
      <c r="M814" s="49"/>
      <c r="N814" s="189"/>
      <c r="O814" s="51"/>
      <c r="P814" s="52"/>
      <c r="Q814" s="53"/>
      <c r="R814" s="205"/>
      <c r="S814" s="192"/>
      <c r="T814" s="194"/>
      <c r="U814" s="195"/>
      <c r="V814" s="207"/>
      <c r="W814" s="56"/>
      <c r="X814" s="56"/>
      <c r="Y814" s="56"/>
      <c r="Z814" s="56"/>
      <c r="AA814" s="56"/>
      <c r="AB814" s="58">
        <f t="shared" si="499"/>
        <v>0</v>
      </c>
      <c r="AC814" s="54"/>
      <c r="AD814" s="199"/>
      <c r="AE814" s="54"/>
      <c r="AF814" s="54"/>
      <c r="AG814" s="491">
        <v>32</v>
      </c>
      <c r="AH814" s="60"/>
      <c r="AI814" s="55"/>
      <c r="AJ814" s="61"/>
      <c r="AK814" s="62"/>
      <c r="AL814" s="63"/>
      <c r="AM814" s="64"/>
      <c r="AN814" s="65"/>
      <c r="AO814" s="66"/>
    </row>
    <row r="815" spans="1:41" s="22" customFormat="1" ht="51" customHeight="1" x14ac:dyDescent="0.15">
      <c r="A815" s="286"/>
      <c r="B815" s="171"/>
      <c r="C815" s="95"/>
      <c r="D815" s="95" t="s">
        <v>685</v>
      </c>
      <c r="E815" s="295"/>
      <c r="F815" s="334" t="s">
        <v>686</v>
      </c>
      <c r="G815" s="87"/>
      <c r="H815" s="210"/>
      <c r="I815" s="48">
        <v>0.4</v>
      </c>
      <c r="J815" s="49">
        <v>0.3</v>
      </c>
      <c r="K815" s="49">
        <v>0.3</v>
      </c>
      <c r="L815" s="49"/>
      <c r="M815" s="49"/>
      <c r="N815" s="189">
        <f>SUM(I815:M815)</f>
        <v>1</v>
      </c>
      <c r="O815" s="51">
        <v>1.03</v>
      </c>
      <c r="P815" s="52">
        <v>35</v>
      </c>
      <c r="Q815" s="53">
        <v>32.200000000000003</v>
      </c>
      <c r="R815" s="205">
        <v>34.4</v>
      </c>
      <c r="S815" s="192"/>
      <c r="T815" s="192"/>
      <c r="U815" s="198">
        <f>ROUND((((P815*14/35*I815)+(Q815*14/35*J815)+(R815*14/35*K815)+(S815*14/35*L815)+(T815*14/35*M815))*O815),2)</f>
        <v>14</v>
      </c>
      <c r="V815" s="55">
        <f>IF(U815&gt;=14,14,U815)</f>
        <v>14</v>
      </c>
      <c r="W815" s="56">
        <v>10646027000</v>
      </c>
      <c r="X815" s="56">
        <v>72000000000</v>
      </c>
      <c r="Y815" s="56">
        <v>31000000000</v>
      </c>
      <c r="Z815" s="56"/>
      <c r="AA815" s="56"/>
      <c r="AB815" s="58">
        <f t="shared" si="499"/>
        <v>0.85</v>
      </c>
      <c r="AC815" s="58">
        <f>12*AB815*O815</f>
        <v>10.506</v>
      </c>
      <c r="AD815" s="199">
        <f>IF(AC815&gt;=12,12,AC815)</f>
        <v>10.506</v>
      </c>
      <c r="AE815" s="54">
        <v>44</v>
      </c>
      <c r="AF815" s="54"/>
      <c r="AG815" s="491">
        <v>32</v>
      </c>
      <c r="AH815" s="60"/>
      <c r="AI815" s="55"/>
      <c r="AJ815" s="61"/>
      <c r="AK815" s="62"/>
      <c r="AL815" s="63"/>
      <c r="AM815" s="64"/>
      <c r="AN815" s="65"/>
      <c r="AO815" s="66"/>
    </row>
    <row r="816" spans="1:41" s="22" customFormat="1" ht="54" customHeight="1" x14ac:dyDescent="0.15">
      <c r="A816" s="286"/>
      <c r="B816" s="171"/>
      <c r="C816" s="247" t="s">
        <v>560</v>
      </c>
      <c r="D816" s="118" t="s">
        <v>652</v>
      </c>
      <c r="E816" s="95"/>
      <c r="F816" s="170"/>
      <c r="G816" s="170"/>
      <c r="H816" s="210"/>
      <c r="I816" s="187">
        <v>0.51</v>
      </c>
      <c r="J816" s="188">
        <v>0.49</v>
      </c>
      <c r="K816" s="188"/>
      <c r="L816" s="188"/>
      <c r="M816" s="188"/>
      <c r="N816" s="189">
        <f>SUM(I816:M816)</f>
        <v>1</v>
      </c>
      <c r="O816" s="190">
        <v>1.03</v>
      </c>
      <c r="P816" s="191">
        <v>33.200000000000003</v>
      </c>
      <c r="Q816" s="192">
        <v>34.700000000000003</v>
      </c>
      <c r="R816" s="193"/>
      <c r="S816" s="192"/>
      <c r="T816" s="194"/>
      <c r="U816" s="195">
        <f>ROUND((((P816*14/35*I816)+(Q816*14/35*J816)+(R816*14/35*K816)+(S816*14/35*L816)+(T816*14/35*M816))*O816),2)</f>
        <v>13.98</v>
      </c>
      <c r="V816" s="196">
        <f>IF(U816&gt;=14,14,U816)</f>
        <v>13.98</v>
      </c>
      <c r="W816" s="68"/>
      <c r="X816" s="68">
        <v>151541874000</v>
      </c>
      <c r="Y816" s="68"/>
      <c r="Z816" s="68"/>
      <c r="AA816" s="68"/>
      <c r="AB816" s="58">
        <f t="shared" si="499"/>
        <v>1.81</v>
      </c>
      <c r="AC816" s="195">
        <f>12*AB816*O816</f>
        <v>22.371600000000001</v>
      </c>
      <c r="AD816" s="199">
        <f>IF(AC816&gt;=12,12,AC816)</f>
        <v>12</v>
      </c>
      <c r="AE816" s="195">
        <v>44</v>
      </c>
      <c r="AF816" s="54"/>
      <c r="AG816" s="491">
        <v>32</v>
      </c>
      <c r="AH816" s="60"/>
      <c r="AI816" s="55"/>
      <c r="AJ816" s="61"/>
      <c r="AK816" s="62"/>
      <c r="AL816" s="63"/>
      <c r="AM816" s="64"/>
      <c r="AN816" s="65"/>
      <c r="AO816" s="66"/>
    </row>
    <row r="817" spans="1:41" s="22" customFormat="1" ht="54" customHeight="1" x14ac:dyDescent="0.15">
      <c r="A817" s="286"/>
      <c r="B817" s="171"/>
      <c r="C817" s="340"/>
      <c r="D817" s="76"/>
      <c r="E817" s="95"/>
      <c r="F817" s="104" t="s">
        <v>687</v>
      </c>
      <c r="G817" s="214"/>
      <c r="H817" s="210"/>
      <c r="I817" s="187"/>
      <c r="J817" s="188"/>
      <c r="K817" s="188"/>
      <c r="L817" s="188"/>
      <c r="M817" s="188"/>
      <c r="N817" s="189"/>
      <c r="O817" s="190"/>
      <c r="P817" s="191"/>
      <c r="Q817" s="192"/>
      <c r="R817" s="193"/>
      <c r="S817" s="192"/>
      <c r="T817" s="192"/>
      <c r="U817" s="198"/>
      <c r="V817" s="199"/>
      <c r="W817" s="68"/>
      <c r="X817" s="68"/>
      <c r="Y817" s="68"/>
      <c r="Z817" s="68"/>
      <c r="AA817" s="68"/>
      <c r="AB817" s="58">
        <f t="shared" si="499"/>
        <v>0</v>
      </c>
      <c r="AC817" s="198"/>
      <c r="AD817" s="199"/>
      <c r="AE817" s="195"/>
      <c r="AF817" s="54"/>
      <c r="AG817" s="491">
        <v>32</v>
      </c>
      <c r="AH817" s="60"/>
      <c r="AI817" s="55"/>
      <c r="AJ817" s="61"/>
      <c r="AK817" s="62"/>
      <c r="AL817" s="63"/>
      <c r="AM817" s="64"/>
      <c r="AN817" s="65"/>
      <c r="AO817" s="66"/>
    </row>
    <row r="818" spans="1:41" s="22" customFormat="1" ht="60" customHeight="1" x14ac:dyDescent="0.15">
      <c r="A818" s="286"/>
      <c r="B818" s="171"/>
      <c r="C818" s="115" t="s">
        <v>648</v>
      </c>
      <c r="D818" s="113" t="s">
        <v>688</v>
      </c>
      <c r="E818" s="104"/>
      <c r="F818" s="104"/>
      <c r="G818" s="83"/>
      <c r="H818" s="210"/>
      <c r="I818" s="187">
        <v>0.4</v>
      </c>
      <c r="J818" s="188">
        <v>0.16</v>
      </c>
      <c r="K818" s="188">
        <v>0.14000000000000001</v>
      </c>
      <c r="L818" s="188">
        <v>0.3</v>
      </c>
      <c r="M818" s="188"/>
      <c r="N818" s="189">
        <f>SUM(I818:M818)</f>
        <v>1</v>
      </c>
      <c r="O818" s="190">
        <v>1.03</v>
      </c>
      <c r="P818" s="191">
        <v>34.700000000000003</v>
      </c>
      <c r="Q818" s="192">
        <v>34.4</v>
      </c>
      <c r="R818" s="193">
        <v>32.200000000000003</v>
      </c>
      <c r="S818" s="192">
        <v>33.6</v>
      </c>
      <c r="T818" s="194"/>
      <c r="U818" s="195">
        <f>ROUND((((P818*14/35*I818)+(Q818*14/35*J818)+(R818*14/35*K818)+(S818*14/35*L818)+(T818*14/35*M818))*O818),2)</f>
        <v>14</v>
      </c>
      <c r="V818" s="196">
        <f>IF(U818&gt;=14,14,U818)</f>
        <v>14</v>
      </c>
      <c r="W818" s="68">
        <v>143884841000</v>
      </c>
      <c r="X818" s="68"/>
      <c r="Y818" s="68"/>
      <c r="Z818" s="68">
        <v>44869596000</v>
      </c>
      <c r="AA818" s="68"/>
      <c r="AB818" s="58">
        <f t="shared" si="499"/>
        <v>1.73</v>
      </c>
      <c r="AC818" s="195">
        <f>12*AB818*O818</f>
        <v>21.3828</v>
      </c>
      <c r="AD818" s="199">
        <f>IF(AC818&gt;=12,12,AC818)</f>
        <v>12</v>
      </c>
      <c r="AE818" s="195">
        <v>44</v>
      </c>
      <c r="AF818" s="54"/>
      <c r="AG818" s="491">
        <v>32</v>
      </c>
      <c r="AH818" s="60"/>
      <c r="AI818" s="55"/>
      <c r="AJ818" s="61"/>
      <c r="AK818" s="62"/>
      <c r="AL818" s="63"/>
      <c r="AM818" s="64"/>
      <c r="AN818" s="65"/>
      <c r="AO818" s="66"/>
    </row>
    <row r="819" spans="1:41" s="22" customFormat="1" ht="69" customHeight="1" x14ac:dyDescent="0.15">
      <c r="A819" s="286"/>
      <c r="B819" s="171"/>
      <c r="C819" s="340"/>
      <c r="D819" s="95"/>
      <c r="E819" s="302" t="s">
        <v>689</v>
      </c>
      <c r="F819" s="104"/>
      <c r="G819" s="214"/>
      <c r="H819" s="210"/>
      <c r="I819" s="187"/>
      <c r="J819" s="188"/>
      <c r="K819" s="188"/>
      <c r="L819" s="188"/>
      <c r="M819" s="188"/>
      <c r="N819" s="189"/>
      <c r="O819" s="190"/>
      <c r="P819" s="191"/>
      <c r="Q819" s="192"/>
      <c r="R819" s="193"/>
      <c r="S819" s="192"/>
      <c r="T819" s="192"/>
      <c r="U819" s="198"/>
      <c r="V819" s="199"/>
      <c r="W819" s="68"/>
      <c r="X819" s="68"/>
      <c r="Y819" s="68"/>
      <c r="Z819" s="72"/>
      <c r="AA819" s="68"/>
      <c r="AB819" s="58">
        <f t="shared" si="499"/>
        <v>0</v>
      </c>
      <c r="AC819" s="198"/>
      <c r="AD819" s="199"/>
      <c r="AE819" s="195"/>
      <c r="AF819" s="54"/>
      <c r="AG819" s="491">
        <v>32</v>
      </c>
      <c r="AH819" s="60"/>
      <c r="AI819" s="55"/>
      <c r="AJ819" s="61"/>
      <c r="AK819" s="62"/>
      <c r="AL819" s="63"/>
      <c r="AM819" s="64"/>
      <c r="AN819" s="65"/>
      <c r="AO819" s="66"/>
    </row>
    <row r="820" spans="1:41" s="22" customFormat="1" ht="54" customHeight="1" x14ac:dyDescent="0.15">
      <c r="A820" s="315"/>
      <c r="B820" s="171"/>
      <c r="C820" s="340"/>
      <c r="D820" s="302" t="s">
        <v>626</v>
      </c>
      <c r="E820" s="302"/>
      <c r="F820" s="231" t="s">
        <v>690</v>
      </c>
      <c r="G820" s="170"/>
      <c r="H820" s="210"/>
      <c r="I820" s="187">
        <v>0.36</v>
      </c>
      <c r="J820" s="188">
        <v>0.3</v>
      </c>
      <c r="K820" s="188">
        <v>0.34</v>
      </c>
      <c r="L820" s="188"/>
      <c r="M820" s="188"/>
      <c r="N820" s="189">
        <f>SUM(I820:M820)</f>
        <v>1</v>
      </c>
      <c r="O820" s="190">
        <v>1.03</v>
      </c>
      <c r="P820" s="191">
        <v>34.4</v>
      </c>
      <c r="Q820" s="192">
        <v>33.200000000000003</v>
      </c>
      <c r="R820" s="193">
        <v>33.200000000000003</v>
      </c>
      <c r="S820" s="192"/>
      <c r="T820" s="192"/>
      <c r="U820" s="198">
        <f>ROUND((((P820*14/35*I820)+(Q820*14/35*J820)+(R820*14/35*K820)+(S820*14/35*L820)+(T820*14/35*M820))*O820),2)</f>
        <v>13.86</v>
      </c>
      <c r="V820" s="199">
        <f>IF(U820&gt;=14,14,U820)</f>
        <v>13.86</v>
      </c>
      <c r="W820" s="68"/>
      <c r="X820" s="68">
        <v>33617871000</v>
      </c>
      <c r="Y820" s="68">
        <v>61498757000</v>
      </c>
      <c r="Z820" s="68"/>
      <c r="AA820" s="68"/>
      <c r="AB820" s="58">
        <f t="shared" si="499"/>
        <v>0.75</v>
      </c>
      <c r="AC820" s="198">
        <f>12*AB820*O820</f>
        <v>9.27</v>
      </c>
      <c r="AD820" s="199">
        <f>IF(AC820&gt;=12,12,AC820)</f>
        <v>9.27</v>
      </c>
      <c r="AE820" s="195">
        <v>44</v>
      </c>
      <c r="AF820" s="54"/>
      <c r="AG820" s="491">
        <v>32</v>
      </c>
      <c r="AH820" s="60"/>
      <c r="AI820" s="55"/>
      <c r="AJ820" s="61"/>
      <c r="AK820" s="62"/>
      <c r="AL820" s="63"/>
      <c r="AM820" s="64"/>
      <c r="AN820" s="65"/>
      <c r="AO820" s="66"/>
    </row>
    <row r="821" spans="1:41" s="22" customFormat="1" ht="24.95" customHeight="1" x14ac:dyDescent="0.15">
      <c r="A821" s="84"/>
      <c r="B821" s="171"/>
      <c r="C821" s="142"/>
      <c r="D821" s="86"/>
      <c r="E821" s="143"/>
      <c r="F821" s="341"/>
      <c r="G821" s="142"/>
      <c r="H821" s="144"/>
      <c r="I821" s="88"/>
      <c r="J821" s="86"/>
      <c r="K821" s="87"/>
      <c r="L821" s="86"/>
      <c r="M821" s="86"/>
      <c r="N821" s="142"/>
      <c r="O821" s="90"/>
      <c r="P821" s="88"/>
      <c r="Q821" s="86"/>
      <c r="R821" s="87"/>
      <c r="S821" s="86"/>
      <c r="T821" s="86"/>
      <c r="U821" s="245"/>
      <c r="V821" s="96"/>
      <c r="W821" s="94"/>
      <c r="X821" s="94"/>
      <c r="Y821" s="94"/>
      <c r="Z821" s="94"/>
      <c r="AA821" s="94"/>
      <c r="AB821" s="58">
        <f t="shared" si="499"/>
        <v>0</v>
      </c>
      <c r="AC821" s="246"/>
      <c r="AD821" s="96"/>
      <c r="AE821" s="98"/>
      <c r="AF821" s="154"/>
      <c r="AG821" s="491">
        <v>32</v>
      </c>
      <c r="AH821" s="60"/>
      <c r="AI821" s="55"/>
      <c r="AJ821" s="61"/>
      <c r="AK821" s="62"/>
      <c r="AL821" s="63"/>
      <c r="AM821" s="64"/>
      <c r="AN821" s="65"/>
      <c r="AO821" s="66"/>
    </row>
    <row r="822" spans="1:41" s="22" customFormat="1" ht="24.95" customHeight="1" x14ac:dyDescent="0.15">
      <c r="A822" s="84"/>
      <c r="B822" s="171"/>
      <c r="C822" s="142"/>
      <c r="D822" s="86"/>
      <c r="E822" s="143"/>
      <c r="F822" s="86"/>
      <c r="G822" s="142"/>
      <c r="H822" s="144"/>
      <c r="I822" s="88"/>
      <c r="J822" s="86"/>
      <c r="K822" s="87"/>
      <c r="L822" s="86"/>
      <c r="M822" s="86"/>
      <c r="N822" s="142"/>
      <c r="O822" s="90"/>
      <c r="P822" s="88"/>
      <c r="Q822" s="86"/>
      <c r="R822" s="87"/>
      <c r="S822" s="86"/>
      <c r="T822" s="86"/>
      <c r="U822" s="245"/>
      <c r="V822" s="96"/>
      <c r="W822" s="94"/>
      <c r="X822" s="94"/>
      <c r="Y822" s="94"/>
      <c r="Z822" s="94"/>
      <c r="AA822" s="94"/>
      <c r="AB822" s="58">
        <f t="shared" si="499"/>
        <v>0</v>
      </c>
      <c r="AC822" s="246"/>
      <c r="AD822" s="96"/>
      <c r="AE822" s="98"/>
      <c r="AF822" s="154"/>
      <c r="AG822" s="491">
        <v>32</v>
      </c>
      <c r="AH822" s="60"/>
      <c r="AI822" s="55"/>
      <c r="AJ822" s="61"/>
      <c r="AK822" s="62"/>
      <c r="AL822" s="63"/>
      <c r="AM822" s="64"/>
      <c r="AN822" s="65"/>
      <c r="AO822" s="66"/>
    </row>
    <row r="823" spans="1:41" s="22" customFormat="1" ht="42" customHeight="1" x14ac:dyDescent="0.15">
      <c r="A823" s="286"/>
      <c r="B823" s="171"/>
      <c r="C823" s="342"/>
      <c r="D823" s="80"/>
      <c r="E823" s="73"/>
      <c r="F823" s="104"/>
      <c r="G823" s="204"/>
      <c r="H823" s="210"/>
      <c r="I823" s="187">
        <v>0.36</v>
      </c>
      <c r="J823" s="188">
        <v>0.34</v>
      </c>
      <c r="K823" s="188">
        <v>0.3</v>
      </c>
      <c r="L823" s="188"/>
      <c r="M823" s="188"/>
      <c r="N823" s="189">
        <f>SUM(I823:M823)</f>
        <v>1</v>
      </c>
      <c r="O823" s="190">
        <v>1.03</v>
      </c>
      <c r="P823" s="191">
        <v>33.6</v>
      </c>
      <c r="Q823" s="192">
        <v>34</v>
      </c>
      <c r="R823" s="193">
        <v>34.700000000000003</v>
      </c>
      <c r="S823" s="192"/>
      <c r="T823" s="194"/>
      <c r="U823" s="195">
        <f>ROUND((((P823*14/35*I823)+(Q823*14/35*J823)+(R823*14/35*K823)+(S823*14/35*L823)+(T823*14/35*M823))*O823),2)</f>
        <v>14.04</v>
      </c>
      <c r="V823" s="196">
        <f>IF(U823&gt;=14,14,U823)</f>
        <v>14</v>
      </c>
      <c r="W823" s="68"/>
      <c r="X823" s="68"/>
      <c r="Y823" s="68">
        <v>143884841000</v>
      </c>
      <c r="Z823" s="68"/>
      <c r="AA823" s="68"/>
      <c r="AB823" s="58">
        <f t="shared" si="499"/>
        <v>1.05</v>
      </c>
      <c r="AC823" s="195">
        <f>12*AB823*O823</f>
        <v>12.978000000000002</v>
      </c>
      <c r="AD823" s="199">
        <f>IF(AC823&gt;=12,12,AC823)</f>
        <v>12</v>
      </c>
      <c r="AE823" s="195">
        <v>44</v>
      </c>
      <c r="AF823" s="54"/>
      <c r="AG823" s="491">
        <v>32</v>
      </c>
      <c r="AH823" s="60"/>
      <c r="AI823" s="55"/>
      <c r="AJ823" s="61"/>
      <c r="AK823" s="62"/>
      <c r="AL823" s="63"/>
      <c r="AM823" s="64"/>
      <c r="AN823" s="65"/>
      <c r="AO823" s="66"/>
    </row>
    <row r="824" spans="1:41" s="22" customFormat="1" ht="51" customHeight="1" x14ac:dyDescent="0.15">
      <c r="A824" s="286"/>
      <c r="B824" s="171"/>
      <c r="C824" s="80"/>
      <c r="D824" s="113" t="s">
        <v>520</v>
      </c>
      <c r="E824" s="80"/>
      <c r="F824" s="220"/>
      <c r="G824" s="309"/>
      <c r="H824" s="210"/>
      <c r="I824" s="187">
        <v>0.5</v>
      </c>
      <c r="J824" s="188">
        <v>0.3</v>
      </c>
      <c r="K824" s="188">
        <v>0.2</v>
      </c>
      <c r="L824" s="188"/>
      <c r="M824" s="188"/>
      <c r="N824" s="189">
        <f>SUM(I824:M824)</f>
        <v>1</v>
      </c>
      <c r="O824" s="190">
        <v>1.03</v>
      </c>
      <c r="P824" s="191">
        <v>34</v>
      </c>
      <c r="Q824" s="192">
        <v>33.6</v>
      </c>
      <c r="R824" s="192">
        <v>34.700000000000003</v>
      </c>
      <c r="S824" s="192"/>
      <c r="T824" s="192"/>
      <c r="U824" s="198">
        <f>ROUND((((P824*14/35*I824)+(Q824*14/35*J824)+(R824*14/35*K824)+(S824*14/35*L824)+(T824*14/35*M824))*O824),2)</f>
        <v>14.02</v>
      </c>
      <c r="V824" s="199">
        <f>IF(U824&gt;=14,14,U824)</f>
        <v>14</v>
      </c>
      <c r="W824" s="72">
        <v>108136310000</v>
      </c>
      <c r="X824" s="72">
        <v>30759867000</v>
      </c>
      <c r="Y824" s="72">
        <v>32152642000</v>
      </c>
      <c r="Z824" s="68"/>
      <c r="AA824" s="68"/>
      <c r="AB824" s="58">
        <f t="shared" si="499"/>
        <v>1.7</v>
      </c>
      <c r="AC824" s="198">
        <f>12*AB824*O824</f>
        <v>21.012</v>
      </c>
      <c r="AD824" s="199">
        <f>IF(AC824&gt;=12,12,AC824)</f>
        <v>12</v>
      </c>
      <c r="AE824" s="195">
        <v>44</v>
      </c>
      <c r="AF824" s="54"/>
      <c r="AG824" s="491">
        <v>32</v>
      </c>
      <c r="AH824" s="60"/>
      <c r="AI824" s="55"/>
      <c r="AJ824" s="61"/>
      <c r="AK824" s="62"/>
      <c r="AL824" s="63"/>
      <c r="AM824" s="64"/>
      <c r="AN824" s="65"/>
      <c r="AO824" s="66"/>
    </row>
    <row r="825" spans="1:41" s="22" customFormat="1" ht="54" customHeight="1" x14ac:dyDescent="0.15">
      <c r="A825" s="286"/>
      <c r="B825" s="171"/>
      <c r="C825" s="224" t="s">
        <v>420</v>
      </c>
      <c r="D825" s="73"/>
      <c r="E825" s="302"/>
      <c r="F825" s="80"/>
      <c r="G825" s="343"/>
      <c r="H825" s="47"/>
      <c r="I825" s="187">
        <v>0.4</v>
      </c>
      <c r="J825" s="294">
        <v>0.3</v>
      </c>
      <c r="K825" s="188">
        <v>0.3</v>
      </c>
      <c r="L825" s="188"/>
      <c r="M825" s="188"/>
      <c r="N825" s="189">
        <f>SUM(I825:M825)</f>
        <v>1</v>
      </c>
      <c r="O825" s="190">
        <v>1.03</v>
      </c>
      <c r="P825" s="191">
        <v>34.4</v>
      </c>
      <c r="Q825" s="192">
        <v>34.4</v>
      </c>
      <c r="R825" s="193">
        <v>33.200000000000003</v>
      </c>
      <c r="S825" s="192"/>
      <c r="T825" s="192"/>
      <c r="U825" s="198">
        <f>ROUND((((P825*14/35*I825)+(Q825*14/35*J825)+(R825*14/35*K825)+(S825*14/35*L825)+(T825*14/35*M825))*O825),2)</f>
        <v>14.02</v>
      </c>
      <c r="V825" s="199">
        <f>IF(U825&gt;=14,14,U825)</f>
        <v>14</v>
      </c>
      <c r="W825" s="68">
        <v>60000000000</v>
      </c>
      <c r="X825" s="68">
        <v>15075277000</v>
      </c>
      <c r="Y825" s="68">
        <v>61498757000</v>
      </c>
      <c r="Z825" s="68"/>
      <c r="AA825" s="68"/>
      <c r="AB825" s="58">
        <f t="shared" si="499"/>
        <v>1.1399999999999999</v>
      </c>
      <c r="AC825" s="198">
        <f>12*AB825*O825</f>
        <v>14.090400000000001</v>
      </c>
      <c r="AD825" s="199">
        <f>IF(AC825&gt;=12,12,AC825)</f>
        <v>12</v>
      </c>
      <c r="AE825" s="195">
        <v>44</v>
      </c>
      <c r="AF825" s="54"/>
      <c r="AG825" s="491">
        <v>32</v>
      </c>
      <c r="AH825" s="60"/>
      <c r="AI825" s="55"/>
      <c r="AJ825" s="61"/>
      <c r="AK825" s="62"/>
      <c r="AL825" s="63"/>
      <c r="AM825" s="64"/>
      <c r="AN825" s="65"/>
      <c r="AO825" s="66"/>
    </row>
    <row r="826" spans="1:41" s="22" customFormat="1" ht="54" customHeight="1" x14ac:dyDescent="0.15">
      <c r="A826" s="286"/>
      <c r="B826" s="171"/>
      <c r="C826" s="170"/>
      <c r="D826" s="76"/>
      <c r="E826" s="302"/>
      <c r="F826" s="170"/>
      <c r="G826" s="214"/>
      <c r="H826" s="210"/>
      <c r="I826" s="187"/>
      <c r="J826" s="188"/>
      <c r="K826" s="188"/>
      <c r="L826" s="188"/>
      <c r="M826" s="188"/>
      <c r="N826" s="189"/>
      <c r="O826" s="190"/>
      <c r="P826" s="191"/>
      <c r="Q826" s="192"/>
      <c r="R826" s="193"/>
      <c r="S826" s="192"/>
      <c r="T826" s="192"/>
      <c r="U826" s="198"/>
      <c r="V826" s="199"/>
      <c r="W826" s="68"/>
      <c r="X826" s="68"/>
      <c r="Y826" s="68"/>
      <c r="Z826" s="68"/>
      <c r="AA826" s="68"/>
      <c r="AB826" s="58">
        <f t="shared" si="499"/>
        <v>0</v>
      </c>
      <c r="AC826" s="198"/>
      <c r="AD826" s="199"/>
      <c r="AE826" s="195"/>
      <c r="AF826" s="54"/>
      <c r="AG826" s="491">
        <v>32</v>
      </c>
      <c r="AH826" s="60"/>
      <c r="AI826" s="55"/>
      <c r="AJ826" s="61"/>
      <c r="AK826" s="62"/>
      <c r="AL826" s="63"/>
      <c r="AM826" s="64"/>
      <c r="AN826" s="65"/>
      <c r="AO826" s="66"/>
    </row>
    <row r="827" spans="1:41" s="22" customFormat="1" ht="54" customHeight="1" x14ac:dyDescent="0.15">
      <c r="A827" s="286"/>
      <c r="B827" s="171"/>
      <c r="C827" s="170"/>
      <c r="D827" s="231"/>
      <c r="E827" s="302"/>
      <c r="F827" s="170"/>
      <c r="G827" s="214"/>
      <c r="H827" s="210"/>
      <c r="I827" s="187"/>
      <c r="J827" s="188"/>
      <c r="K827" s="188"/>
      <c r="L827" s="188"/>
      <c r="M827" s="188"/>
      <c r="N827" s="189"/>
      <c r="O827" s="190"/>
      <c r="P827" s="191"/>
      <c r="Q827" s="192"/>
      <c r="R827" s="193"/>
      <c r="S827" s="192"/>
      <c r="T827" s="192"/>
      <c r="U827" s="198"/>
      <c r="V827" s="199"/>
      <c r="W827" s="68"/>
      <c r="X827" s="68"/>
      <c r="Y827" s="68"/>
      <c r="Z827" s="68"/>
      <c r="AA827" s="68"/>
      <c r="AB827" s="58">
        <f t="shared" si="499"/>
        <v>0</v>
      </c>
      <c r="AC827" s="198"/>
      <c r="AD827" s="199"/>
      <c r="AE827" s="195"/>
      <c r="AF827" s="54"/>
      <c r="AG827" s="491">
        <v>32</v>
      </c>
      <c r="AH827" s="60"/>
      <c r="AI827" s="55"/>
      <c r="AJ827" s="61"/>
      <c r="AK827" s="62"/>
      <c r="AL827" s="63"/>
      <c r="AM827" s="64"/>
      <c r="AN827" s="65"/>
      <c r="AO827" s="66"/>
    </row>
    <row r="828" spans="1:41" s="22" customFormat="1" ht="54" customHeight="1" x14ac:dyDescent="0.15">
      <c r="A828" s="286"/>
      <c r="B828" s="171"/>
      <c r="C828" s="170" t="s">
        <v>658</v>
      </c>
      <c r="D828" s="76" t="s">
        <v>691</v>
      </c>
      <c r="E828" s="76" t="s">
        <v>254</v>
      </c>
      <c r="F828" s="170"/>
      <c r="G828" s="214"/>
      <c r="H828" s="210"/>
      <c r="I828" s="187">
        <v>0.4</v>
      </c>
      <c r="J828" s="188">
        <v>0.3</v>
      </c>
      <c r="K828" s="188">
        <v>0.3</v>
      </c>
      <c r="L828" s="188"/>
      <c r="M828" s="188"/>
      <c r="N828" s="189">
        <f t="shared" ref="N828:N836" si="500">SUM(I828:M828)</f>
        <v>1</v>
      </c>
      <c r="O828" s="190">
        <v>1.03</v>
      </c>
      <c r="P828" s="191">
        <v>33.200000000000003</v>
      </c>
      <c r="Q828" s="192">
        <v>34.700000000000003</v>
      </c>
      <c r="R828" s="193">
        <v>35</v>
      </c>
      <c r="S828" s="192"/>
      <c r="T828" s="192"/>
      <c r="U828" s="198">
        <f t="shared" ref="U828:U835" si="501">ROUND((((P828*14/35*I828)+(Q828*14/35*J828)+(R828*14/35*K828)+(S828*14/35*L828)+(T828*14/35*M828))*O828),2)</f>
        <v>14.09</v>
      </c>
      <c r="V828" s="199">
        <f t="shared" ref="V828:V835" si="502">IF(U828&gt;=14,14,U828)</f>
        <v>14</v>
      </c>
      <c r="W828" s="68">
        <v>111731381000</v>
      </c>
      <c r="X828" s="68">
        <v>6185525000</v>
      </c>
      <c r="Y828" s="68"/>
      <c r="Z828" s="68"/>
      <c r="AA828" s="68"/>
      <c r="AB828" s="58">
        <f t="shared" si="499"/>
        <v>1.1299999999999999</v>
      </c>
      <c r="AC828" s="198">
        <f t="shared" ref="AC828:AC835" si="503">12*AB828*O828</f>
        <v>13.966799999999999</v>
      </c>
      <c r="AD828" s="199">
        <f t="shared" ref="AD828:AD835" si="504">IF(AC828&gt;=12,12,AC828)</f>
        <v>12</v>
      </c>
      <c r="AE828" s="195">
        <v>44</v>
      </c>
      <c r="AF828" s="54"/>
      <c r="AG828" s="491">
        <v>32</v>
      </c>
      <c r="AH828" s="60"/>
      <c r="AI828" s="55"/>
      <c r="AJ828" s="61"/>
      <c r="AK828" s="62"/>
      <c r="AL828" s="63"/>
      <c r="AM828" s="64"/>
      <c r="AN828" s="65"/>
      <c r="AO828" s="66"/>
    </row>
    <row r="829" spans="1:41" s="22" customFormat="1" ht="54" customHeight="1" x14ac:dyDescent="0.15">
      <c r="A829" s="286"/>
      <c r="B829" s="171"/>
      <c r="C829" s="220" t="s">
        <v>420</v>
      </c>
      <c r="D829" s="73" t="s">
        <v>692</v>
      </c>
      <c r="E829" s="87" t="s">
        <v>82</v>
      </c>
      <c r="F829" s="80"/>
      <c r="G829" s="343"/>
      <c r="H829" s="210"/>
      <c r="I829" s="187">
        <v>0.5</v>
      </c>
      <c r="J829" s="188">
        <v>0.3</v>
      </c>
      <c r="K829" s="188">
        <v>0.2</v>
      </c>
      <c r="L829" s="188"/>
      <c r="M829" s="188"/>
      <c r="N829" s="189">
        <f t="shared" si="500"/>
        <v>1</v>
      </c>
      <c r="O829" s="190">
        <v>1.03</v>
      </c>
      <c r="P829" s="191">
        <v>35</v>
      </c>
      <c r="Q829" s="192">
        <v>34.4</v>
      </c>
      <c r="R829" s="193">
        <v>32.200000000000003</v>
      </c>
      <c r="S829" s="192"/>
      <c r="T829" s="192"/>
      <c r="U829" s="198">
        <f t="shared" si="501"/>
        <v>14.12</v>
      </c>
      <c r="V829" s="199">
        <f t="shared" si="502"/>
        <v>14</v>
      </c>
      <c r="W829" s="68">
        <v>200000000000</v>
      </c>
      <c r="X829" s="68"/>
      <c r="Y829" s="68"/>
      <c r="Z829" s="68"/>
      <c r="AA829" s="68"/>
      <c r="AB829" s="58">
        <f t="shared" si="499"/>
        <v>2.4300000000000002</v>
      </c>
      <c r="AC829" s="198">
        <f t="shared" si="503"/>
        <v>30.034800000000004</v>
      </c>
      <c r="AD829" s="199">
        <f t="shared" si="504"/>
        <v>12</v>
      </c>
      <c r="AE829" s="195">
        <v>44</v>
      </c>
      <c r="AF829" s="54"/>
      <c r="AG829" s="491">
        <v>32</v>
      </c>
      <c r="AH829" s="60"/>
      <c r="AI829" s="55"/>
      <c r="AJ829" s="61"/>
      <c r="AK829" s="62"/>
      <c r="AL829" s="63"/>
      <c r="AM829" s="64"/>
      <c r="AN829" s="65"/>
      <c r="AO829" s="66"/>
    </row>
    <row r="830" spans="1:41" s="22" customFormat="1" ht="54" customHeight="1" x14ac:dyDescent="0.15">
      <c r="A830" s="286"/>
      <c r="B830" s="171"/>
      <c r="C830" s="80" t="s">
        <v>551</v>
      </c>
      <c r="D830" s="80" t="s">
        <v>693</v>
      </c>
      <c r="E830" s="73" t="s">
        <v>694</v>
      </c>
      <c r="F830" s="73"/>
      <c r="G830" s="76"/>
      <c r="H830" s="210"/>
      <c r="I830" s="187">
        <v>0.36</v>
      </c>
      <c r="J830" s="188">
        <v>0.3</v>
      </c>
      <c r="K830" s="188">
        <v>0.34</v>
      </c>
      <c r="L830" s="188"/>
      <c r="M830" s="188"/>
      <c r="N830" s="189">
        <f t="shared" si="500"/>
        <v>1</v>
      </c>
      <c r="O830" s="190">
        <v>1.03</v>
      </c>
      <c r="P830" s="191">
        <v>33.6</v>
      </c>
      <c r="Q830" s="192">
        <v>34.700000000000003</v>
      </c>
      <c r="R830" s="192">
        <v>34</v>
      </c>
      <c r="S830" s="192"/>
      <c r="T830" s="192"/>
      <c r="U830" s="198">
        <f t="shared" si="501"/>
        <v>14.04</v>
      </c>
      <c r="V830" s="199">
        <f t="shared" si="502"/>
        <v>14</v>
      </c>
      <c r="W830" s="68">
        <v>52725536000</v>
      </c>
      <c r="X830" s="68">
        <v>38100000000</v>
      </c>
      <c r="Y830" s="68">
        <v>44183416000</v>
      </c>
      <c r="Z830" s="68"/>
      <c r="AA830" s="68"/>
      <c r="AB830" s="58">
        <f t="shared" si="499"/>
        <v>1.1000000000000001</v>
      </c>
      <c r="AC830" s="198">
        <f t="shared" si="503"/>
        <v>13.596000000000002</v>
      </c>
      <c r="AD830" s="199">
        <f t="shared" si="504"/>
        <v>12</v>
      </c>
      <c r="AE830" s="195">
        <v>44</v>
      </c>
      <c r="AF830" s="54"/>
      <c r="AG830" s="491">
        <v>32</v>
      </c>
      <c r="AH830" s="60"/>
      <c r="AI830" s="55"/>
      <c r="AJ830" s="61"/>
      <c r="AK830" s="62"/>
      <c r="AL830" s="63"/>
      <c r="AM830" s="64"/>
      <c r="AN830" s="65"/>
      <c r="AO830" s="66"/>
    </row>
    <row r="831" spans="1:41" s="22" customFormat="1" ht="54" customHeight="1" thickBot="1" x14ac:dyDescent="0.2">
      <c r="A831" s="286"/>
      <c r="B831" s="171"/>
      <c r="C831" s="80" t="s">
        <v>695</v>
      </c>
      <c r="D831" s="80" t="s">
        <v>626</v>
      </c>
      <c r="E831" s="95"/>
      <c r="F831" s="80"/>
      <c r="G831" s="76"/>
      <c r="H831" s="210"/>
      <c r="I831" s="187">
        <v>0.8</v>
      </c>
      <c r="J831" s="188">
        <v>0.2</v>
      </c>
      <c r="K831" s="188"/>
      <c r="L831" s="188"/>
      <c r="M831" s="188"/>
      <c r="N831" s="189">
        <f t="shared" si="500"/>
        <v>1</v>
      </c>
      <c r="O831" s="190">
        <v>1.03</v>
      </c>
      <c r="P831" s="191">
        <v>34.700000000000003</v>
      </c>
      <c r="Q831" s="192">
        <v>32.200000000000003</v>
      </c>
      <c r="R831" s="192"/>
      <c r="S831" s="192"/>
      <c r="T831" s="192"/>
      <c r="U831" s="198">
        <f t="shared" si="501"/>
        <v>14.09</v>
      </c>
      <c r="V831" s="199">
        <f t="shared" si="502"/>
        <v>14</v>
      </c>
      <c r="W831" s="72">
        <v>200000000000</v>
      </c>
      <c r="X831" s="68"/>
      <c r="Y831" s="68"/>
      <c r="Z831" s="68"/>
      <c r="AA831" s="68"/>
      <c r="AB831" s="58">
        <f t="shared" si="499"/>
        <v>3.89</v>
      </c>
      <c r="AC831" s="198">
        <f t="shared" si="503"/>
        <v>48.080400000000004</v>
      </c>
      <c r="AD831" s="199">
        <f t="shared" si="504"/>
        <v>12</v>
      </c>
      <c r="AE831" s="195">
        <v>44</v>
      </c>
      <c r="AF831" s="54"/>
      <c r="AG831" s="491">
        <v>32</v>
      </c>
      <c r="AH831" s="60"/>
      <c r="AI831" s="55"/>
      <c r="AJ831" s="61"/>
      <c r="AK831" s="62"/>
      <c r="AL831" s="63"/>
      <c r="AM831" s="64"/>
      <c r="AN831" s="65"/>
      <c r="AO831" s="66"/>
    </row>
    <row r="832" spans="1:41" s="22" customFormat="1" ht="42" customHeight="1" x14ac:dyDescent="0.15">
      <c r="A832" s="286"/>
      <c r="B832" s="171"/>
      <c r="C832" s="80" t="s">
        <v>696</v>
      </c>
      <c r="D832" s="73" t="s">
        <v>697</v>
      </c>
      <c r="E832" s="80" t="s">
        <v>70</v>
      </c>
      <c r="F832" s="80"/>
      <c r="G832" s="76"/>
      <c r="H832" s="344"/>
      <c r="I832" s="187">
        <v>0.36</v>
      </c>
      <c r="J832" s="188">
        <v>0.3</v>
      </c>
      <c r="K832" s="188">
        <v>0.34</v>
      </c>
      <c r="L832" s="188"/>
      <c r="M832" s="188"/>
      <c r="N832" s="189">
        <f t="shared" si="500"/>
        <v>1</v>
      </c>
      <c r="O832" s="190">
        <v>1.03</v>
      </c>
      <c r="P832" s="191">
        <v>35</v>
      </c>
      <c r="Q832" s="192">
        <v>32.200000000000003</v>
      </c>
      <c r="R832" s="193">
        <v>34.700000000000003</v>
      </c>
      <c r="S832" s="192"/>
      <c r="T832" s="194"/>
      <c r="U832" s="195">
        <f>ROUND((((P832*14/35*I832)+(Q832*14/35*J832)+(R832*14/35*K832)+(S832*14/35*L832)+(T832*14/35*M832))*O832),2)</f>
        <v>14.03</v>
      </c>
      <c r="V832" s="196">
        <f>IF(U832&gt;=14,14,U832)</f>
        <v>14</v>
      </c>
      <c r="W832" s="72"/>
      <c r="X832" s="68"/>
      <c r="Y832" s="72">
        <v>160000000000</v>
      </c>
      <c r="Z832" s="68"/>
      <c r="AA832" s="68"/>
      <c r="AB832" s="58">
        <f t="shared" si="499"/>
        <v>1.32</v>
      </c>
      <c r="AC832" s="195">
        <f>12*AB832*O832</f>
        <v>16.315200000000001</v>
      </c>
      <c r="AD832" s="199">
        <f>IF(AC832&gt;=12,12,AC832)</f>
        <v>12</v>
      </c>
      <c r="AE832" s="195">
        <v>44</v>
      </c>
      <c r="AF832" s="54"/>
      <c r="AG832" s="491">
        <v>32</v>
      </c>
      <c r="AH832" s="60"/>
      <c r="AI832" s="55"/>
      <c r="AJ832" s="61"/>
      <c r="AK832" s="62"/>
      <c r="AL832" s="63"/>
      <c r="AM832" s="64"/>
      <c r="AN832" s="65"/>
      <c r="AO832" s="66"/>
    </row>
    <row r="833" spans="1:41" s="22" customFormat="1" ht="54" customHeight="1" x14ac:dyDescent="0.15">
      <c r="A833" s="43"/>
      <c r="B833" s="225"/>
      <c r="C833" s="73" t="s">
        <v>622</v>
      </c>
      <c r="D833" s="45" t="s">
        <v>698</v>
      </c>
      <c r="E833" s="45" t="s">
        <v>685</v>
      </c>
      <c r="F833" s="45"/>
      <c r="G833" s="73"/>
      <c r="H833" s="345"/>
      <c r="I833" s="48">
        <v>0.5</v>
      </c>
      <c r="J833" s="49">
        <v>0.3</v>
      </c>
      <c r="K833" s="49">
        <v>0.2</v>
      </c>
      <c r="L833" s="49"/>
      <c r="M833" s="49"/>
      <c r="N833" s="50">
        <f t="shared" si="500"/>
        <v>1</v>
      </c>
      <c r="O833" s="51">
        <v>1.03</v>
      </c>
      <c r="P833" s="52">
        <v>34.700000000000003</v>
      </c>
      <c r="Q833" s="53">
        <v>34.700000000000003</v>
      </c>
      <c r="R833" s="53">
        <v>32.200000000000003</v>
      </c>
      <c r="S833" s="53"/>
      <c r="T833" s="53"/>
      <c r="U833" s="58">
        <f>ROUND((((P833*14/35*I833)+(Q833*14/35*J833)+(R833*14/35*K833)+(S833*14/35*L833)+(T833*14/35*M833))*O833),2)</f>
        <v>14.09</v>
      </c>
      <c r="V833" s="55">
        <f>IF(U833&gt;=14,14,U833)</f>
        <v>14</v>
      </c>
      <c r="W833" s="57"/>
      <c r="X833" s="56"/>
      <c r="Y833" s="56">
        <v>238000000000</v>
      </c>
      <c r="Z833" s="56"/>
      <c r="AA833" s="56"/>
      <c r="AB833" s="58">
        <f t="shared" si="499"/>
        <v>1.1599999999999999</v>
      </c>
      <c r="AC833" s="58">
        <f>12*AB833*O833</f>
        <v>14.337599999999998</v>
      </c>
      <c r="AD833" s="55">
        <f>IF(AC833&gt;=12,12,AC833)</f>
        <v>12</v>
      </c>
      <c r="AE833" s="54">
        <v>44</v>
      </c>
      <c r="AF833" s="54"/>
      <c r="AG833" s="491">
        <v>32</v>
      </c>
      <c r="AH833" s="60"/>
      <c r="AI833" s="55"/>
      <c r="AJ833" s="61"/>
      <c r="AK833" s="62"/>
      <c r="AL833" s="63"/>
      <c r="AM833" s="64"/>
      <c r="AN833" s="65"/>
      <c r="AO833" s="66"/>
    </row>
    <row r="834" spans="1:41" s="22" customFormat="1" ht="54" customHeight="1" x14ac:dyDescent="0.15">
      <c r="A834" s="286"/>
      <c r="B834" s="171"/>
      <c r="C834" s="80" t="s">
        <v>674</v>
      </c>
      <c r="D834" s="80" t="s">
        <v>699</v>
      </c>
      <c r="E834" s="95" t="s">
        <v>700</v>
      </c>
      <c r="F834" s="80" t="s">
        <v>701</v>
      </c>
      <c r="G834" s="76"/>
      <c r="H834" s="210"/>
      <c r="I834" s="187">
        <v>0.33</v>
      </c>
      <c r="J834" s="188">
        <v>0.3</v>
      </c>
      <c r="K834" s="188">
        <v>0.13</v>
      </c>
      <c r="L834" s="188">
        <v>0.24</v>
      </c>
      <c r="M834" s="188"/>
      <c r="N834" s="189">
        <f t="shared" si="500"/>
        <v>1</v>
      </c>
      <c r="O834" s="190">
        <v>1.03</v>
      </c>
      <c r="P834" s="191">
        <v>33.6</v>
      </c>
      <c r="Q834" s="192">
        <v>34</v>
      </c>
      <c r="R834" s="192">
        <v>33.6</v>
      </c>
      <c r="S834" s="192">
        <v>35</v>
      </c>
      <c r="T834" s="192"/>
      <c r="U834" s="198">
        <f t="shared" si="501"/>
        <v>14.03</v>
      </c>
      <c r="V834" s="199">
        <f t="shared" si="502"/>
        <v>14</v>
      </c>
      <c r="W834" s="72"/>
      <c r="X834" s="68"/>
      <c r="Y834" s="68"/>
      <c r="Z834" s="68"/>
      <c r="AA834" s="68"/>
      <c r="AB834" s="58">
        <f t="shared" si="499"/>
        <v>0</v>
      </c>
      <c r="AC834" s="198">
        <f t="shared" si="503"/>
        <v>0</v>
      </c>
      <c r="AD834" s="199">
        <f t="shared" si="504"/>
        <v>0</v>
      </c>
      <c r="AE834" s="195">
        <v>44</v>
      </c>
      <c r="AF834" s="54"/>
      <c r="AG834" s="491">
        <v>32</v>
      </c>
      <c r="AH834" s="60"/>
      <c r="AI834" s="55"/>
      <c r="AJ834" s="61"/>
      <c r="AK834" s="62"/>
      <c r="AL834" s="63"/>
      <c r="AM834" s="64"/>
      <c r="AN834" s="65"/>
      <c r="AO834" s="66"/>
    </row>
    <row r="835" spans="1:41" s="22" customFormat="1" ht="54" customHeight="1" x14ac:dyDescent="0.15">
      <c r="A835" s="286"/>
      <c r="B835" s="171"/>
      <c r="C835" s="80" t="s">
        <v>670</v>
      </c>
      <c r="D835" s="80" t="s">
        <v>702</v>
      </c>
      <c r="E835" s="95" t="s">
        <v>703</v>
      </c>
      <c r="F835" s="80" t="s">
        <v>704</v>
      </c>
      <c r="G835" s="76"/>
      <c r="H835" s="210"/>
      <c r="I835" s="187">
        <v>0.31</v>
      </c>
      <c r="J835" s="188">
        <v>0.3</v>
      </c>
      <c r="K835" s="188">
        <v>0.23</v>
      </c>
      <c r="L835" s="188">
        <v>0.16</v>
      </c>
      <c r="M835" s="188"/>
      <c r="N835" s="189">
        <f t="shared" si="500"/>
        <v>1</v>
      </c>
      <c r="O835" s="190">
        <v>1.03</v>
      </c>
      <c r="P835" s="191">
        <v>35</v>
      </c>
      <c r="Q835" s="192">
        <v>33.200000000000003</v>
      </c>
      <c r="R835" s="192">
        <v>34.4</v>
      </c>
      <c r="S835" s="192">
        <v>32.200000000000003</v>
      </c>
      <c r="T835" s="192"/>
      <c r="U835" s="198">
        <f t="shared" si="501"/>
        <v>13.96</v>
      </c>
      <c r="V835" s="199">
        <f t="shared" si="502"/>
        <v>13.96</v>
      </c>
      <c r="W835" s="72"/>
      <c r="X835" s="68"/>
      <c r="Y835" s="68"/>
      <c r="Z835" s="68"/>
      <c r="AA835" s="68"/>
      <c r="AB835" s="58">
        <f t="shared" si="499"/>
        <v>0</v>
      </c>
      <c r="AC835" s="198">
        <f t="shared" si="503"/>
        <v>0</v>
      </c>
      <c r="AD835" s="199">
        <f t="shared" si="504"/>
        <v>0</v>
      </c>
      <c r="AE835" s="195">
        <v>44</v>
      </c>
      <c r="AF835" s="54"/>
      <c r="AG835" s="491">
        <v>32</v>
      </c>
      <c r="AH835" s="60"/>
      <c r="AI835" s="55"/>
      <c r="AJ835" s="61"/>
      <c r="AK835" s="62"/>
      <c r="AL835" s="63"/>
      <c r="AM835" s="64"/>
      <c r="AN835" s="65"/>
      <c r="AO835" s="66"/>
    </row>
    <row r="836" spans="1:41" s="22" customFormat="1" ht="54" customHeight="1" x14ac:dyDescent="0.15">
      <c r="A836" s="286"/>
      <c r="B836" s="171"/>
      <c r="C836" s="95" t="s">
        <v>705</v>
      </c>
      <c r="D836" s="80" t="s">
        <v>639</v>
      </c>
      <c r="E836" s="80" t="s">
        <v>706</v>
      </c>
      <c r="F836" s="80" t="s">
        <v>534</v>
      </c>
      <c r="G836" s="76"/>
      <c r="H836" s="210" t="s">
        <v>707</v>
      </c>
      <c r="I836" s="187">
        <v>0.4</v>
      </c>
      <c r="J836" s="188">
        <v>0.3</v>
      </c>
      <c r="K836" s="188">
        <v>0.1</v>
      </c>
      <c r="L836" s="188">
        <v>0.2</v>
      </c>
      <c r="M836" s="188"/>
      <c r="N836" s="189">
        <f t="shared" si="500"/>
        <v>1</v>
      </c>
      <c r="O836" s="190">
        <v>1.03</v>
      </c>
      <c r="P836" s="191">
        <v>34.700000000000003</v>
      </c>
      <c r="Q836" s="192">
        <v>32.200000000000003</v>
      </c>
      <c r="R836" s="192">
        <v>35</v>
      </c>
      <c r="S836" s="192">
        <v>27</v>
      </c>
      <c r="T836" s="192"/>
      <c r="U836" s="198">
        <f>ROUND((((P836*14/35*I836)+(Q836*14/35*J836)+(R836*14/35*K836)+(S836*14/35*L836)+(T836*14/35*M836))*O836),2)</f>
        <v>13.37</v>
      </c>
      <c r="V836" s="199">
        <f>IF(U836&gt;=14,14,U836)</f>
        <v>13.37</v>
      </c>
      <c r="W836" s="72">
        <v>34507345000</v>
      </c>
      <c r="X836" s="68">
        <v>13234510000</v>
      </c>
      <c r="Y836" s="68"/>
      <c r="Z836" s="68">
        <v>173861558000</v>
      </c>
      <c r="AA836" s="68"/>
      <c r="AB836" s="58">
        <f t="shared" si="499"/>
        <v>1.28</v>
      </c>
      <c r="AC836" s="198">
        <f>12*AB836*O836</f>
        <v>15.8208</v>
      </c>
      <c r="AD836" s="199">
        <f>IF(AC836&gt;=12,12,AC836)</f>
        <v>12</v>
      </c>
      <c r="AE836" s="195">
        <v>44</v>
      </c>
      <c r="AF836" s="54"/>
      <c r="AG836" s="491">
        <v>32</v>
      </c>
      <c r="AH836" s="60"/>
      <c r="AI836" s="55"/>
      <c r="AJ836" s="61"/>
      <c r="AK836" s="62"/>
      <c r="AL836" s="63"/>
      <c r="AM836" s="64"/>
      <c r="AN836" s="65"/>
      <c r="AO836" s="66"/>
    </row>
    <row r="837" spans="1:41" s="22" customFormat="1" ht="54" customHeight="1" x14ac:dyDescent="0.15">
      <c r="A837" s="315"/>
      <c r="B837" s="346"/>
      <c r="C837" s="180"/>
      <c r="D837" s="73"/>
      <c r="E837" s="83"/>
      <c r="F837" s="83"/>
      <c r="G837" s="83"/>
      <c r="H837" s="230" t="s">
        <v>708</v>
      </c>
      <c r="I837" s="187"/>
      <c r="J837" s="188"/>
      <c r="K837" s="189"/>
      <c r="L837" s="188"/>
      <c r="M837" s="189"/>
      <c r="N837" s="233"/>
      <c r="O837" s="190"/>
      <c r="P837" s="191"/>
      <c r="Q837" s="192"/>
      <c r="R837" s="193"/>
      <c r="S837" s="192"/>
      <c r="T837" s="194"/>
      <c r="U837" s="347"/>
      <c r="V837" s="207"/>
      <c r="W837" s="348"/>
      <c r="X837" s="68">
        <v>18279518000</v>
      </c>
      <c r="Y837" s="349">
        <v>3</v>
      </c>
      <c r="Z837" s="350"/>
      <c r="AA837" s="349"/>
      <c r="AB837" s="58">
        <f t="shared" si="499"/>
        <v>0</v>
      </c>
      <c r="AC837" s="351"/>
      <c r="AD837" s="199"/>
      <c r="AE837" s="195"/>
      <c r="AF837" s="54"/>
      <c r="AG837" s="491">
        <v>32</v>
      </c>
      <c r="AH837" s="60"/>
      <c r="AI837" s="55"/>
      <c r="AJ837" s="61"/>
      <c r="AK837" s="62"/>
      <c r="AL837" s="63"/>
      <c r="AM837" s="64"/>
      <c r="AN837" s="65"/>
      <c r="AO837" s="66"/>
    </row>
    <row r="838" spans="1:41" s="22" customFormat="1" ht="54" customHeight="1" x14ac:dyDescent="0.15">
      <c r="A838" s="286"/>
      <c r="B838" s="171"/>
      <c r="C838" s="104" t="s">
        <v>709</v>
      </c>
      <c r="D838" s="104" t="s">
        <v>710</v>
      </c>
      <c r="E838" s="287" t="s">
        <v>711</v>
      </c>
      <c r="F838" s="104" t="s">
        <v>712</v>
      </c>
      <c r="G838" s="76"/>
      <c r="H838" s="210" t="s">
        <v>630</v>
      </c>
      <c r="I838" s="187">
        <v>0.5</v>
      </c>
      <c r="J838" s="188">
        <v>0.18</v>
      </c>
      <c r="K838" s="188">
        <v>0.12</v>
      </c>
      <c r="L838" s="188">
        <v>0.2</v>
      </c>
      <c r="M838" s="188"/>
      <c r="N838" s="189">
        <f>SUM(I838:M838)</f>
        <v>1</v>
      </c>
      <c r="O838" s="190">
        <v>1.03</v>
      </c>
      <c r="P838" s="191">
        <v>35</v>
      </c>
      <c r="Q838" s="192">
        <v>32.200000000000003</v>
      </c>
      <c r="R838" s="192">
        <v>33.200000000000003</v>
      </c>
      <c r="S838" s="192">
        <v>33.6</v>
      </c>
      <c r="T838" s="192"/>
      <c r="U838" s="198">
        <f>ROUND((((P838*14/35*I838)+(Q838*14/35*J838)+(R838*14/35*K838)+(S838*14/35*L838)+(T838*14/35*M838))*O838),2)</f>
        <v>14.01</v>
      </c>
      <c r="V838" s="199">
        <f>IF(U838&gt;=14,14,U838)</f>
        <v>14</v>
      </c>
      <c r="W838" s="72"/>
      <c r="X838" s="68"/>
      <c r="Y838" s="68"/>
      <c r="Z838" s="68"/>
      <c r="AA838" s="68"/>
      <c r="AB838" s="58">
        <f t="shared" si="499"/>
        <v>0</v>
      </c>
      <c r="AC838" s="198">
        <f>12*AB838*O838</f>
        <v>0</v>
      </c>
      <c r="AD838" s="199">
        <f>IF(AC838&gt;=12,12,AC838)</f>
        <v>0</v>
      </c>
      <c r="AE838" s="195">
        <v>44</v>
      </c>
      <c r="AF838" s="54"/>
      <c r="AG838" s="491">
        <v>32</v>
      </c>
      <c r="AH838" s="60"/>
      <c r="AI838" s="55"/>
      <c r="AJ838" s="61"/>
      <c r="AK838" s="62"/>
      <c r="AL838" s="63"/>
      <c r="AM838" s="64"/>
      <c r="AN838" s="65"/>
      <c r="AO838" s="66"/>
    </row>
    <row r="839" spans="1:41" s="22" customFormat="1" ht="54" customHeight="1" x14ac:dyDescent="0.15">
      <c r="A839" s="286"/>
      <c r="B839" s="171"/>
      <c r="C839" s="302"/>
      <c r="D839" s="104"/>
      <c r="E839" s="104"/>
      <c r="F839" s="104"/>
      <c r="G839" s="76"/>
      <c r="H839" s="210"/>
      <c r="I839" s="187"/>
      <c r="J839" s="188"/>
      <c r="K839" s="188"/>
      <c r="L839" s="188"/>
      <c r="M839" s="188"/>
      <c r="N839" s="189"/>
      <c r="O839" s="190"/>
      <c r="P839" s="191"/>
      <c r="Q839" s="192"/>
      <c r="R839" s="192"/>
      <c r="S839" s="192"/>
      <c r="T839" s="192"/>
      <c r="U839" s="198"/>
      <c r="V839" s="199"/>
      <c r="W839" s="72"/>
      <c r="X839" s="68"/>
      <c r="Y839" s="68"/>
      <c r="Z839" s="68"/>
      <c r="AA839" s="68"/>
      <c r="AB839" s="58">
        <f t="shared" si="499"/>
        <v>0</v>
      </c>
      <c r="AC839" s="198"/>
      <c r="AD839" s="199"/>
      <c r="AE839" s="195"/>
      <c r="AF839" s="54"/>
      <c r="AG839" s="491">
        <v>32</v>
      </c>
      <c r="AH839" s="60"/>
      <c r="AI839" s="55"/>
      <c r="AJ839" s="61"/>
      <c r="AK839" s="62"/>
      <c r="AL839" s="63"/>
      <c r="AM839" s="64"/>
      <c r="AN839" s="65"/>
      <c r="AO839" s="66"/>
    </row>
    <row r="840" spans="1:41" s="22" customFormat="1" ht="54" customHeight="1" x14ac:dyDescent="0.15">
      <c r="A840" s="286"/>
      <c r="B840" s="327"/>
      <c r="C840" s="95"/>
      <c r="D840" s="104"/>
      <c r="E840" s="104" t="s">
        <v>713</v>
      </c>
      <c r="F840" s="80"/>
      <c r="G840" s="76"/>
      <c r="H840" s="210"/>
      <c r="I840" s="187"/>
      <c r="J840" s="188"/>
      <c r="K840" s="188"/>
      <c r="L840" s="188"/>
      <c r="M840" s="188"/>
      <c r="N840" s="189"/>
      <c r="O840" s="190"/>
      <c r="P840" s="191"/>
      <c r="Q840" s="192"/>
      <c r="R840" s="192"/>
      <c r="S840" s="192"/>
      <c r="T840" s="192"/>
      <c r="U840" s="198"/>
      <c r="V840" s="199"/>
      <c r="W840" s="72"/>
      <c r="X840" s="68"/>
      <c r="Y840" s="68"/>
      <c r="Z840" s="68"/>
      <c r="AA840" s="68"/>
      <c r="AB840" s="58">
        <f t="shared" si="499"/>
        <v>0</v>
      </c>
      <c r="AC840" s="198"/>
      <c r="AD840" s="199"/>
      <c r="AE840" s="195"/>
      <c r="AF840" s="54"/>
      <c r="AG840" s="491">
        <v>32</v>
      </c>
      <c r="AH840" s="60"/>
      <c r="AI840" s="55"/>
      <c r="AJ840" s="61"/>
      <c r="AK840" s="62"/>
      <c r="AL840" s="63"/>
      <c r="AM840" s="64"/>
      <c r="AN840" s="65"/>
      <c r="AO840" s="66"/>
    </row>
    <row r="841" spans="1:41" s="22" customFormat="1" ht="54" customHeight="1" x14ac:dyDescent="0.15">
      <c r="A841" s="286"/>
      <c r="B841" s="327"/>
      <c r="C841" s="95"/>
      <c r="D841" s="104" t="s">
        <v>714</v>
      </c>
      <c r="E841" s="80"/>
      <c r="F841" s="80"/>
      <c r="G841" s="76"/>
      <c r="H841" s="210"/>
      <c r="I841" s="187">
        <v>0.4</v>
      </c>
      <c r="J841" s="188">
        <v>0.3</v>
      </c>
      <c r="K841" s="188">
        <v>0.2</v>
      </c>
      <c r="L841" s="188">
        <v>0.1</v>
      </c>
      <c r="M841" s="188"/>
      <c r="N841" s="189">
        <f>SUM(I841:M841)</f>
        <v>0.99999999999999989</v>
      </c>
      <c r="O841" s="190">
        <v>1.03</v>
      </c>
      <c r="P841" s="191">
        <v>34.700000000000003</v>
      </c>
      <c r="Q841" s="192">
        <v>33.6</v>
      </c>
      <c r="R841" s="192">
        <v>32.200000000000003</v>
      </c>
      <c r="S841" s="192">
        <v>35</v>
      </c>
      <c r="T841" s="192"/>
      <c r="U841" s="198">
        <f>ROUND((((P841*14/35*I841)+(Q841*14/35*J841)+(R841*14/35*K841)+(S841*14/35*L841)+(T841*14/35*M841))*O841),2)</f>
        <v>13.97</v>
      </c>
      <c r="V841" s="199">
        <f>IF(U841&gt;=14,14,U841)</f>
        <v>13.97</v>
      </c>
      <c r="W841" s="72">
        <v>14012265000</v>
      </c>
      <c r="X841" s="68">
        <v>35531987000</v>
      </c>
      <c r="Y841" s="68">
        <v>238000000000</v>
      </c>
      <c r="Z841" s="68"/>
      <c r="AA841" s="68"/>
      <c r="AB841" s="58">
        <f t="shared" si="499"/>
        <v>1.55</v>
      </c>
      <c r="AC841" s="198">
        <f>12*AB841*O841</f>
        <v>19.158000000000001</v>
      </c>
      <c r="AD841" s="199">
        <f>IF(AC841&gt;=12,12,AC841)</f>
        <v>12</v>
      </c>
      <c r="AE841" s="195">
        <v>44</v>
      </c>
      <c r="AF841" s="54"/>
      <c r="AG841" s="491">
        <v>32</v>
      </c>
      <c r="AH841" s="60"/>
      <c r="AI841" s="55"/>
      <c r="AJ841" s="61"/>
      <c r="AK841" s="62"/>
      <c r="AL841" s="63"/>
      <c r="AM841" s="64"/>
      <c r="AN841" s="65"/>
      <c r="AO841" s="66"/>
    </row>
    <row r="842" spans="1:41" s="22" customFormat="1" ht="54" customHeight="1" x14ac:dyDescent="0.15">
      <c r="A842" s="286"/>
      <c r="B842" s="171"/>
      <c r="C842" s="95"/>
      <c r="D842" s="104" t="s">
        <v>714</v>
      </c>
      <c r="E842" s="302"/>
      <c r="F842" s="352"/>
      <c r="G842" s="76" t="s">
        <v>715</v>
      </c>
      <c r="H842" s="210"/>
      <c r="I842" s="187"/>
      <c r="J842" s="188"/>
      <c r="K842" s="188"/>
      <c r="L842" s="188"/>
      <c r="M842" s="188"/>
      <c r="N842" s="189"/>
      <c r="O842" s="190"/>
      <c r="P842" s="191"/>
      <c r="Q842" s="192"/>
      <c r="R842" s="192"/>
      <c r="S842" s="192"/>
      <c r="T842" s="192"/>
      <c r="U842" s="198"/>
      <c r="V842" s="199"/>
      <c r="W842" s="72"/>
      <c r="X842" s="68"/>
      <c r="Y842" s="68"/>
      <c r="Z842" s="68"/>
      <c r="AA842" s="68"/>
      <c r="AB842" s="58">
        <f t="shared" si="499"/>
        <v>0</v>
      </c>
      <c r="AC842" s="198"/>
      <c r="AD842" s="199"/>
      <c r="AE842" s="195"/>
      <c r="AF842" s="54"/>
      <c r="AG842" s="491">
        <v>32</v>
      </c>
      <c r="AH842" s="60"/>
      <c r="AI842" s="55"/>
      <c r="AJ842" s="61"/>
      <c r="AK842" s="62"/>
      <c r="AL842" s="63"/>
      <c r="AM842" s="64"/>
      <c r="AN842" s="65"/>
      <c r="AO842" s="66"/>
    </row>
    <row r="843" spans="1:41" s="22" customFormat="1" ht="54" customHeight="1" x14ac:dyDescent="0.15">
      <c r="A843" s="286"/>
      <c r="B843" s="171"/>
      <c r="C843" s="95"/>
      <c r="D843" s="302"/>
      <c r="E843" s="302" t="s">
        <v>716</v>
      </c>
      <c r="F843" s="104"/>
      <c r="G843" s="76"/>
      <c r="H843" s="210"/>
      <c r="I843" s="187"/>
      <c r="J843" s="188"/>
      <c r="K843" s="188"/>
      <c r="L843" s="188"/>
      <c r="M843" s="188"/>
      <c r="N843" s="189"/>
      <c r="O843" s="190"/>
      <c r="P843" s="191"/>
      <c r="Q843" s="192"/>
      <c r="R843" s="192"/>
      <c r="S843" s="192"/>
      <c r="T843" s="192"/>
      <c r="U843" s="198"/>
      <c r="V843" s="199"/>
      <c r="W843" s="72"/>
      <c r="X843" s="68"/>
      <c r="Y843" s="68"/>
      <c r="Z843" s="68"/>
      <c r="AA843" s="68"/>
      <c r="AB843" s="58">
        <f t="shared" si="499"/>
        <v>0</v>
      </c>
      <c r="AC843" s="198"/>
      <c r="AD843" s="199"/>
      <c r="AE843" s="195"/>
      <c r="AF843" s="54"/>
      <c r="AG843" s="491">
        <v>32</v>
      </c>
      <c r="AH843" s="60"/>
      <c r="AI843" s="55"/>
      <c r="AJ843" s="61"/>
      <c r="AK843" s="62"/>
      <c r="AL843" s="63"/>
      <c r="AM843" s="64"/>
      <c r="AN843" s="65"/>
      <c r="AO843" s="66"/>
    </row>
    <row r="844" spans="1:41" s="22" customFormat="1" ht="54" customHeight="1" x14ac:dyDescent="0.15">
      <c r="A844" s="286"/>
      <c r="B844" s="171" t="s">
        <v>105</v>
      </c>
      <c r="C844" s="80" t="s">
        <v>164</v>
      </c>
      <c r="D844" s="80" t="s">
        <v>717</v>
      </c>
      <c r="E844" s="95" t="s">
        <v>718</v>
      </c>
      <c r="F844" s="80" t="s">
        <v>639</v>
      </c>
      <c r="G844" s="76"/>
      <c r="H844" s="210" t="s">
        <v>719</v>
      </c>
      <c r="I844" s="187">
        <v>0.5</v>
      </c>
      <c r="J844" s="188">
        <v>0.2</v>
      </c>
      <c r="K844" s="188">
        <v>0.1</v>
      </c>
      <c r="L844" s="188">
        <v>0.2</v>
      </c>
      <c r="M844" s="188"/>
      <c r="N844" s="189">
        <f>SUM(I844:M844)</f>
        <v>1</v>
      </c>
      <c r="O844" s="190">
        <v>1.03</v>
      </c>
      <c r="P844" s="191">
        <v>35</v>
      </c>
      <c r="Q844" s="192">
        <v>33.200000000000003</v>
      </c>
      <c r="R844" s="192">
        <v>34.4</v>
      </c>
      <c r="S844" s="192">
        <v>32.200000000000003</v>
      </c>
      <c r="T844" s="192"/>
      <c r="U844" s="198">
        <f>ROUND((((P844*14/35*I844)+(Q844*14/35*J844)+(R844*14/35*K844)+(S844*14/35*L844)+(T844*14/35*M844))*O844),2)</f>
        <v>14.02</v>
      </c>
      <c r="V844" s="199">
        <f>IF(U844&gt;=14,14,U844)</f>
        <v>14</v>
      </c>
      <c r="W844" s="72"/>
      <c r="X844" s="68"/>
      <c r="Y844" s="68"/>
      <c r="Z844" s="68"/>
      <c r="AA844" s="68"/>
      <c r="AB844" s="58">
        <f t="shared" si="499"/>
        <v>0</v>
      </c>
      <c r="AC844" s="198">
        <f>12*AB844*O844</f>
        <v>0</v>
      </c>
      <c r="AD844" s="199">
        <f>IF(AC844&gt;=12,12,AC844)</f>
        <v>0</v>
      </c>
      <c r="AE844" s="195">
        <v>44</v>
      </c>
      <c r="AF844" s="54"/>
      <c r="AG844" s="491">
        <v>32</v>
      </c>
      <c r="AH844" s="60"/>
      <c r="AI844" s="55"/>
      <c r="AJ844" s="61"/>
      <c r="AK844" s="62"/>
      <c r="AL844" s="63"/>
      <c r="AM844" s="64"/>
      <c r="AN844" s="65"/>
      <c r="AO844" s="66"/>
    </row>
    <row r="845" spans="1:41" s="22" customFormat="1" ht="54" customHeight="1" x14ac:dyDescent="0.15">
      <c r="A845" s="286"/>
      <c r="B845" s="327"/>
      <c r="C845" s="95"/>
      <c r="D845" s="113" t="s">
        <v>720</v>
      </c>
      <c r="E845" s="104" t="s">
        <v>686</v>
      </c>
      <c r="F845" s="80"/>
      <c r="G845" s="287"/>
      <c r="H845" s="230"/>
      <c r="I845" s="187">
        <v>0.31</v>
      </c>
      <c r="J845" s="188">
        <v>0.28999999999999998</v>
      </c>
      <c r="K845" s="188">
        <v>0.3</v>
      </c>
      <c r="L845" s="188">
        <v>0.1</v>
      </c>
      <c r="M845" s="188"/>
      <c r="N845" s="189">
        <f>SUM(I845:M845)</f>
        <v>0.99999999999999989</v>
      </c>
      <c r="O845" s="190">
        <v>1.03</v>
      </c>
      <c r="P845" s="191">
        <v>34.4</v>
      </c>
      <c r="Q845" s="192">
        <v>35</v>
      </c>
      <c r="R845" s="192">
        <v>33.6</v>
      </c>
      <c r="S845" s="192">
        <v>27</v>
      </c>
      <c r="T845" s="192"/>
      <c r="U845" s="198">
        <f>ROUND((((P845*14/35*I845)+(Q845*14/35*J845)+(R845*14/35*K845)+(S845*14/35*L845)+(T845*14/35*M845))*O845),2)</f>
        <v>13.84</v>
      </c>
      <c r="V845" s="199">
        <f>IF(U845&gt;=14,14,U845)</f>
        <v>13.84</v>
      </c>
      <c r="W845" s="72">
        <v>35760249000</v>
      </c>
      <c r="X845" s="68">
        <v>35897624000</v>
      </c>
      <c r="Y845" s="68">
        <v>35531987000</v>
      </c>
      <c r="Z845" s="68">
        <v>255000000000</v>
      </c>
      <c r="AA845" s="68"/>
      <c r="AB845" s="58">
        <f t="shared" si="499"/>
        <v>1.4</v>
      </c>
      <c r="AC845" s="198">
        <f>12*AB845*O845</f>
        <v>17.303999999999998</v>
      </c>
      <c r="AD845" s="199">
        <f>IF(AC845&gt;=12,12,AC845)</f>
        <v>12</v>
      </c>
      <c r="AE845" s="195">
        <v>44</v>
      </c>
      <c r="AF845" s="54"/>
      <c r="AG845" s="491">
        <v>32</v>
      </c>
      <c r="AH845" s="60"/>
      <c r="AI845" s="55"/>
      <c r="AJ845" s="61"/>
      <c r="AK845" s="62"/>
      <c r="AL845" s="63"/>
      <c r="AM845" s="64"/>
      <c r="AN845" s="65"/>
      <c r="AO845" s="66"/>
    </row>
    <row r="846" spans="1:41" s="22" customFormat="1" ht="49.5" customHeight="1" x14ac:dyDescent="0.15">
      <c r="A846" s="286"/>
      <c r="B846" s="171"/>
      <c r="C846" s="83"/>
      <c r="D846" s="231"/>
      <c r="E846" s="104" t="s">
        <v>721</v>
      </c>
      <c r="F846" s="104" t="s">
        <v>722</v>
      </c>
      <c r="G846" s="295"/>
      <c r="H846" s="269"/>
      <c r="I846" s="187">
        <v>0.36</v>
      </c>
      <c r="J846" s="188">
        <v>0.18</v>
      </c>
      <c r="K846" s="331">
        <v>0.12</v>
      </c>
      <c r="L846" s="332">
        <v>0.34</v>
      </c>
      <c r="M846" s="188"/>
      <c r="N846" s="189">
        <f>SUM(I846:M846)</f>
        <v>1</v>
      </c>
      <c r="O846" s="190">
        <v>1.03</v>
      </c>
      <c r="P846" s="191">
        <v>34.4</v>
      </c>
      <c r="Q846" s="192">
        <v>32.200000000000003</v>
      </c>
      <c r="R846" s="193">
        <v>33.200000000000003</v>
      </c>
      <c r="S846" s="192">
        <v>35</v>
      </c>
      <c r="T846" s="194"/>
      <c r="U846" s="198">
        <f>ROUND((((P846*14/35*I846)+(Q846*14/35*J846)+(R846*14/35*K846)+(S846*14/35*L846)+(T846*14/35*M846))*O846),2)</f>
        <v>14.03</v>
      </c>
      <c r="V846" s="196">
        <f>IF(U846&gt;=14,14,U846)</f>
        <v>14</v>
      </c>
      <c r="W846" s="323"/>
      <c r="X846" s="323"/>
      <c r="Y846" s="323"/>
      <c r="Z846" s="323">
        <v>200000000000</v>
      </c>
      <c r="AA846" s="292"/>
      <c r="AB846" s="58">
        <f t="shared" si="499"/>
        <v>1.65</v>
      </c>
      <c r="AC846" s="198">
        <f>12*AB846*O846</f>
        <v>20.393999999999998</v>
      </c>
      <c r="AD846" s="199">
        <f>IF(AC846&gt;=12,12,AC846)</f>
        <v>12</v>
      </c>
      <c r="AE846" s="195">
        <v>44</v>
      </c>
      <c r="AF846" s="54"/>
      <c r="AG846" s="491">
        <v>32</v>
      </c>
      <c r="AH846" s="60"/>
      <c r="AI846" s="55"/>
      <c r="AJ846" s="61"/>
      <c r="AK846" s="62"/>
      <c r="AL846" s="63"/>
      <c r="AM846" s="64"/>
      <c r="AN846" s="65"/>
      <c r="AO846" s="66"/>
    </row>
    <row r="847" spans="1:41" s="22" customFormat="1" ht="24.95" customHeight="1" thickBot="1" x14ac:dyDescent="0.2">
      <c r="A847" s="84"/>
      <c r="B847" s="171"/>
      <c r="C847" s="86"/>
      <c r="D847" s="231" t="s">
        <v>723</v>
      </c>
      <c r="E847" s="143"/>
      <c r="F847" s="87"/>
      <c r="G847" s="87"/>
      <c r="H847" s="144"/>
      <c r="I847" s="88"/>
      <c r="J847" s="86"/>
      <c r="K847" s="353"/>
      <c r="L847" s="89"/>
      <c r="M847" s="87"/>
      <c r="N847" s="142"/>
      <c r="O847" s="90"/>
      <c r="P847" s="88"/>
      <c r="Q847" s="86"/>
      <c r="R847" s="87"/>
      <c r="S847" s="86"/>
      <c r="T847" s="89"/>
      <c r="U847" s="91"/>
      <c r="V847" s="148"/>
      <c r="W847" s="354"/>
      <c r="X847" s="130"/>
      <c r="Y847" s="355"/>
      <c r="Z847" s="150"/>
      <c r="AA847" s="150"/>
      <c r="AB847" s="58">
        <f t="shared" si="499"/>
        <v>0</v>
      </c>
      <c r="AC847" s="133"/>
      <c r="AD847" s="96"/>
      <c r="AE847" s="98"/>
      <c r="AF847" s="154"/>
      <c r="AG847" s="491">
        <v>32</v>
      </c>
      <c r="AH847" s="60"/>
      <c r="AI847" s="55"/>
      <c r="AJ847" s="61"/>
      <c r="AK847" s="62"/>
      <c r="AL847" s="63"/>
      <c r="AM847" s="64"/>
      <c r="AN847" s="65"/>
      <c r="AO847" s="66"/>
    </row>
    <row r="848" spans="1:41" s="22" customFormat="1" ht="54" customHeight="1" x14ac:dyDescent="0.15">
      <c r="A848" s="286"/>
      <c r="B848" s="171"/>
      <c r="C848" s="80"/>
      <c r="D848" s="293" t="s">
        <v>724</v>
      </c>
      <c r="E848" s="231"/>
      <c r="F848" s="231" t="s">
        <v>723</v>
      </c>
      <c r="G848" s="76"/>
      <c r="H848" s="356"/>
      <c r="I848" s="187">
        <v>0.49</v>
      </c>
      <c r="J848" s="188">
        <v>0.51</v>
      </c>
      <c r="K848" s="188"/>
      <c r="L848" s="188"/>
      <c r="M848" s="188"/>
      <c r="N848" s="189">
        <f t="shared" ref="N848:N853" si="505">SUM(I848:M848)</f>
        <v>1</v>
      </c>
      <c r="O848" s="190">
        <v>1.03</v>
      </c>
      <c r="P848" s="191">
        <v>35</v>
      </c>
      <c r="Q848" s="192">
        <v>33.200000000000003</v>
      </c>
      <c r="R848" s="192"/>
      <c r="S848" s="192"/>
      <c r="T848" s="192"/>
      <c r="U848" s="198">
        <f t="shared" ref="U848:U853" si="506">ROUND((((P848*14/35*I848)+(Q848*14/35*J848)+(R848*14/35*K848)+(S848*14/35*L848)+(T848*14/35*M848))*O848),2)</f>
        <v>14.04</v>
      </c>
      <c r="V848" s="199">
        <f t="shared" ref="V848:V853" si="507">IF(U848&gt;=14,14,U848)</f>
        <v>14</v>
      </c>
      <c r="W848" s="72">
        <v>30000000000</v>
      </c>
      <c r="X848" s="68">
        <v>81394141000</v>
      </c>
      <c r="Y848" s="68"/>
      <c r="Z848" s="68"/>
      <c r="AA848" s="68"/>
      <c r="AB848" s="58">
        <f t="shared" si="499"/>
        <v>1.37</v>
      </c>
      <c r="AC848" s="198">
        <f t="shared" ref="AC848:AC853" si="508">12*AB848*O848</f>
        <v>16.933200000000003</v>
      </c>
      <c r="AD848" s="199">
        <f t="shared" ref="AD848:AD853" si="509">IF(AC848&gt;=12,12,AC848)</f>
        <v>12</v>
      </c>
      <c r="AE848" s="195">
        <v>44</v>
      </c>
      <c r="AF848" s="54"/>
      <c r="AG848" s="491">
        <v>32</v>
      </c>
      <c r="AH848" s="60"/>
      <c r="AI848" s="55"/>
      <c r="AJ848" s="61"/>
      <c r="AK848" s="62"/>
      <c r="AL848" s="63"/>
      <c r="AM848" s="64"/>
      <c r="AN848" s="65"/>
      <c r="AO848" s="66"/>
    </row>
    <row r="849" spans="1:41" s="22" customFormat="1" ht="54" customHeight="1" x14ac:dyDescent="0.15">
      <c r="A849" s="286"/>
      <c r="B849" s="171"/>
      <c r="C849" s="80"/>
      <c r="D849" s="293" t="s">
        <v>674</v>
      </c>
      <c r="E849" s="80"/>
      <c r="F849" s="352"/>
      <c r="G849" s="76"/>
      <c r="H849" s="210"/>
      <c r="I849" s="187">
        <v>0.5</v>
      </c>
      <c r="J849" s="188">
        <v>0.5</v>
      </c>
      <c r="K849" s="188"/>
      <c r="L849" s="188"/>
      <c r="M849" s="188"/>
      <c r="N849" s="189">
        <f t="shared" si="505"/>
        <v>1</v>
      </c>
      <c r="O849" s="190">
        <v>1.03</v>
      </c>
      <c r="P849" s="191">
        <v>35</v>
      </c>
      <c r="Q849" s="192">
        <v>33.6</v>
      </c>
      <c r="R849" s="192"/>
      <c r="S849" s="192"/>
      <c r="T849" s="192"/>
      <c r="U849" s="198">
        <f t="shared" si="506"/>
        <v>14.13</v>
      </c>
      <c r="V849" s="199">
        <f t="shared" si="507"/>
        <v>14</v>
      </c>
      <c r="W849" s="72">
        <v>30000000000</v>
      </c>
      <c r="X849" s="68">
        <v>74227084000</v>
      </c>
      <c r="Y849" s="68"/>
      <c r="Z849" s="68"/>
      <c r="AA849" s="68"/>
      <c r="AB849" s="58">
        <f t="shared" si="499"/>
        <v>1.27</v>
      </c>
      <c r="AC849" s="198">
        <f t="shared" si="508"/>
        <v>15.6972</v>
      </c>
      <c r="AD849" s="199">
        <f t="shared" si="509"/>
        <v>12</v>
      </c>
      <c r="AE849" s="195">
        <v>44</v>
      </c>
      <c r="AF849" s="54"/>
      <c r="AG849" s="491">
        <v>32</v>
      </c>
      <c r="AH849" s="60"/>
      <c r="AI849" s="55"/>
      <c r="AJ849" s="61"/>
      <c r="AK849" s="62"/>
      <c r="AL849" s="63"/>
      <c r="AM849" s="64"/>
      <c r="AN849" s="65"/>
      <c r="AO849" s="66"/>
    </row>
    <row r="850" spans="1:41" s="22" customFormat="1" ht="45.75" customHeight="1" x14ac:dyDescent="0.15">
      <c r="A850" s="286"/>
      <c r="B850" s="171"/>
      <c r="C850" s="224" t="s">
        <v>659</v>
      </c>
      <c r="D850" s="73" t="s">
        <v>725</v>
      </c>
      <c r="E850" s="80"/>
      <c r="F850" s="243"/>
      <c r="G850" s="336"/>
      <c r="H850" s="337"/>
      <c r="I850" s="187">
        <v>0.5</v>
      </c>
      <c r="J850" s="188">
        <v>0.3</v>
      </c>
      <c r="K850" s="188">
        <v>0.2</v>
      </c>
      <c r="L850" s="188"/>
      <c r="M850" s="188"/>
      <c r="N850" s="189">
        <f t="shared" si="505"/>
        <v>1</v>
      </c>
      <c r="O850" s="190">
        <v>1.03</v>
      </c>
      <c r="P850" s="191">
        <v>35</v>
      </c>
      <c r="Q850" s="192">
        <v>32.200000000000003</v>
      </c>
      <c r="R850" s="192">
        <v>35</v>
      </c>
      <c r="S850" s="192"/>
      <c r="T850" s="192"/>
      <c r="U850" s="198">
        <f t="shared" si="506"/>
        <v>14.07</v>
      </c>
      <c r="V850" s="199">
        <f t="shared" si="507"/>
        <v>14</v>
      </c>
      <c r="W850" s="323">
        <v>97236538000</v>
      </c>
      <c r="X850" s="68">
        <v>22805072000</v>
      </c>
      <c r="Y850" s="68">
        <v>16957297000</v>
      </c>
      <c r="Z850" s="68"/>
      <c r="AA850" s="68"/>
      <c r="AB850" s="58">
        <f t="shared" si="499"/>
        <v>1.43</v>
      </c>
      <c r="AC850" s="198">
        <f t="shared" si="508"/>
        <v>17.674800000000001</v>
      </c>
      <c r="AD850" s="199">
        <f t="shared" si="509"/>
        <v>12</v>
      </c>
      <c r="AE850" s="195">
        <v>44</v>
      </c>
      <c r="AF850" s="54"/>
      <c r="AG850" s="491">
        <v>32</v>
      </c>
      <c r="AH850" s="60"/>
      <c r="AI850" s="55"/>
      <c r="AJ850" s="61"/>
      <c r="AK850" s="62"/>
      <c r="AL850" s="63"/>
      <c r="AM850" s="64"/>
      <c r="AN850" s="65"/>
      <c r="AO850" s="66"/>
    </row>
    <row r="851" spans="1:41" s="22" customFormat="1" ht="54" customHeight="1" x14ac:dyDescent="0.15">
      <c r="A851" s="286"/>
      <c r="B851" s="171"/>
      <c r="C851" s="80"/>
      <c r="D851" s="224" t="s">
        <v>726</v>
      </c>
      <c r="E851" s="80"/>
      <c r="F851" s="87"/>
      <c r="G851" s="76"/>
      <c r="H851" s="210"/>
      <c r="I851" s="187">
        <v>0.5</v>
      </c>
      <c r="J851" s="188">
        <v>0.3</v>
      </c>
      <c r="K851" s="188">
        <v>0.2</v>
      </c>
      <c r="L851" s="188"/>
      <c r="M851" s="188"/>
      <c r="N851" s="189">
        <f t="shared" si="505"/>
        <v>1</v>
      </c>
      <c r="O851" s="190">
        <v>1.03</v>
      </c>
      <c r="P851" s="191">
        <v>34</v>
      </c>
      <c r="Q851" s="192">
        <v>33.200000000000003</v>
      </c>
      <c r="R851" s="192">
        <v>35</v>
      </c>
      <c r="S851" s="192"/>
      <c r="T851" s="192"/>
      <c r="U851" s="198">
        <f t="shared" si="506"/>
        <v>13.99</v>
      </c>
      <c r="V851" s="199">
        <f t="shared" si="507"/>
        <v>13.99</v>
      </c>
      <c r="W851" s="72">
        <v>79421359000</v>
      </c>
      <c r="X851" s="68">
        <v>34500000000</v>
      </c>
      <c r="Y851" s="68">
        <v>16957297000</v>
      </c>
      <c r="Z851" s="68"/>
      <c r="AA851" s="68"/>
      <c r="AB851" s="58">
        <f t="shared" si="499"/>
        <v>1.3</v>
      </c>
      <c r="AC851" s="198">
        <f t="shared" si="508"/>
        <v>16.068000000000001</v>
      </c>
      <c r="AD851" s="199">
        <f t="shared" si="509"/>
        <v>12</v>
      </c>
      <c r="AE851" s="195">
        <v>44</v>
      </c>
      <c r="AF851" s="54"/>
      <c r="AG851" s="491">
        <v>32</v>
      </c>
      <c r="AH851" s="60"/>
      <c r="AI851" s="55"/>
      <c r="AJ851" s="61"/>
      <c r="AK851" s="62"/>
      <c r="AL851" s="63"/>
      <c r="AM851" s="64"/>
      <c r="AN851" s="65"/>
      <c r="AO851" s="66"/>
    </row>
    <row r="852" spans="1:41" s="22" customFormat="1" ht="54" customHeight="1" x14ac:dyDescent="0.15">
      <c r="A852" s="286"/>
      <c r="B852" s="171"/>
      <c r="C852" s="113" t="s">
        <v>648</v>
      </c>
      <c r="D852" s="73"/>
      <c r="E852" s="94"/>
      <c r="F852" s="95" t="s">
        <v>727</v>
      </c>
      <c r="G852" s="76"/>
      <c r="H852" s="210"/>
      <c r="I852" s="187">
        <v>0.4</v>
      </c>
      <c r="J852" s="188">
        <v>0.3</v>
      </c>
      <c r="K852" s="188">
        <v>0.1</v>
      </c>
      <c r="L852" s="188">
        <v>0.2</v>
      </c>
      <c r="M852" s="188"/>
      <c r="N852" s="189">
        <f t="shared" si="505"/>
        <v>1</v>
      </c>
      <c r="O852" s="190">
        <v>1.03</v>
      </c>
      <c r="P852" s="191">
        <v>34.700000000000003</v>
      </c>
      <c r="Q852" s="192">
        <v>34.700000000000003</v>
      </c>
      <c r="R852" s="192">
        <v>32.200000000000003</v>
      </c>
      <c r="S852" s="192">
        <v>33.200000000000003</v>
      </c>
      <c r="T852" s="192"/>
      <c r="U852" s="198">
        <f t="shared" si="506"/>
        <v>14.07</v>
      </c>
      <c r="V852" s="199">
        <f t="shared" si="507"/>
        <v>14</v>
      </c>
      <c r="W852" s="72">
        <v>147693657000</v>
      </c>
      <c r="X852" s="68"/>
      <c r="Y852" s="68"/>
      <c r="Z852" s="68"/>
      <c r="AA852" s="68"/>
      <c r="AB852" s="58">
        <f t="shared" si="499"/>
        <v>1.44</v>
      </c>
      <c r="AC852" s="198">
        <f t="shared" si="508"/>
        <v>17.798400000000001</v>
      </c>
      <c r="AD852" s="199">
        <f t="shared" si="509"/>
        <v>12</v>
      </c>
      <c r="AE852" s="195">
        <v>44</v>
      </c>
      <c r="AF852" s="54"/>
      <c r="AG852" s="491">
        <v>32</v>
      </c>
      <c r="AH852" s="60"/>
      <c r="AI852" s="55"/>
      <c r="AJ852" s="61"/>
      <c r="AK852" s="62"/>
      <c r="AL852" s="63"/>
      <c r="AM852" s="64"/>
      <c r="AN852" s="65"/>
      <c r="AO852" s="66"/>
    </row>
    <row r="853" spans="1:41" s="22" customFormat="1" ht="45.75" customHeight="1" thickBot="1" x14ac:dyDescent="0.2">
      <c r="A853" s="286"/>
      <c r="B853" s="171"/>
      <c r="C853" s="224" t="s">
        <v>728</v>
      </c>
      <c r="D853" s="80"/>
      <c r="E853" s="80" t="s">
        <v>729</v>
      </c>
      <c r="F853" s="80"/>
      <c r="G853" s="343"/>
      <c r="H853" s="357" t="s">
        <v>730</v>
      </c>
      <c r="I853" s="187">
        <v>0.5</v>
      </c>
      <c r="J853" s="188">
        <v>0.3</v>
      </c>
      <c r="K853" s="188">
        <v>0.2</v>
      </c>
      <c r="L853" s="188"/>
      <c r="M853" s="188"/>
      <c r="N853" s="189">
        <f t="shared" si="505"/>
        <v>1</v>
      </c>
      <c r="O853" s="190">
        <v>1.03</v>
      </c>
      <c r="P853" s="191">
        <v>35</v>
      </c>
      <c r="Q853" s="192">
        <v>33.200000000000003</v>
      </c>
      <c r="R853" s="193">
        <v>33.200000000000003</v>
      </c>
      <c r="S853" s="192"/>
      <c r="T853" s="192"/>
      <c r="U853" s="198">
        <f t="shared" si="506"/>
        <v>14.05</v>
      </c>
      <c r="V853" s="199">
        <f t="shared" si="507"/>
        <v>14</v>
      </c>
      <c r="W853" s="68">
        <v>200000000000</v>
      </c>
      <c r="X853" s="68"/>
      <c r="Y853" s="68"/>
      <c r="Z853" s="68"/>
      <c r="AA853" s="68"/>
      <c r="AB853" s="58">
        <f t="shared" si="499"/>
        <v>2.4300000000000002</v>
      </c>
      <c r="AC853" s="198">
        <f t="shared" si="508"/>
        <v>30.034800000000004</v>
      </c>
      <c r="AD853" s="199">
        <f t="shared" si="509"/>
        <v>12</v>
      </c>
      <c r="AE853" s="195">
        <v>44</v>
      </c>
      <c r="AF853" s="54"/>
      <c r="AG853" s="491">
        <v>32</v>
      </c>
      <c r="AH853" s="60"/>
      <c r="AI853" s="55"/>
      <c r="AJ853" s="61"/>
      <c r="AK853" s="62"/>
      <c r="AL853" s="63"/>
      <c r="AM853" s="64"/>
      <c r="AN853" s="65"/>
      <c r="AO853" s="66"/>
    </row>
    <row r="854" spans="1:41" s="22" customFormat="1" ht="54" customHeight="1" x14ac:dyDescent="0.15">
      <c r="A854" s="286"/>
      <c r="B854" s="171"/>
      <c r="C854" s="170" t="s">
        <v>731</v>
      </c>
      <c r="D854" s="231"/>
      <c r="E854" s="336"/>
      <c r="F854" s="104"/>
      <c r="G854" s="330"/>
      <c r="H854" s="275"/>
      <c r="I854" s="187"/>
      <c r="J854" s="188"/>
      <c r="K854" s="189"/>
      <c r="L854" s="332"/>
      <c r="M854" s="188"/>
      <c r="N854" s="189"/>
      <c r="O854" s="190"/>
      <c r="P854" s="191"/>
      <c r="Q854" s="192"/>
      <c r="R854" s="193"/>
      <c r="S854" s="192"/>
      <c r="T854" s="194"/>
      <c r="U854" s="198"/>
      <c r="V854" s="196"/>
      <c r="W854" s="358"/>
      <c r="X854" s="358"/>
      <c r="Y854" s="358"/>
      <c r="Z854" s="358"/>
      <c r="AA854" s="292"/>
      <c r="AB854" s="58">
        <f t="shared" si="499"/>
        <v>0</v>
      </c>
      <c r="AC854" s="198"/>
      <c r="AD854" s="199"/>
      <c r="AE854" s="195"/>
      <c r="AF854" s="54"/>
      <c r="AG854" s="491">
        <v>32</v>
      </c>
      <c r="AH854" s="60"/>
      <c r="AI854" s="55"/>
      <c r="AJ854" s="61"/>
      <c r="AK854" s="62"/>
      <c r="AL854" s="63"/>
      <c r="AM854" s="64"/>
      <c r="AN854" s="65"/>
      <c r="AO854" s="66"/>
    </row>
    <row r="855" spans="1:41" s="22" customFormat="1" ht="40.5" customHeight="1" thickBot="1" x14ac:dyDescent="0.2">
      <c r="A855" s="286"/>
      <c r="B855" s="171"/>
      <c r="C855" s="80"/>
      <c r="D855" s="302"/>
      <c r="E855" s="83" t="s">
        <v>703</v>
      </c>
      <c r="F855" s="94"/>
      <c r="G855" s="95"/>
      <c r="H855" s="210"/>
      <c r="I855" s="187">
        <v>0.4</v>
      </c>
      <c r="J855" s="188">
        <v>0.38</v>
      </c>
      <c r="K855" s="188">
        <v>0.22</v>
      </c>
      <c r="L855" s="188"/>
      <c r="M855" s="188"/>
      <c r="N855" s="189">
        <f t="shared" ref="N855:N866" si="510">SUM(I855:M855)</f>
        <v>1</v>
      </c>
      <c r="O855" s="190">
        <v>1.03</v>
      </c>
      <c r="P855" s="191">
        <v>34</v>
      </c>
      <c r="Q855" s="192">
        <v>34.700000000000003</v>
      </c>
      <c r="R855" s="192">
        <v>32.200000000000003</v>
      </c>
      <c r="S855" s="192"/>
      <c r="T855" s="194"/>
      <c r="U855" s="195">
        <f t="shared" ref="U855:U860" si="511">ROUND((((P855*14/35*I855)+(Q855*14/35*J855)+(R855*14/35*K855)+(S855*14/35*L855)+(T855*14/35*M855))*O855),2)</f>
        <v>13.95</v>
      </c>
      <c r="V855" s="196">
        <f t="shared" ref="V855:V860" si="512">IF(U855&gt;=14,14,U855)</f>
        <v>13.95</v>
      </c>
      <c r="W855" s="68"/>
      <c r="X855" s="68"/>
      <c r="Y855" s="68">
        <v>101749056000</v>
      </c>
      <c r="Z855" s="68"/>
      <c r="AA855" s="68"/>
      <c r="AB855" s="58">
        <f t="shared" si="499"/>
        <v>0.54</v>
      </c>
      <c r="AC855" s="195">
        <f t="shared" ref="AC855:AC860" si="513">12*AB855*O855</f>
        <v>6.6744000000000003</v>
      </c>
      <c r="AD855" s="199">
        <f t="shared" ref="AD855:AD860" si="514">IF(AC855&gt;=12,12,AC855)</f>
        <v>6.6744000000000003</v>
      </c>
      <c r="AE855" s="195">
        <v>44</v>
      </c>
      <c r="AF855" s="54"/>
      <c r="AG855" s="491">
        <v>32</v>
      </c>
      <c r="AH855" s="60"/>
      <c r="AI855" s="55"/>
      <c r="AJ855" s="61"/>
      <c r="AK855" s="62"/>
      <c r="AL855" s="63"/>
      <c r="AM855" s="64"/>
      <c r="AN855" s="65"/>
      <c r="AO855" s="66"/>
    </row>
    <row r="856" spans="1:41" s="22" customFormat="1" ht="40.5" customHeight="1" x14ac:dyDescent="0.15">
      <c r="A856" s="286"/>
      <c r="B856" s="171"/>
      <c r="C856" s="104"/>
      <c r="D856" s="95"/>
      <c r="E856" s="94" t="s">
        <v>732</v>
      </c>
      <c r="F856" s="95"/>
      <c r="G856" s="95"/>
      <c r="H856" s="344"/>
      <c r="I856" s="187">
        <v>0.4</v>
      </c>
      <c r="J856" s="188">
        <v>0.3</v>
      </c>
      <c r="K856" s="188">
        <v>0.3</v>
      </c>
      <c r="L856" s="188"/>
      <c r="M856" s="188"/>
      <c r="N856" s="189">
        <f t="shared" si="510"/>
        <v>1</v>
      </c>
      <c r="O856" s="190">
        <v>1.03</v>
      </c>
      <c r="P856" s="191">
        <v>34.4</v>
      </c>
      <c r="Q856" s="192">
        <v>34.700000000000003</v>
      </c>
      <c r="R856" s="192">
        <v>34.4</v>
      </c>
      <c r="S856" s="192"/>
      <c r="T856" s="194"/>
      <c r="U856" s="195">
        <f t="shared" si="511"/>
        <v>14.21</v>
      </c>
      <c r="V856" s="196">
        <f t="shared" si="512"/>
        <v>14</v>
      </c>
      <c r="W856" s="68">
        <v>64584494000</v>
      </c>
      <c r="X856" s="68">
        <v>3789564000</v>
      </c>
      <c r="Y856" s="68">
        <v>47839095000</v>
      </c>
      <c r="Z856" s="68"/>
      <c r="AA856" s="68"/>
      <c r="AB856" s="58">
        <f t="shared" si="499"/>
        <v>1</v>
      </c>
      <c r="AC856" s="195">
        <f t="shared" si="513"/>
        <v>12.36</v>
      </c>
      <c r="AD856" s="199">
        <f t="shared" si="514"/>
        <v>12</v>
      </c>
      <c r="AE856" s="195">
        <v>44</v>
      </c>
      <c r="AF856" s="54"/>
      <c r="AG856" s="491">
        <v>32</v>
      </c>
      <c r="AH856" s="60"/>
      <c r="AI856" s="55"/>
      <c r="AJ856" s="61"/>
      <c r="AK856" s="62"/>
      <c r="AL856" s="63"/>
      <c r="AM856" s="64"/>
      <c r="AN856" s="65"/>
      <c r="AO856" s="66"/>
    </row>
    <row r="857" spans="1:41" s="22" customFormat="1" ht="49.5" customHeight="1" x14ac:dyDescent="0.15">
      <c r="A857" s="286"/>
      <c r="B857" s="171"/>
      <c r="C857" s="73"/>
      <c r="D857" s="73"/>
      <c r="E857" s="214" t="s">
        <v>733</v>
      </c>
      <c r="F857" s="214"/>
      <c r="G857" s="243"/>
      <c r="H857" s="210" t="s">
        <v>734</v>
      </c>
      <c r="I857" s="187">
        <v>0.36</v>
      </c>
      <c r="J857" s="188">
        <v>0.2</v>
      </c>
      <c r="K857" s="331">
        <v>0.1</v>
      </c>
      <c r="L857" s="332">
        <v>0.34</v>
      </c>
      <c r="M857" s="188"/>
      <c r="N857" s="189">
        <f t="shared" si="510"/>
        <v>1</v>
      </c>
      <c r="O857" s="190">
        <v>1.03</v>
      </c>
      <c r="P857" s="191">
        <v>34.700000000000003</v>
      </c>
      <c r="Q857" s="192">
        <v>32.200000000000003</v>
      </c>
      <c r="R857" s="193">
        <v>34.4</v>
      </c>
      <c r="S857" s="192">
        <v>35</v>
      </c>
      <c r="T857" s="194"/>
      <c r="U857" s="198">
        <f t="shared" si="511"/>
        <v>14.12</v>
      </c>
      <c r="V857" s="196">
        <f t="shared" si="512"/>
        <v>14</v>
      </c>
      <c r="W857" s="323"/>
      <c r="X857" s="323"/>
      <c r="Y857" s="323"/>
      <c r="Z857" s="323">
        <v>200000000000</v>
      </c>
      <c r="AA857" s="292"/>
      <c r="AB857" s="58">
        <f t="shared" si="499"/>
        <v>1.65</v>
      </c>
      <c r="AC857" s="198">
        <f t="shared" si="513"/>
        <v>20.393999999999998</v>
      </c>
      <c r="AD857" s="199">
        <f t="shared" si="514"/>
        <v>12</v>
      </c>
      <c r="AE857" s="195">
        <v>44</v>
      </c>
      <c r="AF857" s="54"/>
      <c r="AG857" s="491">
        <v>32</v>
      </c>
      <c r="AH857" s="60"/>
      <c r="AI857" s="55"/>
      <c r="AJ857" s="61"/>
      <c r="AK857" s="62"/>
      <c r="AL857" s="63"/>
      <c r="AM857" s="64"/>
      <c r="AN857" s="65"/>
      <c r="AO857" s="66"/>
    </row>
    <row r="858" spans="1:41" s="22" customFormat="1" ht="51" customHeight="1" x14ac:dyDescent="0.15">
      <c r="A858" s="286"/>
      <c r="B858" s="171"/>
      <c r="C858" s="73"/>
      <c r="D858" s="80"/>
      <c r="E858" s="170" t="s">
        <v>735</v>
      </c>
      <c r="F858" s="73"/>
      <c r="G858" s="295"/>
      <c r="H858" s="210"/>
      <c r="I858" s="187">
        <v>0.4</v>
      </c>
      <c r="J858" s="188">
        <v>0.35</v>
      </c>
      <c r="K858" s="188">
        <v>0.25</v>
      </c>
      <c r="L858" s="188"/>
      <c r="M858" s="188"/>
      <c r="N858" s="189">
        <f t="shared" si="510"/>
        <v>1</v>
      </c>
      <c r="O858" s="190">
        <v>1.03</v>
      </c>
      <c r="P858" s="191">
        <v>34.700000000000003</v>
      </c>
      <c r="Q858" s="192">
        <v>34.700000000000003</v>
      </c>
      <c r="R858" s="193">
        <v>32.200000000000003</v>
      </c>
      <c r="S858" s="192"/>
      <c r="T858" s="192"/>
      <c r="U858" s="198">
        <f t="shared" si="511"/>
        <v>14.04</v>
      </c>
      <c r="V858" s="199">
        <f t="shared" si="512"/>
        <v>14</v>
      </c>
      <c r="W858" s="72">
        <v>16137936000</v>
      </c>
      <c r="X858" s="72">
        <v>58834322000</v>
      </c>
      <c r="Y858" s="72">
        <v>42512992000</v>
      </c>
      <c r="Z858" s="68"/>
      <c r="AA858" s="68"/>
      <c r="AB858" s="58">
        <f t="shared" si="499"/>
        <v>0.92</v>
      </c>
      <c r="AC858" s="198">
        <f t="shared" si="513"/>
        <v>11.371200000000002</v>
      </c>
      <c r="AD858" s="199">
        <f t="shared" si="514"/>
        <v>11.371200000000002</v>
      </c>
      <c r="AE858" s="195">
        <v>44</v>
      </c>
      <c r="AF858" s="54"/>
      <c r="AG858" s="491">
        <v>32</v>
      </c>
      <c r="AH858" s="60"/>
      <c r="AI858" s="55"/>
      <c r="AJ858" s="61"/>
      <c r="AK858" s="62"/>
      <c r="AL858" s="63"/>
      <c r="AM858" s="64"/>
      <c r="AN858" s="65"/>
      <c r="AO858" s="66"/>
    </row>
    <row r="859" spans="1:41" s="22" customFormat="1" ht="51" customHeight="1" x14ac:dyDescent="0.15">
      <c r="A859" s="286"/>
      <c r="B859" s="171"/>
      <c r="C859" s="80" t="s">
        <v>736</v>
      </c>
      <c r="D859" s="214" t="s">
        <v>737</v>
      </c>
      <c r="E859" s="214"/>
      <c r="F859" s="287"/>
      <c r="G859" s="287"/>
      <c r="H859" s="210" t="s">
        <v>45</v>
      </c>
      <c r="I859" s="187">
        <v>0.55000000000000004</v>
      </c>
      <c r="J859" s="188">
        <v>0.45</v>
      </c>
      <c r="K859" s="188"/>
      <c r="L859" s="188"/>
      <c r="M859" s="188"/>
      <c r="N859" s="189">
        <f t="shared" si="510"/>
        <v>1</v>
      </c>
      <c r="O859" s="190">
        <v>1.03</v>
      </c>
      <c r="P859" s="191">
        <v>33.6</v>
      </c>
      <c r="Q859" s="192">
        <v>34.700000000000003</v>
      </c>
      <c r="R859" s="192"/>
      <c r="S859" s="192"/>
      <c r="T859" s="192"/>
      <c r="U859" s="198">
        <f t="shared" si="511"/>
        <v>14.05</v>
      </c>
      <c r="V859" s="199">
        <f t="shared" si="512"/>
        <v>14</v>
      </c>
      <c r="W859" s="72">
        <v>25995030000</v>
      </c>
      <c r="X859" s="56">
        <v>137617619000</v>
      </c>
      <c r="Y859" s="72"/>
      <c r="Z859" s="68"/>
      <c r="AA859" s="68"/>
      <c r="AB859" s="58">
        <f t="shared" si="499"/>
        <v>1.85</v>
      </c>
      <c r="AC859" s="198">
        <f t="shared" si="513"/>
        <v>22.866000000000003</v>
      </c>
      <c r="AD859" s="199">
        <f t="shared" si="514"/>
        <v>12</v>
      </c>
      <c r="AE859" s="195">
        <v>44</v>
      </c>
      <c r="AF859" s="54"/>
      <c r="AG859" s="491">
        <v>32</v>
      </c>
      <c r="AH859" s="60"/>
      <c r="AI859" s="55"/>
      <c r="AJ859" s="61"/>
      <c r="AK859" s="62"/>
      <c r="AL859" s="63"/>
      <c r="AM859" s="64"/>
      <c r="AN859" s="65"/>
      <c r="AO859" s="66"/>
    </row>
    <row r="860" spans="1:41" s="22" customFormat="1" ht="42" customHeight="1" x14ac:dyDescent="0.15">
      <c r="A860" s="286"/>
      <c r="B860" s="171"/>
      <c r="C860" s="118" t="s">
        <v>738</v>
      </c>
      <c r="D860" s="76"/>
      <c r="E860" s="335" t="s">
        <v>499</v>
      </c>
      <c r="F860" s="80"/>
      <c r="G860" s="231"/>
      <c r="H860" s="47"/>
      <c r="I860" s="187">
        <v>0.4</v>
      </c>
      <c r="J860" s="188">
        <v>0.3</v>
      </c>
      <c r="K860" s="188">
        <v>0.2</v>
      </c>
      <c r="L860" s="188">
        <v>0.1</v>
      </c>
      <c r="M860" s="188"/>
      <c r="N860" s="189">
        <f t="shared" si="510"/>
        <v>0.99999999999999989</v>
      </c>
      <c r="O860" s="190">
        <v>1.03</v>
      </c>
      <c r="P860" s="191">
        <v>35</v>
      </c>
      <c r="Q860" s="192">
        <v>34.4</v>
      </c>
      <c r="R860" s="193">
        <v>32.200000000000003</v>
      </c>
      <c r="S860" s="192">
        <v>32.200000000000003</v>
      </c>
      <c r="T860" s="192"/>
      <c r="U860" s="195">
        <f t="shared" si="511"/>
        <v>14</v>
      </c>
      <c r="V860" s="196">
        <f t="shared" si="512"/>
        <v>14</v>
      </c>
      <c r="W860" s="68">
        <v>5445021000</v>
      </c>
      <c r="X860" s="72">
        <v>35760249000</v>
      </c>
      <c r="Y860" s="68">
        <v>165986132000</v>
      </c>
      <c r="Z860" s="68"/>
      <c r="AA860" s="292"/>
      <c r="AB860" s="58">
        <f t="shared" si="499"/>
        <v>1.1200000000000001</v>
      </c>
      <c r="AC860" s="195">
        <f t="shared" si="513"/>
        <v>13.843200000000001</v>
      </c>
      <c r="AD860" s="199">
        <f t="shared" si="514"/>
        <v>12</v>
      </c>
      <c r="AE860" s="195">
        <v>44</v>
      </c>
      <c r="AF860" s="54"/>
      <c r="AG860" s="491">
        <v>32</v>
      </c>
      <c r="AH860" s="60"/>
      <c r="AI860" s="55"/>
      <c r="AJ860" s="61"/>
      <c r="AK860" s="62"/>
      <c r="AL860" s="63"/>
      <c r="AM860" s="64"/>
      <c r="AN860" s="65"/>
      <c r="AO860" s="66"/>
    </row>
    <row r="861" spans="1:41" s="22" customFormat="1" ht="45.75" customHeight="1" x14ac:dyDescent="0.15">
      <c r="A861" s="286"/>
      <c r="B861" s="171"/>
      <c r="C861" s="220" t="s">
        <v>610</v>
      </c>
      <c r="D861" s="73" t="s">
        <v>697</v>
      </c>
      <c r="E861" s="80" t="s">
        <v>739</v>
      </c>
      <c r="F861" s="243" t="s">
        <v>740</v>
      </c>
      <c r="G861" s="336"/>
      <c r="H861" s="359" t="s">
        <v>741</v>
      </c>
      <c r="I861" s="187">
        <v>0.5</v>
      </c>
      <c r="J861" s="188">
        <v>0.17</v>
      </c>
      <c r="K861" s="188">
        <v>0.13</v>
      </c>
      <c r="L861" s="188">
        <v>0.2</v>
      </c>
      <c r="M861" s="188"/>
      <c r="N861" s="189">
        <f t="shared" si="510"/>
        <v>1</v>
      </c>
      <c r="O861" s="190"/>
      <c r="P861" s="191"/>
      <c r="Q861" s="192"/>
      <c r="R861" s="193"/>
      <c r="S861" s="192"/>
      <c r="T861" s="192"/>
      <c r="U861" s="198"/>
      <c r="V861" s="199"/>
      <c r="W861" s="68"/>
      <c r="X861" s="68"/>
      <c r="Y861" s="68"/>
      <c r="Z861" s="68"/>
      <c r="AA861" s="68"/>
      <c r="AB861" s="58">
        <f t="shared" si="499"/>
        <v>0</v>
      </c>
      <c r="AC861" s="198"/>
      <c r="AD861" s="199"/>
      <c r="AE861" s="195"/>
      <c r="AF861" s="54"/>
      <c r="AG861" s="491">
        <v>32</v>
      </c>
      <c r="AH861" s="60"/>
      <c r="AI861" s="55"/>
      <c r="AJ861" s="61"/>
      <c r="AK861" s="62"/>
      <c r="AL861" s="63"/>
      <c r="AM861" s="64"/>
      <c r="AN861" s="65"/>
      <c r="AO861" s="66"/>
    </row>
    <row r="862" spans="1:41" s="22" customFormat="1" ht="54" customHeight="1" x14ac:dyDescent="0.15">
      <c r="A862" s="286"/>
      <c r="B862" s="171"/>
      <c r="C862" s="80"/>
      <c r="D862" s="360"/>
      <c r="E862" s="80"/>
      <c r="F862" s="80" t="s">
        <v>703</v>
      </c>
      <c r="G862" s="231" t="s">
        <v>701</v>
      </c>
      <c r="H862" s="210" t="s">
        <v>742</v>
      </c>
      <c r="I862" s="187">
        <v>0.28999999999999998</v>
      </c>
      <c r="J862" s="188">
        <v>0.26</v>
      </c>
      <c r="K862" s="188">
        <v>0.1</v>
      </c>
      <c r="L862" s="188">
        <v>0.2</v>
      </c>
      <c r="M862" s="188">
        <v>0.15</v>
      </c>
      <c r="N862" s="189">
        <f t="shared" si="510"/>
        <v>1</v>
      </c>
      <c r="O862" s="190">
        <v>1.03</v>
      </c>
      <c r="P862" s="191">
        <v>33.6</v>
      </c>
      <c r="Q862" s="192">
        <v>35</v>
      </c>
      <c r="R862" s="192">
        <v>34.4</v>
      </c>
      <c r="S862" s="192">
        <v>32.200000000000003</v>
      </c>
      <c r="T862" s="192">
        <v>35</v>
      </c>
      <c r="U862" s="198">
        <f>ROUND((((P862*14/35*I862)+(Q862*14/35*J862)+(R862*14/35*K862)+(S862*14/35*L862)+(T862*14/35*M862))*O862),2)</f>
        <v>14</v>
      </c>
      <c r="V862" s="199">
        <f>IF(U862&gt;=14,14,U862)</f>
        <v>14</v>
      </c>
      <c r="W862" s="68">
        <v>52725536000</v>
      </c>
      <c r="X862" s="68"/>
      <c r="Y862" s="68">
        <v>3100000000</v>
      </c>
      <c r="Z862" s="68">
        <v>101700000000</v>
      </c>
      <c r="AA862" s="68">
        <v>5618938000</v>
      </c>
      <c r="AB862" s="58">
        <f t="shared" si="499"/>
        <v>0.89</v>
      </c>
      <c r="AC862" s="198">
        <f>12*AB862*O862</f>
        <v>11.000400000000001</v>
      </c>
      <c r="AD862" s="199">
        <f>IF(AC862&gt;=12,12,AC862)</f>
        <v>11.000400000000001</v>
      </c>
      <c r="AE862" s="195">
        <v>44</v>
      </c>
      <c r="AF862" s="54"/>
      <c r="AG862" s="491">
        <v>32</v>
      </c>
      <c r="AH862" s="60"/>
      <c r="AI862" s="55"/>
      <c r="AJ862" s="61"/>
      <c r="AK862" s="62"/>
      <c r="AL862" s="63"/>
      <c r="AM862" s="64"/>
      <c r="AN862" s="65"/>
      <c r="AO862" s="66"/>
    </row>
    <row r="863" spans="1:41" s="22" customFormat="1" ht="42" customHeight="1" x14ac:dyDescent="0.15">
      <c r="A863" s="286"/>
      <c r="B863" s="171" t="s">
        <v>743</v>
      </c>
      <c r="C863" s="76" t="s">
        <v>625</v>
      </c>
      <c r="D863" s="76" t="s">
        <v>744</v>
      </c>
      <c r="E863" s="335" t="s">
        <v>745</v>
      </c>
      <c r="F863" s="80" t="s">
        <v>746</v>
      </c>
      <c r="G863" s="231"/>
      <c r="H863" s="210" t="s">
        <v>747</v>
      </c>
      <c r="I863" s="187">
        <v>0.35</v>
      </c>
      <c r="J863" s="188">
        <v>0.2</v>
      </c>
      <c r="K863" s="188">
        <v>0.2</v>
      </c>
      <c r="L863" s="188">
        <v>0.25</v>
      </c>
      <c r="M863" s="188"/>
      <c r="N863" s="189">
        <f t="shared" si="510"/>
        <v>1</v>
      </c>
      <c r="O863" s="190">
        <v>1.03</v>
      </c>
      <c r="P863" s="191">
        <v>35</v>
      </c>
      <c r="Q863" s="192">
        <v>34.4</v>
      </c>
      <c r="R863" s="193">
        <v>32.200000000000003</v>
      </c>
      <c r="S863" s="192">
        <v>32.200000000000003</v>
      </c>
      <c r="T863" s="192"/>
      <c r="U863" s="195">
        <f>ROUND((((P863*14/35*I863)+(Q863*14/35*J863)+(R863*14/35*K863)+(S863*14/35*L863)+(T863*14/35*M863))*O863),2)</f>
        <v>13.85</v>
      </c>
      <c r="V863" s="196">
        <f>IF(U863&gt;=14,14,U863)</f>
        <v>13.85</v>
      </c>
      <c r="W863" s="68"/>
      <c r="X863" s="72"/>
      <c r="Y863" s="68"/>
      <c r="Z863" s="68"/>
      <c r="AA863" s="292"/>
      <c r="AB863" s="58">
        <f t="shared" si="499"/>
        <v>0</v>
      </c>
      <c r="AC863" s="195">
        <f>12*AB863*O863</f>
        <v>0</v>
      </c>
      <c r="AD863" s="199">
        <f>IF(AC863&gt;=12,12,AC863)</f>
        <v>0</v>
      </c>
      <c r="AE863" s="195">
        <v>44</v>
      </c>
      <c r="AF863" s="54"/>
      <c r="AG863" s="491">
        <v>32</v>
      </c>
      <c r="AH863" s="60"/>
      <c r="AI863" s="55"/>
      <c r="AJ863" s="61"/>
      <c r="AK863" s="62"/>
      <c r="AL863" s="63"/>
      <c r="AM863" s="64"/>
      <c r="AN863" s="65"/>
      <c r="AO863" s="66"/>
    </row>
    <row r="864" spans="1:41" s="22" customFormat="1" ht="54" customHeight="1" x14ac:dyDescent="0.15">
      <c r="A864" s="286"/>
      <c r="B864" s="171" t="s">
        <v>748</v>
      </c>
      <c r="C864" s="80" t="s">
        <v>749</v>
      </c>
      <c r="D864" s="293" t="s">
        <v>750</v>
      </c>
      <c r="E864" s="80" t="s">
        <v>751</v>
      </c>
      <c r="F864" s="80"/>
      <c r="G864" s="76"/>
      <c r="H864" s="210" t="s">
        <v>752</v>
      </c>
      <c r="I864" s="187">
        <v>0.45</v>
      </c>
      <c r="J864" s="188">
        <v>0.3</v>
      </c>
      <c r="K864" s="188">
        <v>0.25</v>
      </c>
      <c r="L864" s="188"/>
      <c r="M864" s="188"/>
      <c r="N864" s="189">
        <f t="shared" si="510"/>
        <v>1</v>
      </c>
      <c r="O864" s="190">
        <v>1.03</v>
      </c>
      <c r="P864" s="191">
        <v>34.700000000000003</v>
      </c>
      <c r="Q864" s="192">
        <v>33.6</v>
      </c>
      <c r="R864" s="192">
        <v>33.200000000000003</v>
      </c>
      <c r="S864" s="192"/>
      <c r="T864" s="192"/>
      <c r="U864" s="198">
        <f>ROUND((((P864*14/35*I864)+(Q864*14/35*J864)+(R864*14/35*K864)+(S864*14/35*L864)+(T864*14/35*M864))*O864),2)</f>
        <v>14.01</v>
      </c>
      <c r="V864" s="199">
        <f>IF(U864&gt;=14,14,U864)</f>
        <v>14</v>
      </c>
      <c r="W864" s="68">
        <v>52725536000</v>
      </c>
      <c r="X864" s="68">
        <v>6185000000</v>
      </c>
      <c r="Y864" s="68">
        <v>3100000000</v>
      </c>
      <c r="Z864" s="68">
        <v>101700000000</v>
      </c>
      <c r="AA864" s="68"/>
      <c r="AB864" s="58">
        <f t="shared" si="499"/>
        <v>0.64</v>
      </c>
      <c r="AC864" s="198">
        <f>12*AB864*O864</f>
        <v>7.9104000000000001</v>
      </c>
      <c r="AD864" s="199">
        <f>IF(AC864&gt;=12,12,AC864)</f>
        <v>7.9104000000000001</v>
      </c>
      <c r="AE864" s="195">
        <v>44</v>
      </c>
      <c r="AF864" s="54"/>
      <c r="AG864" s="491">
        <v>32</v>
      </c>
      <c r="AH864" s="60"/>
      <c r="AI864" s="55"/>
      <c r="AJ864" s="61"/>
      <c r="AK864" s="62"/>
      <c r="AL864" s="63"/>
      <c r="AM864" s="64"/>
      <c r="AN864" s="65"/>
      <c r="AO864" s="66"/>
    </row>
    <row r="865" spans="1:41" s="22" customFormat="1" ht="54" customHeight="1" x14ac:dyDescent="0.15">
      <c r="A865" s="286"/>
      <c r="B865" s="171" t="s">
        <v>748</v>
      </c>
      <c r="C865" s="80" t="s">
        <v>753</v>
      </c>
      <c r="D865" s="293" t="s">
        <v>754</v>
      </c>
      <c r="E865" s="80" t="s">
        <v>755</v>
      </c>
      <c r="F865" s="80"/>
      <c r="G865" s="76"/>
      <c r="H865" s="210" t="s">
        <v>754</v>
      </c>
      <c r="I865" s="187">
        <v>0.40500000000000003</v>
      </c>
      <c r="J865" s="188">
        <v>0.39500000000000002</v>
      </c>
      <c r="K865" s="188">
        <v>0.2</v>
      </c>
      <c r="L865" s="188"/>
      <c r="M865" s="188"/>
      <c r="N865" s="189">
        <f t="shared" si="510"/>
        <v>1</v>
      </c>
      <c r="O865" s="190">
        <v>1.03</v>
      </c>
      <c r="P865" s="191">
        <v>34.700000000000003</v>
      </c>
      <c r="Q865" s="192">
        <v>33.200000000000003</v>
      </c>
      <c r="R865" s="192">
        <v>34.4</v>
      </c>
      <c r="S865" s="192"/>
      <c r="T865" s="192"/>
      <c r="U865" s="198">
        <f>ROUND((((P865*14/35*I865)+(Q865*14/35*J865)+(R865*14/35*K865)+(S865*14/35*L865)+(T865*14/35*M865))*O865),2)</f>
        <v>14.03</v>
      </c>
      <c r="V865" s="199">
        <f>IF(U865&gt;=14,14,U865)</f>
        <v>14</v>
      </c>
      <c r="W865" s="68"/>
      <c r="X865" s="68">
        <v>100000000000</v>
      </c>
      <c r="Y865" s="68">
        <v>3004682000</v>
      </c>
      <c r="Z865" s="68"/>
      <c r="AA865" s="68"/>
      <c r="AB865" s="58">
        <f t="shared" si="499"/>
        <v>0.98</v>
      </c>
      <c r="AC865" s="198">
        <f>12*AB865*O865</f>
        <v>12.1128</v>
      </c>
      <c r="AD865" s="199">
        <f>IF(AC865&gt;=12,12,AC865)</f>
        <v>12</v>
      </c>
      <c r="AE865" s="195">
        <v>44</v>
      </c>
      <c r="AF865" s="54"/>
      <c r="AG865" s="491">
        <v>32</v>
      </c>
      <c r="AH865" s="60"/>
      <c r="AI865" s="55"/>
      <c r="AJ865" s="61"/>
      <c r="AK865" s="62"/>
      <c r="AL865" s="63"/>
      <c r="AM865" s="64"/>
      <c r="AN865" s="65"/>
      <c r="AO865" s="66"/>
    </row>
    <row r="866" spans="1:41" s="22" customFormat="1" ht="54" customHeight="1" x14ac:dyDescent="0.15">
      <c r="A866" s="286"/>
      <c r="B866" s="171" t="s">
        <v>105</v>
      </c>
      <c r="C866" s="80" t="s">
        <v>756</v>
      </c>
      <c r="D866" s="243" t="s">
        <v>82</v>
      </c>
      <c r="E866" s="243" t="s">
        <v>571</v>
      </c>
      <c r="F866" s="76" t="s">
        <v>757</v>
      </c>
      <c r="G866" s="76"/>
      <c r="H866" s="210" t="s">
        <v>82</v>
      </c>
      <c r="I866" s="187">
        <v>0.45</v>
      </c>
      <c r="J866" s="188">
        <v>0.3</v>
      </c>
      <c r="K866" s="188">
        <v>0.11</v>
      </c>
      <c r="L866" s="188">
        <v>0.14000000000000001</v>
      </c>
      <c r="M866" s="188"/>
      <c r="N866" s="189">
        <f t="shared" si="510"/>
        <v>1</v>
      </c>
      <c r="O866" s="190">
        <v>1.03</v>
      </c>
      <c r="P866" s="191">
        <v>32.200000000000003</v>
      </c>
      <c r="Q866" s="192">
        <v>32.200000000000003</v>
      </c>
      <c r="R866" s="192">
        <v>34.4</v>
      </c>
      <c r="S866" s="192">
        <v>34.700000000000003</v>
      </c>
      <c r="T866" s="192"/>
      <c r="U866" s="198">
        <f>ROUND((((P866*14/35*I866)+(Q866*14/35*J866)+(R866*14/35*K866)+(S866*14/35*L866)+(T866*14/35*M866))*O866),2)</f>
        <v>13.51</v>
      </c>
      <c r="V866" s="199">
        <f>IF(U866&gt;=14,14,U866)</f>
        <v>13.51</v>
      </c>
      <c r="W866" s="72">
        <v>68000000000</v>
      </c>
      <c r="X866" s="68">
        <v>25698113000</v>
      </c>
      <c r="Y866" s="68">
        <v>27145201000</v>
      </c>
      <c r="Z866" s="68">
        <v>3700000000</v>
      </c>
      <c r="AA866" s="68"/>
      <c r="AB866" s="58">
        <f t="shared" si="499"/>
        <v>1.02</v>
      </c>
      <c r="AC866" s="198">
        <f>12*AB866*O866</f>
        <v>12.607200000000001</v>
      </c>
      <c r="AD866" s="199">
        <f>IF(AC866&gt;=12,12,AC866)</f>
        <v>12</v>
      </c>
      <c r="AE866" s="195">
        <v>44</v>
      </c>
      <c r="AF866" s="54"/>
      <c r="AG866" s="491">
        <v>32</v>
      </c>
      <c r="AH866" s="60"/>
      <c r="AI866" s="55"/>
      <c r="AJ866" s="61"/>
      <c r="AK866" s="62"/>
      <c r="AL866" s="63"/>
      <c r="AM866" s="64"/>
      <c r="AN866" s="65"/>
      <c r="AO866" s="66"/>
    </row>
    <row r="867" spans="1:41" s="22" customFormat="1" ht="54" customHeight="1" x14ac:dyDescent="0.15">
      <c r="A867" s="286"/>
      <c r="B867" s="171"/>
      <c r="C867" s="80"/>
      <c r="D867" s="293"/>
      <c r="E867" s="80"/>
      <c r="F867" s="80"/>
      <c r="G867" s="76"/>
      <c r="H867" s="210"/>
      <c r="I867" s="187"/>
      <c r="J867" s="188"/>
      <c r="K867" s="188"/>
      <c r="L867" s="188"/>
      <c r="M867" s="188"/>
      <c r="N867" s="189"/>
      <c r="O867" s="190"/>
      <c r="P867" s="191"/>
      <c r="Q867" s="192"/>
      <c r="R867" s="192"/>
      <c r="S867" s="192"/>
      <c r="T867" s="192"/>
      <c r="U867" s="198"/>
      <c r="V867" s="199"/>
      <c r="W867" s="68"/>
      <c r="X867" s="68"/>
      <c r="Y867" s="68"/>
      <c r="Z867" s="68"/>
      <c r="AA867" s="68"/>
      <c r="AB867" s="58">
        <f t="shared" si="499"/>
        <v>0</v>
      </c>
      <c r="AC867" s="198"/>
      <c r="AD867" s="199"/>
      <c r="AE867" s="195"/>
      <c r="AF867" s="54"/>
      <c r="AG867" s="491">
        <v>32</v>
      </c>
      <c r="AH867" s="60"/>
      <c r="AI867" s="55"/>
      <c r="AJ867" s="61"/>
      <c r="AK867" s="62"/>
      <c r="AL867" s="63"/>
      <c r="AM867" s="64"/>
      <c r="AN867" s="65"/>
      <c r="AO867" s="66"/>
    </row>
    <row r="868" spans="1:41" s="22" customFormat="1" ht="54" customHeight="1" x14ac:dyDescent="0.15">
      <c r="A868" s="286"/>
      <c r="B868" s="171"/>
      <c r="C868" s="80" t="s">
        <v>758</v>
      </c>
      <c r="D868" s="243"/>
      <c r="E868" s="295"/>
      <c r="F868" s="76"/>
      <c r="G868" s="76"/>
      <c r="H868" s="210" t="s">
        <v>759</v>
      </c>
      <c r="I868" s="187">
        <v>0.7</v>
      </c>
      <c r="J868" s="188">
        <v>0.3</v>
      </c>
      <c r="K868" s="188"/>
      <c r="L868" s="188"/>
      <c r="M868" s="188"/>
      <c r="N868" s="189">
        <f>SUM(I868:M868)</f>
        <v>1</v>
      </c>
      <c r="O868" s="190">
        <v>1.03</v>
      </c>
      <c r="P868" s="191">
        <v>33.6</v>
      </c>
      <c r="Q868" s="192">
        <v>32.200000000000003</v>
      </c>
      <c r="R868" s="192">
        <v>34.4</v>
      </c>
      <c r="S868" s="192"/>
      <c r="T868" s="192"/>
      <c r="U868" s="198">
        <f>ROUND((((P868*14/35*I868)+(Q868*14/35*J868)+(R868*14/35*K868)+(S868*14/35*L868)+(T868*14/35*M868))*O868),2)</f>
        <v>13.67</v>
      </c>
      <c r="V868" s="199">
        <f>IF(U868&gt;=14,14,U868)</f>
        <v>13.67</v>
      </c>
      <c r="W868" s="72">
        <v>43000000000</v>
      </c>
      <c r="X868" s="68">
        <v>25698113000</v>
      </c>
      <c r="Y868" s="68"/>
      <c r="Z868" s="68"/>
      <c r="AA868" s="68"/>
      <c r="AB868" s="58">
        <f t="shared" si="499"/>
        <v>0.92</v>
      </c>
      <c r="AC868" s="198">
        <f>12*AB868*O868</f>
        <v>11.371200000000002</v>
      </c>
      <c r="AD868" s="199">
        <f>IF(AC868&gt;=12,12,AC868)</f>
        <v>11.371200000000002</v>
      </c>
      <c r="AE868" s="195">
        <v>44</v>
      </c>
      <c r="AF868" s="54"/>
      <c r="AG868" s="491">
        <v>32</v>
      </c>
      <c r="AH868" s="60"/>
      <c r="AI868" s="55"/>
      <c r="AJ868" s="61"/>
      <c r="AK868" s="62"/>
      <c r="AL868" s="63"/>
      <c r="AM868" s="64"/>
      <c r="AN868" s="65"/>
      <c r="AO868" s="66"/>
    </row>
    <row r="869" spans="1:41" s="22" customFormat="1" ht="54" customHeight="1" x14ac:dyDescent="0.15">
      <c r="A869" s="286"/>
      <c r="B869" s="171"/>
      <c r="C869" s="113" t="s">
        <v>760</v>
      </c>
      <c r="D869" s="243"/>
      <c r="E869" s="276"/>
      <c r="F869" s="76" t="s">
        <v>761</v>
      </c>
      <c r="G869" s="76"/>
      <c r="H869" s="210"/>
      <c r="I869" s="187">
        <v>0.5</v>
      </c>
      <c r="J869" s="188">
        <v>0.1</v>
      </c>
      <c r="K869" s="188">
        <v>0.2</v>
      </c>
      <c r="L869" s="188">
        <v>0.2</v>
      </c>
      <c r="M869" s="188"/>
      <c r="N869" s="189">
        <f>SUM(I869:M869)</f>
        <v>1</v>
      </c>
      <c r="O869" s="190">
        <v>1.03</v>
      </c>
      <c r="P869" s="191">
        <v>35</v>
      </c>
      <c r="Q869" s="192">
        <v>34.4</v>
      </c>
      <c r="R869" s="192">
        <v>32.200000000000003</v>
      </c>
      <c r="S869" s="192">
        <v>33.200000000000003</v>
      </c>
      <c r="T869" s="192"/>
      <c r="U869" s="198">
        <f>ROUND((((P869*14/35*I869)+(Q869*14/35*J869)+(R869*14/35*K869)+(S869*14/35*L869)+(T869*14/35*M869))*O869),2)</f>
        <v>14.02</v>
      </c>
      <c r="V869" s="199">
        <f>IF(U869&gt;=14,14,U869)</f>
        <v>14</v>
      </c>
      <c r="W869" s="72">
        <v>140000000000</v>
      </c>
      <c r="X869" s="68"/>
      <c r="Y869" s="68"/>
      <c r="Z869" s="68">
        <v>33639323000</v>
      </c>
      <c r="AA869" s="68"/>
      <c r="AB869" s="58">
        <f t="shared" ref="AB869:AB932" si="515">ROUND(((((W869*I869)+(X869*J869)+(Y869*K869)+(Z869*L869)+(AA869*M869))/$L$2)),2)</f>
        <v>1.87</v>
      </c>
      <c r="AC869" s="198">
        <f>12*AB869*O869</f>
        <v>23.113200000000003</v>
      </c>
      <c r="AD869" s="199">
        <f>IF(AC869&gt;=12,12,AC869)</f>
        <v>12</v>
      </c>
      <c r="AE869" s="195">
        <v>44</v>
      </c>
      <c r="AF869" s="54"/>
      <c r="AG869" s="491">
        <v>32</v>
      </c>
      <c r="AH869" s="60"/>
      <c r="AI869" s="55"/>
      <c r="AJ869" s="61"/>
      <c r="AK869" s="62"/>
      <c r="AL869" s="63"/>
      <c r="AM869" s="64"/>
      <c r="AN869" s="65"/>
      <c r="AO869" s="66"/>
    </row>
    <row r="870" spans="1:41" s="22" customFormat="1" ht="54" customHeight="1" x14ac:dyDescent="0.15">
      <c r="A870" s="286"/>
      <c r="B870" s="171"/>
      <c r="C870" s="80" t="s">
        <v>762</v>
      </c>
      <c r="D870" s="243"/>
      <c r="E870" s="295" t="s">
        <v>763</v>
      </c>
      <c r="F870" s="231" t="s">
        <v>764</v>
      </c>
      <c r="G870" s="76"/>
      <c r="H870" s="210" t="s">
        <v>759</v>
      </c>
      <c r="I870" s="187">
        <v>0.6</v>
      </c>
      <c r="J870" s="188">
        <v>0.3</v>
      </c>
      <c r="K870" s="188">
        <v>0.1</v>
      </c>
      <c r="L870" s="188"/>
      <c r="M870" s="188"/>
      <c r="N870" s="189">
        <f>SUM(I870:M870)</f>
        <v>0.99999999999999989</v>
      </c>
      <c r="O870" s="190">
        <v>1.03</v>
      </c>
      <c r="P870" s="191">
        <v>33.6</v>
      </c>
      <c r="Q870" s="192">
        <v>32.200000000000003</v>
      </c>
      <c r="R870" s="192">
        <v>34.700000000000003</v>
      </c>
      <c r="S870" s="192"/>
      <c r="T870" s="192"/>
      <c r="U870" s="198">
        <f>ROUND((((P870*14/35*I870)+(Q870*14/35*J870)+(R870*14/35*K870)+(S870*14/35*L870)+(T870*14/35*M870))*O870),2)</f>
        <v>13.72</v>
      </c>
      <c r="V870" s="199">
        <f>IF(U870&gt;=14,14,U870)</f>
        <v>13.72</v>
      </c>
      <c r="W870" s="72">
        <v>48400000000</v>
      </c>
      <c r="X870" s="68">
        <v>25698113000</v>
      </c>
      <c r="Y870" s="68">
        <v>3700000000</v>
      </c>
      <c r="Z870" s="68"/>
      <c r="AA870" s="68"/>
      <c r="AB870" s="58">
        <f t="shared" si="515"/>
        <v>0.9</v>
      </c>
      <c r="AC870" s="198">
        <f>12*AB870*O870</f>
        <v>11.124000000000001</v>
      </c>
      <c r="AD870" s="199">
        <f>IF(AC870&gt;=12,12,AC870)</f>
        <v>11.124000000000001</v>
      </c>
      <c r="AE870" s="195">
        <v>44</v>
      </c>
      <c r="AF870" s="54"/>
      <c r="AG870" s="491">
        <v>32</v>
      </c>
      <c r="AH870" s="60"/>
      <c r="AI870" s="55"/>
      <c r="AJ870" s="61"/>
      <c r="AK870" s="62"/>
      <c r="AL870" s="63"/>
      <c r="AM870" s="64"/>
      <c r="AN870" s="65"/>
      <c r="AO870" s="66"/>
    </row>
    <row r="871" spans="1:41" s="22" customFormat="1" ht="42" customHeight="1" x14ac:dyDescent="0.15">
      <c r="A871" s="286"/>
      <c r="B871" s="171"/>
      <c r="C871" s="76" t="s">
        <v>765</v>
      </c>
      <c r="D871" s="80"/>
      <c r="E871" s="180" t="s">
        <v>766</v>
      </c>
      <c r="F871" s="287" t="s">
        <v>499</v>
      </c>
      <c r="G871" s="73"/>
      <c r="H871" s="210"/>
      <c r="I871" s="187">
        <v>0.2</v>
      </c>
      <c r="J871" s="188">
        <v>0.3</v>
      </c>
      <c r="K871" s="188"/>
      <c r="L871" s="188">
        <v>0.5</v>
      </c>
      <c r="M871" s="188"/>
      <c r="N871" s="189">
        <f>SUM(I871:M871)</f>
        <v>1</v>
      </c>
      <c r="O871" s="190">
        <v>1.03</v>
      </c>
      <c r="P871" s="191">
        <v>35</v>
      </c>
      <c r="Q871" s="192">
        <v>32.200000000000003</v>
      </c>
      <c r="R871" s="192"/>
      <c r="S871" s="192">
        <v>33.6</v>
      </c>
      <c r="T871" s="194"/>
      <c r="U871" s="195">
        <f>ROUND((((P871*14/35*I871)+(Q871*14/35*J871)+(R871*14/35*K871)+(S871*14/35*L871)+(T871*14/35*M871))*O871),2)</f>
        <v>13.79</v>
      </c>
      <c r="V871" s="196">
        <f>IF(U871&gt;=14,14,U871)</f>
        <v>13.79</v>
      </c>
      <c r="W871" s="68">
        <v>12000000000</v>
      </c>
      <c r="X871" s="68">
        <v>25000000000</v>
      </c>
      <c r="Y871" s="68"/>
      <c r="Z871" s="68">
        <v>52725536000</v>
      </c>
      <c r="AA871" s="68"/>
      <c r="AB871" s="58">
        <f t="shared" si="515"/>
        <v>0.88</v>
      </c>
      <c r="AC871" s="195">
        <f>12*AB871*O871</f>
        <v>10.876800000000001</v>
      </c>
      <c r="AD871" s="199">
        <f>IF(AC871&gt;=12,12,AC871)</f>
        <v>10.876800000000001</v>
      </c>
      <c r="AE871" s="195">
        <v>44</v>
      </c>
      <c r="AF871" s="54"/>
      <c r="AG871" s="491">
        <v>32</v>
      </c>
      <c r="AH871" s="60"/>
      <c r="AI871" s="55"/>
      <c r="AJ871" s="61"/>
      <c r="AK871" s="62"/>
      <c r="AL871" s="63"/>
      <c r="AM871" s="64"/>
      <c r="AN871" s="65"/>
      <c r="AO871" s="66"/>
    </row>
    <row r="872" spans="1:41" s="22" customFormat="1" ht="42" customHeight="1" x14ac:dyDescent="0.15">
      <c r="A872" s="286"/>
      <c r="B872" s="171"/>
      <c r="C872" s="76"/>
      <c r="D872" s="295"/>
      <c r="E872" s="180" t="s">
        <v>714</v>
      </c>
      <c r="F872" s="231" t="s">
        <v>767</v>
      </c>
      <c r="G872" s="73"/>
      <c r="H872" s="361"/>
      <c r="I872" s="187"/>
      <c r="J872" s="188"/>
      <c r="K872" s="188"/>
      <c r="L872" s="188"/>
      <c r="M872" s="188"/>
      <c r="N872" s="189"/>
      <c r="O872" s="190"/>
      <c r="P872" s="191"/>
      <c r="Q872" s="192"/>
      <c r="R872" s="193"/>
      <c r="S872" s="192"/>
      <c r="T872" s="194"/>
      <c r="U872" s="195"/>
      <c r="V872" s="196"/>
      <c r="W872" s="68"/>
      <c r="X872" s="68"/>
      <c r="Y872" s="68"/>
      <c r="Z872" s="68"/>
      <c r="AA872" s="68"/>
      <c r="AB872" s="58">
        <f t="shared" si="515"/>
        <v>0</v>
      </c>
      <c r="AC872" s="195"/>
      <c r="AD872" s="199"/>
      <c r="AE872" s="195"/>
      <c r="AF872" s="54"/>
      <c r="AG872" s="491">
        <v>32</v>
      </c>
      <c r="AH872" s="60"/>
      <c r="AI872" s="55"/>
      <c r="AJ872" s="61"/>
      <c r="AK872" s="62"/>
      <c r="AL872" s="63"/>
      <c r="AM872" s="64"/>
      <c r="AN872" s="65"/>
      <c r="AO872" s="66"/>
    </row>
    <row r="873" spans="1:41" s="22" customFormat="1" ht="45.75" customHeight="1" x14ac:dyDescent="0.15">
      <c r="A873" s="286"/>
      <c r="B873" s="171"/>
      <c r="C873" s="76"/>
      <c r="D873" s="73"/>
      <c r="E873" s="104"/>
      <c r="F873" s="295"/>
      <c r="G873" s="336"/>
      <c r="H873" s="359"/>
      <c r="I873" s="187"/>
      <c r="J873" s="188"/>
      <c r="K873" s="188"/>
      <c r="L873" s="188"/>
      <c r="M873" s="188"/>
      <c r="N873" s="189"/>
      <c r="O873" s="190"/>
      <c r="P873" s="191"/>
      <c r="Q873" s="192"/>
      <c r="R873" s="193"/>
      <c r="S873" s="192"/>
      <c r="T873" s="192"/>
      <c r="U873" s="198"/>
      <c r="V873" s="199"/>
      <c r="W873" s="68"/>
      <c r="X873" s="68"/>
      <c r="Y873" s="68"/>
      <c r="Z873" s="68"/>
      <c r="AA873" s="68"/>
      <c r="AB873" s="58">
        <f t="shared" si="515"/>
        <v>0</v>
      </c>
      <c r="AC873" s="198"/>
      <c r="AD873" s="199"/>
      <c r="AE873" s="195"/>
      <c r="AF873" s="54"/>
      <c r="AG873" s="491">
        <v>32</v>
      </c>
      <c r="AH873" s="60"/>
      <c r="AI873" s="55"/>
      <c r="AJ873" s="61"/>
      <c r="AK873" s="62"/>
      <c r="AL873" s="63"/>
      <c r="AM873" s="64"/>
      <c r="AN873" s="65"/>
      <c r="AO873" s="66"/>
    </row>
    <row r="874" spans="1:41" s="22" customFormat="1" ht="42" customHeight="1" x14ac:dyDescent="0.15">
      <c r="A874" s="286"/>
      <c r="B874" s="171"/>
      <c r="C874" s="80"/>
      <c r="D874" s="76"/>
      <c r="E874" s="335"/>
      <c r="F874" s="335"/>
      <c r="G874" s="73"/>
      <c r="H874" s="47" t="s">
        <v>768</v>
      </c>
      <c r="I874" s="187">
        <v>0.37</v>
      </c>
      <c r="J874" s="188">
        <v>0.43</v>
      </c>
      <c r="K874" s="188"/>
      <c r="L874" s="188">
        <v>0.2</v>
      </c>
      <c r="M874" s="188"/>
      <c r="N874" s="189">
        <f>SUM(I874:M874)</f>
        <v>1</v>
      </c>
      <c r="O874" s="190">
        <v>1.03</v>
      </c>
      <c r="P874" s="191">
        <v>34</v>
      </c>
      <c r="Q874" s="192">
        <v>35</v>
      </c>
      <c r="R874" s="192"/>
      <c r="S874" s="192">
        <v>32.200000000000003</v>
      </c>
      <c r="T874" s="194"/>
      <c r="U874" s="195">
        <f>ROUND((((P874*14/35*I874)+(Q874*14/35*J874)+(R874*14/35*K874)+(S874*14/35*L874)+(T874*14/35*M874))*O874),2)</f>
        <v>14.04</v>
      </c>
      <c r="V874" s="196">
        <f>IF(U874&gt;=14,14,U874)</f>
        <v>14</v>
      </c>
      <c r="W874" s="68"/>
      <c r="X874" s="68"/>
      <c r="Y874" s="68"/>
      <c r="Z874" s="68">
        <v>165986132000</v>
      </c>
      <c r="AA874" s="68"/>
      <c r="AB874" s="58">
        <f t="shared" si="515"/>
        <v>0.81</v>
      </c>
      <c r="AC874" s="195">
        <f>12*AB874*O874</f>
        <v>10.011600000000001</v>
      </c>
      <c r="AD874" s="199">
        <f>IF(AC874&gt;=12,12,AC874)</f>
        <v>10.011600000000001</v>
      </c>
      <c r="AE874" s="195">
        <v>44</v>
      </c>
      <c r="AF874" s="54"/>
      <c r="AG874" s="491">
        <v>32</v>
      </c>
      <c r="AH874" s="60"/>
      <c r="AI874" s="55"/>
      <c r="AJ874" s="61"/>
      <c r="AK874" s="62"/>
      <c r="AL874" s="63"/>
      <c r="AM874" s="64"/>
      <c r="AN874" s="65"/>
      <c r="AO874" s="66"/>
    </row>
    <row r="875" spans="1:41" s="22" customFormat="1" ht="40.5" customHeight="1" thickBot="1" x14ac:dyDescent="0.2">
      <c r="A875" s="286"/>
      <c r="B875" s="171"/>
      <c r="C875" s="113" t="s">
        <v>769</v>
      </c>
      <c r="D875" s="115" t="s">
        <v>675</v>
      </c>
      <c r="E875" s="325"/>
      <c r="F875" s="104"/>
      <c r="G875" s="78"/>
      <c r="H875" s="47"/>
      <c r="I875" s="187">
        <v>0.4</v>
      </c>
      <c r="J875" s="188">
        <v>0.3</v>
      </c>
      <c r="K875" s="188">
        <v>0.2</v>
      </c>
      <c r="L875" s="188">
        <v>0.1</v>
      </c>
      <c r="M875" s="188"/>
      <c r="N875" s="189">
        <f>SUM(I875:M875)</f>
        <v>0.99999999999999989</v>
      </c>
      <c r="O875" s="190">
        <v>1.03</v>
      </c>
      <c r="P875" s="191">
        <v>33.6</v>
      </c>
      <c r="Q875" s="192">
        <v>34.700000000000003</v>
      </c>
      <c r="R875" s="192">
        <v>33.6</v>
      </c>
      <c r="S875" s="192">
        <v>34.4</v>
      </c>
      <c r="T875" s="192"/>
      <c r="U875" s="198">
        <f>ROUND((((P875*14/35*I875)+(Q875*14/35*J875)+(R875*14/35*K875)+(S875*14/35*L875)+(T875*14/35*M875))*O875),2)</f>
        <v>14.01</v>
      </c>
      <c r="V875" s="199">
        <f>IF(U875&gt;=14,14,U875)</f>
        <v>14</v>
      </c>
      <c r="W875" s="68">
        <v>74227084000</v>
      </c>
      <c r="X875" s="68">
        <v>4906528000</v>
      </c>
      <c r="Y875" s="68">
        <v>31668898000</v>
      </c>
      <c r="Z875" s="68">
        <v>4000000000</v>
      </c>
      <c r="AA875" s="68"/>
      <c r="AB875" s="58">
        <f t="shared" si="515"/>
        <v>0.92</v>
      </c>
      <c r="AC875" s="198">
        <f>12*AB875*O875</f>
        <v>11.371200000000002</v>
      </c>
      <c r="AD875" s="199">
        <f>IF(AC875&gt;=12,12,AC875)</f>
        <v>11.371200000000002</v>
      </c>
      <c r="AE875" s="195">
        <v>44</v>
      </c>
      <c r="AF875" s="54"/>
      <c r="AG875" s="491">
        <v>32</v>
      </c>
      <c r="AH875" s="60"/>
      <c r="AI875" s="55"/>
      <c r="AJ875" s="61"/>
      <c r="AK875" s="62"/>
      <c r="AL875" s="63"/>
      <c r="AM875" s="64"/>
      <c r="AN875" s="65"/>
      <c r="AO875" s="66"/>
    </row>
    <row r="876" spans="1:41" s="22" customFormat="1" ht="54" customHeight="1" x14ac:dyDescent="0.15">
      <c r="A876" s="286"/>
      <c r="B876" s="171"/>
      <c r="C876" s="220"/>
      <c r="D876" s="80"/>
      <c r="E876" s="343"/>
      <c r="F876" s="325"/>
      <c r="G876" s="231"/>
      <c r="H876" s="344"/>
      <c r="I876" s="187"/>
      <c r="J876" s="188"/>
      <c r="K876" s="188"/>
      <c r="L876" s="188"/>
      <c r="M876" s="188"/>
      <c r="N876" s="189"/>
      <c r="O876" s="190"/>
      <c r="P876" s="191"/>
      <c r="Q876" s="192"/>
      <c r="R876" s="193"/>
      <c r="S876" s="192"/>
      <c r="T876" s="192"/>
      <c r="U876" s="198"/>
      <c r="V876" s="199"/>
      <c r="W876" s="68"/>
      <c r="X876" s="68"/>
      <c r="Y876" s="68"/>
      <c r="Z876" s="68"/>
      <c r="AA876" s="68"/>
      <c r="AB876" s="58">
        <f t="shared" si="515"/>
        <v>0</v>
      </c>
      <c r="AC876" s="198"/>
      <c r="AD876" s="199"/>
      <c r="AE876" s="195"/>
      <c r="AF876" s="54"/>
      <c r="AG876" s="491">
        <v>32</v>
      </c>
      <c r="AH876" s="60"/>
      <c r="AI876" s="55"/>
      <c r="AJ876" s="61"/>
      <c r="AK876" s="62"/>
      <c r="AL876" s="63"/>
      <c r="AM876" s="64"/>
      <c r="AN876" s="65"/>
      <c r="AO876" s="66"/>
    </row>
    <row r="877" spans="1:41" s="22" customFormat="1" ht="42" customHeight="1" thickBot="1" x14ac:dyDescent="0.2">
      <c r="A877" s="286"/>
      <c r="B877" s="171"/>
      <c r="C877" s="76"/>
      <c r="D877" s="80" t="s">
        <v>770</v>
      </c>
      <c r="E877" s="335"/>
      <c r="F877" s="335"/>
      <c r="G877" s="73"/>
      <c r="H877" s="210"/>
      <c r="I877" s="187">
        <v>0.51</v>
      </c>
      <c r="J877" s="188">
        <v>0.49</v>
      </c>
      <c r="K877" s="362"/>
      <c r="L877" s="188"/>
      <c r="M877" s="188"/>
      <c r="N877" s="189">
        <f>SUM(I877:M877)</f>
        <v>1</v>
      </c>
      <c r="O877" s="190">
        <v>1.03</v>
      </c>
      <c r="P877" s="191">
        <v>34.4</v>
      </c>
      <c r="Q877" s="192">
        <v>33.6</v>
      </c>
      <c r="R877" s="193"/>
      <c r="S877" s="192"/>
      <c r="T877" s="194"/>
      <c r="U877" s="195">
        <f>ROUND((((P877*14/35*I877)+(Q877*14/35*J877)+(R877*14/35*K877)+(S877*14/35*L877)+(T877*14/35*M877))*O877),2)</f>
        <v>14.01</v>
      </c>
      <c r="V877" s="196">
        <f>IF(U877&gt;=14,14,U877)</f>
        <v>14</v>
      </c>
      <c r="W877" s="72">
        <v>35760249000</v>
      </c>
      <c r="X877" s="68">
        <v>107000000000</v>
      </c>
      <c r="Y877" s="68"/>
      <c r="Z877" s="68"/>
      <c r="AA877" s="68"/>
      <c r="AB877" s="58">
        <f t="shared" si="515"/>
        <v>1.72</v>
      </c>
      <c r="AC877" s="195">
        <f>12*AB877*O877</f>
        <v>21.2592</v>
      </c>
      <c r="AD877" s="199">
        <f>IF(AC877&gt;=12,12,AC877)</f>
        <v>12</v>
      </c>
      <c r="AE877" s="195">
        <v>44</v>
      </c>
      <c r="AF877" s="54"/>
      <c r="AG877" s="491">
        <v>32</v>
      </c>
      <c r="AH877" s="60"/>
      <c r="AI877" s="55"/>
      <c r="AJ877" s="61"/>
      <c r="AK877" s="62"/>
      <c r="AL877" s="63"/>
      <c r="AM877" s="64"/>
      <c r="AN877" s="65"/>
      <c r="AO877" s="66"/>
    </row>
    <row r="878" spans="1:41" s="22" customFormat="1" ht="42" customHeight="1" x14ac:dyDescent="0.15">
      <c r="A878" s="286"/>
      <c r="B878" s="171"/>
      <c r="C878" s="363" t="s">
        <v>771</v>
      </c>
      <c r="D878" s="80"/>
      <c r="E878" s="334"/>
      <c r="F878" s="80"/>
      <c r="G878" s="73"/>
      <c r="H878" s="364"/>
      <c r="I878" s="187">
        <v>0.51</v>
      </c>
      <c r="J878" s="188">
        <v>0.49</v>
      </c>
      <c r="K878" s="188"/>
      <c r="L878" s="188"/>
      <c r="M878" s="188"/>
      <c r="N878" s="189">
        <f>SUM(I878:M878)</f>
        <v>1</v>
      </c>
      <c r="O878" s="190">
        <v>1.03</v>
      </c>
      <c r="P878" s="191">
        <v>34.4</v>
      </c>
      <c r="Q878" s="192">
        <v>33.6</v>
      </c>
      <c r="R878" s="193"/>
      <c r="S878" s="192"/>
      <c r="T878" s="192"/>
      <c r="U878" s="195">
        <f>ROUND((((P878*14/35*I878)+(Q878*14/35*J878)+(R878*14/35*K878)+(S878*14/35*L878)+(T878*14/35*M878))*O878),2)</f>
        <v>14.01</v>
      </c>
      <c r="V878" s="196">
        <f>IF(U878&gt;=14,14,U878)</f>
        <v>14</v>
      </c>
      <c r="W878" s="365">
        <v>34549667000</v>
      </c>
      <c r="X878" s="68">
        <v>52725536000</v>
      </c>
      <c r="Y878" s="68"/>
      <c r="Z878" s="292"/>
      <c r="AA878" s="292"/>
      <c r="AB878" s="58">
        <f t="shared" si="515"/>
        <v>1.06</v>
      </c>
      <c r="AC878" s="195">
        <f>12*AB878*O878</f>
        <v>13.101600000000001</v>
      </c>
      <c r="AD878" s="199">
        <f>IF(AC878&gt;=12,12,AC878)</f>
        <v>12</v>
      </c>
      <c r="AE878" s="195">
        <v>44</v>
      </c>
      <c r="AF878" s="54"/>
      <c r="AG878" s="491">
        <v>32</v>
      </c>
      <c r="AH878" s="60"/>
      <c r="AI878" s="55"/>
      <c r="AJ878" s="61"/>
      <c r="AK878" s="62"/>
      <c r="AL878" s="63"/>
      <c r="AM878" s="64"/>
      <c r="AN878" s="65"/>
      <c r="AO878" s="66"/>
    </row>
    <row r="879" spans="1:41" s="22" customFormat="1" ht="54" customHeight="1" thickBot="1" x14ac:dyDescent="0.2">
      <c r="A879" s="286"/>
      <c r="B879" s="171"/>
      <c r="C879" s="80" t="s">
        <v>772</v>
      </c>
      <c r="D879" s="243"/>
      <c r="E879" s="214" t="s">
        <v>773</v>
      </c>
      <c r="F879" s="76"/>
      <c r="G879" s="76"/>
      <c r="H879" s="210"/>
      <c r="I879" s="187"/>
      <c r="J879" s="188"/>
      <c r="K879" s="188"/>
      <c r="L879" s="188"/>
      <c r="M879" s="188"/>
      <c r="N879" s="189"/>
      <c r="O879" s="190"/>
      <c r="P879" s="191"/>
      <c r="Q879" s="192"/>
      <c r="R879" s="192"/>
      <c r="S879" s="192"/>
      <c r="T879" s="194"/>
      <c r="U879" s="198"/>
      <c r="V879" s="196"/>
      <c r="W879" s="72"/>
      <c r="X879" s="68"/>
      <c r="Y879" s="68"/>
      <c r="Z879" s="68"/>
      <c r="AA879" s="68"/>
      <c r="AB879" s="58">
        <f t="shared" si="515"/>
        <v>0</v>
      </c>
      <c r="AC879" s="198"/>
      <c r="AD879" s="199"/>
      <c r="AE879" s="195"/>
      <c r="AF879" s="54"/>
      <c r="AG879" s="491">
        <v>32</v>
      </c>
      <c r="AH879" s="60"/>
      <c r="AI879" s="55"/>
      <c r="AJ879" s="61"/>
      <c r="AK879" s="62"/>
      <c r="AL879" s="63"/>
      <c r="AM879" s="64"/>
      <c r="AN879" s="65"/>
      <c r="AO879" s="66"/>
    </row>
    <row r="880" spans="1:41" s="22" customFormat="1" ht="40.5" customHeight="1" x14ac:dyDescent="0.15">
      <c r="A880" s="286"/>
      <c r="B880" s="171"/>
      <c r="C880" s="80" t="s">
        <v>774</v>
      </c>
      <c r="D880" s="113" t="s">
        <v>775</v>
      </c>
      <c r="E880" s="80" t="s">
        <v>606</v>
      </c>
      <c r="F880" s="95"/>
      <c r="G880" s="95"/>
      <c r="H880" s="344"/>
      <c r="I880" s="187">
        <v>0.49</v>
      </c>
      <c r="J880" s="188">
        <v>0.51</v>
      </c>
      <c r="K880" s="188"/>
      <c r="L880" s="188"/>
      <c r="M880" s="188"/>
      <c r="N880" s="189">
        <f>SUM(I880:M880)</f>
        <v>1</v>
      </c>
      <c r="O880" s="190">
        <v>1.03</v>
      </c>
      <c r="P880" s="191">
        <v>34</v>
      </c>
      <c r="Q880" s="192">
        <v>33.200000000000003</v>
      </c>
      <c r="R880" s="192"/>
      <c r="S880" s="192"/>
      <c r="T880" s="194"/>
      <c r="U880" s="195">
        <f>ROUND((((P880*14/35*I880)+(Q880*14/35*J880)+(R880*14/35*K880)+(S880*14/35*L880)+(T880*14/35*M880))*O880),2)</f>
        <v>13.84</v>
      </c>
      <c r="V880" s="196">
        <f>IF(U880&gt;=14,14,U880)</f>
        <v>13.84</v>
      </c>
      <c r="W880" s="68">
        <v>50000000000</v>
      </c>
      <c r="X880" s="68">
        <v>31524273000</v>
      </c>
      <c r="Y880" s="68">
        <v>40000000000</v>
      </c>
      <c r="Z880" s="68"/>
      <c r="AA880" s="68"/>
      <c r="AB880" s="58">
        <f t="shared" si="515"/>
        <v>0.99</v>
      </c>
      <c r="AC880" s="195">
        <f>12*AB880*O880</f>
        <v>12.2364</v>
      </c>
      <c r="AD880" s="199">
        <f>IF(AC880&gt;=12,12,AC880)</f>
        <v>12</v>
      </c>
      <c r="AE880" s="195">
        <v>44</v>
      </c>
      <c r="AF880" s="54"/>
      <c r="AG880" s="491">
        <v>32</v>
      </c>
      <c r="AH880" s="60"/>
      <c r="AI880" s="55"/>
      <c r="AJ880" s="61"/>
      <c r="AK880" s="62"/>
      <c r="AL880" s="63"/>
      <c r="AM880" s="64"/>
      <c r="AN880" s="65"/>
      <c r="AO880" s="66"/>
    </row>
    <row r="881" spans="1:41" s="22" customFormat="1" ht="42" customHeight="1" x14ac:dyDescent="0.15">
      <c r="A881" s="286"/>
      <c r="B881" s="171"/>
      <c r="C881" s="366" t="s">
        <v>776</v>
      </c>
      <c r="D881" s="76"/>
      <c r="E881" s="104"/>
      <c r="F881" s="80"/>
      <c r="G881" s="231"/>
      <c r="H881" s="210"/>
      <c r="I881" s="187">
        <v>0.42</v>
      </c>
      <c r="J881" s="188">
        <v>0.43</v>
      </c>
      <c r="K881" s="188">
        <v>0.15</v>
      </c>
      <c r="L881" s="188"/>
      <c r="M881" s="188"/>
      <c r="N881" s="189">
        <f>SUM(I881:M881)</f>
        <v>1</v>
      </c>
      <c r="O881" s="190">
        <v>1.03</v>
      </c>
      <c r="P881" s="191">
        <v>33.6</v>
      </c>
      <c r="Q881" s="192">
        <v>35</v>
      </c>
      <c r="R881" s="193">
        <v>32.200000000000003</v>
      </c>
      <c r="S881" s="192"/>
      <c r="T881" s="192"/>
      <c r="U881" s="195">
        <f>ROUND((((P881*14/35*I881)+(Q881*14/35*J881)+(R881*14/35*K881)+(S881*14/35*L881)+(T881*14/35*M881))*O881),2)</f>
        <v>14</v>
      </c>
      <c r="V881" s="196">
        <f>IF(U881&gt;=14,14,U881)</f>
        <v>14</v>
      </c>
      <c r="W881" s="68">
        <v>72326515000</v>
      </c>
      <c r="X881" s="68">
        <v>5445021000</v>
      </c>
      <c r="Y881" s="68">
        <v>31000000000</v>
      </c>
      <c r="Z881" s="68"/>
      <c r="AA881" s="292"/>
      <c r="AB881" s="58">
        <f t="shared" si="515"/>
        <v>0.91</v>
      </c>
      <c r="AC881" s="195">
        <f>12*AB881*O881</f>
        <v>11.2476</v>
      </c>
      <c r="AD881" s="199">
        <f>IF(AC881&gt;=12,12,AC881)</f>
        <v>11.2476</v>
      </c>
      <c r="AE881" s="195">
        <v>44</v>
      </c>
      <c r="AF881" s="54"/>
      <c r="AG881" s="491">
        <v>32</v>
      </c>
      <c r="AH881" s="60"/>
      <c r="AI881" s="55"/>
      <c r="AJ881" s="61"/>
      <c r="AK881" s="62"/>
      <c r="AL881" s="63"/>
      <c r="AM881" s="64"/>
      <c r="AN881" s="65"/>
      <c r="AO881" s="66"/>
    </row>
    <row r="882" spans="1:41" s="22" customFormat="1" ht="40.5" customHeight="1" x14ac:dyDescent="0.15">
      <c r="A882" s="286"/>
      <c r="B882" s="171"/>
      <c r="C882" s="367"/>
      <c r="D882" s="73"/>
      <c r="E882" s="76"/>
      <c r="F882" s="302"/>
      <c r="G882" s="78"/>
      <c r="H882" s="47"/>
      <c r="I882" s="187"/>
      <c r="J882" s="188"/>
      <c r="K882" s="188"/>
      <c r="L882" s="188"/>
      <c r="M882" s="188"/>
      <c r="N882" s="189"/>
      <c r="O882" s="190"/>
      <c r="P882" s="191"/>
      <c r="Q882" s="192"/>
      <c r="R882" s="192"/>
      <c r="S882" s="192"/>
      <c r="T882" s="194"/>
      <c r="U882" s="195"/>
      <c r="V882" s="196"/>
      <c r="W882" s="68"/>
      <c r="X882" s="68"/>
      <c r="Y882" s="68"/>
      <c r="Z882" s="68"/>
      <c r="AA882" s="68"/>
      <c r="AB882" s="58">
        <f t="shared" si="515"/>
        <v>0</v>
      </c>
      <c r="AC882" s="195"/>
      <c r="AD882" s="199"/>
      <c r="AE882" s="195"/>
      <c r="AF882" s="54"/>
      <c r="AG882" s="491">
        <v>32</v>
      </c>
      <c r="AH882" s="60"/>
      <c r="AI882" s="55"/>
      <c r="AJ882" s="61"/>
      <c r="AK882" s="62"/>
      <c r="AL882" s="63"/>
      <c r="AM882" s="64"/>
      <c r="AN882" s="65"/>
      <c r="AO882" s="66"/>
    </row>
    <row r="883" spans="1:41" s="22" customFormat="1" ht="54" customHeight="1" x14ac:dyDescent="0.15">
      <c r="A883" s="286"/>
      <c r="B883" s="171"/>
      <c r="C883" s="342"/>
      <c r="D883" s="368"/>
      <c r="E883" s="295" t="s">
        <v>777</v>
      </c>
      <c r="F883" s="104"/>
      <c r="G883" s="73"/>
      <c r="H883" s="47"/>
      <c r="I883" s="187">
        <v>0.5</v>
      </c>
      <c r="J883" s="188">
        <v>0.3</v>
      </c>
      <c r="K883" s="188">
        <v>0.2</v>
      </c>
      <c r="L883" s="188"/>
      <c r="M883" s="188"/>
      <c r="N883" s="189">
        <f>SUM(I883:M883)</f>
        <v>1</v>
      </c>
      <c r="O883" s="190">
        <v>1.03</v>
      </c>
      <c r="P883" s="191">
        <v>35</v>
      </c>
      <c r="Q883" s="192">
        <v>33.200000000000003</v>
      </c>
      <c r="R883" s="192">
        <v>31.6</v>
      </c>
      <c r="S883" s="192"/>
      <c r="T883" s="194"/>
      <c r="U883" s="195">
        <f>ROUND((((P883*14/35*I883)+(Q883*14/35*J883)+(R883*14/35*K883)+(S883*14/35*L883)+(T883*14/35*M883))*O883),2)</f>
        <v>13.92</v>
      </c>
      <c r="V883" s="196">
        <f>IF(U883&gt;=14,14,U883)</f>
        <v>13.92</v>
      </c>
      <c r="W883" s="68">
        <v>29000000000</v>
      </c>
      <c r="X883" s="68">
        <v>6673890000</v>
      </c>
      <c r="Y883" s="68">
        <v>112158394000</v>
      </c>
      <c r="Z883" s="68"/>
      <c r="AA883" s="68"/>
      <c r="AB883" s="58">
        <f t="shared" si="515"/>
        <v>0.95</v>
      </c>
      <c r="AC883" s="195">
        <f>12*AB883*O883</f>
        <v>11.741999999999999</v>
      </c>
      <c r="AD883" s="199">
        <f>IF(AC883&gt;=12,12,AC883)</f>
        <v>11.741999999999999</v>
      </c>
      <c r="AE883" s="195">
        <v>44</v>
      </c>
      <c r="AF883" s="54"/>
      <c r="AG883" s="491">
        <v>32</v>
      </c>
      <c r="AH883" s="60"/>
      <c r="AI883" s="55"/>
      <c r="AJ883" s="61"/>
      <c r="AK883" s="62"/>
      <c r="AL883" s="63"/>
      <c r="AM883" s="64"/>
      <c r="AN883" s="65"/>
      <c r="AO883" s="66"/>
    </row>
    <row r="884" spans="1:41" s="22" customFormat="1" ht="40.5" customHeight="1" x14ac:dyDescent="0.15">
      <c r="A884" s="286"/>
      <c r="B884" s="171"/>
      <c r="C884" s="367"/>
      <c r="D884" s="83"/>
      <c r="E884" s="334" t="s">
        <v>778</v>
      </c>
      <c r="F884" s="302" t="s">
        <v>779</v>
      </c>
      <c r="G884" s="78"/>
      <c r="H884" s="275" t="s">
        <v>780</v>
      </c>
      <c r="I884" s="187"/>
      <c r="J884" s="188"/>
      <c r="K884" s="188"/>
      <c r="L884" s="188"/>
      <c r="M884" s="188"/>
      <c r="N884" s="189"/>
      <c r="O884" s="190"/>
      <c r="P884" s="191"/>
      <c r="Q884" s="192"/>
      <c r="R884" s="193"/>
      <c r="S884" s="192"/>
      <c r="T884" s="194"/>
      <c r="U884" s="195"/>
      <c r="V884" s="196"/>
      <c r="W884" s="358"/>
      <c r="X884" s="68"/>
      <c r="Y884" s="68"/>
      <c r="Z884" s="292"/>
      <c r="AA884" s="68"/>
      <c r="AB884" s="58">
        <f t="shared" si="515"/>
        <v>0</v>
      </c>
      <c r="AC884" s="195"/>
      <c r="AD884" s="199"/>
      <c r="AE884" s="195"/>
      <c r="AF884" s="54"/>
      <c r="AG884" s="491">
        <v>32</v>
      </c>
      <c r="AH884" s="60"/>
      <c r="AI884" s="55"/>
      <c r="AJ884" s="61"/>
      <c r="AK884" s="62"/>
      <c r="AL884" s="63"/>
      <c r="AM884" s="64"/>
      <c r="AN884" s="65"/>
      <c r="AO884" s="66"/>
    </row>
    <row r="885" spans="1:41" s="22" customFormat="1" ht="40.5" customHeight="1" x14ac:dyDescent="0.15">
      <c r="A885" s="84"/>
      <c r="B885" s="171"/>
      <c r="C885" s="276"/>
      <c r="D885" s="295" t="s">
        <v>777</v>
      </c>
      <c r="E885" s="104"/>
      <c r="F885" s="352"/>
      <c r="G885" s="231"/>
      <c r="H885" s="274"/>
      <c r="I885" s="187"/>
      <c r="J885" s="188"/>
      <c r="K885" s="188"/>
      <c r="L885" s="188"/>
      <c r="M885" s="188"/>
      <c r="N885" s="189"/>
      <c r="O885" s="190"/>
      <c r="P885" s="191"/>
      <c r="Q885" s="192"/>
      <c r="R885" s="192"/>
      <c r="S885" s="192"/>
      <c r="T885" s="194"/>
      <c r="U885" s="195"/>
      <c r="V885" s="196"/>
      <c r="W885" s="68"/>
      <c r="X885" s="68"/>
      <c r="Y885" s="68"/>
      <c r="Z885" s="68"/>
      <c r="AA885" s="68"/>
      <c r="AB885" s="58">
        <f t="shared" si="515"/>
        <v>0</v>
      </c>
      <c r="AC885" s="195"/>
      <c r="AD885" s="199"/>
      <c r="AE885" s="195"/>
      <c r="AF885" s="54"/>
      <c r="AG885" s="491">
        <v>32</v>
      </c>
      <c r="AH885" s="60"/>
      <c r="AI885" s="55"/>
      <c r="AJ885" s="61"/>
      <c r="AK885" s="62"/>
      <c r="AL885" s="63"/>
      <c r="AM885" s="64"/>
      <c r="AN885" s="65"/>
      <c r="AO885" s="66"/>
    </row>
    <row r="886" spans="1:41" s="22" customFormat="1" ht="49.5" customHeight="1" thickBot="1" x14ac:dyDescent="0.2">
      <c r="A886" s="286"/>
      <c r="B886" s="171" t="s">
        <v>781</v>
      </c>
      <c r="C886" s="73"/>
      <c r="D886" s="214" t="s">
        <v>702</v>
      </c>
      <c r="E886" s="335" t="s">
        <v>703</v>
      </c>
      <c r="F886" s="214" t="s">
        <v>533</v>
      </c>
      <c r="G886" s="243"/>
      <c r="H886" s="210" t="s">
        <v>285</v>
      </c>
      <c r="I886" s="187">
        <v>0.35</v>
      </c>
      <c r="J886" s="188">
        <v>0.3</v>
      </c>
      <c r="K886" s="331">
        <v>0.22</v>
      </c>
      <c r="L886" s="332">
        <v>0.13</v>
      </c>
      <c r="M886" s="332"/>
      <c r="N886" s="189">
        <f>SUM(I886:M886)</f>
        <v>0.99999999999999989</v>
      </c>
      <c r="O886" s="190">
        <v>1.03</v>
      </c>
      <c r="P886" s="191">
        <v>34.4</v>
      </c>
      <c r="Q886" s="192">
        <v>34.4</v>
      </c>
      <c r="R886" s="193">
        <v>32.200000000000003</v>
      </c>
      <c r="S886" s="192">
        <v>35</v>
      </c>
      <c r="T886" s="194"/>
      <c r="U886" s="198">
        <f>ROUND((((P886*14/35*I886)+(Q886*14/35*J886)+(R886*14/35*K886)+(S886*14/35*L886)+(T886*14/35*M886))*O886),2)</f>
        <v>14.01</v>
      </c>
      <c r="V886" s="196">
        <f>IF(U886&gt;=14,14,U886)</f>
        <v>14</v>
      </c>
      <c r="W886" s="323"/>
      <c r="X886" s="323"/>
      <c r="Y886" s="323">
        <v>200000000000</v>
      </c>
      <c r="Z886" s="323"/>
      <c r="AA886" s="292"/>
      <c r="AB886" s="58">
        <f t="shared" si="515"/>
        <v>1.07</v>
      </c>
      <c r="AC886" s="198">
        <f>12*AB886*O886</f>
        <v>13.225200000000001</v>
      </c>
      <c r="AD886" s="199">
        <f>IF(AC886&gt;=12,12,AC886)</f>
        <v>12</v>
      </c>
      <c r="AE886" s="195">
        <v>44</v>
      </c>
      <c r="AF886" s="54"/>
      <c r="AG886" s="491">
        <v>32</v>
      </c>
      <c r="AH886" s="60"/>
      <c r="AI886" s="55"/>
      <c r="AJ886" s="61"/>
      <c r="AK886" s="62"/>
      <c r="AL886" s="63"/>
      <c r="AM886" s="64"/>
      <c r="AN886" s="65"/>
      <c r="AO886" s="66"/>
    </row>
    <row r="887" spans="1:41" s="22" customFormat="1" ht="42" customHeight="1" x14ac:dyDescent="0.15">
      <c r="A887" s="286"/>
      <c r="B887" s="171"/>
      <c r="C887" s="334"/>
      <c r="D887" s="76"/>
      <c r="E887" s="104"/>
      <c r="F887" s="76"/>
      <c r="G887" s="73"/>
      <c r="H887" s="344"/>
      <c r="I887" s="187">
        <v>0.51</v>
      </c>
      <c r="J887" s="188">
        <v>0.35</v>
      </c>
      <c r="K887" s="188">
        <v>0.14000000000000001</v>
      </c>
      <c r="L887" s="188"/>
      <c r="M887" s="188"/>
      <c r="N887" s="189">
        <f>SUM(I887:M887)</f>
        <v>1</v>
      </c>
      <c r="O887" s="190">
        <v>1.03</v>
      </c>
      <c r="P887" s="191">
        <v>33.6</v>
      </c>
      <c r="Q887" s="192">
        <v>35</v>
      </c>
      <c r="R887" s="193">
        <v>34.4</v>
      </c>
      <c r="S887" s="192"/>
      <c r="T887" s="192"/>
      <c r="U887" s="195">
        <f>ROUND((((P887*14/35*I887)+(Q887*14/35*J887)+(R887*14/35*K887)+(S887*14/35*L887)+(T887*14/35*M887))*O887),2)</f>
        <v>14.09</v>
      </c>
      <c r="V887" s="196">
        <f>IF(U887&gt;=14,14,U887)</f>
        <v>14</v>
      </c>
      <c r="W887" s="68"/>
      <c r="X887" s="68"/>
      <c r="Y887" s="68">
        <v>4561173000</v>
      </c>
      <c r="Z887" s="68"/>
      <c r="AA887" s="292"/>
      <c r="AB887" s="58">
        <f t="shared" si="515"/>
        <v>0.02</v>
      </c>
      <c r="AC887" s="195">
        <f>12*AB887*O887</f>
        <v>0.2472</v>
      </c>
      <c r="AD887" s="199">
        <f>IF(AC887&gt;=12,12,AC887)</f>
        <v>0.2472</v>
      </c>
      <c r="AE887" s="195">
        <v>44</v>
      </c>
      <c r="AF887" s="54"/>
      <c r="AG887" s="491">
        <v>32</v>
      </c>
      <c r="AH887" s="60"/>
      <c r="AI887" s="55"/>
      <c r="AJ887" s="61"/>
      <c r="AK887" s="62"/>
      <c r="AL887" s="63"/>
      <c r="AM887" s="64"/>
      <c r="AN887" s="65"/>
      <c r="AO887" s="66"/>
    </row>
    <row r="888" spans="1:41" s="22" customFormat="1" ht="24.95" customHeight="1" x14ac:dyDescent="0.15">
      <c r="A888" s="94"/>
      <c r="B888" s="171"/>
      <c r="C888" s="94"/>
      <c r="D888" s="94"/>
      <c r="E888" s="94"/>
      <c r="F888" s="80" t="s">
        <v>782</v>
      </c>
      <c r="G888" s="95"/>
      <c r="H888" s="90"/>
      <c r="I888" s="88"/>
      <c r="J888" s="86"/>
      <c r="K888" s="86"/>
      <c r="L888" s="86"/>
      <c r="M888" s="86"/>
      <c r="N888" s="87"/>
      <c r="O888" s="90"/>
      <c r="P888" s="88"/>
      <c r="Q888" s="86"/>
      <c r="R888" s="86"/>
      <c r="S888" s="86"/>
      <c r="T888" s="86"/>
      <c r="U888" s="245"/>
      <c r="V888" s="96"/>
      <c r="W888" s="94"/>
      <c r="X888" s="94"/>
      <c r="Y888" s="94"/>
      <c r="Z888" s="94"/>
      <c r="AA888" s="94"/>
      <c r="AB888" s="58">
        <f t="shared" si="515"/>
        <v>0</v>
      </c>
      <c r="AC888" s="246"/>
      <c r="AD888" s="96"/>
      <c r="AE888" s="98"/>
      <c r="AF888" s="154"/>
      <c r="AG888" s="491">
        <v>32</v>
      </c>
      <c r="AH888" s="60"/>
      <c r="AI888" s="55"/>
      <c r="AJ888" s="61"/>
      <c r="AK888" s="62"/>
      <c r="AL888" s="63"/>
      <c r="AM888" s="64"/>
      <c r="AN888" s="65"/>
      <c r="AO888" s="66"/>
    </row>
    <row r="889" spans="1:41" s="22" customFormat="1" ht="24.95" customHeight="1" x14ac:dyDescent="0.15">
      <c r="A889" s="94"/>
      <c r="B889" s="171"/>
      <c r="C889" s="94"/>
      <c r="D889" s="94"/>
      <c r="E889" s="94"/>
      <c r="F889" s="325"/>
      <c r="G889" s="95"/>
      <c r="H889" s="90"/>
      <c r="I889" s="88"/>
      <c r="J889" s="86"/>
      <c r="K889" s="86"/>
      <c r="L889" s="86"/>
      <c r="M889" s="86"/>
      <c r="N889" s="87"/>
      <c r="O889" s="90"/>
      <c r="P889" s="88"/>
      <c r="Q889" s="86"/>
      <c r="R889" s="86"/>
      <c r="S889" s="86"/>
      <c r="T889" s="86"/>
      <c r="U889" s="245"/>
      <c r="V889" s="96"/>
      <c r="W889" s="94"/>
      <c r="X889" s="94"/>
      <c r="Y889" s="94"/>
      <c r="Z889" s="94"/>
      <c r="AA889" s="94"/>
      <c r="AB889" s="58">
        <f t="shared" si="515"/>
        <v>0</v>
      </c>
      <c r="AC889" s="246"/>
      <c r="AD889" s="96"/>
      <c r="AE889" s="98"/>
      <c r="AF889" s="154"/>
      <c r="AG889" s="491">
        <v>32</v>
      </c>
      <c r="AH889" s="60"/>
      <c r="AI889" s="55"/>
      <c r="AJ889" s="61"/>
      <c r="AK889" s="62"/>
      <c r="AL889" s="63"/>
      <c r="AM889" s="64"/>
      <c r="AN889" s="65"/>
      <c r="AO889" s="66"/>
    </row>
    <row r="890" spans="1:41" s="22" customFormat="1" ht="42" customHeight="1" x14ac:dyDescent="0.15">
      <c r="A890" s="286"/>
      <c r="B890" s="171"/>
      <c r="C890" s="76" t="s">
        <v>783</v>
      </c>
      <c r="D890" s="76"/>
      <c r="E890" s="334"/>
      <c r="F890" s="214" t="s">
        <v>625</v>
      </c>
      <c r="G890" s="73"/>
      <c r="H890" s="210"/>
      <c r="I890" s="187">
        <v>0.36</v>
      </c>
      <c r="J890" s="188">
        <v>0.1</v>
      </c>
      <c r="K890" s="188">
        <v>0.2</v>
      </c>
      <c r="L890" s="188">
        <v>0.34</v>
      </c>
      <c r="M890" s="188"/>
      <c r="N890" s="189">
        <f t="shared" ref="N890:N895" si="516">SUM(I890:M890)</f>
        <v>1</v>
      </c>
      <c r="O890" s="190">
        <v>1.03</v>
      </c>
      <c r="P890" s="191">
        <v>34.700000000000003</v>
      </c>
      <c r="Q890" s="192">
        <v>32.200000000000003</v>
      </c>
      <c r="R890" s="193">
        <v>34.4</v>
      </c>
      <c r="S890" s="192">
        <v>33.6</v>
      </c>
      <c r="T890" s="194"/>
      <c r="U890" s="195">
        <f t="shared" ref="U890:U896" si="517">ROUND((((P890*14/35*I890)+(Q890*14/35*J890)+(R890*14/35*K890)+(S890*14/35*L890)+(T890*14/35*M890))*O890),2)</f>
        <v>14.01</v>
      </c>
      <c r="V890" s="196">
        <f t="shared" ref="V890:V896" si="518">IF(U890&gt;=14,14,U890)</f>
        <v>14</v>
      </c>
      <c r="W890" s="72"/>
      <c r="X890" s="68"/>
      <c r="Y890" s="68"/>
      <c r="Z890" s="68">
        <v>135000000000</v>
      </c>
      <c r="AA890" s="68"/>
      <c r="AB890" s="58">
        <f t="shared" si="515"/>
        <v>1.1200000000000001</v>
      </c>
      <c r="AC890" s="195">
        <f t="shared" ref="AC890:AC896" si="519">12*AB890*O890</f>
        <v>13.843200000000001</v>
      </c>
      <c r="AD890" s="199">
        <f t="shared" ref="AD890:AD896" si="520">IF(AC890&gt;=12,12,AC890)</f>
        <v>12</v>
      </c>
      <c r="AE890" s="195">
        <v>44</v>
      </c>
      <c r="AF890" s="54"/>
      <c r="AG890" s="491">
        <v>32</v>
      </c>
      <c r="AH890" s="60"/>
      <c r="AI890" s="55"/>
      <c r="AJ890" s="61"/>
      <c r="AK890" s="62"/>
      <c r="AL890" s="63"/>
      <c r="AM890" s="64"/>
      <c r="AN890" s="65"/>
      <c r="AO890" s="66"/>
    </row>
    <row r="891" spans="1:41" s="22" customFormat="1" ht="51" customHeight="1" thickBot="1" x14ac:dyDescent="0.2">
      <c r="A891" s="286"/>
      <c r="B891" s="171"/>
      <c r="C891" s="118" t="s">
        <v>784</v>
      </c>
      <c r="D891" s="76"/>
      <c r="E891" s="80" t="s">
        <v>785</v>
      </c>
      <c r="F891" s="220"/>
      <c r="G891" s="243"/>
      <c r="H891" s="345"/>
      <c r="I891" s="187">
        <v>0.55000000000000004</v>
      </c>
      <c r="J891" s="188">
        <v>0.3</v>
      </c>
      <c r="K891" s="188">
        <v>0.15</v>
      </c>
      <c r="L891" s="188"/>
      <c r="M891" s="188"/>
      <c r="N891" s="189">
        <f t="shared" si="516"/>
        <v>1</v>
      </c>
      <c r="O891" s="190">
        <v>1.03</v>
      </c>
      <c r="P891" s="191">
        <v>35</v>
      </c>
      <c r="Q891" s="192">
        <v>33.200000000000003</v>
      </c>
      <c r="R891" s="193">
        <v>32.200000000000003</v>
      </c>
      <c r="S891" s="192"/>
      <c r="T891" s="192"/>
      <c r="U891" s="198">
        <f t="shared" si="517"/>
        <v>14.02</v>
      </c>
      <c r="V891" s="199">
        <f t="shared" si="518"/>
        <v>14</v>
      </c>
      <c r="W891" s="72">
        <v>97236538000</v>
      </c>
      <c r="X891" s="68"/>
      <c r="Y891" s="68"/>
      <c r="Z891" s="292"/>
      <c r="AA891" s="68"/>
      <c r="AB891" s="58">
        <f t="shared" si="515"/>
        <v>1.3</v>
      </c>
      <c r="AC891" s="198">
        <f t="shared" si="519"/>
        <v>16.068000000000001</v>
      </c>
      <c r="AD891" s="199">
        <f t="shared" si="520"/>
        <v>12</v>
      </c>
      <c r="AE891" s="195">
        <v>44</v>
      </c>
      <c r="AF891" s="54"/>
      <c r="AG891" s="491">
        <v>32</v>
      </c>
      <c r="AH891" s="60"/>
      <c r="AI891" s="55"/>
      <c r="AJ891" s="61"/>
      <c r="AK891" s="62"/>
      <c r="AL891" s="63"/>
      <c r="AM891" s="64"/>
      <c r="AN891" s="65"/>
      <c r="AO891" s="66"/>
    </row>
    <row r="892" spans="1:41" s="22" customFormat="1" ht="42" customHeight="1" thickBot="1" x14ac:dyDescent="0.2">
      <c r="A892" s="286"/>
      <c r="B892" s="171"/>
      <c r="C892" s="363" t="s">
        <v>728</v>
      </c>
      <c r="D892" s="76"/>
      <c r="E892" s="334"/>
      <c r="F892" s="80"/>
      <c r="G892" s="73"/>
      <c r="H892" s="364" t="s">
        <v>786</v>
      </c>
      <c r="I892" s="187">
        <v>0.5</v>
      </c>
      <c r="J892" s="188">
        <v>0.2</v>
      </c>
      <c r="K892" s="188">
        <v>0.3</v>
      </c>
      <c r="L892" s="188"/>
      <c r="M892" s="188"/>
      <c r="N892" s="189">
        <f t="shared" si="516"/>
        <v>1</v>
      </c>
      <c r="O892" s="190">
        <v>1.03</v>
      </c>
      <c r="P892" s="191">
        <v>35</v>
      </c>
      <c r="Q892" s="192">
        <v>32.200000000000003</v>
      </c>
      <c r="R892" s="193">
        <v>33.200000000000003</v>
      </c>
      <c r="S892" s="192"/>
      <c r="T892" s="192"/>
      <c r="U892" s="195">
        <f t="shared" si="517"/>
        <v>13.97</v>
      </c>
      <c r="V892" s="196">
        <f t="shared" si="518"/>
        <v>13.97</v>
      </c>
      <c r="W892" s="365">
        <v>170000000000</v>
      </c>
      <c r="X892" s="68"/>
      <c r="Y892" s="68"/>
      <c r="Z892" s="292"/>
      <c r="AA892" s="292"/>
      <c r="AB892" s="58">
        <f t="shared" si="515"/>
        <v>2.0699999999999998</v>
      </c>
      <c r="AC892" s="195">
        <f t="shared" si="519"/>
        <v>25.585199999999997</v>
      </c>
      <c r="AD892" s="199">
        <f t="shared" si="520"/>
        <v>12</v>
      </c>
      <c r="AE892" s="195">
        <v>44</v>
      </c>
      <c r="AF892" s="54"/>
      <c r="AG892" s="491">
        <v>32</v>
      </c>
      <c r="AH892" s="60"/>
      <c r="AI892" s="55"/>
      <c r="AJ892" s="61"/>
      <c r="AK892" s="62"/>
      <c r="AL892" s="63"/>
      <c r="AM892" s="64"/>
      <c r="AN892" s="65"/>
      <c r="AO892" s="66"/>
    </row>
    <row r="893" spans="1:41" s="22" customFormat="1" ht="42" customHeight="1" x14ac:dyDescent="0.15">
      <c r="A893" s="286"/>
      <c r="B893" s="171"/>
      <c r="C893" s="202" t="s">
        <v>787</v>
      </c>
      <c r="D893" s="76" t="s">
        <v>788</v>
      </c>
      <c r="E893" s="293"/>
      <c r="F893" s="202"/>
      <c r="G893" s="73"/>
      <c r="H893" s="344"/>
      <c r="I893" s="187">
        <v>0.5</v>
      </c>
      <c r="J893" s="188">
        <v>0.16</v>
      </c>
      <c r="K893" s="188">
        <v>0.14000000000000001</v>
      </c>
      <c r="L893" s="188">
        <v>0.2</v>
      </c>
      <c r="M893" s="188"/>
      <c r="N893" s="189">
        <f t="shared" si="516"/>
        <v>1</v>
      </c>
      <c r="O893" s="190">
        <v>1.03</v>
      </c>
      <c r="P893" s="191">
        <v>33.6</v>
      </c>
      <c r="Q893" s="192">
        <v>32.200000000000003</v>
      </c>
      <c r="R893" s="193">
        <v>33.200000000000003</v>
      </c>
      <c r="S893" s="192">
        <v>33.200000000000003</v>
      </c>
      <c r="T893" s="192"/>
      <c r="U893" s="195">
        <f t="shared" si="517"/>
        <v>13.69</v>
      </c>
      <c r="V893" s="196">
        <f t="shared" si="518"/>
        <v>13.69</v>
      </c>
      <c r="W893" s="68">
        <v>72076733000</v>
      </c>
      <c r="X893" s="68">
        <v>38571424000</v>
      </c>
      <c r="Y893" s="68">
        <v>11121556000</v>
      </c>
      <c r="Z893" s="68">
        <v>38547164000</v>
      </c>
      <c r="AA893" s="292"/>
      <c r="AB893" s="58">
        <f t="shared" si="515"/>
        <v>1.25</v>
      </c>
      <c r="AC893" s="195">
        <f t="shared" si="519"/>
        <v>15.450000000000001</v>
      </c>
      <c r="AD893" s="199">
        <f t="shared" si="520"/>
        <v>12</v>
      </c>
      <c r="AE893" s="195">
        <v>44</v>
      </c>
      <c r="AF893" s="54"/>
      <c r="AG893" s="491">
        <v>32</v>
      </c>
      <c r="AH893" s="60"/>
      <c r="AI893" s="55"/>
      <c r="AJ893" s="61"/>
      <c r="AK893" s="62"/>
      <c r="AL893" s="63"/>
      <c r="AM893" s="64"/>
      <c r="AN893" s="65"/>
      <c r="AO893" s="66"/>
    </row>
    <row r="894" spans="1:41" s="22" customFormat="1" ht="42" customHeight="1" x14ac:dyDescent="0.15">
      <c r="A894" s="315"/>
      <c r="B894" s="346"/>
      <c r="C894" s="76"/>
      <c r="D894" s="80"/>
      <c r="E894" s="334"/>
      <c r="F894" s="335"/>
      <c r="G894" s="73"/>
      <c r="H894" s="345" t="s">
        <v>789</v>
      </c>
      <c r="I894" s="187">
        <v>0.5</v>
      </c>
      <c r="J894" s="188">
        <v>0.2</v>
      </c>
      <c r="K894" s="188">
        <v>0.1</v>
      </c>
      <c r="L894" s="188">
        <v>0.2</v>
      </c>
      <c r="M894" s="188"/>
      <c r="N894" s="189">
        <f t="shared" si="516"/>
        <v>1</v>
      </c>
      <c r="O894" s="190">
        <v>1.03</v>
      </c>
      <c r="P894" s="191">
        <v>33.6</v>
      </c>
      <c r="Q894" s="192">
        <v>34.4</v>
      </c>
      <c r="R894" s="193">
        <v>34.4</v>
      </c>
      <c r="S894" s="192">
        <v>34</v>
      </c>
      <c r="T894" s="194"/>
      <c r="U894" s="195">
        <f t="shared" si="517"/>
        <v>13.98</v>
      </c>
      <c r="V894" s="196">
        <f t="shared" si="518"/>
        <v>13.98</v>
      </c>
      <c r="W894" s="72"/>
      <c r="X894" s="68"/>
      <c r="Y894" s="68"/>
      <c r="Z894" s="292"/>
      <c r="AA894" s="292"/>
      <c r="AB894" s="58">
        <f t="shared" si="515"/>
        <v>0</v>
      </c>
      <c r="AC894" s="195">
        <f t="shared" si="519"/>
        <v>0</v>
      </c>
      <c r="AD894" s="199">
        <f t="shared" si="520"/>
        <v>0</v>
      </c>
      <c r="AE894" s="195">
        <v>44</v>
      </c>
      <c r="AF894" s="54"/>
      <c r="AG894" s="491">
        <v>32</v>
      </c>
      <c r="AH894" s="60"/>
      <c r="AI894" s="55"/>
      <c r="AJ894" s="61"/>
      <c r="AK894" s="62"/>
      <c r="AL894" s="63"/>
      <c r="AM894" s="64"/>
      <c r="AN894" s="65"/>
      <c r="AO894" s="66"/>
    </row>
    <row r="895" spans="1:41" s="22" customFormat="1" ht="42" customHeight="1" x14ac:dyDescent="0.15">
      <c r="A895" s="286"/>
      <c r="B895" s="171"/>
      <c r="C895" s="76"/>
      <c r="D895" s="334"/>
      <c r="E895" s="231"/>
      <c r="F895" s="214"/>
      <c r="G895" s="73"/>
      <c r="H895" s="210"/>
      <c r="I895" s="187">
        <v>0.46</v>
      </c>
      <c r="J895" s="188">
        <v>0.44</v>
      </c>
      <c r="K895" s="188">
        <v>0.1</v>
      </c>
      <c r="L895" s="188"/>
      <c r="M895" s="188"/>
      <c r="N895" s="189">
        <f t="shared" si="516"/>
        <v>1</v>
      </c>
      <c r="O895" s="190">
        <v>1.03</v>
      </c>
      <c r="P895" s="191">
        <v>34</v>
      </c>
      <c r="Q895" s="192">
        <v>34.4</v>
      </c>
      <c r="R895" s="193">
        <v>32.200000000000003</v>
      </c>
      <c r="S895" s="192"/>
      <c r="T895" s="194"/>
      <c r="U895" s="195">
        <f t="shared" si="517"/>
        <v>14.01</v>
      </c>
      <c r="V895" s="196">
        <f t="shared" si="518"/>
        <v>14</v>
      </c>
      <c r="W895" s="72">
        <v>60399694000</v>
      </c>
      <c r="X895" s="218">
        <v>5200000000</v>
      </c>
      <c r="Y895" s="68">
        <v>38547164000</v>
      </c>
      <c r="Z895" s="68">
        <v>27145201000</v>
      </c>
      <c r="AA895" s="68"/>
      <c r="AB895" s="58">
        <f t="shared" si="515"/>
        <v>0.83</v>
      </c>
      <c r="AC895" s="195">
        <f t="shared" si="519"/>
        <v>10.258799999999999</v>
      </c>
      <c r="AD895" s="199">
        <f t="shared" si="520"/>
        <v>10.258799999999999</v>
      </c>
      <c r="AE895" s="195">
        <v>44</v>
      </c>
      <c r="AF895" s="54"/>
      <c r="AG895" s="491">
        <v>32</v>
      </c>
      <c r="AH895" s="60"/>
      <c r="AI895" s="55"/>
      <c r="AJ895" s="61"/>
      <c r="AK895" s="62"/>
      <c r="AL895" s="63"/>
      <c r="AM895" s="64"/>
      <c r="AN895" s="65"/>
      <c r="AO895" s="66"/>
    </row>
    <row r="896" spans="1:41" s="22" customFormat="1" ht="54" customHeight="1" x14ac:dyDescent="0.15">
      <c r="A896" s="286"/>
      <c r="B896" s="171"/>
      <c r="C896" s="80"/>
      <c r="D896" s="293"/>
      <c r="E896" s="80" t="s">
        <v>782</v>
      </c>
      <c r="F896" s="80"/>
      <c r="G896" s="76"/>
      <c r="H896" s="210"/>
      <c r="I896" s="187">
        <v>0.5</v>
      </c>
      <c r="J896" s="188">
        <v>0.3</v>
      </c>
      <c r="K896" s="188">
        <v>0.2</v>
      </c>
      <c r="L896" s="188"/>
      <c r="M896" s="188"/>
      <c r="N896" s="189">
        <f>SUM(I896:M896)</f>
        <v>1</v>
      </c>
      <c r="O896" s="190">
        <v>1.03</v>
      </c>
      <c r="P896" s="191">
        <v>34.700000000000003</v>
      </c>
      <c r="Q896" s="192">
        <v>33.200000000000003</v>
      </c>
      <c r="R896" s="192">
        <v>33.6</v>
      </c>
      <c r="S896" s="192"/>
      <c r="T896" s="192"/>
      <c r="U896" s="198">
        <f t="shared" si="517"/>
        <v>14.02</v>
      </c>
      <c r="V896" s="199">
        <f t="shared" si="518"/>
        <v>14</v>
      </c>
      <c r="W896" s="72">
        <v>58834322000</v>
      </c>
      <c r="X896" s="68">
        <v>11121556000</v>
      </c>
      <c r="Y896" s="68">
        <v>29059484000</v>
      </c>
      <c r="Z896" s="68"/>
      <c r="AA896" s="68"/>
      <c r="AB896" s="58">
        <f t="shared" si="515"/>
        <v>0.94</v>
      </c>
      <c r="AC896" s="198">
        <f t="shared" si="519"/>
        <v>11.618399999999999</v>
      </c>
      <c r="AD896" s="199">
        <f t="shared" si="520"/>
        <v>11.618399999999999</v>
      </c>
      <c r="AE896" s="195">
        <v>44</v>
      </c>
      <c r="AF896" s="54"/>
      <c r="AG896" s="491">
        <v>32</v>
      </c>
      <c r="AH896" s="60"/>
      <c r="AI896" s="55"/>
      <c r="AJ896" s="61"/>
      <c r="AK896" s="62"/>
      <c r="AL896" s="63"/>
      <c r="AM896" s="64"/>
      <c r="AN896" s="65"/>
      <c r="AO896" s="66"/>
    </row>
    <row r="897" spans="1:41" s="22" customFormat="1" ht="46.5" customHeight="1" x14ac:dyDescent="0.15">
      <c r="A897" s="84"/>
      <c r="B897" s="346"/>
      <c r="C897" s="86"/>
      <c r="D897" s="86"/>
      <c r="E897" s="87"/>
      <c r="F897" s="87"/>
      <c r="G897" s="87"/>
      <c r="H897" s="90"/>
      <c r="I897" s="88"/>
      <c r="J897" s="86"/>
      <c r="K897" s="87"/>
      <c r="L897" s="86"/>
      <c r="M897" s="87"/>
      <c r="N897" s="142"/>
      <c r="O897" s="90"/>
      <c r="P897" s="88"/>
      <c r="Q897" s="86"/>
      <c r="R897" s="87"/>
      <c r="S897" s="86"/>
      <c r="T897" s="87"/>
      <c r="U897" s="91"/>
      <c r="V897" s="148"/>
      <c r="W897" s="130"/>
      <c r="X897" s="131"/>
      <c r="Y897" s="132"/>
      <c r="Z897" s="131"/>
      <c r="AA897" s="132"/>
      <c r="AB897" s="58">
        <f t="shared" si="515"/>
        <v>0</v>
      </c>
      <c r="AC897" s="133"/>
      <c r="AD897" s="96"/>
      <c r="AE897" s="98"/>
      <c r="AF897" s="154"/>
      <c r="AG897" s="491">
        <v>32</v>
      </c>
      <c r="AH897" s="60"/>
      <c r="AI897" s="55"/>
      <c r="AJ897" s="61"/>
      <c r="AK897" s="62"/>
      <c r="AL897" s="63"/>
      <c r="AM897" s="64"/>
      <c r="AN897" s="65"/>
      <c r="AO897" s="66"/>
    </row>
    <row r="898" spans="1:41" s="22" customFormat="1" ht="54" customHeight="1" x14ac:dyDescent="0.15">
      <c r="A898" s="286"/>
      <c r="B898" s="171"/>
      <c r="C898" s="80"/>
      <c r="D898" s="214"/>
      <c r="E898" s="295" t="s">
        <v>766</v>
      </c>
      <c r="F898" s="295" t="s">
        <v>686</v>
      </c>
      <c r="G898" s="343"/>
      <c r="H898" s="210"/>
      <c r="I898" s="187"/>
      <c r="J898" s="188"/>
      <c r="K898" s="188"/>
      <c r="L898" s="188"/>
      <c r="M898" s="188"/>
      <c r="N898" s="189"/>
      <c r="O898" s="190"/>
      <c r="P898" s="191"/>
      <c r="Q898" s="192"/>
      <c r="R898" s="192"/>
      <c r="S898" s="192"/>
      <c r="T898" s="192"/>
      <c r="U898" s="198"/>
      <c r="V898" s="199"/>
      <c r="W898" s="68"/>
      <c r="X898" s="68"/>
      <c r="Y898" s="68"/>
      <c r="Z898" s="72"/>
      <c r="AA898" s="68"/>
      <c r="AB898" s="58">
        <f t="shared" si="515"/>
        <v>0</v>
      </c>
      <c r="AC898" s="198"/>
      <c r="AD898" s="199"/>
      <c r="AE898" s="195"/>
      <c r="AF898" s="54"/>
      <c r="AG898" s="491">
        <v>32</v>
      </c>
      <c r="AH898" s="60"/>
      <c r="AI898" s="55"/>
      <c r="AJ898" s="61"/>
      <c r="AK898" s="62"/>
      <c r="AL898" s="63"/>
      <c r="AM898" s="64"/>
      <c r="AN898" s="65"/>
      <c r="AO898" s="66"/>
    </row>
    <row r="899" spans="1:41" s="22" customFormat="1" ht="54" customHeight="1" x14ac:dyDescent="0.15">
      <c r="A899" s="286"/>
      <c r="B899" s="171"/>
      <c r="C899" s="200" t="s">
        <v>790</v>
      </c>
      <c r="D899" s="104"/>
      <c r="E899" s="295" t="s">
        <v>777</v>
      </c>
      <c r="F899" s="80"/>
      <c r="G899" s="287" t="s">
        <v>791</v>
      </c>
      <c r="H899" s="210"/>
      <c r="I899" s="187">
        <v>0.51</v>
      </c>
      <c r="J899" s="188">
        <v>0.49</v>
      </c>
      <c r="K899" s="188"/>
      <c r="L899" s="188"/>
      <c r="M899" s="188"/>
      <c r="N899" s="189">
        <f>SUM(I899:M899)</f>
        <v>1</v>
      </c>
      <c r="O899" s="190">
        <v>1.03</v>
      </c>
      <c r="P899" s="191">
        <v>34</v>
      </c>
      <c r="Q899" s="192">
        <v>34</v>
      </c>
      <c r="R899" s="192"/>
      <c r="S899" s="192"/>
      <c r="T899" s="192"/>
      <c r="U899" s="198">
        <f>ROUND((((P899*14/35*I899)+(Q899*14/35*J899)+(R899*14/35*K899)+(S899*14/35*L899)+(T899*14/35*M899))*O899),2)</f>
        <v>14.01</v>
      </c>
      <c r="V899" s="199">
        <f>IF(U899&gt;=14,14,U899)</f>
        <v>14</v>
      </c>
      <c r="W899" s="68">
        <v>32073084000</v>
      </c>
      <c r="X899" s="68">
        <v>72326515000</v>
      </c>
      <c r="Y899" s="68"/>
      <c r="Z899" s="68"/>
      <c r="AA899" s="68"/>
      <c r="AB899" s="58">
        <f t="shared" si="515"/>
        <v>1.26</v>
      </c>
      <c r="AC899" s="198">
        <f>12*AB899*O899</f>
        <v>15.573600000000001</v>
      </c>
      <c r="AD899" s="199">
        <f>IF(AC899&gt;=12,12,AC899)</f>
        <v>12</v>
      </c>
      <c r="AE899" s="195">
        <v>44</v>
      </c>
      <c r="AF899" s="54"/>
      <c r="AG899" s="491">
        <v>32</v>
      </c>
      <c r="AH899" s="60"/>
      <c r="AI899" s="55"/>
      <c r="AJ899" s="61"/>
      <c r="AK899" s="62"/>
      <c r="AL899" s="63"/>
      <c r="AM899" s="64"/>
      <c r="AN899" s="65"/>
      <c r="AO899" s="66"/>
    </row>
    <row r="900" spans="1:41" s="22" customFormat="1" ht="51" customHeight="1" x14ac:dyDescent="0.15">
      <c r="A900" s="286"/>
      <c r="B900" s="171"/>
      <c r="C900" s="73"/>
      <c r="D900" s="214"/>
      <c r="E900" s="231" t="s">
        <v>792</v>
      </c>
      <c r="F900" s="220"/>
      <c r="G900" s="214"/>
      <c r="H900" s="345"/>
      <c r="I900" s="187"/>
      <c r="J900" s="188"/>
      <c r="K900" s="188"/>
      <c r="L900" s="188"/>
      <c r="M900" s="188"/>
      <c r="N900" s="189"/>
      <c r="O900" s="190"/>
      <c r="P900" s="191"/>
      <c r="Q900" s="192"/>
      <c r="R900" s="193"/>
      <c r="S900" s="192"/>
      <c r="T900" s="191"/>
      <c r="U900" s="198"/>
      <c r="V900" s="199"/>
      <c r="W900" s="72"/>
      <c r="X900" s="68"/>
      <c r="Y900" s="68"/>
      <c r="Z900" s="292"/>
      <c r="AA900" s="68"/>
      <c r="AB900" s="58">
        <f t="shared" si="515"/>
        <v>0</v>
      </c>
      <c r="AC900" s="198"/>
      <c r="AD900" s="199"/>
      <c r="AE900" s="195"/>
      <c r="AF900" s="54"/>
      <c r="AG900" s="491">
        <v>32</v>
      </c>
      <c r="AH900" s="60"/>
      <c r="AI900" s="55"/>
      <c r="AJ900" s="61"/>
      <c r="AK900" s="62"/>
      <c r="AL900" s="63"/>
      <c r="AM900" s="64"/>
      <c r="AN900" s="65"/>
      <c r="AO900" s="66"/>
    </row>
    <row r="901" spans="1:41" s="22" customFormat="1" ht="42" customHeight="1" x14ac:dyDescent="0.15">
      <c r="A901" s="286"/>
      <c r="B901" s="171"/>
      <c r="C901" s="76" t="s">
        <v>793</v>
      </c>
      <c r="D901" s="76" t="s">
        <v>794</v>
      </c>
      <c r="E901" s="76" t="s">
        <v>795</v>
      </c>
      <c r="F901" s="214" t="s">
        <v>670</v>
      </c>
      <c r="G901" s="287"/>
      <c r="H901" s="210"/>
      <c r="I901" s="187">
        <v>0.35</v>
      </c>
      <c r="J901" s="188">
        <v>0.15</v>
      </c>
      <c r="K901" s="189">
        <v>0.2</v>
      </c>
      <c r="L901" s="332">
        <v>0.3</v>
      </c>
      <c r="M901" s="332"/>
      <c r="N901" s="189">
        <f t="shared" ref="N901:N908" si="521">SUM(I901:M901)</f>
        <v>1</v>
      </c>
      <c r="O901" s="190">
        <v>1.03</v>
      </c>
      <c r="P901" s="191">
        <v>34</v>
      </c>
      <c r="Q901" s="192">
        <v>34.4</v>
      </c>
      <c r="R901" s="193">
        <v>34.700000000000003</v>
      </c>
      <c r="S901" s="192">
        <v>33.200000000000003</v>
      </c>
      <c r="T901" s="192"/>
      <c r="U901" s="198">
        <f t="shared" ref="U901:U908" si="522">ROUND((((P901*14/35*I901)+(Q901*14/35*J901)+(R901*14/35*K901)+(S901*14/35*L901)+(T901*14/35*M901))*O901),2)</f>
        <v>13.99</v>
      </c>
      <c r="V901" s="199">
        <f t="shared" ref="V901:V908" si="523">IF(U901&gt;=14,14,U901)</f>
        <v>13.99</v>
      </c>
      <c r="W901" s="291">
        <v>110000000000</v>
      </c>
      <c r="X901" s="291"/>
      <c r="Y901" s="68"/>
      <c r="Z901" s="72">
        <v>66000000000</v>
      </c>
      <c r="AA901" s="292"/>
      <c r="AB901" s="58">
        <f t="shared" si="515"/>
        <v>1.42</v>
      </c>
      <c r="AC901" s="195">
        <f t="shared" ref="AC901:AC908" si="524">12*AB901*O901</f>
        <v>17.551199999999998</v>
      </c>
      <c r="AD901" s="199">
        <f t="shared" ref="AD901:AD908" si="525">IF(AC901&gt;=12,12,AC901)</f>
        <v>12</v>
      </c>
      <c r="AE901" s="195">
        <v>44</v>
      </c>
      <c r="AF901" s="54"/>
      <c r="AG901" s="491">
        <v>32</v>
      </c>
      <c r="AH901" s="60"/>
      <c r="AI901" s="55"/>
      <c r="AJ901" s="61"/>
      <c r="AK901" s="62"/>
      <c r="AL901" s="63"/>
      <c r="AM901" s="64"/>
      <c r="AN901" s="65"/>
      <c r="AO901" s="66"/>
    </row>
    <row r="902" spans="1:41" s="22" customFormat="1" ht="51" customHeight="1" x14ac:dyDescent="0.15">
      <c r="A902" s="286"/>
      <c r="B902" s="171"/>
      <c r="C902" s="80" t="s">
        <v>796</v>
      </c>
      <c r="D902" s="214"/>
      <c r="E902" s="214"/>
      <c r="F902" s="287"/>
      <c r="G902" s="287"/>
      <c r="H902" s="369"/>
      <c r="I902" s="187">
        <v>0.501</v>
      </c>
      <c r="J902" s="188">
        <v>0.499</v>
      </c>
      <c r="K902" s="188"/>
      <c r="L902" s="188"/>
      <c r="M902" s="188"/>
      <c r="N902" s="189">
        <f t="shared" si="521"/>
        <v>1</v>
      </c>
      <c r="O902" s="190">
        <v>1.03</v>
      </c>
      <c r="P902" s="191">
        <v>33.200000000000003</v>
      </c>
      <c r="Q902" s="192">
        <v>34.700000000000003</v>
      </c>
      <c r="R902" s="192"/>
      <c r="S902" s="192"/>
      <c r="T902" s="192"/>
      <c r="U902" s="198">
        <f t="shared" si="522"/>
        <v>13.99</v>
      </c>
      <c r="V902" s="199">
        <f t="shared" si="523"/>
        <v>13.99</v>
      </c>
      <c r="W902" s="72">
        <v>17492460000</v>
      </c>
      <c r="X902" s="56">
        <v>130200000000</v>
      </c>
      <c r="Y902" s="72"/>
      <c r="Z902" s="68"/>
      <c r="AA902" s="68"/>
      <c r="AB902" s="58">
        <f t="shared" si="515"/>
        <v>1.79</v>
      </c>
      <c r="AC902" s="198">
        <f t="shared" si="524"/>
        <v>22.124400000000001</v>
      </c>
      <c r="AD902" s="199">
        <f t="shared" si="525"/>
        <v>12</v>
      </c>
      <c r="AE902" s="195">
        <v>44</v>
      </c>
      <c r="AF902" s="54"/>
      <c r="AG902" s="491">
        <v>32</v>
      </c>
      <c r="AH902" s="60"/>
      <c r="AI902" s="55"/>
      <c r="AJ902" s="61"/>
      <c r="AK902" s="62"/>
      <c r="AL902" s="63"/>
      <c r="AM902" s="64"/>
      <c r="AN902" s="65"/>
      <c r="AO902" s="66"/>
    </row>
    <row r="903" spans="1:41" s="22" customFormat="1" ht="51" customHeight="1" x14ac:dyDescent="0.15">
      <c r="A903" s="286"/>
      <c r="B903" s="171"/>
      <c r="C903" s="73" t="s">
        <v>797</v>
      </c>
      <c r="D903" s="214"/>
      <c r="E903" s="80" t="s">
        <v>798</v>
      </c>
      <c r="F903" s="76" t="s">
        <v>799</v>
      </c>
      <c r="G903" s="243"/>
      <c r="H903" s="210" t="s">
        <v>800</v>
      </c>
      <c r="I903" s="187">
        <v>0.5</v>
      </c>
      <c r="J903" s="188">
        <v>0.2</v>
      </c>
      <c r="K903" s="188">
        <v>0.3</v>
      </c>
      <c r="L903" s="188"/>
      <c r="M903" s="188"/>
      <c r="N903" s="189">
        <f t="shared" si="521"/>
        <v>1</v>
      </c>
      <c r="O903" s="190">
        <v>1.03</v>
      </c>
      <c r="P903" s="191">
        <v>35</v>
      </c>
      <c r="Q903" s="192">
        <v>32.200000000000003</v>
      </c>
      <c r="R903" s="193">
        <v>33.6</v>
      </c>
      <c r="S903" s="192"/>
      <c r="T903" s="191"/>
      <c r="U903" s="198">
        <f t="shared" si="522"/>
        <v>14.02</v>
      </c>
      <c r="V903" s="199">
        <f t="shared" si="523"/>
        <v>14</v>
      </c>
      <c r="W903" s="72">
        <v>45300000000</v>
      </c>
      <c r="X903" s="72">
        <v>176143678000</v>
      </c>
      <c r="Y903" s="68">
        <v>12200000000</v>
      </c>
      <c r="Z903" s="68"/>
      <c r="AA903" s="68"/>
      <c r="AB903" s="58">
        <f t="shared" si="515"/>
        <v>1.5</v>
      </c>
      <c r="AC903" s="198">
        <f t="shared" si="524"/>
        <v>18.54</v>
      </c>
      <c r="AD903" s="199">
        <f t="shared" si="525"/>
        <v>12</v>
      </c>
      <c r="AE903" s="195">
        <v>44</v>
      </c>
      <c r="AF903" s="54"/>
      <c r="AG903" s="491">
        <v>32</v>
      </c>
      <c r="AH903" s="60"/>
      <c r="AI903" s="55"/>
      <c r="AJ903" s="61"/>
      <c r="AK903" s="62"/>
      <c r="AL903" s="63"/>
      <c r="AM903" s="64"/>
      <c r="AN903" s="65"/>
      <c r="AO903" s="66"/>
    </row>
    <row r="904" spans="1:41" s="22" customFormat="1" ht="51" customHeight="1" x14ac:dyDescent="0.15">
      <c r="A904" s="286"/>
      <c r="B904" s="171"/>
      <c r="C904" s="80" t="s">
        <v>801</v>
      </c>
      <c r="D904" s="45"/>
      <c r="E904" s="87"/>
      <c r="F904" s="87"/>
      <c r="G904" s="87"/>
      <c r="H904" s="47"/>
      <c r="I904" s="48">
        <v>0.7</v>
      </c>
      <c r="J904" s="49">
        <v>0.3</v>
      </c>
      <c r="K904" s="49"/>
      <c r="L904" s="49"/>
      <c r="M904" s="49"/>
      <c r="N904" s="189">
        <f t="shared" si="521"/>
        <v>1</v>
      </c>
      <c r="O904" s="51">
        <v>1.03</v>
      </c>
      <c r="P904" s="52">
        <v>34.4</v>
      </c>
      <c r="Q904" s="53">
        <v>33.200000000000003</v>
      </c>
      <c r="R904" s="53"/>
      <c r="S904" s="53"/>
      <c r="T904" s="53"/>
      <c r="U904" s="198">
        <f t="shared" si="522"/>
        <v>14.02</v>
      </c>
      <c r="V904" s="55">
        <f t="shared" si="523"/>
        <v>14</v>
      </c>
      <c r="W904" s="56"/>
      <c r="X904" s="56"/>
      <c r="Y904" s="56"/>
      <c r="Z904" s="56"/>
      <c r="AA904" s="56"/>
      <c r="AB904" s="58">
        <f t="shared" si="515"/>
        <v>0</v>
      </c>
      <c r="AC904" s="58">
        <f t="shared" si="524"/>
        <v>0</v>
      </c>
      <c r="AD904" s="199">
        <f t="shared" si="525"/>
        <v>0</v>
      </c>
      <c r="AE904" s="54">
        <v>44</v>
      </c>
      <c r="AF904" s="54"/>
      <c r="AG904" s="491">
        <v>32</v>
      </c>
      <c r="AH904" s="60"/>
      <c r="AI904" s="55"/>
      <c r="AJ904" s="61"/>
      <c r="AK904" s="62"/>
      <c r="AL904" s="63"/>
      <c r="AM904" s="64"/>
      <c r="AN904" s="65"/>
      <c r="AO904" s="66"/>
    </row>
    <row r="905" spans="1:41" s="22" customFormat="1" ht="51" customHeight="1" x14ac:dyDescent="0.15">
      <c r="A905" s="286"/>
      <c r="B905" s="171"/>
      <c r="C905" s="80" t="s">
        <v>802</v>
      </c>
      <c r="D905" s="214" t="s">
        <v>639</v>
      </c>
      <c r="E905" s="80" t="s">
        <v>803</v>
      </c>
      <c r="F905" s="293" t="s">
        <v>506</v>
      </c>
      <c r="G905" s="243"/>
      <c r="H905" s="210"/>
      <c r="I905" s="187">
        <v>0.4</v>
      </c>
      <c r="J905" s="188">
        <v>0.1</v>
      </c>
      <c r="K905" s="188">
        <v>0.2</v>
      </c>
      <c r="L905" s="188">
        <v>0.3</v>
      </c>
      <c r="M905" s="188"/>
      <c r="N905" s="189">
        <f t="shared" si="521"/>
        <v>1</v>
      </c>
      <c r="O905" s="190">
        <v>1.03</v>
      </c>
      <c r="P905" s="191">
        <v>35</v>
      </c>
      <c r="Q905" s="192">
        <v>32.200000000000003</v>
      </c>
      <c r="R905" s="192">
        <v>34.700000000000003</v>
      </c>
      <c r="S905" s="192">
        <v>33.6</v>
      </c>
      <c r="T905" s="192"/>
      <c r="U905" s="198">
        <f t="shared" si="522"/>
        <v>14.11</v>
      </c>
      <c r="V905" s="199">
        <f t="shared" si="523"/>
        <v>14</v>
      </c>
      <c r="W905" s="68">
        <v>145124087000</v>
      </c>
      <c r="X905" s="68"/>
      <c r="Y905" s="218">
        <v>7280898000</v>
      </c>
      <c r="Z905" s="68">
        <v>60000000000</v>
      </c>
      <c r="AA905" s="68"/>
      <c r="AB905" s="58">
        <f t="shared" si="515"/>
        <v>1.88</v>
      </c>
      <c r="AC905" s="198">
        <f t="shared" si="524"/>
        <v>23.236799999999999</v>
      </c>
      <c r="AD905" s="199">
        <f t="shared" si="525"/>
        <v>12</v>
      </c>
      <c r="AE905" s="195">
        <v>44</v>
      </c>
      <c r="AF905" s="54"/>
      <c r="AG905" s="491">
        <v>32</v>
      </c>
      <c r="AH905" s="60"/>
      <c r="AI905" s="55"/>
      <c r="AJ905" s="61"/>
      <c r="AK905" s="62"/>
      <c r="AL905" s="63"/>
      <c r="AM905" s="64"/>
      <c r="AN905" s="65"/>
      <c r="AO905" s="66"/>
    </row>
    <row r="906" spans="1:41" s="22" customFormat="1" ht="51" customHeight="1" x14ac:dyDescent="0.15">
      <c r="A906" s="286"/>
      <c r="B906" s="171"/>
      <c r="C906" s="115" t="s">
        <v>804</v>
      </c>
      <c r="D906" s="214" t="s">
        <v>805</v>
      </c>
      <c r="E906" s="80" t="s">
        <v>798</v>
      </c>
      <c r="F906" s="360"/>
      <c r="G906" s="243"/>
      <c r="H906" s="210" t="s">
        <v>806</v>
      </c>
      <c r="I906" s="187">
        <v>0.5</v>
      </c>
      <c r="J906" s="188">
        <v>0.2</v>
      </c>
      <c r="K906" s="188">
        <v>0.3</v>
      </c>
      <c r="L906" s="188"/>
      <c r="M906" s="188"/>
      <c r="N906" s="189">
        <f t="shared" si="521"/>
        <v>1</v>
      </c>
      <c r="O906" s="190">
        <v>1.03</v>
      </c>
      <c r="P906" s="191">
        <v>35</v>
      </c>
      <c r="Q906" s="192">
        <v>32.200000000000003</v>
      </c>
      <c r="R906" s="193">
        <v>33.6</v>
      </c>
      <c r="S906" s="192"/>
      <c r="T906" s="191"/>
      <c r="U906" s="198">
        <f t="shared" si="522"/>
        <v>14.02</v>
      </c>
      <c r="V906" s="199">
        <f t="shared" si="523"/>
        <v>14</v>
      </c>
      <c r="W906" s="72">
        <v>45300000000</v>
      </c>
      <c r="X906" s="72">
        <v>176143678000</v>
      </c>
      <c r="Y906" s="68">
        <v>12200000000</v>
      </c>
      <c r="Z906" s="68"/>
      <c r="AA906" s="68"/>
      <c r="AB906" s="58">
        <f t="shared" si="515"/>
        <v>1.5</v>
      </c>
      <c r="AC906" s="198">
        <f t="shared" si="524"/>
        <v>18.54</v>
      </c>
      <c r="AD906" s="199">
        <f t="shared" si="525"/>
        <v>12</v>
      </c>
      <c r="AE906" s="195">
        <v>44</v>
      </c>
      <c r="AF906" s="54"/>
      <c r="AG906" s="491">
        <v>32</v>
      </c>
      <c r="AH906" s="60"/>
      <c r="AI906" s="55"/>
      <c r="AJ906" s="61"/>
      <c r="AK906" s="62"/>
      <c r="AL906" s="63"/>
      <c r="AM906" s="64"/>
      <c r="AN906" s="65"/>
      <c r="AO906" s="66"/>
    </row>
    <row r="907" spans="1:41" s="22" customFormat="1" ht="42" customHeight="1" x14ac:dyDescent="0.15">
      <c r="A907" s="286"/>
      <c r="B907" s="171"/>
      <c r="C907" s="118" t="s">
        <v>807</v>
      </c>
      <c r="D907" s="113" t="s">
        <v>808</v>
      </c>
      <c r="E907" s="335" t="s">
        <v>534</v>
      </c>
      <c r="F907" s="220" t="s">
        <v>766</v>
      </c>
      <c r="G907" s="73"/>
      <c r="H907" s="210" t="s">
        <v>809</v>
      </c>
      <c r="I907" s="187">
        <v>0.5</v>
      </c>
      <c r="J907" s="188">
        <v>0.17</v>
      </c>
      <c r="K907" s="188">
        <v>0.2</v>
      </c>
      <c r="L907" s="188">
        <v>0.13</v>
      </c>
      <c r="M907" s="188"/>
      <c r="N907" s="189">
        <f t="shared" si="521"/>
        <v>1</v>
      </c>
      <c r="O907" s="190">
        <v>1.03</v>
      </c>
      <c r="P907" s="191">
        <v>35</v>
      </c>
      <c r="Q907" s="192">
        <v>33.200000000000003</v>
      </c>
      <c r="R907" s="193">
        <v>33.200000000000003</v>
      </c>
      <c r="S907" s="192">
        <v>32.200000000000003</v>
      </c>
      <c r="T907" s="194"/>
      <c r="U907" s="195">
        <f t="shared" si="522"/>
        <v>14</v>
      </c>
      <c r="V907" s="196">
        <f t="shared" si="523"/>
        <v>14</v>
      </c>
      <c r="W907" s="72">
        <v>28380357000</v>
      </c>
      <c r="X907" s="68">
        <v>26900000000</v>
      </c>
      <c r="Y907" s="68">
        <v>255000000000</v>
      </c>
      <c r="Z907" s="292">
        <v>21711652000</v>
      </c>
      <c r="AA907" s="292"/>
      <c r="AB907" s="58">
        <f t="shared" si="515"/>
        <v>1.77</v>
      </c>
      <c r="AC907" s="195">
        <f t="shared" si="524"/>
        <v>21.877200000000002</v>
      </c>
      <c r="AD907" s="199">
        <f t="shared" si="525"/>
        <v>12</v>
      </c>
      <c r="AE907" s="195">
        <v>44</v>
      </c>
      <c r="AF907" s="54"/>
      <c r="AG907" s="491">
        <v>32</v>
      </c>
      <c r="AH907" s="60"/>
      <c r="AI907" s="55"/>
      <c r="AJ907" s="61"/>
      <c r="AK907" s="62"/>
      <c r="AL907" s="63"/>
      <c r="AM907" s="64"/>
      <c r="AN907" s="65"/>
      <c r="AO907" s="66"/>
    </row>
    <row r="908" spans="1:41" s="22" customFormat="1" ht="51" customHeight="1" x14ac:dyDescent="0.15">
      <c r="A908" s="286"/>
      <c r="B908" s="171"/>
      <c r="C908" s="76" t="s">
        <v>668</v>
      </c>
      <c r="D908" s="220" t="s">
        <v>810</v>
      </c>
      <c r="E908" s="80" t="s">
        <v>686</v>
      </c>
      <c r="F908" s="80" t="s">
        <v>478</v>
      </c>
      <c r="G908" s="243"/>
      <c r="H908" s="210" t="s">
        <v>811</v>
      </c>
      <c r="I908" s="187">
        <v>0.5</v>
      </c>
      <c r="J908" s="188">
        <v>0.15</v>
      </c>
      <c r="K908" s="188">
        <v>0.15</v>
      </c>
      <c r="L908" s="188">
        <v>0.2</v>
      </c>
      <c r="M908" s="188"/>
      <c r="N908" s="189">
        <f t="shared" si="521"/>
        <v>1</v>
      </c>
      <c r="O908" s="190">
        <v>1.03</v>
      </c>
      <c r="P908" s="191">
        <v>35</v>
      </c>
      <c r="Q908" s="192">
        <v>33.200000000000003</v>
      </c>
      <c r="R908" s="192">
        <v>31.6</v>
      </c>
      <c r="S908" s="192">
        <v>34</v>
      </c>
      <c r="T908" s="192"/>
      <c r="U908" s="198">
        <f t="shared" si="522"/>
        <v>14.02</v>
      </c>
      <c r="V908" s="199">
        <f t="shared" si="523"/>
        <v>14</v>
      </c>
      <c r="W908" s="72">
        <v>200000000000</v>
      </c>
      <c r="X908" s="68"/>
      <c r="Y908" s="68"/>
      <c r="Z908" s="292"/>
      <c r="AA908" s="68"/>
      <c r="AB908" s="58">
        <f t="shared" si="515"/>
        <v>2.4300000000000002</v>
      </c>
      <c r="AC908" s="198">
        <f t="shared" si="524"/>
        <v>30.034800000000004</v>
      </c>
      <c r="AD908" s="199">
        <f t="shared" si="525"/>
        <v>12</v>
      </c>
      <c r="AE908" s="195">
        <v>44</v>
      </c>
      <c r="AF908" s="54"/>
      <c r="AG908" s="491">
        <v>32</v>
      </c>
      <c r="AH908" s="60"/>
      <c r="AI908" s="55"/>
      <c r="AJ908" s="61"/>
      <c r="AK908" s="62"/>
      <c r="AL908" s="63"/>
      <c r="AM908" s="64"/>
      <c r="AN908" s="65"/>
      <c r="AO908" s="66"/>
    </row>
    <row r="909" spans="1:41" s="22" customFormat="1" ht="24.95" customHeight="1" x14ac:dyDescent="0.15">
      <c r="A909" s="84"/>
      <c r="B909" s="85"/>
      <c r="C909" s="89"/>
      <c r="D909" s="146"/>
      <c r="E909" s="87"/>
      <c r="F909" s="87"/>
      <c r="G909" s="87"/>
      <c r="H909" s="90"/>
      <c r="I909" s="88"/>
      <c r="J909" s="146"/>
      <c r="K909" s="143"/>
      <c r="L909" s="146"/>
      <c r="M909" s="143"/>
      <c r="N909" s="142"/>
      <c r="O909" s="144"/>
      <c r="P909" s="145"/>
      <c r="Q909" s="146"/>
      <c r="R909" s="143"/>
      <c r="S909" s="146"/>
      <c r="T909" s="86"/>
      <c r="U909" s="91"/>
      <c r="V909" s="148"/>
      <c r="W909" s="94"/>
      <c r="X909" s="94"/>
      <c r="Y909" s="94"/>
      <c r="Z909" s="94"/>
      <c r="AA909" s="94"/>
      <c r="AB909" s="58">
        <f t="shared" si="515"/>
        <v>0</v>
      </c>
      <c r="AC909" s="246"/>
      <c r="AD909" s="96"/>
      <c r="AE909" s="154"/>
      <c r="AF909" s="154"/>
      <c r="AG909" s="491">
        <v>32</v>
      </c>
      <c r="AH909" s="60"/>
      <c r="AI909" s="55"/>
      <c r="AJ909" s="61"/>
      <c r="AK909" s="62"/>
      <c r="AL909" s="63"/>
      <c r="AM909" s="64"/>
      <c r="AN909" s="65"/>
      <c r="AO909" s="66"/>
    </row>
    <row r="910" spans="1:41" s="22" customFormat="1" ht="51" customHeight="1" x14ac:dyDescent="0.15">
      <c r="A910" s="286"/>
      <c r="B910" s="171"/>
      <c r="C910" s="231" t="s">
        <v>812</v>
      </c>
      <c r="D910" s="200"/>
      <c r="E910" s="293" t="s">
        <v>813</v>
      </c>
      <c r="F910" s="293"/>
      <c r="G910" s="295"/>
      <c r="H910" s="210" t="s">
        <v>701</v>
      </c>
      <c r="I910" s="187">
        <v>0.3</v>
      </c>
      <c r="J910" s="331">
        <v>0.4</v>
      </c>
      <c r="K910" s="332">
        <v>0.3</v>
      </c>
      <c r="L910" s="332"/>
      <c r="M910" s="332"/>
      <c r="N910" s="332">
        <f>SUM(I910:M910)</f>
        <v>1</v>
      </c>
      <c r="O910" s="190">
        <v>1.03</v>
      </c>
      <c r="P910" s="191">
        <v>34</v>
      </c>
      <c r="Q910" s="370">
        <v>35</v>
      </c>
      <c r="R910" s="194">
        <v>29.3</v>
      </c>
      <c r="S910" s="194"/>
      <c r="T910" s="194"/>
      <c r="U910" s="198">
        <f>ROUND((((P910*14/35*I910)+(Q910*14/35*J910)+(R910*14/35*K910)+(S910*14/35*L910)+(T910*14/35*M910))*O910),2)</f>
        <v>13.59</v>
      </c>
      <c r="V910" s="196">
        <f>IF(U910&gt;=14,14,U910)</f>
        <v>13.59</v>
      </c>
      <c r="W910" s="68">
        <v>34400000000</v>
      </c>
      <c r="X910" s="292">
        <v>40000000000</v>
      </c>
      <c r="Y910" s="68">
        <v>116993195000</v>
      </c>
      <c r="Z910" s="68"/>
      <c r="AA910" s="68"/>
      <c r="AB910" s="58">
        <f t="shared" si="515"/>
        <v>1.49</v>
      </c>
      <c r="AC910" s="198">
        <f>12*AB910*O910</f>
        <v>18.416399999999999</v>
      </c>
      <c r="AD910" s="199">
        <f>IF(AC910&gt;=12,12,AC910)</f>
        <v>12</v>
      </c>
      <c r="AE910" s="195">
        <v>44</v>
      </c>
      <c r="AF910" s="54"/>
      <c r="AG910" s="491">
        <v>32</v>
      </c>
      <c r="AH910" s="60"/>
      <c r="AI910" s="55"/>
      <c r="AJ910" s="61"/>
      <c r="AK910" s="62"/>
      <c r="AL910" s="63"/>
      <c r="AM910" s="64"/>
      <c r="AN910" s="65"/>
      <c r="AO910" s="66"/>
    </row>
    <row r="911" spans="1:41" s="22" customFormat="1" ht="51" customHeight="1" x14ac:dyDescent="0.15">
      <c r="A911" s="286"/>
      <c r="B911" s="171"/>
      <c r="C911" s="80" t="s">
        <v>814</v>
      </c>
      <c r="D911" s="214"/>
      <c r="E911" s="214"/>
      <c r="F911" s="293"/>
      <c r="G911" s="243"/>
      <c r="H911" s="210"/>
      <c r="I911" s="187">
        <v>0.39</v>
      </c>
      <c r="J911" s="188">
        <v>0.32</v>
      </c>
      <c r="K911" s="188">
        <v>0.13</v>
      </c>
      <c r="L911" s="188">
        <v>0.16</v>
      </c>
      <c r="M911" s="188"/>
      <c r="N911" s="189">
        <f>SUM(I911:M911)</f>
        <v>1</v>
      </c>
      <c r="O911" s="190">
        <v>1.03</v>
      </c>
      <c r="P911" s="191">
        <v>35</v>
      </c>
      <c r="Q911" s="192">
        <v>32.200000000000003</v>
      </c>
      <c r="R911" s="192">
        <v>34.4</v>
      </c>
      <c r="S911" s="192">
        <v>34.700000000000003</v>
      </c>
      <c r="T911" s="192"/>
      <c r="U911" s="198">
        <f>ROUND((((P911*14/35*I911)+(Q911*14/35*J911)+(R911*14/35*K911)+(S911*14/35*L911)+(T911*14/35*M911))*O911),2)</f>
        <v>14</v>
      </c>
      <c r="V911" s="199">
        <f>IF(U911&gt;=14,14,U911)</f>
        <v>14</v>
      </c>
      <c r="W911" s="68">
        <v>7280898000</v>
      </c>
      <c r="X911" s="72">
        <v>176143678000</v>
      </c>
      <c r="Y911" s="218"/>
      <c r="Z911" s="68"/>
      <c r="AA911" s="68"/>
      <c r="AB911" s="58">
        <f t="shared" si="515"/>
        <v>1.44</v>
      </c>
      <c r="AC911" s="198">
        <f>12*AB911*O911</f>
        <v>17.798400000000001</v>
      </c>
      <c r="AD911" s="199">
        <f>IF(AC911&gt;=12,12,AC911)</f>
        <v>12</v>
      </c>
      <c r="AE911" s="195">
        <v>44</v>
      </c>
      <c r="AF911" s="54"/>
      <c r="AG911" s="491">
        <v>32</v>
      </c>
      <c r="AH911" s="60"/>
      <c r="AI911" s="55"/>
      <c r="AJ911" s="61"/>
      <c r="AK911" s="62"/>
      <c r="AL911" s="63"/>
      <c r="AM911" s="64"/>
      <c r="AN911" s="65"/>
      <c r="AO911" s="66"/>
    </row>
    <row r="912" spans="1:41" s="22" customFormat="1" ht="51" customHeight="1" x14ac:dyDescent="0.15">
      <c r="A912" s="286"/>
      <c r="B912" s="171"/>
      <c r="C912" s="220" t="s">
        <v>815</v>
      </c>
      <c r="D912" s="76"/>
      <c r="E912" s="220"/>
      <c r="F912" s="220"/>
      <c r="G912" s="214"/>
      <c r="H912" s="210" t="s">
        <v>816</v>
      </c>
      <c r="I912" s="187">
        <v>0.4</v>
      </c>
      <c r="J912" s="188">
        <v>0.3</v>
      </c>
      <c r="K912" s="188">
        <v>0.3</v>
      </c>
      <c r="L912" s="188"/>
      <c r="M912" s="188"/>
      <c r="N912" s="189">
        <f>SUM(I912:M912)</f>
        <v>1</v>
      </c>
      <c r="O912" s="190">
        <v>1.03</v>
      </c>
      <c r="P912" s="191">
        <v>35</v>
      </c>
      <c r="Q912" s="192">
        <v>33.200000000000003</v>
      </c>
      <c r="R912" s="192">
        <v>33.6</v>
      </c>
      <c r="S912" s="192"/>
      <c r="T912" s="192"/>
      <c r="U912" s="198">
        <f>ROUND((((P912*14/35*I912)+(Q912*14/35*J912)+(R912*14/35*K912)+(S912*14/35*L912)+(T912*14/35*M912))*O912),2)</f>
        <v>14.02</v>
      </c>
      <c r="V912" s="199">
        <f>IF(U912&gt;=14,14,U912)</f>
        <v>14</v>
      </c>
      <c r="W912" s="68">
        <v>124451398000</v>
      </c>
      <c r="X912" s="68">
        <v>26902943000</v>
      </c>
      <c r="Y912" s="68"/>
      <c r="Z912" s="68"/>
      <c r="AA912" s="68"/>
      <c r="AB912" s="58">
        <f t="shared" si="515"/>
        <v>1.41</v>
      </c>
      <c r="AC912" s="198">
        <f>12*AB912*O912</f>
        <v>17.427599999999998</v>
      </c>
      <c r="AD912" s="199">
        <f>IF(AC912&gt;=12,12,AC912)</f>
        <v>12</v>
      </c>
      <c r="AE912" s="195">
        <v>44</v>
      </c>
      <c r="AF912" s="54"/>
      <c r="AG912" s="491">
        <v>32</v>
      </c>
      <c r="AH912" s="60"/>
      <c r="AI912" s="55"/>
      <c r="AJ912" s="61"/>
      <c r="AK912" s="62"/>
      <c r="AL912" s="63"/>
      <c r="AM912" s="64"/>
      <c r="AN912" s="65"/>
      <c r="AO912" s="66"/>
    </row>
    <row r="913" spans="1:41" s="22" customFormat="1" ht="42" customHeight="1" x14ac:dyDescent="0.15">
      <c r="A913" s="286"/>
      <c r="B913" s="171"/>
      <c r="C913" s="76" t="s">
        <v>776</v>
      </c>
      <c r="D913" s="76" t="s">
        <v>702</v>
      </c>
      <c r="E913" s="76" t="s">
        <v>817</v>
      </c>
      <c r="F913" s="214" t="s">
        <v>818</v>
      </c>
      <c r="G913" s="287"/>
      <c r="H913" s="210" t="s">
        <v>664</v>
      </c>
      <c r="I913" s="187">
        <v>0.45</v>
      </c>
      <c r="J913" s="188">
        <v>0.2</v>
      </c>
      <c r="K913" s="189">
        <v>0.1</v>
      </c>
      <c r="L913" s="332">
        <v>0.25</v>
      </c>
      <c r="M913" s="332"/>
      <c r="N913" s="189">
        <f>SUM(I913:M913)</f>
        <v>1</v>
      </c>
      <c r="O913" s="190">
        <v>1.03</v>
      </c>
      <c r="P913" s="191">
        <v>34</v>
      </c>
      <c r="Q913" s="192">
        <v>34.4</v>
      </c>
      <c r="R913" s="193">
        <v>34.700000000000003</v>
      </c>
      <c r="S913" s="192">
        <v>33.6</v>
      </c>
      <c r="T913" s="192"/>
      <c r="U913" s="198">
        <f>ROUND((((P913*14/35*I913)+(Q913*14/35*J913)+(R913*14/35*K913)+(S913*14/35*L913)+(T913*14/35*M913))*O913),2)</f>
        <v>14.03</v>
      </c>
      <c r="V913" s="199">
        <f>IF(U913&gt;=14,14,U913)</f>
        <v>14</v>
      </c>
      <c r="W913" s="291">
        <v>69900000000</v>
      </c>
      <c r="X913" s="291">
        <v>20000000000</v>
      </c>
      <c r="Y913" s="68">
        <v>1293614000</v>
      </c>
      <c r="Z913" s="72">
        <v>44113382000</v>
      </c>
      <c r="AA913" s="292"/>
      <c r="AB913" s="58">
        <f t="shared" si="515"/>
        <v>1.1299999999999999</v>
      </c>
      <c r="AC913" s="195">
        <f>12*AB913*O913</f>
        <v>13.966799999999999</v>
      </c>
      <c r="AD913" s="199">
        <f>IF(AC913&gt;=12,12,AC913)</f>
        <v>12</v>
      </c>
      <c r="AE913" s="195">
        <v>44</v>
      </c>
      <c r="AF913" s="54"/>
      <c r="AG913" s="491">
        <v>32</v>
      </c>
      <c r="AH913" s="60"/>
      <c r="AI913" s="55"/>
      <c r="AJ913" s="61"/>
      <c r="AK913" s="62"/>
      <c r="AL913" s="63"/>
      <c r="AM913" s="64"/>
      <c r="AN913" s="65"/>
      <c r="AO913" s="66"/>
    </row>
    <row r="914" spans="1:41" s="22" customFormat="1" ht="51" customHeight="1" x14ac:dyDescent="0.15">
      <c r="A914" s="286"/>
      <c r="B914" s="171"/>
      <c r="C914" s="335" t="s">
        <v>819</v>
      </c>
      <c r="D914" s="76" t="s">
        <v>725</v>
      </c>
      <c r="E914" s="293" t="s">
        <v>813</v>
      </c>
      <c r="F914" s="293"/>
      <c r="G914" s="295"/>
      <c r="H914" s="210" t="s">
        <v>701</v>
      </c>
      <c r="I914" s="187">
        <v>0.39</v>
      </c>
      <c r="J914" s="331">
        <v>0.3</v>
      </c>
      <c r="K914" s="332">
        <v>0.31</v>
      </c>
      <c r="L914" s="332"/>
      <c r="M914" s="332"/>
      <c r="N914" s="332">
        <f>SUM(I914:M914)</f>
        <v>1</v>
      </c>
      <c r="O914" s="190">
        <v>1.03</v>
      </c>
      <c r="P914" s="191">
        <v>35</v>
      </c>
      <c r="Q914" s="370">
        <v>32.200000000000003</v>
      </c>
      <c r="R914" s="194">
        <v>32.200000000000003</v>
      </c>
      <c r="S914" s="194"/>
      <c r="T914" s="194"/>
      <c r="U914" s="198">
        <f>ROUND((((P914*14/35*I914)+(Q914*14/35*J914)+(R914*14/35*K914)+(S914*14/35*L914)+(T914*14/35*M914))*O914),2)</f>
        <v>13.72</v>
      </c>
      <c r="V914" s="196">
        <f>IF(U914&gt;=14,14,U914)</f>
        <v>13.72</v>
      </c>
      <c r="W914" s="68">
        <v>6600000000</v>
      </c>
      <c r="X914" s="292">
        <v>21711652000</v>
      </c>
      <c r="Y914" s="68">
        <v>116993195000</v>
      </c>
      <c r="Z914" s="68"/>
      <c r="AA914" s="68"/>
      <c r="AB914" s="58">
        <f t="shared" si="515"/>
        <v>1.1000000000000001</v>
      </c>
      <c r="AC914" s="198">
        <f>12*AB914*O914</f>
        <v>13.596000000000002</v>
      </c>
      <c r="AD914" s="199">
        <f>IF(AC914&gt;=12,12,AC914)</f>
        <v>12</v>
      </c>
      <c r="AE914" s="195">
        <v>44</v>
      </c>
      <c r="AF914" s="54"/>
      <c r="AG914" s="491">
        <v>32</v>
      </c>
      <c r="AH914" s="60"/>
      <c r="AI914" s="55"/>
      <c r="AJ914" s="61"/>
      <c r="AK914" s="62"/>
      <c r="AL914" s="63"/>
      <c r="AM914" s="64"/>
      <c r="AN914" s="65"/>
      <c r="AO914" s="66"/>
    </row>
    <row r="915" spans="1:41" s="22" customFormat="1" ht="54" customHeight="1" x14ac:dyDescent="0.15">
      <c r="A915" s="286"/>
      <c r="B915" s="171"/>
      <c r="C915" s="214"/>
      <c r="D915" s="76"/>
      <c r="E915" s="371"/>
      <c r="F915" s="367"/>
      <c r="G915" s="343"/>
      <c r="H915" s="369"/>
      <c r="I915" s="187"/>
      <c r="J915" s="188"/>
      <c r="K915" s="189"/>
      <c r="L915" s="332"/>
      <c r="M915" s="332"/>
      <c r="N915" s="189"/>
      <c r="O915" s="190"/>
      <c r="P915" s="191"/>
      <c r="Q915" s="192"/>
      <c r="R915" s="193"/>
      <c r="S915" s="194"/>
      <c r="T915" s="194"/>
      <c r="U915" s="198"/>
      <c r="V915" s="196"/>
      <c r="W915" s="358"/>
      <c r="X915" s="358"/>
      <c r="Y915" s="358"/>
      <c r="Z915" s="292"/>
      <c r="AA915" s="292"/>
      <c r="AB915" s="58">
        <f t="shared" si="515"/>
        <v>0</v>
      </c>
      <c r="AC915" s="198"/>
      <c r="AD915" s="199"/>
      <c r="AE915" s="195"/>
      <c r="AF915" s="54"/>
      <c r="AG915" s="491">
        <v>32</v>
      </c>
      <c r="AH915" s="60"/>
      <c r="AI915" s="55"/>
      <c r="AJ915" s="61"/>
      <c r="AK915" s="62"/>
      <c r="AL915" s="63"/>
      <c r="AM915" s="64"/>
      <c r="AN915" s="65"/>
      <c r="AO915" s="66"/>
    </row>
    <row r="916" spans="1:41" s="22" customFormat="1" ht="51" customHeight="1" x14ac:dyDescent="0.15">
      <c r="A916" s="286"/>
      <c r="B916" s="171"/>
      <c r="C916" s="73" t="s">
        <v>820</v>
      </c>
      <c r="D916" s="115" t="s">
        <v>821</v>
      </c>
      <c r="E916" s="224" t="s">
        <v>822</v>
      </c>
      <c r="F916" s="76"/>
      <c r="G916" s="287" t="s">
        <v>823</v>
      </c>
      <c r="H916" s="369"/>
      <c r="I916" s="187">
        <v>0.51</v>
      </c>
      <c r="J916" s="188">
        <v>0.49</v>
      </c>
      <c r="K916" s="188"/>
      <c r="L916" s="188"/>
      <c r="M916" s="188"/>
      <c r="N916" s="189">
        <f>SUM(I916:M916)</f>
        <v>1</v>
      </c>
      <c r="O916" s="190">
        <v>1.03</v>
      </c>
      <c r="P916" s="191">
        <v>33.6</v>
      </c>
      <c r="Q916" s="192">
        <v>34.4</v>
      </c>
      <c r="R916" s="192"/>
      <c r="S916" s="192"/>
      <c r="T916" s="192"/>
      <c r="U916" s="198">
        <f>ROUND((((P916*14/35*I916)+(Q916*14/35*J916)+(R916*14/35*K916)+(S916*14/35*L916)+(T916*14/35*M916))*O916),2)</f>
        <v>14</v>
      </c>
      <c r="V916" s="199">
        <f>IF(U916&gt;=14,14,U916)</f>
        <v>14</v>
      </c>
      <c r="W916" s="68">
        <v>56000000000</v>
      </c>
      <c r="X916" s="56">
        <v>35076606000</v>
      </c>
      <c r="Y916" s="72"/>
      <c r="Z916" s="68"/>
      <c r="AA916" s="68"/>
      <c r="AB916" s="58">
        <f t="shared" si="515"/>
        <v>1.1100000000000001</v>
      </c>
      <c r="AC916" s="198">
        <f>12*AB916*O916</f>
        <v>13.7196</v>
      </c>
      <c r="AD916" s="199">
        <f>IF(AC916&gt;=12,12,AC916)</f>
        <v>12</v>
      </c>
      <c r="AE916" s="195">
        <v>44</v>
      </c>
      <c r="AF916" s="54"/>
      <c r="AG916" s="491">
        <v>32</v>
      </c>
      <c r="AH916" s="60"/>
      <c r="AI916" s="55"/>
      <c r="AJ916" s="61"/>
      <c r="AK916" s="62"/>
      <c r="AL916" s="63"/>
      <c r="AM916" s="64"/>
      <c r="AN916" s="65"/>
      <c r="AO916" s="66"/>
    </row>
    <row r="917" spans="1:41" s="22" customFormat="1" ht="24.95" customHeight="1" x14ac:dyDescent="0.15">
      <c r="A917" s="84"/>
      <c r="B917" s="346"/>
      <c r="C917" s="142"/>
      <c r="D917" s="87"/>
      <c r="E917" s="87"/>
      <c r="F917" s="87"/>
      <c r="G917" s="87"/>
      <c r="H917" s="144"/>
      <c r="I917" s="88"/>
      <c r="J917" s="86"/>
      <c r="K917" s="353"/>
      <c r="L917" s="89"/>
      <c r="M917" s="89"/>
      <c r="N917" s="142"/>
      <c r="O917" s="90"/>
      <c r="P917" s="88"/>
      <c r="Q917" s="86"/>
      <c r="R917" s="353"/>
      <c r="S917" s="89"/>
      <c r="T917" s="89"/>
      <c r="U917" s="91"/>
      <c r="V917" s="148"/>
      <c r="W917" s="354"/>
      <c r="X917" s="130"/>
      <c r="Y917" s="132"/>
      <c r="Z917" s="355"/>
      <c r="AA917" s="355"/>
      <c r="AB917" s="58">
        <f t="shared" si="515"/>
        <v>0</v>
      </c>
      <c r="AC917" s="133"/>
      <c r="AD917" s="96"/>
      <c r="AE917" s="98"/>
      <c r="AF917" s="154"/>
      <c r="AG917" s="491">
        <v>32</v>
      </c>
      <c r="AH917" s="60"/>
      <c r="AI917" s="55"/>
      <c r="AJ917" s="61"/>
      <c r="AK917" s="62"/>
      <c r="AL917" s="63"/>
      <c r="AM917" s="64"/>
      <c r="AN917" s="65"/>
      <c r="AO917" s="66"/>
    </row>
    <row r="918" spans="1:41" s="22" customFormat="1" ht="49.5" customHeight="1" thickBot="1" x14ac:dyDescent="0.2">
      <c r="A918" s="286"/>
      <c r="B918" s="171"/>
      <c r="C918" s="335" t="s">
        <v>819</v>
      </c>
      <c r="D918" s="214"/>
      <c r="E918" s="214"/>
      <c r="F918" s="170" t="s">
        <v>256</v>
      </c>
      <c r="G918" s="243"/>
      <c r="H918" s="210"/>
      <c r="I918" s="187">
        <v>0.36</v>
      </c>
      <c r="J918" s="188">
        <v>0.34</v>
      </c>
      <c r="K918" s="331">
        <v>0.17</v>
      </c>
      <c r="L918" s="332">
        <v>0.13</v>
      </c>
      <c r="M918" s="332"/>
      <c r="N918" s="189">
        <f t="shared" ref="N918:N924" si="526">SUM(I918:M918)</f>
        <v>1</v>
      </c>
      <c r="O918" s="372">
        <v>1.03</v>
      </c>
      <c r="P918" s="191">
        <v>34.4</v>
      </c>
      <c r="Q918" s="192">
        <v>35</v>
      </c>
      <c r="R918" s="370">
        <v>32.200000000000003</v>
      </c>
      <c r="S918" s="194">
        <v>33.200000000000003</v>
      </c>
      <c r="T918" s="194"/>
      <c r="U918" s="198">
        <f t="shared" ref="U918:U928" si="527">ROUND((((P918*14/35*I918)+(Q918*14/35*J918)+(R918*14/35*K918)+(S918*14/35*L918)+(T918*14/35*M918))*O918),2)</f>
        <v>14.04</v>
      </c>
      <c r="V918" s="196">
        <f t="shared" ref="V918:V928" si="528">IF(U918&gt;=14,14,U918)</f>
        <v>14</v>
      </c>
      <c r="W918" s="323"/>
      <c r="X918" s="323">
        <v>300000000000</v>
      </c>
      <c r="Y918" s="68">
        <v>6041806000</v>
      </c>
      <c r="Z918" s="292"/>
      <c r="AA918" s="292"/>
      <c r="AB918" s="58">
        <f t="shared" si="515"/>
        <v>2.5099999999999998</v>
      </c>
      <c r="AC918" s="198">
        <f t="shared" ref="AC918:AC925" si="529">12*AB918*O918</f>
        <v>31.023599999999998</v>
      </c>
      <c r="AD918" s="199">
        <f t="shared" ref="AD918:AD925" si="530">IF(AC918&gt;=12,12,AC918)</f>
        <v>12</v>
      </c>
      <c r="AE918" s="195">
        <v>44</v>
      </c>
      <c r="AF918" s="54"/>
      <c r="AG918" s="491">
        <v>32</v>
      </c>
      <c r="AH918" s="60"/>
      <c r="AI918" s="55"/>
      <c r="AJ918" s="61"/>
      <c r="AK918" s="62"/>
      <c r="AL918" s="63"/>
      <c r="AM918" s="64"/>
      <c r="AN918" s="65"/>
      <c r="AO918" s="66"/>
    </row>
    <row r="919" spans="1:41" s="22" customFormat="1" ht="42" customHeight="1" thickBot="1" x14ac:dyDescent="0.2">
      <c r="A919" s="286"/>
      <c r="B919" s="171"/>
      <c r="C919" s="76" t="s">
        <v>776</v>
      </c>
      <c r="D919" s="76" t="s">
        <v>702</v>
      </c>
      <c r="E919" s="76" t="s">
        <v>554</v>
      </c>
      <c r="F919" s="214"/>
      <c r="G919" s="287"/>
      <c r="H919" s="210"/>
      <c r="I919" s="187">
        <v>0.4</v>
      </c>
      <c r="J919" s="188">
        <v>0.3</v>
      </c>
      <c r="K919" s="189">
        <v>0.3</v>
      </c>
      <c r="L919" s="332"/>
      <c r="M919" s="332"/>
      <c r="N919" s="189">
        <f t="shared" si="526"/>
        <v>1</v>
      </c>
      <c r="O919" s="51">
        <v>1.03</v>
      </c>
      <c r="P919" s="191">
        <v>34</v>
      </c>
      <c r="Q919" s="192">
        <v>34.4</v>
      </c>
      <c r="R919" s="193">
        <v>33.6</v>
      </c>
      <c r="S919" s="192"/>
      <c r="T919" s="192"/>
      <c r="U919" s="198">
        <f t="shared" si="527"/>
        <v>14.01</v>
      </c>
      <c r="V919" s="199">
        <f t="shared" si="528"/>
        <v>14</v>
      </c>
      <c r="W919" s="291">
        <v>69900000000</v>
      </c>
      <c r="X919" s="291">
        <v>20000000000</v>
      </c>
      <c r="Y919" s="68">
        <v>44000000000</v>
      </c>
      <c r="Z919" s="373"/>
      <c r="AA919" s="292"/>
      <c r="AB919" s="58">
        <f t="shared" si="515"/>
        <v>1.1499999999999999</v>
      </c>
      <c r="AC919" s="195">
        <f t="shared" si="529"/>
        <v>14.213999999999999</v>
      </c>
      <c r="AD919" s="199">
        <f t="shared" si="530"/>
        <v>12</v>
      </c>
      <c r="AE919" s="195">
        <v>44</v>
      </c>
      <c r="AF919" s="54"/>
      <c r="AG919" s="491">
        <v>32</v>
      </c>
      <c r="AH919" s="60"/>
      <c r="AI919" s="55"/>
      <c r="AJ919" s="61"/>
      <c r="AK919" s="62"/>
      <c r="AL919" s="63"/>
      <c r="AM919" s="64"/>
      <c r="AN919" s="65"/>
      <c r="AO919" s="66"/>
    </row>
    <row r="920" spans="1:41" s="22" customFormat="1" ht="42" customHeight="1" thickBot="1" x14ac:dyDescent="0.2">
      <c r="A920" s="286"/>
      <c r="B920" s="171"/>
      <c r="C920" s="363"/>
      <c r="D920" s="293" t="s">
        <v>824</v>
      </c>
      <c r="E920" s="293"/>
      <c r="F920" s="293"/>
      <c r="G920" s="73"/>
      <c r="H920" s="364"/>
      <c r="I920" s="187">
        <v>0.5</v>
      </c>
      <c r="J920" s="188">
        <v>0.3</v>
      </c>
      <c r="K920" s="331">
        <v>0.2</v>
      </c>
      <c r="L920" s="332"/>
      <c r="M920" s="332"/>
      <c r="N920" s="189">
        <f t="shared" si="526"/>
        <v>1</v>
      </c>
      <c r="O920" s="190">
        <v>1.03</v>
      </c>
      <c r="P920" s="191">
        <v>35</v>
      </c>
      <c r="Q920" s="192">
        <v>32.200000000000003</v>
      </c>
      <c r="R920" s="370">
        <v>34.4</v>
      </c>
      <c r="S920" s="194"/>
      <c r="T920" s="194"/>
      <c r="U920" s="195">
        <f t="shared" si="527"/>
        <v>14.02</v>
      </c>
      <c r="V920" s="196">
        <f t="shared" si="528"/>
        <v>14</v>
      </c>
      <c r="W920" s="365">
        <v>170000000000</v>
      </c>
      <c r="X920" s="68"/>
      <c r="Y920" s="68"/>
      <c r="Z920" s="292"/>
      <c r="AA920" s="292"/>
      <c r="AB920" s="58">
        <f t="shared" si="515"/>
        <v>2.0699999999999998</v>
      </c>
      <c r="AC920" s="195">
        <f t="shared" si="529"/>
        <v>25.585199999999997</v>
      </c>
      <c r="AD920" s="199">
        <f t="shared" si="530"/>
        <v>12</v>
      </c>
      <c r="AE920" s="195">
        <v>44</v>
      </c>
      <c r="AF920" s="54"/>
      <c r="AG920" s="491">
        <v>32</v>
      </c>
      <c r="AH920" s="60"/>
      <c r="AI920" s="55"/>
      <c r="AJ920" s="61"/>
      <c r="AK920" s="62"/>
      <c r="AL920" s="63"/>
      <c r="AM920" s="64"/>
      <c r="AN920" s="65"/>
      <c r="AO920" s="66"/>
    </row>
    <row r="921" spans="1:41" s="22" customFormat="1" ht="42" customHeight="1" x14ac:dyDescent="0.15">
      <c r="A921" s="286"/>
      <c r="B921" s="171"/>
      <c r="C921" s="363"/>
      <c r="D921" s="80" t="s">
        <v>697</v>
      </c>
      <c r="E921" s="335" t="s">
        <v>825</v>
      </c>
      <c r="F921" s="335"/>
      <c r="G921" s="73"/>
      <c r="H921" s="364" t="s">
        <v>730</v>
      </c>
      <c r="I921" s="187">
        <v>0.5</v>
      </c>
      <c r="J921" s="188">
        <v>0.3</v>
      </c>
      <c r="K921" s="331">
        <v>0.2</v>
      </c>
      <c r="L921" s="332"/>
      <c r="M921" s="332"/>
      <c r="N921" s="189">
        <f t="shared" si="526"/>
        <v>1</v>
      </c>
      <c r="O921" s="190">
        <v>1.03</v>
      </c>
      <c r="P921" s="191">
        <v>35</v>
      </c>
      <c r="Q921" s="192">
        <v>32.200000000000003</v>
      </c>
      <c r="R921" s="370">
        <v>34.700000000000003</v>
      </c>
      <c r="S921" s="194"/>
      <c r="T921" s="194"/>
      <c r="U921" s="195">
        <f t="shared" si="527"/>
        <v>14.05</v>
      </c>
      <c r="V921" s="196">
        <f t="shared" si="528"/>
        <v>14</v>
      </c>
      <c r="W921" s="365">
        <v>170000000000</v>
      </c>
      <c r="X921" s="68"/>
      <c r="Y921" s="68"/>
      <c r="Z921" s="292"/>
      <c r="AA921" s="292"/>
      <c r="AB921" s="58">
        <f t="shared" si="515"/>
        <v>2.0699999999999998</v>
      </c>
      <c r="AC921" s="195">
        <f t="shared" si="529"/>
        <v>25.585199999999997</v>
      </c>
      <c r="AD921" s="199">
        <f t="shared" si="530"/>
        <v>12</v>
      </c>
      <c r="AE921" s="195">
        <v>44</v>
      </c>
      <c r="AF921" s="54"/>
      <c r="AG921" s="491">
        <v>32</v>
      </c>
      <c r="AH921" s="60"/>
      <c r="AI921" s="55"/>
      <c r="AJ921" s="61"/>
      <c r="AK921" s="62"/>
      <c r="AL921" s="63"/>
      <c r="AM921" s="64"/>
      <c r="AN921" s="65"/>
      <c r="AO921" s="66"/>
    </row>
    <row r="922" spans="1:41" s="22" customFormat="1" ht="45" customHeight="1" thickBot="1" x14ac:dyDescent="0.2">
      <c r="A922" s="286"/>
      <c r="B922" s="171"/>
      <c r="C922" s="293" t="s">
        <v>826</v>
      </c>
      <c r="D922" s="80" t="s">
        <v>827</v>
      </c>
      <c r="E922" s="293" t="s">
        <v>499</v>
      </c>
      <c r="F922" s="322" t="s">
        <v>828</v>
      </c>
      <c r="G922" s="322"/>
      <c r="H922" s="369" t="s">
        <v>45</v>
      </c>
      <c r="I922" s="187">
        <v>0.5</v>
      </c>
      <c r="J922" s="188">
        <v>0.2</v>
      </c>
      <c r="K922" s="331">
        <v>0.1</v>
      </c>
      <c r="L922" s="332">
        <v>0.2</v>
      </c>
      <c r="M922" s="332"/>
      <c r="N922" s="189">
        <f t="shared" si="526"/>
        <v>1</v>
      </c>
      <c r="O922" s="190">
        <v>1.03</v>
      </c>
      <c r="P922" s="191">
        <v>34.700000000000003</v>
      </c>
      <c r="Q922" s="192">
        <v>34.4</v>
      </c>
      <c r="R922" s="370">
        <v>31.6</v>
      </c>
      <c r="S922" s="194">
        <v>33.200000000000003</v>
      </c>
      <c r="T922" s="194"/>
      <c r="U922" s="195">
        <f t="shared" si="527"/>
        <v>14.02</v>
      </c>
      <c r="V922" s="196">
        <f t="shared" si="528"/>
        <v>14</v>
      </c>
      <c r="W922" s="68">
        <v>400000000000</v>
      </c>
      <c r="X922" s="68">
        <v>20537418000</v>
      </c>
      <c r="Y922" s="323"/>
      <c r="Z922" s="373"/>
      <c r="AA922" s="373"/>
      <c r="AB922" s="58">
        <f t="shared" si="515"/>
        <v>4.96</v>
      </c>
      <c r="AC922" s="195">
        <f t="shared" si="529"/>
        <v>61.305599999999998</v>
      </c>
      <c r="AD922" s="199">
        <f t="shared" si="530"/>
        <v>12</v>
      </c>
      <c r="AE922" s="195">
        <v>44</v>
      </c>
      <c r="AF922" s="54"/>
      <c r="AG922" s="491">
        <v>32</v>
      </c>
      <c r="AH922" s="60"/>
      <c r="AI922" s="55"/>
      <c r="AJ922" s="61"/>
      <c r="AK922" s="62"/>
      <c r="AL922" s="63"/>
      <c r="AM922" s="64"/>
      <c r="AN922" s="65"/>
      <c r="AO922" s="66"/>
    </row>
    <row r="923" spans="1:41" s="22" customFormat="1" ht="53.25" customHeight="1" x14ac:dyDescent="0.15">
      <c r="A923" s="286"/>
      <c r="B923" s="171"/>
      <c r="C923" s="374" t="s">
        <v>829</v>
      </c>
      <c r="D923" s="293" t="s">
        <v>817</v>
      </c>
      <c r="E923" s="293" t="s">
        <v>723</v>
      </c>
      <c r="F923" s="293" t="s">
        <v>830</v>
      </c>
      <c r="G923" s="375"/>
      <c r="H923" s="364"/>
      <c r="I923" s="187">
        <v>0.47</v>
      </c>
      <c r="J923" s="188">
        <v>0.11</v>
      </c>
      <c r="K923" s="331">
        <v>0.19</v>
      </c>
      <c r="L923" s="332">
        <v>0.23</v>
      </c>
      <c r="M923" s="332"/>
      <c r="N923" s="189">
        <f t="shared" si="526"/>
        <v>1</v>
      </c>
      <c r="O923" s="190">
        <v>1.03</v>
      </c>
      <c r="P923" s="191">
        <v>34.700000000000003</v>
      </c>
      <c r="Q923" s="192">
        <v>34.700000000000003</v>
      </c>
      <c r="R923" s="370">
        <v>32.200000000000003</v>
      </c>
      <c r="S923" s="194">
        <v>33.6</v>
      </c>
      <c r="T923" s="194"/>
      <c r="U923" s="198">
        <f t="shared" si="527"/>
        <v>14</v>
      </c>
      <c r="V923" s="196">
        <f t="shared" si="528"/>
        <v>14</v>
      </c>
      <c r="W923" s="323">
        <v>108000000000</v>
      </c>
      <c r="X923" s="72"/>
      <c r="Y923" s="56"/>
      <c r="Z923" s="373"/>
      <c r="AA923" s="373"/>
      <c r="AB923" s="58">
        <f t="shared" si="515"/>
        <v>1.23</v>
      </c>
      <c r="AC923" s="198">
        <f t="shared" si="529"/>
        <v>15.2028</v>
      </c>
      <c r="AD923" s="199">
        <f t="shared" si="530"/>
        <v>12</v>
      </c>
      <c r="AE923" s="195">
        <v>44</v>
      </c>
      <c r="AF923" s="54"/>
      <c r="AG923" s="491">
        <v>32</v>
      </c>
      <c r="AH923" s="60"/>
      <c r="AI923" s="55"/>
      <c r="AJ923" s="61"/>
      <c r="AK923" s="62"/>
      <c r="AL923" s="63"/>
      <c r="AM923" s="64"/>
      <c r="AN923" s="65"/>
      <c r="AO923" s="66"/>
    </row>
    <row r="924" spans="1:41" s="22" customFormat="1" ht="42" customHeight="1" x14ac:dyDescent="0.15">
      <c r="A924" s="286"/>
      <c r="B924" s="171"/>
      <c r="C924" s="80"/>
      <c r="D924" s="214"/>
      <c r="E924" s="214"/>
      <c r="F924" s="287"/>
      <c r="G924" s="287"/>
      <c r="H924" s="369"/>
      <c r="I924" s="187">
        <v>0.51</v>
      </c>
      <c r="J924" s="188">
        <v>0.49</v>
      </c>
      <c r="K924" s="188"/>
      <c r="L924" s="188"/>
      <c r="M924" s="188"/>
      <c r="N924" s="189">
        <f t="shared" si="526"/>
        <v>1</v>
      </c>
      <c r="O924" s="190">
        <v>1.03</v>
      </c>
      <c r="P924" s="191">
        <v>33.200000000000003</v>
      </c>
      <c r="Q924" s="192">
        <v>35</v>
      </c>
      <c r="R924" s="192"/>
      <c r="S924" s="192"/>
      <c r="T924" s="192"/>
      <c r="U924" s="198">
        <f t="shared" si="527"/>
        <v>14.04</v>
      </c>
      <c r="V924" s="199">
        <f t="shared" si="528"/>
        <v>14</v>
      </c>
      <c r="W924" s="72">
        <v>26902943000</v>
      </c>
      <c r="X924" s="56">
        <v>130200000000</v>
      </c>
      <c r="Y924" s="68"/>
      <c r="Z924" s="68"/>
      <c r="AA924" s="68"/>
      <c r="AB924" s="58">
        <f t="shared" si="515"/>
        <v>1.89</v>
      </c>
      <c r="AC924" s="198">
        <f t="shared" si="529"/>
        <v>23.360400000000002</v>
      </c>
      <c r="AD924" s="199">
        <f t="shared" si="530"/>
        <v>12</v>
      </c>
      <c r="AE924" s="195">
        <v>44</v>
      </c>
      <c r="AF924" s="54"/>
      <c r="AG924" s="491">
        <v>32</v>
      </c>
      <c r="AH924" s="60"/>
      <c r="AI924" s="55"/>
      <c r="AJ924" s="61"/>
      <c r="AK924" s="62"/>
      <c r="AL924" s="63"/>
      <c r="AM924" s="64"/>
      <c r="AN924" s="65"/>
      <c r="AO924" s="66"/>
    </row>
    <row r="925" spans="1:41" s="22" customFormat="1" ht="49.5" customHeight="1" x14ac:dyDescent="0.15">
      <c r="A925" s="286"/>
      <c r="B925" s="171"/>
      <c r="C925" s="214"/>
      <c r="D925" s="293" t="s">
        <v>813</v>
      </c>
      <c r="E925" s="214"/>
      <c r="F925" s="293"/>
      <c r="G925" s="243"/>
      <c r="H925" s="369"/>
      <c r="I925" s="187">
        <v>0.5</v>
      </c>
      <c r="J925" s="188">
        <v>0.28999999999999998</v>
      </c>
      <c r="K925" s="331">
        <v>0.21</v>
      </c>
      <c r="L925" s="332"/>
      <c r="M925" s="332"/>
      <c r="N925" s="332">
        <f>SUM(I925:K925)</f>
        <v>1</v>
      </c>
      <c r="O925" s="190">
        <v>1.03</v>
      </c>
      <c r="P925" s="191">
        <v>35</v>
      </c>
      <c r="Q925" s="192">
        <v>32.200000000000003</v>
      </c>
      <c r="R925" s="370">
        <v>34</v>
      </c>
      <c r="S925" s="194"/>
      <c r="T925" s="194"/>
      <c r="U925" s="198">
        <f t="shared" si="527"/>
        <v>14</v>
      </c>
      <c r="V925" s="196">
        <f t="shared" si="528"/>
        <v>14</v>
      </c>
      <c r="W925" s="323">
        <v>17087053000</v>
      </c>
      <c r="X925" s="68">
        <v>116993195000</v>
      </c>
      <c r="Y925" s="68">
        <v>43814577000</v>
      </c>
      <c r="Z925" s="292"/>
      <c r="AA925" s="292"/>
      <c r="AB925" s="58">
        <f t="shared" si="515"/>
        <v>1.26</v>
      </c>
      <c r="AC925" s="198">
        <f t="shared" si="529"/>
        <v>15.573600000000001</v>
      </c>
      <c r="AD925" s="199">
        <f t="shared" si="530"/>
        <v>12</v>
      </c>
      <c r="AE925" s="195">
        <v>44</v>
      </c>
      <c r="AF925" s="54"/>
      <c r="AG925" s="491">
        <v>32</v>
      </c>
      <c r="AH925" s="60"/>
      <c r="AI925" s="55"/>
      <c r="AJ925" s="61"/>
      <c r="AK925" s="62"/>
      <c r="AL925" s="63"/>
      <c r="AM925" s="64"/>
      <c r="AN925" s="65"/>
      <c r="AO925" s="66"/>
    </row>
    <row r="926" spans="1:41" s="22" customFormat="1" ht="42" customHeight="1" x14ac:dyDescent="0.15">
      <c r="A926" s="286"/>
      <c r="B926" s="171"/>
      <c r="C926" s="76" t="s">
        <v>831</v>
      </c>
      <c r="D926" s="76" t="s">
        <v>832</v>
      </c>
      <c r="E926" s="76" t="s">
        <v>833</v>
      </c>
      <c r="F926" s="287"/>
      <c r="G926" s="287"/>
      <c r="H926" s="210" t="s">
        <v>109</v>
      </c>
      <c r="I926" s="187">
        <v>0.45</v>
      </c>
      <c r="J926" s="188">
        <v>0.35</v>
      </c>
      <c r="K926" s="189">
        <v>0.2</v>
      </c>
      <c r="L926" s="332"/>
      <c r="M926" s="332"/>
      <c r="N926" s="189">
        <f>SUM(I926:M926)</f>
        <v>1</v>
      </c>
      <c r="O926" s="190">
        <v>1.03</v>
      </c>
      <c r="P926" s="191">
        <v>34</v>
      </c>
      <c r="Q926" s="192">
        <v>34.700000000000003</v>
      </c>
      <c r="R926" s="193">
        <v>33.200000000000003</v>
      </c>
      <c r="S926" s="192"/>
      <c r="T926" s="192"/>
      <c r="U926" s="198">
        <f t="shared" si="527"/>
        <v>14.04</v>
      </c>
      <c r="V926" s="199">
        <f t="shared" si="528"/>
        <v>14</v>
      </c>
      <c r="W926" s="291"/>
      <c r="X926" s="291"/>
      <c r="Y926" s="72"/>
      <c r="Z926" s="292"/>
      <c r="AA926" s="292"/>
      <c r="AB926" s="58">
        <f t="shared" si="515"/>
        <v>0</v>
      </c>
      <c r="AC926" s="198"/>
      <c r="AD926" s="199"/>
      <c r="AE926" s="195"/>
      <c r="AF926" s="54"/>
      <c r="AG926" s="491">
        <v>32</v>
      </c>
      <c r="AH926" s="60"/>
      <c r="AI926" s="55"/>
      <c r="AJ926" s="61"/>
      <c r="AK926" s="62"/>
      <c r="AL926" s="63"/>
      <c r="AM926" s="64"/>
      <c r="AN926" s="65"/>
      <c r="AO926" s="66"/>
    </row>
    <row r="927" spans="1:41" s="22" customFormat="1" ht="42" customHeight="1" x14ac:dyDescent="0.15">
      <c r="A927" s="286"/>
      <c r="B927" s="171"/>
      <c r="C927" s="76" t="s">
        <v>834</v>
      </c>
      <c r="D927" s="76" t="s">
        <v>835</v>
      </c>
      <c r="E927" s="76" t="s">
        <v>836</v>
      </c>
      <c r="F927" s="214" t="s">
        <v>686</v>
      </c>
      <c r="G927" s="287"/>
      <c r="H927" s="210" t="s">
        <v>837</v>
      </c>
      <c r="I927" s="187">
        <v>0.5</v>
      </c>
      <c r="J927" s="188">
        <v>0.2</v>
      </c>
      <c r="K927" s="189">
        <v>0.2</v>
      </c>
      <c r="L927" s="332">
        <v>0.1</v>
      </c>
      <c r="M927" s="332"/>
      <c r="N927" s="189">
        <f>SUM(I927:M927)</f>
        <v>0.99999999999999989</v>
      </c>
      <c r="O927" s="190">
        <v>1.03</v>
      </c>
      <c r="P927" s="191">
        <v>35</v>
      </c>
      <c r="Q927" s="192">
        <v>33.200000000000003</v>
      </c>
      <c r="R927" s="193">
        <v>33.6</v>
      </c>
      <c r="S927" s="192">
        <v>31.6</v>
      </c>
      <c r="T927" s="192"/>
      <c r="U927" s="198">
        <f t="shared" si="527"/>
        <v>14.02</v>
      </c>
      <c r="V927" s="199">
        <f t="shared" si="528"/>
        <v>14</v>
      </c>
      <c r="W927" s="291"/>
      <c r="X927" s="291"/>
      <c r="Y927" s="72"/>
      <c r="Z927" s="292"/>
      <c r="AA927" s="292"/>
      <c r="AB927" s="58">
        <f t="shared" si="515"/>
        <v>0</v>
      </c>
      <c r="AC927" s="198"/>
      <c r="AD927" s="199"/>
      <c r="AE927" s="195"/>
      <c r="AF927" s="54"/>
      <c r="AG927" s="491">
        <v>32</v>
      </c>
      <c r="AH927" s="60"/>
      <c r="AI927" s="55"/>
      <c r="AJ927" s="61"/>
      <c r="AK927" s="62"/>
      <c r="AL927" s="63"/>
      <c r="AM927" s="64"/>
      <c r="AN927" s="65"/>
      <c r="AO927" s="66"/>
    </row>
    <row r="928" spans="1:41" s="22" customFormat="1" ht="49.5" customHeight="1" x14ac:dyDescent="0.15">
      <c r="A928" s="286"/>
      <c r="B928" s="171"/>
      <c r="C928" s="287"/>
      <c r="D928" s="360"/>
      <c r="E928" s="293" t="s">
        <v>838</v>
      </c>
      <c r="F928" s="293"/>
      <c r="G928" s="243"/>
      <c r="H928" s="369"/>
      <c r="I928" s="187">
        <v>0.65</v>
      </c>
      <c r="J928" s="188">
        <v>0.35</v>
      </c>
      <c r="K928" s="331"/>
      <c r="L928" s="332"/>
      <c r="M928" s="332"/>
      <c r="N928" s="332">
        <f>SUM(I928:K928)</f>
        <v>1</v>
      </c>
      <c r="O928" s="190">
        <v>1.03</v>
      </c>
      <c r="P928" s="191">
        <v>35</v>
      </c>
      <c r="Q928" s="192">
        <v>32.200000000000003</v>
      </c>
      <c r="R928" s="370"/>
      <c r="S928" s="194"/>
      <c r="T928" s="194"/>
      <c r="U928" s="198">
        <f t="shared" si="527"/>
        <v>14.02</v>
      </c>
      <c r="V928" s="196">
        <f t="shared" si="528"/>
        <v>14</v>
      </c>
      <c r="W928" s="323">
        <v>17087053000</v>
      </c>
      <c r="X928" s="68">
        <v>116993195000</v>
      </c>
      <c r="Y928" s="68"/>
      <c r="Z928" s="292"/>
      <c r="AA928" s="292"/>
      <c r="AB928" s="58">
        <f t="shared" si="515"/>
        <v>1.27</v>
      </c>
      <c r="AC928" s="198">
        <f>12*AB928*O928</f>
        <v>15.6972</v>
      </c>
      <c r="AD928" s="199">
        <f>IF(AC928&gt;=12,12,AC928)</f>
        <v>12</v>
      </c>
      <c r="AE928" s="195">
        <v>44</v>
      </c>
      <c r="AF928" s="54"/>
      <c r="AG928" s="491">
        <v>32</v>
      </c>
      <c r="AH928" s="60"/>
      <c r="AI928" s="55"/>
      <c r="AJ928" s="61"/>
      <c r="AK928" s="62"/>
      <c r="AL928" s="63"/>
      <c r="AM928" s="64"/>
      <c r="AN928" s="65"/>
      <c r="AO928" s="66"/>
    </row>
    <row r="929" spans="1:41" s="22" customFormat="1" ht="27" customHeight="1" x14ac:dyDescent="0.15">
      <c r="A929" s="286"/>
      <c r="B929" s="171"/>
      <c r="C929" s="76"/>
      <c r="D929" s="214"/>
      <c r="E929" s="335" t="s">
        <v>701</v>
      </c>
      <c r="F929" s="293"/>
      <c r="G929" s="243"/>
      <c r="H929" s="369"/>
      <c r="I929" s="187"/>
      <c r="J929" s="188"/>
      <c r="K929" s="189"/>
      <c r="L929" s="332"/>
      <c r="M929" s="332"/>
      <c r="N929" s="189"/>
      <c r="O929" s="190"/>
      <c r="P929" s="191"/>
      <c r="Q929" s="192"/>
      <c r="R929" s="193"/>
      <c r="S929" s="194"/>
      <c r="T929" s="194"/>
      <c r="U929" s="198"/>
      <c r="V929" s="196"/>
      <c r="W929" s="358"/>
      <c r="X929" s="291"/>
      <c r="Y929" s="68"/>
      <c r="Z929" s="292"/>
      <c r="AA929" s="292"/>
      <c r="AB929" s="58">
        <f t="shared" si="515"/>
        <v>0</v>
      </c>
      <c r="AC929" s="198"/>
      <c r="AD929" s="199"/>
      <c r="AE929" s="195"/>
      <c r="AF929" s="54"/>
      <c r="AG929" s="491">
        <v>32</v>
      </c>
      <c r="AH929" s="60"/>
      <c r="AI929" s="55"/>
      <c r="AJ929" s="61"/>
      <c r="AK929" s="62"/>
      <c r="AL929" s="63"/>
      <c r="AM929" s="64"/>
      <c r="AN929" s="65"/>
      <c r="AO929" s="66"/>
    </row>
    <row r="930" spans="1:41" s="22" customFormat="1" ht="59.25" customHeight="1" thickBot="1" x14ac:dyDescent="0.2">
      <c r="A930" s="286"/>
      <c r="B930" s="171"/>
      <c r="C930" s="214" t="s">
        <v>839</v>
      </c>
      <c r="D930" s="76"/>
      <c r="E930" s="287" t="s">
        <v>791</v>
      </c>
      <c r="F930" s="322"/>
      <c r="G930" s="322"/>
      <c r="H930" s="369"/>
      <c r="I930" s="187"/>
      <c r="J930" s="188"/>
      <c r="K930" s="189"/>
      <c r="L930" s="332"/>
      <c r="M930" s="332"/>
      <c r="N930" s="189"/>
      <c r="O930" s="190"/>
      <c r="P930" s="191"/>
      <c r="Q930" s="192"/>
      <c r="R930" s="193"/>
      <c r="S930" s="194"/>
      <c r="T930" s="194"/>
      <c r="U930" s="195"/>
      <c r="V930" s="196"/>
      <c r="W930" s="68"/>
      <c r="X930" s="68"/>
      <c r="Y930" s="291"/>
      <c r="Z930" s="373"/>
      <c r="AA930" s="373"/>
      <c r="AB930" s="58">
        <f t="shared" si="515"/>
        <v>0</v>
      </c>
      <c r="AC930" s="195"/>
      <c r="AD930" s="199"/>
      <c r="AE930" s="195"/>
      <c r="AF930" s="54"/>
      <c r="AG930" s="491">
        <v>32</v>
      </c>
      <c r="AH930" s="60"/>
      <c r="AI930" s="55"/>
      <c r="AJ930" s="61"/>
      <c r="AK930" s="62"/>
      <c r="AL930" s="63"/>
      <c r="AM930" s="64"/>
      <c r="AN930" s="65"/>
      <c r="AO930" s="66"/>
    </row>
    <row r="931" spans="1:41" s="22" customFormat="1" ht="42" customHeight="1" x14ac:dyDescent="0.15">
      <c r="A931" s="286"/>
      <c r="B931" s="171"/>
      <c r="C931" s="376"/>
      <c r="D931" s="377"/>
      <c r="E931" s="378" t="s">
        <v>840</v>
      </c>
      <c r="F931" s="287" t="s">
        <v>841</v>
      </c>
      <c r="G931" s="287"/>
      <c r="H931" s="364"/>
      <c r="I931" s="187">
        <v>0.36</v>
      </c>
      <c r="J931" s="188">
        <v>0.3</v>
      </c>
      <c r="K931" s="188">
        <v>0.34</v>
      </c>
      <c r="L931" s="188"/>
      <c r="M931" s="188"/>
      <c r="N931" s="189">
        <f t="shared" ref="N931:N937" si="531">SUM(I931:M931)</f>
        <v>1</v>
      </c>
      <c r="O931" s="190">
        <v>1.03</v>
      </c>
      <c r="P931" s="191">
        <v>34.4</v>
      </c>
      <c r="Q931" s="192">
        <v>34</v>
      </c>
      <c r="R931" s="192">
        <v>34</v>
      </c>
      <c r="S931" s="192"/>
      <c r="T931" s="192"/>
      <c r="U931" s="198">
        <f t="shared" ref="U931:U936" si="532">ROUND((((P931*14/35*I931)+(Q931*14/35*J931)+(R931*14/35*K931)+(S931*14/35*L931)+(T931*14/35*M931))*O931),2)</f>
        <v>14.07</v>
      </c>
      <c r="V931" s="199">
        <f t="shared" ref="V931:V936" si="533">IF(U931&gt;=14,14,U931)</f>
        <v>14</v>
      </c>
      <c r="W931" s="72">
        <v>62149140000</v>
      </c>
      <c r="X931" s="72">
        <v>16265000000</v>
      </c>
      <c r="Y931" s="72">
        <v>73751670000</v>
      </c>
      <c r="Z931" s="68"/>
      <c r="AA931" s="68"/>
      <c r="AB931" s="58">
        <f t="shared" si="515"/>
        <v>1.27</v>
      </c>
      <c r="AC931" s="198">
        <f t="shared" ref="AC931:AC936" si="534">12*AB931*O931</f>
        <v>15.6972</v>
      </c>
      <c r="AD931" s="199">
        <f t="shared" ref="AD931:AD936" si="535">IF(AC931&gt;=12,12,AC931)</f>
        <v>12</v>
      </c>
      <c r="AE931" s="195">
        <v>44</v>
      </c>
      <c r="AF931" s="54"/>
      <c r="AG931" s="491">
        <v>32</v>
      </c>
      <c r="AH931" s="60"/>
      <c r="AI931" s="55"/>
      <c r="AJ931" s="61"/>
      <c r="AK931" s="62"/>
      <c r="AL931" s="63"/>
      <c r="AM931" s="64"/>
      <c r="AN931" s="65"/>
      <c r="AO931" s="66"/>
    </row>
    <row r="932" spans="1:41" s="22" customFormat="1" ht="42" customHeight="1" x14ac:dyDescent="0.15">
      <c r="A932" s="286"/>
      <c r="B932" s="171"/>
      <c r="C932" s="376"/>
      <c r="D932" s="377"/>
      <c r="E932" s="214"/>
      <c r="F932" s="287"/>
      <c r="G932" s="287"/>
      <c r="H932" s="369"/>
      <c r="I932" s="187">
        <v>0.5</v>
      </c>
      <c r="J932" s="188">
        <v>0.3</v>
      </c>
      <c r="K932" s="188">
        <v>0.2</v>
      </c>
      <c r="L932" s="188"/>
      <c r="M932" s="188"/>
      <c r="N932" s="189">
        <f t="shared" si="531"/>
        <v>1</v>
      </c>
      <c r="O932" s="190">
        <v>1.03</v>
      </c>
      <c r="P932" s="191">
        <v>34.4</v>
      </c>
      <c r="Q932" s="192">
        <v>34</v>
      </c>
      <c r="R932" s="192">
        <v>32.200000000000003</v>
      </c>
      <c r="S932" s="192"/>
      <c r="T932" s="192"/>
      <c r="U932" s="198">
        <f t="shared" si="532"/>
        <v>13.94</v>
      </c>
      <c r="V932" s="199">
        <f t="shared" si="533"/>
        <v>13.94</v>
      </c>
      <c r="W932" s="72">
        <v>62149140000</v>
      </c>
      <c r="X932" s="72">
        <v>16265000000</v>
      </c>
      <c r="Y932" s="72">
        <v>110000000000</v>
      </c>
      <c r="Z932" s="68"/>
      <c r="AA932" s="68"/>
      <c r="AB932" s="58">
        <f t="shared" si="515"/>
        <v>1.41</v>
      </c>
      <c r="AC932" s="198">
        <f t="shared" si="534"/>
        <v>17.427599999999998</v>
      </c>
      <c r="AD932" s="199">
        <f t="shared" si="535"/>
        <v>12</v>
      </c>
      <c r="AE932" s="195">
        <v>44</v>
      </c>
      <c r="AF932" s="54"/>
      <c r="AG932" s="491">
        <v>32</v>
      </c>
      <c r="AH932" s="60"/>
      <c r="AI932" s="55"/>
      <c r="AJ932" s="61"/>
      <c r="AK932" s="62"/>
      <c r="AL932" s="63"/>
      <c r="AM932" s="64"/>
      <c r="AN932" s="65"/>
      <c r="AO932" s="66"/>
    </row>
    <row r="933" spans="1:41" s="22" customFormat="1" ht="49.5" customHeight="1" x14ac:dyDescent="0.15">
      <c r="A933" s="286"/>
      <c r="B933" s="171"/>
      <c r="C933" s="214" t="s">
        <v>842</v>
      </c>
      <c r="D933" s="287" t="s">
        <v>843</v>
      </c>
      <c r="E933" s="214"/>
      <c r="F933" s="379" t="s">
        <v>844</v>
      </c>
      <c r="G933" s="243"/>
      <c r="H933" s="210"/>
      <c r="I933" s="187">
        <v>0.36</v>
      </c>
      <c r="J933" s="188">
        <v>0.34</v>
      </c>
      <c r="K933" s="331">
        <v>0.17</v>
      </c>
      <c r="L933" s="332">
        <v>0.13</v>
      </c>
      <c r="M933" s="332"/>
      <c r="N933" s="189">
        <f t="shared" si="531"/>
        <v>1</v>
      </c>
      <c r="O933" s="190">
        <v>1.03</v>
      </c>
      <c r="P933" s="191">
        <v>35</v>
      </c>
      <c r="Q933" s="192">
        <v>35</v>
      </c>
      <c r="R933" s="370">
        <v>32.200000000000003</v>
      </c>
      <c r="S933" s="194">
        <v>32.200000000000003</v>
      </c>
      <c r="T933" s="194"/>
      <c r="U933" s="198">
        <f t="shared" si="532"/>
        <v>14.07</v>
      </c>
      <c r="V933" s="196">
        <f t="shared" si="533"/>
        <v>14</v>
      </c>
      <c r="W933" s="323"/>
      <c r="X933" s="323">
        <v>300000000000</v>
      </c>
      <c r="Y933" s="68"/>
      <c r="Z933" s="292"/>
      <c r="AA933" s="292"/>
      <c r="AB933" s="58">
        <f t="shared" ref="AB933:AB978" si="536">ROUND(((((W933*I933)+(X933*J933)+(Y933*K933)+(Z933*L933)+(AA933*M933))/$L$2)),2)</f>
        <v>2.48</v>
      </c>
      <c r="AC933" s="198">
        <f t="shared" si="534"/>
        <v>30.652799999999999</v>
      </c>
      <c r="AD933" s="199">
        <f t="shared" si="535"/>
        <v>12</v>
      </c>
      <c r="AE933" s="195">
        <v>44</v>
      </c>
      <c r="AF933" s="54"/>
      <c r="AG933" s="491">
        <v>32</v>
      </c>
      <c r="AH933" s="60"/>
      <c r="AI933" s="55"/>
      <c r="AJ933" s="61"/>
      <c r="AK933" s="62"/>
      <c r="AL933" s="63"/>
      <c r="AM933" s="64"/>
      <c r="AN933" s="65"/>
      <c r="AO933" s="66"/>
    </row>
    <row r="934" spans="1:41" s="22" customFormat="1" ht="45" customHeight="1" x14ac:dyDescent="0.15">
      <c r="A934" s="286"/>
      <c r="B934" s="171"/>
      <c r="C934" s="293" t="s">
        <v>845</v>
      </c>
      <c r="D934" s="293" t="s">
        <v>846</v>
      </c>
      <c r="E934" s="80" t="s">
        <v>847</v>
      </c>
      <c r="F934" s="293" t="s">
        <v>848</v>
      </c>
      <c r="G934" s="243"/>
      <c r="H934" s="369" t="s">
        <v>849</v>
      </c>
      <c r="I934" s="187">
        <v>0.45</v>
      </c>
      <c r="J934" s="188">
        <v>0.22</v>
      </c>
      <c r="K934" s="188">
        <v>0.22</v>
      </c>
      <c r="L934" s="188">
        <v>0.11</v>
      </c>
      <c r="M934" s="188"/>
      <c r="N934" s="189">
        <f t="shared" si="531"/>
        <v>1</v>
      </c>
      <c r="O934" s="190">
        <v>1.03</v>
      </c>
      <c r="P934" s="191">
        <v>34</v>
      </c>
      <c r="Q934" s="192">
        <v>33.6</v>
      </c>
      <c r="R934" s="192">
        <v>34.700000000000003</v>
      </c>
      <c r="S934" s="192">
        <v>33.200000000000003</v>
      </c>
      <c r="T934" s="192"/>
      <c r="U934" s="198">
        <f t="shared" si="532"/>
        <v>14</v>
      </c>
      <c r="V934" s="199">
        <f t="shared" si="533"/>
        <v>14</v>
      </c>
      <c r="W934" s="68"/>
      <c r="X934" s="68"/>
      <c r="Y934" s="72"/>
      <c r="Z934" s="68"/>
      <c r="AA934" s="68"/>
      <c r="AB934" s="58">
        <f t="shared" si="536"/>
        <v>0</v>
      </c>
      <c r="AC934" s="198">
        <f t="shared" si="534"/>
        <v>0</v>
      </c>
      <c r="AD934" s="199">
        <f t="shared" si="535"/>
        <v>0</v>
      </c>
      <c r="AE934" s="195">
        <v>44</v>
      </c>
      <c r="AF934" s="54"/>
      <c r="AG934" s="491">
        <v>32</v>
      </c>
      <c r="AH934" s="60"/>
      <c r="AI934" s="55"/>
      <c r="AJ934" s="61"/>
      <c r="AK934" s="62"/>
      <c r="AL934" s="63"/>
      <c r="AM934" s="64"/>
      <c r="AN934" s="65"/>
      <c r="AO934" s="66"/>
    </row>
    <row r="935" spans="1:41" s="22" customFormat="1" ht="45" customHeight="1" thickBot="1" x14ac:dyDescent="0.2">
      <c r="A935" s="286"/>
      <c r="B935" s="171"/>
      <c r="C935" s="335" t="s">
        <v>850</v>
      </c>
      <c r="D935" s="293"/>
      <c r="E935" s="80"/>
      <c r="F935" s="293" t="s">
        <v>701</v>
      </c>
      <c r="G935" s="243"/>
      <c r="H935" s="369"/>
      <c r="I935" s="187">
        <v>0.41</v>
      </c>
      <c r="J935" s="188">
        <v>0.13</v>
      </c>
      <c r="K935" s="188">
        <v>0.3</v>
      </c>
      <c r="L935" s="188">
        <v>0.16</v>
      </c>
      <c r="M935" s="188"/>
      <c r="N935" s="189">
        <f t="shared" si="531"/>
        <v>1</v>
      </c>
      <c r="O935" s="190">
        <v>1.03</v>
      </c>
      <c r="P935" s="191">
        <v>34.700000000000003</v>
      </c>
      <c r="Q935" s="192">
        <v>32.200000000000003</v>
      </c>
      <c r="R935" s="192">
        <v>33.200000000000003</v>
      </c>
      <c r="S935" s="192">
        <v>35</v>
      </c>
      <c r="T935" s="192"/>
      <c r="U935" s="198">
        <f t="shared" si="532"/>
        <v>14</v>
      </c>
      <c r="V935" s="199">
        <f t="shared" si="533"/>
        <v>14</v>
      </c>
      <c r="W935" s="68">
        <v>36193558000</v>
      </c>
      <c r="X935" s="68">
        <v>160163222000</v>
      </c>
      <c r="Y935" s="72">
        <v>33500000000</v>
      </c>
      <c r="Z935" s="68"/>
      <c r="AA935" s="68"/>
      <c r="AB935" s="58">
        <f t="shared" si="536"/>
        <v>1.1100000000000001</v>
      </c>
      <c r="AC935" s="198">
        <f t="shared" si="534"/>
        <v>13.7196</v>
      </c>
      <c r="AD935" s="199">
        <f t="shared" si="535"/>
        <v>12</v>
      </c>
      <c r="AE935" s="195">
        <v>44</v>
      </c>
      <c r="AF935" s="54"/>
      <c r="AG935" s="491">
        <v>32</v>
      </c>
      <c r="AH935" s="60"/>
      <c r="AI935" s="55"/>
      <c r="AJ935" s="61"/>
      <c r="AK935" s="62"/>
      <c r="AL935" s="63"/>
      <c r="AM935" s="64"/>
      <c r="AN935" s="65"/>
      <c r="AO935" s="66"/>
    </row>
    <row r="936" spans="1:41" s="22" customFormat="1" ht="42" customHeight="1" x14ac:dyDescent="0.15">
      <c r="A936" s="286"/>
      <c r="B936" s="171"/>
      <c r="C936" s="363" t="s">
        <v>851</v>
      </c>
      <c r="D936" s="80" t="s">
        <v>852</v>
      </c>
      <c r="E936" s="335" t="s">
        <v>470</v>
      </c>
      <c r="F936" s="335"/>
      <c r="G936" s="73"/>
      <c r="H936" s="364"/>
      <c r="I936" s="187">
        <v>0.5</v>
      </c>
      <c r="J936" s="188">
        <v>0.3</v>
      </c>
      <c r="K936" s="331">
        <v>0.2</v>
      </c>
      <c r="L936" s="332"/>
      <c r="M936" s="332"/>
      <c r="N936" s="189">
        <f t="shared" si="531"/>
        <v>1</v>
      </c>
      <c r="O936" s="190">
        <v>1.03</v>
      </c>
      <c r="P936" s="191">
        <v>35</v>
      </c>
      <c r="Q936" s="192">
        <v>33.200000000000003</v>
      </c>
      <c r="R936" s="370"/>
      <c r="S936" s="194"/>
      <c r="T936" s="194"/>
      <c r="U936" s="195">
        <f t="shared" si="532"/>
        <v>11.31</v>
      </c>
      <c r="V936" s="196">
        <f t="shared" si="533"/>
        <v>11.31</v>
      </c>
      <c r="W936" s="365">
        <v>170000000000</v>
      </c>
      <c r="X936" s="68">
        <v>36000000000</v>
      </c>
      <c r="Y936" s="68"/>
      <c r="Z936" s="292"/>
      <c r="AA936" s="292"/>
      <c r="AB936" s="58">
        <f t="shared" si="536"/>
        <v>2.33</v>
      </c>
      <c r="AC936" s="195">
        <f t="shared" si="534"/>
        <v>28.7988</v>
      </c>
      <c r="AD936" s="199">
        <f t="shared" si="535"/>
        <v>12</v>
      </c>
      <c r="AE936" s="195">
        <v>44</v>
      </c>
      <c r="AF936" s="54"/>
      <c r="AG936" s="491">
        <v>32</v>
      </c>
      <c r="AH936" s="60"/>
      <c r="AI936" s="55"/>
      <c r="AJ936" s="61"/>
      <c r="AK936" s="62"/>
      <c r="AL936" s="63"/>
      <c r="AM936" s="64"/>
      <c r="AN936" s="65"/>
      <c r="AO936" s="66"/>
    </row>
    <row r="937" spans="1:41" s="22" customFormat="1" ht="45" customHeight="1" x14ac:dyDescent="0.15">
      <c r="A937" s="286"/>
      <c r="B937" s="380"/>
      <c r="C937" s="288" t="s">
        <v>834</v>
      </c>
      <c r="D937" s="293" t="s">
        <v>853</v>
      </c>
      <c r="E937" s="76" t="s">
        <v>854</v>
      </c>
      <c r="F937" s="293"/>
      <c r="G937" s="243"/>
      <c r="H937" s="369"/>
      <c r="I937" s="187">
        <v>0.5</v>
      </c>
      <c r="J937" s="188">
        <v>0.15</v>
      </c>
      <c r="K937" s="188">
        <v>0.15</v>
      </c>
      <c r="L937" s="188">
        <v>0.2</v>
      </c>
      <c r="M937" s="188"/>
      <c r="N937" s="189">
        <f t="shared" si="531"/>
        <v>1</v>
      </c>
      <c r="O937" s="190"/>
      <c r="P937" s="191"/>
      <c r="Q937" s="192"/>
      <c r="R937" s="192"/>
      <c r="S937" s="192"/>
      <c r="T937" s="192"/>
      <c r="U937" s="198"/>
      <c r="V937" s="199"/>
      <c r="W937" s="68"/>
      <c r="X937" s="68"/>
      <c r="Y937" s="72"/>
      <c r="Z937" s="56"/>
      <c r="AA937" s="56"/>
      <c r="AB937" s="58">
        <f t="shared" si="536"/>
        <v>0</v>
      </c>
      <c r="AC937" s="198"/>
      <c r="AD937" s="199"/>
      <c r="AE937" s="195"/>
      <c r="AF937" s="54"/>
      <c r="AG937" s="491">
        <v>32</v>
      </c>
      <c r="AH937" s="60"/>
      <c r="AI937" s="55"/>
      <c r="AJ937" s="61"/>
      <c r="AK937" s="62"/>
      <c r="AL937" s="63"/>
      <c r="AM937" s="64"/>
      <c r="AN937" s="65"/>
      <c r="AO937" s="66"/>
    </row>
    <row r="938" spans="1:41" s="22" customFormat="1" ht="45" customHeight="1" x14ac:dyDescent="0.15">
      <c r="A938" s="286"/>
      <c r="B938" s="380"/>
      <c r="C938" s="288"/>
      <c r="D938" s="293"/>
      <c r="E938" s="76"/>
      <c r="F938" s="293"/>
      <c r="G938" s="288"/>
      <c r="H938" s="369"/>
      <c r="I938" s="187"/>
      <c r="J938" s="188"/>
      <c r="K938" s="189"/>
      <c r="L938" s="332"/>
      <c r="M938" s="332"/>
      <c r="N938" s="189"/>
      <c r="O938" s="190"/>
      <c r="P938" s="191"/>
      <c r="Q938" s="192"/>
      <c r="R938" s="193"/>
      <c r="S938" s="194"/>
      <c r="T938" s="194"/>
      <c r="U938" s="198"/>
      <c r="V938" s="196"/>
      <c r="W938" s="68"/>
      <c r="X938" s="358"/>
      <c r="Y938" s="291"/>
      <c r="Z938" s="381"/>
      <c r="AA938" s="381"/>
      <c r="AB938" s="58">
        <f t="shared" si="536"/>
        <v>0</v>
      </c>
      <c r="AC938" s="198"/>
      <c r="AD938" s="199"/>
      <c r="AE938" s="195"/>
      <c r="AF938" s="54"/>
      <c r="AG938" s="491">
        <v>32</v>
      </c>
      <c r="AH938" s="60"/>
      <c r="AI938" s="55"/>
      <c r="AJ938" s="61"/>
      <c r="AK938" s="62"/>
      <c r="AL938" s="63"/>
      <c r="AM938" s="64"/>
      <c r="AN938" s="65"/>
      <c r="AO938" s="66"/>
    </row>
    <row r="939" spans="1:41" s="22" customFormat="1" ht="53.25" customHeight="1" x14ac:dyDescent="0.15">
      <c r="A939" s="286"/>
      <c r="B939" s="382"/>
      <c r="C939" s="80" t="s">
        <v>855</v>
      </c>
      <c r="D939" s="104"/>
      <c r="E939" s="343"/>
      <c r="F939" s="360" t="s">
        <v>856</v>
      </c>
      <c r="G939" s="375"/>
      <c r="H939" s="383"/>
      <c r="I939" s="187">
        <v>0.51</v>
      </c>
      <c r="J939" s="188">
        <v>0.49</v>
      </c>
      <c r="K939" s="331"/>
      <c r="L939" s="332"/>
      <c r="M939" s="332"/>
      <c r="N939" s="189">
        <f t="shared" ref="N939:N945" si="537">SUM(I939:M939)</f>
        <v>1</v>
      </c>
      <c r="O939" s="190">
        <v>1.03</v>
      </c>
      <c r="P939" s="191">
        <v>34.4</v>
      </c>
      <c r="Q939" s="192">
        <v>33.200000000000003</v>
      </c>
      <c r="R939" s="370"/>
      <c r="S939" s="194"/>
      <c r="T939" s="194"/>
      <c r="U939" s="198">
        <f t="shared" ref="U939:U955" si="538">ROUND((((P939*14/35*I939)+(Q939*14/35*J939)+(R939*14/35*K939)+(S939*14/35*L939)+(T939*14/35*M939))*O939),2)</f>
        <v>13.93</v>
      </c>
      <c r="V939" s="196">
        <f t="shared" ref="V939:V957" si="539">IF(U939&gt;=14,14,U939)</f>
        <v>13.93</v>
      </c>
      <c r="W939" s="68"/>
      <c r="X939" s="323"/>
      <c r="Y939" s="323"/>
      <c r="Z939" s="373"/>
      <c r="AA939" s="373"/>
      <c r="AB939" s="58">
        <f t="shared" si="536"/>
        <v>0</v>
      </c>
      <c r="AC939" s="198">
        <f t="shared" ref="AC939:AC979" si="540">12*AB939*O939</f>
        <v>0</v>
      </c>
      <c r="AD939" s="199">
        <f t="shared" ref="AD939:AD979" si="541">IF(AC939&gt;=12,12,AC939)</f>
        <v>0</v>
      </c>
      <c r="AE939" s="195">
        <v>44</v>
      </c>
      <c r="AF939" s="54"/>
      <c r="AG939" s="491">
        <v>32</v>
      </c>
      <c r="AH939" s="60"/>
      <c r="AI939" s="55"/>
      <c r="AJ939" s="61"/>
      <c r="AK939" s="62"/>
      <c r="AL939" s="63"/>
      <c r="AM939" s="64"/>
      <c r="AN939" s="65"/>
      <c r="AO939" s="66"/>
    </row>
    <row r="940" spans="1:41" s="22" customFormat="1" ht="42" customHeight="1" x14ac:dyDescent="0.15">
      <c r="A940" s="286"/>
      <c r="B940" s="171"/>
      <c r="C940" s="374"/>
      <c r="D940" s="80" t="s">
        <v>857</v>
      </c>
      <c r="E940" s="80"/>
      <c r="F940" s="287"/>
      <c r="G940" s="287"/>
      <c r="H940" s="384"/>
      <c r="I940" s="187">
        <v>0.36</v>
      </c>
      <c r="J940" s="188">
        <v>0.3</v>
      </c>
      <c r="K940" s="188">
        <v>0.34</v>
      </c>
      <c r="L940" s="188"/>
      <c r="M940" s="188"/>
      <c r="N940" s="189">
        <f t="shared" si="537"/>
        <v>1</v>
      </c>
      <c r="O940" s="190">
        <v>1.03</v>
      </c>
      <c r="P940" s="191">
        <v>34.4</v>
      </c>
      <c r="Q940" s="191">
        <v>32.200000000000003</v>
      </c>
      <c r="R940" s="192">
        <v>32.200000000000003</v>
      </c>
      <c r="S940" s="192"/>
      <c r="T940" s="192"/>
      <c r="U940" s="198">
        <f t="shared" si="538"/>
        <v>13.59</v>
      </c>
      <c r="V940" s="199">
        <f t="shared" si="539"/>
        <v>13.59</v>
      </c>
      <c r="W940" s="68"/>
      <c r="X940" s="68">
        <v>66500000000</v>
      </c>
      <c r="Y940" s="72">
        <v>32663758000</v>
      </c>
      <c r="Z940" s="68"/>
      <c r="AA940" s="68"/>
      <c r="AB940" s="58">
        <f t="shared" si="536"/>
        <v>0.76</v>
      </c>
      <c r="AC940" s="198">
        <f t="shared" si="540"/>
        <v>9.3936000000000011</v>
      </c>
      <c r="AD940" s="199">
        <f t="shared" si="541"/>
        <v>9.3936000000000011</v>
      </c>
      <c r="AE940" s="195">
        <v>44</v>
      </c>
      <c r="AF940" s="54"/>
      <c r="AG940" s="491">
        <v>32</v>
      </c>
      <c r="AH940" s="60"/>
      <c r="AI940" s="55"/>
      <c r="AJ940" s="61"/>
      <c r="AK940" s="62"/>
      <c r="AL940" s="63"/>
      <c r="AM940" s="64"/>
      <c r="AN940" s="65"/>
      <c r="AO940" s="66"/>
    </row>
    <row r="941" spans="1:41" s="22" customFormat="1" ht="53.25" customHeight="1" x14ac:dyDescent="0.15">
      <c r="A941" s="286"/>
      <c r="B941" s="382"/>
      <c r="C941" s="374" t="s">
        <v>858</v>
      </c>
      <c r="D941" s="80"/>
      <c r="E941" s="343" t="s">
        <v>859</v>
      </c>
      <c r="F941" s="293"/>
      <c r="G941" s="375"/>
      <c r="H941" s="210"/>
      <c r="I941" s="187">
        <v>0.4</v>
      </c>
      <c r="J941" s="188">
        <v>0.28999999999999998</v>
      </c>
      <c r="K941" s="331">
        <v>0.2</v>
      </c>
      <c r="L941" s="332">
        <v>0.11</v>
      </c>
      <c r="M941" s="332"/>
      <c r="N941" s="189">
        <f t="shared" si="537"/>
        <v>0.99999999999999989</v>
      </c>
      <c r="O941" s="190">
        <v>1.03</v>
      </c>
      <c r="P941" s="191">
        <v>35</v>
      </c>
      <c r="Q941" s="192">
        <v>32.200000000000003</v>
      </c>
      <c r="R941" s="370"/>
      <c r="S941" s="194"/>
      <c r="T941" s="194"/>
      <c r="U941" s="198">
        <f t="shared" si="538"/>
        <v>9.6199999999999992</v>
      </c>
      <c r="V941" s="196">
        <f t="shared" si="539"/>
        <v>9.6199999999999992</v>
      </c>
      <c r="W941" s="323">
        <v>300000000000</v>
      </c>
      <c r="X941" s="323"/>
      <c r="Y941" s="323"/>
      <c r="Z941" s="373"/>
      <c r="AA941" s="373"/>
      <c r="AB941" s="58">
        <f t="shared" si="536"/>
        <v>2.92</v>
      </c>
      <c r="AC941" s="198">
        <f t="shared" si="540"/>
        <v>36.091200000000001</v>
      </c>
      <c r="AD941" s="199">
        <f t="shared" si="541"/>
        <v>12</v>
      </c>
      <c r="AE941" s="195">
        <v>44</v>
      </c>
      <c r="AF941" s="54"/>
      <c r="AG941" s="491">
        <v>32</v>
      </c>
      <c r="AH941" s="60"/>
      <c r="AI941" s="55"/>
      <c r="AJ941" s="61"/>
      <c r="AK941" s="62"/>
      <c r="AL941" s="63"/>
      <c r="AM941" s="64"/>
      <c r="AN941" s="65"/>
      <c r="AO941" s="66"/>
    </row>
    <row r="942" spans="1:41" s="22" customFormat="1" ht="46.5" customHeight="1" x14ac:dyDescent="0.15">
      <c r="A942" s="286"/>
      <c r="B942" s="382"/>
      <c r="C942" s="293"/>
      <c r="D942" s="293"/>
      <c r="E942" s="80" t="s">
        <v>857</v>
      </c>
      <c r="F942" s="220"/>
      <c r="G942" s="76"/>
      <c r="H942" s="369"/>
      <c r="I942" s="187">
        <v>0.28000000000000003</v>
      </c>
      <c r="J942" s="188">
        <v>0.22</v>
      </c>
      <c r="K942" s="188">
        <v>0.2</v>
      </c>
      <c r="L942" s="188">
        <v>0.15</v>
      </c>
      <c r="M942" s="188">
        <v>0.15</v>
      </c>
      <c r="N942" s="189">
        <f t="shared" si="537"/>
        <v>1</v>
      </c>
      <c r="O942" s="190">
        <v>1.03</v>
      </c>
      <c r="P942" s="191">
        <v>35</v>
      </c>
      <c r="Q942" s="192">
        <v>33.200000000000003</v>
      </c>
      <c r="R942" s="192">
        <v>32.200000000000003</v>
      </c>
      <c r="S942" s="192">
        <v>34.700000000000003</v>
      </c>
      <c r="T942" s="192">
        <v>35</v>
      </c>
      <c r="U942" s="198">
        <f t="shared" si="538"/>
        <v>14.01</v>
      </c>
      <c r="V942" s="199">
        <f t="shared" si="539"/>
        <v>14</v>
      </c>
      <c r="W942" s="56">
        <v>7225782000</v>
      </c>
      <c r="X942" s="68">
        <v>61694215000</v>
      </c>
      <c r="Y942" s="68">
        <v>65500000000</v>
      </c>
      <c r="Z942" s="68">
        <v>18700000000</v>
      </c>
      <c r="AA942" s="68">
        <v>18709481000</v>
      </c>
      <c r="AB942" s="58">
        <f t="shared" si="536"/>
        <v>0.83</v>
      </c>
      <c r="AC942" s="198">
        <f t="shared" si="540"/>
        <v>10.258799999999999</v>
      </c>
      <c r="AD942" s="199">
        <f t="shared" si="541"/>
        <v>10.258799999999999</v>
      </c>
      <c r="AE942" s="195">
        <v>44</v>
      </c>
      <c r="AF942" s="54"/>
      <c r="AG942" s="491">
        <v>32</v>
      </c>
      <c r="AH942" s="60"/>
      <c r="AI942" s="55"/>
      <c r="AJ942" s="61"/>
      <c r="AK942" s="62"/>
      <c r="AL942" s="63"/>
      <c r="AM942" s="64"/>
      <c r="AN942" s="65"/>
      <c r="AO942" s="66"/>
    </row>
    <row r="943" spans="1:41" s="22" customFormat="1" ht="65.25" customHeight="1" x14ac:dyDescent="0.15">
      <c r="A943" s="286"/>
      <c r="B943" s="346"/>
      <c r="C943" s="385"/>
      <c r="D943" s="104"/>
      <c r="E943" s="200" t="s">
        <v>860</v>
      </c>
      <c r="F943" s="386"/>
      <c r="G943" s="231"/>
      <c r="H943" s="369"/>
      <c r="I943" s="187">
        <v>0.33</v>
      </c>
      <c r="J943" s="188">
        <v>0.1</v>
      </c>
      <c r="K943" s="188">
        <v>0.16</v>
      </c>
      <c r="L943" s="188">
        <v>0.1</v>
      </c>
      <c r="M943" s="188">
        <v>0.31</v>
      </c>
      <c r="N943" s="189">
        <f t="shared" si="537"/>
        <v>1</v>
      </c>
      <c r="O943" s="190">
        <v>1.03</v>
      </c>
      <c r="P943" s="191">
        <v>35</v>
      </c>
      <c r="Q943" s="192">
        <v>34.700000000000003</v>
      </c>
      <c r="R943" s="370">
        <v>34.700000000000003</v>
      </c>
      <c r="S943" s="194">
        <v>34.4</v>
      </c>
      <c r="T943" s="194">
        <v>32.200000000000003</v>
      </c>
      <c r="U943" s="198">
        <f t="shared" si="538"/>
        <v>14.01</v>
      </c>
      <c r="V943" s="196">
        <f t="shared" si="539"/>
        <v>14</v>
      </c>
      <c r="W943" s="68">
        <v>400000000000</v>
      </c>
      <c r="X943" s="68"/>
      <c r="Y943" s="323"/>
      <c r="Z943" s="373"/>
      <c r="AA943" s="373"/>
      <c r="AB943" s="58">
        <f t="shared" si="536"/>
        <v>3.21</v>
      </c>
      <c r="AC943" s="198">
        <f t="shared" si="540"/>
        <v>39.675599999999996</v>
      </c>
      <c r="AD943" s="199">
        <f t="shared" si="541"/>
        <v>12</v>
      </c>
      <c r="AE943" s="195">
        <v>44</v>
      </c>
      <c r="AF943" s="54"/>
      <c r="AG943" s="491">
        <v>32</v>
      </c>
      <c r="AH943" s="60"/>
      <c r="AI943" s="55"/>
      <c r="AJ943" s="61"/>
      <c r="AK943" s="62"/>
      <c r="AL943" s="63"/>
      <c r="AM943" s="64"/>
      <c r="AN943" s="65"/>
      <c r="AO943" s="66"/>
    </row>
    <row r="944" spans="1:41" s="22" customFormat="1" ht="55.5" customHeight="1" x14ac:dyDescent="0.15">
      <c r="A944" s="286"/>
      <c r="B944" s="346"/>
      <c r="C944" s="387" t="s">
        <v>861</v>
      </c>
      <c r="D944" s="80"/>
      <c r="E944" s="385"/>
      <c r="F944" s="388"/>
      <c r="G944" s="76"/>
      <c r="H944" s="369" t="s">
        <v>862</v>
      </c>
      <c r="I944" s="187">
        <v>0.32</v>
      </c>
      <c r="J944" s="188">
        <v>0.19</v>
      </c>
      <c r="K944" s="188">
        <v>0.19</v>
      </c>
      <c r="L944" s="188">
        <v>0.3</v>
      </c>
      <c r="M944" s="188"/>
      <c r="N944" s="189">
        <f t="shared" si="537"/>
        <v>1</v>
      </c>
      <c r="O944" s="190">
        <v>1.03</v>
      </c>
      <c r="P944" s="191">
        <v>35</v>
      </c>
      <c r="Q944" s="192">
        <v>34.700000000000003</v>
      </c>
      <c r="R944" s="370">
        <v>32.200000000000003</v>
      </c>
      <c r="S944" s="194">
        <v>33.6</v>
      </c>
      <c r="T944" s="194"/>
      <c r="U944" s="198">
        <f t="shared" si="538"/>
        <v>14</v>
      </c>
      <c r="V944" s="196">
        <f t="shared" si="539"/>
        <v>14</v>
      </c>
      <c r="W944" s="68"/>
      <c r="X944" s="68"/>
      <c r="Y944" s="323">
        <v>120000000000</v>
      </c>
      <c r="Z944" s="373">
        <v>22976865000</v>
      </c>
      <c r="AA944" s="373"/>
      <c r="AB944" s="58">
        <f t="shared" si="536"/>
        <v>0.72</v>
      </c>
      <c r="AC944" s="198">
        <f t="shared" si="540"/>
        <v>8.8992000000000004</v>
      </c>
      <c r="AD944" s="199">
        <f t="shared" si="541"/>
        <v>8.8992000000000004</v>
      </c>
      <c r="AE944" s="195">
        <v>44</v>
      </c>
      <c r="AF944" s="54"/>
      <c r="AG944" s="491">
        <v>32</v>
      </c>
      <c r="AH944" s="60"/>
      <c r="AI944" s="55"/>
      <c r="AJ944" s="61"/>
      <c r="AK944" s="62"/>
      <c r="AL944" s="63"/>
      <c r="AM944" s="64"/>
      <c r="AN944" s="65"/>
      <c r="AO944" s="66"/>
    </row>
    <row r="945" spans="1:41" s="22" customFormat="1" ht="42" customHeight="1" thickBot="1" x14ac:dyDescent="0.2">
      <c r="A945" s="286"/>
      <c r="B945" s="389"/>
      <c r="C945" s="390" t="s">
        <v>863</v>
      </c>
      <c r="D945" s="214"/>
      <c r="E945" s="376" t="s">
        <v>864</v>
      </c>
      <c r="F945" s="76"/>
      <c r="G945" s="76"/>
      <c r="H945" s="391"/>
      <c r="I945" s="187">
        <v>0.5</v>
      </c>
      <c r="J945" s="188">
        <v>0.3</v>
      </c>
      <c r="K945" s="188">
        <v>0.2</v>
      </c>
      <c r="L945" s="188"/>
      <c r="M945" s="188"/>
      <c r="N945" s="189">
        <f t="shared" si="537"/>
        <v>1</v>
      </c>
      <c r="O945" s="372">
        <v>1.03</v>
      </c>
      <c r="P945" s="392">
        <v>34</v>
      </c>
      <c r="Q945" s="393">
        <v>34</v>
      </c>
      <c r="R945" s="394">
        <v>34.700000000000003</v>
      </c>
      <c r="S945" s="395"/>
      <c r="T945" s="395"/>
      <c r="U945" s="198">
        <f t="shared" si="538"/>
        <v>14.07</v>
      </c>
      <c r="V945" s="396">
        <f t="shared" si="539"/>
        <v>14</v>
      </c>
      <c r="W945" s="323">
        <v>64675469000</v>
      </c>
      <c r="X945" s="397"/>
      <c r="Y945" s="323">
        <v>18800000000</v>
      </c>
      <c r="Z945" s="398"/>
      <c r="AA945" s="398"/>
      <c r="AB945" s="58">
        <f t="shared" si="536"/>
        <v>0.88</v>
      </c>
      <c r="AC945" s="198">
        <f t="shared" si="540"/>
        <v>10.876800000000001</v>
      </c>
      <c r="AD945" s="199">
        <f t="shared" si="541"/>
        <v>10.876800000000001</v>
      </c>
      <c r="AE945" s="399">
        <v>44</v>
      </c>
      <c r="AF945" s="532"/>
      <c r="AG945" s="491">
        <v>32</v>
      </c>
      <c r="AH945" s="60"/>
      <c r="AI945" s="55"/>
      <c r="AJ945" s="61"/>
      <c r="AK945" s="62"/>
      <c r="AL945" s="63"/>
      <c r="AM945" s="64"/>
      <c r="AN945" s="65"/>
      <c r="AO945" s="66"/>
    </row>
    <row r="946" spans="1:41" s="22" customFormat="1" ht="42" customHeight="1" x14ac:dyDescent="0.15">
      <c r="A946" s="286"/>
      <c r="B946" s="389"/>
      <c r="C946" s="360" t="s">
        <v>865</v>
      </c>
      <c r="D946" s="80"/>
      <c r="E946" s="80"/>
      <c r="F946" s="80"/>
      <c r="G946" s="76" t="s">
        <v>866</v>
      </c>
      <c r="H946" s="369"/>
      <c r="I946" s="48">
        <v>0.31</v>
      </c>
      <c r="J946" s="49">
        <v>0.28999999999999998</v>
      </c>
      <c r="K946" s="49">
        <v>0.3</v>
      </c>
      <c r="L946" s="49">
        <v>0.1</v>
      </c>
      <c r="M946" s="49"/>
      <c r="N946" s="189">
        <f>SUM(I946:L946)</f>
        <v>0.99999999999999989</v>
      </c>
      <c r="O946" s="190">
        <v>1.03</v>
      </c>
      <c r="P946" s="191">
        <v>35</v>
      </c>
      <c r="Q946" s="192">
        <v>34.4</v>
      </c>
      <c r="R946" s="192">
        <v>32.200000000000003</v>
      </c>
      <c r="S946" s="192">
        <v>35</v>
      </c>
      <c r="T946" s="192"/>
      <c r="U946" s="198">
        <f t="shared" si="538"/>
        <v>14</v>
      </c>
      <c r="V946" s="199">
        <f t="shared" si="539"/>
        <v>14</v>
      </c>
      <c r="W946" s="68">
        <v>50000000000</v>
      </c>
      <c r="X946" s="68">
        <v>51100000000</v>
      </c>
      <c r="Y946" s="68">
        <v>12000000000</v>
      </c>
      <c r="Z946" s="68"/>
      <c r="AA946" s="68"/>
      <c r="AB946" s="58">
        <f t="shared" si="536"/>
        <v>0.82</v>
      </c>
      <c r="AC946" s="198">
        <f t="shared" si="540"/>
        <v>10.135199999999999</v>
      </c>
      <c r="AD946" s="199">
        <f t="shared" si="541"/>
        <v>10.135199999999999</v>
      </c>
      <c r="AE946" s="195">
        <v>44</v>
      </c>
      <c r="AF946" s="54"/>
      <c r="AG946" s="491">
        <v>32</v>
      </c>
      <c r="AH946" s="60"/>
      <c r="AI946" s="55"/>
      <c r="AJ946" s="61"/>
      <c r="AK946" s="62"/>
      <c r="AL946" s="63"/>
      <c r="AM946" s="64"/>
      <c r="AN946" s="65"/>
      <c r="AO946" s="66"/>
    </row>
    <row r="947" spans="1:41" s="22" customFormat="1" ht="42" customHeight="1" thickBot="1" x14ac:dyDescent="0.2">
      <c r="A947" s="286"/>
      <c r="B947" s="171"/>
      <c r="C947" s="220"/>
      <c r="D947" s="80" t="s">
        <v>867</v>
      </c>
      <c r="E947" s="80" t="s">
        <v>703</v>
      </c>
      <c r="F947" s="80"/>
      <c r="G947" s="76"/>
      <c r="H947" s="369"/>
      <c r="I947" s="187">
        <v>0.39</v>
      </c>
      <c r="J947" s="188">
        <v>0.3</v>
      </c>
      <c r="K947" s="188">
        <v>0.31</v>
      </c>
      <c r="L947" s="188"/>
      <c r="M947" s="188"/>
      <c r="N947" s="189">
        <f>SUM(I947:M947)</f>
        <v>1</v>
      </c>
      <c r="O947" s="190">
        <v>1.03</v>
      </c>
      <c r="P947" s="191">
        <v>35</v>
      </c>
      <c r="Q947" s="192">
        <v>33.200000000000003</v>
      </c>
      <c r="R947" s="192">
        <v>32.200000000000003</v>
      </c>
      <c r="S947" s="192"/>
      <c r="T947" s="192"/>
      <c r="U947" s="198">
        <f t="shared" si="538"/>
        <v>13.84</v>
      </c>
      <c r="V947" s="199">
        <f t="shared" si="539"/>
        <v>13.84</v>
      </c>
      <c r="W947" s="68"/>
      <c r="X947" s="397">
        <v>23000000000</v>
      </c>
      <c r="Y947" s="68">
        <v>80900000000</v>
      </c>
      <c r="Z947" s="68"/>
      <c r="AA947" s="68"/>
      <c r="AB947" s="58">
        <f t="shared" si="536"/>
        <v>0.78</v>
      </c>
      <c r="AC947" s="198">
        <f t="shared" si="540"/>
        <v>9.6408000000000005</v>
      </c>
      <c r="AD947" s="199">
        <f t="shared" si="541"/>
        <v>9.6408000000000005</v>
      </c>
      <c r="AE947" s="195">
        <v>44</v>
      </c>
      <c r="AF947" s="54"/>
      <c r="AG947" s="491">
        <v>32</v>
      </c>
      <c r="AH947" s="60"/>
      <c r="AI947" s="55"/>
      <c r="AJ947" s="61"/>
      <c r="AK947" s="62"/>
      <c r="AL947" s="63"/>
      <c r="AM947" s="64"/>
      <c r="AN947" s="65"/>
      <c r="AO947" s="66"/>
    </row>
    <row r="948" spans="1:41" s="22" customFormat="1" ht="42" customHeight="1" thickBot="1" x14ac:dyDescent="0.2">
      <c r="A948" s="286"/>
      <c r="B948" s="400"/>
      <c r="C948" s="390"/>
      <c r="D948" s="390" t="s">
        <v>868</v>
      </c>
      <c r="E948" s="243"/>
      <c r="F948" s="288"/>
      <c r="G948" s="288"/>
      <c r="H948" s="369"/>
      <c r="I948" s="401">
        <v>0.51</v>
      </c>
      <c r="J948" s="402">
        <v>0.49</v>
      </c>
      <c r="K948" s="403"/>
      <c r="L948" s="404"/>
      <c r="M948" s="404"/>
      <c r="N948" s="189">
        <f t="shared" ref="N948:N955" si="542">SUM(I948:M948)</f>
        <v>1</v>
      </c>
      <c r="O948" s="372">
        <v>1.03</v>
      </c>
      <c r="P948" s="392">
        <v>34.4</v>
      </c>
      <c r="Q948" s="393">
        <v>33.6</v>
      </c>
      <c r="R948" s="394"/>
      <c r="S948" s="395"/>
      <c r="T948" s="395"/>
      <c r="U948" s="198">
        <f t="shared" si="538"/>
        <v>14.01</v>
      </c>
      <c r="V948" s="396">
        <f t="shared" si="539"/>
        <v>14</v>
      </c>
      <c r="W948" s="397">
        <v>9369194000</v>
      </c>
      <c r="X948" s="323">
        <v>71701999000</v>
      </c>
      <c r="Y948" s="68"/>
      <c r="Z948" s="405"/>
      <c r="AA948" s="405"/>
      <c r="AB948" s="58">
        <f t="shared" si="536"/>
        <v>0.97</v>
      </c>
      <c r="AC948" s="198">
        <f t="shared" si="540"/>
        <v>11.9892</v>
      </c>
      <c r="AD948" s="199">
        <f t="shared" si="541"/>
        <v>11.9892</v>
      </c>
      <c r="AE948" s="399">
        <v>44</v>
      </c>
      <c r="AF948" s="532"/>
      <c r="AG948" s="491">
        <v>32</v>
      </c>
      <c r="AH948" s="60"/>
      <c r="AI948" s="55"/>
      <c r="AJ948" s="61"/>
      <c r="AK948" s="62"/>
      <c r="AL948" s="63"/>
      <c r="AM948" s="64"/>
      <c r="AN948" s="65"/>
      <c r="AO948" s="66"/>
    </row>
    <row r="949" spans="1:41" s="22" customFormat="1" ht="53.25" customHeight="1" x14ac:dyDescent="0.15">
      <c r="A949" s="286"/>
      <c r="B949" s="389"/>
      <c r="C949" s="220" t="s">
        <v>869</v>
      </c>
      <c r="D949" s="220"/>
      <c r="E949" s="104" t="s">
        <v>470</v>
      </c>
      <c r="F949" s="406" t="s">
        <v>670</v>
      </c>
      <c r="G949" s="387"/>
      <c r="H949" s="369"/>
      <c r="I949" s="187">
        <v>0.4</v>
      </c>
      <c r="J949" s="188">
        <v>0.3</v>
      </c>
      <c r="K949" s="331">
        <v>0.3</v>
      </c>
      <c r="L949" s="332"/>
      <c r="M949" s="332"/>
      <c r="N949" s="189">
        <f t="shared" si="542"/>
        <v>1</v>
      </c>
      <c r="O949" s="190">
        <v>1.03</v>
      </c>
      <c r="P949" s="191">
        <v>35</v>
      </c>
      <c r="Q949" s="192">
        <v>34</v>
      </c>
      <c r="R949" s="370">
        <v>33.200000000000003</v>
      </c>
      <c r="S949" s="194"/>
      <c r="T949" s="194"/>
      <c r="U949" s="198">
        <f t="shared" si="538"/>
        <v>14.07</v>
      </c>
      <c r="V949" s="196">
        <f t="shared" si="539"/>
        <v>14</v>
      </c>
      <c r="W949" s="68">
        <v>18709481000</v>
      </c>
      <c r="X949" s="68">
        <v>34072643000</v>
      </c>
      <c r="Y949" s="72">
        <v>61054668000</v>
      </c>
      <c r="Z949" s="373"/>
      <c r="AA949" s="373"/>
      <c r="AB949" s="58">
        <f t="shared" si="536"/>
        <v>0.88</v>
      </c>
      <c r="AC949" s="198">
        <f t="shared" si="540"/>
        <v>10.876800000000001</v>
      </c>
      <c r="AD949" s="199">
        <f t="shared" si="541"/>
        <v>10.876800000000001</v>
      </c>
      <c r="AE949" s="195">
        <v>44</v>
      </c>
      <c r="AF949" s="54"/>
      <c r="AG949" s="491">
        <v>32</v>
      </c>
      <c r="AH949" s="60"/>
      <c r="AI949" s="55"/>
      <c r="AJ949" s="61"/>
      <c r="AK949" s="62"/>
      <c r="AL949" s="63"/>
      <c r="AM949" s="64"/>
      <c r="AN949" s="65"/>
      <c r="AO949" s="66"/>
    </row>
    <row r="950" spans="1:41" s="22" customFormat="1" ht="49.5" customHeight="1" x14ac:dyDescent="0.15">
      <c r="A950" s="286"/>
      <c r="B950" s="400"/>
      <c r="C950" s="407"/>
      <c r="D950" s="76"/>
      <c r="E950" s="80" t="s">
        <v>870</v>
      </c>
      <c r="F950" s="387"/>
      <c r="G950" s="387"/>
      <c r="H950" s="369"/>
      <c r="I950" s="297">
        <v>0.44</v>
      </c>
      <c r="J950" s="294">
        <v>0.3</v>
      </c>
      <c r="K950" s="188">
        <v>0.26</v>
      </c>
      <c r="L950" s="188"/>
      <c r="M950" s="188"/>
      <c r="N950" s="189">
        <f t="shared" si="542"/>
        <v>1</v>
      </c>
      <c r="O950" s="190">
        <v>1.03</v>
      </c>
      <c r="P950" s="191">
        <v>35</v>
      </c>
      <c r="Q950" s="192">
        <v>33.200000000000003</v>
      </c>
      <c r="R950" s="192">
        <v>33.200000000000003</v>
      </c>
      <c r="S950" s="192"/>
      <c r="T950" s="192"/>
      <c r="U950" s="198">
        <f t="shared" si="538"/>
        <v>14</v>
      </c>
      <c r="V950" s="199">
        <f t="shared" si="539"/>
        <v>14</v>
      </c>
      <c r="W950" s="72">
        <v>11495374000</v>
      </c>
      <c r="X950" s="72">
        <v>33542282000</v>
      </c>
      <c r="Y950" s="68">
        <v>66561185000</v>
      </c>
      <c r="Z950" s="68"/>
      <c r="AA950" s="68"/>
      <c r="AB950" s="58">
        <f t="shared" si="536"/>
        <v>0.79</v>
      </c>
      <c r="AC950" s="198">
        <f t="shared" si="540"/>
        <v>9.7644000000000002</v>
      </c>
      <c r="AD950" s="199">
        <f t="shared" si="541"/>
        <v>9.7644000000000002</v>
      </c>
      <c r="AE950" s="195">
        <v>44</v>
      </c>
      <c r="AF950" s="54"/>
      <c r="AG950" s="491">
        <v>32</v>
      </c>
      <c r="AH950" s="60"/>
      <c r="AI950" s="55"/>
      <c r="AJ950" s="61"/>
      <c r="AK950" s="62"/>
      <c r="AL950" s="63"/>
      <c r="AM950" s="64"/>
      <c r="AN950" s="65"/>
      <c r="AO950" s="66"/>
    </row>
    <row r="951" spans="1:41" s="22" customFormat="1" ht="42" customHeight="1" thickBot="1" x14ac:dyDescent="0.2">
      <c r="A951" s="286"/>
      <c r="B951" s="389"/>
      <c r="C951" s="388" t="s">
        <v>871</v>
      </c>
      <c r="D951" s="376"/>
      <c r="E951" s="376"/>
      <c r="F951" s="221"/>
      <c r="G951" s="387"/>
      <c r="H951" s="369" t="s">
        <v>872</v>
      </c>
      <c r="I951" s="187">
        <v>0.51</v>
      </c>
      <c r="J951" s="188">
        <v>0.49</v>
      </c>
      <c r="K951" s="188">
        <v>0</v>
      </c>
      <c r="L951" s="188"/>
      <c r="M951" s="188"/>
      <c r="N951" s="189">
        <f t="shared" si="542"/>
        <v>1</v>
      </c>
      <c r="O951" s="190">
        <v>1.03</v>
      </c>
      <c r="P951" s="191">
        <v>34</v>
      </c>
      <c r="Q951" s="192"/>
      <c r="R951" s="192"/>
      <c r="S951" s="192"/>
      <c r="T951" s="192"/>
      <c r="U951" s="198">
        <f t="shared" si="538"/>
        <v>7.14</v>
      </c>
      <c r="V951" s="199">
        <f t="shared" si="539"/>
        <v>7.14</v>
      </c>
      <c r="W951" s="397">
        <v>13000000000</v>
      </c>
      <c r="X951" s="68"/>
      <c r="Y951" s="68"/>
      <c r="Z951" s="68"/>
      <c r="AA951" s="68"/>
      <c r="AB951" s="58">
        <f t="shared" si="536"/>
        <v>0.16</v>
      </c>
      <c r="AC951" s="198">
        <f t="shared" si="540"/>
        <v>1.9776</v>
      </c>
      <c r="AD951" s="199">
        <f t="shared" si="541"/>
        <v>1.9776</v>
      </c>
      <c r="AE951" s="195">
        <v>44</v>
      </c>
      <c r="AF951" s="54"/>
      <c r="AG951" s="491">
        <v>32</v>
      </c>
      <c r="AH951" s="60"/>
      <c r="AI951" s="55"/>
      <c r="AJ951" s="61"/>
      <c r="AK951" s="62"/>
      <c r="AL951" s="63"/>
      <c r="AM951" s="64"/>
      <c r="AN951" s="65"/>
      <c r="AO951" s="66"/>
    </row>
    <row r="952" spans="1:41" s="22" customFormat="1" ht="53.25" customHeight="1" x14ac:dyDescent="0.15">
      <c r="A952" s="286"/>
      <c r="B952" s="389"/>
      <c r="C952" s="374"/>
      <c r="D952" s="214" t="s">
        <v>808</v>
      </c>
      <c r="E952" s="243"/>
      <c r="F952" s="288"/>
      <c r="G952" s="288"/>
      <c r="H952" s="369"/>
      <c r="I952" s="187">
        <v>0.5</v>
      </c>
      <c r="J952" s="188">
        <v>0.3</v>
      </c>
      <c r="K952" s="331">
        <v>0.2</v>
      </c>
      <c r="L952" s="332"/>
      <c r="M952" s="332"/>
      <c r="N952" s="189">
        <f t="shared" si="542"/>
        <v>1</v>
      </c>
      <c r="O952" s="190">
        <v>1.03</v>
      </c>
      <c r="P952" s="191">
        <v>34.4</v>
      </c>
      <c r="Q952" s="192">
        <v>33.200000000000003</v>
      </c>
      <c r="R952" s="370">
        <v>34</v>
      </c>
      <c r="S952" s="194"/>
      <c r="T952" s="194"/>
      <c r="U952" s="198">
        <f t="shared" si="538"/>
        <v>13.99</v>
      </c>
      <c r="V952" s="196">
        <f t="shared" si="539"/>
        <v>13.99</v>
      </c>
      <c r="W952" s="68">
        <v>27658471000</v>
      </c>
      <c r="X952" s="323">
        <v>32012936000</v>
      </c>
      <c r="Y952" s="68">
        <v>44683087000</v>
      </c>
      <c r="Z952" s="292"/>
      <c r="AA952" s="292"/>
      <c r="AB952" s="58">
        <f t="shared" si="536"/>
        <v>0.79</v>
      </c>
      <c r="AC952" s="198">
        <f t="shared" si="540"/>
        <v>9.7644000000000002</v>
      </c>
      <c r="AD952" s="199">
        <f t="shared" si="541"/>
        <v>9.7644000000000002</v>
      </c>
      <c r="AE952" s="195">
        <v>44</v>
      </c>
      <c r="AF952" s="54"/>
      <c r="AG952" s="491">
        <v>32</v>
      </c>
      <c r="AH952" s="60"/>
      <c r="AI952" s="55"/>
      <c r="AJ952" s="61"/>
      <c r="AK952" s="62"/>
      <c r="AL952" s="63"/>
      <c r="AM952" s="64"/>
      <c r="AN952" s="65"/>
      <c r="AO952" s="66"/>
    </row>
    <row r="953" spans="1:41" s="22" customFormat="1" ht="42" customHeight="1" thickBot="1" x14ac:dyDescent="0.2">
      <c r="A953" s="286"/>
      <c r="B953" s="389"/>
      <c r="C953" s="408" t="s">
        <v>873</v>
      </c>
      <c r="D953" s="409" t="s">
        <v>874</v>
      </c>
      <c r="E953" s="410" t="s">
        <v>875</v>
      </c>
      <c r="F953" s="411"/>
      <c r="G953" s="411"/>
      <c r="H953" s="369" t="s">
        <v>876</v>
      </c>
      <c r="I953" s="187">
        <v>0.51</v>
      </c>
      <c r="J953" s="188">
        <v>0.49</v>
      </c>
      <c r="K953" s="331">
        <v>0</v>
      </c>
      <c r="L953" s="332"/>
      <c r="M953" s="332"/>
      <c r="N953" s="189">
        <f t="shared" si="542"/>
        <v>1</v>
      </c>
      <c r="O953" s="190">
        <v>1.03</v>
      </c>
      <c r="P953" s="191">
        <v>34.4</v>
      </c>
      <c r="Q953" s="412">
        <v>34.4</v>
      </c>
      <c r="R953" s="370">
        <v>31.6</v>
      </c>
      <c r="S953" s="194"/>
      <c r="T953" s="194"/>
      <c r="U953" s="198">
        <f t="shared" si="538"/>
        <v>14.17</v>
      </c>
      <c r="V953" s="196">
        <f t="shared" si="539"/>
        <v>14</v>
      </c>
      <c r="W953" s="68">
        <v>38751998000</v>
      </c>
      <c r="X953" s="68">
        <v>47000053000</v>
      </c>
      <c r="Y953" s="68"/>
      <c r="Z953" s="292"/>
      <c r="AA953" s="292"/>
      <c r="AB953" s="58">
        <f t="shared" si="536"/>
        <v>1.04</v>
      </c>
      <c r="AC953" s="198">
        <f t="shared" si="540"/>
        <v>12.8544</v>
      </c>
      <c r="AD953" s="199">
        <f t="shared" si="541"/>
        <v>12</v>
      </c>
      <c r="AE953" s="195">
        <v>44</v>
      </c>
      <c r="AF953" s="54"/>
      <c r="AG953" s="491">
        <v>32</v>
      </c>
      <c r="AH953" s="60"/>
      <c r="AI953" s="55"/>
      <c r="AJ953" s="61"/>
      <c r="AK953" s="62"/>
      <c r="AL953" s="63"/>
      <c r="AM953" s="64"/>
      <c r="AN953" s="65"/>
      <c r="AO953" s="66"/>
    </row>
    <row r="954" spans="1:41" s="22" customFormat="1" ht="42" customHeight="1" x14ac:dyDescent="0.15">
      <c r="A954" s="286"/>
      <c r="B954" s="389"/>
      <c r="C954" s="413" t="s">
        <v>877</v>
      </c>
      <c r="D954" s="363"/>
      <c r="E954" s="214" t="s">
        <v>878</v>
      </c>
      <c r="F954" s="329"/>
      <c r="G954" s="329"/>
      <c r="H954" s="364"/>
      <c r="I954" s="187">
        <v>0.5</v>
      </c>
      <c r="J954" s="188">
        <v>0.3</v>
      </c>
      <c r="K954" s="331">
        <v>0.2</v>
      </c>
      <c r="L954" s="332"/>
      <c r="M954" s="332"/>
      <c r="N954" s="189">
        <f t="shared" si="542"/>
        <v>1</v>
      </c>
      <c r="O954" s="190">
        <v>1.03</v>
      </c>
      <c r="P954" s="191">
        <v>34.4</v>
      </c>
      <c r="Q954" s="192">
        <v>34.4</v>
      </c>
      <c r="R954" s="370">
        <v>33.200000000000003</v>
      </c>
      <c r="S954" s="194"/>
      <c r="T954" s="194"/>
      <c r="U954" s="198">
        <f t="shared" si="538"/>
        <v>14.07</v>
      </c>
      <c r="V954" s="196">
        <f t="shared" si="539"/>
        <v>14</v>
      </c>
      <c r="W954" s="323">
        <v>79000000000</v>
      </c>
      <c r="X954" s="68"/>
      <c r="Y954" s="68"/>
      <c r="Z954" s="292"/>
      <c r="AA954" s="292"/>
      <c r="AB954" s="58">
        <f t="shared" si="536"/>
        <v>0.96</v>
      </c>
      <c r="AC954" s="198">
        <f t="shared" si="540"/>
        <v>11.865600000000001</v>
      </c>
      <c r="AD954" s="199">
        <f t="shared" si="541"/>
        <v>11.865600000000001</v>
      </c>
      <c r="AE954" s="195">
        <v>44</v>
      </c>
      <c r="AF954" s="54"/>
      <c r="AG954" s="491">
        <v>32</v>
      </c>
      <c r="AH954" s="60"/>
      <c r="AI954" s="55"/>
      <c r="AJ954" s="61"/>
      <c r="AK954" s="62"/>
      <c r="AL954" s="63"/>
      <c r="AM954" s="64"/>
      <c r="AN954" s="65"/>
      <c r="AO954" s="66"/>
    </row>
    <row r="955" spans="1:41" s="22" customFormat="1" ht="53.25" customHeight="1" x14ac:dyDescent="0.15">
      <c r="A955" s="286"/>
      <c r="B955" s="389"/>
      <c r="C955" s="374"/>
      <c r="D955" s="80"/>
      <c r="E955" s="343"/>
      <c r="F955" s="371"/>
      <c r="G955" s="375"/>
      <c r="H955" s="210"/>
      <c r="I955" s="187">
        <v>0.5</v>
      </c>
      <c r="J955" s="188">
        <v>0.3</v>
      </c>
      <c r="K955" s="331">
        <v>0.2</v>
      </c>
      <c r="L955" s="332"/>
      <c r="M955" s="332"/>
      <c r="N955" s="189">
        <f t="shared" si="542"/>
        <v>1</v>
      </c>
      <c r="O955" s="190">
        <v>1.03</v>
      </c>
      <c r="P955" s="191">
        <v>35</v>
      </c>
      <c r="Q955" s="192">
        <v>33.6</v>
      </c>
      <c r="R955" s="370">
        <v>33.200000000000003</v>
      </c>
      <c r="S955" s="194"/>
      <c r="T955" s="194"/>
      <c r="U955" s="198">
        <f t="shared" si="538"/>
        <v>14.1</v>
      </c>
      <c r="V955" s="196">
        <f t="shared" si="539"/>
        <v>14</v>
      </c>
      <c r="W955" s="323">
        <v>300000000000</v>
      </c>
      <c r="X955" s="323"/>
      <c r="Y955" s="323"/>
      <c r="Z955" s="373"/>
      <c r="AA955" s="373"/>
      <c r="AB955" s="58">
        <f t="shared" si="536"/>
        <v>3.65</v>
      </c>
      <c r="AC955" s="198">
        <f t="shared" si="540"/>
        <v>45.113999999999997</v>
      </c>
      <c r="AD955" s="199">
        <f t="shared" si="541"/>
        <v>12</v>
      </c>
      <c r="AE955" s="195">
        <v>44</v>
      </c>
      <c r="AF955" s="54"/>
      <c r="AG955" s="491">
        <v>32</v>
      </c>
      <c r="AH955" s="60"/>
      <c r="AI955" s="55"/>
      <c r="AJ955" s="61"/>
      <c r="AK955" s="62"/>
      <c r="AL955" s="63"/>
      <c r="AM955" s="64"/>
      <c r="AN955" s="65"/>
      <c r="AO955" s="66"/>
    </row>
    <row r="956" spans="1:41" s="22" customFormat="1" ht="49.5" customHeight="1" x14ac:dyDescent="0.15">
      <c r="A956" s="315">
        <v>23</v>
      </c>
      <c r="B956" s="327"/>
      <c r="C956" s="414" t="s">
        <v>879</v>
      </c>
      <c r="D956" s="415" t="s">
        <v>395</v>
      </c>
      <c r="E956" s="415"/>
      <c r="F956" s="416"/>
      <c r="G956" s="416"/>
      <c r="H956" s="328"/>
      <c r="I956" s="187">
        <v>0.7</v>
      </c>
      <c r="J956" s="188">
        <v>0.3</v>
      </c>
      <c r="K956" s="188"/>
      <c r="L956" s="188"/>
      <c r="M956" s="188"/>
      <c r="N956" s="189">
        <f>SUM(I956:K956)</f>
        <v>1</v>
      </c>
      <c r="O956" s="190">
        <v>1.03</v>
      </c>
      <c r="P956" s="191">
        <v>34.4</v>
      </c>
      <c r="Q956" s="192">
        <v>33.200000000000003</v>
      </c>
      <c r="R956" s="192"/>
      <c r="S956" s="192"/>
      <c r="T956" s="192"/>
      <c r="U956" s="198">
        <f>ROUND((((P956*14/35*I956)+(Q956*14/35*J956)+(R956*14/35*K956))*O956),2)</f>
        <v>14.02</v>
      </c>
      <c r="V956" s="199">
        <f t="shared" si="539"/>
        <v>14</v>
      </c>
      <c r="W956" s="72">
        <v>92323517000</v>
      </c>
      <c r="X956" s="68">
        <v>40751646000</v>
      </c>
      <c r="Y956" s="68"/>
      <c r="Z956" s="68"/>
      <c r="AA956" s="68"/>
      <c r="AB956" s="58">
        <f t="shared" si="536"/>
        <v>1.87</v>
      </c>
      <c r="AC956" s="198">
        <f t="shared" si="540"/>
        <v>23.113200000000003</v>
      </c>
      <c r="AD956" s="199">
        <f t="shared" si="541"/>
        <v>12</v>
      </c>
      <c r="AE956" s="195">
        <v>44</v>
      </c>
      <c r="AF956" s="54"/>
      <c r="AG956" s="491">
        <v>32</v>
      </c>
      <c r="AH956" s="60"/>
      <c r="AI956" s="55"/>
      <c r="AJ956" s="61"/>
      <c r="AK956" s="62"/>
      <c r="AL956" s="63"/>
      <c r="AM956" s="64"/>
      <c r="AN956" s="65"/>
      <c r="AO956" s="66"/>
    </row>
    <row r="957" spans="1:41" s="22" customFormat="1" ht="53.25" customHeight="1" x14ac:dyDescent="0.15">
      <c r="A957" s="286">
        <v>18</v>
      </c>
      <c r="B957" s="389"/>
      <c r="C957" s="80"/>
      <c r="D957" s="374" t="s">
        <v>880</v>
      </c>
      <c r="E957" s="243"/>
      <c r="F957" s="243"/>
      <c r="G957" s="243"/>
      <c r="H957" s="210"/>
      <c r="I957" s="187">
        <v>0.51</v>
      </c>
      <c r="J957" s="188">
        <v>0.49</v>
      </c>
      <c r="K957" s="331"/>
      <c r="L957" s="332"/>
      <c r="M957" s="332"/>
      <c r="N957" s="332">
        <f>SUM(I957:K957)</f>
        <v>1</v>
      </c>
      <c r="O957" s="190">
        <v>1.03</v>
      </c>
      <c r="P957" s="191">
        <v>33.6</v>
      </c>
      <c r="Q957" s="192">
        <v>34.4</v>
      </c>
      <c r="R957" s="370"/>
      <c r="S957" s="194"/>
      <c r="T957" s="194"/>
      <c r="U957" s="347">
        <f>ROUND((((P957*14/35*I957)+(Q957*14/35*J957)+(R957*14/35*K957))*O957),2)</f>
        <v>14</v>
      </c>
      <c r="V957" s="196">
        <f t="shared" si="539"/>
        <v>14</v>
      </c>
      <c r="W957" s="323"/>
      <c r="X957" s="323">
        <v>82000000000</v>
      </c>
      <c r="Y957" s="323"/>
      <c r="Z957" s="373"/>
      <c r="AA957" s="373"/>
      <c r="AB957" s="58">
        <f t="shared" si="536"/>
        <v>0.98</v>
      </c>
      <c r="AC957" s="198">
        <f t="shared" si="540"/>
        <v>12.1128</v>
      </c>
      <c r="AD957" s="199">
        <f t="shared" si="541"/>
        <v>12</v>
      </c>
      <c r="AE957" s="195">
        <v>44</v>
      </c>
      <c r="AF957" s="54"/>
      <c r="AG957" s="491">
        <v>32</v>
      </c>
      <c r="AH957" s="60"/>
      <c r="AI957" s="55"/>
      <c r="AJ957" s="61"/>
      <c r="AK957" s="62"/>
      <c r="AL957" s="63"/>
      <c r="AM957" s="64"/>
      <c r="AN957" s="65"/>
      <c r="AO957" s="66"/>
    </row>
    <row r="958" spans="1:41" s="22" customFormat="1" ht="49.5" customHeight="1" x14ac:dyDescent="0.15">
      <c r="A958" s="315"/>
      <c r="B958" s="327"/>
      <c r="C958" s="104"/>
      <c r="D958" s="200"/>
      <c r="E958" s="104" t="s">
        <v>881</v>
      </c>
      <c r="F958" s="406"/>
      <c r="G958" s="406"/>
      <c r="H958" s="417" t="s">
        <v>882</v>
      </c>
      <c r="I958" s="187"/>
      <c r="J958" s="188"/>
      <c r="K958" s="188"/>
      <c r="L958" s="188"/>
      <c r="M958" s="188"/>
      <c r="N958" s="189"/>
      <c r="O958" s="190"/>
      <c r="P958" s="191"/>
      <c r="Q958" s="192"/>
      <c r="R958" s="192"/>
      <c r="S958" s="192"/>
      <c r="T958" s="192"/>
      <c r="U958" s="198"/>
      <c r="V958" s="199"/>
      <c r="W958" s="72"/>
      <c r="X958" s="72"/>
      <c r="Y958" s="68">
        <v>40751646000</v>
      </c>
      <c r="Z958" s="68"/>
      <c r="AA958" s="68"/>
      <c r="AB958" s="58">
        <f t="shared" si="536"/>
        <v>0</v>
      </c>
      <c r="AC958" s="198">
        <f t="shared" si="540"/>
        <v>0</v>
      </c>
      <c r="AD958" s="199">
        <f t="shared" si="541"/>
        <v>0</v>
      </c>
      <c r="AE958" s="195">
        <v>44</v>
      </c>
      <c r="AF958" s="54"/>
      <c r="AG958" s="491">
        <v>32</v>
      </c>
      <c r="AH958" s="60"/>
      <c r="AI958" s="55"/>
      <c r="AJ958" s="61"/>
      <c r="AK958" s="62"/>
      <c r="AL958" s="63"/>
      <c r="AM958" s="64"/>
      <c r="AN958" s="65"/>
      <c r="AO958" s="66"/>
    </row>
    <row r="959" spans="1:41" s="22" customFormat="1" ht="53.25" customHeight="1" x14ac:dyDescent="0.15">
      <c r="A959" s="286">
        <v>19</v>
      </c>
      <c r="B959" s="389"/>
      <c r="C959" s="80" t="s">
        <v>883</v>
      </c>
      <c r="D959" s="80" t="s">
        <v>543</v>
      </c>
      <c r="E959" s="418"/>
      <c r="F959" s="418"/>
      <c r="G959" s="418"/>
      <c r="H959" s="210" t="s">
        <v>884</v>
      </c>
      <c r="I959" s="187">
        <v>0.51</v>
      </c>
      <c r="J959" s="188">
        <v>0.49</v>
      </c>
      <c r="K959" s="331">
        <v>0</v>
      </c>
      <c r="L959" s="332"/>
      <c r="M959" s="332"/>
      <c r="N959" s="332">
        <f t="shared" ref="N959:N965" si="543">SUM(I959:K959)</f>
        <v>1</v>
      </c>
      <c r="O959" s="190">
        <v>1.03</v>
      </c>
      <c r="P959" s="191">
        <v>35</v>
      </c>
      <c r="Q959" s="192">
        <v>33.200000000000003</v>
      </c>
      <c r="R959" s="370">
        <v>33.200000000000003</v>
      </c>
      <c r="S959" s="194"/>
      <c r="T959" s="194"/>
      <c r="U959" s="347">
        <f t="shared" ref="U959:U965" si="544">ROUND((((P959*14/35*I959)+(Q959*14/35*J959)+(R959*14/35*K959))*O959),2)</f>
        <v>14.06</v>
      </c>
      <c r="V959" s="196">
        <f t="shared" ref="V959:V965" si="545">IF(U959&gt;=14,14,U959)</f>
        <v>14</v>
      </c>
      <c r="W959" s="323">
        <v>300000000000</v>
      </c>
      <c r="X959" s="323"/>
      <c r="Y959" s="323"/>
      <c r="Z959" s="373"/>
      <c r="AA959" s="373"/>
      <c r="AB959" s="58">
        <f t="shared" si="536"/>
        <v>3.72</v>
      </c>
      <c r="AC959" s="198">
        <f t="shared" si="540"/>
        <v>45.979199999999999</v>
      </c>
      <c r="AD959" s="199">
        <f t="shared" si="541"/>
        <v>12</v>
      </c>
      <c r="AE959" s="195">
        <v>44</v>
      </c>
      <c r="AF959" s="54"/>
      <c r="AG959" s="491">
        <v>32</v>
      </c>
      <c r="AH959" s="60"/>
      <c r="AI959" s="55"/>
      <c r="AJ959" s="61"/>
      <c r="AK959" s="62"/>
      <c r="AL959" s="63"/>
      <c r="AM959" s="64"/>
      <c r="AN959" s="65"/>
      <c r="AO959" s="66"/>
    </row>
    <row r="960" spans="1:41" s="22" customFormat="1" ht="45" customHeight="1" thickBot="1" x14ac:dyDescent="0.2">
      <c r="A960" s="286">
        <v>21</v>
      </c>
      <c r="B960" s="400"/>
      <c r="C960" s="419" t="s">
        <v>885</v>
      </c>
      <c r="D960" s="420" t="s">
        <v>886</v>
      </c>
      <c r="E960" s="371" t="s">
        <v>543</v>
      </c>
      <c r="F960" s="371"/>
      <c r="G960" s="343"/>
      <c r="H960" s="210" t="s">
        <v>884</v>
      </c>
      <c r="I960" s="187">
        <v>0.36</v>
      </c>
      <c r="J960" s="188">
        <v>0.3</v>
      </c>
      <c r="K960" s="331">
        <v>0.34</v>
      </c>
      <c r="L960" s="332"/>
      <c r="M960" s="332"/>
      <c r="N960" s="332">
        <f t="shared" si="543"/>
        <v>1</v>
      </c>
      <c r="O960" s="190">
        <v>1.03</v>
      </c>
      <c r="P960" s="191"/>
      <c r="Q960" s="192"/>
      <c r="R960" s="370">
        <v>34.4</v>
      </c>
      <c r="S960" s="194"/>
      <c r="T960" s="194"/>
      <c r="U960" s="347">
        <f t="shared" si="544"/>
        <v>4.82</v>
      </c>
      <c r="V960" s="196">
        <f t="shared" si="545"/>
        <v>4.82</v>
      </c>
      <c r="W960" s="68"/>
      <c r="X960" s="68"/>
      <c r="Y960" s="421">
        <v>300000000000</v>
      </c>
      <c r="Z960" s="405"/>
      <c r="AA960" s="405"/>
      <c r="AB960" s="58">
        <f t="shared" si="536"/>
        <v>2.48</v>
      </c>
      <c r="AC960" s="198">
        <f t="shared" si="540"/>
        <v>30.652799999999999</v>
      </c>
      <c r="AD960" s="199">
        <f t="shared" si="541"/>
        <v>12</v>
      </c>
      <c r="AE960" s="195">
        <v>44</v>
      </c>
      <c r="AF960" s="54"/>
      <c r="AG960" s="491">
        <v>32</v>
      </c>
      <c r="AH960" s="60"/>
      <c r="AI960" s="55"/>
      <c r="AJ960" s="61"/>
      <c r="AK960" s="62"/>
      <c r="AL960" s="63"/>
      <c r="AM960" s="64"/>
      <c r="AN960" s="65"/>
      <c r="AO960" s="66"/>
    </row>
    <row r="961" spans="1:41" s="22" customFormat="1" ht="42" customHeight="1" x14ac:dyDescent="0.15">
      <c r="A961" s="315"/>
      <c r="B961" s="422"/>
      <c r="C961" s="363"/>
      <c r="D961" s="220" t="s">
        <v>887</v>
      </c>
      <c r="E961" s="376"/>
      <c r="F961" s="335"/>
      <c r="G961" s="73"/>
      <c r="H961" s="364"/>
      <c r="I961" s="187">
        <v>0.5</v>
      </c>
      <c r="J961" s="188">
        <v>0.25</v>
      </c>
      <c r="K961" s="331">
        <v>0.25</v>
      </c>
      <c r="L961" s="332"/>
      <c r="M961" s="332"/>
      <c r="N961" s="332">
        <f t="shared" si="543"/>
        <v>1</v>
      </c>
      <c r="O961" s="190">
        <v>1.03</v>
      </c>
      <c r="P961" s="191">
        <v>34.700000000000003</v>
      </c>
      <c r="Q961" s="192">
        <v>32.200000000000003</v>
      </c>
      <c r="R961" s="370">
        <v>34.4</v>
      </c>
      <c r="S961" s="194"/>
      <c r="T961" s="194"/>
      <c r="U961" s="347">
        <f t="shared" si="544"/>
        <v>14.01</v>
      </c>
      <c r="V961" s="196">
        <f t="shared" si="545"/>
        <v>14</v>
      </c>
      <c r="W961" s="365">
        <v>140000000000</v>
      </c>
      <c r="X961" s="68">
        <v>27000000000</v>
      </c>
      <c r="Y961" s="68"/>
      <c r="Z961" s="292"/>
      <c r="AA961" s="292"/>
      <c r="AB961" s="58">
        <f t="shared" si="536"/>
        <v>1.87</v>
      </c>
      <c r="AC961" s="198">
        <f t="shared" si="540"/>
        <v>23.113200000000003</v>
      </c>
      <c r="AD961" s="199">
        <f t="shared" si="541"/>
        <v>12</v>
      </c>
      <c r="AE961" s="195">
        <v>44</v>
      </c>
      <c r="AF961" s="54"/>
      <c r="AG961" s="491">
        <v>32</v>
      </c>
      <c r="AH961" s="60"/>
      <c r="AI961" s="55"/>
      <c r="AJ961" s="61"/>
      <c r="AK961" s="62"/>
      <c r="AL961" s="63"/>
      <c r="AM961" s="64"/>
      <c r="AN961" s="65"/>
      <c r="AO961" s="66"/>
    </row>
    <row r="962" spans="1:41" s="22" customFormat="1" ht="49.5" customHeight="1" x14ac:dyDescent="0.15">
      <c r="A962" s="315"/>
      <c r="B962" s="327"/>
      <c r="C962" s="295" t="s">
        <v>888</v>
      </c>
      <c r="D962" s="76"/>
      <c r="E962" s="80"/>
      <c r="F962" s="387"/>
      <c r="G962" s="387"/>
      <c r="H962" s="369"/>
      <c r="I962" s="297">
        <v>0.38</v>
      </c>
      <c r="J962" s="294">
        <v>0.32</v>
      </c>
      <c r="K962" s="188">
        <v>0.3</v>
      </c>
      <c r="L962" s="188"/>
      <c r="M962" s="188"/>
      <c r="N962" s="189">
        <f t="shared" si="543"/>
        <v>1</v>
      </c>
      <c r="O962" s="190">
        <v>1.03</v>
      </c>
      <c r="P962" s="191">
        <v>35</v>
      </c>
      <c r="Q962" s="192">
        <v>32.200000000000003</v>
      </c>
      <c r="R962" s="192">
        <v>34</v>
      </c>
      <c r="S962" s="192"/>
      <c r="T962" s="192"/>
      <c r="U962" s="198">
        <f t="shared" si="544"/>
        <v>13.93</v>
      </c>
      <c r="V962" s="199">
        <f t="shared" si="545"/>
        <v>13.93</v>
      </c>
      <c r="W962" s="72">
        <v>6334363000</v>
      </c>
      <c r="X962" s="68">
        <v>80949968000</v>
      </c>
      <c r="Y962" s="68">
        <v>27500000000</v>
      </c>
      <c r="Z962" s="68"/>
      <c r="AA962" s="68"/>
      <c r="AB962" s="58">
        <f t="shared" si="536"/>
        <v>0.89</v>
      </c>
      <c r="AC962" s="198">
        <f t="shared" si="540"/>
        <v>11.000400000000001</v>
      </c>
      <c r="AD962" s="199">
        <f t="shared" si="541"/>
        <v>11.000400000000001</v>
      </c>
      <c r="AE962" s="195">
        <v>44</v>
      </c>
      <c r="AF962" s="54"/>
      <c r="AG962" s="491">
        <v>32</v>
      </c>
      <c r="AH962" s="60"/>
      <c r="AI962" s="55"/>
      <c r="AJ962" s="61"/>
      <c r="AK962" s="62"/>
      <c r="AL962" s="63"/>
      <c r="AM962" s="64"/>
      <c r="AN962" s="65"/>
      <c r="AO962" s="66"/>
    </row>
    <row r="963" spans="1:41" s="22" customFormat="1" ht="49.5" customHeight="1" x14ac:dyDescent="0.15">
      <c r="A963" s="315"/>
      <c r="B963" s="327"/>
      <c r="C963" s="200"/>
      <c r="D963" s="423"/>
      <c r="E963" s="387" t="s">
        <v>889</v>
      </c>
      <c r="F963" s="387"/>
      <c r="G963" s="387"/>
      <c r="H963" s="369"/>
      <c r="I963" s="297">
        <v>0.4</v>
      </c>
      <c r="J963" s="294">
        <v>0.3</v>
      </c>
      <c r="K963" s="188">
        <v>0.3</v>
      </c>
      <c r="L963" s="188"/>
      <c r="M963" s="188"/>
      <c r="N963" s="189">
        <f t="shared" si="543"/>
        <v>1</v>
      </c>
      <c r="O963" s="190">
        <v>1.03</v>
      </c>
      <c r="P963" s="191">
        <v>34</v>
      </c>
      <c r="Q963" s="192">
        <v>34.700000000000003</v>
      </c>
      <c r="R963" s="192">
        <v>33.200000000000003</v>
      </c>
      <c r="S963" s="192"/>
      <c r="T963" s="192"/>
      <c r="U963" s="198">
        <f t="shared" si="544"/>
        <v>14</v>
      </c>
      <c r="V963" s="199">
        <f t="shared" si="545"/>
        <v>14</v>
      </c>
      <c r="W963" s="72">
        <v>27000000000</v>
      </c>
      <c r="X963" s="72">
        <v>18700000000</v>
      </c>
      <c r="Y963" s="68">
        <v>66600000000</v>
      </c>
      <c r="Z963" s="68"/>
      <c r="AA963" s="68"/>
      <c r="AB963" s="58">
        <f t="shared" si="536"/>
        <v>0.88</v>
      </c>
      <c r="AC963" s="198">
        <f t="shared" si="540"/>
        <v>10.876800000000001</v>
      </c>
      <c r="AD963" s="199">
        <f t="shared" si="541"/>
        <v>10.876800000000001</v>
      </c>
      <c r="AE963" s="195">
        <v>44</v>
      </c>
      <c r="AF963" s="54"/>
      <c r="AG963" s="491">
        <v>32</v>
      </c>
      <c r="AH963" s="60"/>
      <c r="AI963" s="55"/>
      <c r="AJ963" s="61"/>
      <c r="AK963" s="62"/>
      <c r="AL963" s="63"/>
      <c r="AM963" s="64"/>
      <c r="AN963" s="65"/>
      <c r="AO963" s="66"/>
    </row>
    <row r="964" spans="1:41" s="22" customFormat="1" ht="49.5" customHeight="1" x14ac:dyDescent="0.15">
      <c r="A964" s="315"/>
      <c r="B964" s="327"/>
      <c r="C964" s="295" t="s">
        <v>890</v>
      </c>
      <c r="D964" s="220" t="s">
        <v>891</v>
      </c>
      <c r="E964" s="387" t="s">
        <v>889</v>
      </c>
      <c r="F964" s="387"/>
      <c r="G964" s="387"/>
      <c r="H964" s="369"/>
      <c r="I964" s="187">
        <v>0.36</v>
      </c>
      <c r="J964" s="188">
        <v>0.3</v>
      </c>
      <c r="K964" s="188">
        <v>0.34</v>
      </c>
      <c r="L964" s="188"/>
      <c r="M964" s="188"/>
      <c r="N964" s="189">
        <f t="shared" si="543"/>
        <v>1</v>
      </c>
      <c r="O964" s="190">
        <v>1.03</v>
      </c>
      <c r="P964" s="191">
        <v>34.4</v>
      </c>
      <c r="Q964" s="192">
        <v>34.4</v>
      </c>
      <c r="R964" s="192">
        <v>33.200000000000003</v>
      </c>
      <c r="S964" s="192"/>
      <c r="T964" s="192"/>
      <c r="U964" s="198">
        <f t="shared" si="544"/>
        <v>14</v>
      </c>
      <c r="V964" s="199">
        <f t="shared" si="545"/>
        <v>14</v>
      </c>
      <c r="W964" s="72">
        <v>38000000000</v>
      </c>
      <c r="X964" s="68"/>
      <c r="Y964" s="68">
        <v>66600000000</v>
      </c>
      <c r="Z964" s="68"/>
      <c r="AA964" s="68"/>
      <c r="AB964" s="58">
        <f t="shared" si="536"/>
        <v>0.88</v>
      </c>
      <c r="AC964" s="198">
        <f t="shared" si="540"/>
        <v>10.876800000000001</v>
      </c>
      <c r="AD964" s="199">
        <f t="shared" si="541"/>
        <v>10.876800000000001</v>
      </c>
      <c r="AE964" s="195">
        <v>44</v>
      </c>
      <c r="AF964" s="54"/>
      <c r="AG964" s="491">
        <v>32</v>
      </c>
      <c r="AH964" s="60"/>
      <c r="AI964" s="55"/>
      <c r="AJ964" s="61"/>
      <c r="AK964" s="62"/>
      <c r="AL964" s="63"/>
      <c r="AM964" s="64"/>
      <c r="AN964" s="65"/>
      <c r="AO964" s="66"/>
    </row>
    <row r="965" spans="1:41" s="22" customFormat="1" ht="49.5" customHeight="1" x14ac:dyDescent="0.15">
      <c r="A965" s="315"/>
      <c r="B965" s="327"/>
      <c r="C965" s="200"/>
      <c r="D965" s="220" t="s">
        <v>892</v>
      </c>
      <c r="E965" s="424" t="s">
        <v>893</v>
      </c>
      <c r="F965" s="425"/>
      <c r="G965" s="425"/>
      <c r="H965" s="369"/>
      <c r="I965" s="187">
        <v>0.35099999999999998</v>
      </c>
      <c r="J965" s="188">
        <v>0.34899999999999998</v>
      </c>
      <c r="K965" s="188">
        <v>0.3</v>
      </c>
      <c r="L965" s="188"/>
      <c r="M965" s="188"/>
      <c r="N965" s="189">
        <f t="shared" si="543"/>
        <v>1</v>
      </c>
      <c r="O965" s="190">
        <v>1.03</v>
      </c>
      <c r="P965" s="191">
        <v>33.200000000000003</v>
      </c>
      <c r="Q965" s="192">
        <v>34.700000000000003</v>
      </c>
      <c r="R965" s="192">
        <v>34</v>
      </c>
      <c r="S965" s="192"/>
      <c r="T965" s="192"/>
      <c r="U965" s="198">
        <f t="shared" si="544"/>
        <v>13.99</v>
      </c>
      <c r="V965" s="199">
        <f t="shared" si="545"/>
        <v>13.99</v>
      </c>
      <c r="W965" s="72">
        <v>52060578000</v>
      </c>
      <c r="X965" s="72"/>
      <c r="Y965" s="68">
        <v>62500000000</v>
      </c>
      <c r="Z965" s="68"/>
      <c r="AA965" s="68"/>
      <c r="AB965" s="58">
        <f t="shared" si="536"/>
        <v>0.9</v>
      </c>
      <c r="AC965" s="198">
        <f t="shared" si="540"/>
        <v>11.124000000000001</v>
      </c>
      <c r="AD965" s="199">
        <f t="shared" si="541"/>
        <v>11.124000000000001</v>
      </c>
      <c r="AE965" s="195">
        <v>44</v>
      </c>
      <c r="AF965" s="54"/>
      <c r="AG965" s="491">
        <v>32</v>
      </c>
      <c r="AH965" s="60"/>
      <c r="AI965" s="55"/>
      <c r="AJ965" s="61"/>
      <c r="AK965" s="62"/>
      <c r="AL965" s="63"/>
      <c r="AM965" s="64"/>
      <c r="AN965" s="65"/>
      <c r="AO965" s="66"/>
    </row>
    <row r="966" spans="1:41" s="22" customFormat="1" ht="57.75" customHeight="1" x14ac:dyDescent="0.15">
      <c r="A966" s="315"/>
      <c r="B966" s="380"/>
      <c r="C966" s="406" t="s">
        <v>889</v>
      </c>
      <c r="D966" s="80" t="s">
        <v>894</v>
      </c>
      <c r="E966" s="424" t="s">
        <v>893</v>
      </c>
      <c r="F966" s="425"/>
      <c r="G966" s="425"/>
      <c r="H966" s="210"/>
      <c r="I966" s="187"/>
      <c r="J966" s="188"/>
      <c r="K966" s="189"/>
      <c r="L966" s="332"/>
      <c r="M966" s="332"/>
      <c r="N966" s="332"/>
      <c r="O966" s="190"/>
      <c r="P966" s="191"/>
      <c r="Q966" s="192"/>
      <c r="R966" s="193"/>
      <c r="S966" s="194"/>
      <c r="T966" s="194"/>
      <c r="U966" s="347"/>
      <c r="V966" s="196"/>
      <c r="W966" s="291">
        <f>W950*I950</f>
        <v>5057964560</v>
      </c>
      <c r="X966" s="291">
        <f>X950*J950</f>
        <v>10062684600</v>
      </c>
      <c r="Y966" s="291">
        <f>Y950*K950</f>
        <v>17305908100</v>
      </c>
      <c r="Z966" s="373"/>
      <c r="AA966" s="373"/>
      <c r="AB966" s="58">
        <f t="shared" si="536"/>
        <v>0</v>
      </c>
      <c r="AC966" s="198">
        <f t="shared" si="540"/>
        <v>0</v>
      </c>
      <c r="AD966" s="199">
        <f t="shared" si="541"/>
        <v>0</v>
      </c>
      <c r="AE966" s="195"/>
      <c r="AF966" s="54"/>
      <c r="AG966" s="491">
        <v>32</v>
      </c>
      <c r="AH966" s="60"/>
      <c r="AI966" s="55"/>
      <c r="AJ966" s="61"/>
      <c r="AK966" s="62"/>
      <c r="AL966" s="63"/>
      <c r="AM966" s="64"/>
      <c r="AN966" s="65"/>
      <c r="AO966" s="66"/>
    </row>
    <row r="967" spans="1:41" s="22" customFormat="1" ht="49.5" customHeight="1" x14ac:dyDescent="0.15">
      <c r="A967" s="315"/>
      <c r="B967" s="327" t="s">
        <v>895</v>
      </c>
      <c r="C967" s="243" t="s">
        <v>879</v>
      </c>
      <c r="D967" s="220" t="s">
        <v>891</v>
      </c>
      <c r="E967" s="80" t="s">
        <v>703</v>
      </c>
      <c r="F967" s="387"/>
      <c r="G967" s="387"/>
      <c r="H967" s="369"/>
      <c r="I967" s="187">
        <v>0.4</v>
      </c>
      <c r="J967" s="188">
        <v>0.4</v>
      </c>
      <c r="K967" s="188">
        <v>0.2</v>
      </c>
      <c r="L967" s="188"/>
      <c r="M967" s="188"/>
      <c r="N967" s="189">
        <f>SUM(I967:K967)</f>
        <v>1</v>
      </c>
      <c r="O967" s="190">
        <v>1.03</v>
      </c>
      <c r="P967" s="191">
        <v>34.4</v>
      </c>
      <c r="Q967" s="192">
        <v>34.4</v>
      </c>
      <c r="R967" s="192">
        <v>32.200000000000003</v>
      </c>
      <c r="S967" s="192"/>
      <c r="T967" s="192"/>
      <c r="U967" s="198">
        <f>ROUND((((P967*14/35*I967)+(Q967*14/35*J967)+(R967*14/35*K967))*O967),2)</f>
        <v>13.99</v>
      </c>
      <c r="V967" s="199">
        <f>IF(U967&gt;=14,14,U967)</f>
        <v>13.99</v>
      </c>
      <c r="W967" s="72">
        <v>92323517000</v>
      </c>
      <c r="X967" s="72"/>
      <c r="Y967" s="68">
        <v>80949968000</v>
      </c>
      <c r="Z967" s="68"/>
      <c r="AA967" s="68"/>
      <c r="AB967" s="58">
        <f t="shared" si="536"/>
        <v>1.29</v>
      </c>
      <c r="AC967" s="198">
        <f t="shared" si="540"/>
        <v>15.944400000000002</v>
      </c>
      <c r="AD967" s="199">
        <f t="shared" si="541"/>
        <v>12</v>
      </c>
      <c r="AE967" s="195">
        <v>44</v>
      </c>
      <c r="AF967" s="54"/>
      <c r="AG967" s="491">
        <v>32</v>
      </c>
      <c r="AH967" s="60"/>
      <c r="AI967" s="55"/>
      <c r="AJ967" s="61"/>
      <c r="AK967" s="62"/>
      <c r="AL967" s="63"/>
      <c r="AM967" s="64"/>
      <c r="AN967" s="65"/>
      <c r="AO967" s="66"/>
    </row>
    <row r="968" spans="1:41" s="22" customFormat="1" ht="49.5" customHeight="1" x14ac:dyDescent="0.15">
      <c r="A968" s="315"/>
      <c r="B968" s="327" t="s">
        <v>105</v>
      </c>
      <c r="C968" s="243" t="s">
        <v>879</v>
      </c>
      <c r="D968" s="220"/>
      <c r="E968" s="243" t="s">
        <v>879</v>
      </c>
      <c r="F968" s="288"/>
      <c r="G968" s="288"/>
      <c r="H968" s="369"/>
      <c r="I968" s="187">
        <v>0.45</v>
      </c>
      <c r="J968" s="188">
        <v>0.3</v>
      </c>
      <c r="K968" s="188">
        <v>0.25</v>
      </c>
      <c r="L968" s="188"/>
      <c r="M968" s="188"/>
      <c r="N968" s="189">
        <f>SUM(I968:K968)</f>
        <v>1</v>
      </c>
      <c r="O968" s="190">
        <v>1.03</v>
      </c>
      <c r="P968" s="191">
        <v>34.700000000000003</v>
      </c>
      <c r="Q968" s="192">
        <v>34.700000000000003</v>
      </c>
      <c r="R968" s="192">
        <v>32.200000000000003</v>
      </c>
      <c r="S968" s="192"/>
      <c r="T968" s="192"/>
      <c r="U968" s="198">
        <f>ROUND((((P968*14/35*I968)+(Q968*14/35*J968)+(R968*14/35*K968))*O968),2)</f>
        <v>14.04</v>
      </c>
      <c r="V968" s="199">
        <f>IF(U968&gt;=14,14,U968)</f>
        <v>14</v>
      </c>
      <c r="W968" s="72">
        <v>14000000000</v>
      </c>
      <c r="X968" s="72">
        <v>36000000000</v>
      </c>
      <c r="Y968" s="72">
        <v>92323517000</v>
      </c>
      <c r="Z968" s="72"/>
      <c r="AA968" s="72"/>
      <c r="AB968" s="58">
        <f t="shared" si="536"/>
        <v>0.98</v>
      </c>
      <c r="AC968" s="198">
        <f t="shared" si="540"/>
        <v>12.1128</v>
      </c>
      <c r="AD968" s="199">
        <f t="shared" si="541"/>
        <v>12</v>
      </c>
      <c r="AE968" s="195">
        <v>44</v>
      </c>
      <c r="AF968" s="54"/>
      <c r="AG968" s="491">
        <v>32</v>
      </c>
      <c r="AH968" s="60"/>
      <c r="AI968" s="55"/>
      <c r="AJ968" s="61"/>
      <c r="AK968" s="62"/>
      <c r="AL968" s="63"/>
      <c r="AM968" s="64"/>
      <c r="AN968" s="65"/>
      <c r="AO968" s="66"/>
    </row>
    <row r="969" spans="1:41" s="22" customFormat="1" ht="49.5" customHeight="1" x14ac:dyDescent="0.15">
      <c r="A969" s="315"/>
      <c r="B969" s="327"/>
      <c r="C969" s="243"/>
      <c r="D969" s="200" t="s">
        <v>896</v>
      </c>
      <c r="E969" s="80"/>
      <c r="F969" s="387"/>
      <c r="G969" s="387"/>
      <c r="H969" s="369"/>
      <c r="I969" s="187"/>
      <c r="J969" s="188"/>
      <c r="K969" s="188"/>
      <c r="L969" s="188"/>
      <c r="M969" s="188"/>
      <c r="N969" s="189"/>
      <c r="O969" s="190"/>
      <c r="P969" s="317"/>
      <c r="Q969" s="195"/>
      <c r="R969" s="195"/>
      <c r="S969" s="195"/>
      <c r="T969" s="195"/>
      <c r="U969" s="198"/>
      <c r="V969" s="199"/>
      <c r="W969" s="72"/>
      <c r="X969" s="72"/>
      <c r="Y969" s="68"/>
      <c r="Z969" s="68"/>
      <c r="AA969" s="68"/>
      <c r="AB969" s="58">
        <f t="shared" si="536"/>
        <v>0</v>
      </c>
      <c r="AC969" s="198">
        <f t="shared" si="540"/>
        <v>0</v>
      </c>
      <c r="AD969" s="199">
        <f t="shared" si="541"/>
        <v>0</v>
      </c>
      <c r="AE969" s="195"/>
      <c r="AF969" s="54"/>
      <c r="AG969" s="491">
        <v>32</v>
      </c>
      <c r="AH969" s="60"/>
      <c r="AI969" s="55"/>
      <c r="AJ969" s="61"/>
      <c r="AK969" s="62"/>
      <c r="AL969" s="63"/>
      <c r="AM969" s="64"/>
      <c r="AN969" s="65"/>
      <c r="AO969" s="66"/>
    </row>
    <row r="970" spans="1:41" s="22" customFormat="1" ht="49.5" customHeight="1" x14ac:dyDescent="0.15">
      <c r="A970" s="315"/>
      <c r="B970" s="327"/>
      <c r="C970" s="243"/>
      <c r="D970" s="220" t="s">
        <v>897</v>
      </c>
      <c r="E970" s="80"/>
      <c r="F970" s="387"/>
      <c r="G970" s="387"/>
      <c r="H970" s="369"/>
      <c r="I970" s="187"/>
      <c r="J970" s="188"/>
      <c r="K970" s="188"/>
      <c r="L970" s="188"/>
      <c r="M970" s="188"/>
      <c r="N970" s="189"/>
      <c r="O970" s="190"/>
      <c r="P970" s="317"/>
      <c r="Q970" s="195"/>
      <c r="R970" s="195"/>
      <c r="S970" s="195"/>
      <c r="T970" s="195"/>
      <c r="U970" s="198"/>
      <c r="V970" s="199"/>
      <c r="W970" s="72"/>
      <c r="X970" s="72"/>
      <c r="Y970" s="68"/>
      <c r="Z970" s="68"/>
      <c r="AA970" s="68"/>
      <c r="AB970" s="58">
        <f t="shared" si="536"/>
        <v>0</v>
      </c>
      <c r="AC970" s="198">
        <f t="shared" si="540"/>
        <v>0</v>
      </c>
      <c r="AD970" s="199">
        <f t="shared" si="541"/>
        <v>0</v>
      </c>
      <c r="AE970" s="195"/>
      <c r="AF970" s="54"/>
      <c r="AG970" s="491">
        <v>32</v>
      </c>
      <c r="AH970" s="60"/>
      <c r="AI970" s="55"/>
      <c r="AJ970" s="61"/>
      <c r="AK970" s="62"/>
      <c r="AL970" s="63"/>
      <c r="AM970" s="64"/>
      <c r="AN970" s="65"/>
      <c r="AO970" s="66"/>
    </row>
    <row r="971" spans="1:41" s="22" customFormat="1" ht="45" customHeight="1" x14ac:dyDescent="0.15">
      <c r="A971" s="286"/>
      <c r="B971" s="327"/>
      <c r="C971" s="104" t="s">
        <v>898</v>
      </c>
      <c r="D971" s="426" t="s">
        <v>899</v>
      </c>
      <c r="E971" s="80" t="s">
        <v>703</v>
      </c>
      <c r="F971" s="80"/>
      <c r="G971" s="76"/>
      <c r="H971" s="417"/>
      <c r="I971" s="187">
        <v>0.36</v>
      </c>
      <c r="J971" s="188">
        <v>0.3</v>
      </c>
      <c r="K971" s="188">
        <v>0.34</v>
      </c>
      <c r="L971" s="188"/>
      <c r="M971" s="188"/>
      <c r="N971" s="189">
        <f t="shared" ref="N971:N979" si="546">SUM(I971:K971)</f>
        <v>1</v>
      </c>
      <c r="O971" s="190">
        <v>1.03</v>
      </c>
      <c r="P971" s="191">
        <v>35</v>
      </c>
      <c r="Q971" s="192">
        <v>35</v>
      </c>
      <c r="R971" s="192">
        <v>32.200000000000003</v>
      </c>
      <c r="S971" s="192"/>
      <c r="T971" s="192"/>
      <c r="U971" s="198">
        <f t="shared" ref="U971:U979" si="547">ROUND((((P971*14/35*I971)+(Q971*14/35*J971)+(R971*14/35*K971))*O971),2)</f>
        <v>14.03</v>
      </c>
      <c r="V971" s="199">
        <f>IF(U971&gt;=14,14,U971)</f>
        <v>14</v>
      </c>
      <c r="W971" s="72">
        <v>25000000000</v>
      </c>
      <c r="X971" s="72"/>
      <c r="Y971" s="68">
        <v>80949968000</v>
      </c>
      <c r="Z971" s="68"/>
      <c r="AA971" s="68"/>
      <c r="AB971" s="58">
        <f t="shared" si="536"/>
        <v>0.89</v>
      </c>
      <c r="AC971" s="198">
        <f t="shared" si="540"/>
        <v>11.000400000000001</v>
      </c>
      <c r="AD971" s="199">
        <f t="shared" si="541"/>
        <v>11.000400000000001</v>
      </c>
      <c r="AE971" s="195">
        <v>44</v>
      </c>
      <c r="AF971" s="54"/>
      <c r="AG971" s="491">
        <v>32</v>
      </c>
      <c r="AH971" s="60"/>
      <c r="AI971" s="55"/>
      <c r="AJ971" s="61"/>
      <c r="AK971" s="62"/>
      <c r="AL971" s="63"/>
      <c r="AM971" s="64"/>
      <c r="AN971" s="65"/>
      <c r="AO971" s="66"/>
    </row>
    <row r="972" spans="1:41" s="22" customFormat="1" ht="42" customHeight="1" thickBot="1" x14ac:dyDescent="0.2">
      <c r="A972" s="315"/>
      <c r="B972" s="427"/>
      <c r="C972" s="428" t="s">
        <v>883</v>
      </c>
      <c r="D972" s="429" t="s">
        <v>543</v>
      </c>
      <c r="E972" s="430"/>
      <c r="F972" s="430"/>
      <c r="G972" s="431"/>
      <c r="H972" s="432"/>
      <c r="I972" s="401">
        <v>0.51</v>
      </c>
      <c r="J972" s="402">
        <v>0.49</v>
      </c>
      <c r="K972" s="402"/>
      <c r="L972" s="402"/>
      <c r="M972" s="402"/>
      <c r="N972" s="433">
        <f t="shared" si="546"/>
        <v>1</v>
      </c>
      <c r="O972" s="372">
        <v>1.03</v>
      </c>
      <c r="P972" s="392">
        <v>33.200000000000003</v>
      </c>
      <c r="Q972" s="393">
        <v>35</v>
      </c>
      <c r="R972" s="393">
        <v>0</v>
      </c>
      <c r="S972" s="393"/>
      <c r="T972" s="393"/>
      <c r="U972" s="434">
        <f t="shared" si="547"/>
        <v>14.04</v>
      </c>
      <c r="V972" s="435">
        <f t="shared" ref="V972:V979" si="548">IF(U972&gt;=14,14,U972)</f>
        <v>14</v>
      </c>
      <c r="W972" s="436"/>
      <c r="X972" s="437">
        <v>300000000000</v>
      </c>
      <c r="Y972" s="437"/>
      <c r="Z972" s="437"/>
      <c r="AA972" s="437"/>
      <c r="AB972" s="58">
        <f t="shared" si="536"/>
        <v>3.57</v>
      </c>
      <c r="AC972" s="198">
        <f t="shared" si="540"/>
        <v>44.1252</v>
      </c>
      <c r="AD972" s="199">
        <f t="shared" si="541"/>
        <v>12</v>
      </c>
      <c r="AE972" s="399">
        <v>44</v>
      </c>
      <c r="AF972" s="532"/>
      <c r="AG972" s="491">
        <v>32</v>
      </c>
      <c r="AH972" s="60"/>
      <c r="AI972" s="55"/>
      <c r="AJ972" s="61"/>
      <c r="AK972" s="62"/>
      <c r="AL972" s="63"/>
      <c r="AM972" s="64"/>
      <c r="AN972" s="65"/>
      <c r="AO972" s="66"/>
    </row>
    <row r="973" spans="1:41" s="22" customFormat="1" ht="42" customHeight="1" thickBot="1" x14ac:dyDescent="0.2">
      <c r="A973" s="315"/>
      <c r="B973" s="438"/>
      <c r="C973" s="439" t="s">
        <v>868</v>
      </c>
      <c r="D973" s="440" t="s">
        <v>900</v>
      </c>
      <c r="E973" s="414" t="s">
        <v>818</v>
      </c>
      <c r="F973" s="441"/>
      <c r="G973" s="441"/>
      <c r="H973" s="432"/>
      <c r="I973" s="401">
        <v>0.41</v>
      </c>
      <c r="J973" s="402">
        <v>0.39</v>
      </c>
      <c r="K973" s="403">
        <v>0.2</v>
      </c>
      <c r="L973" s="404"/>
      <c r="M973" s="404"/>
      <c r="N973" s="404">
        <f t="shared" si="546"/>
        <v>1</v>
      </c>
      <c r="O973" s="372">
        <v>1.03</v>
      </c>
      <c r="P973" s="392">
        <v>33.6</v>
      </c>
      <c r="Q973" s="393">
        <v>34.4</v>
      </c>
      <c r="R973" s="394">
        <v>34</v>
      </c>
      <c r="S973" s="395"/>
      <c r="T973" s="395"/>
      <c r="U973" s="442">
        <f t="shared" si="547"/>
        <v>14</v>
      </c>
      <c r="V973" s="396">
        <f t="shared" si="548"/>
        <v>14</v>
      </c>
      <c r="W973" s="323">
        <v>71701999000</v>
      </c>
      <c r="X973" s="397"/>
      <c r="Y973" s="68">
        <v>44683087000</v>
      </c>
      <c r="Z973" s="405"/>
      <c r="AA973" s="405"/>
      <c r="AB973" s="58">
        <f t="shared" si="536"/>
        <v>0.93</v>
      </c>
      <c r="AC973" s="198">
        <f t="shared" si="540"/>
        <v>11.4948</v>
      </c>
      <c r="AD973" s="199">
        <f t="shared" si="541"/>
        <v>11.4948</v>
      </c>
      <c r="AE973" s="399">
        <v>44</v>
      </c>
      <c r="AF973" s="532"/>
      <c r="AG973" s="491">
        <v>32</v>
      </c>
      <c r="AH973" s="60"/>
      <c r="AI973" s="55"/>
      <c r="AJ973" s="61"/>
      <c r="AK973" s="62"/>
      <c r="AL973" s="63"/>
      <c r="AM973" s="64"/>
      <c r="AN973" s="65"/>
      <c r="AO973" s="66"/>
    </row>
    <row r="974" spans="1:41" s="22" customFormat="1" ht="42" customHeight="1" x14ac:dyDescent="0.15">
      <c r="A974" s="315"/>
      <c r="B974" s="438"/>
      <c r="C974" s="426" t="s">
        <v>901</v>
      </c>
      <c r="D974" s="443" t="s">
        <v>790</v>
      </c>
      <c r="E974" s="214"/>
      <c r="F974" s="329"/>
      <c r="G974" s="329"/>
      <c r="H974" s="364"/>
      <c r="I974" s="187">
        <v>0.51</v>
      </c>
      <c r="J974" s="188">
        <v>0.49</v>
      </c>
      <c r="K974" s="331"/>
      <c r="L974" s="332"/>
      <c r="M974" s="332"/>
      <c r="N974" s="332">
        <f t="shared" si="546"/>
        <v>1</v>
      </c>
      <c r="O974" s="190">
        <v>1.03</v>
      </c>
      <c r="P974" s="191">
        <v>34.700000000000003</v>
      </c>
      <c r="Q974" s="192">
        <v>33.6</v>
      </c>
      <c r="R974" s="370"/>
      <c r="S974" s="194"/>
      <c r="T974" s="194"/>
      <c r="U974" s="347">
        <f t="shared" si="547"/>
        <v>14.07</v>
      </c>
      <c r="V974" s="196">
        <f t="shared" si="548"/>
        <v>14</v>
      </c>
      <c r="W974" s="323">
        <v>79000000000</v>
      </c>
      <c r="X974" s="68">
        <v>33401375000</v>
      </c>
      <c r="Y974" s="68"/>
      <c r="Z974" s="292"/>
      <c r="AA974" s="292"/>
      <c r="AB974" s="58">
        <f t="shared" si="536"/>
        <v>1.38</v>
      </c>
      <c r="AC974" s="198">
        <f t="shared" si="540"/>
        <v>17.056799999999999</v>
      </c>
      <c r="AD974" s="199">
        <f t="shared" si="541"/>
        <v>12</v>
      </c>
      <c r="AE974" s="195">
        <v>44</v>
      </c>
      <c r="AF974" s="54"/>
      <c r="AG974" s="491">
        <v>32</v>
      </c>
      <c r="AH974" s="60"/>
      <c r="AI974" s="55"/>
      <c r="AJ974" s="61"/>
      <c r="AK974" s="62"/>
      <c r="AL974" s="63"/>
      <c r="AM974" s="64"/>
      <c r="AN974" s="65"/>
      <c r="AO974" s="66"/>
    </row>
    <row r="975" spans="1:41" s="22" customFormat="1" ht="49.5" customHeight="1" thickBot="1" x14ac:dyDescent="0.2">
      <c r="A975" s="315"/>
      <c r="B975" s="229"/>
      <c r="C975" s="414" t="s">
        <v>902</v>
      </c>
      <c r="D975" s="214"/>
      <c r="E975" s="376"/>
      <c r="F975" s="221"/>
      <c r="G975" s="387"/>
      <c r="H975" s="444"/>
      <c r="I975" s="187">
        <v>0.5</v>
      </c>
      <c r="J975" s="188">
        <v>0.3</v>
      </c>
      <c r="K975" s="331">
        <v>0.2</v>
      </c>
      <c r="L975" s="332"/>
      <c r="M975" s="332"/>
      <c r="N975" s="332">
        <f t="shared" si="546"/>
        <v>1</v>
      </c>
      <c r="O975" s="190">
        <v>1.03</v>
      </c>
      <c r="P975" s="191">
        <v>35</v>
      </c>
      <c r="Q975" s="192">
        <v>34</v>
      </c>
      <c r="R975" s="370">
        <v>32.200000000000003</v>
      </c>
      <c r="S975" s="194"/>
      <c r="T975" s="194"/>
      <c r="U975" s="347">
        <f t="shared" si="547"/>
        <v>14.07</v>
      </c>
      <c r="V975" s="196">
        <f t="shared" si="548"/>
        <v>14</v>
      </c>
      <c r="W975" s="323">
        <v>300000000000</v>
      </c>
      <c r="X975" s="323"/>
      <c r="Y975" s="323"/>
      <c r="Z975" s="373"/>
      <c r="AA975" s="373"/>
      <c r="AB975" s="58">
        <f t="shared" si="536"/>
        <v>3.65</v>
      </c>
      <c r="AC975" s="198">
        <f t="shared" si="540"/>
        <v>45.113999999999997</v>
      </c>
      <c r="AD975" s="199">
        <f t="shared" si="541"/>
        <v>12</v>
      </c>
      <c r="AE975" s="195">
        <v>44</v>
      </c>
      <c r="AF975" s="54"/>
      <c r="AG975" s="491">
        <v>32</v>
      </c>
      <c r="AH975" s="60"/>
      <c r="AI975" s="55"/>
      <c r="AJ975" s="61"/>
      <c r="AK975" s="62"/>
      <c r="AL975" s="63"/>
      <c r="AM975" s="64"/>
      <c r="AN975" s="65"/>
      <c r="AO975" s="66"/>
    </row>
    <row r="976" spans="1:41" s="22" customFormat="1" ht="45" customHeight="1" thickBot="1" x14ac:dyDescent="0.2">
      <c r="A976" s="315"/>
      <c r="B976" s="229"/>
      <c r="C976" s="104" t="s">
        <v>903</v>
      </c>
      <c r="D976" s="445" t="s">
        <v>904</v>
      </c>
      <c r="E976" s="446" t="s">
        <v>703</v>
      </c>
      <c r="F976" s="447"/>
      <c r="G976" s="447"/>
      <c r="H976" s="448"/>
      <c r="I976" s="187">
        <v>0.36</v>
      </c>
      <c r="J976" s="188">
        <v>0.3</v>
      </c>
      <c r="K976" s="331">
        <v>0.34</v>
      </c>
      <c r="L976" s="332"/>
      <c r="M976" s="332"/>
      <c r="N976" s="332">
        <f t="shared" si="546"/>
        <v>1</v>
      </c>
      <c r="O976" s="190">
        <v>1.03</v>
      </c>
      <c r="P976" s="191">
        <v>35</v>
      </c>
      <c r="Q976" s="192">
        <v>34</v>
      </c>
      <c r="R976" s="370">
        <v>32.200000000000003</v>
      </c>
      <c r="S976" s="194"/>
      <c r="T976" s="194"/>
      <c r="U976" s="347">
        <f t="shared" si="547"/>
        <v>13.9</v>
      </c>
      <c r="V976" s="196">
        <f t="shared" si="548"/>
        <v>13.9</v>
      </c>
      <c r="W976" s="68">
        <v>20000000000</v>
      </c>
      <c r="X976" s="68">
        <v>23463266000</v>
      </c>
      <c r="Y976" s="68">
        <v>80949968000</v>
      </c>
      <c r="Z976" s="292"/>
      <c r="AA976" s="292"/>
      <c r="AB976" s="58">
        <f t="shared" si="536"/>
        <v>1.02</v>
      </c>
      <c r="AC976" s="198">
        <f t="shared" si="540"/>
        <v>12.607200000000001</v>
      </c>
      <c r="AD976" s="199">
        <f t="shared" si="541"/>
        <v>12</v>
      </c>
      <c r="AE976" s="195">
        <v>44</v>
      </c>
      <c r="AF976" s="54"/>
      <c r="AG976" s="491">
        <v>32</v>
      </c>
      <c r="AH976" s="60"/>
      <c r="AI976" s="55"/>
      <c r="AJ976" s="61"/>
      <c r="AK976" s="62"/>
      <c r="AL976" s="63"/>
      <c r="AM976" s="64"/>
      <c r="AN976" s="65"/>
      <c r="AO976" s="66"/>
    </row>
    <row r="977" spans="1:41" s="22" customFormat="1" ht="45" customHeight="1" thickBot="1" x14ac:dyDescent="0.2">
      <c r="A977" s="315"/>
      <c r="B977" s="389"/>
      <c r="C977" s="293"/>
      <c r="D977" s="214" t="s">
        <v>905</v>
      </c>
      <c r="E977" s="80"/>
      <c r="F977" s="449"/>
      <c r="G977" s="449"/>
      <c r="H977" s="328"/>
      <c r="I977" s="187">
        <v>0.6</v>
      </c>
      <c r="J977" s="188">
        <v>0.3</v>
      </c>
      <c r="K977" s="331">
        <v>0.1</v>
      </c>
      <c r="L977" s="332"/>
      <c r="M977" s="332"/>
      <c r="N977" s="332">
        <f t="shared" si="546"/>
        <v>0.99999999999999989</v>
      </c>
      <c r="O977" s="190">
        <v>1.03</v>
      </c>
      <c r="P977" s="191">
        <v>34.4</v>
      </c>
      <c r="Q977" s="192">
        <v>33.6</v>
      </c>
      <c r="R977" s="370">
        <v>32.200000000000003</v>
      </c>
      <c r="S977" s="194"/>
      <c r="T977" s="194"/>
      <c r="U977" s="347">
        <f t="shared" si="547"/>
        <v>13.98</v>
      </c>
      <c r="V977" s="196">
        <f t="shared" si="548"/>
        <v>13.98</v>
      </c>
      <c r="W977" s="68"/>
      <c r="X977" s="68">
        <v>42220251000</v>
      </c>
      <c r="Y977" s="68">
        <v>75400000000</v>
      </c>
      <c r="Z977" s="292"/>
      <c r="AA977" s="292"/>
      <c r="AB977" s="58">
        <f t="shared" si="536"/>
        <v>0.49</v>
      </c>
      <c r="AC977" s="198">
        <f t="shared" si="540"/>
        <v>6.0564</v>
      </c>
      <c r="AD977" s="199">
        <f t="shared" si="541"/>
        <v>6.0564</v>
      </c>
      <c r="AE977" s="195">
        <v>44</v>
      </c>
      <c r="AF977" s="195"/>
      <c r="AG977" s="492"/>
      <c r="AH977" s="451"/>
      <c r="AI977" s="452"/>
      <c r="AJ977" s="453"/>
      <c r="AK977" s="454"/>
      <c r="AL977" s="455"/>
      <c r="AM977" s="456"/>
      <c r="AN977" s="457"/>
      <c r="AO977" s="371"/>
    </row>
    <row r="978" spans="1:41" s="22" customFormat="1" ht="45" customHeight="1" thickBot="1" x14ac:dyDescent="0.2">
      <c r="A978" s="315"/>
      <c r="B978" s="458"/>
      <c r="C978" s="293" t="s">
        <v>906</v>
      </c>
      <c r="D978" s="293"/>
      <c r="E978" s="214" t="s">
        <v>907</v>
      </c>
      <c r="F978" s="322"/>
      <c r="G978" s="322"/>
      <c r="H978" s="432"/>
      <c r="I978" s="187">
        <v>0.4</v>
      </c>
      <c r="J978" s="188">
        <v>0.3</v>
      </c>
      <c r="K978" s="331">
        <v>0.3</v>
      </c>
      <c r="L978" s="332"/>
      <c r="M978" s="332"/>
      <c r="N978" s="332">
        <f t="shared" si="546"/>
        <v>1</v>
      </c>
      <c r="O978" s="190">
        <v>1.03</v>
      </c>
      <c r="P978" s="191">
        <v>35</v>
      </c>
      <c r="Q978" s="459">
        <v>34.4</v>
      </c>
      <c r="R978" s="370">
        <v>32.200000000000003</v>
      </c>
      <c r="S978" s="194"/>
      <c r="T978" s="194"/>
      <c r="U978" s="347">
        <f t="shared" si="547"/>
        <v>14</v>
      </c>
      <c r="V978" s="196">
        <f t="shared" si="548"/>
        <v>14</v>
      </c>
      <c r="W978" s="68">
        <v>37000000000</v>
      </c>
      <c r="X978" s="68">
        <v>38000000000</v>
      </c>
      <c r="Y978" s="68">
        <v>79901445000</v>
      </c>
      <c r="Z978" s="292"/>
      <c r="AA978" s="292"/>
      <c r="AB978" s="58">
        <f t="shared" si="536"/>
        <v>1.22</v>
      </c>
      <c r="AC978" s="198">
        <f t="shared" si="540"/>
        <v>15.0792</v>
      </c>
      <c r="AD978" s="199">
        <f t="shared" si="541"/>
        <v>12</v>
      </c>
      <c r="AE978" s="195">
        <v>44</v>
      </c>
      <c r="AF978" s="195"/>
      <c r="AG978" s="492"/>
      <c r="AH978" s="451"/>
      <c r="AI978" s="452"/>
      <c r="AJ978" s="453"/>
      <c r="AK978" s="454"/>
      <c r="AL978" s="455"/>
      <c r="AM978" s="460"/>
      <c r="AN978" s="460"/>
    </row>
    <row r="979" spans="1:41" s="22" customFormat="1" ht="45" customHeight="1" thickBot="1" x14ac:dyDescent="0.2">
      <c r="A979" s="315"/>
      <c r="B979" s="461"/>
      <c r="C979" s="293"/>
      <c r="D979" s="371" t="s">
        <v>908</v>
      </c>
      <c r="E979" s="368"/>
      <c r="F979" s="462"/>
      <c r="G979" s="462"/>
      <c r="H979" s="463"/>
      <c r="I979" s="187">
        <v>0.7</v>
      </c>
      <c r="J979" s="188">
        <v>0.3</v>
      </c>
      <c r="K979" s="331">
        <v>0</v>
      </c>
      <c r="L979" s="332"/>
      <c r="M979" s="332"/>
      <c r="N979" s="332">
        <f t="shared" si="546"/>
        <v>1</v>
      </c>
      <c r="O979" s="190">
        <v>1.03</v>
      </c>
      <c r="P979" s="191">
        <v>34.4</v>
      </c>
      <c r="Q979" s="192">
        <v>32.200000000000003</v>
      </c>
      <c r="R979" s="464"/>
      <c r="S979" s="465"/>
      <c r="T979" s="465"/>
      <c r="U979" s="347">
        <f t="shared" si="547"/>
        <v>13.9</v>
      </c>
      <c r="V979" s="196">
        <f t="shared" si="548"/>
        <v>13.9</v>
      </c>
      <c r="W979" s="68">
        <v>48879971000</v>
      </c>
      <c r="X979" s="68">
        <v>57516912000</v>
      </c>
      <c r="Y979" s="218"/>
      <c r="Z979" s="466"/>
      <c r="AA979" s="466"/>
      <c r="AB979" s="198">
        <f>ROUND((((W979*I979)+(X979*J979)+(Y979*K979)+(Z979*L979)+(AA979*M979))/$L$2),2)</f>
        <v>1.25</v>
      </c>
      <c r="AC979" s="198">
        <f t="shared" si="540"/>
        <v>15.450000000000001</v>
      </c>
      <c r="AD979" s="199">
        <f t="shared" si="541"/>
        <v>12</v>
      </c>
      <c r="AE979" s="195">
        <v>44</v>
      </c>
      <c r="AF979" s="195"/>
      <c r="AG979" s="492"/>
      <c r="AH979" s="451"/>
      <c r="AI979" s="452"/>
      <c r="AJ979" s="453"/>
      <c r="AK979" s="454"/>
      <c r="AL979" s="455"/>
      <c r="AM979" s="460"/>
      <c r="AN979" s="460"/>
    </row>
    <row r="980" spans="1:41" s="470" customFormat="1" ht="14.25" x14ac:dyDescent="0.15">
      <c r="A980" s="467"/>
      <c r="B980" s="468"/>
      <c r="C980" s="469"/>
      <c r="J980" s="1"/>
      <c r="V980" s="471"/>
      <c r="W980" s="1"/>
      <c r="X980" s="1"/>
      <c r="Y980" s="1"/>
      <c r="Z980" s="1"/>
      <c r="AA980" s="1"/>
      <c r="AB980" s="1"/>
      <c r="AC980" s="1"/>
      <c r="AG980" s="493"/>
      <c r="AH980" s="872"/>
      <c r="AI980" s="873"/>
      <c r="AM980" s="472"/>
      <c r="AN980" s="472"/>
      <c r="AO980" s="472"/>
    </row>
  </sheetData>
  <mergeCells count="80">
    <mergeCell ref="AE1:AG1"/>
    <mergeCell ref="E1:F1"/>
    <mergeCell ref="H1:J1"/>
    <mergeCell ref="L1:N1"/>
    <mergeCell ref="Z1:AA1"/>
    <mergeCell ref="AC1:AD1"/>
    <mergeCell ref="AC2:AD2"/>
    <mergeCell ref="AE2:AG2"/>
    <mergeCell ref="A3:A4"/>
    <mergeCell ref="B3:B4"/>
    <mergeCell ref="C3:H3"/>
    <mergeCell ref="I3:M3"/>
    <mergeCell ref="N3:N4"/>
    <mergeCell ref="O3:O4"/>
    <mergeCell ref="A2:C2"/>
    <mergeCell ref="E2:F2"/>
    <mergeCell ref="H2:J2"/>
    <mergeCell ref="L2:M2"/>
    <mergeCell ref="P2:T2"/>
    <mergeCell ref="U2:V2"/>
    <mergeCell ref="C18:F18"/>
    <mergeCell ref="C20:F20"/>
    <mergeCell ref="C22:F22"/>
    <mergeCell ref="X2:Y2"/>
    <mergeCell ref="Z2:AA2"/>
    <mergeCell ref="AO3:AO4"/>
    <mergeCell ref="C6:F6"/>
    <mergeCell ref="C16:F16"/>
    <mergeCell ref="C8:F8"/>
    <mergeCell ref="C10:F10"/>
    <mergeCell ref="P3:T3"/>
    <mergeCell ref="U3:AH3"/>
    <mergeCell ref="AJ3:AJ4"/>
    <mergeCell ref="AK3:AK4"/>
    <mergeCell ref="AL3:AL4"/>
    <mergeCell ref="AM3:AM4"/>
    <mergeCell ref="C12:F12"/>
    <mergeCell ref="C14:F14"/>
    <mergeCell ref="C24:F24"/>
    <mergeCell ref="C48:F48"/>
    <mergeCell ref="C26:F26"/>
    <mergeCell ref="C28:F28"/>
    <mergeCell ref="C30:F30"/>
    <mergeCell ref="C32:F32"/>
    <mergeCell ref="C34:F34"/>
    <mergeCell ref="C36:F36"/>
    <mergeCell ref="C38:F38"/>
    <mergeCell ref="C40:F40"/>
    <mergeCell ref="C42:F42"/>
    <mergeCell ref="C44:F44"/>
    <mergeCell ref="C46:F46"/>
    <mergeCell ref="C168:F168"/>
    <mergeCell ref="C50:F50"/>
    <mergeCell ref="C52:F52"/>
    <mergeCell ref="C54:F54"/>
    <mergeCell ref="C68:F68"/>
    <mergeCell ref="C87:F87"/>
    <mergeCell ref="C94:F94"/>
    <mergeCell ref="C98:F98"/>
    <mergeCell ref="C111:F111"/>
    <mergeCell ref="C118:F118"/>
    <mergeCell ref="C123:F123"/>
    <mergeCell ref="C166:F166"/>
    <mergeCell ref="C257:F257"/>
    <mergeCell ref="C177:F177"/>
    <mergeCell ref="C209:F209"/>
    <mergeCell ref="C230:F230"/>
    <mergeCell ref="C232:F232"/>
    <mergeCell ref="C235:F235"/>
    <mergeCell ref="C237:F237"/>
    <mergeCell ref="C239:F239"/>
    <mergeCell ref="C241:F241"/>
    <mergeCell ref="C243:F243"/>
    <mergeCell ref="C253:F253"/>
    <mergeCell ref="C255:F255"/>
    <mergeCell ref="E303:F303"/>
    <mergeCell ref="E317:F317"/>
    <mergeCell ref="E322:F322"/>
    <mergeCell ref="E323:F323"/>
    <mergeCell ref="AH980:AI980"/>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pageSetUpPr fitToPage="1"/>
  </sheetPr>
  <dimension ref="A1:AU993"/>
  <sheetViews>
    <sheetView showZeros="0" view="pageBreakPreview" zoomScale="80" zoomScaleNormal="100" zoomScaleSheetLayoutView="80" workbookViewId="0">
      <pane xSplit="20" ySplit="2" topLeftCell="U3" activePane="bottomRight" state="frozen"/>
      <selection activeCell="I13" sqref="I13"/>
      <selection pane="topRight" activeCell="I13" sqref="I13"/>
      <selection pane="bottomLeft" activeCell="I13" sqref="I13"/>
      <selection pane="bottomRight" activeCell="D5" sqref="D5"/>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1"/>
      <c r="B1" s="2"/>
      <c r="C1" s="2"/>
      <c r="D1" s="3" t="s">
        <v>0</v>
      </c>
      <c r="E1" s="809">
        <v>26025306000</v>
      </c>
      <c r="F1" s="810"/>
      <c r="G1" s="4" t="s">
        <v>1</v>
      </c>
      <c r="H1" s="811">
        <v>29728084129</v>
      </c>
      <c r="I1" s="812"/>
      <c r="J1" s="813"/>
      <c r="K1" s="5" t="s">
        <v>2</v>
      </c>
      <c r="L1" s="811">
        <v>0</v>
      </c>
      <c r="M1" s="812"/>
      <c r="N1" s="814"/>
      <c r="O1" s="6" t="s">
        <v>1502</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26484502000</v>
      </c>
      <c r="F2" s="837"/>
      <c r="G2" s="10" t="s">
        <v>8</v>
      </c>
      <c r="H2" s="836">
        <f>E2</f>
        <v>26484502000</v>
      </c>
      <c r="I2" s="838"/>
      <c r="J2" s="837"/>
      <c r="K2" s="11" t="s">
        <v>9</v>
      </c>
      <c r="L2" s="839">
        <f>H2*3</f>
        <v>79453506000</v>
      </c>
      <c r="M2" s="840"/>
      <c r="N2" s="12" t="s">
        <v>1089</v>
      </c>
      <c r="O2" s="13" t="s">
        <v>10</v>
      </c>
      <c r="P2" s="841">
        <v>45895.5625</v>
      </c>
      <c r="Q2" s="841"/>
      <c r="R2" s="841"/>
      <c r="S2" s="841"/>
      <c r="T2" s="841"/>
      <c r="U2" s="670" t="s">
        <v>1344</v>
      </c>
      <c r="V2" s="14"/>
      <c r="W2" s="15"/>
      <c r="X2" s="846" t="s">
        <v>11</v>
      </c>
      <c r="Y2" s="846"/>
      <c r="Z2" s="816">
        <v>2968064000</v>
      </c>
      <c r="AA2" s="817"/>
      <c r="AB2" s="668"/>
      <c r="AC2" s="818">
        <f>H1</f>
        <v>29728084129</v>
      </c>
      <c r="AD2" s="819"/>
      <c r="AE2" s="820">
        <f>Z2/AC2</f>
        <v>9.9840406368623943E-2</v>
      </c>
      <c r="AF2" s="821"/>
      <c r="AG2" s="822"/>
      <c r="AI2" s="16"/>
      <c r="AJ2" s="17"/>
      <c r="AK2" s="17"/>
      <c r="AL2" s="17" t="s">
        <v>1453</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56.25" customHeight="1" x14ac:dyDescent="0.15">
      <c r="A5" s="43">
        <v>1</v>
      </c>
      <c r="B5" s="256" t="s">
        <v>105</v>
      </c>
      <c r="C5" s="80" t="s">
        <v>709</v>
      </c>
      <c r="D5" s="80" t="s">
        <v>1504</v>
      </c>
      <c r="E5" s="71" t="s">
        <v>317</v>
      </c>
      <c r="F5" s="104"/>
      <c r="G5" s="46"/>
      <c r="H5" s="47" t="s">
        <v>630</v>
      </c>
      <c r="I5" s="48">
        <v>0.7</v>
      </c>
      <c r="J5" s="49">
        <v>0.2</v>
      </c>
      <c r="K5" s="49">
        <v>0.1</v>
      </c>
      <c r="L5" s="49"/>
      <c r="M5" s="49"/>
      <c r="N5" s="50">
        <f t="shared" ref="N5" si="0">SUM(I5:M5)</f>
        <v>0.99999999999999989</v>
      </c>
      <c r="O5" s="51"/>
      <c r="P5" s="52">
        <v>8</v>
      </c>
      <c r="Q5" s="53">
        <v>8</v>
      </c>
      <c r="R5" s="53">
        <v>8</v>
      </c>
      <c r="S5" s="53"/>
      <c r="T5" s="53"/>
      <c r="U5" s="54">
        <f t="shared" ref="U5" si="1">ROUND(((P5*I5)+(Q5*J5)+(R5*K5)+(S5*L5)+(T5*M5)),2)</f>
        <v>8</v>
      </c>
      <c r="V5" s="55">
        <f>IF(U5&gt;=8,8,U5)</f>
        <v>8</v>
      </c>
      <c r="W5" s="57"/>
      <c r="X5" s="57"/>
      <c r="Y5" s="57"/>
      <c r="Z5" s="57"/>
      <c r="AA5" s="57"/>
      <c r="AB5" s="476">
        <f t="shared" ref="AB5" si="2">(((((W5*I5)+(X5*J5)+(Y5*K5)+(Z5*L5)+(AA5*M5))/$L$2)))</f>
        <v>0</v>
      </c>
      <c r="AC5" s="536">
        <f t="shared" ref="AC5" si="3">12*AB5</f>
        <v>0</v>
      </c>
      <c r="AD5" s="488">
        <f t="shared" ref="AD5" si="4">IF(AC5&gt;=12,12,AC5)</f>
        <v>0</v>
      </c>
      <c r="AE5" s="59"/>
      <c r="AF5" s="59"/>
      <c r="AG5" s="263">
        <v>19.8</v>
      </c>
      <c r="AH5" s="60">
        <f t="shared" ref="AH5" si="5">V5+AD5+AG5+AE5+AF5</f>
        <v>27.8</v>
      </c>
      <c r="AI5" s="55">
        <f t="shared" ref="AI5" si="6">IF(AH5&gt;=40,40,AH5)</f>
        <v>27.8</v>
      </c>
      <c r="AJ5" s="61"/>
      <c r="AK5" s="62"/>
      <c r="AL5" s="63"/>
      <c r="AM5" s="64"/>
      <c r="AN5" s="65"/>
      <c r="AO5" s="66"/>
    </row>
    <row r="6" spans="1:41" s="22" customFormat="1" ht="26.25" customHeight="1" x14ac:dyDescent="0.15">
      <c r="A6" s="43"/>
      <c r="B6" s="241"/>
      <c r="C6" s="843" t="s">
        <v>1171</v>
      </c>
      <c r="D6" s="844"/>
      <c r="E6" s="844"/>
      <c r="F6" s="845"/>
      <c r="G6" s="46"/>
      <c r="H6" s="47"/>
      <c r="I6" s="172"/>
      <c r="J6" s="217"/>
      <c r="K6" s="217"/>
      <c r="L6" s="217"/>
      <c r="M6" s="217"/>
      <c r="N6" s="50"/>
      <c r="O6" s="51"/>
      <c r="P6" s="53">
        <v>88</v>
      </c>
      <c r="Q6" s="53">
        <v>88</v>
      </c>
      <c r="R6" s="53">
        <v>88</v>
      </c>
      <c r="S6" s="53"/>
      <c r="T6" s="54"/>
      <c r="U6" s="496">
        <f>(I5*P6)+(J5*Q6)+(K5*R6)+(L5*S6)</f>
        <v>87.999999999999986</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105</v>
      </c>
      <c r="C7" s="665" t="s">
        <v>1493</v>
      </c>
      <c r="D7" s="117" t="s">
        <v>201</v>
      </c>
      <c r="E7" s="80"/>
      <c r="F7" s="104"/>
      <c r="G7" s="46"/>
      <c r="H7" s="175"/>
      <c r="I7" s="48">
        <v>0.51</v>
      </c>
      <c r="J7" s="49">
        <v>0.49</v>
      </c>
      <c r="K7" s="49"/>
      <c r="L7" s="49"/>
      <c r="M7" s="49"/>
      <c r="N7" s="50">
        <f>SUM(I7:M7)</f>
        <v>1</v>
      </c>
      <c r="O7" s="51"/>
      <c r="P7" s="52">
        <v>8</v>
      </c>
      <c r="Q7" s="53">
        <v>8</v>
      </c>
      <c r="R7" s="53"/>
      <c r="S7" s="53"/>
      <c r="T7" s="53"/>
      <c r="U7" s="54">
        <f>ROUND(((P7*I7)+(Q7*J7)+(R7*K7)+(S7*L7)+(T7*M7)),3)</f>
        <v>8</v>
      </c>
      <c r="V7" s="55">
        <f>IF(U7&gt;=8,8,U7)</f>
        <v>8</v>
      </c>
      <c r="W7" s="57">
        <v>59183685000</v>
      </c>
      <c r="X7" s="57">
        <v>101360213000</v>
      </c>
      <c r="Y7" s="57"/>
      <c r="Z7" s="57"/>
      <c r="AA7" s="57"/>
      <c r="AB7" s="476">
        <f>(((((W7*I7)+(X7*J7)+(Y7*K7)+(Z7*L7)+(AA7*M7))/$L$2)))</f>
        <v>1.0049925766648988</v>
      </c>
      <c r="AC7" s="536">
        <f>12*AB7</f>
        <v>12.059910919978787</v>
      </c>
      <c r="AD7" s="488">
        <f>IF(AC7&gt;=12,12,AC7)</f>
        <v>12</v>
      </c>
      <c r="AE7" s="59"/>
      <c r="AF7" s="59">
        <v>0.3</v>
      </c>
      <c r="AG7" s="699">
        <v>20</v>
      </c>
      <c r="AH7" s="60">
        <f>V7+AD7+AG7+AE7+AF7</f>
        <v>40.299999999999997</v>
      </c>
      <c r="AI7" s="55">
        <f>IF(AH7&gt;=40,40,AH7)</f>
        <v>40</v>
      </c>
      <c r="AJ7" s="61"/>
      <c r="AK7" s="62"/>
      <c r="AL7" s="63"/>
      <c r="AM7" s="64"/>
      <c r="AN7" s="65"/>
      <c r="AO7" s="66"/>
    </row>
    <row r="8" spans="1:41" s="22" customFormat="1" ht="26.25" customHeight="1" x14ac:dyDescent="0.15">
      <c r="A8" s="177"/>
      <c r="B8" s="241"/>
      <c r="C8" s="843" t="s">
        <v>1171</v>
      </c>
      <c r="D8" s="844"/>
      <c r="E8" s="844"/>
      <c r="F8" s="845"/>
      <c r="G8" s="46"/>
      <c r="H8" s="47"/>
      <c r="I8" s="172"/>
      <c r="J8" s="217"/>
      <c r="K8" s="217"/>
      <c r="L8" s="217"/>
      <c r="M8" s="217"/>
      <c r="N8" s="50"/>
      <c r="O8" s="51"/>
      <c r="P8" s="674">
        <v>93.38</v>
      </c>
      <c r="Q8" s="53">
        <v>88</v>
      </c>
      <c r="R8" s="53"/>
      <c r="S8" s="53"/>
      <c r="T8" s="54"/>
      <c r="U8" s="496">
        <f>(I7*P8)+(J7*Q8)+(K7*R8)+(L7*S8)</f>
        <v>90.743799999999993</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105</v>
      </c>
      <c r="C9" s="67" t="s">
        <v>1379</v>
      </c>
      <c r="D9" s="46" t="s">
        <v>1346</v>
      </c>
      <c r="E9" s="659"/>
      <c r="F9" s="80"/>
      <c r="G9" s="46"/>
      <c r="H9" s="175" t="s">
        <v>1495</v>
      </c>
      <c r="I9" s="48">
        <v>0.55000000000000004</v>
      </c>
      <c r="J9" s="49">
        <v>0.45</v>
      </c>
      <c r="K9" s="49"/>
      <c r="L9" s="217"/>
      <c r="M9" s="49"/>
      <c r="N9" s="50">
        <f>SUM(I9:M9)</f>
        <v>1</v>
      </c>
      <c r="O9" s="51"/>
      <c r="P9" s="52">
        <v>8</v>
      </c>
      <c r="Q9" s="53">
        <v>8</v>
      </c>
      <c r="R9" s="53"/>
      <c r="S9" s="53"/>
      <c r="T9" s="53"/>
      <c r="U9" s="54">
        <f>ROUND(((P9*I9)+(Q9*J9)+(R9*K9)+(S9*L9)+(T9*M9)),3)</f>
        <v>8</v>
      </c>
      <c r="V9" s="55">
        <f>IF(U9&gt;=8,8,U9)</f>
        <v>8</v>
      </c>
      <c r="W9" s="57">
        <v>39361754000</v>
      </c>
      <c r="X9" s="57">
        <v>130509297000</v>
      </c>
      <c r="Y9" s="57"/>
      <c r="Z9" s="57"/>
      <c r="AA9" s="57"/>
      <c r="AB9" s="476">
        <f>(((((W9*I9)+(X9*J9)+(Y9*K9)+(Z9*L9)+(AA9*M9))/$L$2)))</f>
        <v>1.0116375273609701</v>
      </c>
      <c r="AC9" s="536">
        <f>12*AB9</f>
        <v>12.139650328331641</v>
      </c>
      <c r="AD9" s="488">
        <f>IF(AC9&gt;=12,12,AC9)</f>
        <v>12</v>
      </c>
      <c r="AE9" s="182"/>
      <c r="AF9" s="59">
        <v>0.3</v>
      </c>
      <c r="AG9" s="263">
        <v>19.8</v>
      </c>
      <c r="AH9" s="60">
        <f>V9+AD9+AG9+AE9+AF9</f>
        <v>40.099999999999994</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46"/>
      <c r="H10" s="47"/>
      <c r="I10" s="172"/>
      <c r="J10" s="217"/>
      <c r="K10" s="217"/>
      <c r="L10" s="217"/>
      <c r="M10" s="217"/>
      <c r="N10" s="50"/>
      <c r="O10" s="51"/>
      <c r="P10" s="674">
        <v>90.73</v>
      </c>
      <c r="Q10" s="54">
        <v>88</v>
      </c>
      <c r="R10" s="53"/>
      <c r="S10" s="54"/>
      <c r="T10" s="54"/>
      <c r="U10" s="496">
        <f>(I9*P10)+(J9*Q10)+(K9*R10)+(L9*S10)</f>
        <v>89.501500000000007</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48.75" customHeight="1" x14ac:dyDescent="0.15">
      <c r="A11" s="43">
        <v>4</v>
      </c>
      <c r="B11" s="671" t="s">
        <v>1541</v>
      </c>
      <c r="C11" s="71" t="s">
        <v>1506</v>
      </c>
      <c r="D11" s="80" t="s">
        <v>1051</v>
      </c>
      <c r="E11" s="664"/>
      <c r="F11" s="45"/>
      <c r="G11" s="83"/>
      <c r="H11" s="47"/>
      <c r="I11" s="48">
        <v>0.51</v>
      </c>
      <c r="J11" s="49">
        <v>0.49</v>
      </c>
      <c r="K11" s="49"/>
      <c r="L11" s="49"/>
      <c r="M11" s="49"/>
      <c r="N11" s="50">
        <f>SUM(I11:M11)</f>
        <v>1</v>
      </c>
      <c r="O11" s="51"/>
      <c r="P11" s="52">
        <v>8</v>
      </c>
      <c r="Q11" s="53">
        <v>8</v>
      </c>
      <c r="R11" s="53">
        <v>8</v>
      </c>
      <c r="S11" s="53"/>
      <c r="T11" s="53"/>
      <c r="U11" s="54">
        <f>ROUND(((P11*I11)+(Q11*J11)+(R11*K11)+(S11*L11)+(T11*M11)),3)</f>
        <v>8</v>
      </c>
      <c r="V11" s="55">
        <f>IF(U11&gt;=8,8,U11)</f>
        <v>8</v>
      </c>
      <c r="W11" s="57">
        <v>34748832000</v>
      </c>
      <c r="X11" s="57">
        <v>172249167000</v>
      </c>
      <c r="Y11" s="57"/>
      <c r="Z11" s="57"/>
      <c r="AA11" s="57"/>
      <c r="AB11" s="476">
        <f>(((((W11*I11)+(X11*J11)+(Y11*K11)+(Z11*L11)+(AA11*M11))/$L$2)))</f>
        <v>1.2853302678676004</v>
      </c>
      <c r="AC11" s="536">
        <f>12*AB11</f>
        <v>15.423963214411206</v>
      </c>
      <c r="AD11" s="488">
        <f>IF(AC11&gt;=12,12,AC11)</f>
        <v>12</v>
      </c>
      <c r="AE11" s="59"/>
      <c r="AF11" s="59">
        <v>0.3</v>
      </c>
      <c r="AG11" s="263">
        <v>19.8</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83"/>
      <c r="H12" s="47"/>
      <c r="I12" s="172"/>
      <c r="J12" s="217"/>
      <c r="K12" s="217"/>
      <c r="L12" s="217"/>
      <c r="M12" s="217"/>
      <c r="N12" s="50"/>
      <c r="O12" s="51"/>
      <c r="P12" s="234">
        <v>88</v>
      </c>
      <c r="Q12" s="54">
        <v>88</v>
      </c>
      <c r="R12" s="676">
        <v>92.23</v>
      </c>
      <c r="S12" s="54"/>
      <c r="T12" s="54"/>
      <c r="U12" s="496">
        <f>(I11*P12)+(J11*Q12)+(K11*R12)+(L11*S12)</f>
        <v>88</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105</v>
      </c>
      <c r="C13" s="67" t="s">
        <v>1508</v>
      </c>
      <c r="D13" s="67" t="s">
        <v>1359</v>
      </c>
      <c r="E13" s="45"/>
      <c r="F13" s="45"/>
      <c r="G13" s="80"/>
      <c r="H13" s="47"/>
      <c r="I13" s="48">
        <v>0.5</v>
      </c>
      <c r="J13" s="49">
        <v>0.5</v>
      </c>
      <c r="K13" s="49"/>
      <c r="L13" s="49"/>
      <c r="M13" s="49"/>
      <c r="N13" s="50">
        <f>SUM(I13:M13)</f>
        <v>1</v>
      </c>
      <c r="O13" s="51"/>
      <c r="P13" s="52">
        <v>8</v>
      </c>
      <c r="Q13" s="53">
        <v>8</v>
      </c>
      <c r="R13" s="53"/>
      <c r="S13" s="53"/>
      <c r="T13" s="53"/>
      <c r="U13" s="54">
        <f>ROUND(((P13*I13)+(Q13*J13)+(R13*K13)+(S13*L13)+(T13*M13)),3)</f>
        <v>8</v>
      </c>
      <c r="V13" s="55">
        <f>IF(U13&gt;=8,8,U13)</f>
        <v>8</v>
      </c>
      <c r="W13" s="72">
        <v>57539030000</v>
      </c>
      <c r="X13" s="57">
        <v>103344394000</v>
      </c>
      <c r="Y13" s="57"/>
      <c r="Z13" s="57"/>
      <c r="AA13" s="57"/>
      <c r="AB13" s="476">
        <f>(((((W13*I13)+(X13*J13)+(Y13*K13)+(Z13*L13)+(AA13*M13))/$L$2)))</f>
        <v>1.0124375379986379</v>
      </c>
      <c r="AC13" s="536">
        <f>12*AB13</f>
        <v>12.149250455983655</v>
      </c>
      <c r="AD13" s="488">
        <f>IF(AC13&gt;=12,12,AC13)</f>
        <v>12</v>
      </c>
      <c r="AE13" s="59"/>
      <c r="AF13" s="59">
        <v>0.3</v>
      </c>
      <c r="AG13" s="263">
        <v>19.8</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56"/>
      <c r="C14" s="843" t="s">
        <v>1171</v>
      </c>
      <c r="D14" s="844"/>
      <c r="E14" s="844"/>
      <c r="F14" s="845"/>
      <c r="G14" s="46"/>
      <c r="H14" s="47"/>
      <c r="I14" s="172"/>
      <c r="J14" s="217"/>
      <c r="K14" s="217"/>
      <c r="L14" s="217"/>
      <c r="M14" s="217"/>
      <c r="N14" s="50"/>
      <c r="O14" s="51"/>
      <c r="P14" s="234">
        <v>88</v>
      </c>
      <c r="Q14" s="54">
        <v>88</v>
      </c>
      <c r="R14" s="54"/>
      <c r="S14" s="54"/>
      <c r="T14" s="54"/>
      <c r="U14" s="496">
        <f>(I13*P14)+(J13*Q14)+(K13*R14)+(L13*S14)</f>
        <v>88</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54" customHeight="1" x14ac:dyDescent="0.15">
      <c r="A15" s="43">
        <v>6</v>
      </c>
      <c r="B15" s="256" t="s">
        <v>105</v>
      </c>
      <c r="C15" s="579" t="s">
        <v>1527</v>
      </c>
      <c r="D15" s="80" t="s">
        <v>1528</v>
      </c>
      <c r="E15" s="80"/>
      <c r="F15" s="45"/>
      <c r="G15" s="542"/>
      <c r="H15" s="175" t="s">
        <v>1495</v>
      </c>
      <c r="I15" s="48">
        <v>0.6</v>
      </c>
      <c r="J15" s="49">
        <v>0.4</v>
      </c>
      <c r="K15" s="49"/>
      <c r="L15" s="49"/>
      <c r="M15" s="49"/>
      <c r="N15" s="50">
        <f>SUM(I15:M15)</f>
        <v>1</v>
      </c>
      <c r="O15" s="51"/>
      <c r="P15" s="52">
        <v>8</v>
      </c>
      <c r="Q15" s="53">
        <v>8</v>
      </c>
      <c r="R15" s="53"/>
      <c r="S15" s="53"/>
      <c r="T15" s="53"/>
      <c r="U15" s="54">
        <f>ROUND(((P15*I15)+(Q15*J15)+(R15*K15)+(S15*L15)+(T15*M15)),3)</f>
        <v>8</v>
      </c>
      <c r="V15" s="55">
        <f>IF(U15&gt;=8,8,U15)</f>
        <v>8</v>
      </c>
      <c r="W15" s="57">
        <v>84250397000</v>
      </c>
      <c r="X15" s="57">
        <v>75890281000</v>
      </c>
      <c r="Y15" s="57"/>
      <c r="Z15" s="57"/>
      <c r="AA15" s="57"/>
      <c r="AB15" s="476">
        <f>(((((W15*I15)+(X15*J15)+(Y15*K15)+(Z15*L15)+(AA15*M15))/$L$2)))</f>
        <v>1.0182854687368987</v>
      </c>
      <c r="AC15" s="536">
        <f>12*AB15</f>
        <v>12.219425624842785</v>
      </c>
      <c r="AD15" s="488">
        <f>IF(AC15&gt;=12,12,AC15)</f>
        <v>12</v>
      </c>
      <c r="AE15" s="59"/>
      <c r="AF15" s="59">
        <v>0.3</v>
      </c>
      <c r="AG15" s="263">
        <v>19.8</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56"/>
      <c r="C16" s="843" t="s">
        <v>1171</v>
      </c>
      <c r="D16" s="844"/>
      <c r="E16" s="844"/>
      <c r="F16" s="845"/>
      <c r="G16" s="46"/>
      <c r="H16" s="47"/>
      <c r="I16" s="172"/>
      <c r="J16" s="217"/>
      <c r="K16" s="217"/>
      <c r="L16" s="217"/>
      <c r="M16" s="217"/>
      <c r="N16" s="50"/>
      <c r="O16" s="51"/>
      <c r="P16" s="234">
        <v>88</v>
      </c>
      <c r="Q16" s="54">
        <v>88</v>
      </c>
      <c r="R16" s="54"/>
      <c r="S16" s="54"/>
      <c r="T16" s="54"/>
      <c r="U16" s="496">
        <f>(I15*P16)+(J15*Q16)+(K15*R16)+(L15*S16)</f>
        <v>88</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105</v>
      </c>
      <c r="C17" s="80" t="s">
        <v>1529</v>
      </c>
      <c r="D17" s="71" t="s">
        <v>1509</v>
      </c>
      <c r="E17" s="67" t="s">
        <v>1519</v>
      </c>
      <c r="F17" s="550"/>
      <c r="G17" s="80"/>
      <c r="H17" s="47"/>
      <c r="I17" s="48">
        <v>0.51</v>
      </c>
      <c r="J17" s="49">
        <v>0.28000000000000003</v>
      </c>
      <c r="K17" s="49">
        <v>0.21</v>
      </c>
      <c r="L17" s="49"/>
      <c r="M17" s="49"/>
      <c r="N17" s="50">
        <f>SUM(I17:M17)</f>
        <v>1</v>
      </c>
      <c r="O17" s="51"/>
      <c r="P17" s="52">
        <v>8</v>
      </c>
      <c r="Q17" s="53">
        <v>8</v>
      </c>
      <c r="R17" s="53">
        <v>8</v>
      </c>
      <c r="S17" s="53"/>
      <c r="T17" s="53"/>
      <c r="U17" s="54">
        <f>ROUND(((P17*I17)+(Q17*J17)+(R17*K17)+(S17*L17)+(T17*M17)),3)</f>
        <v>8</v>
      </c>
      <c r="V17" s="55">
        <f>IF(U17&gt;=8,8,U17)</f>
        <v>8</v>
      </c>
      <c r="W17" s="57">
        <v>816103333000</v>
      </c>
      <c r="X17" s="57">
        <v>14977246000</v>
      </c>
      <c r="Y17" s="57">
        <v>3531460000</v>
      </c>
      <c r="Z17" s="57"/>
      <c r="AA17" s="57"/>
      <c r="AB17" s="476">
        <f>(((((W17*I17)+(X17*J17)+(Y17*K17)+(Z17*L17)+(AA17*M17))/$L$2)))</f>
        <v>5.3005582322572398</v>
      </c>
      <c r="AC17" s="536">
        <f>12*AB17</f>
        <v>63.606698787086877</v>
      </c>
      <c r="AD17" s="488">
        <f>IF(AC17&gt;=12,12,AC17)</f>
        <v>12</v>
      </c>
      <c r="AE17" s="59"/>
      <c r="AF17" s="59">
        <v>0.3</v>
      </c>
      <c r="AG17" s="263">
        <v>19.8</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56"/>
      <c r="C18" s="843" t="s">
        <v>1171</v>
      </c>
      <c r="D18" s="844"/>
      <c r="E18" s="844"/>
      <c r="F18" s="845"/>
      <c r="G18" s="46"/>
      <c r="H18" s="47"/>
      <c r="I18" s="172"/>
      <c r="J18" s="217"/>
      <c r="K18" s="217"/>
      <c r="L18" s="217"/>
      <c r="M18" s="217"/>
      <c r="N18" s="50"/>
      <c r="O18" s="51"/>
      <c r="P18" s="674">
        <v>89.67</v>
      </c>
      <c r="Q18" s="54">
        <v>88</v>
      </c>
      <c r="R18" s="54">
        <v>88</v>
      </c>
      <c r="S18" s="54"/>
      <c r="T18" s="54"/>
      <c r="U18" s="496">
        <f>(I17*P18)+(J17*Q18)+(K17*R18)+(L17*S18)</f>
        <v>88.851700000000008</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48.75" customHeight="1" x14ac:dyDescent="0.15">
      <c r="A19" s="43">
        <v>8</v>
      </c>
      <c r="B19" s="256" t="s">
        <v>105</v>
      </c>
      <c r="C19" s="580" t="s">
        <v>1512</v>
      </c>
      <c r="D19" s="117" t="s">
        <v>1480</v>
      </c>
      <c r="E19" s="104"/>
      <c r="F19" s="45"/>
      <c r="G19" s="80"/>
      <c r="H19" s="175"/>
      <c r="I19" s="48">
        <v>0.51</v>
      </c>
      <c r="J19" s="49">
        <v>0.49</v>
      </c>
      <c r="K19" s="49"/>
      <c r="L19" s="49"/>
      <c r="M19" s="49"/>
      <c r="N19" s="50">
        <f>SUM(I19:M19)</f>
        <v>1</v>
      </c>
      <c r="O19" s="51"/>
      <c r="P19" s="52">
        <v>8</v>
      </c>
      <c r="Q19" s="53">
        <v>8</v>
      </c>
      <c r="R19" s="53"/>
      <c r="S19" s="53"/>
      <c r="T19" s="53"/>
      <c r="U19" s="54">
        <f>ROUND(((P19*I19)+(Q19*J19)+(R19*K19)+(S19*L19)+(T19*M19)),3)</f>
        <v>8</v>
      </c>
      <c r="V19" s="55">
        <f>IF(U19&gt;=8,8,U19)</f>
        <v>8</v>
      </c>
      <c r="W19" s="57">
        <v>52502259000</v>
      </c>
      <c r="X19" s="57">
        <v>328448752000</v>
      </c>
      <c r="Y19" s="57"/>
      <c r="Z19" s="57"/>
      <c r="AA19" s="57"/>
      <c r="AB19" s="476">
        <f>(((((W19*I19)+(X19*J19)+(Y19*K19)+(Z19*L19)+(AA19*M19))/$L$2)))</f>
        <v>2.3625897713060011</v>
      </c>
      <c r="AC19" s="536">
        <f>12*AB19</f>
        <v>28.351077255672013</v>
      </c>
      <c r="AD19" s="488">
        <f>IF(AC19&gt;=12,12,AC19)</f>
        <v>12</v>
      </c>
      <c r="AE19" s="59"/>
      <c r="AF19" s="59">
        <v>0.3</v>
      </c>
      <c r="AG19" s="699">
        <v>20</v>
      </c>
      <c r="AH19" s="60">
        <f>V19+AD19+AG19+AE19+AF19</f>
        <v>40.299999999999997</v>
      </c>
      <c r="AI19" s="55">
        <f>IF(AH19&gt;=40,40,AH19)</f>
        <v>40</v>
      </c>
      <c r="AJ19" s="61"/>
      <c r="AK19" s="62"/>
      <c r="AL19" s="63"/>
      <c r="AM19" s="64">
        <f>100%+AL19</f>
        <v>1</v>
      </c>
      <c r="AN19" s="65">
        <f>ROUNDUP((($E$2*AM19-$AN$4)*AJ19+$AN$4),-3)</f>
        <v>0</v>
      </c>
      <c r="AO19" s="66"/>
    </row>
    <row r="20" spans="1:41" s="22" customFormat="1" ht="26.25" customHeight="1" x14ac:dyDescent="0.15">
      <c r="A20" s="177"/>
      <c r="B20" s="256"/>
      <c r="C20" s="843" t="s">
        <v>1171</v>
      </c>
      <c r="D20" s="844"/>
      <c r="E20" s="844"/>
      <c r="F20" s="845"/>
      <c r="G20" s="46"/>
      <c r="H20" s="47"/>
      <c r="I20" s="172"/>
      <c r="J20" s="217"/>
      <c r="K20" s="217"/>
      <c r="L20" s="217"/>
      <c r="M20" s="217"/>
      <c r="N20" s="50"/>
      <c r="O20" s="51"/>
      <c r="P20" s="234">
        <v>88</v>
      </c>
      <c r="Q20" s="676">
        <v>93.38</v>
      </c>
      <c r="R20" s="54"/>
      <c r="S20" s="54"/>
      <c r="T20" s="54"/>
      <c r="U20" s="496">
        <f>(I19*P20)+(J19*Q20)+(K19*R20)+(L19*S20)</f>
        <v>90.636200000000002</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2.5" customHeight="1" x14ac:dyDescent="0.15">
      <c r="A21" s="43">
        <v>9</v>
      </c>
      <c r="B21" s="256" t="s">
        <v>105</v>
      </c>
      <c r="C21" s="45" t="s">
        <v>1475</v>
      </c>
      <c r="D21" s="579" t="s">
        <v>1511</v>
      </c>
      <c r="E21" s="665" t="s">
        <v>1515</v>
      </c>
      <c r="F21" s="45"/>
      <c r="G21" s="46"/>
      <c r="H21" s="175"/>
      <c r="I21" s="48">
        <v>0.6</v>
      </c>
      <c r="J21" s="49">
        <v>0.2</v>
      </c>
      <c r="K21" s="49">
        <v>0.2</v>
      </c>
      <c r="L21" s="49"/>
      <c r="M21" s="49"/>
      <c r="N21" s="50">
        <f>SUM(I21:M21)</f>
        <v>1</v>
      </c>
      <c r="O21" s="51"/>
      <c r="P21" s="52">
        <v>8</v>
      </c>
      <c r="Q21" s="53">
        <v>8</v>
      </c>
      <c r="R21" s="53">
        <v>8</v>
      </c>
      <c r="S21" s="53"/>
      <c r="T21" s="53"/>
      <c r="U21" s="54">
        <f>ROUND(((P21*I21)+(Q21*J21)+(R21*K21)+(S21*L21)+(T21*M21)),3)</f>
        <v>8</v>
      </c>
      <c r="V21" s="55">
        <f>IF(U21&gt;=8,8,U21)</f>
        <v>8</v>
      </c>
      <c r="W21" s="57">
        <v>122548884000</v>
      </c>
      <c r="X21" s="57">
        <v>24296161000</v>
      </c>
      <c r="Y21" s="57">
        <v>8139504000</v>
      </c>
      <c r="Z21" s="57"/>
      <c r="AA21" s="57"/>
      <c r="AB21" s="476">
        <f>(((((W21*I21)+(X21*J21)+(Y21*K21)+(Z21*L21)+(AA21*M21))/$L$2)))</f>
        <v>1.0070853688948604</v>
      </c>
      <c r="AC21" s="536">
        <f>12*AB21</f>
        <v>12.085024426738325</v>
      </c>
      <c r="AD21" s="488">
        <f>IF(AC21&gt;=12,12,AC21)</f>
        <v>12</v>
      </c>
      <c r="AE21" s="59"/>
      <c r="AF21" s="59">
        <v>0.3</v>
      </c>
      <c r="AG21" s="699">
        <v>20</v>
      </c>
      <c r="AH21" s="60">
        <f>V21+AD21+AG21+AE21+AF21</f>
        <v>40.299999999999997</v>
      </c>
      <c r="AI21" s="55">
        <f>IF(AH21&gt;=40,40,AH21)</f>
        <v>40</v>
      </c>
      <c r="AJ21" s="61"/>
      <c r="AK21" s="62"/>
      <c r="AL21" s="63"/>
      <c r="AM21" s="64">
        <f>100%+AL21</f>
        <v>1</v>
      </c>
      <c r="AN21" s="65">
        <f>ROUNDUP((($E$2*AM21-$AN$4)*AJ21+$AN$4),-3)</f>
        <v>0</v>
      </c>
      <c r="AO21" s="66"/>
    </row>
    <row r="22" spans="1:41" s="22" customFormat="1" ht="26.25" customHeight="1" x14ac:dyDescent="0.15">
      <c r="A22" s="177"/>
      <c r="B22" s="256"/>
      <c r="C22" s="843" t="s">
        <v>1171</v>
      </c>
      <c r="D22" s="844"/>
      <c r="E22" s="844"/>
      <c r="F22" s="845"/>
      <c r="G22" s="46"/>
      <c r="H22" s="47"/>
      <c r="I22" s="172"/>
      <c r="J22" s="217"/>
      <c r="K22" s="217"/>
      <c r="L22" s="217"/>
      <c r="M22" s="217"/>
      <c r="N22" s="50"/>
      <c r="O22" s="51"/>
      <c r="P22" s="674">
        <v>94.48</v>
      </c>
      <c r="Q22" s="54">
        <v>88</v>
      </c>
      <c r="R22" s="54">
        <v>88</v>
      </c>
      <c r="S22" s="54"/>
      <c r="T22" s="54"/>
      <c r="U22" s="496">
        <f>(I21*P22)+(J21*Q22)+(K21*R22)+(L21*S22)</f>
        <v>91.888000000000005</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v>10</v>
      </c>
      <c r="B23" s="256" t="s">
        <v>105</v>
      </c>
      <c r="C23" s="45" t="s">
        <v>1351</v>
      </c>
      <c r="D23" s="71" t="s">
        <v>1507</v>
      </c>
      <c r="E23" s="73"/>
      <c r="F23" s="73"/>
      <c r="G23" s="46"/>
      <c r="H23" s="47"/>
      <c r="I23" s="48">
        <v>0.6</v>
      </c>
      <c r="J23" s="49">
        <v>0.4</v>
      </c>
      <c r="K23" s="49"/>
      <c r="L23" s="49"/>
      <c r="M23" s="49"/>
      <c r="N23" s="50">
        <f>SUM(I23:M23)</f>
        <v>1</v>
      </c>
      <c r="O23" s="51"/>
      <c r="P23" s="52">
        <v>8</v>
      </c>
      <c r="Q23" s="53">
        <v>8</v>
      </c>
      <c r="R23" s="53"/>
      <c r="S23" s="53"/>
      <c r="T23" s="53"/>
      <c r="U23" s="54">
        <f>ROUND(((P23*I23)+(Q23*J23)+(R23*K23)+(S23*L23)+(T23*M23)),3)</f>
        <v>8</v>
      </c>
      <c r="V23" s="55">
        <f>IF(U23&gt;=8,8,U23)</f>
        <v>8</v>
      </c>
      <c r="W23" s="57">
        <v>229675529000</v>
      </c>
      <c r="X23" s="57">
        <v>43485493000</v>
      </c>
      <c r="Y23" s="57"/>
      <c r="Z23" s="57"/>
      <c r="AA23" s="57"/>
      <c r="AB23" s="476">
        <f>(((((W23*I23)+(X23*J23)+(Y23*K23)+(Z23*L23)+(AA23*M23))/$L$2)))</f>
        <v>1.9533375229533609</v>
      </c>
      <c r="AC23" s="536">
        <f>12*AB23</f>
        <v>23.440050275440331</v>
      </c>
      <c r="AD23" s="488">
        <f>IF(AC23&gt;=12,12,AC23)</f>
        <v>12</v>
      </c>
      <c r="AE23" s="59"/>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56"/>
      <c r="C24" s="843" t="s">
        <v>1171</v>
      </c>
      <c r="D24" s="844"/>
      <c r="E24" s="844"/>
      <c r="F24" s="845"/>
      <c r="G24" s="46"/>
      <c r="H24" s="47"/>
      <c r="I24" s="172"/>
      <c r="J24" s="217"/>
      <c r="K24" s="217"/>
      <c r="L24" s="217"/>
      <c r="M24" s="217"/>
      <c r="N24" s="50"/>
      <c r="O24" s="51"/>
      <c r="P24" s="234">
        <v>88</v>
      </c>
      <c r="Q24" s="54">
        <v>88</v>
      </c>
      <c r="R24" s="54"/>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75" customHeight="1" x14ac:dyDescent="0.15">
      <c r="A25" s="43">
        <v>11</v>
      </c>
      <c r="B25" s="256" t="s">
        <v>105</v>
      </c>
      <c r="C25" s="80" t="s">
        <v>1352</v>
      </c>
      <c r="D25" s="702" t="s">
        <v>1530</v>
      </c>
      <c r="E25" s="67" t="s">
        <v>1510</v>
      </c>
      <c r="F25" s="73"/>
      <c r="G25" s="638"/>
      <c r="H25" s="47"/>
      <c r="I25" s="48">
        <v>0.6</v>
      </c>
      <c r="J25" s="49">
        <v>0.2</v>
      </c>
      <c r="K25" s="49">
        <v>0.2</v>
      </c>
      <c r="L25" s="49"/>
      <c r="M25" s="49"/>
      <c r="N25" s="50">
        <f>SUM(I25:M25)</f>
        <v>1</v>
      </c>
      <c r="O25" s="51"/>
      <c r="P25" s="52">
        <v>8</v>
      </c>
      <c r="Q25" s="53">
        <v>8</v>
      </c>
      <c r="R25" s="53">
        <v>8</v>
      </c>
      <c r="S25" s="53"/>
      <c r="T25" s="53"/>
      <c r="U25" s="54">
        <f>ROUND(((P25*I25)+(Q25*J25)+(R25*K25)+(S25*L25)+(T25*M25)),3)</f>
        <v>8</v>
      </c>
      <c r="V25" s="55">
        <f>IF(U25&gt;=8,8,U25)</f>
        <v>8</v>
      </c>
      <c r="W25" s="57">
        <v>233566701000</v>
      </c>
      <c r="X25" s="57">
        <v>2278692000</v>
      </c>
      <c r="Y25" s="57">
        <v>1939117000</v>
      </c>
      <c r="Z25" s="57"/>
      <c r="AA25" s="57"/>
      <c r="AB25" s="476">
        <f>(((((W25*I25)+(X25*J25)+(Y25*K25)+(Z25*L25)+(AA25*M25))/$L$2)))</f>
        <v>1.7744161270869532</v>
      </c>
      <c r="AC25" s="536">
        <f>12*AB25</f>
        <v>21.292993525043439</v>
      </c>
      <c r="AD25" s="488">
        <f>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56"/>
      <c r="C26" s="843" t="s">
        <v>1171</v>
      </c>
      <c r="D26" s="844"/>
      <c r="E26" s="844"/>
      <c r="F26" s="845"/>
      <c r="G26" s="46"/>
      <c r="H26" s="47"/>
      <c r="I26" s="172"/>
      <c r="J26" s="217"/>
      <c r="K26" s="217"/>
      <c r="L26" s="217"/>
      <c r="M26" s="217"/>
      <c r="N26" s="50"/>
      <c r="O26" s="51"/>
      <c r="P26" s="234">
        <v>88</v>
      </c>
      <c r="Q26" s="54">
        <v>88</v>
      </c>
      <c r="R26" s="54">
        <v>88</v>
      </c>
      <c r="S26" s="54"/>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105</v>
      </c>
      <c r="C27" s="46" t="s">
        <v>1494</v>
      </c>
      <c r="D27" s="67" t="s">
        <v>1514</v>
      </c>
      <c r="E27" s="67" t="s">
        <v>1516</v>
      </c>
      <c r="F27" s="45"/>
      <c r="G27" s="46"/>
      <c r="H27" s="175" t="s">
        <v>1495</v>
      </c>
      <c r="I27" s="48">
        <v>0.5</v>
      </c>
      <c r="J27" s="49">
        <v>0.25</v>
      </c>
      <c r="K27" s="49">
        <v>0.25</v>
      </c>
      <c r="L27" s="49"/>
      <c r="M27" s="49"/>
      <c r="N27" s="50">
        <f>SUM(I27:M27)</f>
        <v>1</v>
      </c>
      <c r="O27" s="51"/>
      <c r="P27" s="52">
        <v>8</v>
      </c>
      <c r="Q27" s="52">
        <v>8</v>
      </c>
      <c r="R27" s="53">
        <v>8</v>
      </c>
      <c r="S27" s="53"/>
      <c r="T27" s="53"/>
      <c r="U27" s="54">
        <f>ROUND(((P27*I27)+(Q27*J27)+(R27*K27)+(S27*L27)+(T27*M27)),3)</f>
        <v>8</v>
      </c>
      <c r="V27" s="55">
        <f>IF(U27&gt;=8,8,U27)</f>
        <v>8</v>
      </c>
      <c r="W27" s="57">
        <v>180536694000</v>
      </c>
      <c r="X27" s="57">
        <v>27594070000</v>
      </c>
      <c r="Y27" s="57">
        <v>20418317000</v>
      </c>
      <c r="Z27" s="57"/>
      <c r="AA27" s="57"/>
      <c r="AB27" s="476">
        <f>(((((W27*I27)+(X27*J27)+(Y27*K27)+(Z27*L27)+(AA27*M27))/$L$2)))</f>
        <v>1.2871860399716031</v>
      </c>
      <c r="AC27" s="536">
        <f>12*AB27</f>
        <v>15.446232479659237</v>
      </c>
      <c r="AD27" s="488">
        <f>IF(AC27&gt;=12,12,AC27)</f>
        <v>12</v>
      </c>
      <c r="AE27" s="59"/>
      <c r="AF27" s="59">
        <v>0.3</v>
      </c>
      <c r="AG27" s="263">
        <v>19.8</v>
      </c>
      <c r="AH27" s="60">
        <f>V27+AD27+AG27+AE27+AF27</f>
        <v>40.099999999999994</v>
      </c>
      <c r="AI27" s="55">
        <f>IF(AH27&gt;=40,40,AH27)</f>
        <v>40</v>
      </c>
      <c r="AJ27" s="61"/>
      <c r="AK27" s="62"/>
      <c r="AL27" s="63"/>
      <c r="AM27" s="64"/>
      <c r="AN27" s="65"/>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674">
        <v>90.21</v>
      </c>
      <c r="Q28" s="54">
        <v>88</v>
      </c>
      <c r="R28" s="54">
        <v>88</v>
      </c>
      <c r="S28" s="54"/>
      <c r="T28" s="54"/>
      <c r="U28" s="496">
        <f>(I27*P28)+(J27*Q28)+(K27*R28)+(L27*S28)</f>
        <v>89.10499999999999</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75" customHeight="1" x14ac:dyDescent="0.15">
      <c r="A29" s="43">
        <v>13</v>
      </c>
      <c r="B29" s="256" t="s">
        <v>105</v>
      </c>
      <c r="C29" s="117" t="s">
        <v>1368</v>
      </c>
      <c r="D29" s="67" t="s">
        <v>1513</v>
      </c>
      <c r="E29" s="67" t="s">
        <v>1525</v>
      </c>
      <c r="F29" s="45"/>
      <c r="G29" s="80"/>
      <c r="H29" s="175" t="s">
        <v>1495</v>
      </c>
      <c r="I29" s="48">
        <v>0.6</v>
      </c>
      <c r="J29" s="49">
        <v>0.25</v>
      </c>
      <c r="K29" s="49">
        <v>0.15</v>
      </c>
      <c r="L29" s="49"/>
      <c r="M29" s="49"/>
      <c r="N29" s="50">
        <f>SUM(I29:M29)</f>
        <v>1</v>
      </c>
      <c r="O29" s="51"/>
      <c r="P29" s="52">
        <v>8</v>
      </c>
      <c r="Q29" s="53">
        <v>8</v>
      </c>
      <c r="R29" s="53">
        <v>8</v>
      </c>
      <c r="S29" s="53"/>
      <c r="T29" s="53"/>
      <c r="U29" s="54">
        <f>ROUND(((P29*I29)+(Q29*J29)+(R29*K29)+(S29*L29)+(T29*M29)),3)</f>
        <v>8</v>
      </c>
      <c r="V29" s="55">
        <f>IF(U29&gt;=8,8,U29)</f>
        <v>8</v>
      </c>
      <c r="W29" s="57">
        <v>139068887000</v>
      </c>
      <c r="X29" s="57">
        <v>19470985000</v>
      </c>
      <c r="Y29" s="57">
        <v>36722664000</v>
      </c>
      <c r="Z29" s="72"/>
      <c r="AA29" s="57"/>
      <c r="AB29" s="476">
        <f>(((((W29*I29)+(X29*J29)+(Y29*K29)+(Z29*L29)+(AA29*M29))/$L$2)))</f>
        <v>1.1807846220152953</v>
      </c>
      <c r="AC29" s="536">
        <f>12*AB29</f>
        <v>14.169415464183544</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56"/>
      <c r="C30" s="843" t="s">
        <v>1171</v>
      </c>
      <c r="D30" s="844"/>
      <c r="E30" s="844"/>
      <c r="F30" s="845"/>
      <c r="G30" s="46"/>
      <c r="H30" s="47"/>
      <c r="I30" s="172"/>
      <c r="J30" s="217"/>
      <c r="K30" s="217"/>
      <c r="L30" s="217"/>
      <c r="M30" s="217"/>
      <c r="N30" s="50"/>
      <c r="O30" s="51"/>
      <c r="P30" s="23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75" customHeight="1" x14ac:dyDescent="0.15">
      <c r="A31" s="43">
        <v>14</v>
      </c>
      <c r="B31" s="256" t="s">
        <v>105</v>
      </c>
      <c r="C31" s="174" t="s">
        <v>536</v>
      </c>
      <c r="D31" s="71" t="s">
        <v>1517</v>
      </c>
      <c r="E31" s="77" t="s">
        <v>1518</v>
      </c>
      <c r="F31" s="45"/>
      <c r="G31" s="46"/>
      <c r="H31" s="175" t="s">
        <v>1495</v>
      </c>
      <c r="I31" s="48">
        <v>0.6</v>
      </c>
      <c r="J31" s="49">
        <v>0.25</v>
      </c>
      <c r="K31" s="49">
        <v>0.15</v>
      </c>
      <c r="L31" s="49"/>
      <c r="M31" s="49"/>
      <c r="N31" s="50">
        <f>SUM(I31:M31)</f>
        <v>1</v>
      </c>
      <c r="O31" s="51"/>
      <c r="P31" s="52">
        <v>8</v>
      </c>
      <c r="Q31" s="53">
        <v>8</v>
      </c>
      <c r="R31" s="53">
        <v>8</v>
      </c>
      <c r="S31" s="53"/>
      <c r="T31" s="53"/>
      <c r="U31" s="54">
        <f>ROUND(((P31*I31)+(Q31*J31)+(R31*K31)+(S31*L31)+(T31*M31)),3)</f>
        <v>8</v>
      </c>
      <c r="V31" s="55">
        <f>IF(U31&gt;=8,8,U31)</f>
        <v>8</v>
      </c>
      <c r="W31" s="57">
        <v>618668065000</v>
      </c>
      <c r="X31" s="57">
        <v>13914818000</v>
      </c>
      <c r="Y31" s="57">
        <v>15552245000</v>
      </c>
      <c r="Z31" s="72"/>
      <c r="AA31" s="57"/>
      <c r="AB31" s="476">
        <f>(((((W31*I31)+(X31*J31)+(Y31*K31)+(Z31*L31)+(AA31*M31))/$L$2)))</f>
        <v>4.7450691508817746</v>
      </c>
      <c r="AC31" s="536">
        <f>12*AB31</f>
        <v>56.940829810581292</v>
      </c>
      <c r="AD31" s="488">
        <f>IF(AC31&gt;=12,12,AC31)</f>
        <v>12</v>
      </c>
      <c r="AE31" s="182"/>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53">
        <v>88</v>
      </c>
      <c r="Q32" s="54">
        <v>88</v>
      </c>
      <c r="R32" s="53">
        <v>88</v>
      </c>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256" t="s">
        <v>105</v>
      </c>
      <c r="C33" s="73" t="s">
        <v>1367</v>
      </c>
      <c r="D33" s="71" t="s">
        <v>1523</v>
      </c>
      <c r="E33" s="71" t="s">
        <v>1520</v>
      </c>
      <c r="F33" s="45"/>
      <c r="G33" s="80"/>
      <c r="H33" s="175" t="s">
        <v>1495</v>
      </c>
      <c r="I33" s="48">
        <v>0.6</v>
      </c>
      <c r="J33" s="49">
        <v>0.26</v>
      </c>
      <c r="K33" s="49">
        <v>0.14000000000000001</v>
      </c>
      <c r="L33" s="217"/>
      <c r="M33" s="217"/>
      <c r="N33" s="50">
        <f>SUM(I33:M33)</f>
        <v>1</v>
      </c>
      <c r="O33" s="51"/>
      <c r="P33" s="52">
        <v>8</v>
      </c>
      <c r="Q33" s="53">
        <v>8</v>
      </c>
      <c r="R33" s="53">
        <v>8</v>
      </c>
      <c r="S33" s="53"/>
      <c r="T33" s="53"/>
      <c r="U33" s="54">
        <f>ROUND(((P33*I33)+(Q33*J33)+(R33*K33)+(S33*L33)+(T33*M33)),3)</f>
        <v>8</v>
      </c>
      <c r="V33" s="55">
        <f>IF(U33&gt;=8,8,U33)</f>
        <v>8</v>
      </c>
      <c r="W33" s="57">
        <v>227887155000</v>
      </c>
      <c r="X33" s="72">
        <v>7882757000</v>
      </c>
      <c r="Y33" s="57">
        <v>7702371000</v>
      </c>
      <c r="Z33" s="72"/>
      <c r="AA33" s="57"/>
      <c r="AB33" s="476">
        <f>(((((W33*I33)+(X33*J33)+(Y33*K33)+(Z33*L33)+(AA33*M33))/$L$2)))</f>
        <v>1.7602765290181153</v>
      </c>
      <c r="AC33" s="536">
        <f>12*AB33</f>
        <v>21.123318348217381</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56"/>
      <c r="C34" s="843" t="s">
        <v>1171</v>
      </c>
      <c r="D34" s="844"/>
      <c r="E34" s="844"/>
      <c r="F34" s="845"/>
      <c r="G34" s="46"/>
      <c r="H34" s="47"/>
      <c r="I34" s="172"/>
      <c r="J34" s="217"/>
      <c r="K34" s="217"/>
      <c r="L34" s="217"/>
      <c r="M34" s="217"/>
      <c r="N34" s="50"/>
      <c r="O34" s="51"/>
      <c r="P34" s="234">
        <v>88</v>
      </c>
      <c r="Q34" s="54">
        <v>88</v>
      </c>
      <c r="R34" s="54">
        <v>88</v>
      </c>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58.5" customHeight="1" x14ac:dyDescent="0.15">
      <c r="A35" s="43">
        <v>16</v>
      </c>
      <c r="B35" s="256" t="s">
        <v>105</v>
      </c>
      <c r="C35" s="73" t="s">
        <v>1532</v>
      </c>
      <c r="D35" s="71" t="s">
        <v>1521</v>
      </c>
      <c r="E35" s="367"/>
      <c r="F35" s="877" t="s">
        <v>1522</v>
      </c>
      <c r="G35" s="878"/>
      <c r="H35" s="47"/>
      <c r="I35" s="48">
        <v>0.65</v>
      </c>
      <c r="J35" s="49">
        <v>0.35</v>
      </c>
      <c r="K35" s="49"/>
      <c r="L35" s="49"/>
      <c r="M35" s="49"/>
      <c r="N35" s="50">
        <f>SUM(I35:M35)</f>
        <v>1</v>
      </c>
      <c r="O35" s="51"/>
      <c r="P35" s="52">
        <v>8</v>
      </c>
      <c r="Q35" s="53">
        <v>8</v>
      </c>
      <c r="R35" s="53"/>
      <c r="S35" s="53"/>
      <c r="T35" s="53"/>
      <c r="U35" s="54">
        <f>ROUND(((P35*I35)+(Q35*J35)+(R35*K35)+(S35*L35)+(T35*M35)),3)</f>
        <v>8</v>
      </c>
      <c r="V35" s="55">
        <f>IF(U35&gt;=8,8,U35)</f>
        <v>8</v>
      </c>
      <c r="W35" s="72">
        <v>80267427000</v>
      </c>
      <c r="X35" s="72">
        <v>58935297000</v>
      </c>
      <c r="Y35" s="57"/>
      <c r="Z35" s="57"/>
      <c r="AA35" s="57"/>
      <c r="AB35" s="476">
        <f>(((((W35*I35)+(X35*J35)+(Y35*K35)+(Z35*L35)+(AA35*M35))/$L$2)))</f>
        <v>0.91627399676988452</v>
      </c>
      <c r="AC35" s="536">
        <f>12*AB35</f>
        <v>10.995287961238613</v>
      </c>
      <c r="AD35" s="488">
        <f>IF(AC35&gt;=12,12,AC35)</f>
        <v>10.995287961238613</v>
      </c>
      <c r="AE35" s="59"/>
      <c r="AF35" s="59">
        <v>0.2</v>
      </c>
      <c r="AG35" s="263">
        <v>19.8</v>
      </c>
      <c r="AH35" s="60">
        <f>V35+AD35+AG35+AE35+AF35</f>
        <v>38.995287961238617</v>
      </c>
      <c r="AI35" s="55">
        <f>IF(AH35&gt;=40,40,AH35)</f>
        <v>38.995287961238617</v>
      </c>
      <c r="AJ35" s="61"/>
      <c r="AK35" s="62"/>
      <c r="AL35" s="63"/>
      <c r="AM35" s="64">
        <f>100%+AL35</f>
        <v>1</v>
      </c>
      <c r="AN35" s="65">
        <f>ROUNDUP((($E$2*AM35-$AN$4)*AJ35+$AN$4),-3)</f>
        <v>0</v>
      </c>
      <c r="AO35" s="66"/>
    </row>
    <row r="36" spans="1:41" s="22" customFormat="1" ht="26.25" customHeight="1" x14ac:dyDescent="0.15">
      <c r="A36" s="177"/>
      <c r="B36" s="256"/>
      <c r="C36" s="843" t="s">
        <v>1171</v>
      </c>
      <c r="D36" s="844"/>
      <c r="E36" s="844"/>
      <c r="F36" s="845"/>
      <c r="G36" s="46"/>
      <c r="H36" s="47"/>
      <c r="I36" s="172"/>
      <c r="J36" s="217"/>
      <c r="K36" s="217"/>
      <c r="L36" s="217"/>
      <c r="M36" s="217"/>
      <c r="N36" s="50"/>
      <c r="O36" s="51"/>
      <c r="P36" s="234">
        <v>88</v>
      </c>
      <c r="Q36" s="701">
        <v>91.4</v>
      </c>
      <c r="R36" s="54"/>
      <c r="S36" s="54"/>
      <c r="T36" s="54"/>
      <c r="U36" s="496">
        <f>(I35*P36)+(J35*Q36)+(K35*R36)+(L35*S36)</f>
        <v>89.19</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26.25" customHeight="1" x14ac:dyDescent="0.15">
      <c r="A37" s="177"/>
      <c r="B37" s="256"/>
      <c r="C37" s="688"/>
      <c r="D37" s="692"/>
      <c r="E37" s="692"/>
      <c r="F37" s="689"/>
      <c r="G37" s="46"/>
      <c r="H37" s="47"/>
      <c r="I37" s="172"/>
      <c r="J37" s="217"/>
      <c r="K37" s="217"/>
      <c r="L37" s="217"/>
      <c r="M37" s="217"/>
      <c r="N37" s="50"/>
      <c r="O37" s="51"/>
      <c r="P37" s="234"/>
      <c r="Q37" s="54"/>
      <c r="R37" s="54"/>
      <c r="S37" s="54"/>
      <c r="T37" s="54"/>
      <c r="U37" s="496"/>
      <c r="V37" s="55"/>
      <c r="W37" s="57"/>
      <c r="X37" s="57"/>
      <c r="Y37" s="57"/>
      <c r="Z37" s="57"/>
      <c r="AA37" s="57"/>
      <c r="AB37" s="476"/>
      <c r="AC37" s="536"/>
      <c r="AD37" s="478"/>
      <c r="AE37" s="59"/>
      <c r="AF37" s="59"/>
      <c r="AG37" s="263"/>
      <c r="AH37" s="60"/>
      <c r="AI37" s="55"/>
      <c r="AJ37" s="61"/>
      <c r="AK37" s="62"/>
      <c r="AL37" s="63"/>
      <c r="AM37" s="64"/>
      <c r="AN37" s="65"/>
      <c r="AO37" s="66"/>
    </row>
    <row r="38" spans="1:41" s="22" customFormat="1" ht="26.25" customHeight="1" x14ac:dyDescent="0.15">
      <c r="A38" s="177"/>
      <c r="B38" s="256"/>
      <c r="C38" s="688"/>
      <c r="D38" s="692"/>
      <c r="E38" s="692"/>
      <c r="F38" s="689"/>
      <c r="G38" s="46"/>
      <c r="H38" s="47"/>
      <c r="I38" s="172"/>
      <c r="J38" s="217"/>
      <c r="K38" s="217"/>
      <c r="L38" s="217"/>
      <c r="M38" s="217"/>
      <c r="N38" s="50"/>
      <c r="O38" s="51"/>
      <c r="P38" s="234"/>
      <c r="Q38" s="54"/>
      <c r="R38" s="54"/>
      <c r="S38" s="54"/>
      <c r="T38" s="54"/>
      <c r="U38" s="496"/>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 customHeight="1" x14ac:dyDescent="0.15">
      <c r="A39" s="43"/>
      <c r="B39" s="256"/>
      <c r="C39" s="71" t="s">
        <v>1524</v>
      </c>
      <c r="D39" s="67" t="s">
        <v>1536</v>
      </c>
      <c r="E39" s="71" t="s">
        <v>1537</v>
      </c>
      <c r="F39" s="67" t="s">
        <v>1535</v>
      </c>
      <c r="G39" s="80"/>
      <c r="H39" s="47"/>
      <c r="I39" s="48">
        <v>0.6</v>
      </c>
      <c r="J39" s="49">
        <v>0.2</v>
      </c>
      <c r="K39" s="49">
        <v>0.2</v>
      </c>
      <c r="L39" s="49"/>
      <c r="M39" s="49"/>
      <c r="N39" s="50">
        <f>SUM(I39:M39)</f>
        <v>1</v>
      </c>
      <c r="O39" s="51"/>
      <c r="P39" s="52">
        <v>8</v>
      </c>
      <c r="Q39" s="53">
        <v>8</v>
      </c>
      <c r="R39" s="53">
        <v>8</v>
      </c>
      <c r="S39" s="53">
        <v>8</v>
      </c>
      <c r="T39" s="53"/>
      <c r="U39" s="54">
        <f>ROUND(((P39*I39)+(Q39*J39)+(R39*K39)+(S39*L39)+(T39*M39)),3)</f>
        <v>8</v>
      </c>
      <c r="V39" s="55">
        <f>IF(U39&gt;=8,8,U39)</f>
        <v>8</v>
      </c>
      <c r="W39" s="57">
        <v>15253741000</v>
      </c>
      <c r="X39" s="57">
        <v>17327573000</v>
      </c>
      <c r="Y39" s="57">
        <v>9901200000</v>
      </c>
      <c r="Z39" s="57">
        <v>14643377000</v>
      </c>
      <c r="AA39" s="57"/>
      <c r="AB39" s="551">
        <f>(((((W39*I39)+(X39*J39)+(Y39*K39)+(Z39*L39)+(AA39*M39))/$L$2)))</f>
        <v>0.18373008234526492</v>
      </c>
      <c r="AC39" s="536">
        <f>12*AB39</f>
        <v>2.2047609881431791</v>
      </c>
      <c r="AD39" s="488">
        <f>IF(AC39&gt;=12,12,AC39)</f>
        <v>2.2047609881431791</v>
      </c>
      <c r="AE39" s="59"/>
      <c r="AF39" s="59">
        <v>0.3</v>
      </c>
      <c r="AG39" s="263">
        <v>19.8</v>
      </c>
      <c r="AH39" s="60">
        <f>V39+AD39+AG39+AE39+AF39</f>
        <v>30.30476098814318</v>
      </c>
      <c r="AI39" s="55">
        <f>IF(AH39&gt;=40,40,AH39)</f>
        <v>30.30476098814318</v>
      </c>
      <c r="AJ39" s="61"/>
      <c r="AK39" s="62"/>
      <c r="AL39" s="63"/>
      <c r="AM39" s="64">
        <f>100%+AL39</f>
        <v>1</v>
      </c>
      <c r="AN39" s="65">
        <f>ROUNDUP((($E$2*AM39-$AN$4)*AJ39+$AN$4),-3)</f>
        <v>0</v>
      </c>
      <c r="AO39" s="66"/>
    </row>
    <row r="40" spans="1:41" s="22" customFormat="1" ht="26.25" customHeight="1" x14ac:dyDescent="0.15">
      <c r="A40" s="177"/>
      <c r="B40" s="256"/>
      <c r="C40" s="843" t="s">
        <v>1171</v>
      </c>
      <c r="D40" s="844"/>
      <c r="E40" s="844"/>
      <c r="F40" s="845"/>
      <c r="G40" s="46"/>
      <c r="H40" s="47"/>
      <c r="I40" s="172"/>
      <c r="J40" s="217"/>
      <c r="K40" s="217"/>
      <c r="L40" s="217"/>
      <c r="M40" s="217"/>
      <c r="N40" s="50"/>
      <c r="O40" s="51"/>
      <c r="P40" s="234">
        <v>88</v>
      </c>
      <c r="Q40" s="54">
        <v>88</v>
      </c>
      <c r="R40" s="54">
        <v>88</v>
      </c>
      <c r="S40" s="676">
        <v>91.63</v>
      </c>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c r="B41" s="256"/>
      <c r="C41" s="67" t="s">
        <v>1533</v>
      </c>
      <c r="D41" s="174" t="s">
        <v>1538</v>
      </c>
      <c r="E41" s="67" t="s">
        <v>1533</v>
      </c>
      <c r="F41" s="67" t="s">
        <v>1539</v>
      </c>
      <c r="G41" s="632"/>
      <c r="H41" s="175" t="s">
        <v>1495</v>
      </c>
      <c r="I41" s="48">
        <v>0.51</v>
      </c>
      <c r="J41" s="49">
        <v>0.49</v>
      </c>
      <c r="K41" s="49"/>
      <c r="L41" s="49"/>
      <c r="M41" s="49"/>
      <c r="N41" s="50">
        <f>SUM(I41:M41)</f>
        <v>1</v>
      </c>
      <c r="O41" s="51"/>
      <c r="P41" s="52">
        <v>8</v>
      </c>
      <c r="Q41" s="53">
        <v>8</v>
      </c>
      <c r="R41" s="53"/>
      <c r="S41" s="53"/>
      <c r="T41" s="53"/>
      <c r="U41" s="54">
        <f>ROUND(((P41*I41)+(Q41*J41)+(R41*K41)+(S41*L41)+(T41*M41)),3)</f>
        <v>8</v>
      </c>
      <c r="V41" s="55">
        <f>IF(U41&gt;=8,8,U41)</f>
        <v>8</v>
      </c>
      <c r="W41" s="57">
        <v>17523143000</v>
      </c>
      <c r="X41" s="57">
        <v>15345190000</v>
      </c>
      <c r="Y41" s="57">
        <v>17523143000</v>
      </c>
      <c r="Z41" s="57">
        <v>7692652000</v>
      </c>
      <c r="AA41" s="57"/>
      <c r="AB41" s="476">
        <f>(((((W41*I41)+(X41*J41)+(Y41*K41)+(Z41*L41)+(AA41*M41))/$L$2)))</f>
        <v>0.2071141584362558</v>
      </c>
      <c r="AC41" s="536">
        <f>12*AB41</f>
        <v>2.4853699012350696</v>
      </c>
      <c r="AD41" s="488">
        <f>IF(AC41&gt;=12,12,AC41)</f>
        <v>2.4853699012350696</v>
      </c>
      <c r="AE41" s="59"/>
      <c r="AF41" s="59">
        <v>0.3</v>
      </c>
      <c r="AG41" s="263">
        <v>19.8</v>
      </c>
      <c r="AH41" s="60">
        <f>V41+AD41+AG41+AE41+AF41</f>
        <v>30.585369901235072</v>
      </c>
      <c r="AI41" s="55">
        <f>IF(AH41&gt;=40,40,AH41)</f>
        <v>30.585369901235072</v>
      </c>
      <c r="AJ41" s="61"/>
      <c r="AK41" s="62"/>
      <c r="AL41" s="63"/>
      <c r="AM41" s="64">
        <f>100%+AL41</f>
        <v>1</v>
      </c>
      <c r="AN41" s="65">
        <f>ROUNDUP((($E$2*AM41-$AN$4)*AJ41+$AN$4),-3)</f>
        <v>0</v>
      </c>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234">
        <v>88</v>
      </c>
      <c r="Q42" s="234">
        <v>88</v>
      </c>
      <c r="R42" s="53"/>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c r="B43" s="256"/>
      <c r="C43" s="80" t="s">
        <v>1366</v>
      </c>
      <c r="D43" s="45" t="s">
        <v>1350</v>
      </c>
      <c r="E43" s="80" t="s">
        <v>816</v>
      </c>
      <c r="F43" s="45" t="s">
        <v>1503</v>
      </c>
      <c r="G43" s="632"/>
      <c r="H43" s="47" t="s">
        <v>1505</v>
      </c>
      <c r="I43" s="48">
        <v>0.5</v>
      </c>
      <c r="J43" s="49">
        <v>0.4</v>
      </c>
      <c r="K43" s="49">
        <v>0.1</v>
      </c>
      <c r="L43" s="49"/>
      <c r="M43" s="49"/>
      <c r="N43" s="50">
        <f>SUM(I43:M43)</f>
        <v>1</v>
      </c>
      <c r="O43" s="51"/>
      <c r="P43" s="52">
        <v>8</v>
      </c>
      <c r="Q43" s="53">
        <v>8</v>
      </c>
      <c r="R43" s="53">
        <v>8</v>
      </c>
      <c r="S43" s="53"/>
      <c r="T43" s="53"/>
      <c r="U43" s="54">
        <f>ROUND(((P43*I43)+(Q43*J43)+(R43*K43)+(S43*L43)+(T43*M43)),3)</f>
        <v>8</v>
      </c>
      <c r="V43" s="55">
        <f>IF(U43&gt;=8,8,U43)</f>
        <v>8</v>
      </c>
      <c r="W43" s="57">
        <v>58909982000</v>
      </c>
      <c r="X43" s="57">
        <v>78106522000</v>
      </c>
      <c r="Y43" s="57">
        <v>36956264000</v>
      </c>
      <c r="Z43" s="57">
        <v>8216820000</v>
      </c>
      <c r="AA43" s="57"/>
      <c r="AB43" s="476">
        <f>(((((W43*I43)+(X43*J43)+(Y43*K43)+(Z43*L43)+(AA43*M43))/$L$2)))</f>
        <v>0.8104516646502673</v>
      </c>
      <c r="AC43" s="536">
        <f>12*AB43</f>
        <v>9.7254199758032076</v>
      </c>
      <c r="AD43" s="488">
        <f>IF(AC43&gt;=12,12,AC43)</f>
        <v>9.7254199758032076</v>
      </c>
      <c r="AE43" s="59"/>
      <c r="AF43" s="59">
        <v>0.3</v>
      </c>
      <c r="AG43" s="263">
        <v>19.8</v>
      </c>
      <c r="AH43" s="60">
        <f>V43+AD43+AG43+AE43+AF43</f>
        <v>37.8254199758032</v>
      </c>
      <c r="AI43" s="55">
        <f>IF(AH43&gt;=40,40,AH43)</f>
        <v>37.8254199758032</v>
      </c>
      <c r="AJ43" s="61"/>
      <c r="AK43" s="62"/>
      <c r="AL43" s="63"/>
      <c r="AM43" s="64">
        <f>100%+AL43</f>
        <v>1</v>
      </c>
      <c r="AN43" s="65">
        <f>ROUNDUP((($E$2*AM43-$AN$4)*AJ43+$AN$4),-3)</f>
        <v>0</v>
      </c>
      <c r="AO43" s="66"/>
    </row>
    <row r="44" spans="1:41" s="22" customFormat="1" ht="26.25" customHeight="1" x14ac:dyDescent="0.15">
      <c r="A44" s="177"/>
      <c r="B44" s="256"/>
      <c r="C44" s="843" t="s">
        <v>1171</v>
      </c>
      <c r="D44" s="844"/>
      <c r="E44" s="844"/>
      <c r="F44" s="845"/>
      <c r="G44" s="46"/>
      <c r="H44" s="47"/>
      <c r="I44" s="172"/>
      <c r="J44" s="217"/>
      <c r="K44" s="217"/>
      <c r="L44" s="217"/>
      <c r="M44" s="217"/>
      <c r="N44" s="50"/>
      <c r="O44" s="51"/>
      <c r="P44" s="234">
        <v>88</v>
      </c>
      <c r="Q44" s="234">
        <v>88</v>
      </c>
      <c r="R44" s="234">
        <v>88</v>
      </c>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c r="B45" s="256"/>
      <c r="C45" s="45" t="s">
        <v>1354</v>
      </c>
      <c r="D45" s="45" t="s">
        <v>1355</v>
      </c>
      <c r="E45" s="664" t="s">
        <v>1526</v>
      </c>
      <c r="F45" s="80"/>
      <c r="G45" s="80"/>
      <c r="H45" s="47"/>
      <c r="I45" s="48">
        <v>0.6</v>
      </c>
      <c r="J45" s="49">
        <v>0.4</v>
      </c>
      <c r="K45" s="49"/>
      <c r="L45" s="217"/>
      <c r="M45" s="49"/>
      <c r="N45" s="50">
        <f>SUM(I45:M45)</f>
        <v>1</v>
      </c>
      <c r="O45" s="51"/>
      <c r="P45" s="52">
        <v>8</v>
      </c>
      <c r="Q45" s="53">
        <v>8</v>
      </c>
      <c r="R45" s="53"/>
      <c r="S45" s="53"/>
      <c r="T45" s="53"/>
      <c r="U45" s="54">
        <f>ROUND(((P45*I45)+(Q45*J45)+(R45*K45)+(S45*L45)+(T45*M45)),3)</f>
        <v>8</v>
      </c>
      <c r="V45" s="55">
        <f>IF(U45&gt;=8,8,U45)</f>
        <v>8</v>
      </c>
      <c r="W45" s="57">
        <v>50267041000</v>
      </c>
      <c r="X45" s="57">
        <v>65315007000</v>
      </c>
      <c r="Y45" s="57">
        <v>19212418000</v>
      </c>
      <c r="Z45" s="57"/>
      <c r="AA45" s="57"/>
      <c r="AB45" s="476">
        <f>(((((W45*I45)+(X45*J45)+(Y45*K45)+(Z45*L45)+(AA45*M45))/$L$2)))</f>
        <v>0.70841716412111511</v>
      </c>
      <c r="AC45" s="536">
        <f>12*AB45</f>
        <v>8.5010059694533808</v>
      </c>
      <c r="AD45" s="488">
        <f>IF(AC45&gt;=12,12,AC45)</f>
        <v>8.5010059694533808</v>
      </c>
      <c r="AE45" s="182"/>
      <c r="AF45" s="59">
        <v>0.3</v>
      </c>
      <c r="AG45" s="263">
        <v>19.8</v>
      </c>
      <c r="AH45" s="60">
        <f>V45+AD45+AG45+AE45+AF45</f>
        <v>36.601005969453382</v>
      </c>
      <c r="AI45" s="55">
        <f>IF(AH45&gt;=40,40,AH45)</f>
        <v>36.601005969453382</v>
      </c>
      <c r="AJ45" s="61"/>
      <c r="AK45" s="62"/>
      <c r="AL45" s="63"/>
      <c r="AM45" s="64">
        <f>100%+AL45</f>
        <v>1</v>
      </c>
      <c r="AN45" s="65">
        <f>ROUNDUP((($E$2*AM45-$AN$4)*AJ45+$AN$4),-3)</f>
        <v>0</v>
      </c>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674">
        <v>89.28</v>
      </c>
      <c r="Q46" s="53">
        <v>88</v>
      </c>
      <c r="R46" s="53"/>
      <c r="S46" s="54"/>
      <c r="T46" s="54"/>
      <c r="U46" s="496">
        <f>(I45*P46)+(J45*Q46)+(K45*R46)+(L45*S46)</f>
        <v>88.768000000000001</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50.25" customHeight="1" x14ac:dyDescent="0.15">
      <c r="A47" s="43"/>
      <c r="B47" s="256"/>
      <c r="C47" s="80" t="s">
        <v>1361</v>
      </c>
      <c r="D47" s="80"/>
      <c r="E47" s="80"/>
      <c r="F47" s="80"/>
      <c r="G47" s="80"/>
      <c r="H47" s="47"/>
      <c r="I47" s="48">
        <v>0.6</v>
      </c>
      <c r="J47" s="49">
        <v>0.4</v>
      </c>
      <c r="K47" s="49"/>
      <c r="L47" s="49"/>
      <c r="M47" s="49"/>
      <c r="N47" s="50">
        <f>SUM(I47:M47)</f>
        <v>1</v>
      </c>
      <c r="O47" s="51"/>
      <c r="P47" s="52">
        <v>8</v>
      </c>
      <c r="Q47" s="53">
        <v>8</v>
      </c>
      <c r="R47" s="53">
        <v>8</v>
      </c>
      <c r="S47" s="53"/>
      <c r="T47" s="53"/>
      <c r="U47" s="54">
        <f>ROUND(((P47*I47)+(Q47*J47)+(R47*K47)+(S47*L47)+(T47*M47)),2)</f>
        <v>8</v>
      </c>
      <c r="V47" s="55">
        <f>IF(U47&gt;=8,8,U47)</f>
        <v>8</v>
      </c>
      <c r="W47" s="57">
        <v>44048635000</v>
      </c>
      <c r="X47" s="57"/>
      <c r="Y47" s="57"/>
      <c r="Z47" s="57"/>
      <c r="AA47" s="57"/>
      <c r="AB47" s="476">
        <f>(((((W47*I47)+(X47*J47)+(Y47*K47)+(Z47*L47)+(AA47*M47))/$L$2)))</f>
        <v>0.33263706449907948</v>
      </c>
      <c r="AC47" s="536">
        <f>12*AB47</f>
        <v>3.9916447739889538</v>
      </c>
      <c r="AD47" s="488">
        <f>IF(AC47&gt;=12,12,AC47)</f>
        <v>3.9916447739889538</v>
      </c>
      <c r="AE47" s="59"/>
      <c r="AF47" s="59">
        <v>0.3</v>
      </c>
      <c r="AG47" s="263">
        <v>19.8</v>
      </c>
      <c r="AH47" s="60">
        <f>V47+AD47+AG47+AE47+AF47</f>
        <v>32.091644773988953</v>
      </c>
      <c r="AI47" s="55">
        <f>IF(AH47&gt;=40,40,AH47)</f>
        <v>32.091644773988953</v>
      </c>
      <c r="AJ47" s="61"/>
      <c r="AK47" s="62"/>
      <c r="AL47" s="63"/>
      <c r="AM47" s="64"/>
      <c r="AN47" s="65"/>
      <c r="AO47" s="66"/>
    </row>
    <row r="48" spans="1:41" s="22" customFormat="1" ht="26.25" customHeight="1" x14ac:dyDescent="0.15">
      <c r="A48" s="177"/>
      <c r="B48" s="256"/>
      <c r="C48" s="843" t="s">
        <v>1171</v>
      </c>
      <c r="D48" s="844"/>
      <c r="E48" s="844"/>
      <c r="F48" s="845"/>
      <c r="G48" s="46"/>
      <c r="H48" s="47"/>
      <c r="I48" s="172"/>
      <c r="J48" s="217"/>
      <c r="K48" s="217"/>
      <c r="L48" s="217"/>
      <c r="M48" s="217"/>
      <c r="N48" s="50"/>
      <c r="O48" s="51"/>
      <c r="P48" s="234">
        <v>88</v>
      </c>
      <c r="Q48" s="54">
        <v>88</v>
      </c>
      <c r="R48" s="54">
        <v>88</v>
      </c>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c r="B49" s="256"/>
      <c r="C49" s="73" t="s">
        <v>1358</v>
      </c>
      <c r="D49" s="71" t="s">
        <v>1534</v>
      </c>
      <c r="E49" s="550"/>
      <c r="F49" s="550"/>
      <c r="G49" s="80"/>
      <c r="H49" s="47"/>
      <c r="I49" s="48">
        <v>0.6</v>
      </c>
      <c r="J49" s="49">
        <v>0.4</v>
      </c>
      <c r="K49" s="49"/>
      <c r="L49" s="49"/>
      <c r="M49" s="49"/>
      <c r="N49" s="50">
        <f>SUM(I49:M49)</f>
        <v>1</v>
      </c>
      <c r="O49" s="51"/>
      <c r="P49" s="52">
        <v>8</v>
      </c>
      <c r="Q49" s="53">
        <v>8</v>
      </c>
      <c r="R49" s="53"/>
      <c r="S49" s="53"/>
      <c r="T49" s="53"/>
      <c r="U49" s="54">
        <f>ROUND(((P49*I49)+(Q49*J49)+(R49*K49)+(S49*L49)+(T49*M49)),3)</f>
        <v>8</v>
      </c>
      <c r="V49" s="55">
        <f>IF(U49&gt;=8,8,U49)</f>
        <v>8</v>
      </c>
      <c r="W49" s="57">
        <v>56329120000</v>
      </c>
      <c r="X49" s="57">
        <v>21649412000</v>
      </c>
      <c r="Y49" s="57"/>
      <c r="Z49" s="57"/>
      <c r="AA49" s="57"/>
      <c r="AB49" s="476">
        <f>(((((W49*I49)+(X49*J49)+(Y49*K49)+(Z49*L49)+(AA49*M49))/$L$2)))</f>
        <v>0.53436580633710484</v>
      </c>
      <c r="AC49" s="536">
        <f>12*AB49</f>
        <v>6.4123896760452581</v>
      </c>
      <c r="AD49" s="488">
        <f>IF(AC49&gt;=12,12,AC49)</f>
        <v>6.4123896760452581</v>
      </c>
      <c r="AE49" s="59"/>
      <c r="AF49" s="59">
        <v>0.3</v>
      </c>
      <c r="AG49" s="263">
        <v>19.8</v>
      </c>
      <c r="AH49" s="60">
        <f>V49+AD49+AG49+AE49+AF49</f>
        <v>34.51238967604526</v>
      </c>
      <c r="AI49" s="55">
        <f>IF(AH49&gt;=40,40,AH49)</f>
        <v>34.51238967604526</v>
      </c>
      <c r="AJ49" s="61"/>
      <c r="AK49" s="62"/>
      <c r="AL49" s="63"/>
      <c r="AM49" s="64">
        <f>100%+AL49</f>
        <v>1</v>
      </c>
      <c r="AN49" s="65">
        <f>ROUNDUP((($E$2*AM49-$AN$4)*AJ49+$AN$4),-3)</f>
        <v>0</v>
      </c>
      <c r="AO49" s="66"/>
    </row>
    <row r="50" spans="1:41" s="22" customFormat="1" ht="26.25" customHeight="1" x14ac:dyDescent="0.15">
      <c r="A50" s="177"/>
      <c r="B50" s="256"/>
      <c r="C50" s="843" t="s">
        <v>1171</v>
      </c>
      <c r="D50" s="844"/>
      <c r="E50" s="844"/>
      <c r="F50" s="845"/>
      <c r="G50" s="46"/>
      <c r="H50" s="47"/>
      <c r="I50" s="172"/>
      <c r="J50" s="217"/>
      <c r="K50" s="217"/>
      <c r="L50" s="217"/>
      <c r="M50" s="217"/>
      <c r="N50" s="50"/>
      <c r="O50" s="51"/>
      <c r="P50" s="234">
        <v>88</v>
      </c>
      <c r="Q50" s="54">
        <v>88</v>
      </c>
      <c r="R50" s="54"/>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54" customHeight="1" x14ac:dyDescent="0.15">
      <c r="A51" s="43"/>
      <c r="B51" s="256"/>
      <c r="C51" s="67" t="s">
        <v>1364</v>
      </c>
      <c r="D51" s="80" t="s">
        <v>1489</v>
      </c>
      <c r="E51" s="80"/>
      <c r="F51" s="45"/>
      <c r="G51" s="542"/>
      <c r="H51" s="47"/>
      <c r="I51" s="48">
        <v>0.51</v>
      </c>
      <c r="J51" s="49">
        <v>0.49</v>
      </c>
      <c r="K51" s="49"/>
      <c r="L51" s="49"/>
      <c r="M51" s="49"/>
      <c r="N51" s="50">
        <f>SUM(I51:M51)</f>
        <v>1</v>
      </c>
      <c r="O51" s="51"/>
      <c r="P51" s="52">
        <v>8</v>
      </c>
      <c r="Q51" s="53">
        <v>8</v>
      </c>
      <c r="R51" s="53"/>
      <c r="S51" s="53"/>
      <c r="T51" s="53"/>
      <c r="U51" s="54">
        <f>ROUND(((P51*I51)+(Q51*J51)+(R51*K51)+(S51*L51)+(T51*M51)),3)</f>
        <v>8</v>
      </c>
      <c r="V51" s="55">
        <f>IF(U51&gt;=8,8,U51)</f>
        <v>8</v>
      </c>
      <c r="W51" s="57">
        <v>26791438000</v>
      </c>
      <c r="X51" s="57">
        <v>57131058000</v>
      </c>
      <c r="Y51" s="57"/>
      <c r="Z51" s="57"/>
      <c r="AA51" s="57"/>
      <c r="AB51" s="476">
        <f>(((((W51*I51)+(X51*J51)+(Y51*K51)+(Z51*L51)+(AA51*M51))/$L$2)))</f>
        <v>0.52430476510375768</v>
      </c>
      <c r="AC51" s="536">
        <f>12*AB51</f>
        <v>6.2916571812450925</v>
      </c>
      <c r="AD51" s="488">
        <f>IF(AC51&gt;=12,12,AC51)</f>
        <v>6.2916571812450925</v>
      </c>
      <c r="AE51" s="59"/>
      <c r="AF51" s="59">
        <v>0.3</v>
      </c>
      <c r="AG51" s="263">
        <v>19.8</v>
      </c>
      <c r="AH51" s="60">
        <f>V51+AD51+AG51+AE51+AF51</f>
        <v>34.391657181245094</v>
      </c>
      <c r="AI51" s="55">
        <f>IF(AH51&gt;=40,40,AH51)</f>
        <v>34.391657181245094</v>
      </c>
      <c r="AJ51" s="61"/>
      <c r="AK51" s="62"/>
      <c r="AL51" s="63"/>
      <c r="AM51" s="64">
        <f>100%+AL51</f>
        <v>1</v>
      </c>
      <c r="AN51" s="65">
        <f>ROUNDUP((($E$2*AM51-$AN$4)*AJ51+$AN$4),-3)</f>
        <v>0</v>
      </c>
      <c r="AO51" s="66"/>
    </row>
    <row r="52" spans="1:41" s="22" customFormat="1" ht="26.25" customHeight="1" x14ac:dyDescent="0.15">
      <c r="A52" s="177"/>
      <c r="B52" s="256"/>
      <c r="C52" s="843" t="s">
        <v>1171</v>
      </c>
      <c r="D52" s="844"/>
      <c r="E52" s="844"/>
      <c r="F52" s="845"/>
      <c r="G52" s="46"/>
      <c r="H52" s="47"/>
      <c r="I52" s="172"/>
      <c r="J52" s="217"/>
      <c r="K52" s="217"/>
      <c r="L52" s="217"/>
      <c r="M52" s="217"/>
      <c r="N52" s="50"/>
      <c r="O52" s="51"/>
      <c r="P52" s="234">
        <v>88</v>
      </c>
      <c r="Q52" s="54">
        <v>88</v>
      </c>
      <c r="R52" s="54"/>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33" customHeight="1" x14ac:dyDescent="0.15">
      <c r="A53" s="43"/>
      <c r="B53" s="44"/>
      <c r="C53" s="80"/>
      <c r="D53" s="45"/>
      <c r="E53" s="117"/>
      <c r="F53" s="80"/>
      <c r="G53" s="542"/>
      <c r="H53" s="47"/>
      <c r="I53" s="48"/>
      <c r="J53" s="217"/>
      <c r="K53" s="49"/>
      <c r="L53" s="49"/>
      <c r="M53" s="49"/>
      <c r="N53" s="527"/>
      <c r="O53" s="51"/>
      <c r="P53" s="52"/>
      <c r="Q53" s="53"/>
      <c r="R53" s="53"/>
      <c r="S53" s="53"/>
      <c r="T53" s="53"/>
      <c r="U53" s="54"/>
      <c r="V53" s="55"/>
      <c r="W53" s="57"/>
      <c r="X53" s="57"/>
      <c r="Y53" s="57"/>
      <c r="Z53" s="57"/>
      <c r="AA53" s="57"/>
      <c r="AB53" s="476">
        <f>(((((W53*I53)+(X53*J53)+(Y53*K53)+(Z53*L53)+(AA53*M53))/$L$2)))</f>
        <v>0</v>
      </c>
      <c r="AC53" s="536">
        <f>12*AB53</f>
        <v>0</v>
      </c>
      <c r="AD53" s="488">
        <f>IF(AC53&gt;=12,12,AC53)</f>
        <v>0</v>
      </c>
      <c r="AE53" s="59"/>
      <c r="AF53" s="59"/>
      <c r="AG53" s="263"/>
      <c r="AH53" s="60"/>
      <c r="AI53" s="55"/>
      <c r="AJ53" s="61"/>
      <c r="AK53" s="62"/>
      <c r="AL53" s="63"/>
      <c r="AM53" s="64"/>
      <c r="AN53" s="65"/>
      <c r="AO53" s="66"/>
    </row>
    <row r="54" spans="1:41" s="22" customFormat="1" ht="48.75" customHeight="1" x14ac:dyDescent="0.15">
      <c r="A54" s="43"/>
      <c r="B54" s="256"/>
      <c r="C54" s="73" t="s">
        <v>1356</v>
      </c>
      <c r="D54" s="45" t="s">
        <v>1482</v>
      </c>
      <c r="E54" s="104"/>
      <c r="F54" s="104"/>
      <c r="G54" s="632"/>
      <c r="H54" s="47"/>
      <c r="I54" s="48">
        <v>0.65</v>
      </c>
      <c r="J54" s="49">
        <v>0.35</v>
      </c>
      <c r="K54" s="49"/>
      <c r="L54" s="49"/>
      <c r="M54" s="49"/>
      <c r="N54" s="50">
        <f>SUM(I54:M54)</f>
        <v>1</v>
      </c>
      <c r="O54" s="51"/>
      <c r="P54" s="52">
        <v>8</v>
      </c>
      <c r="Q54" s="53">
        <v>8</v>
      </c>
      <c r="R54" s="53"/>
      <c r="S54" s="53"/>
      <c r="T54" s="53"/>
      <c r="U54" s="54">
        <f>ROUND(((P54*I54)+(Q54*J54)+(R54*K54)+(S54*L54)+(T54*M54)),3)</f>
        <v>8</v>
      </c>
      <c r="V54" s="55">
        <f>IF(U54&gt;=8,8,U54)</f>
        <v>8</v>
      </c>
      <c r="W54" s="57">
        <v>39814172000</v>
      </c>
      <c r="X54" s="57">
        <v>8970168000</v>
      </c>
      <c r="Y54" s="57"/>
      <c r="Z54" s="57"/>
      <c r="AA54" s="57"/>
      <c r="AB54" s="476">
        <f>(((((W54*I54)+(X54*J54)+(Y54*K54)+(Z54*L54)+(AA54*M54))/$L$2)))</f>
        <v>0.36522957967392905</v>
      </c>
      <c r="AC54" s="536">
        <f>12*AB54</f>
        <v>4.3827549560871484</v>
      </c>
      <c r="AD54" s="488">
        <f>IF(AC54&gt;=12,12,AC54)</f>
        <v>4.3827549560871484</v>
      </c>
      <c r="AE54" s="59"/>
      <c r="AF54" s="59">
        <v>0.2</v>
      </c>
      <c r="AG54" s="263">
        <v>19.8</v>
      </c>
      <c r="AH54" s="60">
        <f>V54+AD54+AG54+AE54+AF54</f>
        <v>32.382754956087155</v>
      </c>
      <c r="AI54" s="55">
        <f>IF(AH54&gt;=40,40,AH54)</f>
        <v>32.382754956087155</v>
      </c>
      <c r="AJ54" s="61"/>
      <c r="AK54" s="62"/>
      <c r="AL54" s="63"/>
      <c r="AM54" s="64">
        <f>100%+AL54</f>
        <v>1</v>
      </c>
      <c r="AN54" s="65">
        <f>ROUNDUP((($E$2*AM54-$AN$4)*AJ54+$AN$4),-3)</f>
        <v>0</v>
      </c>
      <c r="AO54" s="66"/>
    </row>
    <row r="55" spans="1:41" s="22" customFormat="1" ht="26.25" customHeight="1" x14ac:dyDescent="0.15">
      <c r="A55" s="177"/>
      <c r="B55" s="241"/>
      <c r="C55" s="843" t="s">
        <v>1171</v>
      </c>
      <c r="D55" s="844"/>
      <c r="E55" s="844"/>
      <c r="F55" s="845"/>
      <c r="G55" s="46"/>
      <c r="H55" s="47"/>
      <c r="I55" s="172"/>
      <c r="J55" s="217"/>
      <c r="K55" s="217"/>
      <c r="L55" s="217"/>
      <c r="M55" s="217"/>
      <c r="N55" s="50"/>
      <c r="O55" s="51"/>
      <c r="P55" s="234">
        <v>88</v>
      </c>
      <c r="Q55" s="54">
        <v>88</v>
      </c>
      <c r="R55" s="53"/>
      <c r="S55" s="54"/>
      <c r="T55" s="54"/>
      <c r="U55" s="496">
        <f>(I54*P55)+(J54*Q55)+(K54*R55)+(L54*S55)</f>
        <v>88</v>
      </c>
      <c r="V55" s="55"/>
      <c r="W55" s="57"/>
      <c r="X55" s="57"/>
      <c r="Y55" s="57"/>
      <c r="Z55" s="57"/>
      <c r="AA55" s="57"/>
      <c r="AB55" s="476"/>
      <c r="AC55" s="536"/>
      <c r="AD55" s="478"/>
      <c r="AE55" s="59"/>
      <c r="AF55" s="59"/>
      <c r="AG55" s="263"/>
      <c r="AH55" s="60"/>
      <c r="AI55" s="55"/>
      <c r="AJ55" s="61"/>
      <c r="AK55" s="62"/>
      <c r="AL55" s="63"/>
      <c r="AM55" s="64"/>
      <c r="AN55" s="65"/>
      <c r="AO55" s="66"/>
    </row>
    <row r="56" spans="1:41" s="22" customFormat="1" ht="58.5" customHeight="1" x14ac:dyDescent="0.15">
      <c r="A56" s="43"/>
      <c r="B56" s="256"/>
      <c r="C56" s="80" t="s">
        <v>1363</v>
      </c>
      <c r="D56" s="82"/>
      <c r="E56" s="82"/>
      <c r="F56" s="82"/>
      <c r="G56" s="45"/>
      <c r="H56" s="47"/>
      <c r="I56" s="48">
        <v>0.6</v>
      </c>
      <c r="J56" s="49">
        <v>0.4</v>
      </c>
      <c r="K56" s="49"/>
      <c r="L56" s="49"/>
      <c r="M56" s="49"/>
      <c r="N56" s="50">
        <f>SUM(I56:M56)</f>
        <v>1</v>
      </c>
      <c r="O56" s="51"/>
      <c r="P56" s="52">
        <v>8</v>
      </c>
      <c r="Q56" s="53">
        <v>8</v>
      </c>
      <c r="R56" s="53"/>
      <c r="S56" s="53"/>
      <c r="T56" s="53"/>
      <c r="U56" s="54">
        <f>ROUND(((P56*I56)+(Q56*J56)+(R56*K56)+(S56*L56)+(T56*M56)),3)</f>
        <v>8</v>
      </c>
      <c r="V56" s="55">
        <f>IF(U56&gt;=8,8,U56)</f>
        <v>8</v>
      </c>
      <c r="W56" s="57">
        <v>38849299000</v>
      </c>
      <c r="X56" s="57"/>
      <c r="Y56" s="57"/>
      <c r="Z56" s="57"/>
      <c r="AA56" s="57"/>
      <c r="AB56" s="476">
        <f>(((((W56*I56)+(X56*J56)+(Y56*K56)+(Z56*L56)+(AA56*M56))/$L$2)))</f>
        <v>0.29337383047640464</v>
      </c>
      <c r="AC56" s="536">
        <f>12*AB56</f>
        <v>3.5204859657168557</v>
      </c>
      <c r="AD56" s="488">
        <f>IF(AC56&gt;=12,12,AC56)</f>
        <v>3.5204859657168557</v>
      </c>
      <c r="AE56" s="59"/>
      <c r="AF56" s="59">
        <v>0.3</v>
      </c>
      <c r="AG56" s="263">
        <v>19.8</v>
      </c>
      <c r="AH56" s="60">
        <f>V56+AD56+AG56+AE56+AF56</f>
        <v>31.620485965716856</v>
      </c>
      <c r="AI56" s="55">
        <f>IF(AH56&gt;=40,40,AH56)</f>
        <v>31.620485965716856</v>
      </c>
      <c r="AJ56" s="61"/>
      <c r="AK56" s="62"/>
      <c r="AL56" s="63"/>
      <c r="AM56" s="64">
        <f>100%+AL56</f>
        <v>1</v>
      </c>
      <c r="AN56" s="65">
        <f>ROUNDUP((($E$2*AM56-$AN$4)*AJ56+$AN$4),-3)</f>
        <v>0</v>
      </c>
      <c r="AO56" s="66"/>
    </row>
    <row r="57" spans="1:41" s="22" customFormat="1" ht="26.25" customHeight="1" x14ac:dyDescent="0.15">
      <c r="A57" s="177"/>
      <c r="B57" s="256"/>
      <c r="C57" s="843" t="s">
        <v>1171</v>
      </c>
      <c r="D57" s="844"/>
      <c r="E57" s="844"/>
      <c r="F57" s="845"/>
      <c r="G57" s="46"/>
      <c r="H57" s="47"/>
      <c r="I57" s="172"/>
      <c r="J57" s="217"/>
      <c r="K57" s="217"/>
      <c r="L57" s="217"/>
      <c r="M57" s="217"/>
      <c r="N57" s="50"/>
      <c r="O57" s="51"/>
      <c r="P57" s="234">
        <v>88</v>
      </c>
      <c r="Q57" s="54">
        <v>88</v>
      </c>
      <c r="R57" s="54"/>
      <c r="S57" s="54"/>
      <c r="T57" s="54"/>
      <c r="U57" s="496">
        <f>(I56*P57)+(J56*Q57)+(K56*R57)+(L56*S57)</f>
        <v>88</v>
      </c>
      <c r="V57" s="55"/>
      <c r="W57" s="57"/>
      <c r="X57" s="57"/>
      <c r="Y57" s="57"/>
      <c r="Z57" s="57"/>
      <c r="AA57" s="57"/>
      <c r="AB57" s="476"/>
      <c r="AC57" s="536"/>
      <c r="AD57" s="478"/>
      <c r="AE57" s="59"/>
      <c r="AF57" s="59"/>
      <c r="AG57" s="263"/>
      <c r="AH57" s="60"/>
      <c r="AI57" s="55"/>
      <c r="AJ57" s="61"/>
      <c r="AK57" s="62"/>
      <c r="AL57" s="63"/>
      <c r="AM57" s="64"/>
      <c r="AN57" s="65"/>
      <c r="AO57" s="66"/>
    </row>
    <row r="58" spans="1:41" s="22" customFormat="1" ht="51.75" customHeight="1" x14ac:dyDescent="0.15">
      <c r="A58" s="43"/>
      <c r="B58" s="256"/>
      <c r="C58" s="80" t="s">
        <v>1345</v>
      </c>
      <c r="D58" s="80"/>
      <c r="E58" s="80"/>
      <c r="F58" s="82"/>
      <c r="G58" s="46"/>
      <c r="H58" s="47"/>
      <c r="I58" s="48">
        <v>0.51</v>
      </c>
      <c r="J58" s="49">
        <v>0.49</v>
      </c>
      <c r="K58" s="49"/>
      <c r="L58" s="49"/>
      <c r="M58" s="49"/>
      <c r="N58" s="50">
        <f>SUM(I58:M58)</f>
        <v>1</v>
      </c>
      <c r="O58" s="51"/>
      <c r="P58" s="52">
        <v>8</v>
      </c>
      <c r="Q58" s="53">
        <v>8</v>
      </c>
      <c r="R58" s="53"/>
      <c r="S58" s="53"/>
      <c r="T58" s="53"/>
      <c r="U58" s="54">
        <f>ROUND(((P58*I58)+(Q58*J58)+(R58*K58)+(S58*L58)+(T58*M58)),3)</f>
        <v>8</v>
      </c>
      <c r="V58" s="55">
        <f>IF(U58&gt;=8,8,U58)</f>
        <v>8</v>
      </c>
      <c r="W58" s="57">
        <v>32826052000</v>
      </c>
      <c r="X58" s="57"/>
      <c r="Y58" s="57"/>
      <c r="Z58" s="57"/>
      <c r="AA58" s="57"/>
      <c r="AB58" s="476">
        <f>(((((W58*I58)+(X58*J58)+(Y58*K58)+(Z58*L58)+(AA58*M58))/$L$2)))</f>
        <v>0.21070544728384924</v>
      </c>
      <c r="AC58" s="536">
        <f>12*AB58</f>
        <v>2.528465367406191</v>
      </c>
      <c r="AD58" s="488">
        <f>IF(AC58&gt;=12,12,AC58)</f>
        <v>2.528465367406191</v>
      </c>
      <c r="AE58" s="59"/>
      <c r="AF58" s="59">
        <v>0.3</v>
      </c>
      <c r="AG58" s="263">
        <v>19.8</v>
      </c>
      <c r="AH58" s="60">
        <f>V58+AD58+AG58+AE58+AF58</f>
        <v>30.628465367406193</v>
      </c>
      <c r="AI58" s="55">
        <f>IF(AH58&gt;=40,40,AH58)</f>
        <v>30.628465367406193</v>
      </c>
      <c r="AJ58" s="61"/>
      <c r="AK58" s="62"/>
      <c r="AL58" s="63"/>
      <c r="AM58" s="64">
        <f>100%+AL58</f>
        <v>1</v>
      </c>
      <c r="AN58" s="65">
        <f>ROUNDUP((($E$2*AM58-$AN$4)*AJ58+$AN$4),-3)</f>
        <v>0</v>
      </c>
      <c r="AO58" s="66"/>
    </row>
    <row r="59" spans="1:41" s="22" customFormat="1" ht="26.25" customHeight="1" x14ac:dyDescent="0.15">
      <c r="A59" s="177"/>
      <c r="B59" s="256"/>
      <c r="C59" s="843" t="s">
        <v>1171</v>
      </c>
      <c r="D59" s="844"/>
      <c r="E59" s="844"/>
      <c r="F59" s="845"/>
      <c r="G59" s="46"/>
      <c r="H59" s="47"/>
      <c r="I59" s="172"/>
      <c r="J59" s="217"/>
      <c r="K59" s="217"/>
      <c r="L59" s="217"/>
      <c r="M59" s="217"/>
      <c r="N59" s="50"/>
      <c r="O59" s="51"/>
      <c r="P59" s="234">
        <v>88</v>
      </c>
      <c r="Q59" s="54">
        <v>88</v>
      </c>
      <c r="R59" s="54"/>
      <c r="S59" s="54"/>
      <c r="T59" s="54"/>
      <c r="U59" s="496">
        <f>(I58*P59)+(J58*Q59)+(K58*R59)+(L58*S59)</f>
        <v>88</v>
      </c>
      <c r="V59" s="55"/>
      <c r="W59" s="57"/>
      <c r="X59" s="57"/>
      <c r="Y59" s="57"/>
      <c r="Z59" s="57"/>
      <c r="AA59" s="57"/>
      <c r="AB59" s="476"/>
      <c r="AC59" s="536"/>
      <c r="AD59" s="478"/>
      <c r="AE59" s="59"/>
      <c r="AF59" s="59"/>
      <c r="AG59" s="263"/>
      <c r="AH59" s="60"/>
      <c r="AI59" s="55"/>
      <c r="AJ59" s="61"/>
      <c r="AK59" s="62"/>
      <c r="AL59" s="63"/>
      <c r="AM59" s="64"/>
      <c r="AN59" s="65"/>
      <c r="AO59" s="66"/>
    </row>
    <row r="60" spans="1:41" s="22" customFormat="1" ht="48.75" customHeight="1" x14ac:dyDescent="0.15">
      <c r="A60" s="43"/>
      <c r="B60" s="256"/>
      <c r="C60" s="45" t="s">
        <v>1374</v>
      </c>
      <c r="D60" s="80" t="s">
        <v>1457</v>
      </c>
      <c r="E60" s="45"/>
      <c r="F60" s="691"/>
      <c r="G60" s="46"/>
      <c r="H60" s="47"/>
      <c r="I60" s="48">
        <v>0.51</v>
      </c>
      <c r="J60" s="49">
        <v>0.49</v>
      </c>
      <c r="K60" s="217"/>
      <c r="L60" s="49"/>
      <c r="M60" s="49"/>
      <c r="N60" s="50">
        <f>SUM(I60:M60)</f>
        <v>1</v>
      </c>
      <c r="O60" s="51"/>
      <c r="P60" s="52">
        <v>8</v>
      </c>
      <c r="Q60" s="53">
        <v>8</v>
      </c>
      <c r="R60" s="53"/>
      <c r="S60" s="53"/>
      <c r="T60" s="53"/>
      <c r="U60" s="54">
        <f>ROUND(((P60*I60)+(Q60*J60)+(R60*K60)+(S60*L60)+(T60*M60)),3)</f>
        <v>8</v>
      </c>
      <c r="V60" s="55">
        <f>IF(U60&gt;=8,8,U60)</f>
        <v>8</v>
      </c>
      <c r="W60" s="57">
        <v>32775215000</v>
      </c>
      <c r="X60" s="57">
        <v>3860300000</v>
      </c>
      <c r="Y60" s="57"/>
      <c r="Z60" s="57"/>
      <c r="AA60" s="57"/>
      <c r="AB60" s="476">
        <f>(((((W60*I60)+(X60*J60)+(Y60*K60)+(Z60*L60)+(AA60*M60))/$L$2)))</f>
        <v>0.23418609935224255</v>
      </c>
      <c r="AC60" s="536">
        <f>12*AB60</f>
        <v>2.8102331922269106</v>
      </c>
      <c r="AD60" s="488">
        <f>IF(AC60&gt;=12,12,AC60)</f>
        <v>2.8102331922269106</v>
      </c>
      <c r="AE60" s="59"/>
      <c r="AF60" s="59">
        <v>0.3</v>
      </c>
      <c r="AG60" s="263">
        <v>19.8</v>
      </c>
      <c r="AH60" s="60">
        <f>V60+AD60+AG60+AE60+AF60</f>
        <v>30.910233192226912</v>
      </c>
      <c r="AI60" s="55">
        <f>IF(AH60&gt;=40,40,AH60)</f>
        <v>30.910233192226912</v>
      </c>
      <c r="AJ60" s="61"/>
      <c r="AK60" s="62"/>
      <c r="AL60" s="63"/>
      <c r="AM60" s="64"/>
      <c r="AN60" s="65"/>
      <c r="AO60" s="66"/>
    </row>
    <row r="61" spans="1:41" s="22" customFormat="1" ht="26.25" customHeight="1" x14ac:dyDescent="0.15">
      <c r="A61" s="177"/>
      <c r="B61" s="241"/>
      <c r="C61" s="843" t="s">
        <v>1171</v>
      </c>
      <c r="D61" s="844"/>
      <c r="E61" s="844"/>
      <c r="F61" s="845"/>
      <c r="G61" s="46"/>
      <c r="H61" s="47"/>
      <c r="I61" s="172"/>
      <c r="J61" s="217"/>
      <c r="K61" s="217"/>
      <c r="L61" s="217"/>
      <c r="M61" s="217"/>
      <c r="N61" s="50"/>
      <c r="O61" s="51"/>
      <c r="P61" s="234">
        <v>88</v>
      </c>
      <c r="Q61" s="53">
        <v>88</v>
      </c>
      <c r="R61" s="53"/>
      <c r="S61" s="54"/>
      <c r="T61" s="54"/>
      <c r="U61" s="496">
        <f>(I60*P61)+(J60*Q61)+(K60*R61)+(L60*S61)</f>
        <v>88</v>
      </c>
      <c r="V61" s="55"/>
      <c r="W61" s="57"/>
      <c r="X61" s="57"/>
      <c r="Y61" s="57"/>
      <c r="Z61" s="57"/>
      <c r="AA61" s="57"/>
      <c r="AB61" s="476"/>
      <c r="AC61" s="536"/>
      <c r="AD61" s="478"/>
      <c r="AE61" s="59"/>
      <c r="AF61" s="59"/>
      <c r="AG61" s="263"/>
      <c r="AH61" s="60"/>
      <c r="AI61" s="55"/>
      <c r="AJ61" s="61"/>
      <c r="AK61" s="62"/>
      <c r="AL61" s="63"/>
      <c r="AM61" s="64"/>
      <c r="AN61" s="65"/>
      <c r="AO61" s="66"/>
    </row>
    <row r="62" spans="1:41" s="22" customFormat="1" ht="48.75" customHeight="1" x14ac:dyDescent="0.15">
      <c r="A62" s="43"/>
      <c r="B62" s="256"/>
      <c r="C62" s="45"/>
      <c r="D62" s="700" t="s">
        <v>1501</v>
      </c>
      <c r="E62" s="80" t="s">
        <v>184</v>
      </c>
      <c r="F62" s="104"/>
      <c r="G62" s="46"/>
      <c r="H62" s="47" t="s">
        <v>1491</v>
      </c>
      <c r="I62" s="48">
        <v>0.7</v>
      </c>
      <c r="J62" s="49">
        <v>0.3</v>
      </c>
      <c r="K62" s="49"/>
      <c r="L62" s="49"/>
      <c r="M62" s="49"/>
      <c r="N62" s="50">
        <f>SUM(I62:M62)</f>
        <v>1</v>
      </c>
      <c r="O62" s="51"/>
      <c r="P62" s="52">
        <v>8</v>
      </c>
      <c r="Q62" s="53">
        <v>8</v>
      </c>
      <c r="R62" s="53"/>
      <c r="S62" s="53"/>
      <c r="T62" s="53"/>
      <c r="U62" s="54">
        <f>ROUND(((P62*I62)+(Q62*J62)+(R62*K62)+(S62*L62)+(T62*M62)),3)</f>
        <v>8</v>
      </c>
      <c r="V62" s="55">
        <f>IF(U62&gt;=8,8,U62)</f>
        <v>8</v>
      </c>
      <c r="W62" s="57"/>
      <c r="X62" s="57"/>
      <c r="Y62" s="57">
        <v>40616090000</v>
      </c>
      <c r="Z62" s="57"/>
      <c r="AA62" s="57"/>
      <c r="AB62" s="476">
        <f>(((((W62*I62)+(X62*J62)+(Y62*K62)+(Z62*L62)+(AA62*M62))/$L$2)))</f>
        <v>0</v>
      </c>
      <c r="AC62" s="536">
        <f>12*AB62</f>
        <v>0</v>
      </c>
      <c r="AD62" s="488">
        <f>IF(AC62&gt;=12,12,AC62)</f>
        <v>0</v>
      </c>
      <c r="AE62" s="59"/>
      <c r="AF62" s="59">
        <v>0.3</v>
      </c>
      <c r="AG62" s="263">
        <v>19.8</v>
      </c>
      <c r="AH62" s="60">
        <f>V62+AD62+AG62+AE62+AF62</f>
        <v>28.1</v>
      </c>
      <c r="AI62" s="55">
        <f>IF(AH62&gt;=40,40,AH62)</f>
        <v>28.1</v>
      </c>
      <c r="AJ62" s="61"/>
      <c r="AK62" s="62"/>
      <c r="AL62" s="63"/>
      <c r="AM62" s="64">
        <f>100%+AL62</f>
        <v>1</v>
      </c>
      <c r="AN62" s="65">
        <f>ROUNDUP((($E$2*AM62-$AN$4)*AJ62+$AN$4),-3)</f>
        <v>0</v>
      </c>
      <c r="AO62" s="66"/>
    </row>
    <row r="63" spans="1:41" s="22" customFormat="1" ht="26.25" customHeight="1" x14ac:dyDescent="0.15">
      <c r="A63" s="177"/>
      <c r="B63" s="256"/>
      <c r="C63" s="843" t="s">
        <v>1171</v>
      </c>
      <c r="D63" s="844"/>
      <c r="E63" s="844"/>
      <c r="F63" s="845"/>
      <c r="G63" s="46"/>
      <c r="H63" s="47"/>
      <c r="I63" s="172"/>
      <c r="J63" s="217"/>
      <c r="K63" s="217"/>
      <c r="L63" s="217"/>
      <c r="M63" s="217"/>
      <c r="N63" s="50"/>
      <c r="O63" s="51"/>
      <c r="P63" s="234">
        <v>88</v>
      </c>
      <c r="Q63" s="54">
        <v>88</v>
      </c>
      <c r="R63" s="54"/>
      <c r="S63" s="54"/>
      <c r="T63" s="54"/>
      <c r="U63" s="496">
        <f>(I62*P63)+(J62*Q63)+(K62*R63)+(L62*S63)</f>
        <v>88</v>
      </c>
      <c r="V63" s="55"/>
      <c r="W63" s="57"/>
      <c r="X63" s="57"/>
      <c r="Y63" s="57"/>
      <c r="Z63" s="57"/>
      <c r="AA63" s="57"/>
      <c r="AB63" s="476"/>
      <c r="AC63" s="536"/>
      <c r="AD63" s="478"/>
      <c r="AE63" s="59"/>
      <c r="AF63" s="59"/>
      <c r="AG63" s="263"/>
      <c r="AH63" s="60"/>
      <c r="AI63" s="55"/>
      <c r="AJ63" s="61"/>
      <c r="AK63" s="62"/>
      <c r="AL63" s="63"/>
      <c r="AM63" s="64"/>
      <c r="AN63" s="65"/>
      <c r="AO63" s="66"/>
    </row>
    <row r="64" spans="1:41" s="22" customFormat="1" ht="51.75" customHeight="1" x14ac:dyDescent="0.15">
      <c r="A64" s="43"/>
      <c r="B64" s="256"/>
      <c r="C64" s="80"/>
      <c r="D64" s="691"/>
      <c r="E64" s="45" t="s">
        <v>1472</v>
      </c>
      <c r="F64" s="80"/>
      <c r="G64" s="632"/>
      <c r="H64" s="47" t="s">
        <v>1500</v>
      </c>
      <c r="I64" s="48">
        <v>0.6</v>
      </c>
      <c r="J64" s="49">
        <v>0.4</v>
      </c>
      <c r="K64" s="49"/>
      <c r="L64" s="49"/>
      <c r="M64" s="49"/>
      <c r="N64" s="50">
        <f>SUM(I64:M64)</f>
        <v>1</v>
      </c>
      <c r="O64" s="51"/>
      <c r="P64" s="52">
        <v>8</v>
      </c>
      <c r="Q64" s="53">
        <v>8</v>
      </c>
      <c r="R64" s="53"/>
      <c r="S64" s="53"/>
      <c r="T64" s="53"/>
      <c r="U64" s="54">
        <f>ROUND(((P64*I64)+(Q64*J64)+(R64*K64)+(S64*L64)+(T64*M64)),3)</f>
        <v>8</v>
      </c>
      <c r="V64" s="55">
        <f>IF(U64&gt;=8,8,U64)</f>
        <v>8</v>
      </c>
      <c r="W64" s="57"/>
      <c r="X64" s="57"/>
      <c r="Y64" s="57">
        <v>3664456000</v>
      </c>
      <c r="Z64" s="57"/>
      <c r="AA64" s="57"/>
      <c r="AB64" s="476">
        <f>(((((W64*I64)+(X64*J64)+(Y64*K64)+(Z64*L64)+(AA64*M64))/$L$2)))</f>
        <v>0</v>
      </c>
      <c r="AC64" s="536">
        <f>12*AB64</f>
        <v>0</v>
      </c>
      <c r="AD64" s="488">
        <f>IF(AC64&gt;=12,12,AC64)</f>
        <v>0</v>
      </c>
      <c r="AE64" s="59"/>
      <c r="AF64" s="59">
        <v>0.3</v>
      </c>
      <c r="AG64" s="263">
        <v>19.8</v>
      </c>
      <c r="AH64" s="60">
        <f>V64+AD64+AG64+AE64+AF64</f>
        <v>28.1</v>
      </c>
      <c r="AI64" s="55">
        <f>IF(AH64&gt;=40,40,AH64)</f>
        <v>28.1</v>
      </c>
      <c r="AJ64" s="61"/>
      <c r="AK64" s="62"/>
      <c r="AL64" s="63"/>
      <c r="AM64" s="64">
        <f>100%+AL64</f>
        <v>1</v>
      </c>
      <c r="AN64" s="65">
        <f>ROUNDUP((($E$2*AM64-$AN$4)*AJ64+$AN$4),-3)</f>
        <v>0</v>
      </c>
      <c r="AO64" s="66"/>
    </row>
    <row r="65" spans="1:41" s="22" customFormat="1" ht="26.25" customHeight="1" x14ac:dyDescent="0.15">
      <c r="A65" s="177"/>
      <c r="B65" s="256"/>
      <c r="C65" s="843" t="s">
        <v>1171</v>
      </c>
      <c r="D65" s="844"/>
      <c r="E65" s="844"/>
      <c r="F65" s="845"/>
      <c r="G65" s="46"/>
      <c r="H65" s="47"/>
      <c r="I65" s="172"/>
      <c r="J65" s="217"/>
      <c r="K65" s="217"/>
      <c r="L65" s="217"/>
      <c r="M65" s="217"/>
      <c r="N65" s="50"/>
      <c r="O65" s="51"/>
      <c r="P65" s="234">
        <v>88</v>
      </c>
      <c r="Q65" s="54">
        <v>88</v>
      </c>
      <c r="R65" s="54"/>
      <c r="S65" s="54"/>
      <c r="T65" s="54"/>
      <c r="U65" s="496">
        <f>(I64*P65)+(J64*Q65)+(K64*R65)+(L64*S65)</f>
        <v>88</v>
      </c>
      <c r="V65" s="55"/>
      <c r="W65" s="57"/>
      <c r="X65" s="57"/>
      <c r="Y65" s="57"/>
      <c r="Z65" s="57"/>
      <c r="AA65" s="57"/>
      <c r="AB65" s="476"/>
      <c r="AC65" s="536"/>
      <c r="AD65" s="478"/>
      <c r="AE65" s="59"/>
      <c r="AF65" s="59"/>
      <c r="AG65" s="263"/>
      <c r="AH65" s="60"/>
      <c r="AI65" s="55"/>
      <c r="AJ65" s="61"/>
      <c r="AK65" s="62"/>
      <c r="AL65" s="63"/>
      <c r="AM65" s="64"/>
      <c r="AN65" s="65"/>
      <c r="AO65" s="66"/>
    </row>
    <row r="66" spans="1:41" s="22" customFormat="1" ht="48.75" customHeight="1" x14ac:dyDescent="0.15">
      <c r="A66" s="43"/>
      <c r="B66" s="256"/>
      <c r="C66" s="80"/>
      <c r="D66" s="82"/>
      <c r="E66" s="80"/>
      <c r="F66" s="82"/>
      <c r="G66" s="632"/>
      <c r="H66" s="47"/>
      <c r="I66" s="48">
        <v>0.6</v>
      </c>
      <c r="J66" s="49">
        <v>0.4</v>
      </c>
      <c r="K66" s="49"/>
      <c r="L66" s="49"/>
      <c r="M66" s="49"/>
      <c r="N66" s="50">
        <f>SUM(I66:M66)</f>
        <v>1</v>
      </c>
      <c r="O66" s="51"/>
      <c r="P66" s="52">
        <v>8</v>
      </c>
      <c r="Q66" s="53">
        <v>8</v>
      </c>
      <c r="R66" s="53"/>
      <c r="S66" s="53"/>
      <c r="T66" s="53"/>
      <c r="U66" s="54">
        <f>ROUND(((P66*I66)+(Q66*J66)+(R66*K66)+(S66*L66)+(T66*M66)),3)</f>
        <v>8</v>
      </c>
      <c r="V66" s="55">
        <f>IF(U66&gt;=8,8,U66)</f>
        <v>8</v>
      </c>
      <c r="W66" s="57"/>
      <c r="X66" s="57"/>
      <c r="Y66" s="57"/>
      <c r="Z66" s="57"/>
      <c r="AA66" s="57"/>
      <c r="AB66" s="476">
        <f>(((((W66*I66)+(X66*J66)+(Y66*K66)+(Z66*L66)+(AA66*M66))/$L$2)))</f>
        <v>0</v>
      </c>
      <c r="AC66" s="536">
        <f>12*AB66</f>
        <v>0</v>
      </c>
      <c r="AD66" s="488">
        <f>IF(AC66&gt;=12,12,AC66)</f>
        <v>0</v>
      </c>
      <c r="AE66" s="59"/>
      <c r="AF66" s="59">
        <v>0.3</v>
      </c>
      <c r="AG66" s="263">
        <v>19.8</v>
      </c>
      <c r="AH66" s="60">
        <f>V66+AD66+AG66+AE66+AF66</f>
        <v>28.1</v>
      </c>
      <c r="AI66" s="55">
        <f>IF(AH66&gt;=40,40,AH66)</f>
        <v>28.1</v>
      </c>
      <c r="AJ66" s="61"/>
      <c r="AK66" s="62"/>
      <c r="AL66" s="63"/>
      <c r="AM66" s="64">
        <f>100%+AL66</f>
        <v>1</v>
      </c>
      <c r="AN66" s="65">
        <f>ROUNDUP((($E$2*AM66-$AN$4)*AJ66+$AN$4),-3)</f>
        <v>0</v>
      </c>
      <c r="AO66" s="66"/>
    </row>
    <row r="67" spans="1:41" s="22" customFormat="1" ht="26.25" customHeight="1" x14ac:dyDescent="0.15">
      <c r="A67" s="177"/>
      <c r="B67" s="256"/>
      <c r="C67" s="843" t="s">
        <v>1171</v>
      </c>
      <c r="D67" s="844"/>
      <c r="E67" s="844"/>
      <c r="F67" s="845"/>
      <c r="G67" s="46"/>
      <c r="H67" s="47"/>
      <c r="I67" s="172"/>
      <c r="J67" s="217"/>
      <c r="K67" s="217"/>
      <c r="L67" s="217"/>
      <c r="M67" s="217"/>
      <c r="N67" s="50"/>
      <c r="O67" s="51"/>
      <c r="P67" s="234">
        <v>88</v>
      </c>
      <c r="Q67" s="54">
        <v>88</v>
      </c>
      <c r="R67" s="54"/>
      <c r="S67" s="54"/>
      <c r="T67" s="54"/>
      <c r="U67" s="496">
        <f>(I66*P67)+(J66*Q67)+(K66*R67)+(L66*S67)</f>
        <v>88</v>
      </c>
      <c r="V67" s="55"/>
      <c r="W67" s="57"/>
      <c r="X67" s="57"/>
      <c r="Y67" s="57"/>
      <c r="Z67" s="57"/>
      <c r="AA67" s="57"/>
      <c r="AB67" s="476"/>
      <c r="AC67" s="536"/>
      <c r="AD67" s="478"/>
      <c r="AE67" s="59"/>
      <c r="AF67" s="59"/>
      <c r="AG67" s="263"/>
      <c r="AH67" s="60"/>
      <c r="AI67" s="55"/>
      <c r="AJ67" s="61"/>
      <c r="AK67" s="62"/>
      <c r="AL67" s="63"/>
      <c r="AM67" s="64"/>
      <c r="AN67" s="65"/>
      <c r="AO67" s="66"/>
    </row>
    <row r="68" spans="1:41" s="22" customFormat="1" ht="48.75" customHeight="1" x14ac:dyDescent="0.15">
      <c r="A68" s="43"/>
      <c r="B68" s="256"/>
      <c r="C68" s="73"/>
      <c r="D68" s="45"/>
      <c r="E68" s="45"/>
      <c r="F68" s="45"/>
      <c r="G68" s="46"/>
      <c r="H68" s="47"/>
      <c r="I68" s="48">
        <v>0.65</v>
      </c>
      <c r="J68" s="49">
        <v>0.35</v>
      </c>
      <c r="K68" s="49"/>
      <c r="L68" s="49"/>
      <c r="M68" s="49"/>
      <c r="N68" s="527">
        <f>SUM(I68:M68)</f>
        <v>1</v>
      </c>
      <c r="O68" s="51"/>
      <c r="P68" s="52">
        <v>8</v>
      </c>
      <c r="Q68" s="53">
        <v>8</v>
      </c>
      <c r="R68" s="53"/>
      <c r="S68" s="53"/>
      <c r="T68" s="53"/>
      <c r="U68" s="54">
        <f>ROUND(((P68*I68)+(Q68*J68)+(R68*K68)+(S68*L68)+(T68*M68)),3)</f>
        <v>8</v>
      </c>
      <c r="V68" s="55">
        <f>IF(U68&gt;=8,8,U68)</f>
        <v>8</v>
      </c>
      <c r="W68" s="57"/>
      <c r="X68" s="57"/>
      <c r="Y68" s="57"/>
      <c r="Z68" s="57"/>
      <c r="AA68" s="57"/>
      <c r="AB68" s="476">
        <f>(((((W68*I68)+(X68*J68)+(Y68*K68)+(Z68*L68)+(AA68*M68))/$L$2)))</f>
        <v>0</v>
      </c>
      <c r="AC68" s="536">
        <f>12*AB68</f>
        <v>0</v>
      </c>
      <c r="AD68" s="488">
        <f>IF(AC68&gt;=12,12,AC68)</f>
        <v>0</v>
      </c>
      <c r="AE68" s="59"/>
      <c r="AF68" s="59">
        <v>0.2</v>
      </c>
      <c r="AG68" s="263">
        <v>19.8</v>
      </c>
      <c r="AH68" s="60">
        <f>V68+AD68+AG68+AE68+AF68</f>
        <v>28</v>
      </c>
      <c r="AI68" s="55">
        <f>IF(AH68&gt;=40,40,AH68)</f>
        <v>28</v>
      </c>
      <c r="AJ68" s="61"/>
      <c r="AK68" s="62"/>
      <c r="AL68" s="63"/>
      <c r="AM68" s="64">
        <f>100%+AL68</f>
        <v>1</v>
      </c>
      <c r="AN68" s="65">
        <f>ROUNDUP((($E$2*AM68-$AN$4)*AJ68+$AN$4),-3)</f>
        <v>0</v>
      </c>
      <c r="AO68" s="66"/>
    </row>
    <row r="69" spans="1:41" s="22" customFormat="1" ht="26.25" customHeight="1" x14ac:dyDescent="0.15">
      <c r="A69" s="177"/>
      <c r="B69" s="256"/>
      <c r="C69" s="843" t="s">
        <v>1171</v>
      </c>
      <c r="D69" s="844"/>
      <c r="E69" s="844"/>
      <c r="F69" s="845"/>
      <c r="G69" s="46"/>
      <c r="H69" s="47"/>
      <c r="I69" s="172"/>
      <c r="J69" s="217"/>
      <c r="K69" s="217"/>
      <c r="L69" s="217"/>
      <c r="M69" s="217"/>
      <c r="N69" s="50"/>
      <c r="O69" s="51"/>
      <c r="P69" s="234">
        <v>88</v>
      </c>
      <c r="Q69" s="54">
        <v>88</v>
      </c>
      <c r="R69" s="54"/>
      <c r="S69" s="54"/>
      <c r="T69" s="54"/>
      <c r="U69" s="496">
        <f>(I68*P69)+(J68*Q69)+(K68*R69)+(L68*S69)</f>
        <v>88</v>
      </c>
      <c r="V69" s="55"/>
      <c r="W69" s="57"/>
      <c r="X69" s="57"/>
      <c r="Y69" s="57"/>
      <c r="Z69" s="57"/>
      <c r="AA69" s="57"/>
      <c r="AB69" s="476"/>
      <c r="AC69" s="536"/>
      <c r="AD69" s="478"/>
      <c r="AE69" s="59"/>
      <c r="AF69" s="59"/>
      <c r="AG69" s="263"/>
      <c r="AH69" s="60"/>
      <c r="AI69" s="55"/>
      <c r="AJ69" s="61"/>
      <c r="AK69" s="62"/>
      <c r="AL69" s="63"/>
      <c r="AM69" s="64"/>
      <c r="AN69" s="65"/>
      <c r="AO69" s="66"/>
    </row>
    <row r="70" spans="1:41" s="22" customFormat="1" ht="58.5" customHeight="1" x14ac:dyDescent="0.15">
      <c r="A70" s="43"/>
      <c r="B70" s="256"/>
      <c r="C70" s="80"/>
      <c r="D70" s="80"/>
      <c r="E70" s="80"/>
      <c r="F70" s="80"/>
      <c r="G70" s="542"/>
      <c r="H70" s="47"/>
      <c r="I70" s="48">
        <v>0.6</v>
      </c>
      <c r="J70" s="49">
        <v>0.4</v>
      </c>
      <c r="K70" s="49"/>
      <c r="L70" s="49"/>
      <c r="M70" s="49"/>
      <c r="N70" s="50">
        <f>SUM(I70:M70)</f>
        <v>1</v>
      </c>
      <c r="O70" s="51"/>
      <c r="P70" s="52">
        <v>8</v>
      </c>
      <c r="Q70" s="53">
        <v>8</v>
      </c>
      <c r="R70" s="53"/>
      <c r="S70" s="53"/>
      <c r="T70" s="53"/>
      <c r="U70" s="54">
        <f>ROUND(((P70*I70)+(Q70*J70)+(R70*K70)+(S70*L70)+(T70*M70)),3)</f>
        <v>8</v>
      </c>
      <c r="V70" s="55">
        <f>IF(U70&gt;=8,8,U70)</f>
        <v>8</v>
      </c>
      <c r="W70" s="57"/>
      <c r="X70" s="57"/>
      <c r="Y70" s="57"/>
      <c r="Z70" s="57"/>
      <c r="AA70" s="57"/>
      <c r="AB70" s="476">
        <f>(((((W70*I70)+(X70*J70)+(Y70*K70)+(Z70*L70)+(AA70*M70))/$L$2)))</f>
        <v>0</v>
      </c>
      <c r="AC70" s="536">
        <f>12*AB70</f>
        <v>0</v>
      </c>
      <c r="AD70" s="488">
        <f>IF(AC70&gt;=12,12,AC70)</f>
        <v>0</v>
      </c>
      <c r="AE70" s="59"/>
      <c r="AF70" s="59">
        <v>0.3</v>
      </c>
      <c r="AG70" s="263">
        <v>19.8</v>
      </c>
      <c r="AH70" s="60">
        <f>V70+AD70+AG70+AE70+AF70</f>
        <v>28.1</v>
      </c>
      <c r="AI70" s="55">
        <f>IF(AH70&gt;=40,40,AH70)</f>
        <v>28.1</v>
      </c>
      <c r="AJ70" s="61"/>
      <c r="AK70" s="62"/>
      <c r="AL70" s="63"/>
      <c r="AM70" s="64">
        <f>100%+AL70</f>
        <v>1</v>
      </c>
      <c r="AN70" s="65">
        <f>ROUNDUP((($E$2*AM70-$AN$4)*AJ70+$AN$4),-3)</f>
        <v>0</v>
      </c>
      <c r="AO70" s="66"/>
    </row>
    <row r="71" spans="1:41" s="22" customFormat="1" ht="26.25" customHeight="1" x14ac:dyDescent="0.15">
      <c r="A71" s="177"/>
      <c r="B71" s="256"/>
      <c r="C71" s="843" t="s">
        <v>1171</v>
      </c>
      <c r="D71" s="844"/>
      <c r="E71" s="844"/>
      <c r="F71" s="845"/>
      <c r="G71" s="46"/>
      <c r="H71" s="47"/>
      <c r="I71" s="172"/>
      <c r="J71" s="217"/>
      <c r="K71" s="217"/>
      <c r="L71" s="217"/>
      <c r="M71" s="217"/>
      <c r="N71" s="50"/>
      <c r="O71" s="51"/>
      <c r="P71" s="234">
        <v>88</v>
      </c>
      <c r="Q71" s="234">
        <v>88</v>
      </c>
      <c r="R71" s="54"/>
      <c r="S71" s="54"/>
      <c r="T71" s="54"/>
      <c r="U71" s="496">
        <f>(I70*P71)+(J70*Q71)+(K70*R71)+(L70*S71)</f>
        <v>88</v>
      </c>
      <c r="V71" s="55"/>
      <c r="W71" s="57"/>
      <c r="X71" s="57"/>
      <c r="Y71" s="57"/>
      <c r="Z71" s="57"/>
      <c r="AA71" s="57"/>
      <c r="AB71" s="476"/>
      <c r="AC71" s="536"/>
      <c r="AD71" s="478"/>
      <c r="AE71" s="59"/>
      <c r="AF71" s="59"/>
      <c r="AG71" s="263"/>
      <c r="AH71" s="60"/>
      <c r="AI71" s="55"/>
      <c r="AJ71" s="61"/>
      <c r="AK71" s="62"/>
      <c r="AL71" s="63"/>
      <c r="AM71" s="64"/>
      <c r="AN71" s="65"/>
      <c r="AO71" s="66"/>
    </row>
    <row r="72" spans="1:41" s="22" customFormat="1" ht="48.75" customHeight="1" x14ac:dyDescent="0.15">
      <c r="A72" s="43"/>
      <c r="B72" s="256"/>
      <c r="C72" s="80"/>
      <c r="D72" s="80"/>
      <c r="E72" s="80"/>
      <c r="F72" s="45"/>
      <c r="G72" s="80"/>
      <c r="H72" s="47"/>
      <c r="I72" s="48">
        <v>0.5</v>
      </c>
      <c r="J72" s="49">
        <v>0.4</v>
      </c>
      <c r="K72" s="49">
        <v>0.1</v>
      </c>
      <c r="L72" s="49"/>
      <c r="M72" s="49"/>
      <c r="N72" s="50">
        <f>SUM(I72:M72)</f>
        <v>1</v>
      </c>
      <c r="O72" s="51"/>
      <c r="P72" s="53">
        <v>8</v>
      </c>
      <c r="Q72" s="53">
        <v>8</v>
      </c>
      <c r="R72" s="53">
        <v>8</v>
      </c>
      <c r="S72" s="53">
        <v>8</v>
      </c>
      <c r="T72" s="53"/>
      <c r="U72" s="54">
        <f>ROUND(((P72*I72)+(Q72*J72)+(R72*K72)+(S72*L72)+(T72*M72)),3)</f>
        <v>8</v>
      </c>
      <c r="V72" s="55">
        <f>IF(U72&gt;=8,8,U72)</f>
        <v>8</v>
      </c>
      <c r="W72" s="57"/>
      <c r="X72" s="57"/>
      <c r="Y72" s="57"/>
      <c r="Z72" s="57"/>
      <c r="AA72" s="57"/>
      <c r="AB72" s="476">
        <f>(((((W72*I72)+(X72*J72)+(Y72*K72)+(Z72*L72)+(AA72*M72))/$L$2)))</f>
        <v>0</v>
      </c>
      <c r="AC72" s="536">
        <f>12*AB72</f>
        <v>0</v>
      </c>
      <c r="AD72" s="488">
        <f>IF(AC72&gt;=12,12,AC72)</f>
        <v>0</v>
      </c>
      <c r="AE72" s="59"/>
      <c r="AF72" s="59">
        <v>0.3</v>
      </c>
      <c r="AG72" s="263">
        <v>19.8</v>
      </c>
      <c r="AH72" s="60">
        <f>V72+AD72+AG72+AE72+AF72</f>
        <v>28.1</v>
      </c>
      <c r="AI72" s="55">
        <f>IF(AH72&gt;=40,40,AH72)</f>
        <v>28.1</v>
      </c>
      <c r="AJ72" s="61"/>
      <c r="AK72" s="62"/>
      <c r="AL72" s="63"/>
      <c r="AM72" s="64">
        <f>100%+AL72</f>
        <v>1</v>
      </c>
      <c r="AN72" s="65">
        <f>ROUNDUP((($E$2*AM72-$AN$4)*AJ72+$AN$4),-3)</f>
        <v>0</v>
      </c>
      <c r="AO72" s="66"/>
    </row>
    <row r="73" spans="1:41" s="22" customFormat="1" ht="26.25" customHeight="1" x14ac:dyDescent="0.15">
      <c r="A73" s="177"/>
      <c r="B73" s="256"/>
      <c r="C73" s="843" t="s">
        <v>1171</v>
      </c>
      <c r="D73" s="844"/>
      <c r="E73" s="844"/>
      <c r="F73" s="845"/>
      <c r="G73" s="46"/>
      <c r="H73" s="47"/>
      <c r="I73" s="172"/>
      <c r="J73" s="217"/>
      <c r="K73" s="217"/>
      <c r="L73" s="217"/>
      <c r="M73" s="217"/>
      <c r="N73" s="50"/>
      <c r="O73" s="51"/>
      <c r="P73" s="234">
        <v>88</v>
      </c>
      <c r="Q73" s="54">
        <v>88</v>
      </c>
      <c r="R73" s="54">
        <v>88</v>
      </c>
      <c r="S73" s="54"/>
      <c r="T73" s="54"/>
      <c r="U73" s="496">
        <f>(I72*P73)+(J72*Q73)+(K72*R73)+(L72*S73)</f>
        <v>88</v>
      </c>
      <c r="V73" s="55"/>
      <c r="W73" s="57"/>
      <c r="X73" s="57"/>
      <c r="Y73" s="57"/>
      <c r="Z73" s="57"/>
      <c r="AA73" s="57"/>
      <c r="AB73" s="476"/>
      <c r="AC73" s="536"/>
      <c r="AD73" s="478"/>
      <c r="AE73" s="59"/>
      <c r="AF73" s="59"/>
      <c r="AG73" s="263"/>
      <c r="AH73" s="60"/>
      <c r="AI73" s="55"/>
      <c r="AJ73" s="61"/>
      <c r="AK73" s="62"/>
      <c r="AL73" s="63"/>
      <c r="AM73" s="64"/>
      <c r="AN73" s="65"/>
      <c r="AO73" s="66"/>
    </row>
    <row r="74" spans="1:41" s="22" customFormat="1" ht="58.5" customHeight="1" x14ac:dyDescent="0.15">
      <c r="A74" s="43"/>
      <c r="B74" s="256"/>
      <c r="C74" s="45"/>
      <c r="D74" s="80"/>
      <c r="E74" s="80"/>
      <c r="F74" s="80"/>
      <c r="G74" s="46"/>
      <c r="H74" s="47"/>
      <c r="I74" s="48">
        <v>0.65</v>
      </c>
      <c r="J74" s="49">
        <v>0.35</v>
      </c>
      <c r="K74" s="49"/>
      <c r="L74" s="49"/>
      <c r="M74" s="49"/>
      <c r="N74" s="50">
        <f>SUM(I74:M74)</f>
        <v>1</v>
      </c>
      <c r="O74" s="51"/>
      <c r="P74" s="52">
        <v>8</v>
      </c>
      <c r="Q74" s="53">
        <v>8</v>
      </c>
      <c r="R74" s="53"/>
      <c r="S74" s="53"/>
      <c r="T74" s="53"/>
      <c r="U74" s="54">
        <f>ROUND(((P74*I74)+(Q74*J74)+(R74*K74)+(S74*L74)+(T74*M74)),3)</f>
        <v>8</v>
      </c>
      <c r="V74" s="55">
        <f>IF(U74&gt;=8,8,U74)</f>
        <v>8</v>
      </c>
      <c r="W74" s="57"/>
      <c r="X74" s="57"/>
      <c r="Y74" s="57"/>
      <c r="Z74" s="57"/>
      <c r="AA74" s="57"/>
      <c r="AB74" s="476">
        <f>(((((W74*I74)+(X74*J74)+(Y74*K74)+(Z74*L74)+(AA74*M74))/$L$2)))</f>
        <v>0</v>
      </c>
      <c r="AC74" s="536">
        <f>12*AB74</f>
        <v>0</v>
      </c>
      <c r="AD74" s="488">
        <f>IF(AC74&gt;=12,12,AC74)</f>
        <v>0</v>
      </c>
      <c r="AE74" s="59"/>
      <c r="AF74" s="59">
        <v>0.3</v>
      </c>
      <c r="AG74" s="263">
        <v>19.8</v>
      </c>
      <c r="AH74" s="60">
        <f>V74+AD74+AG74+AE74+AF74</f>
        <v>28.1</v>
      </c>
      <c r="AI74" s="55">
        <f>IF(AH74&gt;=40,40,AH74)</f>
        <v>28.1</v>
      </c>
      <c r="AJ74" s="61"/>
      <c r="AK74" s="62"/>
      <c r="AL74" s="63"/>
      <c r="AM74" s="64">
        <f>100%+AL74</f>
        <v>1</v>
      </c>
      <c r="AN74" s="65">
        <f>ROUNDUP((($E$2*AM74-$AN$4)*AJ74+$AN$4),-3)</f>
        <v>0</v>
      </c>
      <c r="AO74" s="66"/>
    </row>
    <row r="75" spans="1:41" s="22" customFormat="1" ht="26.25" customHeight="1" x14ac:dyDescent="0.15">
      <c r="A75" s="177"/>
      <c r="B75" s="256"/>
      <c r="C75" s="843" t="s">
        <v>1171</v>
      </c>
      <c r="D75" s="844"/>
      <c r="E75" s="844"/>
      <c r="F75" s="845"/>
      <c r="G75" s="46"/>
      <c r="H75" s="47"/>
      <c r="I75" s="172"/>
      <c r="J75" s="217"/>
      <c r="K75" s="217"/>
      <c r="L75" s="217"/>
      <c r="M75" s="217"/>
      <c r="N75" s="50"/>
      <c r="O75" s="51"/>
      <c r="P75" s="234">
        <v>88</v>
      </c>
      <c r="Q75" s="54">
        <v>88</v>
      </c>
      <c r="R75" s="54"/>
      <c r="S75" s="54"/>
      <c r="T75" s="54"/>
      <c r="U75" s="496">
        <f>(I74*P75)+(J74*Q75)+(K74*R75)+(L74*S75)</f>
        <v>88</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48.75" customHeight="1" x14ac:dyDescent="0.15">
      <c r="A76" s="43"/>
      <c r="B76" s="44"/>
      <c r="C76" s="220" t="s">
        <v>1373</v>
      </c>
      <c r="D76" s="112" t="s">
        <v>1377</v>
      </c>
      <c r="E76" s="45"/>
      <c r="F76" s="80"/>
      <c r="G76" s="542"/>
      <c r="H76" s="47"/>
      <c r="I76" s="48">
        <v>0.5</v>
      </c>
      <c r="J76" s="49">
        <v>0.5</v>
      </c>
      <c r="K76" s="49"/>
      <c r="L76" s="49"/>
      <c r="M76" s="49"/>
      <c r="N76" s="50">
        <f>SUM(I76:M76)</f>
        <v>1</v>
      </c>
      <c r="O76" s="51"/>
      <c r="P76" s="52">
        <v>7.8</v>
      </c>
      <c r="Q76" s="53">
        <v>8</v>
      </c>
      <c r="R76" s="53"/>
      <c r="S76" s="53"/>
      <c r="T76" s="53"/>
      <c r="U76" s="54">
        <f>ROUND(((P76*I76)+(Q76*J76)+(R76*K76)+(S76*L76)+(T76*M76)),3)</f>
        <v>7.9</v>
      </c>
      <c r="V76" s="55">
        <f>IF(U76&gt;=8,8,U76)</f>
        <v>7.9</v>
      </c>
      <c r="W76" s="57"/>
      <c r="X76" s="57"/>
      <c r="Y76" s="57"/>
      <c r="Z76" s="57"/>
      <c r="AA76" s="57"/>
      <c r="AB76" s="476">
        <f>(((((W76*I76)+(X76*J76)+(Y76*K76)+(Z76*L76)+(AA76*M76))/$L$2)))</f>
        <v>0</v>
      </c>
      <c r="AC76" s="536">
        <f>12*AB76</f>
        <v>0</v>
      </c>
      <c r="AD76" s="488">
        <f>IF(AC76&gt;=12,12,AC76)</f>
        <v>0</v>
      </c>
      <c r="AE76" s="59"/>
      <c r="AF76" s="59">
        <v>0.3</v>
      </c>
      <c r="AG76" s="263">
        <v>19.8</v>
      </c>
      <c r="AH76" s="60">
        <f>V76+AD76+AG76+AE76+AF76</f>
        <v>28.000000000000004</v>
      </c>
      <c r="AI76" s="55">
        <f>IF(AH76&gt;=40,40,AH76)</f>
        <v>28.000000000000004</v>
      </c>
      <c r="AJ76" s="61"/>
      <c r="AK76" s="62"/>
      <c r="AL76" s="63"/>
      <c r="AM76" s="64">
        <f>100%+AL76</f>
        <v>1</v>
      </c>
      <c r="AN76" s="65">
        <f>ROUNDUP((($E$2*AM76-$AN$4)*AJ76+$AN$4),-3)</f>
        <v>0</v>
      </c>
      <c r="AO76" s="66"/>
    </row>
    <row r="77" spans="1:41" s="22" customFormat="1" ht="48.75" customHeight="1" x14ac:dyDescent="0.15">
      <c r="A77" s="43"/>
      <c r="B77" s="256" t="s">
        <v>1376</v>
      </c>
      <c r="C77" s="495" t="s">
        <v>1369</v>
      </c>
      <c r="D77" s="45"/>
      <c r="E77" s="45"/>
      <c r="F77" s="45"/>
      <c r="G77" s="46"/>
      <c r="H77" s="47"/>
      <c r="I77" s="48">
        <v>0.6</v>
      </c>
      <c r="J77" s="49">
        <v>0.4</v>
      </c>
      <c r="K77" s="49"/>
      <c r="L77" s="217"/>
      <c r="M77" s="49"/>
      <c r="N77" s="50">
        <f>SUM(I77:M77)</f>
        <v>1</v>
      </c>
      <c r="O77" s="51"/>
      <c r="P77" s="52">
        <v>8</v>
      </c>
      <c r="Q77" s="53">
        <v>8</v>
      </c>
      <c r="R77" s="53">
        <v>8</v>
      </c>
      <c r="S77" s="53"/>
      <c r="T77" s="53"/>
      <c r="U77" s="54">
        <f>ROUND(((P77*I77)+(Q77*J77)+(R77*K77)+(S77*L77)+(T77*M77)),3)</f>
        <v>8</v>
      </c>
      <c r="V77" s="55">
        <f>IF(U77&gt;=8,8,U77)</f>
        <v>8</v>
      </c>
      <c r="W77" s="57"/>
      <c r="X77" s="57"/>
      <c r="Y77" s="57"/>
      <c r="Z77" s="57"/>
      <c r="AA77" s="57"/>
      <c r="AB77" s="476">
        <f>(((((W77*I77)+(X77*J77)+(Y77*K77)+(Z77*L77)+(AA77*M77))/$L$2)))</f>
        <v>0</v>
      </c>
      <c r="AC77" s="536">
        <f>12*AB77</f>
        <v>0</v>
      </c>
      <c r="AD77" s="488">
        <f>IF(AC77&gt;=12,12,AC77)</f>
        <v>0</v>
      </c>
      <c r="AE77" s="182"/>
      <c r="AF77" s="59">
        <v>0.3</v>
      </c>
      <c r="AG77" s="263">
        <v>19.8</v>
      </c>
      <c r="AH77" s="60">
        <f>V77+AD77+AG77+AE77+AF77</f>
        <v>28.1</v>
      </c>
      <c r="AI77" s="55">
        <f>IF(AH77&gt;=40,40,AH77)</f>
        <v>28.1</v>
      </c>
      <c r="AJ77" s="61"/>
      <c r="AK77" s="62"/>
      <c r="AL77" s="63"/>
      <c r="AM77" s="64">
        <f>100%+AL77</f>
        <v>1</v>
      </c>
      <c r="AN77" s="65">
        <f>ROUNDUP((($E$2*AM77-$AN$4)*AJ77+$AN$4),-3)</f>
        <v>0</v>
      </c>
      <c r="AO77" s="66"/>
    </row>
    <row r="78" spans="1:41" s="22" customFormat="1" ht="26.25" customHeight="1" x14ac:dyDescent="0.15">
      <c r="A78" s="177"/>
      <c r="B78" s="241"/>
      <c r="C78" s="843" t="s">
        <v>1171</v>
      </c>
      <c r="D78" s="844"/>
      <c r="E78" s="844"/>
      <c r="F78" s="845"/>
      <c r="G78" s="46"/>
      <c r="H78" s="47"/>
      <c r="I78" s="172"/>
      <c r="J78" s="217"/>
      <c r="K78" s="217"/>
      <c r="L78" s="217"/>
      <c r="M78" s="217"/>
      <c r="N78" s="50"/>
      <c r="O78" s="51"/>
      <c r="P78" s="234">
        <v>88</v>
      </c>
      <c r="Q78" s="53">
        <v>88</v>
      </c>
      <c r="R78" s="53"/>
      <c r="S78" s="54"/>
      <c r="T78" s="54"/>
      <c r="U78" s="496">
        <f>(I77*P78)+(J77*Q78)+(K77*R78)+(L77*S78)</f>
        <v>88</v>
      </c>
      <c r="V78" s="55"/>
      <c r="W78" s="57"/>
      <c r="X78" s="57"/>
      <c r="Y78" s="57"/>
      <c r="Z78" s="57"/>
      <c r="AA78" s="57"/>
      <c r="AB78" s="476"/>
      <c r="AC78" s="536"/>
      <c r="AD78" s="478"/>
      <c r="AE78" s="59"/>
      <c r="AF78" s="59"/>
      <c r="AG78" s="263"/>
      <c r="AH78" s="60"/>
      <c r="AI78" s="55"/>
      <c r="AJ78" s="61"/>
      <c r="AK78" s="62"/>
      <c r="AL78" s="63"/>
      <c r="AM78" s="64"/>
      <c r="AN78" s="65"/>
      <c r="AO78" s="66"/>
    </row>
    <row r="79" spans="1:41" s="22" customFormat="1" ht="48.75" customHeight="1" x14ac:dyDescent="0.15">
      <c r="A79" s="43"/>
      <c r="B79" s="44"/>
      <c r="C79" s="80"/>
      <c r="D79" s="117"/>
      <c r="E79" s="80" t="s">
        <v>1365</v>
      </c>
      <c r="F79" s="638"/>
      <c r="G79" s="46"/>
      <c r="H79" s="47"/>
      <c r="I79" s="48"/>
      <c r="J79" s="49"/>
      <c r="K79" s="49"/>
      <c r="L79" s="49"/>
      <c r="M79" s="49"/>
      <c r="N79" s="50"/>
      <c r="O79" s="51"/>
      <c r="P79" s="52"/>
      <c r="Q79" s="53"/>
      <c r="R79" s="53"/>
      <c r="S79" s="53"/>
      <c r="T79" s="53"/>
      <c r="U79" s="54"/>
      <c r="V79" s="55"/>
      <c r="W79" s="57"/>
      <c r="X79" s="57"/>
      <c r="Y79" s="57"/>
      <c r="Z79" s="57"/>
      <c r="AA79" s="57"/>
      <c r="AB79" s="551"/>
      <c r="AC79" s="536"/>
      <c r="AD79" s="488"/>
      <c r="AE79" s="59"/>
      <c r="AF79" s="59"/>
      <c r="AG79" s="263"/>
      <c r="AH79" s="60"/>
      <c r="AI79" s="55"/>
      <c r="AJ79" s="61"/>
      <c r="AK79" s="62"/>
      <c r="AL79" s="63"/>
      <c r="AM79" s="64"/>
      <c r="AN79" s="65"/>
      <c r="AO79" s="66"/>
    </row>
    <row r="80" spans="1:41" s="22" customFormat="1" ht="48" customHeight="1" x14ac:dyDescent="0.15">
      <c r="A80" s="43"/>
      <c r="B80" s="44"/>
      <c r="C80" s="80"/>
      <c r="D80" s="45"/>
      <c r="E80" s="220"/>
      <c r="F80" s="117"/>
      <c r="G80" s="46"/>
      <c r="H80" s="47"/>
      <c r="I80" s="48"/>
      <c r="J80" s="49"/>
      <c r="K80" s="49"/>
      <c r="L80" s="49"/>
      <c r="M80" s="49"/>
      <c r="N80" s="50"/>
      <c r="O80" s="51"/>
      <c r="P80" s="52"/>
      <c r="Q80" s="53"/>
      <c r="R80" s="53"/>
      <c r="S80" s="53"/>
      <c r="T80" s="53"/>
      <c r="U80" s="54"/>
      <c r="V80" s="55"/>
      <c r="W80" s="57"/>
      <c r="X80" s="57"/>
      <c r="Y80" s="57"/>
      <c r="Z80" s="57"/>
      <c r="AA80" s="57"/>
      <c r="AB80" s="551"/>
      <c r="AC80" s="536"/>
      <c r="AD80" s="488"/>
      <c r="AE80" s="59"/>
      <c r="AF80" s="59"/>
      <c r="AG80" s="263"/>
      <c r="AH80" s="60"/>
      <c r="AI80" s="55"/>
      <c r="AJ80" s="61"/>
      <c r="AK80" s="62"/>
      <c r="AL80" s="63"/>
      <c r="AM80" s="64"/>
      <c r="AN80" s="65"/>
      <c r="AO80" s="66"/>
    </row>
    <row r="81" spans="1:41" s="22" customFormat="1" ht="26.25" customHeight="1" x14ac:dyDescent="0.15">
      <c r="A81" s="43"/>
      <c r="B81" s="44"/>
      <c r="C81" s="80"/>
      <c r="D81" s="45"/>
      <c r="E81" s="220"/>
      <c r="F81" s="117"/>
      <c r="G81" s="46"/>
      <c r="H81" s="47"/>
      <c r="I81" s="48"/>
      <c r="J81" s="49"/>
      <c r="K81" s="49"/>
      <c r="L81" s="49"/>
      <c r="M81" s="49"/>
      <c r="N81" s="50"/>
      <c r="O81" s="51"/>
      <c r="P81" s="52"/>
      <c r="Q81" s="53"/>
      <c r="R81" s="53"/>
      <c r="S81" s="53"/>
      <c r="T81" s="53"/>
      <c r="U81" s="54"/>
      <c r="V81" s="55"/>
      <c r="W81" s="57"/>
      <c r="X81" s="57"/>
      <c r="Y81" s="57"/>
      <c r="Z81" s="57"/>
      <c r="AA81" s="57"/>
      <c r="AB81" s="551"/>
      <c r="AC81" s="536"/>
      <c r="AD81" s="488"/>
      <c r="AE81" s="59"/>
      <c r="AF81" s="59"/>
      <c r="AG81" s="263"/>
      <c r="AH81" s="60"/>
      <c r="AI81" s="55"/>
      <c r="AJ81" s="61"/>
      <c r="AK81" s="62"/>
      <c r="AL81" s="63"/>
      <c r="AM81" s="64"/>
      <c r="AN81" s="65"/>
      <c r="AO81" s="66"/>
    </row>
    <row r="82" spans="1:41" s="22" customFormat="1" ht="48" customHeight="1" x14ac:dyDescent="0.15">
      <c r="A82" s="43"/>
      <c r="B82" s="44"/>
      <c r="C82" s="80"/>
      <c r="D82" s="45"/>
      <c r="E82" s="220"/>
      <c r="F82" s="117"/>
      <c r="G82" s="46"/>
      <c r="H82" s="47"/>
      <c r="I82" s="48"/>
      <c r="J82" s="49"/>
      <c r="K82" s="49"/>
      <c r="L82" s="49"/>
      <c r="M82" s="49"/>
      <c r="N82" s="50"/>
      <c r="O82" s="51"/>
      <c r="P82" s="52"/>
      <c r="Q82" s="53"/>
      <c r="R82" s="53"/>
      <c r="S82" s="53"/>
      <c r="T82" s="53"/>
      <c r="U82" s="54"/>
      <c r="V82" s="55"/>
      <c r="W82" s="57"/>
      <c r="X82" s="57"/>
      <c r="Y82" s="57"/>
      <c r="Z82" s="57"/>
      <c r="AA82" s="57"/>
      <c r="AB82" s="551"/>
      <c r="AC82" s="536"/>
      <c r="AD82" s="488"/>
      <c r="AE82" s="59"/>
      <c r="AF82" s="59"/>
      <c r="AG82" s="263"/>
      <c r="AH82" s="60"/>
      <c r="AI82" s="55"/>
      <c r="AJ82" s="61"/>
      <c r="AK82" s="62"/>
      <c r="AL82" s="63"/>
      <c r="AM82" s="64"/>
      <c r="AN82" s="65"/>
      <c r="AO82" s="66"/>
    </row>
    <row r="83" spans="1:41" s="22" customFormat="1" ht="58.5" customHeight="1" x14ac:dyDescent="0.15">
      <c r="A83" s="43"/>
      <c r="B83" s="44"/>
      <c r="C83" s="80"/>
      <c r="D83" s="45"/>
      <c r="E83" s="220"/>
      <c r="F83" s="117"/>
      <c r="G83" s="46"/>
      <c r="H83" s="47"/>
      <c r="I83" s="48"/>
      <c r="J83" s="49"/>
      <c r="K83" s="49"/>
      <c r="L83" s="49"/>
      <c r="M83" s="49"/>
      <c r="N83" s="50"/>
      <c r="O83" s="51"/>
      <c r="P83" s="52"/>
      <c r="Q83" s="53"/>
      <c r="R83" s="53"/>
      <c r="S83" s="53"/>
      <c r="T83" s="53"/>
      <c r="U83" s="54"/>
      <c r="V83" s="55"/>
      <c r="W83" s="57"/>
      <c r="X83" s="57"/>
      <c r="Y83" s="57"/>
      <c r="Z83" s="57"/>
      <c r="AA83" s="57"/>
      <c r="AB83" s="551"/>
      <c r="AC83" s="536"/>
      <c r="AD83" s="488"/>
      <c r="AE83" s="59"/>
      <c r="AF83" s="59"/>
      <c r="AG83" s="263"/>
      <c r="AH83" s="60"/>
      <c r="AI83" s="55"/>
      <c r="AJ83" s="61"/>
      <c r="AK83" s="62"/>
      <c r="AL83" s="63"/>
      <c r="AM83" s="64"/>
      <c r="AN83" s="65"/>
      <c r="AO83" s="66"/>
    </row>
    <row r="84" spans="1:41" s="22" customFormat="1" ht="48.75" customHeight="1" x14ac:dyDescent="0.15">
      <c r="A84" s="43"/>
      <c r="B84" s="44"/>
      <c r="C84" s="80"/>
      <c r="D84" s="45"/>
      <c r="E84" s="220"/>
      <c r="F84" s="117"/>
      <c r="G84" s="46"/>
      <c r="H84" s="47"/>
      <c r="I84" s="48"/>
      <c r="J84" s="49"/>
      <c r="K84" s="49"/>
      <c r="L84" s="49"/>
      <c r="M84" s="49"/>
      <c r="N84" s="50"/>
      <c r="O84" s="51"/>
      <c r="P84" s="52"/>
      <c r="Q84" s="53"/>
      <c r="R84" s="53"/>
      <c r="S84" s="53"/>
      <c r="T84" s="53"/>
      <c r="U84" s="54"/>
      <c r="V84" s="55"/>
      <c r="W84" s="57"/>
      <c r="X84" s="57"/>
      <c r="Y84" s="57"/>
      <c r="Z84" s="57"/>
      <c r="AA84" s="57"/>
      <c r="AB84" s="551"/>
      <c r="AC84" s="536"/>
      <c r="AD84" s="488"/>
      <c r="AE84" s="59"/>
      <c r="AF84" s="59"/>
      <c r="AG84" s="263"/>
      <c r="AH84" s="60"/>
      <c r="AI84" s="55"/>
      <c r="AJ84" s="61"/>
      <c r="AK84" s="62"/>
      <c r="AL84" s="63"/>
      <c r="AM84" s="64"/>
      <c r="AN84" s="65"/>
      <c r="AO84" s="66"/>
    </row>
    <row r="85" spans="1:41" s="22" customFormat="1" ht="48.75" customHeight="1" x14ac:dyDescent="0.15">
      <c r="A85" s="43"/>
      <c r="B85" s="44"/>
      <c r="C85" s="80"/>
      <c r="D85" s="45"/>
      <c r="E85" s="220"/>
      <c r="F85" s="117"/>
      <c r="G85" s="46"/>
      <c r="H85" s="47"/>
      <c r="I85" s="48"/>
      <c r="J85" s="49"/>
      <c r="K85" s="49"/>
      <c r="L85" s="49"/>
      <c r="M85" s="49"/>
      <c r="N85" s="50"/>
      <c r="O85" s="51"/>
      <c r="P85" s="52"/>
      <c r="Q85" s="53"/>
      <c r="R85" s="53"/>
      <c r="S85" s="53"/>
      <c r="T85" s="53"/>
      <c r="U85" s="54"/>
      <c r="V85" s="55"/>
      <c r="W85" s="57"/>
      <c r="X85" s="57"/>
      <c r="Y85" s="57"/>
      <c r="Z85" s="57"/>
      <c r="AA85" s="57"/>
      <c r="AB85" s="551"/>
      <c r="AC85" s="536"/>
      <c r="AD85" s="488"/>
      <c r="AE85" s="59"/>
      <c r="AF85" s="59"/>
      <c r="AG85" s="263"/>
      <c r="AH85" s="60"/>
      <c r="AI85" s="55"/>
      <c r="AJ85" s="61"/>
      <c r="AK85" s="62"/>
      <c r="AL85" s="63"/>
      <c r="AM85" s="64"/>
      <c r="AN85" s="65"/>
      <c r="AO85" s="66"/>
    </row>
    <row r="86" spans="1:41" s="22" customFormat="1" ht="58.5" customHeight="1" x14ac:dyDescent="0.15">
      <c r="A86" s="43"/>
      <c r="B86" s="44"/>
      <c r="C86" s="80"/>
      <c r="D86" s="45"/>
      <c r="E86" s="220"/>
      <c r="F86" s="117"/>
      <c r="G86" s="46"/>
      <c r="H86" s="47"/>
      <c r="I86" s="48"/>
      <c r="J86" s="49"/>
      <c r="K86" s="49"/>
      <c r="L86" s="49"/>
      <c r="M86" s="49"/>
      <c r="N86" s="50"/>
      <c r="O86" s="51"/>
      <c r="P86" s="52"/>
      <c r="Q86" s="53"/>
      <c r="R86" s="53"/>
      <c r="S86" s="53"/>
      <c r="T86" s="53"/>
      <c r="U86" s="54"/>
      <c r="V86" s="55"/>
      <c r="W86" s="57"/>
      <c r="X86" s="57"/>
      <c r="Y86" s="57"/>
      <c r="Z86" s="57"/>
      <c r="AA86" s="57"/>
      <c r="AB86" s="551"/>
      <c r="AC86" s="536"/>
      <c r="AD86" s="488"/>
      <c r="AE86" s="59"/>
      <c r="AF86" s="59"/>
      <c r="AG86" s="263"/>
      <c r="AH86" s="60"/>
      <c r="AI86" s="55"/>
      <c r="AJ86" s="61"/>
      <c r="AK86" s="62"/>
      <c r="AL86" s="63"/>
      <c r="AM86" s="64"/>
      <c r="AN86" s="65"/>
      <c r="AO86" s="66"/>
    </row>
    <row r="87" spans="1:41" s="22" customFormat="1" ht="58.5" customHeight="1" x14ac:dyDescent="0.15">
      <c r="A87" s="43"/>
      <c r="B87" s="44"/>
      <c r="C87" s="80"/>
      <c r="D87" s="67"/>
      <c r="E87" s="220"/>
      <c r="F87" s="117"/>
      <c r="G87" s="46"/>
      <c r="H87" s="47"/>
      <c r="I87" s="48"/>
      <c r="J87" s="49"/>
      <c r="K87" s="49"/>
      <c r="L87" s="49"/>
      <c r="M87" s="49"/>
      <c r="N87" s="50"/>
      <c r="O87" s="51"/>
      <c r="P87" s="52"/>
      <c r="Q87" s="53"/>
      <c r="R87" s="53"/>
      <c r="S87" s="53"/>
      <c r="T87" s="53"/>
      <c r="U87" s="54"/>
      <c r="V87" s="55"/>
      <c r="W87" s="57"/>
      <c r="X87" s="57"/>
      <c r="Y87" s="57"/>
      <c r="Z87" s="57"/>
      <c r="AA87" s="57"/>
      <c r="AB87" s="551"/>
      <c r="AC87" s="536"/>
      <c r="AD87" s="488"/>
      <c r="AE87" s="59"/>
      <c r="AF87" s="59"/>
      <c r="AG87" s="263"/>
      <c r="AH87" s="60"/>
      <c r="AI87" s="55"/>
      <c r="AJ87" s="61"/>
      <c r="AK87" s="62"/>
      <c r="AL87" s="63"/>
      <c r="AM87" s="64"/>
      <c r="AN87" s="65"/>
      <c r="AO87" s="66"/>
    </row>
    <row r="88" spans="1:41" s="22" customFormat="1" ht="60" customHeight="1" x14ac:dyDescent="0.15">
      <c r="A88" s="43"/>
      <c r="B88" s="44"/>
      <c r="C88" s="80"/>
      <c r="D88" s="67"/>
      <c r="E88" s="220"/>
      <c r="F88" s="117"/>
      <c r="G88" s="46"/>
      <c r="H88" s="47"/>
      <c r="I88" s="48"/>
      <c r="J88" s="49"/>
      <c r="K88" s="49"/>
      <c r="L88" s="49"/>
      <c r="M88" s="49"/>
      <c r="N88" s="50"/>
      <c r="O88" s="51"/>
      <c r="P88" s="52"/>
      <c r="Q88" s="53"/>
      <c r="R88" s="53"/>
      <c r="S88" s="53"/>
      <c r="T88" s="53"/>
      <c r="U88" s="54"/>
      <c r="V88" s="55"/>
      <c r="W88" s="57"/>
      <c r="X88" s="57"/>
      <c r="Y88" s="57"/>
      <c r="Z88" s="57"/>
      <c r="AA88" s="57"/>
      <c r="AB88" s="551"/>
      <c r="AC88" s="536"/>
      <c r="AD88" s="488"/>
      <c r="AE88" s="59"/>
      <c r="AF88" s="59"/>
      <c r="AG88" s="263"/>
      <c r="AH88" s="60"/>
      <c r="AI88" s="55"/>
      <c r="AJ88" s="61"/>
      <c r="AK88" s="62"/>
      <c r="AL88" s="63"/>
      <c r="AM88" s="64"/>
      <c r="AN88" s="65"/>
      <c r="AO88" s="66"/>
    </row>
    <row r="89" spans="1:41" s="22" customFormat="1" ht="48" customHeight="1" x14ac:dyDescent="0.15">
      <c r="A89" s="43"/>
      <c r="B89" s="44"/>
      <c r="C89" s="80"/>
      <c r="D89" s="67"/>
      <c r="E89" s="220"/>
      <c r="F89" s="117"/>
      <c r="G89" s="46"/>
      <c r="H89" s="47"/>
      <c r="I89" s="48"/>
      <c r="J89" s="49"/>
      <c r="K89" s="49"/>
      <c r="L89" s="49"/>
      <c r="M89" s="49"/>
      <c r="N89" s="50"/>
      <c r="O89" s="51"/>
      <c r="P89" s="52"/>
      <c r="Q89" s="53"/>
      <c r="R89" s="53"/>
      <c r="S89" s="53"/>
      <c r="T89" s="53"/>
      <c r="U89" s="54"/>
      <c r="V89" s="55"/>
      <c r="W89" s="57"/>
      <c r="X89" s="57"/>
      <c r="Y89" s="57"/>
      <c r="Z89" s="57"/>
      <c r="AA89" s="57"/>
      <c r="AB89" s="551"/>
      <c r="AC89" s="536"/>
      <c r="AD89" s="488"/>
      <c r="AE89" s="59"/>
      <c r="AF89" s="59"/>
      <c r="AG89" s="263"/>
      <c r="AH89" s="60"/>
      <c r="AI89" s="55"/>
      <c r="AJ89" s="61"/>
      <c r="AK89" s="62"/>
      <c r="AL89" s="63"/>
      <c r="AM89" s="64"/>
      <c r="AN89" s="65"/>
      <c r="AO89" s="66"/>
    </row>
    <row r="90" spans="1:41" s="22" customFormat="1" ht="48.75" customHeight="1" x14ac:dyDescent="0.15">
      <c r="A90" s="43"/>
      <c r="B90" s="44"/>
      <c r="C90" s="80"/>
      <c r="D90" s="67"/>
      <c r="E90" s="220"/>
      <c r="F90" s="117"/>
      <c r="G90" s="46"/>
      <c r="H90" s="47"/>
      <c r="I90" s="48"/>
      <c r="J90" s="49"/>
      <c r="K90" s="49"/>
      <c r="L90" s="49"/>
      <c r="M90" s="49"/>
      <c r="N90" s="50"/>
      <c r="O90" s="51"/>
      <c r="P90" s="52"/>
      <c r="Q90" s="53"/>
      <c r="R90" s="53"/>
      <c r="S90" s="53"/>
      <c r="T90" s="53"/>
      <c r="U90" s="54"/>
      <c r="V90" s="55"/>
      <c r="W90" s="57"/>
      <c r="X90" s="57"/>
      <c r="Y90" s="57"/>
      <c r="Z90" s="57"/>
      <c r="AA90" s="57"/>
      <c r="AB90" s="551"/>
      <c r="AC90" s="536"/>
      <c r="AD90" s="488"/>
      <c r="AE90" s="59"/>
      <c r="AF90" s="59"/>
      <c r="AG90" s="263"/>
      <c r="AH90" s="60"/>
      <c r="AI90" s="55"/>
      <c r="AJ90" s="61"/>
      <c r="AK90" s="62"/>
      <c r="AL90" s="63"/>
      <c r="AM90" s="64"/>
      <c r="AN90" s="65"/>
      <c r="AO90" s="66"/>
    </row>
    <row r="91" spans="1:41" s="22" customFormat="1" ht="59.25" customHeight="1" x14ac:dyDescent="0.15">
      <c r="A91" s="43"/>
      <c r="B91" s="44"/>
      <c r="C91" s="80"/>
      <c r="D91" s="67"/>
      <c r="E91" s="220"/>
      <c r="F91" s="117"/>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67"/>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48" customHeight="1" x14ac:dyDescent="0.15">
      <c r="A93" s="43"/>
      <c r="B93" s="44"/>
      <c r="C93" s="80"/>
      <c r="D93" s="67"/>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60" customHeight="1" x14ac:dyDescent="0.15">
      <c r="A94" s="43"/>
      <c r="B94" s="44"/>
      <c r="C94" s="80"/>
      <c r="D94" s="67"/>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58.5" customHeight="1" x14ac:dyDescent="0.15">
      <c r="A95" s="43"/>
      <c r="B95" s="44"/>
      <c r="C95" s="80"/>
      <c r="D95" s="67"/>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60" customHeight="1" x14ac:dyDescent="0.15">
      <c r="A96" s="43"/>
      <c r="B96" s="44"/>
      <c r="C96" s="80"/>
      <c r="D96" s="67"/>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48.75" customHeight="1" x14ac:dyDescent="0.15">
      <c r="A97" s="43"/>
      <c r="B97" s="44"/>
      <c r="C97" s="80"/>
      <c r="D97" s="67"/>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58.5" customHeight="1" x14ac:dyDescent="0.15">
      <c r="A98" s="43"/>
      <c r="B98" s="44"/>
      <c r="C98" s="80"/>
      <c r="D98" s="67"/>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52.5"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26.25"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48.75"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75"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41.25"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41.25"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56.25"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48.75"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26.2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60"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48.7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48.7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26.2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58.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8.7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8.7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48.7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8.7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48.7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48.7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58.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8.7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48.7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58.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48.7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26.2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52.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58.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60"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26.2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48"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48"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26.2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58.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52.5"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58.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58.5"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59.2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58.5"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41.2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60"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58.5"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60"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48"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41.2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41.2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48.7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48"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58.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58.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8"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8.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58.5"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48"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48.75"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58.5"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58.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8.75"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48.7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67.5"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48.75"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62.2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67.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48"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67.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48"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48"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48"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60"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48.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48.7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48.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48.7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26.2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75"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26.2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75"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48.75"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75"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48.75"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58.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56.2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26.2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7.7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60"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58.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58.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63"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48"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48"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48"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48"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48"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58.5"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48"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58.5"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58.5"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48.75"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1.25"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41.25"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1.25"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52.5"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1.25"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41.25"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5.75"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41.2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1.25"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51.7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1.2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8"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26.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48"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8"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48"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8"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8"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58.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41.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8.7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56.2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8.7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75"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8.7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75"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75"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75"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48.75"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75"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48.7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8.7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8.7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30.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1.2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1.2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1.2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58.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68.2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2"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7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8"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58.5"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58.5"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6.5"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8"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8"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8"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58.5"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1.25"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41.25"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66.75"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48"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8"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8"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48"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8"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8.7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8"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8"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8"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72.75"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75"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2"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58.5"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72.75"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6.5"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67.5"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58.5"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58.5"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58.5"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8"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48"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54"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48"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8"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48"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48"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72.7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55.5" hidden="1"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3.7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hidden="1"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48"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1.25"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42"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2"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48"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41.2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42"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54"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8"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8"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55.5"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55.5"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8"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8"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55.5"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8"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8"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8"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42"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8"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48"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8"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48"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48"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2"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52.5"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52.5"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52.5"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2"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2"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8"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8"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41.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1.25"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48"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8"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2"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53.25"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55.5"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55.5"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2"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2"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2"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6.5"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2"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54"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2"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8"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48"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8"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48"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8"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8"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2"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54"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48"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6.5"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2"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6.5"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2"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2"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75"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54"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2"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2"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53.25"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55.5"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2"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2"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57"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52.5"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2"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2"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42"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2"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42"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1.25"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42"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52.5"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42"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59.25"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48"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51.75"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2"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8.75"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2"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42"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2.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54"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55.5"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2"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8.75"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2"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42"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2"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42"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8.75"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2"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1.25"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1.25"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1.25"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1.25"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1.25"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1.25"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8"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51.75"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2"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2"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8.7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2"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2"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2"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2"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2"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2"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2"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2"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8.75"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2"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54"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9.5"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8.75"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57"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2"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2"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7" s="22" customFormat="1" ht="50.25"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7" s="22" customFormat="1" ht="50.25"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c r="AS530" s="22">
        <v>92.5</v>
      </c>
      <c r="AT530" s="173">
        <v>85</v>
      </c>
    </row>
    <row r="531" spans="1:47" s="22" customFormat="1" ht="50.25"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c r="AS531" s="22">
        <v>92.5</v>
      </c>
      <c r="AT531" s="173">
        <v>85</v>
      </c>
    </row>
    <row r="532" spans="1:47" s="22" customFormat="1" ht="50.25"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c r="AS532" s="176">
        <v>0.4</v>
      </c>
      <c r="AT532" s="176">
        <v>0.6</v>
      </c>
    </row>
    <row r="533" spans="1:47" s="22" customFormat="1" ht="74.25"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c r="AS533" s="178">
        <f>AS530*AS532</f>
        <v>37</v>
      </c>
      <c r="AT533" s="178">
        <f>AT530*AT532</f>
        <v>51</v>
      </c>
      <c r="AU533" s="178">
        <f>SUM(AS533:AT533)</f>
        <v>88</v>
      </c>
    </row>
    <row r="534" spans="1:47"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7" s="22" customFormat="1" ht="50.25"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7" s="22" customFormat="1" ht="50.25"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7"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7" s="22" customFormat="1" ht="72.75"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7"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7" s="22" customFormat="1" ht="42"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7" s="22" customFormat="1" ht="42"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7" s="22" customFormat="1" ht="42"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row>
    <row r="543" spans="1:47" s="22" customFormat="1" ht="42"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row>
    <row r="544" spans="1:47" s="22" customFormat="1" ht="42"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row>
    <row r="545" spans="1:41" s="22" customFormat="1" ht="42"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row>
    <row r="546" spans="1:41" s="22" customFormat="1" ht="42"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1" s="22" customFormat="1" ht="42"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1" s="22" customFormat="1" ht="24.9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1"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1" s="22" customFormat="1" ht="50.25"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1" s="22" customFormat="1" ht="50.25"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1" s="22" customFormat="1" ht="24.95"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1" s="22" customFormat="1" ht="50.25"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1"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1"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1"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1" s="22" customFormat="1" ht="48.75"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1" s="22" customFormat="1" ht="50.25"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1" s="22" customFormat="1" ht="48.75"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1" s="22" customFormat="1" ht="48.7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50.25"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51"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42"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42"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8.75"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42"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2"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48.7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42"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42"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42"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42"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42"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2"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5.75"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51.75"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2"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24.95"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24.95"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50.25"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8.75"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57"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63"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63"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48.7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63"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42"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63"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63"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2"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63"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42"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34.5"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63"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34.5"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42"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63"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48.75"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42"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63"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63"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63"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57"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42"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63"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63"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63"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42"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42"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42"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63"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48.75"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42"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63"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37.5"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37.5"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53.25"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53.25"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42"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42"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42"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42"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42"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48.75"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42"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63"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63"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42"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41.25"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42"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63"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1.25"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2"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63"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63"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24.95"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50.25"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42"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2"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42"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2"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63"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42"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24.95"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24.95"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42"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42"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42"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71.25"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71.25"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42"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71.25"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56.25"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71.25"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71.25"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55.5"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42"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42"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42"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42"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42"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42"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56.25"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4.25"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4.25"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4.25"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4.25"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83" customFormat="1" ht="50.25"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58.5"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9.5"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54"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51"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7.25"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2"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63"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54"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68.2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54"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51"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56.2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42"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48.7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51"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51"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42"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42"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42"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66"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56.25"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1"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65.25"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51"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42"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1"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48.75"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48.75"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8.75"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42"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42"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42"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48.7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48.75"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42"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42"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24.95"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51"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2"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2"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51.75"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7.25"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56.25"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8.75"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51"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2"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51"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51"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51"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51"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51"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51"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1"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51"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1"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2"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4"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54"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4"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42"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4"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42"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6.25"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42"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6.25"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6.25"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49.5"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6.25"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6.25"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42"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42"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6.25"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42"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4"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1"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4"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42"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1"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42"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42"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42"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54"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54"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1"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51"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49.5"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4"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4"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56.25"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42"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51"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4"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45.75"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72"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51"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69"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42"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54"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4"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42"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42"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42"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54"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61.5"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61.5"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51"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54"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54"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60"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69"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54"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24.95"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24.95"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42"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51"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54"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54"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4"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54"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54"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54"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54"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42"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54"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54"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54"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4"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4"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49.5"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24.95"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45.75"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45.75"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40.5"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40.5"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49.5"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1"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1"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42"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45.75"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54"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42"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54"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54"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54"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54"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54"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54"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2"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42"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5.75"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42"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40.5"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42"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42"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40.5"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42"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40.5"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54"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0.5"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0.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49.5"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2"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24.95"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24.95"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2"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51"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2"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42"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2"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42"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54"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6.5"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54"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54"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51"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42"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51"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51"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51"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51"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51"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2"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1"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24.95"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1"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51"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42"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4"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24.95"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49.5"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42"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42"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42"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45"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53.25"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42"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49.5"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42"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42"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49.5"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27"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59.25"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2"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49.5"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5"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4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5"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5"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53.25"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2"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53.25"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6.5"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65.25"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55.5"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2"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2"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2"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2"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53.2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9.5"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42"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53.25"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42"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2"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53.2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9.5"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53.25"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9.5"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53.25"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5"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42"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49.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9.5"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9.5"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49.5"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57.75"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49.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49.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9.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45"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2"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2"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2"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470" customFormat="1" ht="14.25" x14ac:dyDescent="0.15">
      <c r="A993" s="467"/>
      <c r="B993" s="468"/>
      <c r="C993" s="469"/>
      <c r="J993" s="1"/>
      <c r="V993" s="471"/>
      <c r="W993" s="1"/>
      <c r="X993" s="1"/>
      <c r="Y993" s="1"/>
      <c r="Z993" s="1"/>
      <c r="AA993" s="1"/>
      <c r="AB993" s="1"/>
      <c r="AC993" s="1"/>
      <c r="AG993" s="493"/>
      <c r="AH993" s="872"/>
      <c r="AI993" s="873"/>
      <c r="AM993" s="472"/>
      <c r="AN993" s="472"/>
      <c r="AO993" s="472"/>
    </row>
  </sheetData>
  <mergeCells count="65">
    <mergeCell ref="AC1:AD1"/>
    <mergeCell ref="AE1:AG1"/>
    <mergeCell ref="F35:G35"/>
    <mergeCell ref="X2:Y2"/>
    <mergeCell ref="E1:F1"/>
    <mergeCell ref="H1:J1"/>
    <mergeCell ref="L1:N1"/>
    <mergeCell ref="Z1:AA1"/>
    <mergeCell ref="U3:AH3"/>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AJ3:AJ4"/>
    <mergeCell ref="AK3:AK4"/>
    <mergeCell ref="AL3:AL4"/>
    <mergeCell ref="AM3:AM4"/>
    <mergeCell ref="C16:F16"/>
    <mergeCell ref="C8:F8"/>
    <mergeCell ref="C6:F6"/>
    <mergeCell ref="C10:F10"/>
    <mergeCell ref="C12:F12"/>
    <mergeCell ref="C36:F36"/>
    <mergeCell ref="C55:F55"/>
    <mergeCell ref="C22:F22"/>
    <mergeCell ref="C14:F14"/>
    <mergeCell ref="C44:F44"/>
    <mergeCell ref="C18:F18"/>
    <mergeCell ref="C46:F46"/>
    <mergeCell ref="C20:F20"/>
    <mergeCell ref="C42:F42"/>
    <mergeCell ref="C30:F30"/>
    <mergeCell ref="C32:F32"/>
    <mergeCell ref="C34:F34"/>
    <mergeCell ref="C40:F40"/>
    <mergeCell ref="C24:F24"/>
    <mergeCell ref="C26:F26"/>
    <mergeCell ref="C28:F28"/>
    <mergeCell ref="C48:F48"/>
    <mergeCell ref="C50:F50"/>
    <mergeCell ref="C52:F52"/>
    <mergeCell ref="AH993:AI993"/>
    <mergeCell ref="C57:F57"/>
    <mergeCell ref="C59:F59"/>
    <mergeCell ref="C61:F61"/>
    <mergeCell ref="C63:F63"/>
    <mergeCell ref="C65:F65"/>
    <mergeCell ref="C67:F67"/>
    <mergeCell ref="C69:F69"/>
    <mergeCell ref="C71:F71"/>
    <mergeCell ref="C73:F73"/>
    <mergeCell ref="C75:F75"/>
    <mergeCell ref="C78:F78"/>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FF00"/>
    <pageSetUpPr fitToPage="1"/>
  </sheetPr>
  <dimension ref="A1:AU1003"/>
  <sheetViews>
    <sheetView showZeros="0" view="pageBreakPreview" zoomScale="80" zoomScaleNormal="100" zoomScaleSheetLayoutView="80" workbookViewId="0">
      <pane xSplit="20" ySplit="2" topLeftCell="U63" activePane="bottomRight" state="frozen"/>
      <selection activeCell="I13" sqref="I13"/>
      <selection pane="topRight" activeCell="I13" sqref="I13"/>
      <selection pane="bottomLeft" activeCell="I13" sqref="I13"/>
      <selection pane="bottomRight" activeCell="T10" sqref="T10"/>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1"/>
      <c r="B1" s="2"/>
      <c r="C1" s="2"/>
      <c r="D1" s="3" t="s">
        <v>0</v>
      </c>
      <c r="E1" s="809">
        <v>12965044000</v>
      </c>
      <c r="F1" s="810"/>
      <c r="G1" s="4" t="s">
        <v>1</v>
      </c>
      <c r="H1" s="811">
        <v>15027118000</v>
      </c>
      <c r="I1" s="812"/>
      <c r="J1" s="813"/>
      <c r="K1" s="5" t="s">
        <v>2</v>
      </c>
      <c r="L1" s="811">
        <v>0</v>
      </c>
      <c r="M1" s="812"/>
      <c r="N1" s="814"/>
      <c r="O1" s="6" t="s">
        <v>1452</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13364502000</v>
      </c>
      <c r="F2" s="837"/>
      <c r="G2" s="10" t="s">
        <v>8</v>
      </c>
      <c r="H2" s="836">
        <f>E2</f>
        <v>13364502000</v>
      </c>
      <c r="I2" s="838"/>
      <c r="J2" s="837"/>
      <c r="K2" s="11" t="s">
        <v>9</v>
      </c>
      <c r="L2" s="839">
        <f>H2*3</f>
        <v>40093506000</v>
      </c>
      <c r="M2" s="840"/>
      <c r="N2" s="12" t="s">
        <v>1089</v>
      </c>
      <c r="O2" s="13" t="s">
        <v>10</v>
      </c>
      <c r="P2" s="841">
        <v>45895.5625</v>
      </c>
      <c r="Q2" s="841"/>
      <c r="R2" s="841"/>
      <c r="S2" s="841"/>
      <c r="T2" s="841"/>
      <c r="U2" s="670" t="s">
        <v>1344</v>
      </c>
      <c r="V2" s="14"/>
      <c r="W2" s="15"/>
      <c r="X2" s="846" t="s">
        <v>11</v>
      </c>
      <c r="Y2" s="846"/>
      <c r="Z2" s="816">
        <v>2938792000</v>
      </c>
      <c r="AA2" s="817"/>
      <c r="AB2" s="668"/>
      <c r="AC2" s="818">
        <f>H1</f>
        <v>15027118000</v>
      </c>
      <c r="AD2" s="819"/>
      <c r="AE2" s="874">
        <f>Z2/AC2</f>
        <v>0.19556590957760497</v>
      </c>
      <c r="AF2" s="875"/>
      <c r="AG2" s="876"/>
      <c r="AI2" s="16"/>
      <c r="AJ2" s="17"/>
      <c r="AK2" s="17"/>
      <c r="AL2" s="17" t="s">
        <v>1453</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1546</v>
      </c>
      <c r="C5" s="665" t="s">
        <v>1493</v>
      </c>
      <c r="D5" s="45" t="s">
        <v>1482</v>
      </c>
      <c r="E5" s="80"/>
      <c r="F5" s="104"/>
      <c r="G5" s="46"/>
      <c r="H5" s="47" t="s">
        <v>1540</v>
      </c>
      <c r="I5" s="48">
        <v>0.9</v>
      </c>
      <c r="J5" s="49">
        <v>0.1</v>
      </c>
      <c r="K5" s="49"/>
      <c r="L5" s="49"/>
      <c r="M5" s="49"/>
      <c r="N5" s="50">
        <f>SUM(I5:M5)</f>
        <v>1</v>
      </c>
      <c r="O5" s="51"/>
      <c r="P5" s="52">
        <v>8</v>
      </c>
      <c r="Q5" s="53">
        <v>8</v>
      </c>
      <c r="R5" s="53"/>
      <c r="S5" s="53"/>
      <c r="T5" s="53"/>
      <c r="U5" s="54">
        <f>ROUND(((P5*I5)+(Q5*J5)+(R5*K5)+(S5*L5)+(T5*M5)),3)</f>
        <v>8</v>
      </c>
      <c r="V5" s="55">
        <f>IF(U5&gt;=8,8,U5)</f>
        <v>8</v>
      </c>
      <c r="W5" s="57">
        <v>59183685000</v>
      </c>
      <c r="X5" s="57">
        <v>8970168000</v>
      </c>
      <c r="Y5" s="57"/>
      <c r="Z5" s="57"/>
      <c r="AA5" s="57"/>
      <c r="AB5" s="476">
        <f>(((((W5*I5)+(X5*J5)+(Y5*K5)+(Z5*L5)+(AA5*M5))/$L$2)))</f>
        <v>1.3509004001795204</v>
      </c>
      <c r="AC5" s="536">
        <f>12*AB5</f>
        <v>16.210804802154243</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674">
        <v>93.38</v>
      </c>
      <c r="Q6" s="53">
        <v>88</v>
      </c>
      <c r="R6" s="53"/>
      <c r="S6" s="53"/>
      <c r="T6" s="54"/>
      <c r="U6" s="496">
        <f>(I5*P6)+(J5*Q6)+(K5*R6)+(L5*S6)</f>
        <v>92.841999999999999</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1546</v>
      </c>
      <c r="C7" s="67" t="s">
        <v>1379</v>
      </c>
      <c r="D7" s="45" t="s">
        <v>1360</v>
      </c>
      <c r="E7" s="659"/>
      <c r="F7" s="80"/>
      <c r="G7" s="46"/>
      <c r="H7" s="47"/>
      <c r="I7" s="48">
        <v>0.51</v>
      </c>
      <c r="J7" s="49">
        <v>0.49</v>
      </c>
      <c r="K7" s="49"/>
      <c r="L7" s="217"/>
      <c r="M7" s="49"/>
      <c r="N7" s="50">
        <f>SUM(I7:M7)</f>
        <v>1</v>
      </c>
      <c r="O7" s="51"/>
      <c r="P7" s="52">
        <v>8</v>
      </c>
      <c r="Q7" s="53">
        <v>8</v>
      </c>
      <c r="R7" s="53"/>
      <c r="S7" s="53"/>
      <c r="T7" s="53"/>
      <c r="U7" s="54">
        <f>ROUND(((P7*I7)+(Q7*J7)+(R7*K7)+(S7*L7)+(T7*M7)),3)</f>
        <v>8</v>
      </c>
      <c r="V7" s="55">
        <f>IF(U7&gt;=8,8,U7)</f>
        <v>8</v>
      </c>
      <c r="W7" s="57">
        <v>39361754000</v>
      </c>
      <c r="X7" s="57">
        <v>41028772000</v>
      </c>
      <c r="Y7" s="57"/>
      <c r="Z7" s="57"/>
      <c r="AA7" s="57"/>
      <c r="AB7" s="476">
        <f>(((((W7*I7)+(X7*J7)+(Y7*K7)+(Z7*L7)+(AA7*M7))/$L$2)))</f>
        <v>1.0021222095169227</v>
      </c>
      <c r="AC7" s="536">
        <f>12*AB7</f>
        <v>12.025466514203071</v>
      </c>
      <c r="AD7" s="488">
        <f>IF(AC7&gt;=12,12,AC7)</f>
        <v>12</v>
      </c>
      <c r="AE7" s="182"/>
      <c r="AF7" s="59">
        <v>0.3</v>
      </c>
      <c r="AG7" s="263">
        <v>19.8</v>
      </c>
      <c r="AH7" s="60">
        <f>V7+AD7+AG7+AE7+AF7</f>
        <v>40.099999999999994</v>
      </c>
      <c r="AI7" s="55">
        <f>IF(AH7&gt;=40,40,AH7)</f>
        <v>40</v>
      </c>
      <c r="AJ7" s="61"/>
      <c r="AK7" s="62"/>
      <c r="AL7" s="63"/>
      <c r="AM7" s="64">
        <f>100%+AL7</f>
        <v>1</v>
      </c>
      <c r="AN7" s="65">
        <f>ROUNDUP((($E$2*AM7-$AN$4)*AJ7+$AN$4),-3)</f>
        <v>0</v>
      </c>
      <c r="AO7" s="66"/>
    </row>
    <row r="8" spans="1:41" s="22" customFormat="1" ht="26.25" customHeight="1" x14ac:dyDescent="0.15">
      <c r="A8" s="177"/>
      <c r="B8" s="241"/>
      <c r="C8" s="843" t="s">
        <v>1171</v>
      </c>
      <c r="D8" s="844"/>
      <c r="E8" s="844"/>
      <c r="F8" s="845"/>
      <c r="G8" s="46"/>
      <c r="H8" s="47"/>
      <c r="I8" s="172"/>
      <c r="J8" s="217"/>
      <c r="K8" s="217"/>
      <c r="L8" s="217"/>
      <c r="M8" s="217"/>
      <c r="N8" s="50"/>
      <c r="O8" s="51"/>
      <c r="P8" s="674">
        <v>90.73</v>
      </c>
      <c r="Q8" s="676">
        <v>88.43</v>
      </c>
      <c r="R8" s="53"/>
      <c r="S8" s="54"/>
      <c r="T8" s="54"/>
      <c r="U8" s="496">
        <f>(I7*P8)+(J7*Q8)+(K7*R8)+(L7*S8)</f>
        <v>89.603000000000009</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1546</v>
      </c>
      <c r="C9" s="71" t="s">
        <v>363</v>
      </c>
      <c r="D9" s="80" t="s">
        <v>1455</v>
      </c>
      <c r="E9" s="45"/>
      <c r="F9" s="45"/>
      <c r="G9" s="83"/>
      <c r="H9" s="175"/>
      <c r="I9" s="48">
        <v>0.54</v>
      </c>
      <c r="J9" s="49">
        <v>0.46</v>
      </c>
      <c r="K9" s="49"/>
      <c r="L9" s="49"/>
      <c r="M9" s="49"/>
      <c r="N9" s="50">
        <f>SUM(I9:M9)</f>
        <v>1</v>
      </c>
      <c r="O9" s="51"/>
      <c r="P9" s="52">
        <v>8</v>
      </c>
      <c r="Q9" s="53">
        <v>8</v>
      </c>
      <c r="R9" s="53"/>
      <c r="S9" s="53"/>
      <c r="T9" s="53"/>
      <c r="U9" s="54">
        <f>ROUND(((P9*I9)+(Q9*J9)+(R9*K9)+(S9*L9)+(T9*M9)),3)</f>
        <v>8</v>
      </c>
      <c r="V9" s="55">
        <f>IF(U9&gt;=8,8,U9)</f>
        <v>8</v>
      </c>
      <c r="W9" s="57">
        <v>34748832000</v>
      </c>
      <c r="X9" s="57">
        <v>46537406000</v>
      </c>
      <c r="Y9" s="72"/>
      <c r="Z9" s="57"/>
      <c r="AA9" s="57"/>
      <c r="AB9" s="476">
        <f>(((((W9*I9)+(X9*J9)+(Y9*K9)+(Z9*L9)+(AA9*M9))/$L$2)))</f>
        <v>1.0019471991299538</v>
      </c>
      <c r="AC9" s="536">
        <f>12*AB9</f>
        <v>12.023366389559445</v>
      </c>
      <c r="AD9" s="488">
        <f>IF(AC9&gt;=12,12,AC9)</f>
        <v>12</v>
      </c>
      <c r="AE9" s="59"/>
      <c r="AF9" s="59">
        <v>0.3</v>
      </c>
      <c r="AG9" s="263">
        <v>19.8</v>
      </c>
      <c r="AH9" s="60">
        <f>V9+AD9+AG9+AE9+AF9</f>
        <v>40.099999999999994</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83"/>
      <c r="H10" s="47"/>
      <c r="I10" s="172"/>
      <c r="J10" s="217"/>
      <c r="K10" s="217"/>
      <c r="L10" s="217"/>
      <c r="M10" s="217"/>
      <c r="N10" s="50"/>
      <c r="O10" s="51"/>
      <c r="P10" s="234">
        <v>88</v>
      </c>
      <c r="Q10" s="53">
        <v>88</v>
      </c>
      <c r="R10" s="53"/>
      <c r="S10" s="54"/>
      <c r="T10" s="54"/>
      <c r="U10" s="496">
        <f>(I9*P10)+(J9*Q10)+(K9*R10)+(L9*S10)</f>
        <v>88</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8.5" customHeight="1" x14ac:dyDescent="0.15">
      <c r="A11" s="43">
        <v>4</v>
      </c>
      <c r="B11" s="256" t="s">
        <v>1546</v>
      </c>
      <c r="C11" s="71" t="s">
        <v>1478</v>
      </c>
      <c r="D11" s="45" t="s">
        <v>1531</v>
      </c>
      <c r="E11" s="80"/>
      <c r="F11" s="117"/>
      <c r="G11" s="46"/>
      <c r="H11" s="47"/>
      <c r="I11" s="48">
        <v>0.55000000000000004</v>
      </c>
      <c r="J11" s="49">
        <v>0.45</v>
      </c>
      <c r="K11" s="49"/>
      <c r="L11" s="49"/>
      <c r="M11" s="49"/>
      <c r="N11" s="50">
        <f>SUM(I11:M11)</f>
        <v>1</v>
      </c>
      <c r="O11" s="51"/>
      <c r="P11" s="52">
        <v>8</v>
      </c>
      <c r="Q11" s="53">
        <v>8</v>
      </c>
      <c r="R11" s="53"/>
      <c r="S11" s="53"/>
      <c r="T11" s="53"/>
      <c r="U11" s="54">
        <f>ROUND(((P11*I11)+(Q11*J11)+(R11*K11)+(S11*L11)+(T11*M11)),3)</f>
        <v>8</v>
      </c>
      <c r="V11" s="55">
        <f>IF(U11&gt;=8,8,U11)</f>
        <v>8</v>
      </c>
      <c r="W11" s="57">
        <v>14977246000</v>
      </c>
      <c r="X11" s="72">
        <v>80267427000</v>
      </c>
      <c r="Y11" s="57"/>
      <c r="Z11" s="57"/>
      <c r="AA11" s="57"/>
      <c r="AB11" s="476">
        <f>(((((W11*I11)+(X11*J11)+(Y11*K11)+(Z11*L11)+(AA11*M11))/$L$2)))</f>
        <v>1.1063594051864658</v>
      </c>
      <c r="AC11" s="536">
        <f>12*AB11</f>
        <v>13.276312862237589</v>
      </c>
      <c r="AD11" s="488">
        <f>IF(AC11&gt;=12,12,AC11)</f>
        <v>12</v>
      </c>
      <c r="AE11" s="59"/>
      <c r="AF11" s="59">
        <v>0.3</v>
      </c>
      <c r="AG11" s="263">
        <v>19.8</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217"/>
      <c r="N12" s="50"/>
      <c r="O12" s="51"/>
      <c r="P12" s="234">
        <v>88</v>
      </c>
      <c r="Q12" s="53">
        <v>88</v>
      </c>
      <c r="R12" s="54"/>
      <c r="S12" s="54"/>
      <c r="T12" s="54"/>
      <c r="U12" s="496">
        <f>(I11*P12)+(J11*Q12)+(K11*R12)+(L11*S12)</f>
        <v>88</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1546</v>
      </c>
      <c r="C13" s="67" t="s">
        <v>1499</v>
      </c>
      <c r="D13" s="77" t="s">
        <v>1469</v>
      </c>
      <c r="E13" s="619"/>
      <c r="F13" s="45"/>
      <c r="G13" s="46"/>
      <c r="H13" s="47"/>
      <c r="I13" s="48">
        <v>0.6</v>
      </c>
      <c r="J13" s="49">
        <v>0.4</v>
      </c>
      <c r="K13" s="49"/>
      <c r="L13" s="49"/>
      <c r="M13" s="49"/>
      <c r="N13" s="50">
        <f>SUM(I13:M13)</f>
        <v>1</v>
      </c>
      <c r="O13" s="51"/>
      <c r="P13" s="52">
        <v>8</v>
      </c>
      <c r="Q13" s="53">
        <v>8</v>
      </c>
      <c r="R13" s="53"/>
      <c r="S13" s="53"/>
      <c r="T13" s="53"/>
      <c r="U13" s="54">
        <f>ROUND(((P13*I13)+(Q13*J13)+(R13*K13)+(S13*L13)+(T13*M13)),3)</f>
        <v>8</v>
      </c>
      <c r="V13" s="55">
        <f>IF(U13&gt;=8,8,U13)</f>
        <v>8</v>
      </c>
      <c r="W13" s="72">
        <v>57539030000</v>
      </c>
      <c r="X13" s="57">
        <v>15552245000</v>
      </c>
      <c r="Y13" s="57"/>
      <c r="Z13" s="57"/>
      <c r="AA13" s="57"/>
      <c r="AB13" s="476">
        <f>(((((W13*I13)+(X13*J13)+(Y13*K13)+(Z13*L13)+(AA13*M13))/$L$2)))</f>
        <v>1.0162323045532611</v>
      </c>
      <c r="AC13" s="536">
        <f>12*AB13</f>
        <v>12.194787654639132</v>
      </c>
      <c r="AD13" s="488">
        <f>IF(AC13&gt;=12,12,AC13)</f>
        <v>12</v>
      </c>
      <c r="AE13" s="59"/>
      <c r="AF13" s="59">
        <v>0.3</v>
      </c>
      <c r="AG13" s="263">
        <v>19.8</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1171</v>
      </c>
      <c r="D14" s="844"/>
      <c r="E14" s="844"/>
      <c r="F14" s="845"/>
      <c r="G14" s="46"/>
      <c r="H14" s="47"/>
      <c r="I14" s="172"/>
      <c r="J14" s="217"/>
      <c r="K14" s="217"/>
      <c r="L14" s="217"/>
      <c r="M14" s="217"/>
      <c r="N14" s="50"/>
      <c r="O14" s="51"/>
      <c r="P14" s="234">
        <v>88</v>
      </c>
      <c r="Q14" s="53">
        <v>88</v>
      </c>
      <c r="R14" s="53"/>
      <c r="S14" s="54"/>
      <c r="T14" s="54"/>
      <c r="U14" s="496">
        <f>(I13*P14)+(J13*Q14)+(K13*R14)+(L13*S14)</f>
        <v>88</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48.75" customHeight="1" x14ac:dyDescent="0.15">
      <c r="A15" s="43">
        <v>6</v>
      </c>
      <c r="B15" s="256" t="s">
        <v>1546</v>
      </c>
      <c r="C15" s="45" t="s">
        <v>1351</v>
      </c>
      <c r="D15" s="71" t="s">
        <v>1461</v>
      </c>
      <c r="E15" s="73"/>
      <c r="F15" s="73"/>
      <c r="G15" s="46"/>
      <c r="H15" s="47"/>
      <c r="I15" s="48">
        <v>0.6</v>
      </c>
      <c r="J15" s="49">
        <v>0.4</v>
      </c>
      <c r="K15" s="49"/>
      <c r="L15" s="49"/>
      <c r="M15" s="49"/>
      <c r="N15" s="50">
        <f>SUM(I15:M15)</f>
        <v>1</v>
      </c>
      <c r="O15" s="51"/>
      <c r="P15" s="52">
        <v>8</v>
      </c>
      <c r="Q15" s="53">
        <v>8</v>
      </c>
      <c r="R15" s="53">
        <v>8</v>
      </c>
      <c r="S15" s="53"/>
      <c r="T15" s="53"/>
      <c r="U15" s="54">
        <f>ROUND(((P15*I15)+(Q15*J15)+(R15*K15)+(S15*L15)+(T15*M15)),3)</f>
        <v>8</v>
      </c>
      <c r="V15" s="55">
        <f>IF(U15&gt;=8,8,U15)</f>
        <v>8</v>
      </c>
      <c r="W15" s="57">
        <v>229675529000</v>
      </c>
      <c r="X15" s="57">
        <v>2278692000</v>
      </c>
      <c r="Y15" s="57"/>
      <c r="Z15" s="57"/>
      <c r="AA15" s="57"/>
      <c r="AB15" s="476">
        <f>(((((W15*I15)+(X15*J15)+(Y15*K15)+(Z15*L15)+(AA15*M15))/$L$2)))</f>
        <v>3.4598319787748171</v>
      </c>
      <c r="AC15" s="536">
        <f>12*AB15</f>
        <v>41.517983745297805</v>
      </c>
      <c r="AD15" s="488">
        <f>IF(AC15&gt;=12,12,AC15)</f>
        <v>12</v>
      </c>
      <c r="AE15" s="59"/>
      <c r="AF15" s="59">
        <v>0.3</v>
      </c>
      <c r="AG15" s="263">
        <v>19.8</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1171</v>
      </c>
      <c r="D16" s="844"/>
      <c r="E16" s="844"/>
      <c r="F16" s="845"/>
      <c r="G16" s="46"/>
      <c r="H16" s="47"/>
      <c r="I16" s="172"/>
      <c r="J16" s="217"/>
      <c r="K16" s="217"/>
      <c r="L16" s="217"/>
      <c r="M16" s="217"/>
      <c r="N16" s="50"/>
      <c r="O16" s="51"/>
      <c r="P16" s="234">
        <v>88</v>
      </c>
      <c r="Q16" s="54">
        <v>88</v>
      </c>
      <c r="R16" s="54">
        <v>88</v>
      </c>
      <c r="S16" s="54"/>
      <c r="T16" s="54"/>
      <c r="U16" s="496">
        <f>(I15*P16)+(J15*Q16)+(K15*R16)+(L15*S16)</f>
        <v>88</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1546</v>
      </c>
      <c r="C17" s="80" t="s">
        <v>1352</v>
      </c>
      <c r="D17" s="67" t="s">
        <v>1464</v>
      </c>
      <c r="E17" s="67" t="s">
        <v>1465</v>
      </c>
      <c r="F17" s="73"/>
      <c r="G17" s="638"/>
      <c r="H17" s="47"/>
      <c r="I17" s="48">
        <v>0.6</v>
      </c>
      <c r="J17" s="49">
        <v>0.2</v>
      </c>
      <c r="K17" s="49">
        <v>0.2</v>
      </c>
      <c r="L17" s="49"/>
      <c r="M17" s="49"/>
      <c r="N17" s="50">
        <f>SUM(I17:M17)</f>
        <v>1</v>
      </c>
      <c r="O17" s="51"/>
      <c r="P17" s="52">
        <v>8</v>
      </c>
      <c r="Q17" s="53">
        <v>8</v>
      </c>
      <c r="R17" s="53">
        <v>8</v>
      </c>
      <c r="S17" s="53"/>
      <c r="T17" s="53"/>
      <c r="U17" s="54">
        <f>ROUND(((P17*I17)+(Q17*J17)+(R17*K17)+(S17*L17)+(T17*M17)),3)</f>
        <v>8</v>
      </c>
      <c r="V17" s="55">
        <f>IF(U17&gt;=8,8,U17)</f>
        <v>8</v>
      </c>
      <c r="W17" s="57">
        <v>233566701000</v>
      </c>
      <c r="X17" s="57">
        <v>7882757000</v>
      </c>
      <c r="Y17" s="57">
        <v>1939117000</v>
      </c>
      <c r="Z17" s="57"/>
      <c r="AA17" s="57"/>
      <c r="AB17" s="476">
        <f>(((((W17*I17)+(X17*J17)+(Y17*K17)+(Z17*L17)+(AA17*M17))/$L$2)))</f>
        <v>3.5443244948446266</v>
      </c>
      <c r="AC17" s="536">
        <f>12*AB17</f>
        <v>42.531893938135518</v>
      </c>
      <c r="AD17" s="488">
        <f>IF(AC17&gt;=12,12,AC17)</f>
        <v>12</v>
      </c>
      <c r="AE17" s="59"/>
      <c r="AF17" s="59">
        <v>0.3</v>
      </c>
      <c r="AG17" s="263">
        <v>19.8</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1171</v>
      </c>
      <c r="D18" s="844"/>
      <c r="E18" s="844"/>
      <c r="F18" s="845"/>
      <c r="G18" s="46"/>
      <c r="H18" s="47"/>
      <c r="I18" s="172"/>
      <c r="J18" s="217"/>
      <c r="K18" s="217"/>
      <c r="L18" s="217"/>
      <c r="M18" s="217"/>
      <c r="N18" s="50"/>
      <c r="O18" s="51"/>
      <c r="P18" s="234">
        <v>88</v>
      </c>
      <c r="Q18" s="54">
        <v>88</v>
      </c>
      <c r="R18" s="54">
        <v>88</v>
      </c>
      <c r="S18" s="54"/>
      <c r="T18" s="54"/>
      <c r="U18" s="496">
        <f>(I17*P18)+(J17*Q18)+(K17*R18)+(L17*S18)</f>
        <v>88</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48.75" customHeight="1" x14ac:dyDescent="0.15">
      <c r="A19" s="43">
        <v>8</v>
      </c>
      <c r="B19" s="256" t="s">
        <v>1546</v>
      </c>
      <c r="C19" s="117" t="s">
        <v>1494</v>
      </c>
      <c r="D19" s="67" t="s">
        <v>1466</v>
      </c>
      <c r="E19" s="71" t="s">
        <v>1496</v>
      </c>
      <c r="F19" s="45" t="s">
        <v>1474</v>
      </c>
      <c r="G19" s="46"/>
      <c r="H19" s="47"/>
      <c r="I19" s="48">
        <v>0.5</v>
      </c>
      <c r="J19" s="49">
        <v>0.25</v>
      </c>
      <c r="K19" s="49">
        <v>0.15</v>
      </c>
      <c r="L19" s="49">
        <v>0.1</v>
      </c>
      <c r="M19" s="49"/>
      <c r="N19" s="50">
        <f>SUM(I19:M19)</f>
        <v>1</v>
      </c>
      <c r="O19" s="51"/>
      <c r="P19" s="52">
        <v>8</v>
      </c>
      <c r="Q19" s="52">
        <v>8</v>
      </c>
      <c r="R19" s="53">
        <v>8</v>
      </c>
      <c r="S19" s="53">
        <v>8</v>
      </c>
      <c r="T19" s="53"/>
      <c r="U19" s="54">
        <f>ROUND(((P19*I19)+(Q19*J19)+(R19*K19)+(S19*L19)+(T19*M19)),3)</f>
        <v>8</v>
      </c>
      <c r="V19" s="55">
        <f>IF(U19&gt;=8,8,U19)</f>
        <v>8</v>
      </c>
      <c r="W19" s="57">
        <v>180536694000</v>
      </c>
      <c r="X19" s="57">
        <v>14643377000</v>
      </c>
      <c r="Y19" s="57">
        <v>1643469000</v>
      </c>
      <c r="Z19" s="57">
        <v>8216820000</v>
      </c>
      <c r="AA19" s="57"/>
      <c r="AB19" s="476">
        <f>(((((W19*I19)+(X19*J19)+(Y19*K19)+(Z19*L19)+(AA19*M19))/$L$2)))</f>
        <v>2.3693960213905965</v>
      </c>
      <c r="AC19" s="536">
        <f>12*AB19</f>
        <v>28.432752256687159</v>
      </c>
      <c r="AD19" s="488">
        <f>IF(AC19&gt;=12,12,AC19)</f>
        <v>12</v>
      </c>
      <c r="AE19" s="59"/>
      <c r="AF19" s="59">
        <v>0.3</v>
      </c>
      <c r="AG19" s="699">
        <v>20</v>
      </c>
      <c r="AH19" s="60">
        <f>V19+AD19+AG19+AE19+AF19</f>
        <v>40.299999999999997</v>
      </c>
      <c r="AI19" s="55">
        <f>IF(AH19&gt;=40,40,AH19)</f>
        <v>40</v>
      </c>
      <c r="AJ19" s="61"/>
      <c r="AK19" s="62"/>
      <c r="AL19" s="63"/>
      <c r="AM19" s="64"/>
      <c r="AN19" s="65"/>
      <c r="AO19" s="66"/>
    </row>
    <row r="20" spans="1:41" s="22" customFormat="1" ht="26.25" customHeight="1" x14ac:dyDescent="0.15">
      <c r="A20" s="177"/>
      <c r="B20" s="241"/>
      <c r="C20" s="843" t="s">
        <v>1171</v>
      </c>
      <c r="D20" s="844"/>
      <c r="E20" s="844"/>
      <c r="F20" s="845"/>
      <c r="G20" s="46"/>
      <c r="H20" s="47"/>
      <c r="I20" s="172"/>
      <c r="J20" s="217"/>
      <c r="K20" s="217"/>
      <c r="L20" s="217"/>
      <c r="M20" s="217"/>
      <c r="N20" s="50"/>
      <c r="O20" s="51"/>
      <c r="P20" s="674">
        <v>90.21</v>
      </c>
      <c r="Q20" s="676">
        <v>91.63</v>
      </c>
      <c r="R20" s="54">
        <v>88</v>
      </c>
      <c r="S20" s="54">
        <v>88</v>
      </c>
      <c r="T20" s="54"/>
      <c r="U20" s="496">
        <f>(I19*P20)+(J19*Q20)+(K19*R20)+(L19*S20)</f>
        <v>90.012499999999989</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4" customHeight="1" x14ac:dyDescent="0.15">
      <c r="A21" s="43">
        <v>9</v>
      </c>
      <c r="B21" s="256" t="s">
        <v>1546</v>
      </c>
      <c r="C21" s="579" t="s">
        <v>1467</v>
      </c>
      <c r="D21" s="117" t="s">
        <v>1480</v>
      </c>
      <c r="E21" s="80"/>
      <c r="F21" s="80"/>
      <c r="G21" s="542"/>
      <c r="H21" s="175"/>
      <c r="I21" s="48">
        <v>0.51</v>
      </c>
      <c r="J21" s="49">
        <v>0.49</v>
      </c>
      <c r="K21" s="49"/>
      <c r="L21" s="49"/>
      <c r="M21" s="49"/>
      <c r="N21" s="50">
        <f>SUM(I21:M21)</f>
        <v>1</v>
      </c>
      <c r="O21" s="51"/>
      <c r="P21" s="52">
        <v>8</v>
      </c>
      <c r="Q21" s="53">
        <v>8</v>
      </c>
      <c r="R21" s="53"/>
      <c r="S21" s="53"/>
      <c r="T21" s="53"/>
      <c r="U21" s="54">
        <f>ROUND(((P21*I21)+(Q21*J21)+(R21*K21)+(S21*L21)+(T21*M21)),3)</f>
        <v>8</v>
      </c>
      <c r="V21" s="55">
        <f>IF(U21&gt;=8,8,U21)</f>
        <v>8</v>
      </c>
      <c r="W21" s="57">
        <v>24296161000</v>
      </c>
      <c r="X21" s="57">
        <v>328448752000</v>
      </c>
      <c r="Y21" s="57"/>
      <c r="Z21" s="57"/>
      <c r="AA21" s="57"/>
      <c r="AB21" s="476">
        <f>(((((W21*I21)+(X21*J21)+(Y21*K21)+(Z21*L21)+(AA21*M21))/$L$2)))</f>
        <v>4.3231672129147301</v>
      </c>
      <c r="AC21" s="536">
        <f>12*AB21</f>
        <v>51.878006554976764</v>
      </c>
      <c r="AD21" s="488">
        <f>IF(AC21&gt;=12,12,AC21)</f>
        <v>12</v>
      </c>
      <c r="AE21" s="59"/>
      <c r="AF21" s="59">
        <v>0.3</v>
      </c>
      <c r="AG21" s="699">
        <v>20</v>
      </c>
      <c r="AH21" s="60">
        <f>V21+AD21+AG21+AE21+AF21</f>
        <v>40.299999999999997</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1171</v>
      </c>
      <c r="D22" s="844"/>
      <c r="E22" s="844"/>
      <c r="F22" s="845"/>
      <c r="G22" s="46"/>
      <c r="H22" s="47"/>
      <c r="I22" s="172"/>
      <c r="J22" s="217"/>
      <c r="K22" s="217"/>
      <c r="L22" s="217"/>
      <c r="M22" s="217"/>
      <c r="N22" s="50"/>
      <c r="O22" s="51"/>
      <c r="P22" s="234">
        <v>88</v>
      </c>
      <c r="Q22" s="676">
        <v>93.38</v>
      </c>
      <c r="R22" s="54"/>
      <c r="S22" s="54"/>
      <c r="T22" s="54"/>
      <c r="U22" s="496">
        <f>(I21*P22)+(J21*Q22)+(K21*R22)+(L21*S22)</f>
        <v>90.636200000000002</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v>10</v>
      </c>
      <c r="B23" s="256" t="s">
        <v>1546</v>
      </c>
      <c r="C23" s="117" t="s">
        <v>201</v>
      </c>
      <c r="D23" s="665" t="s">
        <v>1462</v>
      </c>
      <c r="E23" s="45" t="s">
        <v>1542</v>
      </c>
      <c r="F23" s="104"/>
      <c r="G23" s="46"/>
      <c r="H23" s="175" t="s">
        <v>1495</v>
      </c>
      <c r="I23" s="48">
        <v>0.5</v>
      </c>
      <c r="J23" s="49">
        <v>0.4</v>
      </c>
      <c r="K23" s="49">
        <v>0.1</v>
      </c>
      <c r="L23" s="217"/>
      <c r="M23" s="49"/>
      <c r="N23" s="50">
        <f>SUM(I23:M23)</f>
        <v>1</v>
      </c>
      <c r="O23" s="51"/>
      <c r="P23" s="52">
        <v>8</v>
      </c>
      <c r="Q23" s="53">
        <v>8</v>
      </c>
      <c r="R23" s="53">
        <v>8</v>
      </c>
      <c r="S23" s="53"/>
      <c r="T23" s="53"/>
      <c r="U23" s="54">
        <f>ROUND(((P23*I23)+(Q23*J23)+(R23*K23)+(S23*L23)+(T23*M23)),3)</f>
        <v>8</v>
      </c>
      <c r="V23" s="55">
        <f>IF(U23&gt;=8,8,U23)</f>
        <v>8</v>
      </c>
      <c r="W23" s="57">
        <v>101360213000</v>
      </c>
      <c r="X23" s="57">
        <v>8139504000</v>
      </c>
      <c r="Y23" s="57">
        <v>6087525000</v>
      </c>
      <c r="Z23" s="57"/>
      <c r="AA23" s="57"/>
      <c r="AB23" s="476">
        <f>(((((W23*I23)+(X23*J23)+(Y23*K23)+(Z23*L23)+(AA23*M23))/$L$2)))</f>
        <v>1.3604362911041006</v>
      </c>
      <c r="AC23" s="536">
        <f>12*AB23</f>
        <v>16.325235493249206</v>
      </c>
      <c r="AD23" s="488">
        <f>IF(AC23&gt;=12,12,AC23)</f>
        <v>12</v>
      </c>
      <c r="AE23" s="182"/>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217"/>
      <c r="N24" s="50"/>
      <c r="O24" s="51"/>
      <c r="P24" s="234">
        <v>88</v>
      </c>
      <c r="Q24" s="234">
        <v>88</v>
      </c>
      <c r="R24" s="234">
        <v>88</v>
      </c>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54" customHeight="1" x14ac:dyDescent="0.15">
      <c r="A25" s="43">
        <v>11</v>
      </c>
      <c r="B25" s="256" t="s">
        <v>1546</v>
      </c>
      <c r="C25" s="579" t="s">
        <v>1498</v>
      </c>
      <c r="D25" s="45" t="s">
        <v>1483</v>
      </c>
      <c r="E25" s="80"/>
      <c r="F25" s="45"/>
      <c r="G25" s="542"/>
      <c r="H25" s="175" t="s">
        <v>1495</v>
      </c>
      <c r="I25" s="48">
        <v>0.75</v>
      </c>
      <c r="J25" s="49">
        <v>0.25</v>
      </c>
      <c r="K25" s="49"/>
      <c r="L25" s="49"/>
      <c r="M25" s="49"/>
      <c r="N25" s="50">
        <f>SUM(I25:M25)</f>
        <v>1</v>
      </c>
      <c r="O25" s="51"/>
      <c r="P25" s="52">
        <v>8</v>
      </c>
      <c r="Q25" s="53">
        <v>8</v>
      </c>
      <c r="R25" s="53"/>
      <c r="S25" s="53"/>
      <c r="T25" s="53"/>
      <c r="U25" s="54">
        <f>ROUND(((P25*I25)+(Q25*J25)+(R25*K25)+(S25*L25)+(T25*M25)),3)</f>
        <v>8</v>
      </c>
      <c r="V25" s="55">
        <f>IF(U25&gt;=8,8,U25)</f>
        <v>8</v>
      </c>
      <c r="W25" s="57">
        <v>84250397000</v>
      </c>
      <c r="X25" s="57">
        <v>19049306000</v>
      </c>
      <c r="Y25" s="57"/>
      <c r="Z25" s="57"/>
      <c r="AA25" s="57"/>
      <c r="AB25" s="476">
        <f>(((((W25*I25)+(X25*J25)+(Y25*K25)+(Z25*L25)+(AA25*M25))/$L$2)))</f>
        <v>1.6947912774203384</v>
      </c>
      <c r="AC25" s="536">
        <f>12*AB25</f>
        <v>20.33749532904406</v>
      </c>
      <c r="AD25" s="488">
        <f>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1171</v>
      </c>
      <c r="D26" s="844"/>
      <c r="E26" s="844"/>
      <c r="F26" s="845"/>
      <c r="G26" s="46"/>
      <c r="H26" s="47"/>
      <c r="I26" s="172"/>
      <c r="J26" s="217"/>
      <c r="K26" s="217"/>
      <c r="L26" s="217"/>
      <c r="M26" s="217"/>
      <c r="N26" s="50"/>
      <c r="O26" s="51"/>
      <c r="P26" s="234">
        <v>88</v>
      </c>
      <c r="Q26" s="54">
        <v>88</v>
      </c>
      <c r="R26" s="54"/>
      <c r="S26" s="54"/>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1546</v>
      </c>
      <c r="C27" s="580" t="s">
        <v>1347</v>
      </c>
      <c r="D27" s="174" t="s">
        <v>1456</v>
      </c>
      <c r="E27" s="104"/>
      <c r="F27" s="45"/>
      <c r="G27" s="80"/>
      <c r="H27" s="175" t="s">
        <v>1495</v>
      </c>
      <c r="I27" s="48">
        <v>0.7</v>
      </c>
      <c r="J27" s="49">
        <v>0.3</v>
      </c>
      <c r="K27" s="49"/>
      <c r="L27" s="49"/>
      <c r="M27" s="49"/>
      <c r="N27" s="50">
        <f>SUM(I27:M27)</f>
        <v>1</v>
      </c>
      <c r="O27" s="51"/>
      <c r="P27" s="52">
        <v>8</v>
      </c>
      <c r="Q27" s="53">
        <v>8</v>
      </c>
      <c r="R27" s="53"/>
      <c r="S27" s="53"/>
      <c r="T27" s="53"/>
      <c r="U27" s="54">
        <f>ROUND(((P27*I27)+(Q27*J27)+(R27*K27)+(S27*L27)+(T27*M27)),3)</f>
        <v>8</v>
      </c>
      <c r="V27" s="55">
        <f>IF(U27&gt;=8,8,U27)</f>
        <v>8</v>
      </c>
      <c r="W27" s="57">
        <v>52502259000</v>
      </c>
      <c r="X27" s="57">
        <v>15345190000</v>
      </c>
      <c r="Y27" s="57"/>
      <c r="Z27" s="57"/>
      <c r="AA27" s="57"/>
      <c r="AB27" s="476">
        <f>(((((W27*I27)+(X27*J27)+(Y27*K27)+(Z27*L27)+(AA27*M27))/$L$2)))</f>
        <v>1.0314672480875082</v>
      </c>
      <c r="AC27" s="536">
        <f>12*AB27</f>
        <v>12.3776069770501</v>
      </c>
      <c r="AD27" s="488">
        <f>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234">
        <v>88</v>
      </c>
      <c r="Q28" s="54">
        <v>88</v>
      </c>
      <c r="R28" s="54"/>
      <c r="S28" s="54"/>
      <c r="T28" s="54"/>
      <c r="U28" s="496">
        <f>(I27*P28)+(J27*Q28)+(K27*R28)+(L27*S28)</f>
        <v>88</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75" customHeight="1" x14ac:dyDescent="0.15">
      <c r="A29" s="43">
        <v>13</v>
      </c>
      <c r="B29" s="256" t="s">
        <v>1546</v>
      </c>
      <c r="C29" s="67" t="s">
        <v>1454</v>
      </c>
      <c r="D29" s="46" t="s">
        <v>1346</v>
      </c>
      <c r="E29" s="80" t="s">
        <v>1492</v>
      </c>
      <c r="F29" s="80"/>
      <c r="G29" s="632"/>
      <c r="H29" s="175" t="s">
        <v>1495</v>
      </c>
      <c r="I29" s="48">
        <v>0.5</v>
      </c>
      <c r="J29" s="49">
        <v>0.4</v>
      </c>
      <c r="K29" s="49">
        <v>0.1</v>
      </c>
      <c r="L29" s="49"/>
      <c r="M29" s="49"/>
      <c r="N29" s="50">
        <f>SUM(I29:M29)</f>
        <v>1</v>
      </c>
      <c r="O29" s="51"/>
      <c r="P29" s="52">
        <v>8</v>
      </c>
      <c r="Q29" s="53">
        <v>8</v>
      </c>
      <c r="R29" s="53">
        <v>8</v>
      </c>
      <c r="S29" s="53"/>
      <c r="T29" s="53"/>
      <c r="U29" s="54">
        <f>ROUND(((P29*I29)+(Q29*J29)+(R29*K29)+(S29*L29)+(T29*M29)),3)</f>
        <v>8</v>
      </c>
      <c r="V29" s="55">
        <f>IF(U29&gt;=8,8,U29)</f>
        <v>8</v>
      </c>
      <c r="W29" s="57">
        <v>20418317000</v>
      </c>
      <c r="X29" s="57">
        <v>130509297000</v>
      </c>
      <c r="Y29" s="57">
        <v>14932933000</v>
      </c>
      <c r="Z29" s="57"/>
      <c r="AA29" s="57"/>
      <c r="AB29" s="476">
        <f>(((((W29*I29)+(X29*J29)+(Y29*K29)+(Z29*L29)+(AA29*M29))/$L$2)))</f>
        <v>1.5939282186995569</v>
      </c>
      <c r="AC29" s="536">
        <f>12*AB29</f>
        <v>19.127138624394682</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1171</v>
      </c>
      <c r="D30" s="844"/>
      <c r="E30" s="844"/>
      <c r="F30" s="845"/>
      <c r="G30" s="46"/>
      <c r="H30" s="47"/>
      <c r="I30" s="172"/>
      <c r="J30" s="217"/>
      <c r="K30" s="217"/>
      <c r="L30" s="217"/>
      <c r="M30" s="217"/>
      <c r="N30" s="50"/>
      <c r="O30" s="51"/>
      <c r="P30" s="234">
        <v>88</v>
      </c>
      <c r="Q30" s="234">
        <v>88</v>
      </c>
      <c r="R30" s="23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75" customHeight="1" x14ac:dyDescent="0.15">
      <c r="A31" s="43">
        <v>14</v>
      </c>
      <c r="B31" s="256" t="s">
        <v>1546</v>
      </c>
      <c r="C31" s="117" t="s">
        <v>1368</v>
      </c>
      <c r="D31" s="77" t="s">
        <v>1497</v>
      </c>
      <c r="E31" s="80"/>
      <c r="F31" s="80"/>
      <c r="G31" s="80"/>
      <c r="H31" s="175" t="s">
        <v>1495</v>
      </c>
      <c r="I31" s="48">
        <v>0.6</v>
      </c>
      <c r="J31" s="49">
        <v>0.4</v>
      </c>
      <c r="K31" s="49"/>
      <c r="L31" s="49"/>
      <c r="M31" s="49"/>
      <c r="N31" s="50">
        <f>SUM(I31:M31)</f>
        <v>1</v>
      </c>
      <c r="O31" s="51"/>
      <c r="P31" s="52">
        <v>8</v>
      </c>
      <c r="Q31" s="53">
        <v>8</v>
      </c>
      <c r="R31" s="53"/>
      <c r="S31" s="53"/>
      <c r="T31" s="53"/>
      <c r="U31" s="54">
        <f>ROUND(((P31*I31)+(Q31*J31)+(R31*K31)+(S31*L31)+(T31*M31)),3)</f>
        <v>8</v>
      </c>
      <c r="V31" s="55">
        <f>IF(U31&gt;=8,8,U31)</f>
        <v>8</v>
      </c>
      <c r="W31" s="57">
        <v>139068887000</v>
      </c>
      <c r="X31" s="57">
        <v>17437569000</v>
      </c>
      <c r="Y31" s="57"/>
      <c r="Z31" s="57"/>
      <c r="AA31" s="57"/>
      <c r="AB31" s="476">
        <f>(((((W31*I31)+(X31*J31)+(Y31*K31)+(Z31*L31)+(AA31*M31))/$L$2)))</f>
        <v>2.2551372733529464</v>
      </c>
      <c r="AC31" s="536">
        <f>12*AB31</f>
        <v>27.061647280235356</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234">
        <v>88</v>
      </c>
      <c r="Q32" s="54">
        <v>88</v>
      </c>
      <c r="R32" s="54"/>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256" t="s">
        <v>1546</v>
      </c>
      <c r="C33" s="174" t="s">
        <v>536</v>
      </c>
      <c r="D33" s="77" t="s">
        <v>1473</v>
      </c>
      <c r="E33" s="117"/>
      <c r="F33" s="45"/>
      <c r="G33" s="46"/>
      <c r="H33" s="47"/>
      <c r="I33" s="48">
        <v>0.55000000000000004</v>
      </c>
      <c r="J33" s="49">
        <v>0.45</v>
      </c>
      <c r="K33" s="49"/>
      <c r="L33" s="49"/>
      <c r="M33" s="49"/>
      <c r="N33" s="50">
        <f>SUM(I33:M33)</f>
        <v>1</v>
      </c>
      <c r="O33" s="51"/>
      <c r="P33" s="52">
        <v>8</v>
      </c>
      <c r="Q33" s="53">
        <v>8</v>
      </c>
      <c r="R33" s="53"/>
      <c r="S33" s="53"/>
      <c r="T33" s="53"/>
      <c r="U33" s="54">
        <f>ROUND(((P33*I33)+(Q33*J33)+(R33*K33)+(S33*L33)+(T33*M33)),3)</f>
        <v>8</v>
      </c>
      <c r="V33" s="55">
        <f>IF(U33&gt;=8,8,U33)</f>
        <v>8</v>
      </c>
      <c r="W33" s="57">
        <v>618668065000</v>
      </c>
      <c r="X33" s="57">
        <v>18685183000</v>
      </c>
      <c r="Y33" s="57"/>
      <c r="Z33" s="57"/>
      <c r="AA33" s="57"/>
      <c r="AB33" s="476">
        <f>(((((W33*I33)+(X33*J33)+(Y33*K33)+(Z33*L33)+(AA33*M33))/$L$2)))</f>
        <v>8.6965646780802857</v>
      </c>
      <c r="AC33" s="536">
        <f>12*AB33</f>
        <v>104.35877613696343</v>
      </c>
      <c r="AD33" s="488">
        <f>IF(AC33&gt;=12,12,AC33)</f>
        <v>12</v>
      </c>
      <c r="AE33" s="182"/>
      <c r="AF33" s="59">
        <v>0.3</v>
      </c>
      <c r="AG33" s="699">
        <v>20</v>
      </c>
      <c r="AH33" s="60">
        <f>V33+AD33+AG33+AE33+AF33</f>
        <v>40.299999999999997</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1171</v>
      </c>
      <c r="D34" s="844"/>
      <c r="E34" s="844"/>
      <c r="F34" s="845"/>
      <c r="G34" s="46"/>
      <c r="H34" s="47"/>
      <c r="I34" s="172"/>
      <c r="J34" s="217"/>
      <c r="K34" s="217"/>
      <c r="L34" s="217"/>
      <c r="M34" s="217"/>
      <c r="N34" s="50"/>
      <c r="O34" s="51"/>
      <c r="P34" s="53">
        <v>88</v>
      </c>
      <c r="Q34" s="676">
        <v>92.52</v>
      </c>
      <c r="R34" s="53"/>
      <c r="S34" s="54"/>
      <c r="T34" s="54"/>
      <c r="U34" s="496">
        <f>(I33*P34)+(J33*Q34)+(K33*R34)+(L33*S34)</f>
        <v>90.034000000000006</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1546</v>
      </c>
      <c r="C35" s="73" t="s">
        <v>1367</v>
      </c>
      <c r="D35" s="67" t="s">
        <v>1487</v>
      </c>
      <c r="E35" s="77" t="s">
        <v>1471</v>
      </c>
      <c r="F35" s="691"/>
      <c r="G35" s="80"/>
      <c r="H35" s="47"/>
      <c r="I35" s="48">
        <v>0.6</v>
      </c>
      <c r="J35" s="49">
        <v>0.3</v>
      </c>
      <c r="K35" s="49">
        <v>0.1</v>
      </c>
      <c r="L35" s="217"/>
      <c r="M35" s="217"/>
      <c r="N35" s="50">
        <f>SUM(I35:M35)</f>
        <v>0.99999999999999989</v>
      </c>
      <c r="O35" s="51"/>
      <c r="P35" s="52">
        <v>8</v>
      </c>
      <c r="Q35" s="53">
        <v>8</v>
      </c>
      <c r="R35" s="53">
        <v>8</v>
      </c>
      <c r="S35" s="53"/>
      <c r="T35" s="53"/>
      <c r="U35" s="54">
        <f>ROUND(((P35*I35)+(Q35*J35)+(R35*K35)+(S35*L35)+(T35*M35)),3)</f>
        <v>8</v>
      </c>
      <c r="V35" s="55">
        <f>IF(U35&gt;=8,8,U35)</f>
        <v>8</v>
      </c>
      <c r="W35" s="57">
        <v>227887155000</v>
      </c>
      <c r="X35" s="57">
        <v>17327573000</v>
      </c>
      <c r="Y35" s="57"/>
      <c r="Z35" s="57"/>
      <c r="AA35" s="57"/>
      <c r="AB35" s="476">
        <f>(((((W35*I35)+(X35*J35)+(Y35*K35)+(Z35*L35)+(AA35*M35))/$L$2)))</f>
        <v>3.5399888675238329</v>
      </c>
      <c r="AC35" s="536">
        <f>12*AB35</f>
        <v>42.479866410285993</v>
      </c>
      <c r="AD35" s="488">
        <f>IF(AC35&gt;=12,12,AC35)</f>
        <v>12</v>
      </c>
      <c r="AE35" s="59"/>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1171</v>
      </c>
      <c r="D36" s="844"/>
      <c r="E36" s="844"/>
      <c r="F36" s="845"/>
      <c r="G36" s="46"/>
      <c r="H36" s="47"/>
      <c r="I36" s="172"/>
      <c r="J36" s="217"/>
      <c r="K36" s="217"/>
      <c r="L36" s="217"/>
      <c r="M36" s="217"/>
      <c r="N36" s="50"/>
      <c r="O36" s="51"/>
      <c r="P36" s="234">
        <v>88</v>
      </c>
      <c r="Q36" s="54">
        <v>88</v>
      </c>
      <c r="R36" s="54">
        <v>88</v>
      </c>
      <c r="S36" s="54"/>
      <c r="T36" s="54"/>
      <c r="U36" s="496">
        <f>(I35*P36)+(J35*Q36)+(K35*R36)+(L35*S36)</f>
        <v>87.999999999999986</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48" customHeight="1" x14ac:dyDescent="0.15">
      <c r="A37" s="43">
        <v>17</v>
      </c>
      <c r="B37" s="256" t="s">
        <v>1546</v>
      </c>
      <c r="C37" s="80" t="s">
        <v>1349</v>
      </c>
      <c r="D37" s="71" t="s">
        <v>1476</v>
      </c>
      <c r="E37" s="71" t="s">
        <v>1463</v>
      </c>
      <c r="F37" s="45"/>
      <c r="G37" s="80"/>
      <c r="H37" s="47"/>
      <c r="I37" s="48">
        <v>0.6</v>
      </c>
      <c r="J37" s="49">
        <v>0.2</v>
      </c>
      <c r="K37" s="49">
        <v>0.2</v>
      </c>
      <c r="L37" s="49"/>
      <c r="M37" s="49"/>
      <c r="N37" s="50">
        <f>SUM(I37:M37)</f>
        <v>1</v>
      </c>
      <c r="O37" s="51"/>
      <c r="P37" s="52">
        <v>8</v>
      </c>
      <c r="Q37" s="53">
        <v>8</v>
      </c>
      <c r="R37" s="53">
        <v>8</v>
      </c>
      <c r="S37" s="53"/>
      <c r="T37" s="53"/>
      <c r="U37" s="54">
        <f>ROUND(((P37*I37)+(Q37*J37)+(R37*K37)+(S37*L37)+(T37*M37)),3)</f>
        <v>8</v>
      </c>
      <c r="V37" s="55">
        <f>IF(U37&gt;=8,8,U37)</f>
        <v>8</v>
      </c>
      <c r="W37" s="57">
        <v>75890281000</v>
      </c>
      <c r="X37" s="57">
        <v>7702371000</v>
      </c>
      <c r="Y37" s="57">
        <v>9901200000</v>
      </c>
      <c r="Z37" s="57"/>
      <c r="AA37" s="57"/>
      <c r="AB37" s="551">
        <f>(((((W37*I37)+(X37*J37)+(Y37*K37)+(Z37*L37)+(AA37*M37))/$L$2)))</f>
        <v>1.2235119273430466</v>
      </c>
      <c r="AC37" s="536">
        <f>12*AB37</f>
        <v>14.682143128116559</v>
      </c>
      <c r="AD37" s="488">
        <f>IF(AC37&gt;=12,12,AC37)</f>
        <v>12</v>
      </c>
      <c r="AE37" s="59"/>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1171</v>
      </c>
      <c r="D38" s="844"/>
      <c r="E38" s="844"/>
      <c r="F38" s="845"/>
      <c r="G38" s="46"/>
      <c r="H38" s="47"/>
      <c r="I38" s="172"/>
      <c r="J38" s="217"/>
      <c r="K38" s="217"/>
      <c r="L38" s="217"/>
      <c r="M38" s="217"/>
      <c r="N38" s="50"/>
      <c r="O38" s="51"/>
      <c r="P38" s="234">
        <v>88</v>
      </c>
      <c r="Q38" s="54">
        <v>88</v>
      </c>
      <c r="R38" s="54">
        <v>88</v>
      </c>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52.5" customHeight="1" x14ac:dyDescent="0.15">
      <c r="A39" s="43">
        <v>18</v>
      </c>
      <c r="B39" s="256" t="s">
        <v>1546</v>
      </c>
      <c r="C39" s="45" t="s">
        <v>1475</v>
      </c>
      <c r="D39" s="71" t="s">
        <v>1468</v>
      </c>
      <c r="E39" s="67" t="s">
        <v>1470</v>
      </c>
      <c r="F39" s="45"/>
      <c r="G39" s="46"/>
      <c r="H39" s="47"/>
      <c r="I39" s="48">
        <v>0.6</v>
      </c>
      <c r="J39" s="49">
        <v>0.2</v>
      </c>
      <c r="K39" s="49">
        <v>0.2</v>
      </c>
      <c r="L39" s="49"/>
      <c r="M39" s="49"/>
      <c r="N39" s="50">
        <f>SUM(I39:M39)</f>
        <v>1</v>
      </c>
      <c r="O39" s="51"/>
      <c r="P39" s="52">
        <v>8</v>
      </c>
      <c r="Q39" s="53">
        <v>8</v>
      </c>
      <c r="R39" s="53">
        <v>8</v>
      </c>
      <c r="S39" s="53"/>
      <c r="T39" s="53"/>
      <c r="U39" s="54">
        <f>ROUND(((P39*I39)+(Q39*J39)+(R39*K39)+(S39*L39)+(T39*M39)),3)</f>
        <v>8</v>
      </c>
      <c r="V39" s="55">
        <f>IF(U39&gt;=8,8,U39)</f>
        <v>8</v>
      </c>
      <c r="W39" s="57">
        <v>122548884000</v>
      </c>
      <c r="X39" s="57">
        <v>15253741000</v>
      </c>
      <c r="Y39" s="57">
        <v>3530749000</v>
      </c>
      <c r="Z39" s="57"/>
      <c r="AA39" s="57"/>
      <c r="AB39" s="476">
        <f>(((((W39*I39)+(X39*J39)+(Y39*K39)+(Z39*L39)+(AA39*M39))/$L$2)))</f>
        <v>1.9276495400526958</v>
      </c>
      <c r="AC39" s="536">
        <f>12*AB39</f>
        <v>23.131794480632351</v>
      </c>
      <c r="AD39" s="488">
        <f>IF(AC39&gt;=12,12,AC39)</f>
        <v>12</v>
      </c>
      <c r="AE39" s="59"/>
      <c r="AF39" s="59">
        <v>0.3</v>
      </c>
      <c r="AG39" s="699">
        <v>20</v>
      </c>
      <c r="AH39" s="60">
        <f>V39+AD39+AG39+AE39+AF39</f>
        <v>40.299999999999997</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1171</v>
      </c>
      <c r="D40" s="844"/>
      <c r="E40" s="844"/>
      <c r="F40" s="845"/>
      <c r="G40" s="46"/>
      <c r="H40" s="47"/>
      <c r="I40" s="172"/>
      <c r="J40" s="217"/>
      <c r="K40" s="217"/>
      <c r="L40" s="217"/>
      <c r="M40" s="217"/>
      <c r="N40" s="50"/>
      <c r="O40" s="51"/>
      <c r="P40" s="674">
        <v>94.48</v>
      </c>
      <c r="Q40" s="54">
        <v>88</v>
      </c>
      <c r="R40" s="54">
        <v>88</v>
      </c>
      <c r="S40" s="54"/>
      <c r="T40" s="54"/>
      <c r="U40" s="496">
        <f>(I39*P40)+(J39*Q40)+(K39*R40)+(L39*S40)</f>
        <v>91.888000000000005</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1546</v>
      </c>
      <c r="C41" s="80" t="s">
        <v>1362</v>
      </c>
      <c r="D41" s="67" t="s">
        <v>1359</v>
      </c>
      <c r="E41" s="80"/>
      <c r="F41" s="45"/>
      <c r="G41" s="80"/>
      <c r="H41" s="47"/>
      <c r="I41" s="48">
        <v>0.5</v>
      </c>
      <c r="J41" s="49">
        <v>0.5</v>
      </c>
      <c r="K41" s="49"/>
      <c r="L41" s="49"/>
      <c r="M41" s="49"/>
      <c r="N41" s="50">
        <f>SUM(I41:M41)</f>
        <v>1</v>
      </c>
      <c r="O41" s="51"/>
      <c r="P41" s="52">
        <v>8</v>
      </c>
      <c r="Q41" s="53">
        <v>8</v>
      </c>
      <c r="R41" s="53"/>
      <c r="S41" s="53"/>
      <c r="T41" s="53"/>
      <c r="U41" s="54">
        <f>ROUND(((P41*I41)+(Q41*J41)+(R41*K41)+(S41*L41)+(T41*M41)),3)</f>
        <v>8</v>
      </c>
      <c r="V41" s="55">
        <f>IF(U41&gt;=8,8,U41)</f>
        <v>8</v>
      </c>
      <c r="W41" s="57">
        <v>36956264000</v>
      </c>
      <c r="X41" s="57">
        <v>103344394000</v>
      </c>
      <c r="Y41" s="57"/>
      <c r="Z41" s="57"/>
      <c r="AA41" s="57"/>
      <c r="AB41" s="476">
        <f>(((((W41*I41)+(X41*J41)+(Y41*K41)+(Z41*L41)+(AA41*M41))/$L$2)))</f>
        <v>1.7496681133348628</v>
      </c>
      <c r="AC41" s="536">
        <f>12*AB41</f>
        <v>20.996017360018353</v>
      </c>
      <c r="AD41" s="488">
        <f>IF(AC41&gt;=12,12,AC41)</f>
        <v>12</v>
      </c>
      <c r="AE41" s="59"/>
      <c r="AF41" s="59">
        <v>0.3</v>
      </c>
      <c r="AG41" s="263">
        <v>19.8</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234">
        <v>88</v>
      </c>
      <c r="Q42" s="54">
        <v>88</v>
      </c>
      <c r="R42" s="54"/>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v>20</v>
      </c>
      <c r="B43" s="256" t="s">
        <v>1546</v>
      </c>
      <c r="C43" s="67" t="s">
        <v>1488</v>
      </c>
      <c r="D43" s="80" t="s">
        <v>1366</v>
      </c>
      <c r="E43" s="80"/>
      <c r="F43" s="80"/>
      <c r="G43" s="632"/>
      <c r="H43" s="47"/>
      <c r="I43" s="48">
        <v>0.51</v>
      </c>
      <c r="J43" s="49">
        <v>0.49</v>
      </c>
      <c r="K43" s="49"/>
      <c r="L43" s="49"/>
      <c r="M43" s="49"/>
      <c r="N43" s="50">
        <f>SUM(I43:M43)</f>
        <v>1</v>
      </c>
      <c r="O43" s="51"/>
      <c r="P43" s="52">
        <v>8</v>
      </c>
      <c r="Q43" s="53">
        <v>8</v>
      </c>
      <c r="R43" s="53"/>
      <c r="S43" s="53"/>
      <c r="T43" s="53"/>
      <c r="U43" s="54">
        <f>ROUND(((P43*I43)+(Q43*J43)+(R43*K43)+(S43*L43)+(T43*M43)),3)</f>
        <v>8</v>
      </c>
      <c r="V43" s="55">
        <f>IF(U43&gt;=8,8,U43)</f>
        <v>8</v>
      </c>
      <c r="W43" s="57">
        <v>27594070000</v>
      </c>
      <c r="X43" s="57">
        <v>58909982000</v>
      </c>
      <c r="Y43" s="57"/>
      <c r="Z43" s="57"/>
      <c r="AA43" s="57"/>
      <c r="AB43" s="476">
        <f>(((((W43*I43)+(X43*J43)+(Y43*K43)+(Z43*L43)+(AA43*M43))/$L$2)))</f>
        <v>1.0709681233664126</v>
      </c>
      <c r="AC43" s="536">
        <f>12*AB43</f>
        <v>12.85161748039695</v>
      </c>
      <c r="AD43" s="488">
        <f>IF(AC43&gt;=12,12,AC43)</f>
        <v>12</v>
      </c>
      <c r="AE43" s="59"/>
      <c r="AF43" s="59">
        <v>0.3</v>
      </c>
      <c r="AG43" s="263">
        <v>19.8</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1171</v>
      </c>
      <c r="D44" s="844"/>
      <c r="E44" s="844"/>
      <c r="F44" s="845"/>
      <c r="G44" s="46"/>
      <c r="H44" s="47"/>
      <c r="I44" s="172"/>
      <c r="J44" s="217"/>
      <c r="K44" s="217"/>
      <c r="L44" s="217"/>
      <c r="M44" s="217"/>
      <c r="N44" s="50"/>
      <c r="O44" s="51"/>
      <c r="P44" s="234">
        <v>88</v>
      </c>
      <c r="Q44" s="234">
        <v>88</v>
      </c>
      <c r="R44" s="234"/>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v>21</v>
      </c>
      <c r="B45" s="256" t="s">
        <v>1546</v>
      </c>
      <c r="C45" s="80" t="s">
        <v>1357</v>
      </c>
      <c r="D45" s="71" t="s">
        <v>1490</v>
      </c>
      <c r="E45" s="45" t="s">
        <v>1472</v>
      </c>
      <c r="F45" s="550"/>
      <c r="G45" s="80"/>
      <c r="H45" s="47"/>
      <c r="I45" s="48">
        <v>0.5</v>
      </c>
      <c r="J45" s="49">
        <v>0.4</v>
      </c>
      <c r="K45" s="49">
        <v>0.1</v>
      </c>
      <c r="L45" s="49"/>
      <c r="M45" s="49"/>
      <c r="N45" s="50">
        <f>SUM(I45:M45)</f>
        <v>1</v>
      </c>
      <c r="O45" s="51"/>
      <c r="P45" s="52">
        <v>8</v>
      </c>
      <c r="Q45" s="53">
        <v>8</v>
      </c>
      <c r="R45" s="53">
        <v>8</v>
      </c>
      <c r="S45" s="53"/>
      <c r="T45" s="53"/>
      <c r="U45" s="54">
        <f>ROUND(((P45*I45)+(Q45*J45)+(R45*K45)+(S45*L45)+(T45*M45)),3)</f>
        <v>8</v>
      </c>
      <c r="V45" s="55">
        <f>IF(U45&gt;=8,8,U45)</f>
        <v>8</v>
      </c>
      <c r="W45" s="57">
        <v>816103333000</v>
      </c>
      <c r="X45" s="57">
        <v>7355419000</v>
      </c>
      <c r="Y45" s="57">
        <v>3664456000</v>
      </c>
      <c r="Z45" s="57"/>
      <c r="AA45" s="57"/>
      <c r="AB45" s="476">
        <f>(((((W45*I45)+(X45*J45)+(Y45*K45)+(Z45*L45)+(AA45*M45))/$L$2)))</f>
        <v>10.26002265055094</v>
      </c>
      <c r="AC45" s="536">
        <f>12*AB45</f>
        <v>123.12027180661129</v>
      </c>
      <c r="AD45" s="488">
        <f>IF(AC45&gt;=12,12,AC45)</f>
        <v>12</v>
      </c>
      <c r="AE45" s="59"/>
      <c r="AF45" s="59">
        <v>0.3</v>
      </c>
      <c r="AG45" s="263">
        <v>19.8</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674">
        <v>89.67</v>
      </c>
      <c r="Q46" s="54">
        <v>88</v>
      </c>
      <c r="R46" s="54">
        <v>88</v>
      </c>
      <c r="S46" s="54"/>
      <c r="T46" s="54"/>
      <c r="U46" s="496">
        <f>(I45*P46)+(J45*Q46)+(K45*R46)+(L45*S46)</f>
        <v>88.834999999999994</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1546</v>
      </c>
      <c r="C47" s="67" t="s">
        <v>1459</v>
      </c>
      <c r="D47" s="80" t="s">
        <v>1051</v>
      </c>
      <c r="E47" s="664"/>
      <c r="F47" s="550"/>
      <c r="G47" s="80"/>
      <c r="H47" s="47"/>
      <c r="I47" s="48">
        <v>0.51</v>
      </c>
      <c r="J47" s="49">
        <v>0.49</v>
      </c>
      <c r="K47" s="49"/>
      <c r="L47" s="49"/>
      <c r="M47" s="49"/>
      <c r="N47" s="50">
        <f>SUM(I47:M47)</f>
        <v>1</v>
      </c>
      <c r="O47" s="51"/>
      <c r="P47" s="52">
        <v>8</v>
      </c>
      <c r="Q47" s="53">
        <v>8</v>
      </c>
      <c r="R47" s="53"/>
      <c r="S47" s="53"/>
      <c r="T47" s="53"/>
      <c r="U47" s="54">
        <f>ROUND(((P47*I47)+(Q47*J47)+(R47*K47)+(S47*L47)+(T47*M47)),3)</f>
        <v>8</v>
      </c>
      <c r="V47" s="55">
        <f>IF(U47&gt;=8,8,U47)</f>
        <v>8</v>
      </c>
      <c r="W47" s="57">
        <v>17523143000</v>
      </c>
      <c r="X47" s="57">
        <v>172249167000</v>
      </c>
      <c r="Y47" s="57"/>
      <c r="Z47" s="57"/>
      <c r="AA47" s="57"/>
      <c r="AB47" s="476">
        <f>(((((W47*I47)+(X47*J47)+(Y47*K47)+(Z47*L47)+(AA47*M47))/$L$2)))</f>
        <v>2.328030249088219</v>
      </c>
      <c r="AC47" s="536">
        <f>12*AB47</f>
        <v>27.93636298905863</v>
      </c>
      <c r="AD47" s="488">
        <f>IF(AC47&gt;=12,12,AC47)</f>
        <v>12</v>
      </c>
      <c r="AE47" s="59"/>
      <c r="AF47" s="59">
        <v>0.3</v>
      </c>
      <c r="AG47" s="263">
        <v>19.8</v>
      </c>
      <c r="AH47" s="60">
        <f>V47+AD47+AG47+AE47+AF47</f>
        <v>40.099999999999994</v>
      </c>
      <c r="AI47" s="55">
        <f>IF(AH47&gt;=40,40,AH47)</f>
        <v>40</v>
      </c>
      <c r="AJ47" s="61"/>
      <c r="AK47" s="62"/>
      <c r="AL47" s="63"/>
      <c r="AM47" s="64"/>
      <c r="AN47" s="65"/>
      <c r="AO47" s="66"/>
    </row>
    <row r="48" spans="1:41" s="22" customFormat="1" ht="26.25" customHeight="1" x14ac:dyDescent="0.15">
      <c r="A48" s="177"/>
      <c r="B48" s="241"/>
      <c r="C48" s="843" t="s">
        <v>1171</v>
      </c>
      <c r="D48" s="844"/>
      <c r="E48" s="844"/>
      <c r="F48" s="845"/>
      <c r="G48" s="46"/>
      <c r="H48" s="47"/>
      <c r="I48" s="172"/>
      <c r="J48" s="217"/>
      <c r="K48" s="217"/>
      <c r="L48" s="217"/>
      <c r="M48" s="217"/>
      <c r="N48" s="50"/>
      <c r="O48" s="51"/>
      <c r="P48" s="234">
        <v>88</v>
      </c>
      <c r="Q48" s="54">
        <v>88</v>
      </c>
      <c r="R48" s="53"/>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v>23</v>
      </c>
      <c r="B49" s="256" t="s">
        <v>1546</v>
      </c>
      <c r="C49" s="45" t="s">
        <v>1354</v>
      </c>
      <c r="D49" s="71" t="s">
        <v>1481</v>
      </c>
      <c r="E49" s="46"/>
      <c r="F49" s="45"/>
      <c r="G49" s="80"/>
      <c r="H49" s="175" t="s">
        <v>1495</v>
      </c>
      <c r="I49" s="48">
        <v>0.65</v>
      </c>
      <c r="J49" s="49">
        <v>0.35</v>
      </c>
      <c r="K49" s="49"/>
      <c r="L49" s="217"/>
      <c r="M49" s="49"/>
      <c r="N49" s="50">
        <f>SUM(I49:M49)</f>
        <v>1</v>
      </c>
      <c r="O49" s="51"/>
      <c r="P49" s="52">
        <v>8</v>
      </c>
      <c r="Q49" s="53">
        <v>8</v>
      </c>
      <c r="R49" s="53"/>
      <c r="S49" s="53"/>
      <c r="T49" s="53"/>
      <c r="U49" s="54">
        <f>ROUND(((P49*I49)+(Q49*J49)+(R49*K49)+(S49*L49)+(T49*M49)),3)</f>
        <v>8</v>
      </c>
      <c r="V49" s="55">
        <f>IF(U49&gt;=8,8,U49)</f>
        <v>8</v>
      </c>
      <c r="W49" s="57">
        <v>50267041000</v>
      </c>
      <c r="X49" s="57">
        <v>21649412000</v>
      </c>
      <c r="Y49" s="57"/>
      <c r="Z49" s="57"/>
      <c r="AA49" s="57"/>
      <c r="AB49" s="476">
        <f>(((((W49*I49)+(X49*J49)+(Y49*K49)+(Z49*L49)+(AA49*M49))/$L$2)))</f>
        <v>1.0039249460997499</v>
      </c>
      <c r="AC49" s="536">
        <f>12*AB49</f>
        <v>12.047099353196998</v>
      </c>
      <c r="AD49" s="488">
        <f>IF(AC49&gt;=12,12,AC49)</f>
        <v>12</v>
      </c>
      <c r="AE49" s="182"/>
      <c r="AF49" s="59">
        <v>0.2</v>
      </c>
      <c r="AG49" s="263">
        <v>19.8</v>
      </c>
      <c r="AH49" s="60">
        <f>V49+AD49+AG49+AE49+AF49</f>
        <v>40</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1171</v>
      </c>
      <c r="D50" s="844"/>
      <c r="E50" s="844"/>
      <c r="F50" s="845"/>
      <c r="G50" s="46"/>
      <c r="H50" s="47"/>
      <c r="I50" s="172"/>
      <c r="J50" s="217"/>
      <c r="K50" s="217"/>
      <c r="L50" s="217"/>
      <c r="M50" s="217"/>
      <c r="N50" s="50"/>
      <c r="O50" s="51"/>
      <c r="P50" s="674">
        <v>89.28</v>
      </c>
      <c r="Q50" s="53">
        <v>88</v>
      </c>
      <c r="R50" s="53"/>
      <c r="S50" s="54"/>
      <c r="T50" s="54"/>
      <c r="U50" s="496">
        <f>(I49*P50)+(J49*Q50)+(K49*R50)+(L49*S50)</f>
        <v>88.831999999999994</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48.75" customHeight="1" x14ac:dyDescent="0.15">
      <c r="A51" s="43">
        <v>24</v>
      </c>
      <c r="B51" s="671" t="s">
        <v>1544</v>
      </c>
      <c r="C51" s="45" t="s">
        <v>1355</v>
      </c>
      <c r="D51" s="67" t="s">
        <v>1375</v>
      </c>
      <c r="E51" s="45"/>
      <c r="F51" s="45"/>
      <c r="G51" s="45"/>
      <c r="H51" s="169"/>
      <c r="I51" s="48">
        <v>0.6</v>
      </c>
      <c r="J51" s="49">
        <v>0.4</v>
      </c>
      <c r="K51" s="49"/>
      <c r="L51" s="49"/>
      <c r="M51" s="49"/>
      <c r="N51" s="50">
        <f>SUM(I51:M51)</f>
        <v>1</v>
      </c>
      <c r="O51" s="51"/>
      <c r="P51" s="52">
        <v>8</v>
      </c>
      <c r="Q51" s="53">
        <v>8</v>
      </c>
      <c r="R51" s="53">
        <v>8</v>
      </c>
      <c r="S51" s="53"/>
      <c r="T51" s="53"/>
      <c r="U51" s="54">
        <f>ROUND(((P51*I51)+(Q51*J51)+(R51*K51)+(S51*L51)+(T51*M51)),3)</f>
        <v>8</v>
      </c>
      <c r="V51" s="55">
        <f>IF(U51&gt;=8,8,U51)</f>
        <v>8</v>
      </c>
      <c r="W51" s="57">
        <v>65315007000</v>
      </c>
      <c r="X51" s="57">
        <v>7692652000</v>
      </c>
      <c r="Y51" s="57"/>
      <c r="Z51" s="57"/>
      <c r="AA51" s="57"/>
      <c r="AB51" s="476">
        <f>(((((W51*I51)+(X51*J51)+(Y51*K51)+(Z51*L51)+(AA51*M51))/$L$2)))</f>
        <v>1.0541873040486907</v>
      </c>
      <c r="AC51" s="536">
        <f>12*AB51</f>
        <v>12.650247648584287</v>
      </c>
      <c r="AD51" s="488">
        <f>IF(AC51&gt;=12,12,AC51)</f>
        <v>12</v>
      </c>
      <c r="AE51" s="182"/>
      <c r="AF51" s="59">
        <v>0.3</v>
      </c>
      <c r="AG51" s="263">
        <v>19.8</v>
      </c>
      <c r="AH51" s="60">
        <f>V51+AD51+AG51+AE51+AF51</f>
        <v>40.099999999999994</v>
      </c>
      <c r="AI51" s="55">
        <f>IF(AH51&gt;=40,40,AH51)</f>
        <v>40</v>
      </c>
      <c r="AJ51" s="61"/>
      <c r="AK51" s="62"/>
      <c r="AL51" s="63"/>
      <c r="AM51" s="64">
        <f>100%+AL51</f>
        <v>1</v>
      </c>
      <c r="AN51" s="65">
        <f>ROUNDUP((($E$2*AM51-$AN$4)*AJ51+$AN$4),-3)</f>
        <v>0</v>
      </c>
      <c r="AO51" s="66"/>
    </row>
    <row r="52" spans="1:41" s="22" customFormat="1" ht="26.25" customHeight="1" x14ac:dyDescent="0.15">
      <c r="A52" s="177"/>
      <c r="B52" s="241"/>
      <c r="C52" s="843" t="s">
        <v>1171</v>
      </c>
      <c r="D52" s="844"/>
      <c r="E52" s="844"/>
      <c r="F52" s="845"/>
      <c r="G52" s="46"/>
      <c r="H52" s="47"/>
      <c r="I52" s="172"/>
      <c r="J52" s="217"/>
      <c r="K52" s="217"/>
      <c r="L52" s="217"/>
      <c r="M52" s="217"/>
      <c r="N52" s="50"/>
      <c r="O52" s="51"/>
      <c r="P52" s="234">
        <v>88</v>
      </c>
      <c r="Q52" s="53">
        <v>88</v>
      </c>
      <c r="R52" s="53">
        <v>88</v>
      </c>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48.75" customHeight="1" x14ac:dyDescent="0.15">
      <c r="A53" s="43">
        <v>25</v>
      </c>
      <c r="B53" s="256" t="s">
        <v>1546</v>
      </c>
      <c r="C53" s="71" t="s">
        <v>1460</v>
      </c>
      <c r="D53" s="45" t="s">
        <v>1350</v>
      </c>
      <c r="E53" s="45"/>
      <c r="F53" s="45"/>
      <c r="G53" s="83"/>
      <c r="H53" s="175"/>
      <c r="I53" s="48">
        <v>0.51</v>
      </c>
      <c r="J53" s="49">
        <v>0.49</v>
      </c>
      <c r="K53" s="49"/>
      <c r="L53" s="49"/>
      <c r="M53" s="49"/>
      <c r="N53" s="50">
        <f>SUM(I53:M53)</f>
        <v>1</v>
      </c>
      <c r="O53" s="51"/>
      <c r="P53" s="52">
        <v>8</v>
      </c>
      <c r="Q53" s="53">
        <v>8</v>
      </c>
      <c r="R53" s="53"/>
      <c r="S53" s="53"/>
      <c r="T53" s="53"/>
      <c r="U53" s="54">
        <f>ROUND(((P53*I53)+(Q53*J53)+(R53*K53)+(S53*L53)+(T53*M53)),3)</f>
        <v>8</v>
      </c>
      <c r="V53" s="55">
        <f>IF(U53&gt;=8,8,U53)</f>
        <v>8</v>
      </c>
      <c r="W53" s="57">
        <v>13914818000</v>
      </c>
      <c r="X53" s="57">
        <v>78106522000</v>
      </c>
      <c r="Y53" s="57"/>
      <c r="Z53" s="72"/>
      <c r="AA53" s="57"/>
      <c r="AB53" s="476">
        <f>(((((W53*I53)+(X53*J53)+(Y53*K53)+(Z53*L53)+(AA53*M53))/$L$2)))</f>
        <v>1.1315736009716886</v>
      </c>
      <c r="AC53" s="536">
        <f>12*AB53</f>
        <v>13.578883211660262</v>
      </c>
      <c r="AD53" s="488">
        <f>IF(AC53&gt;=12,12,AC53)</f>
        <v>12</v>
      </c>
      <c r="AE53" s="59"/>
      <c r="AF53" s="59">
        <v>0.3</v>
      </c>
      <c r="AG53" s="263">
        <v>19.8</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1171</v>
      </c>
      <c r="D54" s="844"/>
      <c r="E54" s="844"/>
      <c r="F54" s="845"/>
      <c r="G54" s="46"/>
      <c r="H54" s="47"/>
      <c r="I54" s="172"/>
      <c r="J54" s="217"/>
      <c r="K54" s="217"/>
      <c r="L54" s="217"/>
      <c r="M54" s="217"/>
      <c r="N54" s="50"/>
      <c r="O54" s="51"/>
      <c r="P54" s="234">
        <v>88</v>
      </c>
      <c r="Q54" s="53">
        <v>88</v>
      </c>
      <c r="R54" s="53"/>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0.25" customHeight="1" x14ac:dyDescent="0.15">
      <c r="A55" s="43">
        <v>26</v>
      </c>
      <c r="B55" s="256" t="s">
        <v>1546</v>
      </c>
      <c r="C55" s="80" t="s">
        <v>1361</v>
      </c>
      <c r="D55" s="71" t="s">
        <v>1486</v>
      </c>
      <c r="E55" s="80"/>
      <c r="F55" s="80"/>
      <c r="G55" s="80"/>
      <c r="H55" s="47"/>
      <c r="I55" s="48">
        <v>0.6</v>
      </c>
      <c r="J55" s="49">
        <v>0.4</v>
      </c>
      <c r="K55" s="49"/>
      <c r="L55" s="49"/>
      <c r="M55" s="49"/>
      <c r="N55" s="50">
        <f>SUM(I55:M55)</f>
        <v>1</v>
      </c>
      <c r="O55" s="51"/>
      <c r="P55" s="52">
        <v>8</v>
      </c>
      <c r="Q55" s="53">
        <v>8</v>
      </c>
      <c r="R55" s="53"/>
      <c r="S55" s="53"/>
      <c r="T55" s="53"/>
      <c r="U55" s="54">
        <f>ROUND(((P55*I55)+(Q55*J55)+(R55*K55)+(S55*L55)+(T55*M55)),2)</f>
        <v>8</v>
      </c>
      <c r="V55" s="55">
        <f>IF(U55&gt;=8,8,U55)</f>
        <v>8</v>
      </c>
      <c r="W55" s="57">
        <v>44048635000</v>
      </c>
      <c r="X55" s="57">
        <v>36722664000</v>
      </c>
      <c r="Y55" s="57"/>
      <c r="Z55" s="57"/>
      <c r="AA55" s="57"/>
      <c r="AB55" s="476">
        <f>(((((W55*I55)+(X55*J55)+(Y55*K55)+(Z55*L55)+(AA55*M55))/$L$2)))</f>
        <v>1.0255587675470437</v>
      </c>
      <c r="AC55" s="536">
        <f>12*AB55</f>
        <v>12.306705210564523</v>
      </c>
      <c r="AD55" s="488">
        <f>IF(AC55&gt;=12,12,AC55)</f>
        <v>12</v>
      </c>
      <c r="AE55" s="59"/>
      <c r="AF55" s="59">
        <v>0.3</v>
      </c>
      <c r="AG55" s="263">
        <v>19.8</v>
      </c>
      <c r="AH55" s="60">
        <f>V55+AD55+AG55+AE55+AF55</f>
        <v>40.099999999999994</v>
      </c>
      <c r="AI55" s="55">
        <f>IF(AH55&gt;=40,40,AH55)</f>
        <v>40</v>
      </c>
      <c r="AJ55" s="61"/>
      <c r="AK55" s="62"/>
      <c r="AL55" s="63"/>
      <c r="AM55" s="64"/>
      <c r="AN55" s="65"/>
      <c r="AO55" s="66"/>
    </row>
    <row r="56" spans="1:41" s="22" customFormat="1" ht="26.25" customHeight="1" x14ac:dyDescent="0.15">
      <c r="A56" s="177"/>
      <c r="B56" s="241"/>
      <c r="C56" s="843" t="s">
        <v>1171</v>
      </c>
      <c r="D56" s="844"/>
      <c r="E56" s="844"/>
      <c r="F56" s="845"/>
      <c r="G56" s="46"/>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48.75" customHeight="1" x14ac:dyDescent="0.15">
      <c r="A57" s="43">
        <v>27</v>
      </c>
      <c r="B57" s="256" t="s">
        <v>1546</v>
      </c>
      <c r="C57" s="73" t="s">
        <v>1358</v>
      </c>
      <c r="D57" s="67" t="s">
        <v>1477</v>
      </c>
      <c r="E57" s="550"/>
      <c r="F57" s="550"/>
      <c r="G57" s="80"/>
      <c r="H57" s="47"/>
      <c r="I57" s="48">
        <v>0.6</v>
      </c>
      <c r="J57" s="49">
        <v>0.4</v>
      </c>
      <c r="K57" s="49"/>
      <c r="L57" s="49"/>
      <c r="M57" s="49"/>
      <c r="N57" s="50">
        <f>SUM(I57:M57)</f>
        <v>1</v>
      </c>
      <c r="O57" s="51"/>
      <c r="P57" s="52">
        <v>8</v>
      </c>
      <c r="Q57" s="53">
        <v>8</v>
      </c>
      <c r="R57" s="53"/>
      <c r="S57" s="53"/>
      <c r="T57" s="53"/>
      <c r="U57" s="54">
        <f>ROUND(((P57*I57)+(Q57*J57)+(R57*K57)+(S57*L57)+(T57*M57)),3)</f>
        <v>8</v>
      </c>
      <c r="V57" s="55">
        <f>IF(U57&gt;=8,8,U57)</f>
        <v>8</v>
      </c>
      <c r="W57" s="57">
        <v>56329120000</v>
      </c>
      <c r="X57" s="57">
        <v>19470985000</v>
      </c>
      <c r="Y57" s="57"/>
      <c r="Z57" s="57"/>
      <c r="AA57" s="57"/>
      <c r="AB57" s="476">
        <f>(((((W57*I57)+(X57*J57)+(Y57*K57)+(Z57*L57)+(AA57*M57))/$L$2)))</f>
        <v>1.0372219880197058</v>
      </c>
      <c r="AC57" s="536">
        <f>12*AB57</f>
        <v>12.446663856236469</v>
      </c>
      <c r="AD57" s="488">
        <f>IF(AC57&gt;=12,12,AC57)</f>
        <v>12</v>
      </c>
      <c r="AE57" s="59"/>
      <c r="AF57" s="59">
        <v>0.3</v>
      </c>
      <c r="AG57" s="263">
        <v>19.8</v>
      </c>
      <c r="AH57" s="60">
        <f>V57+AD57+AG57+AE57+AF57</f>
        <v>40.099999999999994</v>
      </c>
      <c r="AI57" s="55">
        <f>IF(AH57&gt;=40,40,AH57)</f>
        <v>40</v>
      </c>
      <c r="AJ57" s="61"/>
      <c r="AK57" s="62"/>
      <c r="AL57" s="63"/>
      <c r="AM57" s="64">
        <f>100%+AL57</f>
        <v>1</v>
      </c>
      <c r="AN57" s="65">
        <f>ROUNDUP((($E$2*AM57-$AN$4)*AJ57+$AN$4),-3)</f>
        <v>0</v>
      </c>
      <c r="AO57" s="66"/>
    </row>
    <row r="58" spans="1:41" s="22" customFormat="1" ht="26.25" customHeight="1" x14ac:dyDescent="0.15">
      <c r="A58" s="177"/>
      <c r="B58" s="241"/>
      <c r="C58" s="843" t="s">
        <v>1171</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54" customHeight="1" x14ac:dyDescent="0.15">
      <c r="A59" s="43">
        <v>28</v>
      </c>
      <c r="B59" s="256" t="s">
        <v>1546</v>
      </c>
      <c r="C59" s="67" t="s">
        <v>1364</v>
      </c>
      <c r="D59" s="80" t="s">
        <v>1489</v>
      </c>
      <c r="E59" s="80"/>
      <c r="F59" s="45"/>
      <c r="G59" s="542"/>
      <c r="H59" s="47"/>
      <c r="I59" s="48">
        <v>0.51</v>
      </c>
      <c r="J59" s="49">
        <v>0.49</v>
      </c>
      <c r="K59" s="49"/>
      <c r="L59" s="49"/>
      <c r="M59" s="49"/>
      <c r="N59" s="50">
        <f>SUM(I59:M59)</f>
        <v>1</v>
      </c>
      <c r="O59" s="51"/>
      <c r="P59" s="52">
        <v>8</v>
      </c>
      <c r="Q59" s="53">
        <v>8</v>
      </c>
      <c r="R59" s="53"/>
      <c r="S59" s="53"/>
      <c r="T59" s="53"/>
      <c r="U59" s="54">
        <f>ROUND(((P59*I59)+(Q59*J59)+(R59*K59)+(S59*L59)+(T59*M59)),3)</f>
        <v>8</v>
      </c>
      <c r="V59" s="55">
        <f>IF(U59&gt;=8,8,U59)</f>
        <v>8</v>
      </c>
      <c r="W59" s="57">
        <v>26791438000</v>
      </c>
      <c r="X59" s="57">
        <v>57131058000</v>
      </c>
      <c r="Y59" s="57"/>
      <c r="Z59" s="57"/>
      <c r="AA59" s="57"/>
      <c r="AB59" s="476">
        <f>(((((W59*I59)+(X59*J59)+(Y59*K59)+(Z59*L59)+(AA59*M59))/$L$2)))</f>
        <v>1.0390174358909894</v>
      </c>
      <c r="AC59" s="536">
        <f>12*AB59</f>
        <v>12.468209230691873</v>
      </c>
      <c r="AD59" s="488">
        <f>IF(AC59&gt;=12,12,AC59)</f>
        <v>12</v>
      </c>
      <c r="AE59" s="59"/>
      <c r="AF59" s="59">
        <v>0.3</v>
      </c>
      <c r="AG59" s="263">
        <v>19.8</v>
      </c>
      <c r="AH59" s="60">
        <f>V59+AD59+AG59+AE59+AF59</f>
        <v>40.099999999999994</v>
      </c>
      <c r="AI59" s="55">
        <f>IF(AH59&gt;=40,40,AH59)</f>
        <v>40</v>
      </c>
      <c r="AJ59" s="61"/>
      <c r="AK59" s="62"/>
      <c r="AL59" s="63"/>
      <c r="AM59" s="64">
        <f>100%+AL59</f>
        <v>1</v>
      </c>
      <c r="AN59" s="65">
        <f>ROUNDUP((($E$2*AM59-$AN$4)*AJ59+$AN$4),-3)</f>
        <v>0</v>
      </c>
      <c r="AO59" s="66"/>
    </row>
    <row r="60" spans="1:41" s="22" customFormat="1" ht="26.25" customHeight="1" x14ac:dyDescent="0.15">
      <c r="A60" s="177"/>
      <c r="B60" s="241"/>
      <c r="C60" s="843" t="s">
        <v>1171</v>
      </c>
      <c r="D60" s="844"/>
      <c r="E60" s="844"/>
      <c r="F60" s="845"/>
      <c r="G60" s="46"/>
      <c r="H60" s="47"/>
      <c r="I60" s="172"/>
      <c r="J60" s="217"/>
      <c r="K60" s="217"/>
      <c r="L60" s="217"/>
      <c r="M60" s="217"/>
      <c r="N60" s="50"/>
      <c r="O60" s="51"/>
      <c r="P60" s="234">
        <v>88</v>
      </c>
      <c r="Q60" s="54">
        <v>88</v>
      </c>
      <c r="R60" s="5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48.75" customHeight="1" x14ac:dyDescent="0.15">
      <c r="A61" s="43">
        <v>29</v>
      </c>
      <c r="B61" s="671" t="s">
        <v>1545</v>
      </c>
      <c r="C61" s="73" t="s">
        <v>1543</v>
      </c>
      <c r="D61" s="67" t="s">
        <v>1479</v>
      </c>
      <c r="E61" s="550"/>
      <c r="F61" s="550"/>
      <c r="G61" s="80"/>
      <c r="H61" s="47"/>
      <c r="I61" s="48">
        <v>0.6</v>
      </c>
      <c r="J61" s="49">
        <v>0.4</v>
      </c>
      <c r="K61" s="49"/>
      <c r="L61" s="49"/>
      <c r="M61" s="49"/>
      <c r="N61" s="50">
        <f>SUM(I61:M61)</f>
        <v>1</v>
      </c>
      <c r="O61" s="51"/>
      <c r="P61" s="52">
        <v>8</v>
      </c>
      <c r="Q61" s="53">
        <v>8</v>
      </c>
      <c r="R61" s="53"/>
      <c r="S61" s="53"/>
      <c r="T61" s="53"/>
      <c r="U61" s="54">
        <f>ROUND(((P61*I61)+(Q61*J61)+(R61*K61)+(S61*L61)+(T61*M61)),3)</f>
        <v>8</v>
      </c>
      <c r="V61" s="55">
        <f>IF(U61&gt;=8,8,U61)</f>
        <v>8</v>
      </c>
      <c r="W61" s="57">
        <v>66118788000</v>
      </c>
      <c r="X61" s="57">
        <v>3531460000</v>
      </c>
      <c r="Y61" s="57"/>
      <c r="Z61" s="57"/>
      <c r="AA61" s="57"/>
      <c r="AB61" s="476">
        <f>(((((W61*I61)+(X61*J61)+(Y61*K61)+(Z61*L61)+(AA61*M61))/$L$2)))</f>
        <v>1.0247010276427311</v>
      </c>
      <c r="AC61" s="536">
        <f>12*AB61</f>
        <v>12.296412331712773</v>
      </c>
      <c r="AD61" s="488">
        <f>IF(AC61&gt;=12,12,AC61)</f>
        <v>12</v>
      </c>
      <c r="AE61" s="59"/>
      <c r="AF61" s="59">
        <v>0.3</v>
      </c>
      <c r="AG61" s="263">
        <v>19.8</v>
      </c>
      <c r="AH61" s="60">
        <f>V61+AD61+AG61+AE61+AF61</f>
        <v>40.099999999999994</v>
      </c>
      <c r="AI61" s="55">
        <f>IF(AH61&gt;=40,40,AH61)</f>
        <v>40</v>
      </c>
      <c r="AJ61" s="61"/>
      <c r="AK61" s="62"/>
      <c r="AL61" s="63"/>
      <c r="AM61" s="64">
        <f>100%+AL61</f>
        <v>1</v>
      </c>
      <c r="AN61" s="65">
        <f>ROUNDUP((($E$2*AM61-$AN$4)*AJ61+$AN$4),-3)</f>
        <v>0</v>
      </c>
      <c r="AO61" s="66"/>
    </row>
    <row r="62" spans="1:41" s="22" customFormat="1" ht="26.25" customHeight="1" x14ac:dyDescent="0.15">
      <c r="A62" s="177"/>
      <c r="B62" s="256"/>
      <c r="C62" s="843" t="s">
        <v>1171</v>
      </c>
      <c r="D62" s="844"/>
      <c r="E62" s="844"/>
      <c r="F62" s="845"/>
      <c r="G62" s="46"/>
      <c r="H62" s="47"/>
      <c r="I62" s="172"/>
      <c r="J62" s="217"/>
      <c r="K62" s="217"/>
      <c r="L62" s="217"/>
      <c r="M62" s="217"/>
      <c r="N62" s="50"/>
      <c r="O62" s="51"/>
      <c r="P62" s="234">
        <v>88</v>
      </c>
      <c r="Q62" s="54">
        <v>88</v>
      </c>
      <c r="R62" s="5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33" customHeight="1" x14ac:dyDescent="0.15">
      <c r="A63" s="43"/>
      <c r="B63" s="44"/>
      <c r="C63" s="80"/>
      <c r="D63" s="45"/>
      <c r="E63" s="117"/>
      <c r="F63" s="80"/>
      <c r="G63" s="542"/>
      <c r="H63" s="47"/>
      <c r="I63" s="48"/>
      <c r="J63" s="217"/>
      <c r="K63" s="49"/>
      <c r="L63" s="49"/>
      <c r="M63" s="49"/>
      <c r="N63" s="527"/>
      <c r="O63" s="51"/>
      <c r="P63" s="52"/>
      <c r="Q63" s="53"/>
      <c r="R63" s="53"/>
      <c r="S63" s="53"/>
      <c r="T63" s="53"/>
      <c r="U63" s="54"/>
      <c r="V63" s="55"/>
      <c r="W63" s="57"/>
      <c r="X63" s="57"/>
      <c r="Y63" s="57"/>
      <c r="Z63" s="57"/>
      <c r="AA63" s="57"/>
      <c r="AB63" s="476">
        <f>(((((W63*I63)+(X63*J63)+(Y63*K63)+(Z63*L63)+(AA63*M63))/$L$2)))</f>
        <v>0</v>
      </c>
      <c r="AC63" s="536">
        <f>12*AB63</f>
        <v>0</v>
      </c>
      <c r="AD63" s="488">
        <f>IF(AC63&gt;=12,12,AC63)</f>
        <v>0</v>
      </c>
      <c r="AE63" s="59"/>
      <c r="AF63" s="59"/>
      <c r="AG63" s="263"/>
      <c r="AH63" s="60"/>
      <c r="AI63" s="55"/>
      <c r="AJ63" s="61"/>
      <c r="AK63" s="62"/>
      <c r="AL63" s="63"/>
      <c r="AM63" s="64"/>
      <c r="AN63" s="65"/>
      <c r="AO63" s="66"/>
    </row>
    <row r="64" spans="1:41" s="22" customFormat="1" ht="48.75" customHeight="1" x14ac:dyDescent="0.15">
      <c r="A64" s="43"/>
      <c r="B64" s="256"/>
      <c r="C64" s="73" t="s">
        <v>1356</v>
      </c>
      <c r="D64" s="104"/>
      <c r="E64" s="80" t="s">
        <v>1363</v>
      </c>
      <c r="F64" s="104"/>
      <c r="G64" s="632"/>
      <c r="H64" s="47"/>
      <c r="I64" s="48">
        <v>0.65</v>
      </c>
      <c r="J64" s="49">
        <v>0.35</v>
      </c>
      <c r="K64" s="49"/>
      <c r="L64" s="49"/>
      <c r="M64" s="49"/>
      <c r="N64" s="50">
        <f>SUM(I64:M64)</f>
        <v>1</v>
      </c>
      <c r="O64" s="51"/>
      <c r="P64" s="52">
        <v>8</v>
      </c>
      <c r="Q64" s="53">
        <v>8</v>
      </c>
      <c r="R64" s="53"/>
      <c r="S64" s="53"/>
      <c r="T64" s="53"/>
      <c r="U64" s="54">
        <f>ROUND(((P64*I64)+(Q64*J64)+(R64*K64)+(S64*L64)+(T64*M64)),3)</f>
        <v>8</v>
      </c>
      <c r="V64" s="55">
        <f>IF(U64&gt;=8,8,U64)</f>
        <v>8</v>
      </c>
      <c r="W64" s="57">
        <v>39814172000</v>
      </c>
      <c r="X64" s="57"/>
      <c r="Y64" s="57">
        <v>38849299000</v>
      </c>
      <c r="Z64" s="57"/>
      <c r="AA64" s="57"/>
      <c r="AB64" s="476">
        <f>(((((W64*I64)+(X64*J64)+(Y64*K64)+(Z64*L64)+(AA64*M64))/$L$2)))</f>
        <v>0.64547140876130915</v>
      </c>
      <c r="AC64" s="536">
        <f>12*AB64</f>
        <v>7.7456569051357098</v>
      </c>
      <c r="AD64" s="488">
        <f>IF(AC64&gt;=12,12,AC64)</f>
        <v>7.7456569051357098</v>
      </c>
      <c r="AE64" s="59"/>
      <c r="AF64" s="59">
        <v>0.2</v>
      </c>
      <c r="AG64" s="263">
        <v>19.8</v>
      </c>
      <c r="AH64" s="60">
        <f>V64+AD64+AG64+AE64+AF64</f>
        <v>35.745656905135718</v>
      </c>
      <c r="AI64" s="55">
        <f>IF(AH64&gt;=40,40,AH64)</f>
        <v>35.745656905135718</v>
      </c>
      <c r="AJ64" s="61"/>
      <c r="AK64" s="62"/>
      <c r="AL64" s="63"/>
      <c r="AM64" s="64">
        <f>100%+AL64</f>
        <v>1</v>
      </c>
      <c r="AN64" s="65">
        <f>ROUNDUP((($E$2*AM64-$AN$4)*AJ64+$AN$4),-3)</f>
        <v>0</v>
      </c>
      <c r="AO64" s="66"/>
    </row>
    <row r="65" spans="1:41" s="22" customFormat="1" ht="26.25" customHeight="1" x14ac:dyDescent="0.15">
      <c r="A65" s="177"/>
      <c r="B65" s="241"/>
      <c r="C65" s="843" t="s">
        <v>1171</v>
      </c>
      <c r="D65" s="844"/>
      <c r="E65" s="844"/>
      <c r="F65" s="845"/>
      <c r="G65" s="46"/>
      <c r="H65" s="47"/>
      <c r="I65" s="172"/>
      <c r="J65" s="217"/>
      <c r="K65" s="217"/>
      <c r="L65" s="217"/>
      <c r="M65" s="217"/>
      <c r="N65" s="50"/>
      <c r="O65" s="51"/>
      <c r="P65" s="234">
        <v>88</v>
      </c>
      <c r="Q65" s="54">
        <v>88</v>
      </c>
      <c r="R65" s="53"/>
      <c r="S65" s="54"/>
      <c r="T65" s="54"/>
      <c r="U65" s="496">
        <f>(I64*P65)+(J64*Q65)+(K64*R65)+(L64*S65)</f>
        <v>88</v>
      </c>
      <c r="V65" s="55"/>
      <c r="W65" s="57"/>
      <c r="X65" s="57"/>
      <c r="Y65" s="57"/>
      <c r="Z65" s="57"/>
      <c r="AA65" s="57"/>
      <c r="AB65" s="476"/>
      <c r="AC65" s="536"/>
      <c r="AD65" s="478"/>
      <c r="AE65" s="59"/>
      <c r="AF65" s="59"/>
      <c r="AG65" s="263"/>
      <c r="AH65" s="60"/>
      <c r="AI65" s="55"/>
      <c r="AJ65" s="61"/>
      <c r="AK65" s="62"/>
      <c r="AL65" s="63"/>
      <c r="AM65" s="64"/>
      <c r="AN65" s="65"/>
      <c r="AO65" s="66"/>
    </row>
    <row r="66" spans="1:41" s="22" customFormat="1" ht="51.75" customHeight="1" x14ac:dyDescent="0.15">
      <c r="A66" s="43"/>
      <c r="B66" s="256"/>
      <c r="C66" s="80" t="s">
        <v>1345</v>
      </c>
      <c r="D66" s="80"/>
      <c r="E66" s="664"/>
      <c r="F66" s="82"/>
      <c r="G66" s="46"/>
      <c r="H66" s="47"/>
      <c r="I66" s="48">
        <v>0.51</v>
      </c>
      <c r="J66" s="49">
        <v>0.49</v>
      </c>
      <c r="K66" s="49"/>
      <c r="L66" s="49"/>
      <c r="M66" s="49"/>
      <c r="N66" s="50">
        <f>SUM(I66:M66)</f>
        <v>1</v>
      </c>
      <c r="O66" s="51"/>
      <c r="P66" s="52">
        <v>8</v>
      </c>
      <c r="Q66" s="53">
        <v>8</v>
      </c>
      <c r="R66" s="53"/>
      <c r="S66" s="53"/>
      <c r="T66" s="53"/>
      <c r="U66" s="54">
        <f>ROUND(((P66*I66)+(Q66*J66)+(R66*K66)+(S66*L66)+(T66*M66)),3)</f>
        <v>8</v>
      </c>
      <c r="V66" s="55">
        <f>IF(U66&gt;=8,8,U66)</f>
        <v>8</v>
      </c>
      <c r="W66" s="57">
        <v>32826052000</v>
      </c>
      <c r="X66" s="57"/>
      <c r="Y66" s="57"/>
      <c r="Z66" s="57"/>
      <c r="AA66" s="57"/>
      <c r="AB66" s="476">
        <f>(((((W66*I66)+(X66*J66)+(Y66*K66)+(Z66*L66)+(AA66*M66))/$L$2)))</f>
        <v>0.41755606306916637</v>
      </c>
      <c r="AC66" s="536">
        <f>12*AB66</f>
        <v>5.0106727568299965</v>
      </c>
      <c r="AD66" s="488">
        <f>IF(AC66&gt;=12,12,AC66)</f>
        <v>5.0106727568299965</v>
      </c>
      <c r="AE66" s="59"/>
      <c r="AF66" s="59">
        <v>0.3</v>
      </c>
      <c r="AG66" s="263">
        <v>19.8</v>
      </c>
      <c r="AH66" s="60">
        <f>V66+AD66+AG66+AE66+AF66</f>
        <v>33.110672756829999</v>
      </c>
      <c r="AI66" s="55">
        <f>IF(AH66&gt;=40,40,AH66)</f>
        <v>33.110672756829999</v>
      </c>
      <c r="AJ66" s="61"/>
      <c r="AK66" s="62"/>
      <c r="AL66" s="63"/>
      <c r="AM66" s="64">
        <f>100%+AL66</f>
        <v>1</v>
      </c>
      <c r="AN66" s="65">
        <f>ROUNDUP((($E$2*AM66-$AN$4)*AJ66+$AN$4),-3)</f>
        <v>0</v>
      </c>
      <c r="AO66" s="66"/>
    </row>
    <row r="67" spans="1:41" s="22" customFormat="1" ht="26.25" customHeight="1" x14ac:dyDescent="0.15">
      <c r="A67" s="177"/>
      <c r="B67" s="256"/>
      <c r="C67" s="843" t="s">
        <v>1171</v>
      </c>
      <c r="D67" s="844"/>
      <c r="E67" s="844"/>
      <c r="F67" s="845"/>
      <c r="G67" s="46"/>
      <c r="H67" s="47"/>
      <c r="I67" s="172"/>
      <c r="J67" s="217"/>
      <c r="K67" s="217"/>
      <c r="L67" s="217"/>
      <c r="M67" s="217"/>
      <c r="N67" s="50"/>
      <c r="O67" s="51"/>
      <c r="P67" s="234">
        <v>88</v>
      </c>
      <c r="Q67" s="54">
        <v>88</v>
      </c>
      <c r="R67" s="54"/>
      <c r="S67" s="54"/>
      <c r="T67" s="54"/>
      <c r="U67" s="496">
        <f>(I66*P67)+(J66*Q67)+(K66*R67)+(L66*S67)</f>
        <v>88</v>
      </c>
      <c r="V67" s="55"/>
      <c r="W67" s="57"/>
      <c r="X67" s="57"/>
      <c r="Y67" s="57"/>
      <c r="Z67" s="57"/>
      <c r="AA67" s="57"/>
      <c r="AB67" s="476"/>
      <c r="AC67" s="536"/>
      <c r="AD67" s="478"/>
      <c r="AE67" s="59"/>
      <c r="AF67" s="59"/>
      <c r="AG67" s="263"/>
      <c r="AH67" s="60"/>
      <c r="AI67" s="55"/>
      <c r="AJ67" s="61"/>
      <c r="AK67" s="62"/>
      <c r="AL67" s="63"/>
      <c r="AM67" s="64"/>
      <c r="AN67" s="65"/>
      <c r="AO67" s="66"/>
    </row>
    <row r="68" spans="1:41" s="22" customFormat="1" ht="48.75" customHeight="1" x14ac:dyDescent="0.15">
      <c r="A68" s="43"/>
      <c r="B68" s="256"/>
      <c r="C68" s="45" t="s">
        <v>1374</v>
      </c>
      <c r="D68" s="80" t="s">
        <v>1457</v>
      </c>
      <c r="E68" s="664" t="s">
        <v>1372</v>
      </c>
      <c r="F68" s="691"/>
      <c r="G68" s="46"/>
      <c r="H68" s="47"/>
      <c r="I68" s="48">
        <v>0.51</v>
      </c>
      <c r="J68" s="49">
        <v>0.49</v>
      </c>
      <c r="K68" s="217"/>
      <c r="L68" s="49"/>
      <c r="M68" s="49"/>
      <c r="N68" s="50">
        <f>SUM(I68:M68)</f>
        <v>1</v>
      </c>
      <c r="O68" s="51"/>
      <c r="P68" s="52">
        <v>8</v>
      </c>
      <c r="Q68" s="53">
        <v>8</v>
      </c>
      <c r="R68" s="53"/>
      <c r="S68" s="53"/>
      <c r="T68" s="53"/>
      <c r="U68" s="54">
        <f>ROUND(((P68*I68)+(Q68*J68)+(R68*K68)+(S68*L68)+(T68*M68)),3)</f>
        <v>8</v>
      </c>
      <c r="V68" s="55">
        <f>IF(U68&gt;=8,8,U68)</f>
        <v>8</v>
      </c>
      <c r="W68" s="57">
        <v>32775215000</v>
      </c>
      <c r="X68" s="57">
        <v>3860300000</v>
      </c>
      <c r="Y68" s="57">
        <v>19212418000</v>
      </c>
      <c r="Z68" s="57"/>
      <c r="AA68" s="57"/>
      <c r="AB68" s="476">
        <f>(((((W68*I68)+(X68*J68)+(Y68*K68)+(Z68*L68)+(AA68*M68))/$L$2)))</f>
        <v>0.46408779142437678</v>
      </c>
      <c r="AC68" s="536">
        <f>12*AB68</f>
        <v>5.5690534970925212</v>
      </c>
      <c r="AD68" s="488">
        <f>IF(AC68&gt;=12,12,AC68)</f>
        <v>5.5690534970925212</v>
      </c>
      <c r="AE68" s="59"/>
      <c r="AF68" s="59">
        <v>0.3</v>
      </c>
      <c r="AG68" s="263">
        <v>19.8</v>
      </c>
      <c r="AH68" s="60">
        <f>V68+AD68+AG68+AE68+AF68</f>
        <v>33.66905349709252</v>
      </c>
      <c r="AI68" s="55">
        <f>IF(AH68&gt;=40,40,AH68)</f>
        <v>33.66905349709252</v>
      </c>
      <c r="AJ68" s="61"/>
      <c r="AK68" s="62"/>
      <c r="AL68" s="63"/>
      <c r="AM68" s="64"/>
      <c r="AN68" s="65"/>
      <c r="AO68" s="66"/>
    </row>
    <row r="69" spans="1:41" s="22" customFormat="1" ht="26.25" customHeight="1" x14ac:dyDescent="0.15">
      <c r="A69" s="177"/>
      <c r="B69" s="241"/>
      <c r="C69" s="843" t="s">
        <v>1171</v>
      </c>
      <c r="D69" s="844"/>
      <c r="E69" s="844"/>
      <c r="F69" s="845"/>
      <c r="G69" s="46"/>
      <c r="H69" s="47"/>
      <c r="I69" s="172"/>
      <c r="J69" s="217"/>
      <c r="K69" s="217"/>
      <c r="L69" s="217"/>
      <c r="M69" s="217"/>
      <c r="N69" s="50"/>
      <c r="O69" s="51"/>
      <c r="P69" s="234">
        <v>88</v>
      </c>
      <c r="Q69" s="53">
        <v>88</v>
      </c>
      <c r="R69" s="53"/>
      <c r="S69" s="54"/>
      <c r="T69" s="54"/>
      <c r="U69" s="496">
        <f>(I68*P69)+(J68*Q69)+(K68*R69)+(L68*S69)</f>
        <v>88</v>
      </c>
      <c r="V69" s="55"/>
      <c r="W69" s="57"/>
      <c r="X69" s="57"/>
      <c r="Y69" s="57"/>
      <c r="Z69" s="57"/>
      <c r="AA69" s="57"/>
      <c r="AB69" s="476"/>
      <c r="AC69" s="536"/>
      <c r="AD69" s="478"/>
      <c r="AE69" s="59"/>
      <c r="AF69" s="59"/>
      <c r="AG69" s="263"/>
      <c r="AH69" s="60"/>
      <c r="AI69" s="55"/>
      <c r="AJ69" s="61"/>
      <c r="AK69" s="62"/>
      <c r="AL69" s="63"/>
      <c r="AM69" s="64"/>
      <c r="AN69" s="65"/>
      <c r="AO69" s="66"/>
    </row>
    <row r="70" spans="1:41" s="22" customFormat="1" ht="48.75" customHeight="1" x14ac:dyDescent="0.15">
      <c r="A70" s="43"/>
      <c r="B70" s="256"/>
      <c r="C70" s="45"/>
      <c r="D70" s="67" t="s">
        <v>1458</v>
      </c>
      <c r="E70" s="80" t="s">
        <v>184</v>
      </c>
      <c r="F70" s="104"/>
      <c r="G70" s="46"/>
      <c r="H70" s="47" t="s">
        <v>1491</v>
      </c>
      <c r="I70" s="48">
        <v>0.7</v>
      </c>
      <c r="J70" s="49">
        <v>0.3</v>
      </c>
      <c r="K70" s="49"/>
      <c r="L70" s="49"/>
      <c r="M70" s="49"/>
      <c r="N70" s="50">
        <f>SUM(I70:M70)</f>
        <v>1</v>
      </c>
      <c r="O70" s="51"/>
      <c r="P70" s="52">
        <v>8</v>
      </c>
      <c r="Q70" s="53">
        <v>8</v>
      </c>
      <c r="R70" s="53"/>
      <c r="S70" s="53"/>
      <c r="T70" s="53"/>
      <c r="U70" s="54">
        <f>ROUND(((P70*I70)+(Q70*J70)+(R70*K70)+(S70*L70)+(T70*M70)),3)</f>
        <v>8</v>
      </c>
      <c r="V70" s="55">
        <f>IF(U70&gt;=8,8,U70)</f>
        <v>8</v>
      </c>
      <c r="W70" s="57"/>
      <c r="X70" s="57">
        <v>13574466000</v>
      </c>
      <c r="Y70" s="57">
        <v>40616090000</v>
      </c>
      <c r="Z70" s="57"/>
      <c r="AA70" s="57"/>
      <c r="AB70" s="476">
        <f>(((((W70*I70)+(X70*J70)+(Y70*K70)+(Z70*L70)+(AA70*M70))/$L$2)))</f>
        <v>0.10157105741762769</v>
      </c>
      <c r="AC70" s="536">
        <f>12*AB70</f>
        <v>1.2188526890115323</v>
      </c>
      <c r="AD70" s="488">
        <f>IF(AC70&gt;=12,12,AC70)</f>
        <v>1.2188526890115323</v>
      </c>
      <c r="AE70" s="59"/>
      <c r="AF70" s="59">
        <v>0.3</v>
      </c>
      <c r="AG70" s="263">
        <v>19.8</v>
      </c>
      <c r="AH70" s="60">
        <f>V70+AD70+AG70+AE70+AF70</f>
        <v>29.318852689011532</v>
      </c>
      <c r="AI70" s="55">
        <f>IF(AH70&gt;=40,40,AH70)</f>
        <v>29.318852689011532</v>
      </c>
      <c r="AJ70" s="61"/>
      <c r="AK70" s="62"/>
      <c r="AL70" s="63"/>
      <c r="AM70" s="64">
        <f>100%+AL70</f>
        <v>1</v>
      </c>
      <c r="AN70" s="65">
        <f>ROUNDUP((($E$2*AM70-$AN$4)*AJ70+$AN$4),-3)</f>
        <v>0</v>
      </c>
      <c r="AO70" s="66"/>
    </row>
    <row r="71" spans="1:41" s="22" customFormat="1" ht="26.25" customHeight="1" x14ac:dyDescent="0.15">
      <c r="A71" s="177"/>
      <c r="B71" s="256"/>
      <c r="C71" s="843" t="s">
        <v>1171</v>
      </c>
      <c r="D71" s="844"/>
      <c r="E71" s="844"/>
      <c r="F71" s="845"/>
      <c r="G71" s="46"/>
      <c r="H71" s="47"/>
      <c r="I71" s="172"/>
      <c r="J71" s="217"/>
      <c r="K71" s="217"/>
      <c r="L71" s="217"/>
      <c r="M71" s="217"/>
      <c r="N71" s="50"/>
      <c r="O71" s="51"/>
      <c r="P71" s="234">
        <v>88</v>
      </c>
      <c r="Q71" s="54">
        <v>88</v>
      </c>
      <c r="R71" s="54"/>
      <c r="S71" s="54"/>
      <c r="T71" s="54"/>
      <c r="U71" s="496">
        <f>(I70*P71)+(J70*Q71)+(K70*R71)+(L70*S71)</f>
        <v>88</v>
      </c>
      <c r="V71" s="55"/>
      <c r="W71" s="57"/>
      <c r="X71" s="57"/>
      <c r="Y71" s="57"/>
      <c r="Z71" s="57"/>
      <c r="AA71" s="57"/>
      <c r="AB71" s="476"/>
      <c r="AC71" s="536"/>
      <c r="AD71" s="478"/>
      <c r="AE71" s="59"/>
      <c r="AF71" s="59"/>
      <c r="AG71" s="263"/>
      <c r="AH71" s="60"/>
      <c r="AI71" s="55"/>
      <c r="AJ71" s="61"/>
      <c r="AK71" s="62"/>
      <c r="AL71" s="63"/>
      <c r="AM71" s="64"/>
      <c r="AN71" s="65"/>
      <c r="AO71" s="66"/>
    </row>
    <row r="72" spans="1:41" s="22" customFormat="1" ht="51.75" customHeight="1" x14ac:dyDescent="0.15">
      <c r="A72" s="43"/>
      <c r="B72" s="256"/>
      <c r="C72" s="80"/>
      <c r="D72" s="80" t="s">
        <v>1485</v>
      </c>
      <c r="E72" s="80" t="s">
        <v>1484</v>
      </c>
      <c r="F72" s="80"/>
      <c r="G72" s="632"/>
      <c r="H72" s="47"/>
      <c r="I72" s="48">
        <v>0.6</v>
      </c>
      <c r="J72" s="49">
        <v>0.4</v>
      </c>
      <c r="K72" s="49"/>
      <c r="L72" s="49"/>
      <c r="M72" s="49"/>
      <c r="N72" s="50">
        <f>SUM(I72:M72)</f>
        <v>1</v>
      </c>
      <c r="O72" s="51"/>
      <c r="P72" s="52">
        <v>8</v>
      </c>
      <c r="Q72" s="53">
        <v>8</v>
      </c>
      <c r="R72" s="53"/>
      <c r="S72" s="53"/>
      <c r="T72" s="53"/>
      <c r="U72" s="54">
        <f>ROUND(((P72*I72)+(Q72*J72)+(R72*K72)+(S72*L72)+(T72*M72)),3)</f>
        <v>8</v>
      </c>
      <c r="V72" s="55">
        <f>IF(U72&gt;=8,8,U72)</f>
        <v>8</v>
      </c>
      <c r="W72" s="57"/>
      <c r="X72" s="57">
        <v>3815383000</v>
      </c>
      <c r="Y72" s="57">
        <v>3331838000</v>
      </c>
      <c r="Z72" s="57"/>
      <c r="AA72" s="57"/>
      <c r="AB72" s="476">
        <f>(((((W72*I72)+(X72*J72)+(Y72*K72)+(Z72*L72)+(AA72*M72))/$L$2)))</f>
        <v>3.8064847708753631E-2</v>
      </c>
      <c r="AC72" s="536">
        <f>12*AB72</f>
        <v>0.4567781725050436</v>
      </c>
      <c r="AD72" s="488">
        <f>IF(AC72&gt;=12,12,AC72)</f>
        <v>0.4567781725050436</v>
      </c>
      <c r="AE72" s="59"/>
      <c r="AF72" s="59">
        <v>0.3</v>
      </c>
      <c r="AG72" s="263">
        <v>19.8</v>
      </c>
      <c r="AH72" s="60">
        <f>V72+AD72+AG72+AE72+AF72</f>
        <v>28.556778172505044</v>
      </c>
      <c r="AI72" s="55">
        <f>IF(AH72&gt;=40,40,AH72)</f>
        <v>28.556778172505044</v>
      </c>
      <c r="AJ72" s="61"/>
      <c r="AK72" s="62"/>
      <c r="AL72" s="63"/>
      <c r="AM72" s="64">
        <f>100%+AL72</f>
        <v>1</v>
      </c>
      <c r="AN72" s="65">
        <f>ROUNDUP((($E$2*AM72-$AN$4)*AJ72+$AN$4),-3)</f>
        <v>0</v>
      </c>
      <c r="AO72" s="66"/>
    </row>
    <row r="73" spans="1:41" s="22" customFormat="1" ht="26.25" customHeight="1" x14ac:dyDescent="0.15">
      <c r="A73" s="177"/>
      <c r="B73" s="256"/>
      <c r="C73" s="843" t="s">
        <v>1171</v>
      </c>
      <c r="D73" s="844"/>
      <c r="E73" s="844"/>
      <c r="F73" s="845"/>
      <c r="G73" s="46"/>
      <c r="H73" s="47"/>
      <c r="I73" s="172"/>
      <c r="J73" s="217"/>
      <c r="K73" s="217"/>
      <c r="L73" s="217"/>
      <c r="M73" s="217"/>
      <c r="N73" s="50"/>
      <c r="O73" s="51"/>
      <c r="P73" s="234">
        <v>88</v>
      </c>
      <c r="Q73" s="54">
        <v>88</v>
      </c>
      <c r="R73" s="54"/>
      <c r="S73" s="54"/>
      <c r="T73" s="54"/>
      <c r="U73" s="496">
        <f>(I72*P73)+(J72*Q73)+(K72*R73)+(L72*S73)</f>
        <v>88</v>
      </c>
      <c r="V73" s="55"/>
      <c r="W73" s="57"/>
      <c r="X73" s="57"/>
      <c r="Y73" s="57"/>
      <c r="Z73" s="57"/>
      <c r="AA73" s="57"/>
      <c r="AB73" s="476"/>
      <c r="AC73" s="536"/>
      <c r="AD73" s="478"/>
      <c r="AE73" s="59"/>
      <c r="AF73" s="59"/>
      <c r="AG73" s="263"/>
      <c r="AH73" s="60"/>
      <c r="AI73" s="55"/>
      <c r="AJ73" s="61"/>
      <c r="AK73" s="62"/>
      <c r="AL73" s="63"/>
      <c r="AM73" s="64"/>
      <c r="AN73" s="65"/>
      <c r="AO73" s="66"/>
    </row>
    <row r="74" spans="1:41" s="22" customFormat="1" ht="58.5" customHeight="1" x14ac:dyDescent="0.15">
      <c r="A74" s="43"/>
      <c r="B74" s="256"/>
      <c r="C74" s="80"/>
      <c r="D74" s="82"/>
      <c r="E74" s="82"/>
      <c r="F74" s="82"/>
      <c r="G74" s="45"/>
      <c r="H74" s="47"/>
      <c r="I74" s="48">
        <v>0.6</v>
      </c>
      <c r="J74" s="49">
        <v>0.4</v>
      </c>
      <c r="K74" s="49"/>
      <c r="L74" s="49"/>
      <c r="M74" s="49"/>
      <c r="N74" s="50">
        <f>SUM(I74:M74)</f>
        <v>1</v>
      </c>
      <c r="O74" s="51"/>
      <c r="P74" s="52">
        <v>8</v>
      </c>
      <c r="Q74" s="53">
        <v>8</v>
      </c>
      <c r="R74" s="53"/>
      <c r="S74" s="53"/>
      <c r="T74" s="53"/>
      <c r="U74" s="54">
        <f>ROUND(((P74*I74)+(Q74*J74)+(R74*K74)+(S74*L74)+(T74*M74)),3)</f>
        <v>8</v>
      </c>
      <c r="V74" s="55">
        <f>IF(U74&gt;=8,8,U74)</f>
        <v>8</v>
      </c>
      <c r="W74" s="57"/>
      <c r="X74" s="57"/>
      <c r="Y74" s="57"/>
      <c r="Z74" s="57"/>
      <c r="AA74" s="57"/>
      <c r="AB74" s="476">
        <f>(((((W74*I74)+(X74*J74)+(Y74*K74)+(Z74*L74)+(AA74*M74))/$L$2)))</f>
        <v>0</v>
      </c>
      <c r="AC74" s="536">
        <f>12*AB74</f>
        <v>0</v>
      </c>
      <c r="AD74" s="488">
        <f>IF(AC74&gt;=12,12,AC74)</f>
        <v>0</v>
      </c>
      <c r="AE74" s="59"/>
      <c r="AF74" s="59">
        <v>0.3</v>
      </c>
      <c r="AG74" s="263">
        <v>19.8</v>
      </c>
      <c r="AH74" s="60">
        <f>V74+AD74+AG74+AE74+AF74</f>
        <v>28.1</v>
      </c>
      <c r="AI74" s="55">
        <f>IF(AH74&gt;=40,40,AH74)</f>
        <v>28.1</v>
      </c>
      <c r="AJ74" s="61"/>
      <c r="AK74" s="62"/>
      <c r="AL74" s="63"/>
      <c r="AM74" s="64">
        <f>100%+AL74</f>
        <v>1</v>
      </c>
      <c r="AN74" s="65">
        <f>ROUNDUP((($E$2*AM74-$AN$4)*AJ74+$AN$4),-3)</f>
        <v>0</v>
      </c>
      <c r="AO74" s="66"/>
    </row>
    <row r="75" spans="1:41" s="22" customFormat="1" ht="26.25" customHeight="1" x14ac:dyDescent="0.15">
      <c r="A75" s="177"/>
      <c r="B75" s="256"/>
      <c r="C75" s="843" t="s">
        <v>1171</v>
      </c>
      <c r="D75" s="844"/>
      <c r="E75" s="844"/>
      <c r="F75" s="845"/>
      <c r="G75" s="46"/>
      <c r="H75" s="47"/>
      <c r="I75" s="172"/>
      <c r="J75" s="217"/>
      <c r="K75" s="217"/>
      <c r="L75" s="217"/>
      <c r="M75" s="217"/>
      <c r="N75" s="50"/>
      <c r="O75" s="51"/>
      <c r="P75" s="234">
        <v>88</v>
      </c>
      <c r="Q75" s="54">
        <v>88</v>
      </c>
      <c r="R75" s="54"/>
      <c r="S75" s="54"/>
      <c r="T75" s="54"/>
      <c r="U75" s="496">
        <f>(I74*P75)+(J74*Q75)+(K74*R75)+(L74*S75)</f>
        <v>88</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48.75" customHeight="1" x14ac:dyDescent="0.15">
      <c r="A76" s="43"/>
      <c r="B76" s="256"/>
      <c r="C76" s="80"/>
      <c r="D76" s="82"/>
      <c r="E76" s="80"/>
      <c r="F76" s="82"/>
      <c r="G76" s="632"/>
      <c r="H76" s="47"/>
      <c r="I76" s="48">
        <v>0.6</v>
      </c>
      <c r="J76" s="49">
        <v>0.4</v>
      </c>
      <c r="K76" s="49"/>
      <c r="L76" s="49"/>
      <c r="M76" s="49"/>
      <c r="N76" s="50">
        <f>SUM(I76:M76)</f>
        <v>1</v>
      </c>
      <c r="O76" s="51"/>
      <c r="P76" s="52">
        <v>8</v>
      </c>
      <c r="Q76" s="53">
        <v>8</v>
      </c>
      <c r="R76" s="53"/>
      <c r="S76" s="53"/>
      <c r="T76" s="53"/>
      <c r="U76" s="54">
        <f>ROUND(((P76*I76)+(Q76*J76)+(R76*K76)+(S76*L76)+(T76*M76)),3)</f>
        <v>8</v>
      </c>
      <c r="V76" s="55">
        <f>IF(U76&gt;=8,8,U76)</f>
        <v>8</v>
      </c>
      <c r="W76" s="57"/>
      <c r="X76" s="57"/>
      <c r="Y76" s="57"/>
      <c r="Z76" s="57"/>
      <c r="AA76" s="57"/>
      <c r="AB76" s="476">
        <f>(((((W76*I76)+(X76*J76)+(Y76*K76)+(Z76*L76)+(AA76*M76))/$L$2)))</f>
        <v>0</v>
      </c>
      <c r="AC76" s="536">
        <f>12*AB76</f>
        <v>0</v>
      </c>
      <c r="AD76" s="488">
        <f>IF(AC76&gt;=12,12,AC76)</f>
        <v>0</v>
      </c>
      <c r="AE76" s="59"/>
      <c r="AF76" s="59">
        <v>0.3</v>
      </c>
      <c r="AG76" s="263">
        <v>19.8</v>
      </c>
      <c r="AH76" s="60">
        <f>V76+AD76+AG76+AE76+AF76</f>
        <v>28.1</v>
      </c>
      <c r="AI76" s="55">
        <f>IF(AH76&gt;=40,40,AH76)</f>
        <v>28.1</v>
      </c>
      <c r="AJ76" s="61"/>
      <c r="AK76" s="62"/>
      <c r="AL76" s="63"/>
      <c r="AM76" s="64">
        <f>100%+AL76</f>
        <v>1</v>
      </c>
      <c r="AN76" s="65">
        <f>ROUNDUP((($E$2*AM76-$AN$4)*AJ76+$AN$4),-3)</f>
        <v>0</v>
      </c>
      <c r="AO76" s="66"/>
    </row>
    <row r="77" spans="1:41" s="22" customFormat="1" ht="26.25" customHeight="1" x14ac:dyDescent="0.15">
      <c r="A77" s="177"/>
      <c r="B77" s="256"/>
      <c r="C77" s="843" t="s">
        <v>1171</v>
      </c>
      <c r="D77" s="844"/>
      <c r="E77" s="844"/>
      <c r="F77" s="845"/>
      <c r="G77" s="46"/>
      <c r="H77" s="47"/>
      <c r="I77" s="172"/>
      <c r="J77" s="217"/>
      <c r="K77" s="217"/>
      <c r="L77" s="217"/>
      <c r="M77" s="217"/>
      <c r="N77" s="50"/>
      <c r="O77" s="51"/>
      <c r="P77" s="234">
        <v>88</v>
      </c>
      <c r="Q77" s="54">
        <v>88</v>
      </c>
      <c r="R77" s="54"/>
      <c r="S77" s="54"/>
      <c r="T77" s="54"/>
      <c r="U77" s="496">
        <f>(I76*P77)+(J76*Q77)+(K76*R77)+(L76*S77)</f>
        <v>88</v>
      </c>
      <c r="V77" s="55"/>
      <c r="W77" s="57"/>
      <c r="X77" s="57"/>
      <c r="Y77" s="57"/>
      <c r="Z77" s="57"/>
      <c r="AA77" s="57"/>
      <c r="AB77" s="476"/>
      <c r="AC77" s="536"/>
      <c r="AD77" s="478"/>
      <c r="AE77" s="59"/>
      <c r="AF77" s="59"/>
      <c r="AG77" s="263"/>
      <c r="AH77" s="60"/>
      <c r="AI77" s="55"/>
      <c r="AJ77" s="61"/>
      <c r="AK77" s="62"/>
      <c r="AL77" s="63"/>
      <c r="AM77" s="64"/>
      <c r="AN77" s="65"/>
      <c r="AO77" s="66"/>
    </row>
    <row r="78" spans="1:41" s="22" customFormat="1" ht="48.75" customHeight="1" x14ac:dyDescent="0.15">
      <c r="A78" s="43"/>
      <c r="B78" s="256"/>
      <c r="C78" s="73"/>
      <c r="D78" s="45"/>
      <c r="E78" s="45"/>
      <c r="F78" s="45"/>
      <c r="G78" s="46"/>
      <c r="H78" s="47"/>
      <c r="I78" s="48">
        <v>0.65</v>
      </c>
      <c r="J78" s="49">
        <v>0.35</v>
      </c>
      <c r="K78" s="49"/>
      <c r="L78" s="49"/>
      <c r="M78" s="49"/>
      <c r="N78" s="527">
        <f>SUM(I78:M78)</f>
        <v>1</v>
      </c>
      <c r="O78" s="51"/>
      <c r="P78" s="52">
        <v>8</v>
      </c>
      <c r="Q78" s="53">
        <v>8</v>
      </c>
      <c r="R78" s="53"/>
      <c r="S78" s="53"/>
      <c r="T78" s="53"/>
      <c r="U78" s="54">
        <f>ROUND(((P78*I78)+(Q78*J78)+(R78*K78)+(S78*L78)+(T78*M78)),3)</f>
        <v>8</v>
      </c>
      <c r="V78" s="55">
        <f>IF(U78&gt;=8,8,U78)</f>
        <v>8</v>
      </c>
      <c r="W78" s="57"/>
      <c r="X78" s="57"/>
      <c r="Y78" s="57"/>
      <c r="Z78" s="57"/>
      <c r="AA78" s="57"/>
      <c r="AB78" s="476">
        <f>(((((W78*I78)+(X78*J78)+(Y78*K78)+(Z78*L78)+(AA78*M78))/$L$2)))</f>
        <v>0</v>
      </c>
      <c r="AC78" s="536">
        <f>12*AB78</f>
        <v>0</v>
      </c>
      <c r="AD78" s="488">
        <f>IF(AC78&gt;=12,12,AC78)</f>
        <v>0</v>
      </c>
      <c r="AE78" s="59"/>
      <c r="AF78" s="59">
        <v>0.2</v>
      </c>
      <c r="AG78" s="263">
        <v>19.8</v>
      </c>
      <c r="AH78" s="60">
        <f>V78+AD78+AG78+AE78+AF78</f>
        <v>28</v>
      </c>
      <c r="AI78" s="55">
        <f>IF(AH78&gt;=40,40,AH78)</f>
        <v>28</v>
      </c>
      <c r="AJ78" s="61"/>
      <c r="AK78" s="62"/>
      <c r="AL78" s="63"/>
      <c r="AM78" s="64">
        <f>100%+AL78</f>
        <v>1</v>
      </c>
      <c r="AN78" s="65">
        <f>ROUNDUP((($E$2*AM78-$AN$4)*AJ78+$AN$4),-3)</f>
        <v>0</v>
      </c>
      <c r="AO78" s="66"/>
    </row>
    <row r="79" spans="1:41" s="22" customFormat="1" ht="26.25" customHeight="1" x14ac:dyDescent="0.15">
      <c r="A79" s="177"/>
      <c r="B79" s="256"/>
      <c r="C79" s="843" t="s">
        <v>1171</v>
      </c>
      <c r="D79" s="844"/>
      <c r="E79" s="844"/>
      <c r="F79" s="845"/>
      <c r="G79" s="46"/>
      <c r="H79" s="47"/>
      <c r="I79" s="172"/>
      <c r="J79" s="217"/>
      <c r="K79" s="217"/>
      <c r="L79" s="217"/>
      <c r="M79" s="217"/>
      <c r="N79" s="50"/>
      <c r="O79" s="51"/>
      <c r="P79" s="234">
        <v>88</v>
      </c>
      <c r="Q79" s="54">
        <v>88</v>
      </c>
      <c r="R79" s="54"/>
      <c r="S79" s="54"/>
      <c r="T79" s="54"/>
      <c r="U79" s="496">
        <f>(I78*P79)+(J78*Q79)+(K78*R79)+(L78*S79)</f>
        <v>88</v>
      </c>
      <c r="V79" s="55"/>
      <c r="W79" s="57"/>
      <c r="X79" s="57"/>
      <c r="Y79" s="57"/>
      <c r="Z79" s="57"/>
      <c r="AA79" s="57"/>
      <c r="AB79" s="476"/>
      <c r="AC79" s="536"/>
      <c r="AD79" s="478"/>
      <c r="AE79" s="59"/>
      <c r="AF79" s="59"/>
      <c r="AG79" s="263"/>
      <c r="AH79" s="60"/>
      <c r="AI79" s="55"/>
      <c r="AJ79" s="61"/>
      <c r="AK79" s="62"/>
      <c r="AL79" s="63"/>
      <c r="AM79" s="64"/>
      <c r="AN79" s="65"/>
      <c r="AO79" s="66"/>
    </row>
    <row r="80" spans="1:41" s="22" customFormat="1" ht="58.5" customHeight="1" x14ac:dyDescent="0.15">
      <c r="A80" s="43"/>
      <c r="B80" s="256"/>
      <c r="C80" s="80"/>
      <c r="D80" s="80"/>
      <c r="E80" s="80"/>
      <c r="F80" s="80"/>
      <c r="G80" s="542"/>
      <c r="H80" s="47"/>
      <c r="I80" s="48">
        <v>0.6</v>
      </c>
      <c r="J80" s="49">
        <v>0.4</v>
      </c>
      <c r="K80" s="49"/>
      <c r="L80" s="49"/>
      <c r="M80" s="49"/>
      <c r="N80" s="50">
        <f>SUM(I80:M80)</f>
        <v>1</v>
      </c>
      <c r="O80" s="51"/>
      <c r="P80" s="52">
        <v>8</v>
      </c>
      <c r="Q80" s="53">
        <v>8</v>
      </c>
      <c r="R80" s="53"/>
      <c r="S80" s="53"/>
      <c r="T80" s="53"/>
      <c r="U80" s="54">
        <f>ROUND(((P80*I80)+(Q80*J80)+(R80*K80)+(S80*L80)+(T80*M80)),3)</f>
        <v>8</v>
      </c>
      <c r="V80" s="55">
        <f>IF(U80&gt;=8,8,U80)</f>
        <v>8</v>
      </c>
      <c r="W80" s="57"/>
      <c r="X80" s="57"/>
      <c r="Y80" s="57"/>
      <c r="Z80" s="57"/>
      <c r="AA80" s="57"/>
      <c r="AB80" s="476">
        <f>(((((W80*I80)+(X80*J80)+(Y80*K80)+(Z80*L80)+(AA80*M80))/$L$2)))</f>
        <v>0</v>
      </c>
      <c r="AC80" s="536">
        <f>12*AB80</f>
        <v>0</v>
      </c>
      <c r="AD80" s="488">
        <f>IF(AC80&gt;=12,12,AC80)</f>
        <v>0</v>
      </c>
      <c r="AE80" s="59"/>
      <c r="AF80" s="59">
        <v>0.3</v>
      </c>
      <c r="AG80" s="263">
        <v>19.8</v>
      </c>
      <c r="AH80" s="60">
        <f>V80+AD80+AG80+AE80+AF80</f>
        <v>28.1</v>
      </c>
      <c r="AI80" s="55">
        <f>IF(AH80&gt;=40,40,AH80)</f>
        <v>28.1</v>
      </c>
      <c r="AJ80" s="61"/>
      <c r="AK80" s="62"/>
      <c r="AL80" s="63"/>
      <c r="AM80" s="64">
        <f>100%+AL80</f>
        <v>1</v>
      </c>
      <c r="AN80" s="65">
        <f>ROUNDUP((($E$2*AM80-$AN$4)*AJ80+$AN$4),-3)</f>
        <v>0</v>
      </c>
      <c r="AO80" s="66"/>
    </row>
    <row r="81" spans="1:41" s="22" customFormat="1" ht="26.25" customHeight="1" x14ac:dyDescent="0.15">
      <c r="A81" s="177"/>
      <c r="B81" s="256"/>
      <c r="C81" s="843" t="s">
        <v>1171</v>
      </c>
      <c r="D81" s="844"/>
      <c r="E81" s="844"/>
      <c r="F81" s="845"/>
      <c r="G81" s="46"/>
      <c r="H81" s="47"/>
      <c r="I81" s="172"/>
      <c r="J81" s="217"/>
      <c r="K81" s="217"/>
      <c r="L81" s="217"/>
      <c r="M81" s="217"/>
      <c r="N81" s="50"/>
      <c r="O81" s="51"/>
      <c r="P81" s="234">
        <v>88</v>
      </c>
      <c r="Q81" s="234">
        <v>88</v>
      </c>
      <c r="R81" s="54"/>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48.75" customHeight="1" x14ac:dyDescent="0.15">
      <c r="A82" s="43"/>
      <c r="B82" s="256"/>
      <c r="C82" s="80"/>
      <c r="D82" s="80"/>
      <c r="E82" s="80"/>
      <c r="F82" s="45"/>
      <c r="G82" s="80"/>
      <c r="H82" s="47"/>
      <c r="I82" s="48">
        <v>0.5</v>
      </c>
      <c r="J82" s="49">
        <v>0.4</v>
      </c>
      <c r="K82" s="49">
        <v>0.1</v>
      </c>
      <c r="L82" s="49"/>
      <c r="M82" s="49"/>
      <c r="N82" s="50">
        <f>SUM(I82:M82)</f>
        <v>1</v>
      </c>
      <c r="O82" s="51"/>
      <c r="P82" s="53">
        <v>8</v>
      </c>
      <c r="Q82" s="53">
        <v>8</v>
      </c>
      <c r="R82" s="53">
        <v>8</v>
      </c>
      <c r="S82" s="53">
        <v>8</v>
      </c>
      <c r="T82" s="53"/>
      <c r="U82" s="54">
        <f>ROUND(((P82*I82)+(Q82*J82)+(R82*K82)+(S82*L82)+(T82*M82)),3)</f>
        <v>8</v>
      </c>
      <c r="V82" s="55">
        <f>IF(U82&gt;=8,8,U82)</f>
        <v>8</v>
      </c>
      <c r="W82" s="57"/>
      <c r="X82" s="57"/>
      <c r="Y82" s="57"/>
      <c r="Z82" s="57"/>
      <c r="AA82" s="57"/>
      <c r="AB82" s="476">
        <f>(((((W82*I82)+(X82*J82)+(Y82*K82)+(Z82*L82)+(AA82*M82))/$L$2)))</f>
        <v>0</v>
      </c>
      <c r="AC82" s="536">
        <f>12*AB82</f>
        <v>0</v>
      </c>
      <c r="AD82" s="488">
        <f>IF(AC82&gt;=12,12,AC82)</f>
        <v>0</v>
      </c>
      <c r="AE82" s="59"/>
      <c r="AF82" s="59">
        <v>0.3</v>
      </c>
      <c r="AG82" s="263">
        <v>19.8</v>
      </c>
      <c r="AH82" s="60">
        <f>V82+AD82+AG82+AE82+AF82</f>
        <v>28.1</v>
      </c>
      <c r="AI82" s="55">
        <f>IF(AH82&gt;=40,40,AH82)</f>
        <v>28.1</v>
      </c>
      <c r="AJ82" s="61"/>
      <c r="AK82" s="62"/>
      <c r="AL82" s="63"/>
      <c r="AM82" s="64">
        <f>100%+AL82</f>
        <v>1</v>
      </c>
      <c r="AN82" s="65">
        <f>ROUNDUP((($E$2*AM82-$AN$4)*AJ82+$AN$4),-3)</f>
        <v>0</v>
      </c>
      <c r="AO82" s="66"/>
    </row>
    <row r="83" spans="1:41" s="22" customFormat="1" ht="26.25" customHeight="1" x14ac:dyDescent="0.15">
      <c r="A83" s="177"/>
      <c r="B83" s="256"/>
      <c r="C83" s="843" t="s">
        <v>1171</v>
      </c>
      <c r="D83" s="844"/>
      <c r="E83" s="844"/>
      <c r="F83" s="845"/>
      <c r="G83" s="46"/>
      <c r="H83" s="47"/>
      <c r="I83" s="172"/>
      <c r="J83" s="217"/>
      <c r="K83" s="217"/>
      <c r="L83" s="217"/>
      <c r="M83" s="217"/>
      <c r="N83" s="50"/>
      <c r="O83" s="51"/>
      <c r="P83" s="234">
        <v>88</v>
      </c>
      <c r="Q83" s="54">
        <v>88</v>
      </c>
      <c r="R83" s="54">
        <v>88</v>
      </c>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58.5" customHeight="1" x14ac:dyDescent="0.15">
      <c r="A84" s="43"/>
      <c r="B84" s="256"/>
      <c r="C84" s="45"/>
      <c r="D84" s="80"/>
      <c r="E84" s="80"/>
      <c r="F84" s="80"/>
      <c r="G84" s="46"/>
      <c r="H84" s="47"/>
      <c r="I84" s="48">
        <v>0.65</v>
      </c>
      <c r="J84" s="49">
        <v>0.35</v>
      </c>
      <c r="K84" s="49"/>
      <c r="L84" s="49"/>
      <c r="M84" s="49"/>
      <c r="N84" s="50">
        <f>SUM(I84:M84)</f>
        <v>1</v>
      </c>
      <c r="O84" s="51"/>
      <c r="P84" s="52">
        <v>8</v>
      </c>
      <c r="Q84" s="53">
        <v>8</v>
      </c>
      <c r="R84" s="53"/>
      <c r="S84" s="53"/>
      <c r="T84" s="53"/>
      <c r="U84" s="54">
        <f>ROUND(((P84*I84)+(Q84*J84)+(R84*K84)+(S84*L84)+(T84*M84)),3)</f>
        <v>8</v>
      </c>
      <c r="V84" s="55">
        <f>IF(U84&gt;=8,8,U84)</f>
        <v>8</v>
      </c>
      <c r="W84" s="57"/>
      <c r="X84" s="57"/>
      <c r="Y84" s="57"/>
      <c r="Z84" s="57"/>
      <c r="AA84" s="57"/>
      <c r="AB84" s="476">
        <f>(((((W84*I84)+(X84*J84)+(Y84*K84)+(Z84*L84)+(AA84*M84))/$L$2)))</f>
        <v>0</v>
      </c>
      <c r="AC84" s="536">
        <f>12*AB84</f>
        <v>0</v>
      </c>
      <c r="AD84" s="488">
        <f>IF(AC84&gt;=12,12,AC84)</f>
        <v>0</v>
      </c>
      <c r="AE84" s="59"/>
      <c r="AF84" s="59">
        <v>0.3</v>
      </c>
      <c r="AG84" s="263">
        <v>19.8</v>
      </c>
      <c r="AH84" s="60">
        <f>V84+AD84+AG84+AE84+AF84</f>
        <v>28.1</v>
      </c>
      <c r="AI84" s="55">
        <f>IF(AH84&gt;=40,40,AH84)</f>
        <v>28.1</v>
      </c>
      <c r="AJ84" s="61"/>
      <c r="AK84" s="62"/>
      <c r="AL84" s="63"/>
      <c r="AM84" s="64">
        <f>100%+AL84</f>
        <v>1</v>
      </c>
      <c r="AN84" s="65">
        <f>ROUNDUP((($E$2*AM84-$AN$4)*AJ84+$AN$4),-3)</f>
        <v>0</v>
      </c>
      <c r="AO84" s="66"/>
    </row>
    <row r="85" spans="1:41" s="22" customFormat="1" ht="26.25" customHeight="1" x14ac:dyDescent="0.15">
      <c r="A85" s="177"/>
      <c r="B85" s="256"/>
      <c r="C85" s="843" t="s">
        <v>1171</v>
      </c>
      <c r="D85" s="844"/>
      <c r="E85" s="844"/>
      <c r="F85" s="845"/>
      <c r="G85" s="46"/>
      <c r="H85" s="47"/>
      <c r="I85" s="172"/>
      <c r="J85" s="217"/>
      <c r="K85" s="217"/>
      <c r="L85" s="217"/>
      <c r="M85" s="217"/>
      <c r="N85" s="50"/>
      <c r="O85" s="51"/>
      <c r="P85" s="234">
        <v>88</v>
      </c>
      <c r="Q85" s="54">
        <v>88</v>
      </c>
      <c r="R85" s="54"/>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48.75" customHeight="1" x14ac:dyDescent="0.15">
      <c r="A86" s="43"/>
      <c r="B86" s="44"/>
      <c r="C86" s="220" t="s">
        <v>1373</v>
      </c>
      <c r="D86" s="112" t="s">
        <v>1377</v>
      </c>
      <c r="E86" s="45"/>
      <c r="F86" s="80"/>
      <c r="G86" s="542"/>
      <c r="H86" s="47"/>
      <c r="I86" s="48">
        <v>0.5</v>
      </c>
      <c r="J86" s="49">
        <v>0.5</v>
      </c>
      <c r="K86" s="49"/>
      <c r="L86" s="49"/>
      <c r="M86" s="49"/>
      <c r="N86" s="50">
        <f>SUM(I86:M86)</f>
        <v>1</v>
      </c>
      <c r="O86" s="51"/>
      <c r="P86" s="52">
        <v>7.8</v>
      </c>
      <c r="Q86" s="53">
        <v>8</v>
      </c>
      <c r="R86" s="53"/>
      <c r="S86" s="53"/>
      <c r="T86" s="53"/>
      <c r="U86" s="54">
        <f>ROUND(((P86*I86)+(Q86*J86)+(R86*K86)+(S86*L86)+(T86*M86)),3)</f>
        <v>7.9</v>
      </c>
      <c r="V86" s="55">
        <f>IF(U86&gt;=8,8,U86)</f>
        <v>7.9</v>
      </c>
      <c r="W86" s="57"/>
      <c r="X86" s="57"/>
      <c r="Y86" s="57"/>
      <c r="Z86" s="57"/>
      <c r="AA86" s="57"/>
      <c r="AB86" s="476">
        <f>(((((W86*I86)+(X86*J86)+(Y86*K86)+(Z86*L86)+(AA86*M86))/$L$2)))</f>
        <v>0</v>
      </c>
      <c r="AC86" s="536">
        <f>12*AB86</f>
        <v>0</v>
      </c>
      <c r="AD86" s="488">
        <f>IF(AC86&gt;=12,12,AC86)</f>
        <v>0</v>
      </c>
      <c r="AE86" s="59"/>
      <c r="AF86" s="59">
        <v>0.3</v>
      </c>
      <c r="AG86" s="263">
        <v>19.8</v>
      </c>
      <c r="AH86" s="60">
        <f>V86+AD86+AG86+AE86+AF86</f>
        <v>28.000000000000004</v>
      </c>
      <c r="AI86" s="55">
        <f>IF(AH86&gt;=40,40,AH86)</f>
        <v>28.000000000000004</v>
      </c>
      <c r="AJ86" s="61"/>
      <c r="AK86" s="62"/>
      <c r="AL86" s="63"/>
      <c r="AM86" s="64">
        <f>100%+AL86</f>
        <v>1</v>
      </c>
      <c r="AN86" s="65">
        <f>ROUNDUP((($E$2*AM86-$AN$4)*AJ86+$AN$4),-3)</f>
        <v>0</v>
      </c>
      <c r="AO86" s="66"/>
    </row>
    <row r="87" spans="1:41" s="22" customFormat="1" ht="48.75" customHeight="1" x14ac:dyDescent="0.15">
      <c r="A87" s="43"/>
      <c r="B87" s="256" t="s">
        <v>1376</v>
      </c>
      <c r="C87" s="495" t="s">
        <v>1369</v>
      </c>
      <c r="D87" s="45"/>
      <c r="E87" s="45"/>
      <c r="F87" s="45"/>
      <c r="G87" s="46"/>
      <c r="H87" s="47"/>
      <c r="I87" s="48">
        <v>0.6</v>
      </c>
      <c r="J87" s="49">
        <v>0.4</v>
      </c>
      <c r="K87" s="49"/>
      <c r="L87" s="217"/>
      <c r="M87" s="49"/>
      <c r="N87" s="50">
        <f>SUM(I87:M87)</f>
        <v>1</v>
      </c>
      <c r="O87" s="51"/>
      <c r="P87" s="52">
        <v>8</v>
      </c>
      <c r="Q87" s="53">
        <v>8</v>
      </c>
      <c r="R87" s="53">
        <v>8</v>
      </c>
      <c r="S87" s="53"/>
      <c r="T87" s="53"/>
      <c r="U87" s="54">
        <f>ROUND(((P87*I87)+(Q87*J87)+(R87*K87)+(S87*L87)+(T87*M87)),3)</f>
        <v>8</v>
      </c>
      <c r="V87" s="55">
        <f>IF(U87&gt;=8,8,U87)</f>
        <v>8</v>
      </c>
      <c r="W87" s="57"/>
      <c r="X87" s="57"/>
      <c r="Y87" s="57"/>
      <c r="Z87" s="57"/>
      <c r="AA87" s="57"/>
      <c r="AB87" s="476">
        <f>(((((W87*I87)+(X87*J87)+(Y87*K87)+(Z87*L87)+(AA87*M87))/$L$2)))</f>
        <v>0</v>
      </c>
      <c r="AC87" s="536">
        <f>12*AB87</f>
        <v>0</v>
      </c>
      <c r="AD87" s="488">
        <f>IF(AC87&gt;=12,12,AC87)</f>
        <v>0</v>
      </c>
      <c r="AE87" s="182"/>
      <c r="AF87" s="59">
        <v>0.3</v>
      </c>
      <c r="AG87" s="263">
        <v>19.8</v>
      </c>
      <c r="AH87" s="60">
        <f>V87+AD87+AG87+AE87+AF87</f>
        <v>28.1</v>
      </c>
      <c r="AI87" s="55">
        <f>IF(AH87&gt;=40,40,AH87)</f>
        <v>28.1</v>
      </c>
      <c r="AJ87" s="61"/>
      <c r="AK87" s="62"/>
      <c r="AL87" s="63"/>
      <c r="AM87" s="64">
        <f>100%+AL87</f>
        <v>1</v>
      </c>
      <c r="AN87" s="65">
        <f>ROUNDUP((($E$2*AM87-$AN$4)*AJ87+$AN$4),-3)</f>
        <v>0</v>
      </c>
      <c r="AO87" s="66"/>
    </row>
    <row r="88" spans="1:41" s="22" customFormat="1" ht="26.25" customHeight="1" x14ac:dyDescent="0.15">
      <c r="A88" s="177"/>
      <c r="B88" s="241"/>
      <c r="C88" s="843" t="s">
        <v>1171</v>
      </c>
      <c r="D88" s="844"/>
      <c r="E88" s="844"/>
      <c r="F88" s="845"/>
      <c r="G88" s="46"/>
      <c r="H88" s="47"/>
      <c r="I88" s="172"/>
      <c r="J88" s="217"/>
      <c r="K88" s="217"/>
      <c r="L88" s="217"/>
      <c r="M88" s="217"/>
      <c r="N88" s="50"/>
      <c r="O88" s="51"/>
      <c r="P88" s="234">
        <v>88</v>
      </c>
      <c r="Q88" s="53">
        <v>88</v>
      </c>
      <c r="R88" s="53"/>
      <c r="S88" s="54"/>
      <c r="T88" s="54"/>
      <c r="U88" s="496">
        <f>(I87*P88)+(J87*Q88)+(K87*R88)+(L87*S88)</f>
        <v>88</v>
      </c>
      <c r="V88" s="55"/>
      <c r="W88" s="57"/>
      <c r="X88" s="57"/>
      <c r="Y88" s="57"/>
      <c r="Z88" s="57"/>
      <c r="AA88" s="57"/>
      <c r="AB88" s="476"/>
      <c r="AC88" s="536"/>
      <c r="AD88" s="478"/>
      <c r="AE88" s="59"/>
      <c r="AF88" s="59"/>
      <c r="AG88" s="263"/>
      <c r="AH88" s="60"/>
      <c r="AI88" s="55"/>
      <c r="AJ88" s="61"/>
      <c r="AK88" s="62"/>
      <c r="AL88" s="63"/>
      <c r="AM88" s="64"/>
      <c r="AN88" s="65"/>
      <c r="AO88" s="66"/>
    </row>
    <row r="89" spans="1:41" s="22" customFormat="1" ht="48.75" customHeight="1" x14ac:dyDescent="0.15">
      <c r="A89" s="43"/>
      <c r="B89" s="44"/>
      <c r="C89" s="80"/>
      <c r="D89" s="117"/>
      <c r="E89" s="80" t="s">
        <v>1365</v>
      </c>
      <c r="F89" s="638"/>
      <c r="G89" s="46"/>
      <c r="H89" s="47"/>
      <c r="I89" s="48"/>
      <c r="J89" s="49"/>
      <c r="K89" s="49"/>
      <c r="L89" s="49"/>
      <c r="M89" s="49"/>
      <c r="N89" s="50"/>
      <c r="O89" s="51"/>
      <c r="P89" s="52"/>
      <c r="Q89" s="53"/>
      <c r="R89" s="53"/>
      <c r="S89" s="53"/>
      <c r="T89" s="53"/>
      <c r="U89" s="54"/>
      <c r="V89" s="55"/>
      <c r="W89" s="57"/>
      <c r="X89" s="57"/>
      <c r="Y89" s="57"/>
      <c r="Z89" s="57"/>
      <c r="AA89" s="57"/>
      <c r="AB89" s="551"/>
      <c r="AC89" s="536"/>
      <c r="AD89" s="488"/>
      <c r="AE89" s="59"/>
      <c r="AF89" s="59"/>
      <c r="AG89" s="263"/>
      <c r="AH89" s="60"/>
      <c r="AI89" s="55"/>
      <c r="AJ89" s="61"/>
      <c r="AK89" s="62"/>
      <c r="AL89" s="63"/>
      <c r="AM89" s="64"/>
      <c r="AN89" s="65"/>
      <c r="AO89" s="66"/>
    </row>
    <row r="90" spans="1:41" s="22" customFormat="1" ht="48" customHeight="1" x14ac:dyDescent="0.15">
      <c r="A90" s="43"/>
      <c r="B90" s="44"/>
      <c r="C90" s="80"/>
      <c r="D90" s="45"/>
      <c r="E90" s="220"/>
      <c r="F90" s="117"/>
      <c r="G90" s="46"/>
      <c r="H90" s="47"/>
      <c r="I90" s="48"/>
      <c r="J90" s="49"/>
      <c r="K90" s="49"/>
      <c r="L90" s="49"/>
      <c r="M90" s="49"/>
      <c r="N90" s="50"/>
      <c r="O90" s="51"/>
      <c r="P90" s="52"/>
      <c r="Q90" s="53"/>
      <c r="R90" s="53"/>
      <c r="S90" s="53"/>
      <c r="T90" s="53"/>
      <c r="U90" s="54"/>
      <c r="V90" s="55"/>
      <c r="W90" s="57"/>
      <c r="X90" s="57"/>
      <c r="Y90" s="57"/>
      <c r="Z90" s="57"/>
      <c r="AA90" s="57"/>
      <c r="AB90" s="551"/>
      <c r="AC90" s="536"/>
      <c r="AD90" s="488"/>
      <c r="AE90" s="59"/>
      <c r="AF90" s="59"/>
      <c r="AG90" s="263"/>
      <c r="AH90" s="60"/>
      <c r="AI90" s="55"/>
      <c r="AJ90" s="61"/>
      <c r="AK90" s="62"/>
      <c r="AL90" s="63"/>
      <c r="AM90" s="64"/>
      <c r="AN90" s="65"/>
      <c r="AO90" s="66"/>
    </row>
    <row r="91" spans="1:41" s="22" customFormat="1" ht="26.25" customHeight="1" x14ac:dyDescent="0.15">
      <c r="A91" s="43"/>
      <c r="B91" s="44"/>
      <c r="C91" s="80"/>
      <c r="D91" s="45"/>
      <c r="E91" s="220"/>
      <c r="F91" s="117"/>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45"/>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58.5" customHeight="1" x14ac:dyDescent="0.15">
      <c r="A93" s="43"/>
      <c r="B93" s="44"/>
      <c r="C93" s="80"/>
      <c r="D93" s="45"/>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48.75"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48.7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58.5"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58.5" customHeight="1" x14ac:dyDescent="0.15">
      <c r="A97" s="43"/>
      <c r="B97" s="44"/>
      <c r="C97" s="80"/>
      <c r="D97" s="67"/>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60" customHeight="1" x14ac:dyDescent="0.15">
      <c r="A98" s="43"/>
      <c r="B98" s="44"/>
      <c r="C98" s="80"/>
      <c r="D98" s="67"/>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48"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48.75"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59.25"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48"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60"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58.5"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60"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48.7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58.5"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52.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26.2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48.7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48.7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1.2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1.2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56.2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8.7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26.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60"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48.7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8.7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26.2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58.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48.7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48.7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48.7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7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58.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48.7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58.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26.2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52.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48"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48.7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48"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58.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60"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26.2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48"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48.7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26.25"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58.5"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52.5"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58.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58.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9.2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8.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41.2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60"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8"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8.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60"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48"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41.25"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41.25"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8.7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8"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58.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58.5"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48"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58.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58.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48"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48.7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58.5"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58.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48.7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48.7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6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62.2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6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48"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6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48"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60"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75"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48.75"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75"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26.2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6.2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48.7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7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58.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56.25"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26.2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27.7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60"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58.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58.5"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48"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48"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48"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48"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63"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48"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58.5"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58.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58.5"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48.7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1.2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1.2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1.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52.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41.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5.7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1.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1.2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51.7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48"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26.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8"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58.5"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1.25"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48.7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56.2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8.7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30.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1.2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8.7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1.2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1.2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58.5"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48"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68.25"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2"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75"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8"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58.5"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58.5"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46.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8"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8"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58.5"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1.25"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1.2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66.75"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8"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8"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8"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75"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72.75"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75"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42"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8"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58.5"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72.75"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46.5"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67.5"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8"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58.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58.5"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58.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48"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48"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54"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48"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72.75"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55.5" hidden="1"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3.7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48" hidden="1"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48"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1.25"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2"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2"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8"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8"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1.25"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2"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54"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8"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8"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55.5"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55.5"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48"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8"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55.5"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48"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48"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2"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2"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52.5"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52.5"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5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8"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42"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8"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2"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8"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1.25"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1.25"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8"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8"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2"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53.25"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55.5"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55.5"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2"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42"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2"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6.5"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8"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2"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54"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8"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8"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8"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2"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54"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42"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6.5"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8"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6.5"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8"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2"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2"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8.75"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54"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2"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2"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53.25"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8"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55.5"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2"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42"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57"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52.5"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42"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42"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2"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1.25"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52.5"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59.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8"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1.7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42"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8.75"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2"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52.5"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54"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55.5"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42"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2"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8.75"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2"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2"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8.75"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1.25"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1.25"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1.2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1.2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2"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8"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51.75"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2"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2"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8.75"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2"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8.75"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54"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9.5"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8.75"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2"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7" s="22" customFormat="1" ht="42"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7"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7"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7" s="22" customFormat="1" ht="57"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7"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7"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7"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7"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7"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7"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7" s="22" customFormat="1" ht="50.25"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7" s="22" customFormat="1" ht="50.25"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c r="AS540" s="22">
        <v>92.5</v>
      </c>
      <c r="AT540" s="173">
        <v>85</v>
      </c>
    </row>
    <row r="541" spans="1:47" s="22" customFormat="1" ht="50.25"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c r="AS541" s="22">
        <v>92.5</v>
      </c>
      <c r="AT541" s="173">
        <v>85</v>
      </c>
    </row>
    <row r="542" spans="1:47" s="22" customFormat="1" ht="50.25"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c r="AS542" s="176">
        <v>0.4</v>
      </c>
      <c r="AT542" s="176">
        <v>0.6</v>
      </c>
    </row>
    <row r="543" spans="1:47" s="22" customFormat="1" ht="74.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c r="AS543" s="178">
        <f>AS540*AS542</f>
        <v>37</v>
      </c>
      <c r="AT543" s="178">
        <f>AT540*AT542</f>
        <v>51</v>
      </c>
      <c r="AU543" s="178">
        <f>SUM(AS543:AT543)</f>
        <v>88</v>
      </c>
    </row>
    <row r="544" spans="1:47" s="22" customFormat="1" ht="42"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row>
    <row r="545" spans="1:41" s="22" customFormat="1" ht="50.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row>
    <row r="546" spans="1:41" s="22" customFormat="1" ht="50.25"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1" s="22" customFormat="1" ht="42"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1" s="22" customFormat="1" ht="72.7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1"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1" s="22" customFormat="1" ht="42"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1"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1" s="22" customFormat="1" ht="42"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1"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1"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1"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1"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1"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1" s="22" customFormat="1" ht="24.95"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1"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1" s="22" customFormat="1" ht="50.2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50.25"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24.9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42"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42"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8.75"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50.25"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8.7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48.7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50.2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51"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50.2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42"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42"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8.75"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2"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8.75"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2"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2"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5.75"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51.75"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24.9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24.95"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42"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42"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50.25"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8.75"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57"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63"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63"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42"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48.75"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63"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42"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63"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42"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42"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34.5"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63"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34.5"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42"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63"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63"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48.75"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42"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63"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63"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57"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42"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63"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63"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42"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42"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42"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63"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63"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48.75"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42"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63"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37.5"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37.5"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53.25"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53.25"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42"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42"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42"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2"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8.75"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63"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63"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42"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41.25"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63"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1.25"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42"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2"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63"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63"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24.95"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50.25"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42"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42"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63"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24.95"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24.95"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42"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71.25"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71.25"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42"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71.25"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56.25"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71.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71.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55.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42"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56.25"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2"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4.25"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4.25"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4.25"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4.25"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83" customFormat="1" ht="50.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58.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49.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42"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54"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51"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47.2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42"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42"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63"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54"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68.25"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54"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51"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6.25"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42"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48.75"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51"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1"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42"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42"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2"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66"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56.25"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51"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65.2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51"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42"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48.75"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48.75"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8.7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2"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2"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2"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8.75"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8.75"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2"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2"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24.95"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51"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42"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42"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51.75"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7.25"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6.25"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8.75"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1"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2"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1"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51"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1"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42"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4"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54"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1"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4"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42"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1"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1"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4"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42"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1"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56.25"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42"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6.25"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6.25"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49.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6.25"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56.2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42"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42"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56.25"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42"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4"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51"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42"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1"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42"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54"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54"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1"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51"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4"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49.5"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42"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56.25"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42"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51"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54"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45.75"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72"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51"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54"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69"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42"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54"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54"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42"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42"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42"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54"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61.5"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61.5"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51"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54"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4"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60"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69"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54"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24.95"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24.95"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42"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51"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54"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4"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42"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49.5"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24.95"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4"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4"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45.75"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54"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45.75"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40.5"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40.5"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9.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51"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51"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42"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5.75"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54"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2"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54"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54"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54"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42"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42"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45.75"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2"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0.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54"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2"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42"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54"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0.5"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42"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0.5"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54"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40.5"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9.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2"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24.9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24.95"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42"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51"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2"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42"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42"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54"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6.5"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4"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54"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1"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42"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51"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1"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42"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24.95"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51"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42"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54"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24.95"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49.5"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42"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42"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5"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53.25"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2"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49.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2"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9.5"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27"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59.25"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42"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2"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9.5"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5"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5"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2"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5"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53.2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2"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53.2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6.5"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65.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55.5"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42"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2"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42"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2"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53.25"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9.5"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42"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53.2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2"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53.25"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9.5"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53.2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42"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9.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9.5"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57.7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9.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2"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2"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2"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9.5"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5"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5"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470" customFormat="1" ht="14.25" x14ac:dyDescent="0.15">
      <c r="A1003" s="467"/>
      <c r="B1003" s="468"/>
      <c r="C1003" s="469"/>
      <c r="J1003" s="1"/>
      <c r="V1003" s="471"/>
      <c r="W1003" s="1"/>
      <c r="X1003" s="1"/>
      <c r="Y1003" s="1"/>
      <c r="Z1003" s="1"/>
      <c r="AA1003" s="1"/>
      <c r="AB1003" s="1"/>
      <c r="AC1003" s="1"/>
      <c r="AG1003" s="493"/>
      <c r="AH1003" s="872"/>
      <c r="AI1003" s="873"/>
      <c r="AM1003" s="472"/>
      <c r="AN1003" s="472"/>
      <c r="AO1003" s="472"/>
    </row>
  </sheetData>
  <mergeCells count="70">
    <mergeCell ref="AH1003:AI1003"/>
    <mergeCell ref="C67:F67"/>
    <mergeCell ref="C69:F69"/>
    <mergeCell ref="C71:F71"/>
    <mergeCell ref="C73:F73"/>
    <mergeCell ref="C75:F75"/>
    <mergeCell ref="C77:F77"/>
    <mergeCell ref="C79:F79"/>
    <mergeCell ref="C81:F81"/>
    <mergeCell ref="C83:F83"/>
    <mergeCell ref="C85:F85"/>
    <mergeCell ref="C88:F88"/>
    <mergeCell ref="C65:F65"/>
    <mergeCell ref="C40:F40"/>
    <mergeCell ref="C42:F42"/>
    <mergeCell ref="C44:F44"/>
    <mergeCell ref="C46:F46"/>
    <mergeCell ref="C48:F48"/>
    <mergeCell ref="C50:F50"/>
    <mergeCell ref="C52:F52"/>
    <mergeCell ref="C54:F54"/>
    <mergeCell ref="C56:F56"/>
    <mergeCell ref="C58:F58"/>
    <mergeCell ref="C60:F60"/>
    <mergeCell ref="C62:F62"/>
    <mergeCell ref="C38:F38"/>
    <mergeCell ref="C16:F16"/>
    <mergeCell ref="C18:F18"/>
    <mergeCell ref="C20:F20"/>
    <mergeCell ref="C22:F22"/>
    <mergeCell ref="C24:F24"/>
    <mergeCell ref="C26:F26"/>
    <mergeCell ref="C28:F28"/>
    <mergeCell ref="C30:F30"/>
    <mergeCell ref="C32:F32"/>
    <mergeCell ref="C34:F34"/>
    <mergeCell ref="C36:F36"/>
    <mergeCell ref="C14:F14"/>
    <mergeCell ref="U3:AH3"/>
    <mergeCell ref="AJ3:AJ4"/>
    <mergeCell ref="AK3:AK4"/>
    <mergeCell ref="AL3:AL4"/>
    <mergeCell ref="O3:O4"/>
    <mergeCell ref="P3:T3"/>
    <mergeCell ref="C6:F6"/>
    <mergeCell ref="C8:F8"/>
    <mergeCell ref="C10:F10"/>
    <mergeCell ref="C12:F12"/>
    <mergeCell ref="AM3:AM4"/>
    <mergeCell ref="AO3:AO4"/>
    <mergeCell ref="Z2:AA2"/>
    <mergeCell ref="AC2:AD2"/>
    <mergeCell ref="AE2:AG2"/>
    <mergeCell ref="A3:A4"/>
    <mergeCell ref="B3:B4"/>
    <mergeCell ref="C3:H3"/>
    <mergeCell ref="I3:M3"/>
    <mergeCell ref="N3:N4"/>
    <mergeCell ref="A2:C2"/>
    <mergeCell ref="E2:F2"/>
    <mergeCell ref="H2:J2"/>
    <mergeCell ref="L2:M2"/>
    <mergeCell ref="P2:T2"/>
    <mergeCell ref="AC1:AD1"/>
    <mergeCell ref="AE1:AG1"/>
    <mergeCell ref="X2:Y2"/>
    <mergeCell ref="E1:F1"/>
    <mergeCell ref="H1:J1"/>
    <mergeCell ref="L1:N1"/>
    <mergeCell ref="Z1:AA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FF00"/>
    <pageSetUpPr fitToPage="1"/>
  </sheetPr>
  <dimension ref="A1:AU993"/>
  <sheetViews>
    <sheetView showZeros="0" view="pageBreakPreview" zoomScale="80" zoomScaleNormal="100" zoomScaleSheetLayoutView="80" workbookViewId="0">
      <pane xSplit="20" ySplit="2" topLeftCell="U27" activePane="bottomRight" state="frozen"/>
      <selection activeCell="B5" sqref="B5"/>
      <selection pane="topRight" activeCell="B5" sqref="B5"/>
      <selection pane="bottomLeft" activeCell="B5" sqref="B5"/>
      <selection pane="bottomRight" activeCell="I13" sqref="I13"/>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1"/>
      <c r="B1" s="2"/>
      <c r="C1" s="2"/>
      <c r="D1" s="3" t="s">
        <v>1684</v>
      </c>
      <c r="E1" s="809">
        <v>24823933000</v>
      </c>
      <c r="F1" s="810"/>
      <c r="G1" s="4" t="s">
        <v>1683</v>
      </c>
      <c r="H1" s="811">
        <v>28111462555</v>
      </c>
      <c r="I1" s="812"/>
      <c r="J1" s="813"/>
      <c r="K1" s="5" t="s">
        <v>1682</v>
      </c>
      <c r="L1" s="811">
        <v>0</v>
      </c>
      <c r="M1" s="812"/>
      <c r="N1" s="814"/>
      <c r="O1" s="6" t="s">
        <v>1693</v>
      </c>
      <c r="P1" s="6"/>
      <c r="Q1" s="6"/>
      <c r="R1" s="6"/>
      <c r="S1" s="6"/>
      <c r="T1" s="6"/>
      <c r="U1" s="6"/>
      <c r="V1" s="6"/>
      <c r="W1" s="6"/>
      <c r="X1" s="6"/>
      <c r="Y1" s="6"/>
      <c r="Z1" s="815" t="s">
        <v>1681</v>
      </c>
      <c r="AA1" s="815"/>
      <c r="AB1" s="7"/>
      <c r="AC1" s="815" t="s">
        <v>1680</v>
      </c>
      <c r="AD1" s="815"/>
      <c r="AE1" s="806" t="s">
        <v>1679</v>
      </c>
      <c r="AF1" s="807"/>
      <c r="AG1" s="808"/>
      <c r="AH1" s="6"/>
      <c r="AI1" s="6"/>
      <c r="AJ1" s="6"/>
      <c r="AK1" s="6"/>
      <c r="AL1" s="6"/>
      <c r="AM1" s="2"/>
      <c r="AN1" s="2"/>
      <c r="AO1" s="8"/>
    </row>
    <row r="2" spans="1:41" ht="29.25" customHeight="1" thickBot="1" x14ac:dyDescent="0.2">
      <c r="A2" s="834" t="s">
        <v>1678</v>
      </c>
      <c r="B2" s="834"/>
      <c r="C2" s="835"/>
      <c r="D2" s="9" t="s">
        <v>1677</v>
      </c>
      <c r="E2" s="836">
        <v>25246933000</v>
      </c>
      <c r="F2" s="837"/>
      <c r="G2" s="10" t="s">
        <v>1676</v>
      </c>
      <c r="H2" s="836">
        <f>E2</f>
        <v>25246933000</v>
      </c>
      <c r="I2" s="838"/>
      <c r="J2" s="837"/>
      <c r="K2" s="11" t="s">
        <v>1675</v>
      </c>
      <c r="L2" s="839">
        <f>H2*3</f>
        <v>75740799000</v>
      </c>
      <c r="M2" s="840"/>
      <c r="N2" s="12" t="s">
        <v>1674</v>
      </c>
      <c r="O2" s="13" t="s">
        <v>1673</v>
      </c>
      <c r="P2" s="841">
        <v>45952.5625</v>
      </c>
      <c r="Q2" s="841"/>
      <c r="R2" s="841"/>
      <c r="S2" s="841"/>
      <c r="T2" s="841"/>
      <c r="U2" s="670" t="s">
        <v>1672</v>
      </c>
      <c r="V2" s="14"/>
      <c r="W2" s="15"/>
      <c r="X2" s="846" t="s">
        <v>11</v>
      </c>
      <c r="Y2" s="846"/>
      <c r="Z2" s="816">
        <v>16665720000</v>
      </c>
      <c r="AA2" s="817"/>
      <c r="AB2" s="668"/>
      <c r="AC2" s="818">
        <f>H1</f>
        <v>28111462555</v>
      </c>
      <c r="AD2" s="819"/>
      <c r="AE2" s="820">
        <f>Z2/AC2</f>
        <v>0.59284428789123167</v>
      </c>
      <c r="AF2" s="821"/>
      <c r="AG2" s="822"/>
      <c r="AI2" s="16"/>
      <c r="AJ2" s="17"/>
      <c r="AK2" s="17"/>
      <c r="AL2" s="17" t="s">
        <v>1671</v>
      </c>
      <c r="AM2" s="18"/>
      <c r="AN2" s="19" t="s">
        <v>1670</v>
      </c>
    </row>
    <row r="3" spans="1:41" s="22" customFormat="1" ht="24.95" customHeight="1" thickBot="1" x14ac:dyDescent="0.2">
      <c r="A3" s="823" t="s">
        <v>1669</v>
      </c>
      <c r="B3" s="825" t="s">
        <v>1668</v>
      </c>
      <c r="C3" s="827" t="s">
        <v>1667</v>
      </c>
      <c r="D3" s="827"/>
      <c r="E3" s="827"/>
      <c r="F3" s="827"/>
      <c r="G3" s="827"/>
      <c r="H3" s="827"/>
      <c r="I3" s="828" t="s">
        <v>1666</v>
      </c>
      <c r="J3" s="829"/>
      <c r="K3" s="827"/>
      <c r="L3" s="829"/>
      <c r="M3" s="830"/>
      <c r="N3" s="827" t="s">
        <v>1665</v>
      </c>
      <c r="O3" s="832"/>
      <c r="P3" s="850" t="s">
        <v>1664</v>
      </c>
      <c r="Q3" s="850"/>
      <c r="R3" s="850"/>
      <c r="S3" s="850"/>
      <c r="T3" s="851"/>
      <c r="U3" s="850" t="s">
        <v>1663</v>
      </c>
      <c r="V3" s="850"/>
      <c r="W3" s="850"/>
      <c r="X3" s="850"/>
      <c r="Y3" s="850"/>
      <c r="Z3" s="850"/>
      <c r="AA3" s="850"/>
      <c r="AB3" s="850"/>
      <c r="AC3" s="850"/>
      <c r="AD3" s="850"/>
      <c r="AE3" s="850"/>
      <c r="AF3" s="850"/>
      <c r="AG3" s="850"/>
      <c r="AH3" s="851"/>
      <c r="AI3" s="687"/>
      <c r="AJ3" s="852" t="s">
        <v>1662</v>
      </c>
      <c r="AK3" s="854" t="s">
        <v>1661</v>
      </c>
      <c r="AL3" s="856" t="s">
        <v>1660</v>
      </c>
      <c r="AM3" s="858" t="s">
        <v>1659</v>
      </c>
      <c r="AN3" s="21" t="s">
        <v>1658</v>
      </c>
      <c r="AO3" s="847" t="s">
        <v>1657</v>
      </c>
    </row>
    <row r="4" spans="1:41" s="22" customFormat="1" ht="41.25" customHeight="1" thickBot="1" x14ac:dyDescent="0.2">
      <c r="A4" s="824"/>
      <c r="B4" s="826"/>
      <c r="C4" s="23" t="s">
        <v>1651</v>
      </c>
      <c r="D4" s="24" t="s">
        <v>1650</v>
      </c>
      <c r="E4" s="25" t="s">
        <v>1649</v>
      </c>
      <c r="F4" s="25" t="s">
        <v>1656</v>
      </c>
      <c r="G4" s="25" t="s">
        <v>1655</v>
      </c>
      <c r="H4" s="26" t="s">
        <v>1654</v>
      </c>
      <c r="I4" s="27" t="s">
        <v>1651</v>
      </c>
      <c r="J4" s="24" t="s">
        <v>1650</v>
      </c>
      <c r="K4" s="24" t="s">
        <v>1649</v>
      </c>
      <c r="L4" s="27" t="s">
        <v>31</v>
      </c>
      <c r="M4" s="28" t="s">
        <v>32</v>
      </c>
      <c r="N4" s="831"/>
      <c r="O4" s="833"/>
      <c r="P4" s="29" t="s">
        <v>1651</v>
      </c>
      <c r="Q4" s="30" t="s">
        <v>1650</v>
      </c>
      <c r="R4" s="30" t="s">
        <v>1649</v>
      </c>
      <c r="S4" s="29" t="s">
        <v>31</v>
      </c>
      <c r="T4" s="31" t="s">
        <v>32</v>
      </c>
      <c r="U4" s="32" t="s">
        <v>1653</v>
      </c>
      <c r="V4" s="33" t="s">
        <v>1652</v>
      </c>
      <c r="W4" s="34" t="s">
        <v>1651</v>
      </c>
      <c r="X4" s="35" t="s">
        <v>1650</v>
      </c>
      <c r="Y4" s="684" t="s">
        <v>1649</v>
      </c>
      <c r="Z4" s="36" t="s">
        <v>31</v>
      </c>
      <c r="AA4" s="37" t="s">
        <v>32</v>
      </c>
      <c r="AB4" s="38" t="s">
        <v>1648</v>
      </c>
      <c r="AC4" s="39" t="s">
        <v>1647</v>
      </c>
      <c r="AD4" s="40" t="s">
        <v>1646</v>
      </c>
      <c r="AE4" s="40" t="s">
        <v>1645</v>
      </c>
      <c r="AF4" s="40" t="s">
        <v>1644</v>
      </c>
      <c r="AG4" s="489" t="s">
        <v>1643</v>
      </c>
      <c r="AH4" s="41" t="s">
        <v>1642</v>
      </c>
      <c r="AI4" s="41" t="s">
        <v>1641</v>
      </c>
      <c r="AJ4" s="853"/>
      <c r="AK4" s="855"/>
      <c r="AL4" s="857"/>
      <c r="AM4" s="859"/>
      <c r="AN4" s="42"/>
      <c r="AO4" s="848"/>
    </row>
    <row r="5" spans="1:41" s="22" customFormat="1" ht="53.25" customHeight="1" x14ac:dyDescent="0.15">
      <c r="A5" s="43">
        <v>1</v>
      </c>
      <c r="B5" s="256" t="s">
        <v>105</v>
      </c>
      <c r="C5" s="665" t="s">
        <v>1640</v>
      </c>
      <c r="D5" s="117" t="s">
        <v>1639</v>
      </c>
      <c r="E5" s="80"/>
      <c r="F5" s="104"/>
      <c r="G5" s="46"/>
      <c r="H5" s="175"/>
      <c r="I5" s="48">
        <v>0.51</v>
      </c>
      <c r="J5" s="49">
        <v>0.49</v>
      </c>
      <c r="K5" s="49"/>
      <c r="L5" s="49"/>
      <c r="M5" s="49"/>
      <c r="N5" s="50">
        <f>SUM(I5:M5)</f>
        <v>1</v>
      </c>
      <c r="O5" s="51"/>
      <c r="P5" s="52">
        <v>8</v>
      </c>
      <c r="Q5" s="53">
        <v>8</v>
      </c>
      <c r="R5" s="53"/>
      <c r="S5" s="53"/>
      <c r="T5" s="53"/>
      <c r="U5" s="54">
        <f>ROUND(((P5*I5)+(Q5*J5)+(R5*K5)+(S5*L5)+(T5*M5)),3)</f>
        <v>8</v>
      </c>
      <c r="V5" s="55">
        <f>IF(U5&gt;=8,8,U5)</f>
        <v>8</v>
      </c>
      <c r="W5" s="57">
        <v>59183685000</v>
      </c>
      <c r="X5" s="57">
        <v>101360213000</v>
      </c>
      <c r="Y5" s="57"/>
      <c r="Z5" s="57"/>
      <c r="AA5" s="57"/>
      <c r="AB5" s="476">
        <f>(((((W5*I5)+(X5*J5)+(Y5*K5)+(Z5*L5)+(AA5*M5))/$L$2)))</f>
        <v>1.0542558934452224</v>
      </c>
      <c r="AC5" s="536">
        <f>ROUND(12*AB5,3)</f>
        <v>12.651</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1569</v>
      </c>
      <c r="D6" s="844"/>
      <c r="E6" s="844"/>
      <c r="F6" s="845"/>
      <c r="G6" s="46"/>
      <c r="H6" s="47"/>
      <c r="I6" s="172"/>
      <c r="J6" s="217"/>
      <c r="K6" s="217"/>
      <c r="L6" s="217"/>
      <c r="M6" s="217"/>
      <c r="N6" s="50"/>
      <c r="O6" s="51"/>
      <c r="P6" s="674">
        <v>93.38</v>
      </c>
      <c r="Q6" s="53">
        <v>88</v>
      </c>
      <c r="R6" s="53"/>
      <c r="S6" s="53"/>
      <c r="T6" s="54"/>
      <c r="U6" s="496">
        <f>(I5*P6)+(J5*Q6)+(K5*R6)+(L5*S6)</f>
        <v>90.743799999999993</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105</v>
      </c>
      <c r="C7" s="67" t="s">
        <v>1638</v>
      </c>
      <c r="D7" s="706" t="s">
        <v>1346</v>
      </c>
      <c r="E7" s="46"/>
      <c r="F7" s="80"/>
      <c r="G7" s="46"/>
      <c r="H7" s="175"/>
      <c r="I7" s="48">
        <v>0.51</v>
      </c>
      <c r="J7" s="49">
        <v>0.49</v>
      </c>
      <c r="K7" s="49"/>
      <c r="L7" s="217"/>
      <c r="M7" s="49"/>
      <c r="N7" s="50">
        <f>SUM(I7:M7)</f>
        <v>1</v>
      </c>
      <c r="O7" s="51"/>
      <c r="P7" s="52">
        <v>8</v>
      </c>
      <c r="Q7" s="53">
        <v>8</v>
      </c>
      <c r="R7" s="53"/>
      <c r="S7" s="53"/>
      <c r="T7" s="53"/>
      <c r="U7" s="54">
        <f>ROUND(((P7*I7)+(Q7*J7)+(R7*K7)+(S7*L7)+(T7*M7)),3)</f>
        <v>8</v>
      </c>
      <c r="V7" s="55">
        <f>IF(U7&gt;=8,8,U7)</f>
        <v>8</v>
      </c>
      <c r="W7" s="57">
        <v>39361754000</v>
      </c>
      <c r="X7" s="57">
        <v>130509297000</v>
      </c>
      <c r="Y7" s="57"/>
      <c r="Z7" s="57"/>
      <c r="AA7" s="57"/>
      <c r="AB7" s="476">
        <f>(((((W7*I7)+(X7*J7)+(Y7*K7)+(Z7*L7)+(AA7*M7))/$L$2)))</f>
        <v>1.1093631329397515</v>
      </c>
      <c r="AC7" s="536">
        <f>ROUND(12*AB7,3)</f>
        <v>13.311999999999999</v>
      </c>
      <c r="AD7" s="488">
        <f>IF(AC7&gt;=12,12,AC7)</f>
        <v>12</v>
      </c>
      <c r="AE7" s="182"/>
      <c r="AF7" s="59">
        <v>0.3</v>
      </c>
      <c r="AG7" s="263">
        <v>19.8</v>
      </c>
      <c r="AH7" s="60">
        <f>V7+AD7+AG7+AE7+AF7</f>
        <v>40.099999999999994</v>
      </c>
      <c r="AI7" s="55">
        <f>IF(AH7&gt;=40,40,AH7)</f>
        <v>40</v>
      </c>
      <c r="AJ7" s="61"/>
      <c r="AK7" s="62"/>
      <c r="AL7" s="63"/>
      <c r="AM7" s="64">
        <f>100%+AL7</f>
        <v>1</v>
      </c>
      <c r="AN7" s="65">
        <f>ROUNDUP((($E$2*AM7-$AN$4)*AJ7+$AN$4),-3)</f>
        <v>0</v>
      </c>
      <c r="AO7" s="66"/>
    </row>
    <row r="8" spans="1:41" s="22" customFormat="1" ht="26.25" customHeight="1" x14ac:dyDescent="0.15">
      <c r="A8" s="177"/>
      <c r="B8" s="241"/>
      <c r="C8" s="843" t="s">
        <v>1569</v>
      </c>
      <c r="D8" s="844"/>
      <c r="E8" s="844"/>
      <c r="F8" s="845"/>
      <c r="G8" s="46"/>
      <c r="H8" s="47"/>
      <c r="I8" s="172"/>
      <c r="J8" s="217"/>
      <c r="K8" s="217"/>
      <c r="L8" s="217"/>
      <c r="M8" s="217"/>
      <c r="N8" s="50"/>
      <c r="O8" s="51"/>
      <c r="P8" s="674">
        <v>90.73</v>
      </c>
      <c r="Q8" s="54">
        <v>88</v>
      </c>
      <c r="R8" s="53"/>
      <c r="S8" s="54"/>
      <c r="T8" s="54"/>
      <c r="U8" s="496">
        <f>(I7*P8)+(J7*Q8)+(K7*R8)+(L7*S8)</f>
        <v>89.392300000000006</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105</v>
      </c>
      <c r="C9" s="71" t="s">
        <v>1636</v>
      </c>
      <c r="D9" s="80" t="s">
        <v>1637</v>
      </c>
      <c r="E9" s="664"/>
      <c r="F9" s="45"/>
      <c r="G9" s="83"/>
      <c r="H9" s="47"/>
      <c r="I9" s="48">
        <v>0.51</v>
      </c>
      <c r="J9" s="49">
        <v>0.49</v>
      </c>
      <c r="K9" s="49"/>
      <c r="L9" s="49"/>
      <c r="M9" s="49"/>
      <c r="N9" s="50">
        <f>SUM(I9:M9)</f>
        <v>1</v>
      </c>
      <c r="O9" s="51"/>
      <c r="P9" s="52">
        <v>8</v>
      </c>
      <c r="Q9" s="53">
        <v>8</v>
      </c>
      <c r="R9" s="53"/>
      <c r="S9" s="53"/>
      <c r="T9" s="53"/>
      <c r="U9" s="54">
        <f>ROUND(((P9*I9)+(Q9*J9)+(R9*K9)+(S9*L9)+(T9*M9)),3)</f>
        <v>8</v>
      </c>
      <c r="V9" s="55">
        <f>IF(U9&gt;=8,8,U9)</f>
        <v>8</v>
      </c>
      <c r="W9" s="57">
        <v>34748832000</v>
      </c>
      <c r="X9" s="57">
        <v>172249167000</v>
      </c>
      <c r="Y9" s="57"/>
      <c r="Z9" s="57"/>
      <c r="AA9" s="57"/>
      <c r="AB9" s="476">
        <f>(((((W9*I9)+(X9*J9)+(Y9*K9)+(Z9*L9)+(AA9*M9))/$L$2)))</f>
        <v>1.3483353423562379</v>
      </c>
      <c r="AC9" s="536">
        <f>ROUND(12*AB9,3)</f>
        <v>16.18</v>
      </c>
      <c r="AD9" s="488">
        <f>IF(AC9&gt;=12,12,AC9)</f>
        <v>12</v>
      </c>
      <c r="AE9" s="59"/>
      <c r="AF9" s="59">
        <v>0.3</v>
      </c>
      <c r="AG9" s="263">
        <v>19.8</v>
      </c>
      <c r="AH9" s="60">
        <f>V9+AD9+AG9+AE9+AF9</f>
        <v>40.099999999999994</v>
      </c>
      <c r="AI9" s="55">
        <f>IF(AH9&gt;=40,40,AH9)</f>
        <v>40</v>
      </c>
      <c r="AJ9" s="61"/>
      <c r="AK9" s="62"/>
      <c r="AL9" s="63"/>
      <c r="AM9" s="64">
        <f>100%+AL9</f>
        <v>1</v>
      </c>
      <c r="AN9" s="65">
        <f>ROUNDUP((($E$2*AM9-$AN$4)*AJ9+$AN$4),-3)</f>
        <v>0</v>
      </c>
      <c r="AO9" s="66"/>
    </row>
    <row r="10" spans="1:41" s="22" customFormat="1" ht="26.25" customHeight="1" x14ac:dyDescent="0.15">
      <c r="A10" s="177"/>
      <c r="B10" s="241"/>
      <c r="C10" s="843" t="s">
        <v>1569</v>
      </c>
      <c r="D10" s="844"/>
      <c r="E10" s="844"/>
      <c r="F10" s="845"/>
      <c r="G10" s="83"/>
      <c r="H10" s="47"/>
      <c r="I10" s="172"/>
      <c r="J10" s="217"/>
      <c r="K10" s="217"/>
      <c r="L10" s="217"/>
      <c r="M10" s="217"/>
      <c r="N10" s="50"/>
      <c r="O10" s="51"/>
      <c r="P10" s="234">
        <v>88</v>
      </c>
      <c r="Q10" s="54">
        <v>88</v>
      </c>
      <c r="R10" s="54"/>
      <c r="S10" s="54"/>
      <c r="T10" s="54"/>
      <c r="U10" s="496">
        <f>(I9*P10)+(J9*Q10)+(K9*R10)+(L9*S10)</f>
        <v>88</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48.75" customHeight="1" x14ac:dyDescent="0.15">
      <c r="A11" s="43">
        <v>4</v>
      </c>
      <c r="B11" s="256" t="s">
        <v>105</v>
      </c>
      <c r="C11" s="67" t="s">
        <v>1635</v>
      </c>
      <c r="D11" s="67" t="s">
        <v>1634</v>
      </c>
      <c r="E11" s="45"/>
      <c r="F11" s="706"/>
      <c r="G11" s="80"/>
      <c r="H11" s="47"/>
      <c r="I11" s="48">
        <v>0.5</v>
      </c>
      <c r="J11" s="49">
        <v>0.5</v>
      </c>
      <c r="K11" s="49"/>
      <c r="L11" s="49"/>
      <c r="M11" s="49"/>
      <c r="N11" s="50">
        <f>SUM(I11:M11)</f>
        <v>1</v>
      </c>
      <c r="O11" s="51"/>
      <c r="P11" s="52">
        <v>8</v>
      </c>
      <c r="Q11" s="53">
        <v>8</v>
      </c>
      <c r="R11" s="53"/>
      <c r="S11" s="53"/>
      <c r="T11" s="53"/>
      <c r="U11" s="54">
        <f>ROUND(((P11*I11)+(Q11*J11)+(R11*K11)+(S11*L11)+(T11*M11)),3)</f>
        <v>8</v>
      </c>
      <c r="V11" s="55">
        <f>IF(U11&gt;=8,8,U11)</f>
        <v>8</v>
      </c>
      <c r="W11" s="72">
        <v>57539030000</v>
      </c>
      <c r="X11" s="57">
        <v>103344394000</v>
      </c>
      <c r="Y11" s="57"/>
      <c r="Z11" s="57"/>
      <c r="AA11" s="57"/>
      <c r="AB11" s="476">
        <f>(((((W11*I11)+(X11*J11)+(Y11*K11)+(Z11*L11)+(AA11*M11))/$L$2)))</f>
        <v>1.0620657962691944</v>
      </c>
      <c r="AC11" s="536">
        <f>ROUND(12*AB11,3)</f>
        <v>12.744999999999999</v>
      </c>
      <c r="AD11" s="488">
        <f>IF(AC11&gt;=12,12,AC11)</f>
        <v>12</v>
      </c>
      <c r="AE11" s="59"/>
      <c r="AF11" s="59">
        <v>0.3</v>
      </c>
      <c r="AG11" s="263">
        <v>19.8</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56"/>
      <c r="C12" s="843" t="s">
        <v>1576</v>
      </c>
      <c r="D12" s="844"/>
      <c r="E12" s="844"/>
      <c r="F12" s="845"/>
      <c r="G12" s="46"/>
      <c r="H12" s="47"/>
      <c r="I12" s="172"/>
      <c r="J12" s="217"/>
      <c r="K12" s="707"/>
      <c r="L12" s="217"/>
      <c r="M12" s="217"/>
      <c r="N12" s="50"/>
      <c r="O12" s="51"/>
      <c r="P12" s="234">
        <v>88</v>
      </c>
      <c r="Q12" s="54">
        <v>88</v>
      </c>
      <c r="R12" s="54"/>
      <c r="S12" s="54"/>
      <c r="T12" s="54"/>
      <c r="U12" s="496">
        <f>(I11*P12)+(J11*Q12)+(K11*R12)+(L11*S12)</f>
        <v>88</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105</v>
      </c>
      <c r="C13" s="80" t="s">
        <v>1632</v>
      </c>
      <c r="D13" s="71" t="s">
        <v>1607</v>
      </c>
      <c r="E13" s="664" t="s">
        <v>1526</v>
      </c>
      <c r="F13" s="80"/>
      <c r="G13" s="80"/>
      <c r="H13" s="47"/>
      <c r="I13" s="48">
        <v>0.5</v>
      </c>
      <c r="J13" s="49">
        <v>0.4</v>
      </c>
      <c r="K13" s="49">
        <v>0.1</v>
      </c>
      <c r="L13" s="49"/>
      <c r="M13" s="49"/>
      <c r="N13" s="50">
        <f>SUM(I13:M13)</f>
        <v>1</v>
      </c>
      <c r="O13" s="51"/>
      <c r="P13" s="52">
        <v>8</v>
      </c>
      <c r="Q13" s="53">
        <v>8</v>
      </c>
      <c r="R13" s="53">
        <v>8</v>
      </c>
      <c r="S13" s="53"/>
      <c r="T13" s="53"/>
      <c r="U13" s="54">
        <f>ROUND(((P13*I13)+(Q13*J13)+(R13*K13)+(S13*L13)+(T13*M13)),3)</f>
        <v>8</v>
      </c>
      <c r="V13" s="55">
        <f>IF(U13&gt;=8,8,U13)</f>
        <v>8</v>
      </c>
      <c r="W13" s="57">
        <v>816103333000</v>
      </c>
      <c r="X13" s="72">
        <v>58935297000</v>
      </c>
      <c r="Y13" s="57">
        <v>19935836000</v>
      </c>
      <c r="Z13" s="57"/>
      <c r="AA13" s="57"/>
      <c r="AB13" s="476">
        <f>(((((W13*I13)+(X13*J13)+(Y13*K13)+(Z13*L13)+(AA13*M13))/$L$2)))</f>
        <v>5.7250434986829228</v>
      </c>
      <c r="AC13" s="536">
        <f>ROUND(12*AB13,3)</f>
        <v>68.700999999999993</v>
      </c>
      <c r="AD13" s="488">
        <f>IF(AC13&gt;=12,12,AC13)</f>
        <v>12</v>
      </c>
      <c r="AE13" s="59"/>
      <c r="AF13" s="59">
        <v>0.3</v>
      </c>
      <c r="AG13" s="699">
        <v>20</v>
      </c>
      <c r="AH13" s="60">
        <f>V13+AD13+AG13+AE13+AF13</f>
        <v>40.299999999999997</v>
      </c>
      <c r="AI13" s="55">
        <f>IF(AH13&gt;=40,40,AH13)</f>
        <v>40</v>
      </c>
      <c r="AJ13" s="61"/>
      <c r="AK13" s="62"/>
      <c r="AL13" s="63"/>
      <c r="AM13" s="64">
        <f>100%+AL13</f>
        <v>1</v>
      </c>
      <c r="AN13" s="65">
        <f>ROUNDUP((($E$2*AM13-$AN$4)*AJ13+$AN$4),-3)</f>
        <v>0</v>
      </c>
      <c r="AO13" s="66"/>
    </row>
    <row r="14" spans="1:41" s="22" customFormat="1" ht="26.25" customHeight="1" x14ac:dyDescent="0.15">
      <c r="A14" s="177"/>
      <c r="B14" s="256"/>
      <c r="C14" s="843" t="s">
        <v>1569</v>
      </c>
      <c r="D14" s="844"/>
      <c r="E14" s="844"/>
      <c r="F14" s="845"/>
      <c r="G14" s="46"/>
      <c r="H14" s="47"/>
      <c r="I14" s="172"/>
      <c r="J14" s="217"/>
      <c r="K14" s="217"/>
      <c r="L14" s="217"/>
      <c r="M14" s="217"/>
      <c r="N14" s="50"/>
      <c r="O14" s="51"/>
      <c r="P14" s="674">
        <v>89.67</v>
      </c>
      <c r="Q14" s="676">
        <v>91.4</v>
      </c>
      <c r="R14" s="54">
        <v>88</v>
      </c>
      <c r="S14" s="54"/>
      <c r="T14" s="54"/>
      <c r="U14" s="496">
        <f>(I13*P14)+(J13*Q14)+(K13*R14)+(L13*S14)</f>
        <v>90.195000000000007</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48.75" customHeight="1" x14ac:dyDescent="0.15">
      <c r="A15" s="43">
        <v>6</v>
      </c>
      <c r="B15" s="256" t="s">
        <v>105</v>
      </c>
      <c r="C15" s="580" t="s">
        <v>1629</v>
      </c>
      <c r="D15" s="117" t="s">
        <v>1628</v>
      </c>
      <c r="E15" s="80" t="s">
        <v>1686</v>
      </c>
      <c r="F15" s="45"/>
      <c r="G15" s="80"/>
      <c r="H15" s="175"/>
      <c r="I15" s="48">
        <v>0.5</v>
      </c>
      <c r="J15" s="49">
        <v>0.4</v>
      </c>
      <c r="K15" s="49">
        <v>0.1</v>
      </c>
      <c r="L15" s="49"/>
      <c r="M15" s="49"/>
      <c r="N15" s="50">
        <f>SUM(I15:M15)</f>
        <v>1</v>
      </c>
      <c r="O15" s="51"/>
      <c r="P15" s="52">
        <v>8</v>
      </c>
      <c r="Q15" s="53">
        <v>8</v>
      </c>
      <c r="R15" s="53">
        <v>8</v>
      </c>
      <c r="S15" s="53"/>
      <c r="T15" s="53"/>
      <c r="U15" s="54">
        <f>ROUND(((P15*I15)+(Q15*J15)+(R15*K15)+(S15*L15)+(T15*M15)),3)</f>
        <v>8</v>
      </c>
      <c r="V15" s="55">
        <f>IF(U15&gt;=8,8,U15)</f>
        <v>8</v>
      </c>
      <c r="W15" s="57">
        <v>52502259000</v>
      </c>
      <c r="X15" s="57">
        <v>328448752000</v>
      </c>
      <c r="Y15" s="57">
        <v>6087525000</v>
      </c>
      <c r="Z15" s="57"/>
      <c r="AA15" s="57"/>
      <c r="AB15" s="476">
        <f>(((((W15*I15)+(X15*J15)+(Y15*K15)+(Z15*L15)+(AA15*M15))/$L$2)))</f>
        <v>2.0892225179721171</v>
      </c>
      <c r="AC15" s="536">
        <f>ROUND(12*AB15,3)</f>
        <v>25.071000000000002</v>
      </c>
      <c r="AD15" s="488">
        <f>IF(AC15&gt;=12,12,AC15)</f>
        <v>12</v>
      </c>
      <c r="AE15" s="59"/>
      <c r="AF15" s="59">
        <v>0.3</v>
      </c>
      <c r="AG15" s="699">
        <v>20</v>
      </c>
      <c r="AH15" s="60">
        <f>V15+AD15+AG15+AE15+AF15</f>
        <v>40.299999999999997</v>
      </c>
      <c r="AI15" s="55">
        <f>IF(AH15&gt;=40,40,AH15)</f>
        <v>40</v>
      </c>
      <c r="AJ15" s="61"/>
      <c r="AK15" s="62"/>
      <c r="AL15" s="63"/>
      <c r="AM15" s="64">
        <f>100%+AL15</f>
        <v>1</v>
      </c>
      <c r="AN15" s="65">
        <f>ROUNDUP((($E$2*AM15-$AN$4)*AJ15+$AN$4),-3)</f>
        <v>0</v>
      </c>
      <c r="AO15" s="66"/>
    </row>
    <row r="16" spans="1:41" s="22" customFormat="1" ht="26.25" customHeight="1" x14ac:dyDescent="0.15">
      <c r="A16" s="177"/>
      <c r="B16" s="256"/>
      <c r="C16" s="843" t="s">
        <v>1569</v>
      </c>
      <c r="D16" s="844"/>
      <c r="E16" s="844"/>
      <c r="F16" s="845"/>
      <c r="G16" s="46"/>
      <c r="H16" s="47"/>
      <c r="I16" s="172"/>
      <c r="J16" s="217"/>
      <c r="K16" s="217"/>
      <c r="L16" s="217"/>
      <c r="M16" s="217"/>
      <c r="N16" s="50"/>
      <c r="O16" s="51"/>
      <c r="P16" s="234">
        <v>88</v>
      </c>
      <c r="Q16" s="676">
        <v>93.38</v>
      </c>
      <c r="R16" s="54">
        <v>88</v>
      </c>
      <c r="S16" s="54"/>
      <c r="T16" s="54"/>
      <c r="U16" s="496">
        <f>(I15*P16)+(J15*Q16)+(K15*R16)+(L15*S16)</f>
        <v>90.152000000000001</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52.5" customHeight="1" x14ac:dyDescent="0.15">
      <c r="A17" s="43">
        <v>7</v>
      </c>
      <c r="B17" s="256" t="s">
        <v>105</v>
      </c>
      <c r="C17" s="45" t="s">
        <v>1627</v>
      </c>
      <c r="D17" s="579" t="s">
        <v>1626</v>
      </c>
      <c r="E17" s="665" t="s">
        <v>1625</v>
      </c>
      <c r="F17" s="45"/>
      <c r="G17" s="46"/>
      <c r="H17" s="175"/>
      <c r="I17" s="48">
        <v>0.6</v>
      </c>
      <c r="J17" s="49">
        <v>0.2</v>
      </c>
      <c r="K17" s="49">
        <v>0.2</v>
      </c>
      <c r="L17" s="49"/>
      <c r="M17" s="49"/>
      <c r="N17" s="50">
        <f>SUM(I17:M17)</f>
        <v>1</v>
      </c>
      <c r="O17" s="51"/>
      <c r="P17" s="52">
        <v>8</v>
      </c>
      <c r="Q17" s="53">
        <v>8</v>
      </c>
      <c r="R17" s="53">
        <v>8</v>
      </c>
      <c r="S17" s="53"/>
      <c r="T17" s="53"/>
      <c r="U17" s="54">
        <f>ROUND(((P17*I17)+(Q17*J17)+(R17*K17)+(S17*L17)+(T17*M17)),3)</f>
        <v>8</v>
      </c>
      <c r="V17" s="55">
        <f>IF(U17&gt;=8,8,U17)</f>
        <v>8</v>
      </c>
      <c r="W17" s="57">
        <v>122548884000</v>
      </c>
      <c r="X17" s="57">
        <v>24296161000</v>
      </c>
      <c r="Y17" s="57">
        <v>8139504000</v>
      </c>
      <c r="Z17" s="57"/>
      <c r="AA17" s="57"/>
      <c r="AB17" s="476">
        <f>(((((W17*I17)+(X17*J17)+(Y17*K17)+(Z17*L17)+(AA17*M17))/$L$2)))</f>
        <v>1.0564512713946945</v>
      </c>
      <c r="AC17" s="536">
        <f>ROUND(12*AB17,3)</f>
        <v>12.677</v>
      </c>
      <c r="AD17" s="488">
        <f>IF(AC17&gt;=12,12,AC17)</f>
        <v>12</v>
      </c>
      <c r="AE17" s="59"/>
      <c r="AF17" s="59">
        <v>0.3</v>
      </c>
      <c r="AG17" s="699">
        <v>20</v>
      </c>
      <c r="AH17" s="60">
        <f>V17+AD17+AG17+AE17+AF17</f>
        <v>40.299999999999997</v>
      </c>
      <c r="AI17" s="55">
        <f>IF(AH17&gt;=40,40,AH17)</f>
        <v>40</v>
      </c>
      <c r="AJ17" s="61"/>
      <c r="AK17" s="62"/>
      <c r="AL17" s="63"/>
      <c r="AM17" s="64">
        <f>100%+AL17</f>
        <v>1</v>
      </c>
      <c r="AN17" s="65">
        <f>ROUNDUP((($E$2*AM17-$AN$4)*AJ17+$AN$4),-3)</f>
        <v>0</v>
      </c>
      <c r="AO17" s="66"/>
    </row>
    <row r="18" spans="1:41" s="22" customFormat="1" ht="26.25" customHeight="1" x14ac:dyDescent="0.15">
      <c r="A18" s="177"/>
      <c r="B18" s="256"/>
      <c r="C18" s="843" t="s">
        <v>1569</v>
      </c>
      <c r="D18" s="844"/>
      <c r="E18" s="844"/>
      <c r="F18" s="845"/>
      <c r="G18" s="46"/>
      <c r="H18" s="47"/>
      <c r="I18" s="172"/>
      <c r="J18" s="217"/>
      <c r="K18" s="217"/>
      <c r="L18" s="217"/>
      <c r="M18" s="217"/>
      <c r="N18" s="50"/>
      <c r="O18" s="51"/>
      <c r="P18" s="674">
        <v>94.48</v>
      </c>
      <c r="Q18" s="54">
        <v>88</v>
      </c>
      <c r="R18" s="54">
        <v>88</v>
      </c>
      <c r="S18" s="54"/>
      <c r="T18" s="54"/>
      <c r="U18" s="496">
        <f>(I17*P18)+(J17*Q18)+(K17*R18)+(L17*S18)</f>
        <v>91.888000000000005</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48.75" customHeight="1" x14ac:dyDescent="0.15">
      <c r="A19" s="43">
        <v>8</v>
      </c>
      <c r="B19" s="256" t="s">
        <v>105</v>
      </c>
      <c r="C19" s="45" t="s">
        <v>1624</v>
      </c>
      <c r="D19" s="67" t="s">
        <v>1620</v>
      </c>
      <c r="E19" s="67" t="s">
        <v>1689</v>
      </c>
      <c r="F19" s="80"/>
      <c r="G19" s="46"/>
      <c r="H19" s="47"/>
      <c r="I19" s="48">
        <v>0.6</v>
      </c>
      <c r="J19" s="49">
        <v>0.2</v>
      </c>
      <c r="K19" s="49">
        <v>0.2</v>
      </c>
      <c r="L19" s="49"/>
      <c r="M19" s="49"/>
      <c r="N19" s="50">
        <f>SUM(I19:M19)</f>
        <v>1</v>
      </c>
      <c r="O19" s="51"/>
      <c r="P19" s="52">
        <v>8</v>
      </c>
      <c r="Q19" s="53">
        <v>8</v>
      </c>
      <c r="R19" s="53">
        <v>8</v>
      </c>
      <c r="S19" s="53"/>
      <c r="T19" s="53"/>
      <c r="U19" s="54">
        <f>ROUND(((P19*I19)+(Q19*J19)+(R19*K19)+(S19*L19)+(T19*M19)),3)</f>
        <v>8</v>
      </c>
      <c r="V19" s="55">
        <f>IF(U19&gt;=8,8,U19)</f>
        <v>8</v>
      </c>
      <c r="W19" s="57">
        <v>229675529000</v>
      </c>
      <c r="X19" s="57">
        <v>1939117000</v>
      </c>
      <c r="Y19" s="57">
        <v>3531460000</v>
      </c>
      <c r="Z19" s="57"/>
      <c r="AA19" s="57"/>
      <c r="AB19" s="476">
        <f>(((((W19*I19)+(X19*J19)+(Y19*K19)+(Z19*L19)+(AA19*M19))/$L$2)))</f>
        <v>1.8338786312513022</v>
      </c>
      <c r="AC19" s="536">
        <f>ROUND(12*AB19,3)</f>
        <v>22.007000000000001</v>
      </c>
      <c r="AD19" s="488">
        <f>IF(AC19&gt;=12,12,AC19)</f>
        <v>12</v>
      </c>
      <c r="AE19" s="59"/>
      <c r="AF19" s="59">
        <v>0.3</v>
      </c>
      <c r="AG19" s="263">
        <v>19.8</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56"/>
      <c r="C20" s="843" t="s">
        <v>1576</v>
      </c>
      <c r="D20" s="844"/>
      <c r="E20" s="844"/>
      <c r="F20" s="845"/>
      <c r="G20" s="46"/>
      <c r="H20" s="47"/>
      <c r="I20" s="172"/>
      <c r="J20" s="217"/>
      <c r="K20" s="217"/>
      <c r="L20" s="217"/>
      <c r="M20" s="217"/>
      <c r="N20" s="50"/>
      <c r="O20" s="51"/>
      <c r="P20" s="234">
        <v>88</v>
      </c>
      <c r="Q20" s="54">
        <v>88</v>
      </c>
      <c r="R20" s="54">
        <v>88</v>
      </c>
      <c r="S20" s="54"/>
      <c r="T20" s="54"/>
      <c r="U20" s="496">
        <f>(I19*P20)+(J19*Q20)+(K19*R20)+(L19*S20)</f>
        <v>88</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48.75" customHeight="1" x14ac:dyDescent="0.15">
      <c r="A21" s="43">
        <v>9</v>
      </c>
      <c r="B21" s="256" t="s">
        <v>105</v>
      </c>
      <c r="C21" s="80" t="s">
        <v>1622</v>
      </c>
      <c r="D21" s="67" t="s">
        <v>1631</v>
      </c>
      <c r="E21" s="71" t="s">
        <v>1688</v>
      </c>
      <c r="F21" s="73"/>
      <c r="G21" s="638"/>
      <c r="H21" s="47"/>
      <c r="I21" s="48">
        <v>0.6</v>
      </c>
      <c r="J21" s="49">
        <v>0.3</v>
      </c>
      <c r="K21" s="49">
        <v>0.1</v>
      </c>
      <c r="L21" s="49"/>
      <c r="M21" s="49"/>
      <c r="N21" s="50">
        <f>SUM(I21:M21)</f>
        <v>0.99999999999999989</v>
      </c>
      <c r="O21" s="51"/>
      <c r="P21" s="52">
        <v>8</v>
      </c>
      <c r="Q21" s="53">
        <v>8</v>
      </c>
      <c r="R21" s="53">
        <v>8</v>
      </c>
      <c r="S21" s="53"/>
      <c r="T21" s="53"/>
      <c r="U21" s="54">
        <f>ROUND(((P21*I21)+(Q21*J21)+(R21*K21)+(S21*L21)+(T21*M21)),3)</f>
        <v>8</v>
      </c>
      <c r="V21" s="55">
        <f>IF(U21&gt;=8,8,U21)</f>
        <v>8</v>
      </c>
      <c r="W21" s="57">
        <v>233566701000</v>
      </c>
      <c r="X21" s="57">
        <v>20418317000</v>
      </c>
      <c r="Y21" s="57">
        <v>1643469000</v>
      </c>
      <c r="Z21" s="57"/>
      <c r="AA21" s="57"/>
      <c r="AB21" s="476">
        <f>(((((W21*I21)+(X21*J21)+(Y21*K21)+(Z21*L21)+(AA21*M21))/$L$2)))</f>
        <v>1.9333023223058421</v>
      </c>
      <c r="AC21" s="536">
        <f>ROUND(12*AB21,3)</f>
        <v>23.2</v>
      </c>
      <c r="AD21" s="488">
        <f>IF(AC21&gt;=12,12,AC21)</f>
        <v>12</v>
      </c>
      <c r="AE21" s="59"/>
      <c r="AF21" s="59">
        <v>0.3</v>
      </c>
      <c r="AG21" s="263">
        <v>19.8</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56"/>
      <c r="C22" s="843" t="s">
        <v>1569</v>
      </c>
      <c r="D22" s="844"/>
      <c r="E22" s="844"/>
      <c r="F22" s="845"/>
      <c r="G22" s="46"/>
      <c r="H22" s="47"/>
      <c r="I22" s="172"/>
      <c r="J22" s="217"/>
      <c r="K22" s="217"/>
      <c r="L22" s="217"/>
      <c r="M22" s="217"/>
      <c r="N22" s="50"/>
      <c r="O22" s="51"/>
      <c r="P22" s="234">
        <v>88</v>
      </c>
      <c r="Q22" s="54">
        <v>88</v>
      </c>
      <c r="R22" s="54">
        <v>88</v>
      </c>
      <c r="S22" s="54"/>
      <c r="T22" s="54"/>
      <c r="U22" s="496">
        <f>(I21*P22)+(J21*Q22)+(K21*R22)+(L21*S22)</f>
        <v>87.999999999999986</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53.25" customHeight="1" x14ac:dyDescent="0.15">
      <c r="A23" s="43">
        <v>10</v>
      </c>
      <c r="B23" s="256" t="s">
        <v>105</v>
      </c>
      <c r="C23" s="46" t="s">
        <v>1619</v>
      </c>
      <c r="D23" s="71" t="s">
        <v>1618</v>
      </c>
      <c r="E23" s="73"/>
      <c r="F23" s="73"/>
      <c r="G23" s="46"/>
      <c r="H23" s="175"/>
      <c r="I23" s="48">
        <v>0.5</v>
      </c>
      <c r="J23" s="49">
        <v>0.5</v>
      </c>
      <c r="K23" s="49"/>
      <c r="L23" s="49"/>
      <c r="M23" s="49"/>
      <c r="N23" s="50">
        <f>SUM(I23:M23)</f>
        <v>1</v>
      </c>
      <c r="O23" s="51"/>
      <c r="P23" s="52">
        <v>8</v>
      </c>
      <c r="Q23" s="52">
        <v>8</v>
      </c>
      <c r="R23" s="53"/>
      <c r="S23" s="53"/>
      <c r="T23" s="53"/>
      <c r="U23" s="54">
        <f>ROUND(((P23*I23)+(Q23*J23)+(R23*K23)+(S23*L23)+(T23*M23)),3)</f>
        <v>8</v>
      </c>
      <c r="V23" s="55">
        <f>IF(U23&gt;=8,8,U23)</f>
        <v>8</v>
      </c>
      <c r="W23" s="57">
        <v>180536694000</v>
      </c>
      <c r="X23" s="57">
        <v>43485493000</v>
      </c>
      <c r="Y23" s="57"/>
      <c r="Z23" s="57"/>
      <c r="AA23" s="57"/>
      <c r="AB23" s="476">
        <f>(((((W23*I23)+(X23*J23)+(Y23*K23)+(Z23*L23)+(AA23*M23))/$L$2)))</f>
        <v>1.4788739355654275</v>
      </c>
      <c r="AC23" s="536">
        <f>ROUND(12*AB23,3)</f>
        <v>17.745999999999999</v>
      </c>
      <c r="AD23" s="488">
        <f>IF(AC23&gt;=12,12,AC23)</f>
        <v>12</v>
      </c>
      <c r="AE23" s="59"/>
      <c r="AF23" s="59">
        <v>0.3</v>
      </c>
      <c r="AG23" s="699">
        <v>20</v>
      </c>
      <c r="AH23" s="60">
        <f>V23+AD23+AG23+AE23+AF23</f>
        <v>40.299999999999997</v>
      </c>
      <c r="AI23" s="55">
        <f>IF(AH23&gt;=40,40,AH23)</f>
        <v>40</v>
      </c>
      <c r="AJ23" s="61"/>
      <c r="AK23" s="62"/>
      <c r="AL23" s="63"/>
      <c r="AM23" s="64"/>
      <c r="AN23" s="65"/>
      <c r="AO23" s="66"/>
    </row>
    <row r="24" spans="1:41" s="22" customFormat="1" ht="26.25" customHeight="1" x14ac:dyDescent="0.15">
      <c r="A24" s="177"/>
      <c r="B24" s="241"/>
      <c r="C24" s="843" t="s">
        <v>1569</v>
      </c>
      <c r="D24" s="844"/>
      <c r="E24" s="844"/>
      <c r="F24" s="845"/>
      <c r="G24" s="46"/>
      <c r="H24" s="47"/>
      <c r="I24" s="172"/>
      <c r="J24" s="217"/>
      <c r="K24" s="217"/>
      <c r="L24" s="217"/>
      <c r="M24" s="217"/>
      <c r="N24" s="50"/>
      <c r="O24" s="51"/>
      <c r="P24" s="674">
        <v>90.21</v>
      </c>
      <c r="Q24" s="676">
        <v>90.5</v>
      </c>
      <c r="R24" s="54"/>
      <c r="S24" s="54"/>
      <c r="T24" s="54"/>
      <c r="U24" s="496">
        <f>(I23*P24)+(J23*Q24)+(K23*R24)+(L23*S24)</f>
        <v>90.35499999999999</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75" customHeight="1" x14ac:dyDescent="0.15">
      <c r="A25" s="43">
        <v>11</v>
      </c>
      <c r="B25" s="256" t="s">
        <v>105</v>
      </c>
      <c r="C25" s="117" t="s">
        <v>1617</v>
      </c>
      <c r="D25" s="702" t="s">
        <v>1621</v>
      </c>
      <c r="E25" s="71" t="s">
        <v>1615</v>
      </c>
      <c r="F25" s="881" t="s">
        <v>1692</v>
      </c>
      <c r="G25" s="882"/>
      <c r="H25" s="175" t="s">
        <v>1614</v>
      </c>
      <c r="I25" s="48">
        <v>0.6</v>
      </c>
      <c r="J25" s="49">
        <v>0.25</v>
      </c>
      <c r="K25" s="49">
        <v>0.15</v>
      </c>
      <c r="L25" s="49"/>
      <c r="M25" s="49"/>
      <c r="N25" s="50">
        <f>SUM(I25:M25)</f>
        <v>1</v>
      </c>
      <c r="O25" s="51"/>
      <c r="P25" s="52">
        <v>8</v>
      </c>
      <c r="Q25" s="53">
        <v>8</v>
      </c>
      <c r="R25" s="53">
        <v>8</v>
      </c>
      <c r="S25" s="53"/>
      <c r="T25" s="53"/>
      <c r="U25" s="54">
        <f>ROUND(((P25*I25)+(Q25*J25)+(R25*K25)+(S25*L25)+(T25*M25)),3)</f>
        <v>8</v>
      </c>
      <c r="V25" s="55">
        <f>IF(U25&gt;=8,8,U25)</f>
        <v>8</v>
      </c>
      <c r="W25" s="57">
        <v>139068887000</v>
      </c>
      <c r="X25" s="57">
        <v>2278692000</v>
      </c>
      <c r="Y25" s="57">
        <v>7702371000</v>
      </c>
      <c r="Z25" s="72"/>
      <c r="AA25" s="57"/>
      <c r="AB25" s="476">
        <f>(((((W25*I25)+(X25*J25)+(Y25*K25)+(Z25*L25)+(AA25*M25))/$L$2)))</f>
        <v>1.1244449751579726</v>
      </c>
      <c r="AC25" s="536">
        <f>ROUND(12*AB25,3)</f>
        <v>13.493</v>
      </c>
      <c r="AD25" s="488">
        <f>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56"/>
      <c r="C26" s="843" t="s">
        <v>1569</v>
      </c>
      <c r="D26" s="844"/>
      <c r="E26" s="844"/>
      <c r="F26" s="845"/>
      <c r="G26" s="46"/>
      <c r="H26" s="47"/>
      <c r="I26" s="172"/>
      <c r="J26" s="217"/>
      <c r="K26" s="217"/>
      <c r="L26" s="217"/>
      <c r="M26" s="217"/>
      <c r="N26" s="50"/>
      <c r="O26" s="51"/>
      <c r="P26" s="234">
        <v>88</v>
      </c>
      <c r="Q26" s="54">
        <v>88</v>
      </c>
      <c r="R26" s="54">
        <v>88</v>
      </c>
      <c r="S26" s="54"/>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9.5" customHeight="1" x14ac:dyDescent="0.15">
      <c r="A27" s="43">
        <v>12</v>
      </c>
      <c r="B27" s="256" t="s">
        <v>105</v>
      </c>
      <c r="C27" s="174" t="s">
        <v>1613</v>
      </c>
      <c r="D27" s="77" t="s">
        <v>1612</v>
      </c>
      <c r="E27" s="67" t="s">
        <v>1611</v>
      </c>
      <c r="F27" s="45"/>
      <c r="G27" s="46"/>
      <c r="H27" s="175"/>
      <c r="I27" s="48">
        <v>0.5</v>
      </c>
      <c r="J27" s="49">
        <v>0.37</v>
      </c>
      <c r="K27" s="49">
        <v>0.13</v>
      </c>
      <c r="L27" s="49"/>
      <c r="M27" s="49"/>
      <c r="N27" s="50">
        <f>SUM(I27:M27)</f>
        <v>1</v>
      </c>
      <c r="O27" s="51"/>
      <c r="P27" s="52">
        <v>8</v>
      </c>
      <c r="Q27" s="53">
        <v>8</v>
      </c>
      <c r="R27" s="53">
        <v>8</v>
      </c>
      <c r="S27" s="53"/>
      <c r="T27" s="53"/>
      <c r="U27" s="54">
        <f>ROUND(((P27*I27)+(Q27*J27)+(R27*K27)+(S27*L27)+(T27*M27)),3)</f>
        <v>8</v>
      </c>
      <c r="V27" s="55">
        <f>IF(U27&gt;=8,8,U27)</f>
        <v>8</v>
      </c>
      <c r="W27" s="57">
        <v>618668065000</v>
      </c>
      <c r="X27" s="57">
        <v>18685183000</v>
      </c>
      <c r="Y27" s="57">
        <v>14643377000</v>
      </c>
      <c r="Z27" s="72"/>
      <c r="AA27" s="57"/>
      <c r="AB27" s="476">
        <f>(((((W27*I27)+(X27*J27)+(Y27*K27)+(Z27*L27)+(AA27*M27))/$L$2)))</f>
        <v>4.2005259176101379</v>
      </c>
      <c r="AC27" s="536">
        <f>ROUND(12*AB27,3)</f>
        <v>50.405999999999999</v>
      </c>
      <c r="AD27" s="488">
        <f>IF(AC27&gt;=12,12,AC27)</f>
        <v>12</v>
      </c>
      <c r="AE27" s="182"/>
      <c r="AF27" s="59">
        <v>0.3</v>
      </c>
      <c r="AG27" s="699">
        <v>20</v>
      </c>
      <c r="AH27" s="60">
        <f>V27+AD27+AG27+AE27+AF27</f>
        <v>40.299999999999997</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1569</v>
      </c>
      <c r="D28" s="844"/>
      <c r="E28" s="844"/>
      <c r="F28" s="845"/>
      <c r="G28" s="46"/>
      <c r="H28" s="47"/>
      <c r="I28" s="172"/>
      <c r="J28" s="217"/>
      <c r="K28" s="217"/>
      <c r="L28" s="217"/>
      <c r="M28" s="217"/>
      <c r="N28" s="50"/>
      <c r="O28" s="51"/>
      <c r="P28" s="53">
        <v>88</v>
      </c>
      <c r="Q28" s="676">
        <v>92.52</v>
      </c>
      <c r="R28" s="676">
        <v>91.63</v>
      </c>
      <c r="S28" s="54"/>
      <c r="T28" s="54"/>
      <c r="U28" s="496">
        <f>(I27*P28)+(J27*Q28)+(K27*R28)+(L27*S28)</f>
        <v>90.144300000000001</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75" customHeight="1" x14ac:dyDescent="0.15">
      <c r="A29" s="43">
        <v>13</v>
      </c>
      <c r="B29" s="256" t="s">
        <v>105</v>
      </c>
      <c r="C29" s="73" t="s">
        <v>1610</v>
      </c>
      <c r="D29" s="71" t="s">
        <v>1609</v>
      </c>
      <c r="E29" s="71" t="s">
        <v>1608</v>
      </c>
      <c r="F29" s="45"/>
      <c r="G29" s="80"/>
      <c r="H29" s="175"/>
      <c r="I29" s="48">
        <v>0.6</v>
      </c>
      <c r="J29" s="49">
        <v>0.28999999999999998</v>
      </c>
      <c r="K29" s="49">
        <v>0.11</v>
      </c>
      <c r="L29" s="217"/>
      <c r="M29" s="217"/>
      <c r="N29" s="50">
        <f>SUM(I29:M29)</f>
        <v>0.99999999999999989</v>
      </c>
      <c r="O29" s="51"/>
      <c r="P29" s="52">
        <v>8</v>
      </c>
      <c r="Q29" s="53">
        <v>8</v>
      </c>
      <c r="R29" s="53">
        <v>8</v>
      </c>
      <c r="S29" s="53"/>
      <c r="T29" s="53"/>
      <c r="U29" s="54">
        <f>ROUND(((P29*I29)+(Q29*J29)+(R29*K29)+(S29*L29)+(T29*M29)),3)</f>
        <v>8</v>
      </c>
      <c r="V29" s="55">
        <f>IF(U29&gt;=8,8,U29)</f>
        <v>8</v>
      </c>
      <c r="W29" s="57">
        <v>227887155000</v>
      </c>
      <c r="X29" s="57">
        <v>14977246000</v>
      </c>
      <c r="Y29" s="57">
        <v>3530749000</v>
      </c>
      <c r="Z29" s="72"/>
      <c r="AA29" s="57"/>
      <c r="AB29" s="476">
        <f>(((((W29*I29)+(X29*J29)+(Y29*K29)+(Z29*L29)+(AA29*M29))/$L$2)))</f>
        <v>1.8677394297094754</v>
      </c>
      <c r="AC29" s="536">
        <f>ROUND(12*AB29,3)</f>
        <v>22.413</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56"/>
      <c r="C30" s="843" t="s">
        <v>1576</v>
      </c>
      <c r="D30" s="844"/>
      <c r="E30" s="844"/>
      <c r="F30" s="845"/>
      <c r="G30" s="46"/>
      <c r="H30" s="47"/>
      <c r="I30" s="172"/>
      <c r="J30" s="217"/>
      <c r="K30" s="217"/>
      <c r="L30" s="217"/>
      <c r="M30" s="217"/>
      <c r="N30" s="50"/>
      <c r="O30" s="51"/>
      <c r="P30" s="23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58.5" customHeight="1" x14ac:dyDescent="0.15">
      <c r="A31" s="43">
        <v>14</v>
      </c>
      <c r="B31" s="256" t="s">
        <v>105</v>
      </c>
      <c r="C31" s="71" t="s">
        <v>1690</v>
      </c>
      <c r="D31" s="80" t="s">
        <v>731</v>
      </c>
      <c r="E31" s="80"/>
      <c r="F31" s="45"/>
      <c r="G31" s="46"/>
      <c r="H31" s="47"/>
      <c r="I31" s="49">
        <v>0.51</v>
      </c>
      <c r="J31" s="48">
        <v>0.49</v>
      </c>
      <c r="K31" s="49"/>
      <c r="L31" s="49"/>
      <c r="M31" s="49"/>
      <c r="N31" s="50">
        <f>SUM(I31:M31)</f>
        <v>1</v>
      </c>
      <c r="O31" s="51"/>
      <c r="P31" s="52">
        <v>8</v>
      </c>
      <c r="Q31" s="53">
        <v>8</v>
      </c>
      <c r="R31" s="53"/>
      <c r="S31" s="53"/>
      <c r="T31" s="53"/>
      <c r="U31" s="54">
        <f>ROUND(((P31*I31)+(Q31*J31)+(R31*K31)+(S31*L31)+(T31*M31)),3)</f>
        <v>8</v>
      </c>
      <c r="V31" s="55">
        <f>IF(U31&gt;=8,8,U31)</f>
        <v>8</v>
      </c>
      <c r="W31" s="57">
        <v>7692652000</v>
      </c>
      <c r="X31" s="57">
        <v>424675051000</v>
      </c>
      <c r="Y31" s="57"/>
      <c r="Z31" s="57"/>
      <c r="AA31" s="57"/>
      <c r="AB31" s="476">
        <f>(((((W31*I31)+(X31*J31)+(Y31*K31)+(Z31*L31)+(AA31*M31))/$L$2)))</f>
        <v>2.7992050560491184</v>
      </c>
      <c r="AC31" s="536">
        <f>ROUND(12*AB31,3)</f>
        <v>33.590000000000003</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56"/>
      <c r="C32" s="843" t="s">
        <v>1569</v>
      </c>
      <c r="D32" s="844"/>
      <c r="E32" s="844"/>
      <c r="F32" s="845"/>
      <c r="G32" s="46"/>
      <c r="H32" s="47"/>
      <c r="I32" s="172"/>
      <c r="J32" s="217"/>
      <c r="K32" s="217"/>
      <c r="L32" s="217"/>
      <c r="M32" s="217"/>
      <c r="N32" s="50"/>
      <c r="O32" s="51"/>
      <c r="P32" s="53">
        <v>88</v>
      </c>
      <c r="Q32" s="54">
        <v>88</v>
      </c>
      <c r="R32" s="54"/>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56.25" customHeight="1" x14ac:dyDescent="0.15">
      <c r="A33" s="43">
        <v>15</v>
      </c>
      <c r="B33" s="256" t="s">
        <v>105</v>
      </c>
      <c r="C33" s="73" t="s">
        <v>1606</v>
      </c>
      <c r="D33" s="67" t="s">
        <v>1605</v>
      </c>
      <c r="E33" s="67" t="s">
        <v>1587</v>
      </c>
      <c r="F33" s="879" t="s">
        <v>1604</v>
      </c>
      <c r="G33" s="880"/>
      <c r="H33" s="47"/>
      <c r="I33" s="48">
        <v>0.65</v>
      </c>
      <c r="J33" s="49">
        <v>0.25</v>
      </c>
      <c r="K33" s="49">
        <v>0.1</v>
      </c>
      <c r="L33" s="49"/>
      <c r="M33" s="49"/>
      <c r="N33" s="50">
        <f>SUM(I33:M33)</f>
        <v>1</v>
      </c>
      <c r="O33" s="51"/>
      <c r="P33" s="52">
        <v>8</v>
      </c>
      <c r="Q33" s="53">
        <v>8</v>
      </c>
      <c r="R33" s="53">
        <v>8</v>
      </c>
      <c r="S33" s="53"/>
      <c r="T33" s="53"/>
      <c r="U33" s="54">
        <f>ROUND(((P33*I33)+(Q33*J33)+(R33*K33)+(S33*L33)+(T33*M33)),2)</f>
        <v>8</v>
      </c>
      <c r="V33" s="55">
        <f>IF(U33&gt;=8,8,U33)</f>
        <v>8</v>
      </c>
      <c r="W33" s="72">
        <v>80267427000</v>
      </c>
      <c r="X33" s="57">
        <v>36722664000</v>
      </c>
      <c r="Y33" s="57">
        <v>26791438000</v>
      </c>
      <c r="Z33" s="57"/>
      <c r="AA33" s="57"/>
      <c r="AB33" s="476">
        <f>(((((W33*I33)+(X33*J33)+(Y33*K33)+(Z33*L33)+(AA33*M33))/$L$2)))</f>
        <v>0.8454312364726968</v>
      </c>
      <c r="AC33" s="536">
        <f>ROUND(12*AB33,3)</f>
        <v>10.145</v>
      </c>
      <c r="AD33" s="488">
        <f>IF(AC33&gt;=12,12,AC33)</f>
        <v>10.145</v>
      </c>
      <c r="AE33" s="59"/>
      <c r="AF33" s="59">
        <v>0.2</v>
      </c>
      <c r="AG33" s="263">
        <v>19.8</v>
      </c>
      <c r="AH33" s="60">
        <f>V33+AD33+AG33+AE33+AF33</f>
        <v>38.145000000000003</v>
      </c>
      <c r="AI33" s="55">
        <f>IF(AH33&gt;=40,40,AH33)</f>
        <v>38.145000000000003</v>
      </c>
      <c r="AJ33" s="61"/>
      <c r="AK33" s="62"/>
      <c r="AL33" s="63"/>
      <c r="AM33" s="64"/>
      <c r="AN33" s="65"/>
      <c r="AO33" s="66"/>
    </row>
    <row r="34" spans="1:41" s="22" customFormat="1" ht="59.25" customHeight="1" x14ac:dyDescent="0.15">
      <c r="A34" s="43"/>
      <c r="B34" s="709"/>
      <c r="C34" s="579" t="s">
        <v>1696</v>
      </c>
      <c r="D34" s="117" t="s">
        <v>1350</v>
      </c>
      <c r="E34" s="76"/>
      <c r="F34" s="881" t="s">
        <v>1695</v>
      </c>
      <c r="G34" s="882"/>
      <c r="H34" s="47"/>
      <c r="I34" s="48">
        <v>0.5</v>
      </c>
      <c r="J34" s="49">
        <v>0.5</v>
      </c>
      <c r="K34" s="49"/>
      <c r="L34" s="49"/>
      <c r="M34" s="49"/>
      <c r="N34" s="50">
        <f>SUM(I34:M34)</f>
        <v>1</v>
      </c>
      <c r="O34" s="51"/>
      <c r="P34" s="52">
        <v>8</v>
      </c>
      <c r="Q34" s="53">
        <v>8</v>
      </c>
      <c r="R34" s="53"/>
      <c r="S34" s="53"/>
      <c r="T34" s="53"/>
      <c r="U34" s="54">
        <f>ROUND(((P34*I34)+(Q34*J34)+(R34*K34)+(S34*L34)+(T34*M34)),3)</f>
        <v>8</v>
      </c>
      <c r="V34" s="55">
        <f>IF(U34&gt;=8,8,U34)</f>
        <v>8</v>
      </c>
      <c r="W34" s="57">
        <v>84250397000</v>
      </c>
      <c r="X34" s="57">
        <v>78106522000</v>
      </c>
      <c r="Y34" s="57"/>
      <c r="Z34" s="57"/>
      <c r="AA34" s="57"/>
      <c r="AB34" s="476">
        <f>(((((W34*I34)+(X34*J34)+(Y34*K34)+(Z34*L34)+(AA34*M34))/$L$2)))</f>
        <v>1.0717930173934394</v>
      </c>
      <c r="AC34" s="536">
        <f>ROUND(12*AB34,3)</f>
        <v>12.862</v>
      </c>
      <c r="AD34" s="488">
        <f>IF(AC34&gt;=12,12,AC34)</f>
        <v>12</v>
      </c>
      <c r="AE34" s="59"/>
      <c r="AF34" s="59">
        <v>0.3</v>
      </c>
      <c r="AG34" s="263">
        <v>19.8</v>
      </c>
      <c r="AH34" s="60">
        <f>V34+AD34+AG34+AE34+AF34</f>
        <v>40.099999999999994</v>
      </c>
      <c r="AI34" s="55">
        <f>IF(AH34&gt;=40,40,AH34)</f>
        <v>40</v>
      </c>
      <c r="AJ34" s="61"/>
      <c r="AK34" s="62"/>
      <c r="AL34" s="63"/>
      <c r="AM34" s="64">
        <f>100%+AL34</f>
        <v>1</v>
      </c>
      <c r="AN34" s="65">
        <f>ROUNDUP((($E$2*AM34-$AN$4)*AJ34+$AN$4),-3)</f>
        <v>0</v>
      </c>
      <c r="AO34" s="66"/>
    </row>
    <row r="35" spans="1:41" s="22" customFormat="1" ht="26.25" customHeight="1" x14ac:dyDescent="0.15">
      <c r="A35" s="177"/>
      <c r="B35" s="256"/>
      <c r="C35" s="843" t="s">
        <v>1569</v>
      </c>
      <c r="D35" s="844"/>
      <c r="E35" s="844"/>
      <c r="F35" s="845"/>
      <c r="G35" s="46"/>
      <c r="H35" s="47"/>
      <c r="I35" s="172"/>
      <c r="J35" s="217"/>
      <c r="K35" s="217"/>
      <c r="L35" s="217"/>
      <c r="M35" s="217"/>
      <c r="N35" s="50"/>
      <c r="O35" s="51"/>
      <c r="P35" s="234">
        <v>88</v>
      </c>
      <c r="Q35" s="54">
        <v>88</v>
      </c>
      <c r="R35" s="54"/>
      <c r="S35" s="54"/>
      <c r="T35" s="54"/>
      <c r="U35" s="496">
        <f>(I34*P35)+(J34*Q35)+(K34*R35)+(L34*S35)</f>
        <v>88</v>
      </c>
      <c r="V35" s="55"/>
      <c r="W35" s="57"/>
      <c r="X35" s="57"/>
      <c r="Y35" s="57"/>
      <c r="Z35" s="57"/>
      <c r="AA35" s="57"/>
      <c r="AB35" s="476"/>
      <c r="AC35" s="536"/>
      <c r="AD35" s="478"/>
      <c r="AE35" s="59"/>
      <c r="AF35" s="59"/>
      <c r="AG35" s="263"/>
      <c r="AH35" s="60"/>
      <c r="AI35" s="55"/>
      <c r="AJ35" s="61"/>
      <c r="AK35" s="62"/>
      <c r="AL35" s="63"/>
      <c r="AM35" s="64"/>
      <c r="AN35" s="65"/>
      <c r="AO35" s="66"/>
    </row>
    <row r="36" spans="1:41" s="22" customFormat="1" ht="26.25" customHeight="1" x14ac:dyDescent="0.15">
      <c r="A36" s="177"/>
      <c r="B36" s="241"/>
      <c r="C36" s="843" t="s">
        <v>1569</v>
      </c>
      <c r="D36" s="844"/>
      <c r="E36" s="844"/>
      <c r="F36" s="845"/>
      <c r="G36" s="46"/>
      <c r="H36" s="47"/>
      <c r="I36" s="172"/>
      <c r="J36" s="217"/>
      <c r="K36" s="217"/>
      <c r="L36" s="217"/>
      <c r="M36" s="217"/>
      <c r="N36" s="50"/>
      <c r="O36" s="51"/>
      <c r="P36" s="53">
        <v>88</v>
      </c>
      <c r="Q36" s="53">
        <v>88</v>
      </c>
      <c r="R36" s="53">
        <v>88</v>
      </c>
      <c r="S36" s="53"/>
      <c r="T36" s="54"/>
      <c r="U36" s="496">
        <f>(I33*P36)+(J33*Q36)+(K33*R36)+(L33*S36)</f>
        <v>88</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26.25" customHeight="1" x14ac:dyDescent="0.15">
      <c r="A37" s="177"/>
      <c r="B37" s="256"/>
      <c r="C37" s="688"/>
      <c r="D37" s="692"/>
      <c r="E37" s="692"/>
      <c r="F37" s="689"/>
      <c r="G37" s="46"/>
      <c r="H37" s="47"/>
      <c r="I37" s="172"/>
      <c r="J37" s="217"/>
      <c r="K37" s="217"/>
      <c r="L37" s="217"/>
      <c r="M37" s="217"/>
      <c r="N37" s="50"/>
      <c r="O37" s="51"/>
      <c r="P37" s="234"/>
      <c r="Q37" s="54"/>
      <c r="R37" s="54"/>
      <c r="S37" s="54"/>
      <c r="T37" s="54"/>
      <c r="U37" s="496"/>
      <c r="V37" s="55"/>
      <c r="W37" s="57"/>
      <c r="X37" s="57"/>
      <c r="Y37" s="57"/>
      <c r="Z37" s="57"/>
      <c r="AA37" s="57"/>
      <c r="AB37" s="476"/>
      <c r="AC37" s="536"/>
      <c r="AD37" s="478"/>
      <c r="AE37" s="59"/>
      <c r="AF37" s="59"/>
      <c r="AG37" s="263"/>
      <c r="AH37" s="60"/>
      <c r="AI37" s="55"/>
      <c r="AJ37" s="61"/>
      <c r="AK37" s="62"/>
      <c r="AL37" s="63"/>
      <c r="AM37" s="64"/>
      <c r="AN37" s="65"/>
      <c r="AO37" s="66"/>
    </row>
    <row r="38" spans="1:41" s="22" customFormat="1" ht="26.25" customHeight="1" x14ac:dyDescent="0.15">
      <c r="A38" s="177"/>
      <c r="B38" s="256"/>
      <c r="C38" s="688"/>
      <c r="D38" s="692"/>
      <c r="E38" s="692"/>
      <c r="F38" s="689"/>
      <c r="G38" s="46"/>
      <c r="H38" s="47"/>
      <c r="I38" s="172"/>
      <c r="J38" s="217"/>
      <c r="K38" s="217"/>
      <c r="L38" s="217"/>
      <c r="M38" s="217"/>
      <c r="N38" s="50"/>
      <c r="O38" s="51"/>
      <c r="P38" s="234"/>
      <c r="Q38" s="54"/>
      <c r="R38" s="54"/>
      <c r="S38" s="54"/>
      <c r="T38" s="54"/>
      <c r="U38" s="496"/>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58.5" customHeight="1" x14ac:dyDescent="0.15">
      <c r="A39" s="43"/>
      <c r="B39" s="256"/>
      <c r="C39" s="71" t="s">
        <v>1603</v>
      </c>
      <c r="D39" s="67" t="s">
        <v>1602</v>
      </c>
      <c r="E39" s="71" t="s">
        <v>1601</v>
      </c>
      <c r="F39" s="665" t="s">
        <v>1600</v>
      </c>
      <c r="G39" s="80" t="s">
        <v>1633</v>
      </c>
      <c r="H39" s="47"/>
      <c r="I39" s="48">
        <v>0.6</v>
      </c>
      <c r="J39" s="49">
        <v>0.2</v>
      </c>
      <c r="K39" s="49">
        <v>0.2</v>
      </c>
      <c r="L39" s="49"/>
      <c r="M39" s="49"/>
      <c r="N39" s="50">
        <f>SUM(I39:M39)</f>
        <v>1</v>
      </c>
      <c r="O39" s="51"/>
      <c r="P39" s="52">
        <v>8</v>
      </c>
      <c r="Q39" s="53">
        <v>8</v>
      </c>
      <c r="R39" s="53">
        <v>8</v>
      </c>
      <c r="S39" s="53">
        <v>8</v>
      </c>
      <c r="T39" s="53"/>
      <c r="U39" s="54">
        <f>ROUND(((P39*I39)+(Q39*J39)+(R39*K39)+(S39*L39)+(T39*M39)),3)</f>
        <v>8</v>
      </c>
      <c r="V39" s="55">
        <f>IF(U39&gt;=8,8,U39)</f>
        <v>8</v>
      </c>
      <c r="W39" s="57">
        <v>15253741000</v>
      </c>
      <c r="X39" s="57">
        <v>17327573000</v>
      </c>
      <c r="Y39" s="57">
        <v>9901200000</v>
      </c>
      <c r="Z39" s="57">
        <v>15345190000</v>
      </c>
      <c r="AA39" s="57">
        <v>75890281000</v>
      </c>
      <c r="AB39" s="551">
        <f>(((((W39*I39)+(X39*J39)+(Y39*K39)+(Z39*L39)+(AA39*M39))/$L$2)))</f>
        <v>0.19273627150408065</v>
      </c>
      <c r="AC39" s="536">
        <f>12*AB39</f>
        <v>2.3128352580489677</v>
      </c>
      <c r="AD39" s="488">
        <f>IF(AC39&gt;=12,12,AC39)</f>
        <v>2.3128352580489677</v>
      </c>
      <c r="AE39" s="59"/>
      <c r="AF39" s="59">
        <v>0.3</v>
      </c>
      <c r="AG39" s="263">
        <v>19.8</v>
      </c>
      <c r="AH39" s="60">
        <f>V39+AD39+AG39+AE39+AF39</f>
        <v>30.412835258048968</v>
      </c>
      <c r="AI39" s="55">
        <f>IF(AH39&gt;=40,40,AH39)</f>
        <v>30.412835258048968</v>
      </c>
      <c r="AJ39" s="61"/>
      <c r="AK39" s="62"/>
      <c r="AL39" s="63"/>
      <c r="AM39" s="64">
        <f>100%+AL39</f>
        <v>1</v>
      </c>
      <c r="AN39" s="65">
        <f>ROUNDUP((($E$2*AM39-$AN$4)*AJ39+$AN$4),-3)</f>
        <v>0</v>
      </c>
      <c r="AO39" s="66"/>
    </row>
    <row r="40" spans="1:41" s="22" customFormat="1" ht="26.25" customHeight="1" x14ac:dyDescent="0.15">
      <c r="A40" s="177"/>
      <c r="B40" s="256"/>
      <c r="C40" s="843" t="s">
        <v>1576</v>
      </c>
      <c r="D40" s="844"/>
      <c r="E40" s="844"/>
      <c r="F40" s="845"/>
      <c r="G40" s="46"/>
      <c r="H40" s="47"/>
      <c r="I40" s="172"/>
      <c r="J40" s="217"/>
      <c r="K40" s="217"/>
      <c r="L40" s="217"/>
      <c r="M40" s="217"/>
      <c r="N40" s="50"/>
      <c r="O40" s="51"/>
      <c r="P40" s="234">
        <v>88</v>
      </c>
      <c r="Q40" s="54">
        <v>88</v>
      </c>
      <c r="R40" s="54">
        <v>88</v>
      </c>
      <c r="S40" s="676">
        <v>91.63</v>
      </c>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53.25" customHeight="1" x14ac:dyDescent="0.15">
      <c r="A41" s="43"/>
      <c r="B41" s="256"/>
      <c r="C41" s="67" t="s">
        <v>1599</v>
      </c>
      <c r="D41" s="67" t="s">
        <v>1598</v>
      </c>
      <c r="E41" s="67" t="s">
        <v>1597</v>
      </c>
      <c r="F41" s="77" t="s">
        <v>1630</v>
      </c>
      <c r="G41" s="708" t="s">
        <v>1623</v>
      </c>
      <c r="H41" s="175"/>
      <c r="I41" s="48">
        <v>0.51</v>
      </c>
      <c r="J41" s="49">
        <v>0.49</v>
      </c>
      <c r="K41" s="49"/>
      <c r="L41" s="49"/>
      <c r="M41" s="49"/>
      <c r="N41" s="50">
        <f>SUM(I41:M41)</f>
        <v>1</v>
      </c>
      <c r="O41" s="51"/>
      <c r="P41" s="52">
        <v>8</v>
      </c>
      <c r="Q41" s="53">
        <v>8</v>
      </c>
      <c r="R41" s="53"/>
      <c r="S41" s="53"/>
      <c r="T41" s="53"/>
      <c r="U41" s="54">
        <f>ROUND(((P41*I41)+(Q41*J41)+(R41*K41)+(S41*L41)+(T41*M41)),3)</f>
        <v>8</v>
      </c>
      <c r="V41" s="55">
        <f>IF(U41&gt;=8,8,U41)</f>
        <v>8</v>
      </c>
      <c r="W41" s="57">
        <v>17523143000</v>
      </c>
      <c r="X41" s="57">
        <v>27594070000</v>
      </c>
      <c r="Y41" s="57">
        <v>19470985000</v>
      </c>
      <c r="Z41" s="57">
        <v>15552245000</v>
      </c>
      <c r="AA41" s="57">
        <v>13914818000</v>
      </c>
      <c r="AB41" s="476">
        <f>(((((W41*I41)+(X41*J41)+(Y41*K41)+(Z41*L41)+(AA41*M41))/$L$2)))</f>
        <v>0.29650990650362691</v>
      </c>
      <c r="AC41" s="536">
        <f>12*AB41</f>
        <v>3.5581188780435227</v>
      </c>
      <c r="AD41" s="488">
        <f>IF(AC41&gt;=12,12,AC41)</f>
        <v>3.5581188780435227</v>
      </c>
      <c r="AE41" s="59"/>
      <c r="AF41" s="59">
        <v>0.3</v>
      </c>
      <c r="AG41" s="263">
        <v>19.8</v>
      </c>
      <c r="AH41" s="60">
        <f>V41+AD41+AG41+AE41+AF41</f>
        <v>31.658118878043524</v>
      </c>
      <c r="AI41" s="55">
        <f>IF(AH41&gt;=40,40,AH41)</f>
        <v>31.658118878043524</v>
      </c>
      <c r="AJ41" s="61"/>
      <c r="AK41" s="62"/>
      <c r="AL41" s="63"/>
      <c r="AM41" s="64">
        <f>100%+AL41</f>
        <v>1</v>
      </c>
      <c r="AN41" s="65">
        <f>ROUNDUP((($E$2*AM41-$AN$4)*AJ41+$AN$4),-3)</f>
        <v>0</v>
      </c>
      <c r="AO41" s="66"/>
    </row>
    <row r="42" spans="1:41" s="22" customFormat="1" ht="26.25" customHeight="1" x14ac:dyDescent="0.15">
      <c r="A42" s="177"/>
      <c r="B42" s="241"/>
      <c r="C42" s="843" t="s">
        <v>1569</v>
      </c>
      <c r="D42" s="844"/>
      <c r="E42" s="844"/>
      <c r="F42" s="845"/>
      <c r="G42" s="46"/>
      <c r="H42" s="47"/>
      <c r="I42" s="172"/>
      <c r="J42" s="217"/>
      <c r="K42" s="217"/>
      <c r="L42" s="217"/>
      <c r="M42" s="217"/>
      <c r="N42" s="50"/>
      <c r="O42" s="51"/>
      <c r="P42" s="234">
        <v>88</v>
      </c>
      <c r="Q42" s="234">
        <v>88</v>
      </c>
      <c r="R42" s="53"/>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c r="B43" s="256"/>
      <c r="C43" s="80" t="s">
        <v>1596</v>
      </c>
      <c r="D43" s="45" t="s">
        <v>1595</v>
      </c>
      <c r="E43" s="80" t="s">
        <v>1594</v>
      </c>
      <c r="F43" s="45" t="s">
        <v>1593</v>
      </c>
      <c r="G43" s="632"/>
      <c r="H43" s="47"/>
      <c r="I43" s="48">
        <v>0.5</v>
      </c>
      <c r="J43" s="49">
        <v>0.4</v>
      </c>
      <c r="K43" s="49">
        <v>0.1</v>
      </c>
      <c r="L43" s="49"/>
      <c r="M43" s="49"/>
      <c r="N43" s="50">
        <f>SUM(I43:M43)</f>
        <v>1</v>
      </c>
      <c r="O43" s="51"/>
      <c r="P43" s="52">
        <v>8</v>
      </c>
      <c r="Q43" s="53">
        <v>8</v>
      </c>
      <c r="R43" s="53">
        <v>8</v>
      </c>
      <c r="S43" s="53"/>
      <c r="T43" s="53"/>
      <c r="U43" s="54">
        <f>ROUND(((P43*I43)+(Q43*J43)+(R43*K43)+(S43*L43)+(T43*M43)),3)</f>
        <v>8</v>
      </c>
      <c r="V43" s="55">
        <f>IF(U43&gt;=8,8,U43)</f>
        <v>8</v>
      </c>
      <c r="W43" s="57">
        <v>58909982000</v>
      </c>
      <c r="X43" s="57">
        <v>78106522000</v>
      </c>
      <c r="Y43" s="57">
        <v>36956264000</v>
      </c>
      <c r="Z43" s="57">
        <v>8216820000</v>
      </c>
      <c r="AA43" s="57"/>
      <c r="AB43" s="476">
        <f>(((((W43*I43)+(X43*J43)+(Y43*K43)+(Z43*L43)+(AA43*M43))/$L$2)))</f>
        <v>0.85017886066926751</v>
      </c>
      <c r="AC43" s="536">
        <f>12*AB43</f>
        <v>10.20214632803121</v>
      </c>
      <c r="AD43" s="488">
        <f>IF(AC43&gt;=12,12,AC43)</f>
        <v>10.20214632803121</v>
      </c>
      <c r="AE43" s="59"/>
      <c r="AF43" s="59">
        <v>0.3</v>
      </c>
      <c r="AG43" s="263">
        <v>19.8</v>
      </c>
      <c r="AH43" s="60">
        <f>V43+AD43+AG43+AE43+AF43</f>
        <v>38.302146328031213</v>
      </c>
      <c r="AI43" s="55">
        <f>IF(AH43&gt;=40,40,AH43)</f>
        <v>38.302146328031213</v>
      </c>
      <c r="AJ43" s="61"/>
      <c r="AK43" s="62"/>
      <c r="AL43" s="63"/>
      <c r="AM43" s="64">
        <f>100%+AL43</f>
        <v>1</v>
      </c>
      <c r="AN43" s="65">
        <f>ROUNDUP((($E$2*AM43-$AN$4)*AJ43+$AN$4),-3)</f>
        <v>0</v>
      </c>
      <c r="AO43" s="66"/>
    </row>
    <row r="44" spans="1:41" s="22" customFormat="1" ht="26.25" customHeight="1" x14ac:dyDescent="0.15">
      <c r="A44" s="177"/>
      <c r="B44" s="256"/>
      <c r="C44" s="843" t="s">
        <v>1569</v>
      </c>
      <c r="D44" s="844"/>
      <c r="E44" s="844"/>
      <c r="F44" s="845"/>
      <c r="G44" s="46"/>
      <c r="H44" s="47"/>
      <c r="I44" s="172"/>
      <c r="J44" s="217"/>
      <c r="K44" s="217"/>
      <c r="L44" s="217"/>
      <c r="M44" s="217"/>
      <c r="N44" s="50"/>
      <c r="O44" s="51"/>
      <c r="P44" s="234">
        <v>88</v>
      </c>
      <c r="Q44" s="234">
        <v>88</v>
      </c>
      <c r="R44" s="234">
        <v>88</v>
      </c>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c r="B45" s="256"/>
      <c r="C45" s="45" t="s">
        <v>1592</v>
      </c>
      <c r="D45" s="45" t="s">
        <v>1591</v>
      </c>
      <c r="E45" s="71" t="s">
        <v>1616</v>
      </c>
      <c r="F45" s="579" t="s">
        <v>1691</v>
      </c>
      <c r="G45" s="632"/>
      <c r="H45" s="47"/>
      <c r="I45" s="48">
        <v>0.6</v>
      </c>
      <c r="J45" s="49">
        <v>0.4</v>
      </c>
      <c r="K45" s="49"/>
      <c r="L45" s="217"/>
      <c r="M45" s="49"/>
      <c r="N45" s="50">
        <f>SUM(I45:M45)</f>
        <v>1</v>
      </c>
      <c r="O45" s="51"/>
      <c r="P45" s="52">
        <v>8</v>
      </c>
      <c r="Q45" s="53">
        <v>8</v>
      </c>
      <c r="R45" s="53"/>
      <c r="S45" s="53"/>
      <c r="T45" s="53"/>
      <c r="U45" s="54">
        <f>ROUND(((P45*I45)+(Q45*J45)+(R45*K45)+(S45*L45)+(T45*M45)),3)</f>
        <v>8</v>
      </c>
      <c r="V45" s="55">
        <f>IF(U45&gt;=8,8,U45)</f>
        <v>8</v>
      </c>
      <c r="W45" s="57">
        <v>50267041000</v>
      </c>
      <c r="X45" s="57">
        <v>65315007000</v>
      </c>
      <c r="Y45" s="72">
        <v>7882757000</v>
      </c>
      <c r="Z45" s="72">
        <v>58935297000</v>
      </c>
      <c r="AA45" s="57"/>
      <c r="AB45" s="476">
        <f>(((((W45*I45)+(X45*J45)+(Y45*K45)+(Z45*L45)+(AA45*M45))/$L$2)))</f>
        <v>0.74314277302514331</v>
      </c>
      <c r="AC45" s="536">
        <f>12*AB45</f>
        <v>8.9177132763017202</v>
      </c>
      <c r="AD45" s="488">
        <f>IF(AC45&gt;=12,12,AC45)</f>
        <v>8.9177132763017202</v>
      </c>
      <c r="AE45" s="182"/>
      <c r="AF45" s="59">
        <v>0.3</v>
      </c>
      <c r="AG45" s="263">
        <v>19.8</v>
      </c>
      <c r="AH45" s="60">
        <f>V45+AD45+AG45+AE45+AF45</f>
        <v>37.01771327630172</v>
      </c>
      <c r="AI45" s="55">
        <f>IF(AH45&gt;=40,40,AH45)</f>
        <v>37.01771327630172</v>
      </c>
      <c r="AJ45" s="61"/>
      <c r="AK45" s="62"/>
      <c r="AL45" s="63"/>
      <c r="AM45" s="64">
        <f>100%+AL45</f>
        <v>1</v>
      </c>
      <c r="AN45" s="65">
        <f>ROUNDUP((($E$2*AM45-$AN$4)*AJ45+$AN$4),-3)</f>
        <v>0</v>
      </c>
      <c r="AO45" s="66"/>
    </row>
    <row r="46" spans="1:41" s="22" customFormat="1" ht="26.25" customHeight="1" x14ac:dyDescent="0.15">
      <c r="A46" s="177"/>
      <c r="B46" s="241"/>
      <c r="C46" s="843" t="s">
        <v>1569</v>
      </c>
      <c r="D46" s="844"/>
      <c r="E46" s="844"/>
      <c r="F46" s="845"/>
      <c r="G46" s="46"/>
      <c r="H46" s="47"/>
      <c r="I46" s="172"/>
      <c r="J46" s="217"/>
      <c r="K46" s="217"/>
      <c r="L46" s="217"/>
      <c r="M46" s="217"/>
      <c r="N46" s="50"/>
      <c r="O46" s="51"/>
      <c r="P46" s="674">
        <v>89.28</v>
      </c>
      <c r="Q46" s="53">
        <v>88</v>
      </c>
      <c r="R46" s="53"/>
      <c r="S46" s="54"/>
      <c r="T46" s="54"/>
      <c r="U46" s="496">
        <f>(I45*P46)+(J45*Q46)+(K45*R46)+(L45*S46)</f>
        <v>88.768000000000001</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50.25" customHeight="1" x14ac:dyDescent="0.15">
      <c r="A47" s="43"/>
      <c r="B47" s="256"/>
      <c r="C47" s="80" t="s">
        <v>1590</v>
      </c>
      <c r="D47" s="664"/>
      <c r="E47" s="664"/>
      <c r="F47" s="80" t="s">
        <v>1687</v>
      </c>
      <c r="G47" s="80"/>
      <c r="H47" s="47"/>
      <c r="I47" s="48">
        <v>0.6</v>
      </c>
      <c r="J47" s="49">
        <v>0.4</v>
      </c>
      <c r="K47" s="49"/>
      <c r="L47" s="49"/>
      <c r="M47" s="49"/>
      <c r="N47" s="50">
        <f>SUM(I47:M47)</f>
        <v>1</v>
      </c>
      <c r="O47" s="51"/>
      <c r="P47" s="52">
        <v>8</v>
      </c>
      <c r="Q47" s="53">
        <v>8</v>
      </c>
      <c r="R47" s="53">
        <v>8</v>
      </c>
      <c r="S47" s="53"/>
      <c r="T47" s="53"/>
      <c r="U47" s="54">
        <f>ROUND(((P47*I47)+(Q47*J47)+(R47*K47)+(S47*L47)+(T47*M47)),2)</f>
        <v>8</v>
      </c>
      <c r="V47" s="55">
        <f>IF(U47&gt;=8,8,U47)</f>
        <v>8</v>
      </c>
      <c r="W47" s="57">
        <v>44048635000</v>
      </c>
      <c r="X47" s="57"/>
      <c r="Y47" s="57"/>
      <c r="Z47" s="57">
        <v>8970168000</v>
      </c>
      <c r="AA47" s="57"/>
      <c r="AB47" s="476">
        <f>(((((W47*I47)+(X47*J47)+(Y47*K47)+(Z47*L47)+(AA47*M47))/$L$2)))</f>
        <v>0.34894246362518566</v>
      </c>
      <c r="AC47" s="536">
        <f>12*AB47</f>
        <v>4.1873095635022279</v>
      </c>
      <c r="AD47" s="488">
        <f>IF(AC47&gt;=12,12,AC47)</f>
        <v>4.1873095635022279</v>
      </c>
      <c r="AE47" s="59"/>
      <c r="AF47" s="59">
        <v>0.3</v>
      </c>
      <c r="AG47" s="263">
        <v>19.8</v>
      </c>
      <c r="AH47" s="60">
        <f>V47+AD47+AG47+AE47+AF47</f>
        <v>32.287309563502227</v>
      </c>
      <c r="AI47" s="55">
        <f>IF(AH47&gt;=40,40,AH47)</f>
        <v>32.287309563502227</v>
      </c>
      <c r="AJ47" s="61"/>
      <c r="AK47" s="62"/>
      <c r="AL47" s="63"/>
      <c r="AM47" s="64"/>
      <c r="AN47" s="65"/>
      <c r="AO47" s="66"/>
    </row>
    <row r="48" spans="1:41" s="22" customFormat="1" ht="26.25" customHeight="1" x14ac:dyDescent="0.15">
      <c r="A48" s="177"/>
      <c r="B48" s="256"/>
      <c r="C48" s="843" t="s">
        <v>1569</v>
      </c>
      <c r="D48" s="844"/>
      <c r="E48" s="844"/>
      <c r="F48" s="845"/>
      <c r="G48" s="46"/>
      <c r="H48" s="47"/>
      <c r="I48" s="172"/>
      <c r="J48" s="217"/>
      <c r="K48" s="217"/>
      <c r="L48" s="217"/>
      <c r="M48" s="217"/>
      <c r="N48" s="50"/>
      <c r="O48" s="51"/>
      <c r="P48" s="234">
        <v>88</v>
      </c>
      <c r="Q48" s="54">
        <v>88</v>
      </c>
      <c r="R48" s="54">
        <v>88</v>
      </c>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c r="B49" s="256"/>
      <c r="C49" s="73" t="s">
        <v>1589</v>
      </c>
      <c r="D49" s="71" t="s">
        <v>1588</v>
      </c>
      <c r="E49" s="550"/>
      <c r="F49" s="550"/>
      <c r="G49" s="80"/>
      <c r="H49" s="47"/>
      <c r="I49" s="48">
        <v>0.6</v>
      </c>
      <c r="J49" s="49">
        <v>0.4</v>
      </c>
      <c r="K49" s="49"/>
      <c r="L49" s="49"/>
      <c r="M49" s="49"/>
      <c r="N49" s="50">
        <f>SUM(I49:M49)</f>
        <v>1</v>
      </c>
      <c r="O49" s="51"/>
      <c r="P49" s="52">
        <v>8</v>
      </c>
      <c r="Q49" s="53">
        <v>8</v>
      </c>
      <c r="R49" s="53"/>
      <c r="S49" s="53"/>
      <c r="T49" s="53"/>
      <c r="U49" s="54">
        <f>ROUND(((P49*I49)+(Q49*J49)+(R49*K49)+(S49*L49)+(T49*M49)),3)</f>
        <v>8</v>
      </c>
      <c r="V49" s="55">
        <f>IF(U49&gt;=8,8,U49)</f>
        <v>8</v>
      </c>
      <c r="W49" s="57">
        <v>56329120000</v>
      </c>
      <c r="X49" s="57">
        <v>21649412000</v>
      </c>
      <c r="Y49" s="57"/>
      <c r="Z49" s="57"/>
      <c r="AA49" s="57"/>
      <c r="AB49" s="476">
        <f>(((((W49*I49)+(X49*J49)+(Y49*K49)+(Z49*L49)+(AA49*M49))/$L$2)))</f>
        <v>0.56055966349127107</v>
      </c>
      <c r="AC49" s="536">
        <f>12*AB49</f>
        <v>6.7267159618952528</v>
      </c>
      <c r="AD49" s="488">
        <f>IF(AC49&gt;=12,12,AC49)</f>
        <v>6.7267159618952528</v>
      </c>
      <c r="AE49" s="59"/>
      <c r="AF49" s="59">
        <v>0.3</v>
      </c>
      <c r="AG49" s="263">
        <v>19.8</v>
      </c>
      <c r="AH49" s="60">
        <f>V49+AD49+AG49+AE49+AF49</f>
        <v>34.826715961895246</v>
      </c>
      <c r="AI49" s="55">
        <f>IF(AH49&gt;=40,40,AH49)</f>
        <v>34.826715961895246</v>
      </c>
      <c r="AJ49" s="61"/>
      <c r="AK49" s="62"/>
      <c r="AL49" s="63"/>
      <c r="AM49" s="64">
        <f>100%+AL49</f>
        <v>1</v>
      </c>
      <c r="AN49" s="65">
        <f>ROUNDUP((($E$2*AM49-$AN$4)*AJ49+$AN$4),-3)</f>
        <v>0</v>
      </c>
      <c r="AO49" s="66"/>
    </row>
    <row r="50" spans="1:41" s="22" customFormat="1" ht="26.25" customHeight="1" x14ac:dyDescent="0.15">
      <c r="A50" s="177"/>
      <c r="B50" s="256"/>
      <c r="C50" s="843" t="s">
        <v>1569</v>
      </c>
      <c r="D50" s="844"/>
      <c r="E50" s="844"/>
      <c r="F50" s="845"/>
      <c r="G50" s="46"/>
      <c r="H50" s="47"/>
      <c r="I50" s="172"/>
      <c r="J50" s="217"/>
      <c r="K50" s="217"/>
      <c r="L50" s="217"/>
      <c r="M50" s="217"/>
      <c r="N50" s="50"/>
      <c r="O50" s="51"/>
      <c r="P50" s="234">
        <v>88</v>
      </c>
      <c r="Q50" s="54">
        <v>88</v>
      </c>
      <c r="R50" s="54"/>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54" customHeight="1" x14ac:dyDescent="0.15">
      <c r="A51" s="43"/>
      <c r="B51" s="256"/>
      <c r="C51" s="80"/>
      <c r="D51" s="80" t="s">
        <v>1586</v>
      </c>
      <c r="E51" s="80"/>
      <c r="F51" s="45"/>
      <c r="G51" s="542"/>
      <c r="H51" s="47"/>
      <c r="I51" s="48">
        <v>0.51</v>
      </c>
      <c r="J51" s="49">
        <v>0.49</v>
      </c>
      <c r="K51" s="49"/>
      <c r="L51" s="49"/>
      <c r="M51" s="49"/>
      <c r="N51" s="50">
        <f>SUM(I51:M51)</f>
        <v>1</v>
      </c>
      <c r="O51" s="51"/>
      <c r="P51" s="52">
        <v>8</v>
      </c>
      <c r="Q51" s="53">
        <v>8</v>
      </c>
      <c r="R51" s="53"/>
      <c r="S51" s="53"/>
      <c r="T51" s="53"/>
      <c r="U51" s="54">
        <f>ROUND(((P51*I51)+(Q51*J51)+(R51*K51)+(S51*L51)+(T51*M51)),3)</f>
        <v>8</v>
      </c>
      <c r="V51" s="55">
        <f>IF(U51&gt;=8,8,U51)</f>
        <v>8</v>
      </c>
      <c r="W51" s="57"/>
      <c r="X51" s="57">
        <v>57131058000</v>
      </c>
      <c r="Y51" s="57"/>
      <c r="Z51" s="57"/>
      <c r="AA51" s="57"/>
      <c r="AB51" s="476">
        <f>(((((W51*I51)+(X51*J51)+(Y51*K51)+(Z51*L51)+(AA51*M51))/$L$2)))</f>
        <v>0.3696055334721251</v>
      </c>
      <c r="AC51" s="536">
        <f>12*AB51</f>
        <v>4.4352664016655012</v>
      </c>
      <c r="AD51" s="488">
        <f>IF(AC51&gt;=12,12,AC51)</f>
        <v>4.4352664016655012</v>
      </c>
      <c r="AE51" s="59"/>
      <c r="AF51" s="59">
        <v>0.3</v>
      </c>
      <c r="AG51" s="263">
        <v>19.8</v>
      </c>
      <c r="AH51" s="60">
        <f>V51+AD51+AG51+AE51+AF51</f>
        <v>32.535266401665496</v>
      </c>
      <c r="AI51" s="55">
        <f>IF(AH51&gt;=40,40,AH51)</f>
        <v>32.535266401665496</v>
      </c>
      <c r="AJ51" s="61"/>
      <c r="AK51" s="62"/>
      <c r="AL51" s="63"/>
      <c r="AM51" s="64">
        <f>100%+AL51</f>
        <v>1</v>
      </c>
      <c r="AN51" s="65">
        <f>ROUNDUP((($E$2*AM51-$AN$4)*AJ51+$AN$4),-3)</f>
        <v>0</v>
      </c>
      <c r="AO51" s="66"/>
    </row>
    <row r="52" spans="1:41" s="22" customFormat="1" ht="26.25" customHeight="1" x14ac:dyDescent="0.15">
      <c r="A52" s="177"/>
      <c r="B52" s="256"/>
      <c r="C52" s="843" t="s">
        <v>1569</v>
      </c>
      <c r="D52" s="844"/>
      <c r="E52" s="844"/>
      <c r="F52" s="845"/>
      <c r="G52" s="46"/>
      <c r="H52" s="47"/>
      <c r="I52" s="172"/>
      <c r="J52" s="217"/>
      <c r="K52" s="217"/>
      <c r="L52" s="217"/>
      <c r="M52" s="217"/>
      <c r="N52" s="50"/>
      <c r="O52" s="51"/>
      <c r="P52" s="234">
        <v>88</v>
      </c>
      <c r="Q52" s="54">
        <v>88</v>
      </c>
      <c r="R52" s="54"/>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33" customHeight="1" x14ac:dyDescent="0.15">
      <c r="A53" s="43"/>
      <c r="B53" s="44"/>
      <c r="C53" s="80"/>
      <c r="D53" s="45"/>
      <c r="E53" s="117"/>
      <c r="F53" s="80"/>
      <c r="G53" s="542"/>
      <c r="H53" s="47"/>
      <c r="I53" s="48"/>
      <c r="J53" s="217"/>
      <c r="K53" s="49"/>
      <c r="L53" s="49"/>
      <c r="M53" s="49"/>
      <c r="N53" s="527"/>
      <c r="O53" s="51"/>
      <c r="P53" s="52"/>
      <c r="Q53" s="53"/>
      <c r="R53" s="53"/>
      <c r="S53" s="53"/>
      <c r="T53" s="53"/>
      <c r="U53" s="54"/>
      <c r="V53" s="55"/>
      <c r="W53" s="57"/>
      <c r="X53" s="57"/>
      <c r="Y53" s="57"/>
      <c r="Z53" s="57"/>
      <c r="AA53" s="57"/>
      <c r="AB53" s="476">
        <f>(((((W53*I53)+(X53*J53)+(Y53*K53)+(Z53*L53)+(AA53*M53))/$L$2)))</f>
        <v>0</v>
      </c>
      <c r="AC53" s="536">
        <f>12*AB53</f>
        <v>0</v>
      </c>
      <c r="AD53" s="488">
        <f>IF(AC53&gt;=12,12,AC53)</f>
        <v>0</v>
      </c>
      <c r="AE53" s="59"/>
      <c r="AF53" s="59"/>
      <c r="AG53" s="263"/>
      <c r="AH53" s="60"/>
      <c r="AI53" s="55"/>
      <c r="AJ53" s="61"/>
      <c r="AK53" s="62"/>
      <c r="AL53" s="63"/>
      <c r="AM53" s="64"/>
      <c r="AN53" s="65"/>
      <c r="AO53" s="66"/>
    </row>
    <row r="54" spans="1:41" s="22" customFormat="1" ht="48.75" customHeight="1" x14ac:dyDescent="0.15">
      <c r="A54" s="43"/>
      <c r="B54" s="256"/>
      <c r="C54" s="73" t="s">
        <v>1585</v>
      </c>
      <c r="D54" s="45" t="s">
        <v>1584</v>
      </c>
      <c r="E54" s="104"/>
      <c r="F54" s="104"/>
      <c r="G54" s="632"/>
      <c r="H54" s="47"/>
      <c r="I54" s="48">
        <v>0.65</v>
      </c>
      <c r="J54" s="49">
        <v>0.35</v>
      </c>
      <c r="K54" s="49"/>
      <c r="L54" s="49"/>
      <c r="M54" s="49"/>
      <c r="N54" s="50">
        <f>SUM(I54:M54)</f>
        <v>1</v>
      </c>
      <c r="O54" s="51"/>
      <c r="P54" s="52">
        <v>8</v>
      </c>
      <c r="Q54" s="53">
        <v>8</v>
      </c>
      <c r="R54" s="53"/>
      <c r="S54" s="53"/>
      <c r="T54" s="53"/>
      <c r="U54" s="54">
        <f>ROUND(((P54*I54)+(Q54*J54)+(R54*K54)+(S54*L54)+(T54*M54)),3)</f>
        <v>8</v>
      </c>
      <c r="V54" s="55">
        <f>IF(U54&gt;=8,8,U54)</f>
        <v>8</v>
      </c>
      <c r="W54" s="57">
        <v>39814172000</v>
      </c>
      <c r="X54" s="57">
        <v>8970168000</v>
      </c>
      <c r="Y54" s="57"/>
      <c r="Z54" s="57"/>
      <c r="AA54" s="57"/>
      <c r="AB54" s="476">
        <f>(((((W54*I54)+(X54*J54)+(Y54*K54)+(Z54*L54)+(AA54*M54))/$L$2)))</f>
        <v>0.3831326178642504</v>
      </c>
      <c r="AC54" s="536">
        <f>12*AB54</f>
        <v>4.5975914143710046</v>
      </c>
      <c r="AD54" s="488">
        <f>IF(AC54&gt;=12,12,AC54)</f>
        <v>4.5975914143710046</v>
      </c>
      <c r="AE54" s="59"/>
      <c r="AF54" s="59">
        <v>0.2</v>
      </c>
      <c r="AG54" s="263">
        <v>19.8</v>
      </c>
      <c r="AH54" s="60">
        <f>V54+AD54+AG54+AE54+AF54</f>
        <v>32.59759141437101</v>
      </c>
      <c r="AI54" s="55">
        <f>IF(AH54&gt;=40,40,AH54)</f>
        <v>32.59759141437101</v>
      </c>
      <c r="AJ54" s="61"/>
      <c r="AK54" s="62"/>
      <c r="AL54" s="63"/>
      <c r="AM54" s="64">
        <f>100%+AL54</f>
        <v>1</v>
      </c>
      <c r="AN54" s="65">
        <f>ROUNDUP((($E$2*AM54-$AN$4)*AJ54+$AN$4),-3)</f>
        <v>0</v>
      </c>
      <c r="AO54" s="66"/>
    </row>
    <row r="55" spans="1:41" s="22" customFormat="1" ht="26.25" customHeight="1" x14ac:dyDescent="0.15">
      <c r="A55" s="177"/>
      <c r="B55" s="241"/>
      <c r="C55" s="843" t="s">
        <v>1569</v>
      </c>
      <c r="D55" s="844"/>
      <c r="E55" s="844"/>
      <c r="F55" s="845"/>
      <c r="G55" s="46"/>
      <c r="H55" s="47"/>
      <c r="I55" s="172"/>
      <c r="J55" s="217"/>
      <c r="K55" s="217"/>
      <c r="L55" s="217"/>
      <c r="M55" s="217"/>
      <c r="N55" s="50"/>
      <c r="O55" s="51"/>
      <c r="P55" s="234">
        <v>88</v>
      </c>
      <c r="Q55" s="54">
        <v>88</v>
      </c>
      <c r="R55" s="53"/>
      <c r="S55" s="54"/>
      <c r="T55" s="54"/>
      <c r="U55" s="496">
        <f>(I54*P55)+(J54*Q55)+(K54*R55)+(L54*S55)</f>
        <v>88</v>
      </c>
      <c r="V55" s="55"/>
      <c r="W55" s="57"/>
      <c r="X55" s="57"/>
      <c r="Y55" s="57"/>
      <c r="Z55" s="57"/>
      <c r="AA55" s="57"/>
      <c r="AB55" s="476"/>
      <c r="AC55" s="536"/>
      <c r="AD55" s="478"/>
      <c r="AE55" s="59"/>
      <c r="AF55" s="59"/>
      <c r="AG55" s="263"/>
      <c r="AH55" s="60"/>
      <c r="AI55" s="55"/>
      <c r="AJ55" s="61"/>
      <c r="AK55" s="62"/>
      <c r="AL55" s="63"/>
      <c r="AM55" s="64"/>
      <c r="AN55" s="65"/>
      <c r="AO55" s="66"/>
    </row>
    <row r="56" spans="1:41" s="22" customFormat="1" ht="58.5" customHeight="1" x14ac:dyDescent="0.15">
      <c r="A56" s="43"/>
      <c r="B56" s="256"/>
      <c r="C56" s="80" t="s">
        <v>1583</v>
      </c>
      <c r="D56" s="82"/>
      <c r="E56" s="82"/>
      <c r="F56" s="82"/>
      <c r="G56" s="45"/>
      <c r="H56" s="47"/>
      <c r="I56" s="48">
        <v>0.6</v>
      </c>
      <c r="J56" s="49">
        <v>0.4</v>
      </c>
      <c r="K56" s="49"/>
      <c r="L56" s="49"/>
      <c r="M56" s="49"/>
      <c r="N56" s="50">
        <f>SUM(I56:M56)</f>
        <v>1</v>
      </c>
      <c r="O56" s="51"/>
      <c r="P56" s="52">
        <v>8</v>
      </c>
      <c r="Q56" s="53">
        <v>8</v>
      </c>
      <c r="R56" s="53"/>
      <c r="S56" s="53"/>
      <c r="T56" s="53"/>
      <c r="U56" s="54">
        <f>ROUND(((P56*I56)+(Q56*J56)+(R56*K56)+(S56*L56)+(T56*M56)),3)</f>
        <v>8</v>
      </c>
      <c r="V56" s="55">
        <f>IF(U56&gt;=8,8,U56)</f>
        <v>8</v>
      </c>
      <c r="W56" s="57">
        <v>38849299000</v>
      </c>
      <c r="X56" s="57"/>
      <c r="Y56" s="57"/>
      <c r="Z56" s="57"/>
      <c r="AA56" s="57"/>
      <c r="AB56" s="476">
        <f>(((((W56*I56)+(X56*J56)+(Y56*K56)+(Z56*L56)+(AA56*M56))/$L$2)))</f>
        <v>0.3077546013212773</v>
      </c>
      <c r="AC56" s="536">
        <f>12*AB56</f>
        <v>3.6930552158553276</v>
      </c>
      <c r="AD56" s="488">
        <f>IF(AC56&gt;=12,12,AC56)</f>
        <v>3.6930552158553276</v>
      </c>
      <c r="AE56" s="59"/>
      <c r="AF56" s="59">
        <v>0.3</v>
      </c>
      <c r="AG56" s="263">
        <v>19.8</v>
      </c>
      <c r="AH56" s="60">
        <f>V56+AD56+AG56+AE56+AF56</f>
        <v>31.793055215855329</v>
      </c>
      <c r="AI56" s="55">
        <f>IF(AH56&gt;=40,40,AH56)</f>
        <v>31.793055215855329</v>
      </c>
      <c r="AJ56" s="61"/>
      <c r="AK56" s="62"/>
      <c r="AL56" s="63"/>
      <c r="AM56" s="64">
        <f>100%+AL56</f>
        <v>1</v>
      </c>
      <c r="AN56" s="65">
        <f>ROUNDUP((($E$2*AM56-$AN$4)*AJ56+$AN$4),-3)</f>
        <v>0</v>
      </c>
      <c r="AO56" s="66"/>
    </row>
    <row r="57" spans="1:41" s="22" customFormat="1" ht="26.25" customHeight="1" x14ac:dyDescent="0.15">
      <c r="A57" s="177"/>
      <c r="B57" s="256"/>
      <c r="C57" s="843" t="s">
        <v>1569</v>
      </c>
      <c r="D57" s="844"/>
      <c r="E57" s="844"/>
      <c r="F57" s="845"/>
      <c r="G57" s="46"/>
      <c r="H57" s="47"/>
      <c r="I57" s="172"/>
      <c r="J57" s="217"/>
      <c r="K57" s="217"/>
      <c r="L57" s="217"/>
      <c r="M57" s="217"/>
      <c r="N57" s="50"/>
      <c r="O57" s="51"/>
      <c r="P57" s="234">
        <v>88</v>
      </c>
      <c r="Q57" s="54">
        <v>88</v>
      </c>
      <c r="R57" s="54"/>
      <c r="S57" s="54"/>
      <c r="T57" s="54"/>
      <c r="U57" s="496">
        <f>(I56*P57)+(J56*Q57)+(K56*R57)+(L56*S57)</f>
        <v>88</v>
      </c>
      <c r="V57" s="55"/>
      <c r="W57" s="57"/>
      <c r="X57" s="57"/>
      <c r="Y57" s="57"/>
      <c r="Z57" s="57"/>
      <c r="AA57" s="57"/>
      <c r="AB57" s="476"/>
      <c r="AC57" s="536"/>
      <c r="AD57" s="478"/>
      <c r="AE57" s="59"/>
      <c r="AF57" s="59"/>
      <c r="AG57" s="263"/>
      <c r="AH57" s="60"/>
      <c r="AI57" s="55"/>
      <c r="AJ57" s="61"/>
      <c r="AK57" s="62"/>
      <c r="AL57" s="63"/>
      <c r="AM57" s="64"/>
      <c r="AN57" s="65"/>
      <c r="AO57" s="66"/>
    </row>
    <row r="58" spans="1:41" s="22" customFormat="1" ht="51.75" customHeight="1" x14ac:dyDescent="0.15">
      <c r="A58" s="43"/>
      <c r="B58" s="256"/>
      <c r="C58" s="80" t="s">
        <v>1582</v>
      </c>
      <c r="D58" s="80"/>
      <c r="E58" s="80"/>
      <c r="F58" s="82"/>
      <c r="G58" s="46"/>
      <c r="H58" s="47"/>
      <c r="I58" s="48">
        <v>0.51</v>
      </c>
      <c r="J58" s="49">
        <v>0.49</v>
      </c>
      <c r="K58" s="49"/>
      <c r="L58" s="49"/>
      <c r="M58" s="49"/>
      <c r="N58" s="50">
        <f>SUM(I58:M58)</f>
        <v>1</v>
      </c>
      <c r="O58" s="51"/>
      <c r="P58" s="52">
        <v>8</v>
      </c>
      <c r="Q58" s="53">
        <v>8</v>
      </c>
      <c r="R58" s="53"/>
      <c r="S58" s="53"/>
      <c r="T58" s="53"/>
      <c r="U58" s="54">
        <f>ROUND(((P58*I58)+(Q58*J58)+(R58*K58)+(S58*L58)+(T58*M58)),3)</f>
        <v>8</v>
      </c>
      <c r="V58" s="55">
        <f>IF(U58&gt;=8,8,U58)</f>
        <v>8</v>
      </c>
      <c r="W58" s="57">
        <v>32826052000</v>
      </c>
      <c r="X58" s="57"/>
      <c r="Y58" s="57"/>
      <c r="Z58" s="57"/>
      <c r="AA58" s="57"/>
      <c r="AB58" s="476">
        <f>(((((W58*I58)+(X58*J58)+(Y58*K58)+(Z58*L58)+(AA58*M58))/$L$2)))</f>
        <v>0.22103393073526989</v>
      </c>
      <c r="AC58" s="536">
        <f>12*AB58</f>
        <v>2.6524071688232387</v>
      </c>
      <c r="AD58" s="488">
        <f>IF(AC58&gt;=12,12,AC58)</f>
        <v>2.6524071688232387</v>
      </c>
      <c r="AE58" s="59"/>
      <c r="AF58" s="59">
        <v>0.3</v>
      </c>
      <c r="AG58" s="263">
        <v>19.8</v>
      </c>
      <c r="AH58" s="60">
        <f>V58+AD58+AG58+AE58+AF58</f>
        <v>30.75240716882324</v>
      </c>
      <c r="AI58" s="55">
        <f>IF(AH58&gt;=40,40,AH58)</f>
        <v>30.75240716882324</v>
      </c>
      <c r="AJ58" s="61"/>
      <c r="AK58" s="62"/>
      <c r="AL58" s="63"/>
      <c r="AM58" s="64">
        <f>100%+AL58</f>
        <v>1</v>
      </c>
      <c r="AN58" s="65">
        <f>ROUNDUP((($E$2*AM58-$AN$4)*AJ58+$AN$4),-3)</f>
        <v>0</v>
      </c>
      <c r="AO58" s="66"/>
    </row>
    <row r="59" spans="1:41" s="22" customFormat="1" ht="26.25" customHeight="1" x14ac:dyDescent="0.15">
      <c r="A59" s="177"/>
      <c r="B59" s="256"/>
      <c r="C59" s="843" t="s">
        <v>1569</v>
      </c>
      <c r="D59" s="844"/>
      <c r="E59" s="844"/>
      <c r="F59" s="845"/>
      <c r="G59" s="46"/>
      <c r="H59" s="47"/>
      <c r="I59" s="172"/>
      <c r="J59" s="217"/>
      <c r="K59" s="217"/>
      <c r="L59" s="217"/>
      <c r="M59" s="217"/>
      <c r="N59" s="50"/>
      <c r="O59" s="51"/>
      <c r="P59" s="234">
        <v>88</v>
      </c>
      <c r="Q59" s="54">
        <v>88</v>
      </c>
      <c r="R59" s="54"/>
      <c r="S59" s="54"/>
      <c r="T59" s="54"/>
      <c r="U59" s="496">
        <f>(I58*P59)+(J58*Q59)+(K58*R59)+(L58*S59)</f>
        <v>88</v>
      </c>
      <c r="V59" s="55"/>
      <c r="W59" s="57"/>
      <c r="X59" s="57"/>
      <c r="Y59" s="57"/>
      <c r="Z59" s="57"/>
      <c r="AA59" s="57"/>
      <c r="AB59" s="476"/>
      <c r="AC59" s="536"/>
      <c r="AD59" s="478"/>
      <c r="AE59" s="59"/>
      <c r="AF59" s="59"/>
      <c r="AG59" s="263"/>
      <c r="AH59" s="60"/>
      <c r="AI59" s="55"/>
      <c r="AJ59" s="61"/>
      <c r="AK59" s="62"/>
      <c r="AL59" s="63"/>
      <c r="AM59" s="64"/>
      <c r="AN59" s="65"/>
      <c r="AO59" s="66"/>
    </row>
    <row r="60" spans="1:41" s="22" customFormat="1" ht="48.75" customHeight="1" x14ac:dyDescent="0.15">
      <c r="A60" s="43"/>
      <c r="B60" s="256"/>
      <c r="C60" s="45" t="s">
        <v>1581</v>
      </c>
      <c r="D60" s="80" t="s">
        <v>1580</v>
      </c>
      <c r="E60" s="45"/>
      <c r="F60" s="691"/>
      <c r="G60" s="46"/>
      <c r="H60" s="47"/>
      <c r="I60" s="48">
        <v>0.51</v>
      </c>
      <c r="J60" s="49">
        <v>0.49</v>
      </c>
      <c r="K60" s="217"/>
      <c r="L60" s="49"/>
      <c r="M60" s="49"/>
      <c r="N60" s="50">
        <f>SUM(I60:M60)</f>
        <v>1</v>
      </c>
      <c r="O60" s="51"/>
      <c r="P60" s="52">
        <v>8</v>
      </c>
      <c r="Q60" s="53">
        <v>8</v>
      </c>
      <c r="R60" s="53"/>
      <c r="S60" s="53"/>
      <c r="T60" s="53"/>
      <c r="U60" s="54">
        <f>ROUND(((P60*I60)+(Q60*J60)+(R60*K60)+(S60*L60)+(T60*M60)),3)</f>
        <v>8</v>
      </c>
      <c r="V60" s="55">
        <f>IF(U60&gt;=8,8,U60)</f>
        <v>8</v>
      </c>
      <c r="W60" s="57">
        <v>32775215000</v>
      </c>
      <c r="X60" s="57">
        <v>3860300000</v>
      </c>
      <c r="Y60" s="57"/>
      <c r="Z60" s="57"/>
      <c r="AA60" s="57"/>
      <c r="AB60" s="476">
        <f>(((((W60*I60)+(X60*J60)+(Y60*K60)+(Z60*L60)+(AA60*M60))/$L$2)))</f>
        <v>0.2456655712068736</v>
      </c>
      <c r="AC60" s="536">
        <f>12*AB60</f>
        <v>2.9479868544824832</v>
      </c>
      <c r="AD60" s="488">
        <f>IF(AC60&gt;=12,12,AC60)</f>
        <v>2.9479868544824832</v>
      </c>
      <c r="AE60" s="59"/>
      <c r="AF60" s="59">
        <v>0.3</v>
      </c>
      <c r="AG60" s="263">
        <v>19.8</v>
      </c>
      <c r="AH60" s="60">
        <f>V60+AD60+AG60+AE60+AF60</f>
        <v>31.047986854482485</v>
      </c>
      <c r="AI60" s="55">
        <f>IF(AH60&gt;=40,40,AH60)</f>
        <v>31.047986854482485</v>
      </c>
      <c r="AJ60" s="61"/>
      <c r="AK60" s="62"/>
      <c r="AL60" s="63"/>
      <c r="AM60" s="64"/>
      <c r="AN60" s="65"/>
      <c r="AO60" s="66"/>
    </row>
    <row r="61" spans="1:41" s="22" customFormat="1" ht="26.25" customHeight="1" x14ac:dyDescent="0.15">
      <c r="A61" s="177"/>
      <c r="B61" s="241"/>
      <c r="C61" s="843" t="s">
        <v>1569</v>
      </c>
      <c r="D61" s="844"/>
      <c r="E61" s="844"/>
      <c r="F61" s="845"/>
      <c r="G61" s="46"/>
      <c r="H61" s="47"/>
      <c r="I61" s="172"/>
      <c r="J61" s="217"/>
      <c r="K61" s="217"/>
      <c r="L61" s="217"/>
      <c r="M61" s="217"/>
      <c r="N61" s="50"/>
      <c r="O61" s="51"/>
      <c r="P61" s="234">
        <v>88</v>
      </c>
      <c r="Q61" s="53">
        <v>88</v>
      </c>
      <c r="R61" s="53"/>
      <c r="S61" s="54"/>
      <c r="T61" s="54"/>
      <c r="U61" s="496">
        <f>(I60*P61)+(J60*Q61)+(K60*R61)+(L60*S61)</f>
        <v>88</v>
      </c>
      <c r="V61" s="55"/>
      <c r="W61" s="57"/>
      <c r="X61" s="57"/>
      <c r="Y61" s="57"/>
      <c r="Z61" s="57"/>
      <c r="AA61" s="57"/>
      <c r="AB61" s="476"/>
      <c r="AC61" s="536"/>
      <c r="AD61" s="478"/>
      <c r="AE61" s="59"/>
      <c r="AF61" s="59"/>
      <c r="AG61" s="263"/>
      <c r="AH61" s="60"/>
      <c r="AI61" s="55"/>
      <c r="AJ61" s="61"/>
      <c r="AK61" s="62"/>
      <c r="AL61" s="63"/>
      <c r="AM61" s="64"/>
      <c r="AN61" s="65"/>
      <c r="AO61" s="66"/>
    </row>
    <row r="62" spans="1:41" s="22" customFormat="1" ht="48.75" customHeight="1" x14ac:dyDescent="0.15">
      <c r="A62" s="43"/>
      <c r="B62" s="256"/>
      <c r="C62" s="45"/>
      <c r="D62" s="700" t="s">
        <v>1579</v>
      </c>
      <c r="E62" s="80" t="s">
        <v>1578</v>
      </c>
      <c r="F62" s="104"/>
      <c r="G62" s="46"/>
      <c r="H62" s="47" t="s">
        <v>1577</v>
      </c>
      <c r="I62" s="48">
        <v>0.7</v>
      </c>
      <c r="J62" s="49">
        <v>0.3</v>
      </c>
      <c r="K62" s="49"/>
      <c r="L62" s="49"/>
      <c r="M62" s="49"/>
      <c r="N62" s="50">
        <f>SUM(I62:M62)</f>
        <v>1</v>
      </c>
      <c r="O62" s="51"/>
      <c r="P62" s="52">
        <v>8</v>
      </c>
      <c r="Q62" s="53">
        <v>8</v>
      </c>
      <c r="R62" s="53"/>
      <c r="S62" s="53"/>
      <c r="T62" s="53"/>
      <c r="U62" s="54">
        <f>ROUND(((P62*I62)+(Q62*J62)+(R62*K62)+(S62*L62)+(T62*M62)),3)</f>
        <v>8</v>
      </c>
      <c r="V62" s="55">
        <f>IF(U62&gt;=8,8,U62)</f>
        <v>8</v>
      </c>
      <c r="W62" s="57"/>
      <c r="X62" s="57"/>
      <c r="Y62" s="57">
        <v>40616090000</v>
      </c>
      <c r="Z62" s="57"/>
      <c r="AA62" s="57"/>
      <c r="AB62" s="476">
        <f>(((((W62*I62)+(X62*J62)+(Y62*K62)+(Z62*L62)+(AA62*M62))/$L$2)))</f>
        <v>0</v>
      </c>
      <c r="AC62" s="536">
        <f>12*AB62</f>
        <v>0</v>
      </c>
      <c r="AD62" s="488">
        <f>IF(AC62&gt;=12,12,AC62)</f>
        <v>0</v>
      </c>
      <c r="AE62" s="59"/>
      <c r="AF62" s="59">
        <v>0.3</v>
      </c>
      <c r="AG62" s="263">
        <v>19.8</v>
      </c>
      <c r="AH62" s="60">
        <f>V62+AD62+AG62+AE62+AF62</f>
        <v>28.1</v>
      </c>
      <c r="AI62" s="55">
        <f>IF(AH62&gt;=40,40,AH62)</f>
        <v>28.1</v>
      </c>
      <c r="AJ62" s="61"/>
      <c r="AK62" s="62"/>
      <c r="AL62" s="63"/>
      <c r="AM62" s="64">
        <f>100%+AL62</f>
        <v>1</v>
      </c>
      <c r="AN62" s="65">
        <f>ROUNDUP((($E$2*AM62-$AN$4)*AJ62+$AN$4),-3)</f>
        <v>0</v>
      </c>
      <c r="AO62" s="66"/>
    </row>
    <row r="63" spans="1:41" s="22" customFormat="1" ht="26.25" customHeight="1" x14ac:dyDescent="0.15">
      <c r="A63" s="177"/>
      <c r="B63" s="256"/>
      <c r="C63" s="843" t="s">
        <v>1576</v>
      </c>
      <c r="D63" s="844"/>
      <c r="E63" s="844"/>
      <c r="F63" s="845"/>
      <c r="G63" s="46"/>
      <c r="H63" s="47"/>
      <c r="I63" s="172"/>
      <c r="J63" s="217"/>
      <c r="K63" s="217"/>
      <c r="L63" s="217"/>
      <c r="M63" s="217"/>
      <c r="N63" s="50"/>
      <c r="O63" s="51"/>
      <c r="P63" s="234">
        <v>88</v>
      </c>
      <c r="Q63" s="54">
        <v>88</v>
      </c>
      <c r="R63" s="54"/>
      <c r="S63" s="54"/>
      <c r="T63" s="54"/>
      <c r="U63" s="496">
        <f>(I62*P63)+(J62*Q63)+(K62*R63)+(L62*S63)</f>
        <v>88</v>
      </c>
      <c r="V63" s="55"/>
      <c r="W63" s="57"/>
      <c r="X63" s="57"/>
      <c r="Y63" s="57"/>
      <c r="Z63" s="57"/>
      <c r="AA63" s="57"/>
      <c r="AB63" s="476"/>
      <c r="AC63" s="536"/>
      <c r="AD63" s="478"/>
      <c r="AE63" s="59"/>
      <c r="AF63" s="59"/>
      <c r="AG63" s="263"/>
      <c r="AH63" s="60"/>
      <c r="AI63" s="55"/>
      <c r="AJ63" s="61"/>
      <c r="AK63" s="62"/>
      <c r="AL63" s="63"/>
      <c r="AM63" s="64"/>
      <c r="AN63" s="65"/>
      <c r="AO63" s="66"/>
    </row>
    <row r="64" spans="1:41" s="22" customFormat="1" ht="51.75" customHeight="1" x14ac:dyDescent="0.15">
      <c r="A64" s="43"/>
      <c r="B64" s="256"/>
      <c r="C64" s="80"/>
      <c r="D64" s="691"/>
      <c r="E64" s="45" t="s">
        <v>1575</v>
      </c>
      <c r="F64" s="80"/>
      <c r="G64" s="632"/>
      <c r="H64" s="47" t="s">
        <v>1574</v>
      </c>
      <c r="I64" s="48">
        <v>0.6</v>
      </c>
      <c r="J64" s="49">
        <v>0.4</v>
      </c>
      <c r="K64" s="49"/>
      <c r="L64" s="49"/>
      <c r="M64" s="49"/>
      <c r="N64" s="50">
        <f>SUM(I64:M64)</f>
        <v>1</v>
      </c>
      <c r="O64" s="51"/>
      <c r="P64" s="52">
        <v>8</v>
      </c>
      <c r="Q64" s="53">
        <v>8</v>
      </c>
      <c r="R64" s="53"/>
      <c r="S64" s="53"/>
      <c r="T64" s="53"/>
      <c r="U64" s="54">
        <f>ROUND(((P64*I64)+(Q64*J64)+(R64*K64)+(S64*L64)+(T64*M64)),3)</f>
        <v>8</v>
      </c>
      <c r="V64" s="55">
        <f>IF(U64&gt;=8,8,U64)</f>
        <v>8</v>
      </c>
      <c r="W64" s="57"/>
      <c r="X64" s="57"/>
      <c r="Y64" s="57">
        <v>3664456000</v>
      </c>
      <c r="Z64" s="57"/>
      <c r="AA64" s="57"/>
      <c r="AB64" s="476">
        <f>(((((W64*I64)+(X64*J64)+(Y64*K64)+(Z64*L64)+(AA64*M64))/$L$2)))</f>
        <v>0</v>
      </c>
      <c r="AC64" s="536">
        <f>12*AB64</f>
        <v>0</v>
      </c>
      <c r="AD64" s="488">
        <f>IF(AC64&gt;=12,12,AC64)</f>
        <v>0</v>
      </c>
      <c r="AE64" s="59"/>
      <c r="AF64" s="59">
        <v>0.3</v>
      </c>
      <c r="AG64" s="263">
        <v>19.8</v>
      </c>
      <c r="AH64" s="60">
        <f>V64+AD64+AG64+AE64+AF64</f>
        <v>28.1</v>
      </c>
      <c r="AI64" s="55">
        <f>IF(AH64&gt;=40,40,AH64)</f>
        <v>28.1</v>
      </c>
      <c r="AJ64" s="61"/>
      <c r="AK64" s="62"/>
      <c r="AL64" s="63"/>
      <c r="AM64" s="64">
        <f>100%+AL64</f>
        <v>1</v>
      </c>
      <c r="AN64" s="65">
        <f>ROUNDUP((($E$2*AM64-$AN$4)*AJ64+$AN$4),-3)</f>
        <v>0</v>
      </c>
      <c r="AO64" s="66"/>
    </row>
    <row r="65" spans="1:41" s="22" customFormat="1" ht="26.25" customHeight="1" x14ac:dyDescent="0.15">
      <c r="A65" s="177"/>
      <c r="B65" s="256"/>
      <c r="C65" s="843" t="s">
        <v>1569</v>
      </c>
      <c r="D65" s="844"/>
      <c r="E65" s="844"/>
      <c r="F65" s="845"/>
      <c r="G65" s="46"/>
      <c r="H65" s="47"/>
      <c r="I65" s="172"/>
      <c r="J65" s="217"/>
      <c r="K65" s="217"/>
      <c r="L65" s="217"/>
      <c r="M65" s="217"/>
      <c r="N65" s="50"/>
      <c r="O65" s="51"/>
      <c r="P65" s="234">
        <v>88</v>
      </c>
      <c r="Q65" s="54">
        <v>88</v>
      </c>
      <c r="R65" s="54"/>
      <c r="S65" s="54"/>
      <c r="T65" s="54"/>
      <c r="U65" s="496">
        <f>(I64*P65)+(J64*Q65)+(K64*R65)+(L64*S65)</f>
        <v>88</v>
      </c>
      <c r="V65" s="55"/>
      <c r="W65" s="57"/>
      <c r="X65" s="57"/>
      <c r="Y65" s="57"/>
      <c r="Z65" s="57"/>
      <c r="AA65" s="57"/>
      <c r="AB65" s="476"/>
      <c r="AC65" s="536"/>
      <c r="AD65" s="478"/>
      <c r="AE65" s="59"/>
      <c r="AF65" s="59"/>
      <c r="AG65" s="263"/>
      <c r="AH65" s="60"/>
      <c r="AI65" s="55"/>
      <c r="AJ65" s="61"/>
      <c r="AK65" s="62"/>
      <c r="AL65" s="63"/>
      <c r="AM65" s="64"/>
      <c r="AN65" s="65"/>
      <c r="AO65" s="66"/>
    </row>
    <row r="66" spans="1:41" s="22" customFormat="1" ht="48.75" customHeight="1" x14ac:dyDescent="0.15">
      <c r="A66" s="43"/>
      <c r="B66" s="256"/>
      <c r="C66" s="80"/>
      <c r="D66" s="82"/>
      <c r="E66" s="80"/>
      <c r="F66" s="82"/>
      <c r="G66" s="632"/>
      <c r="H66" s="47"/>
      <c r="I66" s="48">
        <v>0.6</v>
      </c>
      <c r="J66" s="49">
        <v>0.4</v>
      </c>
      <c r="K66" s="49"/>
      <c r="L66" s="49"/>
      <c r="M66" s="49"/>
      <c r="N66" s="50">
        <f>SUM(I66:M66)</f>
        <v>1</v>
      </c>
      <c r="O66" s="51"/>
      <c r="P66" s="52">
        <v>8</v>
      </c>
      <c r="Q66" s="53">
        <v>8</v>
      </c>
      <c r="R66" s="53"/>
      <c r="S66" s="53"/>
      <c r="T66" s="53"/>
      <c r="U66" s="54">
        <f>ROUND(((P66*I66)+(Q66*J66)+(R66*K66)+(S66*L66)+(T66*M66)),3)</f>
        <v>8</v>
      </c>
      <c r="V66" s="55">
        <f>IF(U66&gt;=8,8,U66)</f>
        <v>8</v>
      </c>
      <c r="W66" s="57"/>
      <c r="X66" s="57"/>
      <c r="Y66" s="57"/>
      <c r="Z66" s="57"/>
      <c r="AA66" s="57"/>
      <c r="AB66" s="476">
        <f>(((((W66*I66)+(X66*J66)+(Y66*K66)+(Z66*L66)+(AA66*M66))/$L$2)))</f>
        <v>0</v>
      </c>
      <c r="AC66" s="536">
        <f>12*AB66</f>
        <v>0</v>
      </c>
      <c r="AD66" s="488">
        <f>IF(AC66&gt;=12,12,AC66)</f>
        <v>0</v>
      </c>
      <c r="AE66" s="59"/>
      <c r="AF66" s="59">
        <v>0.3</v>
      </c>
      <c r="AG66" s="263">
        <v>19.8</v>
      </c>
      <c r="AH66" s="60">
        <f>V66+AD66+AG66+AE66+AF66</f>
        <v>28.1</v>
      </c>
      <c r="AI66" s="55">
        <f>IF(AH66&gt;=40,40,AH66)</f>
        <v>28.1</v>
      </c>
      <c r="AJ66" s="61"/>
      <c r="AK66" s="62"/>
      <c r="AL66" s="63"/>
      <c r="AM66" s="64">
        <f>100%+AL66</f>
        <v>1</v>
      </c>
      <c r="AN66" s="65">
        <f>ROUNDUP((($E$2*AM66-$AN$4)*AJ66+$AN$4),-3)</f>
        <v>0</v>
      </c>
      <c r="AO66" s="66"/>
    </row>
    <row r="67" spans="1:41" s="22" customFormat="1" ht="26.25" customHeight="1" x14ac:dyDescent="0.15">
      <c r="A67" s="177"/>
      <c r="B67" s="256"/>
      <c r="C67" s="843" t="s">
        <v>1569</v>
      </c>
      <c r="D67" s="844"/>
      <c r="E67" s="844"/>
      <c r="F67" s="845"/>
      <c r="G67" s="46"/>
      <c r="H67" s="47"/>
      <c r="I67" s="172"/>
      <c r="J67" s="217"/>
      <c r="K67" s="217"/>
      <c r="L67" s="217"/>
      <c r="M67" s="217"/>
      <c r="N67" s="50"/>
      <c r="O67" s="51"/>
      <c r="P67" s="234">
        <v>88</v>
      </c>
      <c r="Q67" s="54">
        <v>88</v>
      </c>
      <c r="R67" s="54"/>
      <c r="S67" s="54"/>
      <c r="T67" s="54"/>
      <c r="U67" s="496">
        <f>(I66*P67)+(J66*Q67)+(K66*R67)+(L66*S67)</f>
        <v>88</v>
      </c>
      <c r="V67" s="55"/>
      <c r="W67" s="57"/>
      <c r="X67" s="57"/>
      <c r="Y67" s="57"/>
      <c r="Z67" s="57"/>
      <c r="AA67" s="57"/>
      <c r="AB67" s="476"/>
      <c r="AC67" s="536"/>
      <c r="AD67" s="478"/>
      <c r="AE67" s="59"/>
      <c r="AF67" s="59"/>
      <c r="AG67" s="263"/>
      <c r="AH67" s="60"/>
      <c r="AI67" s="55"/>
      <c r="AJ67" s="61"/>
      <c r="AK67" s="62"/>
      <c r="AL67" s="63"/>
      <c r="AM67" s="64"/>
      <c r="AN67" s="65"/>
      <c r="AO67" s="66"/>
    </row>
    <row r="68" spans="1:41" s="22" customFormat="1" ht="48.75" customHeight="1" x14ac:dyDescent="0.15">
      <c r="A68" s="43"/>
      <c r="B68" s="256"/>
      <c r="C68" s="73"/>
      <c r="D68" s="45"/>
      <c r="E68" s="45"/>
      <c r="F68" s="45"/>
      <c r="G68" s="46"/>
      <c r="H68" s="47"/>
      <c r="I68" s="48">
        <v>0.65</v>
      </c>
      <c r="J68" s="49">
        <v>0.35</v>
      </c>
      <c r="K68" s="49"/>
      <c r="L68" s="49"/>
      <c r="M68" s="49"/>
      <c r="N68" s="527">
        <f>SUM(I68:M68)</f>
        <v>1</v>
      </c>
      <c r="O68" s="51"/>
      <c r="P68" s="52">
        <v>8</v>
      </c>
      <c r="Q68" s="53">
        <v>8</v>
      </c>
      <c r="R68" s="53"/>
      <c r="S68" s="53"/>
      <c r="T68" s="53"/>
      <c r="U68" s="54">
        <f>ROUND(((P68*I68)+(Q68*J68)+(R68*K68)+(S68*L68)+(T68*M68)),3)</f>
        <v>8</v>
      </c>
      <c r="V68" s="55">
        <f>IF(U68&gt;=8,8,U68)</f>
        <v>8</v>
      </c>
      <c r="W68" s="57"/>
      <c r="X68" s="57"/>
      <c r="Y68" s="57"/>
      <c r="Z68" s="57"/>
      <c r="AA68" s="57"/>
      <c r="AB68" s="476">
        <f>(((((W68*I68)+(X68*J68)+(Y68*K68)+(Z68*L68)+(AA68*M68))/$L$2)))</f>
        <v>0</v>
      </c>
      <c r="AC68" s="536">
        <f>12*AB68</f>
        <v>0</v>
      </c>
      <c r="AD68" s="488">
        <f>IF(AC68&gt;=12,12,AC68)</f>
        <v>0</v>
      </c>
      <c r="AE68" s="59"/>
      <c r="AF68" s="59">
        <v>0.2</v>
      </c>
      <c r="AG68" s="263">
        <v>19.8</v>
      </c>
      <c r="AH68" s="60">
        <f>V68+AD68+AG68+AE68+AF68</f>
        <v>28</v>
      </c>
      <c r="AI68" s="55">
        <f>IF(AH68&gt;=40,40,AH68)</f>
        <v>28</v>
      </c>
      <c r="AJ68" s="61"/>
      <c r="AK68" s="62"/>
      <c r="AL68" s="63"/>
      <c r="AM68" s="64">
        <f>100%+AL68</f>
        <v>1</v>
      </c>
      <c r="AN68" s="65">
        <f>ROUNDUP((($E$2*AM68-$AN$4)*AJ68+$AN$4),-3)</f>
        <v>0</v>
      </c>
      <c r="AO68" s="66"/>
    </row>
    <row r="69" spans="1:41" s="22" customFormat="1" ht="26.25" customHeight="1" x14ac:dyDescent="0.15">
      <c r="A69" s="177"/>
      <c r="B69" s="256"/>
      <c r="C69" s="843" t="s">
        <v>1569</v>
      </c>
      <c r="D69" s="844"/>
      <c r="E69" s="844"/>
      <c r="F69" s="845"/>
      <c r="G69" s="46"/>
      <c r="H69" s="47"/>
      <c r="I69" s="172"/>
      <c r="J69" s="217"/>
      <c r="K69" s="217"/>
      <c r="L69" s="217"/>
      <c r="M69" s="217"/>
      <c r="N69" s="50"/>
      <c r="O69" s="51"/>
      <c r="P69" s="234">
        <v>88</v>
      </c>
      <c r="Q69" s="54">
        <v>88</v>
      </c>
      <c r="R69" s="54"/>
      <c r="S69" s="54"/>
      <c r="T69" s="54"/>
      <c r="U69" s="496">
        <f>(I68*P69)+(J68*Q69)+(K68*R69)+(L68*S69)</f>
        <v>88</v>
      </c>
      <c r="V69" s="55"/>
      <c r="W69" s="57"/>
      <c r="X69" s="57"/>
      <c r="Y69" s="57"/>
      <c r="Z69" s="57"/>
      <c r="AA69" s="57"/>
      <c r="AB69" s="476"/>
      <c r="AC69" s="536"/>
      <c r="AD69" s="478"/>
      <c r="AE69" s="59"/>
      <c r="AF69" s="59"/>
      <c r="AG69" s="263"/>
      <c r="AH69" s="60"/>
      <c r="AI69" s="55"/>
      <c r="AJ69" s="61"/>
      <c r="AK69" s="62"/>
      <c r="AL69" s="63"/>
      <c r="AM69" s="64"/>
      <c r="AN69" s="65"/>
      <c r="AO69" s="66"/>
    </row>
    <row r="70" spans="1:41" s="22" customFormat="1" ht="58.5" customHeight="1" x14ac:dyDescent="0.15">
      <c r="A70" s="43"/>
      <c r="B70" s="256"/>
      <c r="C70" s="80"/>
      <c r="D70" s="80"/>
      <c r="E70" s="80"/>
      <c r="F70" s="80"/>
      <c r="G70" s="542"/>
      <c r="H70" s="47"/>
      <c r="I70" s="48">
        <v>0.6</v>
      </c>
      <c r="J70" s="49">
        <v>0.4</v>
      </c>
      <c r="K70" s="49"/>
      <c r="L70" s="49"/>
      <c r="M70" s="49"/>
      <c r="N70" s="50">
        <f>SUM(I70:M70)</f>
        <v>1</v>
      </c>
      <c r="O70" s="51"/>
      <c r="P70" s="52">
        <v>8</v>
      </c>
      <c r="Q70" s="53">
        <v>8</v>
      </c>
      <c r="R70" s="53"/>
      <c r="S70" s="53"/>
      <c r="T70" s="53"/>
      <c r="U70" s="54">
        <f>ROUND(((P70*I70)+(Q70*J70)+(R70*K70)+(S70*L70)+(T70*M70)),3)</f>
        <v>8</v>
      </c>
      <c r="V70" s="55">
        <f>IF(U70&gt;=8,8,U70)</f>
        <v>8</v>
      </c>
      <c r="W70" s="57"/>
      <c r="X70" s="57"/>
      <c r="Y70" s="57"/>
      <c r="Z70" s="57"/>
      <c r="AA70" s="57"/>
      <c r="AB70" s="476">
        <f>(((((W70*I70)+(X70*J70)+(Y70*K70)+(Z70*L70)+(AA70*M70))/$L$2)))</f>
        <v>0</v>
      </c>
      <c r="AC70" s="536">
        <f>12*AB70</f>
        <v>0</v>
      </c>
      <c r="AD70" s="488">
        <f>IF(AC70&gt;=12,12,AC70)</f>
        <v>0</v>
      </c>
      <c r="AE70" s="59"/>
      <c r="AF70" s="59">
        <v>0.3</v>
      </c>
      <c r="AG70" s="263">
        <v>19.8</v>
      </c>
      <c r="AH70" s="60">
        <f>V70+AD70+AG70+AE70+AF70</f>
        <v>28.1</v>
      </c>
      <c r="AI70" s="55">
        <f>IF(AH70&gt;=40,40,AH70)</f>
        <v>28.1</v>
      </c>
      <c r="AJ70" s="61"/>
      <c r="AK70" s="62"/>
      <c r="AL70" s="63"/>
      <c r="AM70" s="64">
        <f>100%+AL70</f>
        <v>1</v>
      </c>
      <c r="AN70" s="65">
        <f>ROUNDUP((($E$2*AM70-$AN$4)*AJ70+$AN$4),-3)</f>
        <v>0</v>
      </c>
      <c r="AO70" s="66"/>
    </row>
    <row r="71" spans="1:41" s="22" customFormat="1" ht="26.25" customHeight="1" x14ac:dyDescent="0.15">
      <c r="A71" s="177"/>
      <c r="B71" s="256"/>
      <c r="C71" s="843" t="s">
        <v>1569</v>
      </c>
      <c r="D71" s="844"/>
      <c r="E71" s="844"/>
      <c r="F71" s="845"/>
      <c r="G71" s="46"/>
      <c r="H71" s="47"/>
      <c r="I71" s="172"/>
      <c r="J71" s="217"/>
      <c r="K71" s="217"/>
      <c r="L71" s="217"/>
      <c r="M71" s="217"/>
      <c r="N71" s="50"/>
      <c r="O71" s="51"/>
      <c r="P71" s="234">
        <v>88</v>
      </c>
      <c r="Q71" s="234">
        <v>88</v>
      </c>
      <c r="R71" s="54"/>
      <c r="S71" s="54"/>
      <c r="T71" s="54"/>
      <c r="U71" s="496">
        <f>(I70*P71)+(J70*Q71)+(K70*R71)+(L70*S71)</f>
        <v>88</v>
      </c>
      <c r="V71" s="55"/>
      <c r="W71" s="57"/>
      <c r="X71" s="57"/>
      <c r="Y71" s="57"/>
      <c r="Z71" s="57"/>
      <c r="AA71" s="57"/>
      <c r="AB71" s="476"/>
      <c r="AC71" s="536"/>
      <c r="AD71" s="478"/>
      <c r="AE71" s="59"/>
      <c r="AF71" s="59"/>
      <c r="AG71" s="263"/>
      <c r="AH71" s="60"/>
      <c r="AI71" s="55"/>
      <c r="AJ71" s="61"/>
      <c r="AK71" s="62"/>
      <c r="AL71" s="63"/>
      <c r="AM71" s="64"/>
      <c r="AN71" s="65"/>
      <c r="AO71" s="66"/>
    </row>
    <row r="72" spans="1:41" s="22" customFormat="1" ht="48.75" customHeight="1" x14ac:dyDescent="0.15">
      <c r="A72" s="43"/>
      <c r="B72" s="256"/>
      <c r="C72" s="80"/>
      <c r="D72" s="80"/>
      <c r="E72" s="80"/>
      <c r="F72" s="45"/>
      <c r="G72" s="80"/>
      <c r="H72" s="47"/>
      <c r="I72" s="48">
        <v>0.5</v>
      </c>
      <c r="J72" s="49">
        <v>0.4</v>
      </c>
      <c r="K72" s="49">
        <v>0.1</v>
      </c>
      <c r="L72" s="49"/>
      <c r="M72" s="49"/>
      <c r="N72" s="50">
        <f>SUM(I72:M72)</f>
        <v>1</v>
      </c>
      <c r="O72" s="51"/>
      <c r="P72" s="53">
        <v>8</v>
      </c>
      <c r="Q72" s="53">
        <v>8</v>
      </c>
      <c r="R72" s="53">
        <v>8</v>
      </c>
      <c r="S72" s="53">
        <v>8</v>
      </c>
      <c r="T72" s="53"/>
      <c r="U72" s="54">
        <f>ROUND(((P72*I72)+(Q72*J72)+(R72*K72)+(S72*L72)+(T72*M72)),3)</f>
        <v>8</v>
      </c>
      <c r="V72" s="55">
        <f>IF(U72&gt;=8,8,U72)</f>
        <v>8</v>
      </c>
      <c r="W72" s="57"/>
      <c r="X72" s="57"/>
      <c r="Y72" s="57"/>
      <c r="Z72" s="57"/>
      <c r="AA72" s="57"/>
      <c r="AB72" s="476">
        <f>(((((W72*I72)+(X72*J72)+(Y72*K72)+(Z72*L72)+(AA72*M72))/$L$2)))</f>
        <v>0</v>
      </c>
      <c r="AC72" s="536">
        <f>12*AB72</f>
        <v>0</v>
      </c>
      <c r="AD72" s="488">
        <f>IF(AC72&gt;=12,12,AC72)</f>
        <v>0</v>
      </c>
      <c r="AE72" s="59"/>
      <c r="AF72" s="59">
        <v>0.3</v>
      </c>
      <c r="AG72" s="263">
        <v>19.8</v>
      </c>
      <c r="AH72" s="60">
        <f>V72+AD72+AG72+AE72+AF72</f>
        <v>28.1</v>
      </c>
      <c r="AI72" s="55">
        <f>IF(AH72&gt;=40,40,AH72)</f>
        <v>28.1</v>
      </c>
      <c r="AJ72" s="61"/>
      <c r="AK72" s="62"/>
      <c r="AL72" s="63"/>
      <c r="AM72" s="64">
        <f>100%+AL72</f>
        <v>1</v>
      </c>
      <c r="AN72" s="65">
        <f>ROUNDUP((($E$2*AM72-$AN$4)*AJ72+$AN$4),-3)</f>
        <v>0</v>
      </c>
      <c r="AO72" s="66"/>
    </row>
    <row r="73" spans="1:41" s="22" customFormat="1" ht="26.25" customHeight="1" x14ac:dyDescent="0.15">
      <c r="A73" s="177"/>
      <c r="B73" s="256"/>
      <c r="C73" s="843" t="s">
        <v>1569</v>
      </c>
      <c r="D73" s="844"/>
      <c r="E73" s="844"/>
      <c r="F73" s="845"/>
      <c r="G73" s="46"/>
      <c r="H73" s="47"/>
      <c r="I73" s="172"/>
      <c r="J73" s="217"/>
      <c r="K73" s="217"/>
      <c r="L73" s="217"/>
      <c r="M73" s="217"/>
      <c r="N73" s="50"/>
      <c r="O73" s="51"/>
      <c r="P73" s="234">
        <v>88</v>
      </c>
      <c r="Q73" s="54">
        <v>88</v>
      </c>
      <c r="R73" s="54">
        <v>88</v>
      </c>
      <c r="S73" s="54"/>
      <c r="T73" s="54"/>
      <c r="U73" s="496">
        <f>(I72*P73)+(J72*Q73)+(K72*R73)+(L72*S73)</f>
        <v>88</v>
      </c>
      <c r="V73" s="55"/>
      <c r="W73" s="57"/>
      <c r="X73" s="57"/>
      <c r="Y73" s="57"/>
      <c r="Z73" s="57"/>
      <c r="AA73" s="57"/>
      <c r="AB73" s="476"/>
      <c r="AC73" s="536"/>
      <c r="AD73" s="478"/>
      <c r="AE73" s="59"/>
      <c r="AF73" s="59"/>
      <c r="AG73" s="263"/>
      <c r="AH73" s="60"/>
      <c r="AI73" s="55"/>
      <c r="AJ73" s="61"/>
      <c r="AK73" s="62"/>
      <c r="AL73" s="63"/>
      <c r="AM73" s="64"/>
      <c r="AN73" s="65"/>
      <c r="AO73" s="66"/>
    </row>
    <row r="74" spans="1:41" s="22" customFormat="1" ht="58.5" customHeight="1" x14ac:dyDescent="0.15">
      <c r="A74" s="43"/>
      <c r="B74" s="256"/>
      <c r="C74" s="45"/>
      <c r="D74" s="80"/>
      <c r="E74" s="80"/>
      <c r="F74" s="80"/>
      <c r="G74" s="46"/>
      <c r="H74" s="47"/>
      <c r="I74" s="48">
        <v>0.65</v>
      </c>
      <c r="J74" s="49">
        <v>0.35</v>
      </c>
      <c r="K74" s="49"/>
      <c r="L74" s="49"/>
      <c r="M74" s="49"/>
      <c r="N74" s="50">
        <f>SUM(I74:M74)</f>
        <v>1</v>
      </c>
      <c r="O74" s="51"/>
      <c r="P74" s="52">
        <v>8</v>
      </c>
      <c r="Q74" s="53">
        <v>8</v>
      </c>
      <c r="R74" s="53"/>
      <c r="S74" s="53"/>
      <c r="T74" s="53"/>
      <c r="U74" s="54">
        <f>ROUND(((P74*I74)+(Q74*J74)+(R74*K74)+(S74*L74)+(T74*M74)),3)</f>
        <v>8</v>
      </c>
      <c r="V74" s="55">
        <f>IF(U74&gt;=8,8,U74)</f>
        <v>8</v>
      </c>
      <c r="W74" s="57"/>
      <c r="X74" s="57"/>
      <c r="Y74" s="57"/>
      <c r="Z74" s="57"/>
      <c r="AA74" s="57"/>
      <c r="AB74" s="476">
        <f>(((((W74*I74)+(X74*J74)+(Y74*K74)+(Z74*L74)+(AA74*M74))/$L$2)))</f>
        <v>0</v>
      </c>
      <c r="AC74" s="536">
        <f>12*AB74</f>
        <v>0</v>
      </c>
      <c r="AD74" s="488">
        <f>IF(AC74&gt;=12,12,AC74)</f>
        <v>0</v>
      </c>
      <c r="AE74" s="59"/>
      <c r="AF74" s="59">
        <v>0.3</v>
      </c>
      <c r="AG74" s="263">
        <v>19.8</v>
      </c>
      <c r="AH74" s="60">
        <f>V74+AD74+AG74+AE74+AF74</f>
        <v>28.1</v>
      </c>
      <c r="AI74" s="55">
        <f>IF(AH74&gt;=40,40,AH74)</f>
        <v>28.1</v>
      </c>
      <c r="AJ74" s="61"/>
      <c r="AK74" s="62"/>
      <c r="AL74" s="63"/>
      <c r="AM74" s="64">
        <f>100%+AL74</f>
        <v>1</v>
      </c>
      <c r="AN74" s="65">
        <f>ROUNDUP((($E$2*AM74-$AN$4)*AJ74+$AN$4),-3)</f>
        <v>0</v>
      </c>
      <c r="AO74" s="66"/>
    </row>
    <row r="75" spans="1:41" s="22" customFormat="1" ht="26.25" customHeight="1" x14ac:dyDescent="0.15">
      <c r="A75" s="177"/>
      <c r="B75" s="256"/>
      <c r="C75" s="843" t="s">
        <v>1569</v>
      </c>
      <c r="D75" s="844"/>
      <c r="E75" s="844"/>
      <c r="F75" s="845"/>
      <c r="G75" s="46"/>
      <c r="H75" s="47"/>
      <c r="I75" s="172"/>
      <c r="J75" s="217"/>
      <c r="K75" s="217"/>
      <c r="L75" s="217"/>
      <c r="M75" s="217"/>
      <c r="N75" s="50"/>
      <c r="O75" s="51"/>
      <c r="P75" s="234">
        <v>88</v>
      </c>
      <c r="Q75" s="54">
        <v>88</v>
      </c>
      <c r="R75" s="54"/>
      <c r="S75" s="54"/>
      <c r="T75" s="54"/>
      <c r="U75" s="496">
        <f>(I74*P75)+(J74*Q75)+(K74*R75)+(L74*S75)</f>
        <v>88</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48.75" customHeight="1" x14ac:dyDescent="0.15">
      <c r="A76" s="43"/>
      <c r="B76" s="44"/>
      <c r="C76" s="220" t="s">
        <v>1573</v>
      </c>
      <c r="D76" s="112" t="s">
        <v>1572</v>
      </c>
      <c r="E76" s="45"/>
      <c r="F76" s="80"/>
      <c r="G76" s="542"/>
      <c r="H76" s="47"/>
      <c r="I76" s="48">
        <v>0.5</v>
      </c>
      <c r="J76" s="49">
        <v>0.5</v>
      </c>
      <c r="K76" s="49"/>
      <c r="L76" s="49"/>
      <c r="M76" s="49"/>
      <c r="N76" s="50">
        <f>SUM(I76:M76)</f>
        <v>1</v>
      </c>
      <c r="O76" s="51"/>
      <c r="P76" s="52">
        <v>7.8</v>
      </c>
      <c r="Q76" s="53">
        <v>8</v>
      </c>
      <c r="R76" s="53"/>
      <c r="S76" s="53"/>
      <c r="T76" s="53"/>
      <c r="U76" s="54">
        <f>ROUND(((P76*I76)+(Q76*J76)+(R76*K76)+(S76*L76)+(T76*M76)),3)</f>
        <v>7.9</v>
      </c>
      <c r="V76" s="55">
        <f>IF(U76&gt;=8,8,U76)</f>
        <v>7.9</v>
      </c>
      <c r="W76" s="57"/>
      <c r="X76" s="57"/>
      <c r="Y76" s="57"/>
      <c r="Z76" s="57"/>
      <c r="AA76" s="57"/>
      <c r="AB76" s="476">
        <f>(((((W76*I76)+(X76*J76)+(Y76*K76)+(Z76*L76)+(AA76*M76))/$L$2)))</f>
        <v>0</v>
      </c>
      <c r="AC76" s="536">
        <f>12*AB76</f>
        <v>0</v>
      </c>
      <c r="AD76" s="488">
        <f>IF(AC76&gt;=12,12,AC76)</f>
        <v>0</v>
      </c>
      <c r="AE76" s="59"/>
      <c r="AF76" s="59">
        <v>0.3</v>
      </c>
      <c r="AG76" s="263">
        <v>19.8</v>
      </c>
      <c r="AH76" s="60">
        <f>V76+AD76+AG76+AE76+AF76</f>
        <v>28.000000000000004</v>
      </c>
      <c r="AI76" s="55">
        <f>IF(AH76&gt;=40,40,AH76)</f>
        <v>28.000000000000004</v>
      </c>
      <c r="AJ76" s="61"/>
      <c r="AK76" s="62"/>
      <c r="AL76" s="63"/>
      <c r="AM76" s="64">
        <f>100%+AL76</f>
        <v>1</v>
      </c>
      <c r="AN76" s="65">
        <f>ROUNDUP((($E$2*AM76-$AN$4)*AJ76+$AN$4),-3)</f>
        <v>0</v>
      </c>
      <c r="AO76" s="66"/>
    </row>
    <row r="77" spans="1:41" s="22" customFormat="1" ht="48.75" customHeight="1" x14ac:dyDescent="0.15">
      <c r="A77" s="43"/>
      <c r="B77" s="256" t="s">
        <v>1571</v>
      </c>
      <c r="C77" s="495" t="s">
        <v>1570</v>
      </c>
      <c r="D77" s="45"/>
      <c r="E77" s="45"/>
      <c r="F77" s="45"/>
      <c r="G77" s="46"/>
      <c r="H77" s="47"/>
      <c r="I77" s="48">
        <v>0.6</v>
      </c>
      <c r="J77" s="49">
        <v>0.4</v>
      </c>
      <c r="K77" s="49"/>
      <c r="L77" s="217"/>
      <c r="M77" s="49"/>
      <c r="N77" s="50">
        <f>SUM(I77:M77)</f>
        <v>1</v>
      </c>
      <c r="O77" s="51"/>
      <c r="P77" s="52">
        <v>8</v>
      </c>
      <c r="Q77" s="53">
        <v>8</v>
      </c>
      <c r="R77" s="53">
        <v>8</v>
      </c>
      <c r="S77" s="53"/>
      <c r="T77" s="53"/>
      <c r="U77" s="54">
        <f>ROUND(((P77*I77)+(Q77*J77)+(R77*K77)+(S77*L77)+(T77*M77)),3)</f>
        <v>8</v>
      </c>
      <c r="V77" s="55">
        <f>IF(U77&gt;=8,8,U77)</f>
        <v>8</v>
      </c>
      <c r="W77" s="57"/>
      <c r="X77" s="57"/>
      <c r="Y77" s="57"/>
      <c r="Z77" s="57"/>
      <c r="AA77" s="57"/>
      <c r="AB77" s="476">
        <f>(((((W77*I77)+(X77*J77)+(Y77*K77)+(Z77*L77)+(AA77*M77))/$L$2)))</f>
        <v>0</v>
      </c>
      <c r="AC77" s="536">
        <f>12*AB77</f>
        <v>0</v>
      </c>
      <c r="AD77" s="488">
        <f>IF(AC77&gt;=12,12,AC77)</f>
        <v>0</v>
      </c>
      <c r="AE77" s="182"/>
      <c r="AF77" s="59">
        <v>0.3</v>
      </c>
      <c r="AG77" s="263">
        <v>19.8</v>
      </c>
      <c r="AH77" s="60">
        <f>V77+AD77+AG77+AE77+AF77</f>
        <v>28.1</v>
      </c>
      <c r="AI77" s="55">
        <f>IF(AH77&gt;=40,40,AH77)</f>
        <v>28.1</v>
      </c>
      <c r="AJ77" s="61"/>
      <c r="AK77" s="62"/>
      <c r="AL77" s="63"/>
      <c r="AM77" s="64">
        <f>100%+AL77</f>
        <v>1</v>
      </c>
      <c r="AN77" s="65">
        <f>ROUNDUP((($E$2*AM77-$AN$4)*AJ77+$AN$4),-3)</f>
        <v>0</v>
      </c>
      <c r="AO77" s="66"/>
    </row>
    <row r="78" spans="1:41" s="22" customFormat="1" ht="26.25" customHeight="1" x14ac:dyDescent="0.15">
      <c r="A78" s="177"/>
      <c r="B78" s="241"/>
      <c r="C78" s="843" t="s">
        <v>1569</v>
      </c>
      <c r="D78" s="844"/>
      <c r="E78" s="844"/>
      <c r="F78" s="845"/>
      <c r="G78" s="46"/>
      <c r="H78" s="47"/>
      <c r="I78" s="172"/>
      <c r="J78" s="217"/>
      <c r="K78" s="217"/>
      <c r="L78" s="217"/>
      <c r="M78" s="217"/>
      <c r="N78" s="50"/>
      <c r="O78" s="51"/>
      <c r="P78" s="234">
        <v>88</v>
      </c>
      <c r="Q78" s="53">
        <v>88</v>
      </c>
      <c r="R78" s="53"/>
      <c r="S78" s="54"/>
      <c r="T78" s="54"/>
      <c r="U78" s="496">
        <f>(I77*P78)+(J77*Q78)+(K77*R78)+(L77*S78)</f>
        <v>88</v>
      </c>
      <c r="V78" s="55"/>
      <c r="W78" s="57"/>
      <c r="X78" s="57"/>
      <c r="Y78" s="57"/>
      <c r="Z78" s="57"/>
      <c r="AA78" s="57"/>
      <c r="AB78" s="476"/>
      <c r="AC78" s="536"/>
      <c r="AD78" s="478"/>
      <c r="AE78" s="59"/>
      <c r="AF78" s="59"/>
      <c r="AG78" s="263"/>
      <c r="AH78" s="60"/>
      <c r="AI78" s="55"/>
      <c r="AJ78" s="61"/>
      <c r="AK78" s="62"/>
      <c r="AL78" s="63"/>
      <c r="AM78" s="64"/>
      <c r="AN78" s="65"/>
      <c r="AO78" s="66"/>
    </row>
    <row r="79" spans="1:41" s="22" customFormat="1" ht="48.75" customHeight="1" x14ac:dyDescent="0.15">
      <c r="A79" s="43"/>
      <c r="B79" s="44"/>
      <c r="C79" s="80"/>
      <c r="D79" s="117"/>
      <c r="E79" s="80" t="s">
        <v>1568</v>
      </c>
      <c r="F79" s="638"/>
      <c r="G79" s="46"/>
      <c r="H79" s="47"/>
      <c r="I79" s="48"/>
      <c r="J79" s="49"/>
      <c r="K79" s="49"/>
      <c r="L79" s="49"/>
      <c r="M79" s="49"/>
      <c r="N79" s="50"/>
      <c r="O79" s="51"/>
      <c r="P79" s="52"/>
      <c r="Q79" s="53"/>
      <c r="R79" s="53"/>
      <c r="S79" s="53"/>
      <c r="T79" s="53"/>
      <c r="U79" s="54"/>
      <c r="V79" s="55"/>
      <c r="W79" s="57"/>
      <c r="X79" s="57"/>
      <c r="Y79" s="57"/>
      <c r="Z79" s="57"/>
      <c r="AA79" s="57"/>
      <c r="AB79" s="551"/>
      <c r="AC79" s="536"/>
      <c r="AD79" s="488"/>
      <c r="AE79" s="59"/>
      <c r="AF79" s="59"/>
      <c r="AG79" s="263"/>
      <c r="AH79" s="60"/>
      <c r="AI79" s="55"/>
      <c r="AJ79" s="61"/>
      <c r="AK79" s="62"/>
      <c r="AL79" s="63"/>
      <c r="AM79" s="64"/>
      <c r="AN79" s="65"/>
      <c r="AO79" s="66"/>
    </row>
    <row r="80" spans="1:41" s="22" customFormat="1" ht="48" customHeight="1" x14ac:dyDescent="0.15">
      <c r="A80" s="43"/>
      <c r="B80" s="44"/>
      <c r="C80" s="80"/>
      <c r="D80" s="45"/>
      <c r="E80" s="220"/>
      <c r="F80" s="117"/>
      <c r="G80" s="46"/>
      <c r="H80" s="47"/>
      <c r="I80" s="48"/>
      <c r="J80" s="49"/>
      <c r="K80" s="49"/>
      <c r="L80" s="49"/>
      <c r="M80" s="49"/>
      <c r="N80" s="50"/>
      <c r="O80" s="51"/>
      <c r="P80" s="52"/>
      <c r="Q80" s="53"/>
      <c r="R80" s="53"/>
      <c r="S80" s="53"/>
      <c r="T80" s="53"/>
      <c r="U80" s="54"/>
      <c r="V80" s="55"/>
      <c r="W80" s="57"/>
      <c r="X80" s="57"/>
      <c r="Y80" s="57"/>
      <c r="Z80" s="57"/>
      <c r="AA80" s="57"/>
      <c r="AB80" s="551"/>
      <c r="AC80" s="536"/>
      <c r="AD80" s="488"/>
      <c r="AE80" s="59"/>
      <c r="AF80" s="59"/>
      <c r="AG80" s="263"/>
      <c r="AH80" s="60"/>
      <c r="AI80" s="55"/>
      <c r="AJ80" s="61"/>
      <c r="AK80" s="62"/>
      <c r="AL80" s="63"/>
      <c r="AM80" s="64"/>
      <c r="AN80" s="65"/>
      <c r="AO80" s="66"/>
    </row>
    <row r="81" spans="1:41" s="22" customFormat="1" ht="26.25" customHeight="1" x14ac:dyDescent="0.15">
      <c r="A81" s="43"/>
      <c r="B81" s="44"/>
      <c r="C81" s="80"/>
      <c r="D81" s="45"/>
      <c r="E81" s="220"/>
      <c r="F81" s="117"/>
      <c r="G81" s="46"/>
      <c r="H81" s="47"/>
      <c r="I81" s="48"/>
      <c r="J81" s="49"/>
      <c r="K81" s="49"/>
      <c r="L81" s="49"/>
      <c r="M81" s="49"/>
      <c r="N81" s="50"/>
      <c r="O81" s="51"/>
      <c r="P81" s="52"/>
      <c r="Q81" s="53"/>
      <c r="R81" s="53"/>
      <c r="S81" s="53"/>
      <c r="T81" s="53"/>
      <c r="U81" s="54"/>
      <c r="V81" s="55"/>
      <c r="W81" s="57"/>
      <c r="X81" s="57"/>
      <c r="Y81" s="57"/>
      <c r="Z81" s="57"/>
      <c r="AA81" s="57"/>
      <c r="AB81" s="551"/>
      <c r="AC81" s="536"/>
      <c r="AD81" s="488"/>
      <c r="AE81" s="59"/>
      <c r="AF81" s="59"/>
      <c r="AG81" s="263"/>
      <c r="AH81" s="60"/>
      <c r="AI81" s="55"/>
      <c r="AJ81" s="61"/>
      <c r="AK81" s="62"/>
      <c r="AL81" s="63"/>
      <c r="AM81" s="64"/>
      <c r="AN81" s="65"/>
      <c r="AO81" s="66"/>
    </row>
    <row r="82" spans="1:41" s="22" customFormat="1" ht="48" customHeight="1" x14ac:dyDescent="0.15">
      <c r="A82" s="43"/>
      <c r="B82" s="44"/>
      <c r="C82" s="80"/>
      <c r="D82" s="45"/>
      <c r="E82" s="220"/>
      <c r="F82" s="117"/>
      <c r="G82" s="46"/>
      <c r="H82" s="47"/>
      <c r="I82" s="48"/>
      <c r="J82" s="49"/>
      <c r="K82" s="49"/>
      <c r="L82" s="49"/>
      <c r="M82" s="49"/>
      <c r="N82" s="50"/>
      <c r="O82" s="51"/>
      <c r="P82" s="52"/>
      <c r="Q82" s="53"/>
      <c r="R82" s="53"/>
      <c r="S82" s="53"/>
      <c r="T82" s="53"/>
      <c r="U82" s="54"/>
      <c r="V82" s="55"/>
      <c r="W82" s="57"/>
      <c r="X82" s="57"/>
      <c r="Y82" s="57"/>
      <c r="Z82" s="57"/>
      <c r="AA82" s="57"/>
      <c r="AB82" s="551"/>
      <c r="AC82" s="536"/>
      <c r="AD82" s="488"/>
      <c r="AE82" s="59"/>
      <c r="AF82" s="59"/>
      <c r="AG82" s="263"/>
      <c r="AH82" s="60"/>
      <c r="AI82" s="55"/>
      <c r="AJ82" s="61"/>
      <c r="AK82" s="62"/>
      <c r="AL82" s="63"/>
      <c r="AM82" s="64"/>
      <c r="AN82" s="65"/>
      <c r="AO82" s="66"/>
    </row>
    <row r="83" spans="1:41" s="22" customFormat="1" ht="58.5" customHeight="1" x14ac:dyDescent="0.15">
      <c r="A83" s="43"/>
      <c r="B83" s="44"/>
      <c r="C83" s="80"/>
      <c r="D83" s="45"/>
      <c r="E83" s="220"/>
      <c r="F83" s="117"/>
      <c r="G83" s="46"/>
      <c r="H83" s="47"/>
      <c r="I83" s="48"/>
      <c r="J83" s="49"/>
      <c r="K83" s="49"/>
      <c r="L83" s="49"/>
      <c r="M83" s="49"/>
      <c r="N83" s="50"/>
      <c r="O83" s="51"/>
      <c r="P83" s="52"/>
      <c r="Q83" s="53"/>
      <c r="R83" s="53"/>
      <c r="S83" s="53"/>
      <c r="T83" s="53"/>
      <c r="U83" s="54"/>
      <c r="V83" s="55"/>
      <c r="W83" s="57"/>
      <c r="X83" s="57"/>
      <c r="Y83" s="57"/>
      <c r="Z83" s="57"/>
      <c r="AA83" s="57"/>
      <c r="AB83" s="551"/>
      <c r="AC83" s="536"/>
      <c r="AD83" s="488"/>
      <c r="AE83" s="59"/>
      <c r="AF83" s="59"/>
      <c r="AG83" s="263"/>
      <c r="AH83" s="60"/>
      <c r="AI83" s="55"/>
      <c r="AJ83" s="61"/>
      <c r="AK83" s="62"/>
      <c r="AL83" s="63"/>
      <c r="AM83" s="64"/>
      <c r="AN83" s="65"/>
      <c r="AO83" s="66"/>
    </row>
    <row r="84" spans="1:41" s="22" customFormat="1" ht="48.75" customHeight="1" x14ac:dyDescent="0.15">
      <c r="A84" s="43"/>
      <c r="B84" s="44"/>
      <c r="C84" s="80"/>
      <c r="D84" s="45"/>
      <c r="E84" s="220"/>
      <c r="F84" s="117"/>
      <c r="G84" s="46"/>
      <c r="H84" s="47"/>
      <c r="I84" s="48"/>
      <c r="J84" s="49"/>
      <c r="K84" s="49"/>
      <c r="L84" s="49"/>
      <c r="M84" s="49"/>
      <c r="N84" s="50"/>
      <c r="O84" s="51"/>
      <c r="P84" s="52"/>
      <c r="Q84" s="53"/>
      <c r="R84" s="53"/>
      <c r="S84" s="53"/>
      <c r="T84" s="53"/>
      <c r="U84" s="54"/>
      <c r="V84" s="55"/>
      <c r="W84" s="57"/>
      <c r="X84" s="57"/>
      <c r="Y84" s="57"/>
      <c r="Z84" s="57"/>
      <c r="AA84" s="57"/>
      <c r="AB84" s="551"/>
      <c r="AC84" s="536"/>
      <c r="AD84" s="488"/>
      <c r="AE84" s="59"/>
      <c r="AF84" s="59"/>
      <c r="AG84" s="263"/>
      <c r="AH84" s="60"/>
      <c r="AI84" s="55"/>
      <c r="AJ84" s="61"/>
      <c r="AK84" s="62"/>
      <c r="AL84" s="63"/>
      <c r="AM84" s="64"/>
      <c r="AN84" s="65"/>
      <c r="AO84" s="66"/>
    </row>
    <row r="85" spans="1:41" s="22" customFormat="1" ht="48.75" customHeight="1" x14ac:dyDescent="0.15">
      <c r="A85" s="43"/>
      <c r="B85" s="44"/>
      <c r="C85" s="80"/>
      <c r="D85" s="45"/>
      <c r="E85" s="220"/>
      <c r="F85" s="117"/>
      <c r="G85" s="46"/>
      <c r="H85" s="47"/>
      <c r="I85" s="48"/>
      <c r="J85" s="49"/>
      <c r="K85" s="49"/>
      <c r="L85" s="49"/>
      <c r="M85" s="49"/>
      <c r="N85" s="50"/>
      <c r="O85" s="51"/>
      <c r="P85" s="52"/>
      <c r="Q85" s="53"/>
      <c r="R85" s="53"/>
      <c r="S85" s="53"/>
      <c r="T85" s="53"/>
      <c r="U85" s="54"/>
      <c r="V85" s="55"/>
      <c r="W85" s="57"/>
      <c r="X85" s="57"/>
      <c r="Y85" s="57"/>
      <c r="Z85" s="57"/>
      <c r="AA85" s="57"/>
      <c r="AB85" s="551"/>
      <c r="AC85" s="536"/>
      <c r="AD85" s="488"/>
      <c r="AE85" s="59"/>
      <c r="AF85" s="59"/>
      <c r="AG85" s="263"/>
      <c r="AH85" s="60"/>
      <c r="AI85" s="55"/>
      <c r="AJ85" s="61"/>
      <c r="AK85" s="62"/>
      <c r="AL85" s="63"/>
      <c r="AM85" s="64"/>
      <c r="AN85" s="65"/>
      <c r="AO85" s="66"/>
    </row>
    <row r="86" spans="1:41" s="22" customFormat="1" ht="58.5" customHeight="1" x14ac:dyDescent="0.15">
      <c r="A86" s="43"/>
      <c r="B86" s="44"/>
      <c r="C86" s="80"/>
      <c r="D86" s="45"/>
      <c r="E86" s="220"/>
      <c r="F86" s="117"/>
      <c r="G86" s="46"/>
      <c r="H86" s="47"/>
      <c r="I86" s="48"/>
      <c r="J86" s="49"/>
      <c r="K86" s="49"/>
      <c r="L86" s="49"/>
      <c r="M86" s="49"/>
      <c r="N86" s="50"/>
      <c r="O86" s="51"/>
      <c r="P86" s="52"/>
      <c r="Q86" s="53"/>
      <c r="R86" s="53"/>
      <c r="S86" s="53"/>
      <c r="T86" s="53"/>
      <c r="U86" s="54"/>
      <c r="V86" s="55"/>
      <c r="W86" s="57"/>
      <c r="X86" s="57"/>
      <c r="Y86" s="57"/>
      <c r="Z86" s="57"/>
      <c r="AA86" s="57"/>
      <c r="AB86" s="551"/>
      <c r="AC86" s="536"/>
      <c r="AD86" s="488"/>
      <c r="AE86" s="59"/>
      <c r="AF86" s="59"/>
      <c r="AG86" s="263"/>
      <c r="AH86" s="60"/>
      <c r="AI86" s="55"/>
      <c r="AJ86" s="61"/>
      <c r="AK86" s="62"/>
      <c r="AL86" s="63"/>
      <c r="AM86" s="64"/>
      <c r="AN86" s="65"/>
      <c r="AO86" s="66"/>
    </row>
    <row r="87" spans="1:41" s="22" customFormat="1" ht="58.5" customHeight="1" x14ac:dyDescent="0.15">
      <c r="A87" s="43"/>
      <c r="B87" s="44"/>
      <c r="C87" s="80"/>
      <c r="D87" s="67"/>
      <c r="E87" s="220"/>
      <c r="F87" s="117"/>
      <c r="G87" s="46"/>
      <c r="H87" s="47"/>
      <c r="I87" s="48"/>
      <c r="J87" s="49"/>
      <c r="K87" s="49"/>
      <c r="L87" s="49"/>
      <c r="M87" s="49"/>
      <c r="N87" s="50"/>
      <c r="O87" s="51"/>
      <c r="P87" s="52"/>
      <c r="Q87" s="53"/>
      <c r="R87" s="53"/>
      <c r="S87" s="53"/>
      <c r="T87" s="53"/>
      <c r="U87" s="54"/>
      <c r="V87" s="55"/>
      <c r="W87" s="57"/>
      <c r="X87" s="57"/>
      <c r="Y87" s="57"/>
      <c r="Z87" s="57"/>
      <c r="AA87" s="57"/>
      <c r="AB87" s="551"/>
      <c r="AC87" s="536"/>
      <c r="AD87" s="488"/>
      <c r="AE87" s="59"/>
      <c r="AF87" s="59"/>
      <c r="AG87" s="263"/>
      <c r="AH87" s="60"/>
      <c r="AI87" s="55"/>
      <c r="AJ87" s="61"/>
      <c r="AK87" s="62"/>
      <c r="AL87" s="63"/>
      <c r="AM87" s="64"/>
      <c r="AN87" s="65"/>
      <c r="AO87" s="66"/>
    </row>
    <row r="88" spans="1:41" s="22" customFormat="1" ht="60" customHeight="1" x14ac:dyDescent="0.15">
      <c r="A88" s="43"/>
      <c r="B88" s="44"/>
      <c r="C88" s="80"/>
      <c r="D88" s="67"/>
      <c r="E88" s="220"/>
      <c r="F88" s="117"/>
      <c r="G88" s="46"/>
      <c r="H88" s="47"/>
      <c r="I88" s="48"/>
      <c r="J88" s="49"/>
      <c r="K88" s="49"/>
      <c r="L88" s="49"/>
      <c r="M88" s="49"/>
      <c r="N88" s="50"/>
      <c r="O88" s="51"/>
      <c r="P88" s="52"/>
      <c r="Q88" s="53"/>
      <c r="R88" s="53"/>
      <c r="S88" s="53"/>
      <c r="T88" s="53"/>
      <c r="U88" s="54"/>
      <c r="V88" s="55"/>
      <c r="W88" s="57"/>
      <c r="X88" s="57"/>
      <c r="Y88" s="57"/>
      <c r="Z88" s="57"/>
      <c r="AA88" s="57"/>
      <c r="AB88" s="551"/>
      <c r="AC88" s="536"/>
      <c r="AD88" s="488"/>
      <c r="AE88" s="59"/>
      <c r="AF88" s="59"/>
      <c r="AG88" s="263"/>
      <c r="AH88" s="60"/>
      <c r="AI88" s="55"/>
      <c r="AJ88" s="61"/>
      <c r="AK88" s="62"/>
      <c r="AL88" s="63"/>
      <c r="AM88" s="64"/>
      <c r="AN88" s="65"/>
      <c r="AO88" s="66"/>
    </row>
    <row r="89" spans="1:41" s="22" customFormat="1" ht="48" customHeight="1" x14ac:dyDescent="0.15">
      <c r="A89" s="43"/>
      <c r="B89" s="44"/>
      <c r="C89" s="80"/>
      <c r="D89" s="67"/>
      <c r="E89" s="220"/>
      <c r="F89" s="117"/>
      <c r="G89" s="46"/>
      <c r="H89" s="47"/>
      <c r="I89" s="48"/>
      <c r="J89" s="49"/>
      <c r="K89" s="49"/>
      <c r="L89" s="49"/>
      <c r="M89" s="49"/>
      <c r="N89" s="50"/>
      <c r="O89" s="51"/>
      <c r="P89" s="52"/>
      <c r="Q89" s="53"/>
      <c r="R89" s="53"/>
      <c r="S89" s="53"/>
      <c r="T89" s="53"/>
      <c r="U89" s="54"/>
      <c r="V89" s="55"/>
      <c r="W89" s="57"/>
      <c r="X89" s="57"/>
      <c r="Y89" s="57"/>
      <c r="Z89" s="57"/>
      <c r="AA89" s="57"/>
      <c r="AB89" s="551"/>
      <c r="AC89" s="536"/>
      <c r="AD89" s="488"/>
      <c r="AE89" s="59"/>
      <c r="AF89" s="59"/>
      <c r="AG89" s="263"/>
      <c r="AH89" s="60"/>
      <c r="AI89" s="55"/>
      <c r="AJ89" s="61"/>
      <c r="AK89" s="62"/>
      <c r="AL89" s="63"/>
      <c r="AM89" s="64"/>
      <c r="AN89" s="65"/>
      <c r="AO89" s="66"/>
    </row>
    <row r="90" spans="1:41" s="22" customFormat="1" ht="48.75" customHeight="1" x14ac:dyDescent="0.15">
      <c r="A90" s="43"/>
      <c r="B90" s="44"/>
      <c r="C90" s="80"/>
      <c r="D90" s="67"/>
      <c r="E90" s="220"/>
      <c r="F90" s="117"/>
      <c r="G90" s="46"/>
      <c r="H90" s="47"/>
      <c r="I90" s="48"/>
      <c r="J90" s="49"/>
      <c r="K90" s="49"/>
      <c r="L90" s="49"/>
      <c r="M90" s="49"/>
      <c r="N90" s="50"/>
      <c r="O90" s="51"/>
      <c r="P90" s="52"/>
      <c r="Q90" s="53"/>
      <c r="R90" s="53"/>
      <c r="S90" s="53"/>
      <c r="T90" s="53"/>
      <c r="U90" s="54"/>
      <c r="V90" s="55"/>
      <c r="W90" s="57"/>
      <c r="X90" s="57"/>
      <c r="Y90" s="57"/>
      <c r="Z90" s="57"/>
      <c r="AA90" s="57"/>
      <c r="AB90" s="551"/>
      <c r="AC90" s="536"/>
      <c r="AD90" s="488"/>
      <c r="AE90" s="59"/>
      <c r="AF90" s="59"/>
      <c r="AG90" s="263"/>
      <c r="AH90" s="60"/>
      <c r="AI90" s="55"/>
      <c r="AJ90" s="61"/>
      <c r="AK90" s="62"/>
      <c r="AL90" s="63"/>
      <c r="AM90" s="64"/>
      <c r="AN90" s="65"/>
      <c r="AO90" s="66"/>
    </row>
    <row r="91" spans="1:41" s="22" customFormat="1" ht="59.25" customHeight="1" x14ac:dyDescent="0.15">
      <c r="A91" s="43"/>
      <c r="B91" s="44"/>
      <c r="C91" s="80"/>
      <c r="D91" s="67"/>
      <c r="E91" s="220"/>
      <c r="F91" s="117"/>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67"/>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48" customHeight="1" x14ac:dyDescent="0.15">
      <c r="A93" s="43"/>
      <c r="B93" s="44"/>
      <c r="C93" s="80"/>
      <c r="D93" s="67"/>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60" customHeight="1" x14ac:dyDescent="0.15">
      <c r="A94" s="43"/>
      <c r="B94" s="44"/>
      <c r="C94" s="80"/>
      <c r="D94" s="67"/>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58.5" customHeight="1" x14ac:dyDescent="0.15">
      <c r="A95" s="43"/>
      <c r="B95" s="44"/>
      <c r="C95" s="80"/>
      <c r="D95" s="67"/>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60" customHeight="1" x14ac:dyDescent="0.15">
      <c r="A96" s="43"/>
      <c r="B96" s="44"/>
      <c r="C96" s="80"/>
      <c r="D96" s="67"/>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48.75" customHeight="1" x14ac:dyDescent="0.15">
      <c r="A97" s="43"/>
      <c r="B97" s="44"/>
      <c r="C97" s="80"/>
      <c r="D97" s="67"/>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58.5" customHeight="1" x14ac:dyDescent="0.15">
      <c r="A98" s="43"/>
      <c r="B98" s="44"/>
      <c r="C98" s="80"/>
      <c r="D98" s="67"/>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52.5"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26.25"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48.75"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75"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41.25"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41.25"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56.25"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48.75"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26.2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60"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48.7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48.7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26.2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58.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8.7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8.7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48.7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8.7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48.7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48.7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58.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8.7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48.7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58.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48.7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26.2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52.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58.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60"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26.2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48"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48"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26.2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58.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52.5"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58.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58.5"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59.2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58.5"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41.2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60"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58.5"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60"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48"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41.2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41.2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48.7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48"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58.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58.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8"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8.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58.5"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48"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48.75"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58.5"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58.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8.75"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48.7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67.5"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48.75"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62.2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67.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48"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67.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48"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48"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48"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60"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48.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48.7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48.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48.7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26.2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75"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26.2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75"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48.75"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75"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48.75"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58.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56.2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26.2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7.7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60"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58.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58.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63"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48"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48"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48"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48"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48"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58.5"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48"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58.5"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58.5"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48.75"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1.25"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41.25"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1.25"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52.5"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1.25"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41.25"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5.75"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41.2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1.25"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51.7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1.2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8"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26.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48"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8"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48"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8"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8"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58.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41.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8.7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56.2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8.7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75"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8.7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75"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75"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75"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48.75"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75"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48.7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8.7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8.7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30.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1.2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1.2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1.2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58.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68.2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2"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7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8"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58.5"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58.5"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6.5"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8"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8"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8"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58.5"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1.25"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41.25"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66.75"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48"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8"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8"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48"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8"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8.7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8"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8"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8"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72.75"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75"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2"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58.5"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72.75"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6.5"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67.5"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58.5"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58.5"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58.5"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8"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48"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54"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48"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8"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48"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48"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72.7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55.5" hidden="1"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3.7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hidden="1"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48"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1.25"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42"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2"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48"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41.2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42"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54"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8"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8"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55.5"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55.5"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8"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8"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55.5"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8"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8"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8"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42"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8"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48"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8"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48"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48"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2"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52.5"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52.5"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52.5"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2"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2"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8"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8"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41.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1.25"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48"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8"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2"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53.25"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55.5"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55.5"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2"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2"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2"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6.5"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2"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54"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2"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8"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48"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8"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48"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8"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8"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2"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54"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48"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6.5"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2"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6.5"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2"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2"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75"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54"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2"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2"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53.25"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55.5"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2"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2"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57"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52.5"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2"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2"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42"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2"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42"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1.25"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42"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52.5"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42"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59.25"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48"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51.75"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2"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8.75"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2"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42"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2.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54"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55.5"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2"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8.75"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2"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42"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2"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42"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8.75"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2"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1.25"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1.25"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1.25"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1.25"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1.25"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1.25"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8"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51.75"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2"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2"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8.7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2"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2"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2"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2"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2"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2"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2"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2"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8.75"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2"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54"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9.5"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8.75"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57"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2"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2"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7" s="22" customFormat="1" ht="50.25"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7" s="22" customFormat="1" ht="50.25"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c r="AS530" s="22">
        <v>92.5</v>
      </c>
      <c r="AT530" s="173">
        <v>85</v>
      </c>
    </row>
    <row r="531" spans="1:47" s="22" customFormat="1" ht="50.25"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c r="AS531" s="22">
        <v>92.5</v>
      </c>
      <c r="AT531" s="173">
        <v>85</v>
      </c>
    </row>
    <row r="532" spans="1:47" s="22" customFormat="1" ht="50.25"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c r="AS532" s="176">
        <v>0.4</v>
      </c>
      <c r="AT532" s="176">
        <v>0.6</v>
      </c>
    </row>
    <row r="533" spans="1:47" s="22" customFormat="1" ht="74.25"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c r="AS533" s="178">
        <f>AS530*AS532</f>
        <v>37</v>
      </c>
      <c r="AT533" s="178">
        <f>AT530*AT532</f>
        <v>51</v>
      </c>
      <c r="AU533" s="178">
        <f>SUM(AS533:AT533)</f>
        <v>88</v>
      </c>
    </row>
    <row r="534" spans="1:47"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7" s="22" customFormat="1" ht="50.25"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7" s="22" customFormat="1" ht="50.25"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7"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7" s="22" customFormat="1" ht="72.75"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7"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7" s="22" customFormat="1" ht="42"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7" s="22" customFormat="1" ht="42"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7" s="22" customFormat="1" ht="42"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row>
    <row r="543" spans="1:47" s="22" customFormat="1" ht="42"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row>
    <row r="544" spans="1:47" s="22" customFormat="1" ht="42"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row>
    <row r="545" spans="1:41" s="22" customFormat="1" ht="42"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row>
    <row r="546" spans="1:41" s="22" customFormat="1" ht="42"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1" s="22" customFormat="1" ht="42"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1" s="22" customFormat="1" ht="24.9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1"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1" s="22" customFormat="1" ht="50.25"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1" s="22" customFormat="1" ht="50.25"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1" s="22" customFormat="1" ht="24.95"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1" s="22" customFormat="1" ht="50.25"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1"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1"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1"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1" s="22" customFormat="1" ht="48.75"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1" s="22" customFormat="1" ht="50.25"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1" s="22" customFormat="1" ht="48.75"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1" s="22" customFormat="1" ht="48.7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50.25"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51"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42"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42"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8.75"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42"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2"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48.7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42"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42"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42"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42"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42"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2"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5.75"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51.75"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2"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24.95"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24.95"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50.25"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8.75"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57"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63"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63"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48.7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63"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42"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63"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63"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2"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63"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42"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34.5"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63"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34.5"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42"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63"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48.75"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42"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63"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63"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63"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57"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42"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63"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63"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63"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42"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42"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42"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63"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48.75"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42"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63"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37.5"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37.5"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53.25"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53.25"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42"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42"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42"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42"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42"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48.75"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42"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63"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63"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42"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41.25"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42"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63"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1.25"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2"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63"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63"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24.95"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50.25"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42"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2"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42"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2"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63"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42"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24.95"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24.95"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42"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42"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42"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71.25"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71.25"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42"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71.25"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56.25"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71.25"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71.25"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55.5"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42"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42"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42"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42"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42"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42"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56.25"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4.25"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4.25"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4.25"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4.25"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83" customFormat="1" ht="50.25"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58.5"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9.5"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54"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51"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7.25"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2"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63"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54"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68.2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54"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51"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56.2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42"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48.7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51"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51"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42"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42"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42"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66"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56.25"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1"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65.25"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51"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42"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1"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48.75"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48.75"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8.75"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42"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42"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42"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48.7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48.75"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42"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42"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24.95"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51"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2"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2"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51.75"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7.25"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56.25"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8.75"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51"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2"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51"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51"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51"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51"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51"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51"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1"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51"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1"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2"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4"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54"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4"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42"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4"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42"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6.25"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42"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6.25"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6.25"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49.5"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6.25"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6.25"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42"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42"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6.25"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42"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4"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1"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4"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42"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1"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42"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42"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42"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54"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54"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1"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51"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49.5"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4"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4"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56.25"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42"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51"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4"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45.75"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72"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51"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69"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42"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54"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4"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42"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42"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42"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54"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61.5"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61.5"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51"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54"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54"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60"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69"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54"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24.95"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24.95"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42"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51"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54"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54"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4"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54"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54"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54"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54"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42"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54"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54"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54"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4"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4"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49.5"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24.95"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45.75"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45.75"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40.5"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40.5"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49.5"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1"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1"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42"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45.75"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54"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42"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54"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54"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54"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54"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54"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54"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2"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42"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5.75"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42"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40.5"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42"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42"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40.5"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42"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40.5"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54"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0.5"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0.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49.5"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2"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24.95"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24.95"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2"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51"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2"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42"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2"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42"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54"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6.5"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54"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54"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51"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42"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51"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51"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51"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51"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51"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2"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1"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24.95"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1"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51"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42"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4"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24.95"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49.5"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42"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42"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42"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45"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53.25"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42"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49.5"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42"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42"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49.5"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27"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59.25"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2"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49.5"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5"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4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5"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5"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53.25"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2"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53.25"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6.5"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65.25"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55.5"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2"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2"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2"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2"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53.2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9.5"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42"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53.25"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42"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2"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53.2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9.5"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53.25"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9.5"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53.25"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5"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42"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49.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9.5"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9.5"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49.5"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57.75"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49.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49.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9.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45"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2"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2"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2"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470" customFormat="1" ht="14.25" x14ac:dyDescent="0.15">
      <c r="A993" s="467"/>
      <c r="B993" s="468"/>
      <c r="C993" s="469"/>
      <c r="J993" s="1"/>
      <c r="V993" s="471"/>
      <c r="W993" s="1"/>
      <c r="X993" s="1"/>
      <c r="Y993" s="1"/>
      <c r="Z993" s="1"/>
      <c r="AA993" s="1"/>
      <c r="AB993" s="1"/>
      <c r="AC993" s="1"/>
      <c r="AG993" s="493"/>
      <c r="AH993" s="872"/>
      <c r="AI993" s="873"/>
      <c r="AM993" s="472"/>
      <c r="AN993" s="472"/>
      <c r="AO993" s="472"/>
    </row>
  </sheetData>
  <mergeCells count="67">
    <mergeCell ref="AE1:AG1"/>
    <mergeCell ref="X2:Y2"/>
    <mergeCell ref="E1:F1"/>
    <mergeCell ref="H1:J1"/>
    <mergeCell ref="L1:N1"/>
    <mergeCell ref="Z1:AA1"/>
    <mergeCell ref="AC1:AD1"/>
    <mergeCell ref="A2:C2"/>
    <mergeCell ref="E2:F2"/>
    <mergeCell ref="H2:J2"/>
    <mergeCell ref="L2:M2"/>
    <mergeCell ref="P2:T2"/>
    <mergeCell ref="AM3:AM4"/>
    <mergeCell ref="AO3:AO4"/>
    <mergeCell ref="Z2:AA2"/>
    <mergeCell ref="AC2:AD2"/>
    <mergeCell ref="AE2:AG2"/>
    <mergeCell ref="AL3:AL4"/>
    <mergeCell ref="U3:AH3"/>
    <mergeCell ref="AJ3:AJ4"/>
    <mergeCell ref="AK3:AK4"/>
    <mergeCell ref="A3:A4"/>
    <mergeCell ref="B3:B4"/>
    <mergeCell ref="C3:H3"/>
    <mergeCell ref="I3:M3"/>
    <mergeCell ref="N3:N4"/>
    <mergeCell ref="O3:O4"/>
    <mergeCell ref="P3:T3"/>
    <mergeCell ref="C26:F26"/>
    <mergeCell ref="C6:F6"/>
    <mergeCell ref="C8:F8"/>
    <mergeCell ref="C10:F10"/>
    <mergeCell ref="C12:F12"/>
    <mergeCell ref="F25:G25"/>
    <mergeCell ref="C35:F35"/>
    <mergeCell ref="C14:F14"/>
    <mergeCell ref="C16:F16"/>
    <mergeCell ref="C18:F18"/>
    <mergeCell ref="C20:F20"/>
    <mergeCell ref="C22:F22"/>
    <mergeCell ref="C24:F24"/>
    <mergeCell ref="C28:F28"/>
    <mergeCell ref="C30:F30"/>
    <mergeCell ref="C32:F32"/>
    <mergeCell ref="F33:G33"/>
    <mergeCell ref="F34:G34"/>
    <mergeCell ref="C36:F36"/>
    <mergeCell ref="C63:F63"/>
    <mergeCell ref="C40:F40"/>
    <mergeCell ref="C42:F42"/>
    <mergeCell ref="C44:F44"/>
    <mergeCell ref="C46:F46"/>
    <mergeCell ref="C48:F48"/>
    <mergeCell ref="C50:F50"/>
    <mergeCell ref="C52:F52"/>
    <mergeCell ref="C55:F55"/>
    <mergeCell ref="C57:F57"/>
    <mergeCell ref="C59:F59"/>
    <mergeCell ref="C61:F61"/>
    <mergeCell ref="C78:F78"/>
    <mergeCell ref="AH993:AI993"/>
    <mergeCell ref="C65:F65"/>
    <mergeCell ref="C67:F67"/>
    <mergeCell ref="C69:F69"/>
    <mergeCell ref="C71:F71"/>
    <mergeCell ref="C73:F73"/>
    <mergeCell ref="C75:F75"/>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F0"/>
    <pageSetUpPr fitToPage="1"/>
  </sheetPr>
  <dimension ref="A1:AU980"/>
  <sheetViews>
    <sheetView showZeros="0" view="pageBreakPreview" zoomScale="80" zoomScaleSheetLayoutView="80" workbookViewId="0">
      <selection activeCell="E17" sqref="E17"/>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6" width="7" style="1" customWidth="1"/>
    <col min="17"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1"/>
      <c r="B1" s="2"/>
      <c r="C1" s="2"/>
      <c r="D1" s="3" t="s">
        <v>0</v>
      </c>
      <c r="E1" s="809">
        <v>10706597000</v>
      </c>
      <c r="F1" s="810"/>
      <c r="G1" s="4" t="s">
        <v>1</v>
      </c>
      <c r="H1" s="811">
        <v>11110647744</v>
      </c>
      <c r="I1" s="812"/>
      <c r="J1" s="813"/>
      <c r="K1" s="5" t="s">
        <v>2</v>
      </c>
      <c r="L1" s="811">
        <v>0</v>
      </c>
      <c r="M1" s="812"/>
      <c r="N1" s="814"/>
      <c r="O1" s="6" t="s">
        <v>1694</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11002060000</v>
      </c>
      <c r="F2" s="837"/>
      <c r="G2" s="10" t="s">
        <v>8</v>
      </c>
      <c r="H2" s="836">
        <f>E2</f>
        <v>11002060000</v>
      </c>
      <c r="I2" s="838"/>
      <c r="J2" s="837"/>
      <c r="K2" s="11" t="s">
        <v>9</v>
      </c>
      <c r="L2" s="839">
        <f>H2*3</f>
        <v>33006180000</v>
      </c>
      <c r="M2" s="840"/>
      <c r="N2" s="12" t="s">
        <v>1089</v>
      </c>
      <c r="O2" s="13" t="s">
        <v>10</v>
      </c>
      <c r="P2" s="841">
        <v>45952.5625</v>
      </c>
      <c r="Q2" s="841"/>
      <c r="R2" s="841"/>
      <c r="S2" s="841"/>
      <c r="T2" s="841"/>
      <c r="U2" s="842" t="s">
        <v>1381</v>
      </c>
      <c r="V2" s="842"/>
      <c r="W2" s="15"/>
      <c r="X2" s="846" t="s">
        <v>11</v>
      </c>
      <c r="Y2" s="846"/>
      <c r="Z2" s="816">
        <v>5708600000</v>
      </c>
      <c r="AA2" s="817"/>
      <c r="AB2" s="668"/>
      <c r="AC2" s="818">
        <f>H1</f>
        <v>11110647744</v>
      </c>
      <c r="AD2" s="819"/>
      <c r="AE2" s="820">
        <f>Z2/AC2</f>
        <v>0.51379542683123691</v>
      </c>
      <c r="AF2" s="821"/>
      <c r="AG2" s="822"/>
      <c r="AI2" s="16"/>
      <c r="AJ2" s="17"/>
      <c r="AK2" s="17"/>
      <c r="AL2" s="17" t="s">
        <v>1387</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60" customHeight="1" x14ac:dyDescent="0.15">
      <c r="A5" s="43">
        <v>1</v>
      </c>
      <c r="B5" s="671"/>
      <c r="C5" s="682" t="s">
        <v>1444</v>
      </c>
      <c r="D5" s="664" t="s">
        <v>1685</v>
      </c>
      <c r="E5" s="104"/>
      <c r="F5" s="80"/>
      <c r="G5" s="46"/>
      <c r="H5" s="47" t="s">
        <v>1550</v>
      </c>
      <c r="I5" s="48">
        <v>0.9</v>
      </c>
      <c r="J5" s="49">
        <v>0.1</v>
      </c>
      <c r="K5" s="49"/>
      <c r="L5" s="49"/>
      <c r="M5" s="49"/>
      <c r="N5" s="50">
        <f>SUM(I5:M5)</f>
        <v>1</v>
      </c>
      <c r="O5" s="51"/>
      <c r="P5" s="52">
        <v>8</v>
      </c>
      <c r="Q5" s="53">
        <v>8</v>
      </c>
      <c r="R5" s="53"/>
      <c r="S5" s="53"/>
      <c r="T5" s="53"/>
      <c r="U5" s="54">
        <f>ROUND(((P5*I5)+(Q5*J5)+(R5*K5)+(S5*L5)+(T5*M5)),2)</f>
        <v>8</v>
      </c>
      <c r="V5" s="55">
        <f>IF(U5&gt;=8,8,U5)</f>
        <v>8</v>
      </c>
      <c r="W5" s="57">
        <v>75440266000</v>
      </c>
      <c r="X5" s="72">
        <v>13540212000</v>
      </c>
      <c r="Y5" s="72"/>
      <c r="Z5" s="57"/>
      <c r="AA5" s="57"/>
      <c r="AB5" s="476">
        <f>(((((W5*I5)+(X5*J5)+(Y5*K5)+(Z5*L5)+(AA5*M5))/$L$2)))</f>
        <v>2.0980998285775572</v>
      </c>
      <c r="AC5" s="536">
        <f>12*AB5</f>
        <v>25.177197942930686</v>
      </c>
      <c r="AD5" s="488">
        <f>IF(AC5&gt;=12,12,AC5)</f>
        <v>12</v>
      </c>
      <c r="AE5" s="59"/>
      <c r="AF5" s="59">
        <v>0.3</v>
      </c>
      <c r="AG5" s="263">
        <v>19.8</v>
      </c>
      <c r="AH5" s="60">
        <f>V5+AD5+AG5+AE5+AF5</f>
        <v>40.099999999999994</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234">
        <v>88</v>
      </c>
      <c r="Q6" s="54">
        <v>88</v>
      </c>
      <c r="R6" s="53"/>
      <c r="S6" s="54"/>
      <c r="T6" s="54"/>
      <c r="U6" s="496">
        <f>(I5*P6)+(J5*Q6)+(K5*R6)+(L5*S6)</f>
        <v>88</v>
      </c>
      <c r="V6" s="55"/>
      <c r="W6" s="57"/>
      <c r="X6" s="57"/>
      <c r="Y6" s="57"/>
      <c r="Z6" s="57"/>
      <c r="AA6" s="57"/>
      <c r="AB6" s="476"/>
      <c r="AC6" s="536"/>
      <c r="AD6" s="478"/>
      <c r="AE6" s="59"/>
      <c r="AF6" s="59"/>
      <c r="AG6" s="263"/>
      <c r="AH6" s="60"/>
      <c r="AI6" s="55"/>
      <c r="AJ6" s="61"/>
      <c r="AK6" s="62"/>
      <c r="AL6" s="63"/>
      <c r="AM6" s="64"/>
      <c r="AN6" s="65"/>
      <c r="AO6" s="66"/>
    </row>
    <row r="7" spans="1:41" s="22" customFormat="1" ht="56.25" customHeight="1" x14ac:dyDescent="0.15">
      <c r="A7" s="43">
        <v>2</v>
      </c>
      <c r="B7" s="256"/>
      <c r="C7" s="82" t="s">
        <v>536</v>
      </c>
      <c r="D7" s="67" t="s">
        <v>1562</v>
      </c>
      <c r="E7" s="104"/>
      <c r="F7" s="83"/>
      <c r="G7" s="83"/>
      <c r="H7" s="47" t="s">
        <v>1550</v>
      </c>
      <c r="I7" s="48">
        <v>0.6</v>
      </c>
      <c r="J7" s="49">
        <v>0.4</v>
      </c>
      <c r="K7" s="49"/>
      <c r="L7" s="49"/>
      <c r="M7" s="49"/>
      <c r="N7" s="50">
        <f>SUM(I7:M7)</f>
        <v>1</v>
      </c>
      <c r="O7" s="51"/>
      <c r="P7" s="52">
        <v>8</v>
      </c>
      <c r="Q7" s="53">
        <v>8</v>
      </c>
      <c r="R7" s="53"/>
      <c r="S7" s="53"/>
      <c r="T7" s="53"/>
      <c r="U7" s="54">
        <f>ROUND(((P7*I7)+(Q7*J7)+(R7*K7)+(S7*L7)+(T7*M7)),2)</f>
        <v>8</v>
      </c>
      <c r="V7" s="55">
        <f>IF(U7&gt;=8,8,U7)</f>
        <v>8</v>
      </c>
      <c r="W7" s="57">
        <v>61572822000</v>
      </c>
      <c r="X7" s="57">
        <v>17108976000</v>
      </c>
      <c r="Y7" s="72"/>
      <c r="Z7" s="57"/>
      <c r="AA7" s="57"/>
      <c r="AB7" s="476">
        <f>(((((W7*I7)+(X7*J7)+(Y7*K7)+(Z7*L7)+(AA7*M7))/$L$2)))</f>
        <v>1.3266389385260577</v>
      </c>
      <c r="AC7" s="536">
        <f t="shared" ref="AC7" si="0">12*AB7</f>
        <v>15.919667262312693</v>
      </c>
      <c r="AD7" s="488">
        <f t="shared" ref="AD7" si="1">IF(AC7&gt;=12,12,AC7)</f>
        <v>12</v>
      </c>
      <c r="AE7" s="59"/>
      <c r="AF7" s="59">
        <v>0.3</v>
      </c>
      <c r="AG7" s="263">
        <v>19.8</v>
      </c>
      <c r="AH7" s="60">
        <f t="shared" ref="AH7" si="2">V7+AD7+AG7+AE7+AF7</f>
        <v>40.099999999999994</v>
      </c>
      <c r="AI7" s="55">
        <f t="shared" ref="AI7" si="3">IF(AH7&gt;=40,40,AH7)</f>
        <v>40</v>
      </c>
      <c r="AJ7" s="61"/>
      <c r="AK7" s="62"/>
      <c r="AL7" s="63"/>
      <c r="AM7" s="64"/>
      <c r="AN7" s="65"/>
      <c r="AO7" s="66"/>
    </row>
    <row r="8" spans="1:41" s="22" customFormat="1" ht="26.25" customHeight="1" x14ac:dyDescent="0.15">
      <c r="A8" s="177"/>
      <c r="B8" s="241"/>
      <c r="C8" s="843" t="s">
        <v>1171</v>
      </c>
      <c r="D8" s="844"/>
      <c r="E8" s="844"/>
      <c r="F8" s="845"/>
      <c r="G8" s="46"/>
      <c r="H8" s="47"/>
      <c r="I8" s="172"/>
      <c r="J8" s="217"/>
      <c r="K8" s="217"/>
      <c r="L8" s="217"/>
      <c r="M8" s="217"/>
      <c r="N8" s="50"/>
      <c r="O8" s="51"/>
      <c r="P8" s="234">
        <v>88</v>
      </c>
      <c r="Q8" s="53">
        <v>88</v>
      </c>
      <c r="R8" s="53"/>
      <c r="S8" s="54"/>
      <c r="T8" s="54"/>
      <c r="U8" s="496">
        <f>(I7*P8)+(J7*Q8)+(K7*R8)+(L7*S8)</f>
        <v>88</v>
      </c>
      <c r="V8" s="55"/>
      <c r="W8" s="57"/>
      <c r="X8" s="57"/>
      <c r="Y8" s="57"/>
      <c r="Z8" s="57"/>
      <c r="AA8" s="57"/>
      <c r="AB8" s="476"/>
      <c r="AC8" s="536"/>
      <c r="AD8" s="478"/>
      <c r="AE8" s="59"/>
      <c r="AF8" s="59"/>
      <c r="AG8" s="263"/>
      <c r="AH8" s="60"/>
      <c r="AI8" s="55"/>
      <c r="AJ8" s="61"/>
      <c r="AK8" s="62"/>
      <c r="AL8" s="63"/>
      <c r="AM8" s="64"/>
      <c r="AN8" s="65"/>
      <c r="AO8" s="66"/>
    </row>
    <row r="9" spans="1:41" s="22" customFormat="1" ht="57.75" customHeight="1" x14ac:dyDescent="0.15">
      <c r="A9" s="43">
        <v>3</v>
      </c>
      <c r="B9" s="671"/>
      <c r="C9" s="80" t="s">
        <v>1561</v>
      </c>
      <c r="D9" s="681" t="s">
        <v>1560</v>
      </c>
      <c r="E9" s="45"/>
      <c r="F9" s="83"/>
      <c r="G9" s="83"/>
      <c r="H9" s="47"/>
      <c r="I9" s="48">
        <v>0.51</v>
      </c>
      <c r="J9" s="49">
        <v>0.49</v>
      </c>
      <c r="K9" s="49"/>
      <c r="L9" s="49"/>
      <c r="M9" s="49"/>
      <c r="N9" s="50">
        <f t="shared" ref="N9" si="4">SUM(I9:M9)</f>
        <v>1</v>
      </c>
      <c r="O9" s="51"/>
      <c r="P9" s="52">
        <v>8</v>
      </c>
      <c r="Q9" s="53">
        <v>8</v>
      </c>
      <c r="R9" s="53"/>
      <c r="S9" s="53"/>
      <c r="T9" s="53"/>
      <c r="U9" s="54">
        <f>ROUND(((P9*I9)+(Q9*J9)+(R9*K9)+(S9*L9)+(T9*M9)),2)</f>
        <v>8</v>
      </c>
      <c r="V9" s="55">
        <f t="shared" ref="V9" si="5">IF(U9&gt;=8,8,U9)</f>
        <v>8</v>
      </c>
      <c r="W9" s="57">
        <v>72793312000</v>
      </c>
      <c r="X9" s="57">
        <v>17928117000</v>
      </c>
      <c r="Y9" s="57"/>
      <c r="Z9" s="57"/>
      <c r="AA9" s="57"/>
      <c r="AB9" s="476">
        <f>(((((W9*I9)+(X9*J9)+(Y9*K9)+(Z9*L9)+(AA9*M9))/$L$2)))</f>
        <v>1.3909324390159661</v>
      </c>
      <c r="AC9" s="536">
        <f>12*AB9</f>
        <v>16.691189268191593</v>
      </c>
      <c r="AD9" s="488">
        <f>IF(AC9&gt;=12,12,AC9)</f>
        <v>12</v>
      </c>
      <c r="AE9" s="59"/>
      <c r="AF9" s="59">
        <v>0.3</v>
      </c>
      <c r="AG9" s="263">
        <v>19.8</v>
      </c>
      <c r="AH9" s="60">
        <f>V9+AD9+AG9+AE9+AF9</f>
        <v>40.099999999999994</v>
      </c>
      <c r="AI9" s="55">
        <f>IF(AH9&gt;=40,40,AH9)</f>
        <v>40</v>
      </c>
      <c r="AJ9" s="61"/>
      <c r="AK9" s="62"/>
      <c r="AL9" s="63"/>
      <c r="AM9" s="64">
        <f t="shared" ref="AM9" si="6">100%+AL9</f>
        <v>1</v>
      </c>
      <c r="AN9" s="65">
        <f t="shared" ref="AN9" si="7">ROUNDUP((($E$2*AM9-$AN$4)*AJ9+$AN$4),-3)</f>
        <v>0</v>
      </c>
      <c r="AO9" s="66"/>
    </row>
    <row r="10" spans="1:41" s="22" customFormat="1" ht="26.25" customHeight="1" x14ac:dyDescent="0.15">
      <c r="A10" s="177"/>
      <c r="B10" s="256"/>
      <c r="C10" s="843" t="s">
        <v>1171</v>
      </c>
      <c r="D10" s="844"/>
      <c r="E10" s="844"/>
      <c r="F10" s="845"/>
      <c r="G10" s="46"/>
      <c r="H10" s="47"/>
      <c r="I10" s="172"/>
      <c r="J10" s="217"/>
      <c r="K10" s="217"/>
      <c r="L10" s="217"/>
      <c r="M10" s="217"/>
      <c r="N10" s="50"/>
      <c r="O10" s="51"/>
      <c r="P10" s="234">
        <v>88</v>
      </c>
      <c r="Q10" s="703">
        <v>91.78</v>
      </c>
      <c r="R10" s="54"/>
      <c r="S10" s="54"/>
      <c r="T10" s="54"/>
      <c r="U10" s="496">
        <f>(I9*P10)+(J9*Q10)+(K9*R10)+(L9*S10)</f>
        <v>89.852200000000011</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7.75" customHeight="1" x14ac:dyDescent="0.15">
      <c r="A11" s="43">
        <v>4</v>
      </c>
      <c r="B11" s="256" t="s">
        <v>1558</v>
      </c>
      <c r="C11" s="664" t="s">
        <v>1551</v>
      </c>
      <c r="D11" s="67" t="s">
        <v>1547</v>
      </c>
      <c r="E11" s="475" t="s">
        <v>1549</v>
      </c>
      <c r="F11" s="83"/>
      <c r="G11" s="83"/>
      <c r="H11" s="47" t="s">
        <v>1559</v>
      </c>
      <c r="I11" s="48">
        <v>0.5</v>
      </c>
      <c r="J11" s="49">
        <v>0.3</v>
      </c>
      <c r="K11" s="49">
        <v>0.2</v>
      </c>
      <c r="L11" s="49"/>
      <c r="M11" s="49"/>
      <c r="N11" s="50">
        <f t="shared" ref="N11" si="8">SUM(I11:M11)</f>
        <v>1</v>
      </c>
      <c r="O11" s="51"/>
      <c r="P11" s="52">
        <v>8</v>
      </c>
      <c r="Q11" s="53">
        <v>8</v>
      </c>
      <c r="R11" s="53">
        <v>8</v>
      </c>
      <c r="S11" s="53"/>
      <c r="T11" s="53"/>
      <c r="U11" s="54">
        <f>ROUND(((P11*I11)+(Q11*J11)+(R11*K11)+(S11*L11)+(T11*M11)),2)</f>
        <v>8</v>
      </c>
      <c r="V11" s="55">
        <f t="shared" ref="V11" si="9">IF(U11&gt;=8,8,U11)</f>
        <v>8</v>
      </c>
      <c r="W11" s="57">
        <v>62476959000</v>
      </c>
      <c r="X11" s="57">
        <v>13410300000</v>
      </c>
      <c r="Y11" s="57">
        <v>3597544000</v>
      </c>
      <c r="Z11" s="57"/>
      <c r="AA11" s="57"/>
      <c r="AB11" s="476">
        <f>(((((W11*I11)+(X11*J11)+(Y11*K11)+(Z11*L11)+(AA11*M11))/$L$2)))</f>
        <v>1.0901315541513741</v>
      </c>
      <c r="AC11" s="536">
        <f>12*AB11</f>
        <v>13.081578649816489</v>
      </c>
      <c r="AD11" s="488">
        <f>IF(AC11&gt;=12,12,AC11)</f>
        <v>12</v>
      </c>
      <c r="AE11" s="59"/>
      <c r="AF11" s="59">
        <v>0.3</v>
      </c>
      <c r="AG11" s="263">
        <v>19.8</v>
      </c>
      <c r="AH11" s="60">
        <f>V11+AD11+AG11+AE11+AF11</f>
        <v>40.099999999999994</v>
      </c>
      <c r="AI11" s="55">
        <f>IF(AH11&gt;=40,40,AH11)</f>
        <v>40</v>
      </c>
      <c r="AJ11" s="61"/>
      <c r="AK11" s="62"/>
      <c r="AL11" s="63"/>
      <c r="AM11" s="64">
        <f t="shared" ref="AM11" si="10">100%+AL11</f>
        <v>1</v>
      </c>
      <c r="AN11" s="65">
        <f t="shared" ref="AN11" si="11">ROUNDUP((($E$2*AM11-$AN$4)*AJ11+$AN$4),-3)</f>
        <v>0</v>
      </c>
      <c r="AO11" s="66"/>
    </row>
    <row r="12" spans="1:41" s="22" customFormat="1" ht="26.25" customHeight="1" x14ac:dyDescent="0.15">
      <c r="A12" s="43"/>
      <c r="B12" s="256"/>
      <c r="C12" s="843" t="s">
        <v>1171</v>
      </c>
      <c r="D12" s="844"/>
      <c r="E12" s="844"/>
      <c r="F12" s="845"/>
      <c r="G12" s="46"/>
      <c r="H12" s="47"/>
      <c r="I12" s="172"/>
      <c r="J12" s="217"/>
      <c r="K12" s="217"/>
      <c r="L12" s="217"/>
      <c r="M12" s="217"/>
      <c r="N12" s="50"/>
      <c r="O12" s="51"/>
      <c r="P12" s="234">
        <v>88</v>
      </c>
      <c r="Q12" s="53">
        <v>88</v>
      </c>
      <c r="R12" s="53">
        <v>88</v>
      </c>
      <c r="S12" s="54"/>
      <c r="T12" s="54"/>
      <c r="U12" s="496">
        <f>(I11*P12)+(J11*Q12)+(K11*R12)+(L11*S12)</f>
        <v>88</v>
      </c>
      <c r="V12" s="55"/>
      <c r="W12" s="57"/>
      <c r="X12" s="57"/>
      <c r="Y12" s="57"/>
      <c r="Z12" s="57"/>
      <c r="AA12" s="57"/>
      <c r="AB12" s="476"/>
      <c r="AC12" s="536"/>
      <c r="AD12" s="478"/>
      <c r="AE12" s="59"/>
      <c r="AF12" s="59"/>
      <c r="AG12" s="263"/>
      <c r="AH12" s="60"/>
      <c r="AI12" s="55"/>
      <c r="AJ12" s="61"/>
      <c r="AK12" s="62"/>
      <c r="AL12" s="63"/>
      <c r="AM12" s="64">
        <f>100%+AL12</f>
        <v>1</v>
      </c>
      <c r="AN12" s="65">
        <f>ROUNDUP((($E$2*AM12-$AN$4)*AJ12+$AN$4),-3)</f>
        <v>0</v>
      </c>
      <c r="AO12" s="66"/>
    </row>
    <row r="13" spans="1:41" s="22" customFormat="1" ht="56.25" customHeight="1" x14ac:dyDescent="0.15">
      <c r="A13" s="43">
        <v>5</v>
      </c>
      <c r="B13" s="256"/>
      <c r="C13" s="80" t="s">
        <v>1552</v>
      </c>
      <c r="D13" s="682" t="s">
        <v>1548</v>
      </c>
      <c r="E13" s="45"/>
      <c r="F13" s="45"/>
      <c r="G13" s="83"/>
      <c r="H13" s="169"/>
      <c r="I13" s="48">
        <v>0.63</v>
      </c>
      <c r="J13" s="49">
        <v>0.37</v>
      </c>
      <c r="K13" s="49"/>
      <c r="L13" s="49"/>
      <c r="M13" s="49"/>
      <c r="N13" s="50">
        <f>SUM(I13:M13)</f>
        <v>1</v>
      </c>
      <c r="O13" s="51"/>
      <c r="P13" s="52">
        <v>8</v>
      </c>
      <c r="Q13" s="53">
        <v>8</v>
      </c>
      <c r="R13" s="53"/>
      <c r="S13" s="53"/>
      <c r="T13" s="53"/>
      <c r="U13" s="477">
        <f>ROUND(((P13*I13)+(Q13*J13)+(R13*K13)+(S13*L13)+(T13*M13)),2)</f>
        <v>8</v>
      </c>
      <c r="V13" s="55">
        <f>IF(U13&gt;=8,8,U13)</f>
        <v>8</v>
      </c>
      <c r="W13" s="57">
        <v>37227845000</v>
      </c>
      <c r="X13" s="72">
        <v>28147269000</v>
      </c>
      <c r="Y13" s="57"/>
      <c r="Z13" s="57"/>
      <c r="AA13" s="72"/>
      <c r="AB13" s="476">
        <f>(((((W13*I13)+(X13*J13)+(Y13*K13)+(Z13*L13)+(AA13*M13))/$L$2)))</f>
        <v>1.0261118336020709</v>
      </c>
      <c r="AC13" s="536">
        <f>12*AB13</f>
        <v>12.31334200322485</v>
      </c>
      <c r="AD13" s="488">
        <f>IF(AC13&gt;=12,12,AC13)</f>
        <v>12</v>
      </c>
      <c r="AE13" s="59"/>
      <c r="AF13" s="59">
        <v>0.2</v>
      </c>
      <c r="AG13" s="263">
        <v>19.8</v>
      </c>
      <c r="AH13" s="537">
        <f>V13+AD13+AG13+AE13+AF13</f>
        <v>40</v>
      </c>
      <c r="AI13" s="55">
        <f>IF(AH13&gt;=40,40,AH13)</f>
        <v>40</v>
      </c>
      <c r="AJ13" s="61"/>
      <c r="AK13" s="62"/>
      <c r="AL13" s="63"/>
      <c r="AM13" s="64"/>
      <c r="AN13" s="65"/>
      <c r="AO13" s="66"/>
    </row>
    <row r="14" spans="1:41" s="22" customFormat="1" ht="26.25" customHeight="1" x14ac:dyDescent="0.15">
      <c r="A14" s="43"/>
      <c r="B14" s="256"/>
      <c r="C14" s="843" t="s">
        <v>1171</v>
      </c>
      <c r="D14" s="844"/>
      <c r="E14" s="844"/>
      <c r="F14" s="845"/>
      <c r="G14" s="632"/>
      <c r="H14" s="47"/>
      <c r="I14" s="172"/>
      <c r="J14" s="217"/>
      <c r="K14" s="217"/>
      <c r="L14" s="217"/>
      <c r="M14" s="217"/>
      <c r="N14" s="50"/>
      <c r="O14" s="51"/>
      <c r="P14" s="234">
        <v>88</v>
      </c>
      <c r="Q14" s="53">
        <v>88</v>
      </c>
      <c r="R14" s="263"/>
      <c r="S14" s="263"/>
      <c r="T14" s="54"/>
      <c r="U14" s="496">
        <f>(I13*P14)+(J13*Q14)+(K13*R14)+(L13*S14)</f>
        <v>88</v>
      </c>
      <c r="V14" s="55"/>
      <c r="W14" s="57"/>
      <c r="X14" s="57"/>
      <c r="Y14" s="57"/>
      <c r="Z14" s="57"/>
      <c r="AA14" s="57"/>
      <c r="AB14" s="476"/>
      <c r="AC14" s="536"/>
      <c r="AD14" s="478"/>
      <c r="AE14" s="59"/>
      <c r="AF14" s="59"/>
      <c r="AG14" s="263"/>
      <c r="AH14" s="60"/>
      <c r="AI14" s="55"/>
      <c r="AJ14" s="61"/>
      <c r="AK14" s="62"/>
      <c r="AL14" s="63"/>
      <c r="AM14" s="64">
        <f t="shared" ref="AM14" si="12">100%+AL14</f>
        <v>1</v>
      </c>
      <c r="AN14" s="65">
        <f t="shared" ref="AN14" si="13">ROUNDUP((($E$2*AM14-$AN$4)*AJ14+$AN$4),-3)</f>
        <v>0</v>
      </c>
      <c r="AO14" s="66"/>
    </row>
    <row r="15" spans="1:41" s="22" customFormat="1" ht="56.25" customHeight="1" x14ac:dyDescent="0.15">
      <c r="A15" s="43"/>
      <c r="B15" s="256"/>
      <c r="C15" s="45"/>
      <c r="D15" s="80"/>
      <c r="E15" s="80"/>
      <c r="F15" s="45"/>
      <c r="G15" s="83"/>
      <c r="H15" s="47"/>
      <c r="I15" s="48">
        <v>0.65</v>
      </c>
      <c r="J15" s="49">
        <v>0.35</v>
      </c>
      <c r="K15" s="49"/>
      <c r="L15" s="49"/>
      <c r="M15" s="49"/>
      <c r="N15" s="50">
        <f t="shared" ref="N15" si="14">SUM(I15:M15)</f>
        <v>1</v>
      </c>
      <c r="O15" s="51"/>
      <c r="P15" s="52">
        <v>8</v>
      </c>
      <c r="Q15" s="53">
        <v>8</v>
      </c>
      <c r="R15" s="53"/>
      <c r="S15" s="53"/>
      <c r="T15" s="53"/>
      <c r="U15" s="54">
        <f>ROUND(((P15*I15)+(Q15*J15)+(R15*K15)+(S15*L15)+(T15*M15)),2)</f>
        <v>8</v>
      </c>
      <c r="V15" s="55">
        <f>IF(U15&gt;=8,8,U15)</f>
        <v>8</v>
      </c>
      <c r="W15" s="57"/>
      <c r="X15" s="57"/>
      <c r="Y15" s="57"/>
      <c r="Z15" s="57"/>
      <c r="AA15" s="57"/>
      <c r="AB15" s="476">
        <f>(((((W15*I15)+(X15*J15)+(Y15*K15)+(Z15*L15)+(AA15*M15))/$L$2)))</f>
        <v>0</v>
      </c>
      <c r="AC15" s="536">
        <f>12*AB15</f>
        <v>0</v>
      </c>
      <c r="AD15" s="488">
        <f>IF(AC15&gt;=12,12,AC15)</f>
        <v>0</v>
      </c>
      <c r="AE15" s="59"/>
      <c r="AF15" s="59">
        <v>0.3</v>
      </c>
      <c r="AG15" s="263">
        <v>19.8</v>
      </c>
      <c r="AH15" s="60">
        <f>V15+AD15+AG15+AE15+AF15</f>
        <v>28.1</v>
      </c>
      <c r="AI15" s="55">
        <f>IF(AH15&gt;=40,40,AH15)</f>
        <v>28.1</v>
      </c>
      <c r="AJ15" s="61"/>
      <c r="AK15" s="62"/>
      <c r="AL15" s="63"/>
      <c r="AM15" s="64">
        <f>100%+AL15</f>
        <v>1</v>
      </c>
      <c r="AN15" s="65">
        <f>ROUNDUP((($E$2*AM15-$AN$4)*AJ15+$AN$4),-3)</f>
        <v>0</v>
      </c>
      <c r="AO15" s="66"/>
    </row>
    <row r="16" spans="1:41" s="22" customFormat="1" ht="26.25" customHeight="1" x14ac:dyDescent="0.15">
      <c r="A16" s="43"/>
      <c r="B16" s="256"/>
      <c r="C16" s="843" t="s">
        <v>1171</v>
      </c>
      <c r="D16" s="844"/>
      <c r="E16" s="844"/>
      <c r="F16" s="845"/>
      <c r="G16" s="46"/>
      <c r="H16" s="47"/>
      <c r="I16" s="172"/>
      <c r="J16" s="217"/>
      <c r="K16" s="217"/>
      <c r="L16" s="217"/>
      <c r="M16" s="217"/>
      <c r="N16" s="50"/>
      <c r="O16" s="51"/>
      <c r="P16" s="234">
        <v>88</v>
      </c>
      <c r="Q16" s="53">
        <v>88</v>
      </c>
      <c r="R16" s="54"/>
      <c r="S16" s="54"/>
      <c r="T16" s="54"/>
      <c r="U16" s="496">
        <f>(I15*P16)+(J15*Q16)+(K15*R16)+(L15*S16)</f>
        <v>88</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56.25" customHeight="1" x14ac:dyDescent="0.15">
      <c r="A17" s="43"/>
      <c r="B17" s="256" t="s">
        <v>1555</v>
      </c>
      <c r="C17" s="665" t="s">
        <v>1498</v>
      </c>
      <c r="D17" s="682" t="s">
        <v>1554</v>
      </c>
      <c r="E17" s="80"/>
      <c r="F17" s="45"/>
      <c r="G17" s="83"/>
      <c r="H17" s="47" t="s">
        <v>1553</v>
      </c>
      <c r="I17" s="48">
        <v>0.6</v>
      </c>
      <c r="J17" s="49">
        <v>0.4</v>
      </c>
      <c r="K17" s="49"/>
      <c r="L17" s="49"/>
      <c r="M17" s="49"/>
      <c r="N17" s="50">
        <f t="shared" ref="N17" si="15">SUM(I17:M17)</f>
        <v>1</v>
      </c>
      <c r="O17" s="51"/>
      <c r="P17" s="52">
        <v>8</v>
      </c>
      <c r="Q17" s="53">
        <v>8</v>
      </c>
      <c r="R17" s="53"/>
      <c r="S17" s="53"/>
      <c r="T17" s="53"/>
      <c r="U17" s="54">
        <f>ROUND(((P17*I17)+(Q17*J17)+(R17*K17)+(S17*L17)+(T17*M17)),2)</f>
        <v>8</v>
      </c>
      <c r="V17" s="55">
        <f>IF(U17&gt;=8,8,U17)</f>
        <v>8</v>
      </c>
      <c r="W17" s="72"/>
      <c r="X17" s="72">
        <v>5528217000</v>
      </c>
      <c r="Y17" s="72"/>
      <c r="Z17" s="57"/>
      <c r="AA17" s="57"/>
      <c r="AB17" s="476">
        <f>(((((W17*I17)+(X17*J17)+(Y17*K17)+(Z17*L17)+(AA17*M17))/$L$2)))</f>
        <v>6.6996144358420148E-2</v>
      </c>
      <c r="AC17" s="536">
        <f>12*AB17</f>
        <v>0.80395373230104172</v>
      </c>
      <c r="AD17" s="488">
        <f>IF(AC17&gt;=12,12,AC17)</f>
        <v>0.80395373230104172</v>
      </c>
      <c r="AE17" s="59"/>
      <c r="AF17" s="59">
        <v>0.3</v>
      </c>
      <c r="AG17" s="263">
        <v>19.8</v>
      </c>
      <c r="AH17" s="60">
        <f>V17+AD17+AG17+AE17+AF17</f>
        <v>28.903953732301044</v>
      </c>
      <c r="AI17" s="55">
        <f>IF(AH17&gt;=40,40,AH17)</f>
        <v>28.903953732301044</v>
      </c>
      <c r="AJ17" s="61"/>
      <c r="AK17" s="62"/>
      <c r="AL17" s="63"/>
      <c r="AM17" s="64">
        <f>100%+AL17</f>
        <v>1</v>
      </c>
      <c r="AN17" s="65">
        <f>ROUNDUP((($E$2*AM17-$AN$4)*AJ17+$AN$4),-3)</f>
        <v>0</v>
      </c>
      <c r="AO17" s="66"/>
    </row>
    <row r="18" spans="1:41" s="22" customFormat="1" ht="26.25" customHeight="1" x14ac:dyDescent="0.15">
      <c r="A18" s="43"/>
      <c r="B18" s="256"/>
      <c r="C18" s="843"/>
      <c r="D18" s="844"/>
      <c r="E18" s="844"/>
      <c r="F18" s="845"/>
      <c r="G18" s="46"/>
      <c r="H18" s="47"/>
      <c r="I18" s="172"/>
      <c r="J18" s="217"/>
      <c r="K18" s="217"/>
      <c r="L18" s="217"/>
      <c r="M18" s="217"/>
      <c r="N18" s="50"/>
      <c r="O18" s="51"/>
      <c r="P18" s="234">
        <v>88</v>
      </c>
      <c r="Q18" s="54">
        <v>88</v>
      </c>
      <c r="R18" s="54"/>
      <c r="S18" s="54"/>
      <c r="T18" s="54"/>
      <c r="U18" s="496">
        <f>(I17*P18)+(J17*Q18)+(K17*R18)+(L17*S18)</f>
        <v>88</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56.25" customHeight="1" x14ac:dyDescent="0.15">
      <c r="A19" s="43" t="s">
        <v>1385</v>
      </c>
      <c r="B19" s="256" t="s">
        <v>1386</v>
      </c>
      <c r="C19" s="67" t="s">
        <v>520</v>
      </c>
      <c r="D19" s="80"/>
      <c r="E19" s="45"/>
      <c r="F19" s="45"/>
      <c r="G19" s="83"/>
      <c r="H19" s="47"/>
      <c r="I19" s="48">
        <v>0.5</v>
      </c>
      <c r="J19" s="49">
        <v>0.37</v>
      </c>
      <c r="K19" s="49">
        <v>0.13</v>
      </c>
      <c r="L19" s="49"/>
      <c r="M19" s="49"/>
      <c r="N19" s="50">
        <f t="shared" ref="N19" si="16">SUM(I19:M19)</f>
        <v>1</v>
      </c>
      <c r="O19" s="51"/>
      <c r="P19" s="52">
        <v>8</v>
      </c>
      <c r="Q19" s="53">
        <v>8</v>
      </c>
      <c r="R19" s="53"/>
      <c r="S19" s="53"/>
      <c r="T19" s="53"/>
      <c r="U19" s="54">
        <f>ROUND(((P19*I19)+(Q19*J19)+(R19*K19)+(S19*L19)+(T19*M19)),2)</f>
        <v>6.96</v>
      </c>
      <c r="V19" s="55">
        <f>IF(U19&gt;=8,8,U19)</f>
        <v>6.96</v>
      </c>
      <c r="W19" s="72"/>
      <c r="X19" s="57"/>
      <c r="Y19" s="57"/>
      <c r="Z19" s="57"/>
      <c r="AA19" s="57"/>
      <c r="AB19" s="476">
        <f>(((((W19*I19)+(X19*J19)+(Y19*K19)+(Z19*L19)+(AA19*M19))/$L$2)))</f>
        <v>0</v>
      </c>
      <c r="AC19" s="536">
        <f>12*AB19</f>
        <v>0</v>
      </c>
      <c r="AD19" s="488">
        <f>IF(AC19&gt;=12,12,AC19)</f>
        <v>0</v>
      </c>
      <c r="AE19" s="59"/>
      <c r="AF19" s="59">
        <v>0.3</v>
      </c>
      <c r="AG19" s="263">
        <v>19.8</v>
      </c>
      <c r="AH19" s="60">
        <f>V19+AD19+AG19+AE19+AF19</f>
        <v>27.060000000000002</v>
      </c>
      <c r="AI19" s="55">
        <f>IF(AH19&gt;=40,40,AH19)</f>
        <v>27.060000000000002</v>
      </c>
      <c r="AJ19" s="61"/>
      <c r="AK19" s="62"/>
      <c r="AL19" s="63"/>
      <c r="AM19" s="64">
        <f>100%+AL19</f>
        <v>1</v>
      </c>
      <c r="AN19" s="65">
        <f>ROUNDUP((($E$2*AM19-$AN$4)*AJ19+$AN$4),-3)</f>
        <v>0</v>
      </c>
      <c r="AO19" s="66"/>
    </row>
    <row r="20" spans="1:41" s="22" customFormat="1" ht="26.25" customHeight="1" x14ac:dyDescent="0.15">
      <c r="A20" s="43"/>
      <c r="B20" s="256"/>
      <c r="C20" s="843"/>
      <c r="D20" s="844"/>
      <c r="E20" s="844"/>
      <c r="F20" s="845"/>
      <c r="G20" s="46"/>
      <c r="H20" s="47"/>
      <c r="I20" s="172"/>
      <c r="J20" s="217"/>
      <c r="K20" s="217"/>
      <c r="L20" s="217"/>
      <c r="M20" s="217"/>
      <c r="N20" s="50"/>
      <c r="O20" s="51"/>
      <c r="P20" s="234">
        <v>88</v>
      </c>
      <c r="Q20" s="54">
        <v>88</v>
      </c>
      <c r="R20" s="54"/>
      <c r="S20" s="54"/>
      <c r="T20" s="54"/>
      <c r="U20" s="496">
        <f>(I19*P20)+(J19*Q20)+(K19*R20)+(L19*S20)</f>
        <v>76.56</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6.25" customHeight="1" x14ac:dyDescent="0.15">
      <c r="A21" s="43"/>
      <c r="B21" s="256" t="s">
        <v>1384</v>
      </c>
      <c r="C21" s="46"/>
      <c r="D21" s="71" t="s">
        <v>1383</v>
      </c>
      <c r="E21" s="46"/>
      <c r="F21" s="46"/>
      <c r="G21" s="46"/>
      <c r="H21" s="47"/>
      <c r="I21" s="48"/>
      <c r="J21" s="49"/>
      <c r="K21" s="49"/>
      <c r="L21" s="49"/>
      <c r="M21" s="49"/>
      <c r="N21" s="50">
        <f>SUM(I21:M21)</f>
        <v>0</v>
      </c>
      <c r="O21" s="51"/>
      <c r="P21" s="52"/>
      <c r="Q21" s="53"/>
      <c r="R21" s="53"/>
      <c r="S21" s="53"/>
      <c r="T21" s="53"/>
      <c r="U21" s="477">
        <f>ROUND(((P21*I21)+(Q21*J21)+(R21*K21)+(S21*L21)+(T21*M21)),3)</f>
        <v>0</v>
      </c>
      <c r="V21" s="488">
        <f>IF(U21&gt;=8,8,U21)</f>
        <v>0</v>
      </c>
      <c r="W21" s="72"/>
      <c r="X21" s="72"/>
      <c r="Y21" s="57"/>
      <c r="Z21" s="57"/>
      <c r="AA21" s="72"/>
      <c r="AB21" s="476">
        <f>(((((W21*I21)+(X21*J21)+(Y21*K21)+(Z21*L21)+(AA21*M21))/$L$2)))</f>
        <v>0</v>
      </c>
      <c r="AC21" s="536">
        <f>12*AB21</f>
        <v>0</v>
      </c>
      <c r="AD21" s="488">
        <f>IF(AC21&gt;=12,12,AC21)</f>
        <v>0</v>
      </c>
      <c r="AE21" s="59"/>
      <c r="AF21" s="59">
        <v>0.2</v>
      </c>
      <c r="AG21" s="263">
        <v>19.8</v>
      </c>
      <c r="AH21" s="60">
        <f>V21+AD21+AG21+AE21+AF21</f>
        <v>20</v>
      </c>
      <c r="AI21" s="55">
        <f t="shared" ref="AI21" si="17">IF(AH21&gt;=40,40,AH21)</f>
        <v>20</v>
      </c>
      <c r="AJ21" s="61"/>
      <c r="AK21" s="62"/>
      <c r="AL21" s="63"/>
      <c r="AM21" s="64">
        <f>100%+AL21</f>
        <v>1</v>
      </c>
      <c r="AN21" s="65">
        <f>ROUNDUP((($E$2*AM21-$AN$4)*AJ21+$AN$4),-3)</f>
        <v>0</v>
      </c>
      <c r="AO21" s="66"/>
    </row>
    <row r="22" spans="1:41" s="22" customFormat="1" ht="26.25" customHeight="1" x14ac:dyDescent="0.15">
      <c r="A22" s="43"/>
      <c r="B22" s="256"/>
      <c r="C22" s="843"/>
      <c r="D22" s="844"/>
      <c r="E22" s="844"/>
      <c r="F22" s="845"/>
      <c r="G22" s="46"/>
      <c r="H22" s="47"/>
      <c r="I22" s="172"/>
      <c r="J22" s="217"/>
      <c r="K22" s="217"/>
      <c r="L22" s="217"/>
      <c r="M22" s="217"/>
      <c r="N22" s="50"/>
      <c r="O22" s="51"/>
      <c r="P22" s="234"/>
      <c r="Q22" s="54">
        <v>88</v>
      </c>
      <c r="R22" s="54"/>
      <c r="S22" s="54"/>
      <c r="T22" s="54"/>
      <c r="U22" s="496">
        <f>(I21*P22)+(J21*Q22)+(K21*R22)+(L21*S22)</f>
        <v>0</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c r="B23" s="256"/>
      <c r="C23" s="45"/>
      <c r="D23" s="45" t="s">
        <v>1557</v>
      </c>
      <c r="E23" s="45"/>
      <c r="F23" s="46"/>
      <c r="G23" s="46"/>
      <c r="H23" s="47"/>
      <c r="I23" s="48"/>
      <c r="J23" s="49"/>
      <c r="K23" s="49"/>
      <c r="L23" s="49"/>
      <c r="M23" s="49"/>
      <c r="N23" s="50">
        <f>SUM(I23:M23)</f>
        <v>0</v>
      </c>
      <c r="O23" s="51"/>
      <c r="P23" s="52"/>
      <c r="Q23" s="53"/>
      <c r="R23" s="53"/>
      <c r="S23" s="53"/>
      <c r="T23" s="53"/>
      <c r="U23" s="477">
        <f>ROUND(((P23*I23)+(Q23*J23)+(R23*K23)+(S23*L23)+(T23*M23)),3)</f>
        <v>0</v>
      </c>
      <c r="V23" s="488">
        <f>IF(U23&gt;=8,8,U23)</f>
        <v>0</v>
      </c>
      <c r="W23" s="57"/>
      <c r="X23" s="57">
        <v>34160627000</v>
      </c>
      <c r="Y23" s="57"/>
      <c r="Z23" s="57"/>
      <c r="AA23" s="57"/>
      <c r="AB23" s="476">
        <f>(((((W23*I23)+(X23*J23)+(Y23*K23)+(Z23*L23)+(AA23*M23))/$L$2)))</f>
        <v>0</v>
      </c>
      <c r="AC23" s="536">
        <f>12*AB23</f>
        <v>0</v>
      </c>
      <c r="AD23" s="488">
        <f>IF(AC23&gt;=12,12,AC23)</f>
        <v>0</v>
      </c>
      <c r="AE23" s="59"/>
      <c r="AF23" s="59">
        <v>0.3</v>
      </c>
      <c r="AG23" s="263">
        <v>19.8</v>
      </c>
      <c r="AH23" s="537">
        <f>V23+AD23+AG23+AE23+AF23</f>
        <v>20.100000000000001</v>
      </c>
      <c r="AI23" s="55">
        <f>IF(AH23&gt;=40,40,AH23)</f>
        <v>20.100000000000001</v>
      </c>
      <c r="AJ23" s="61"/>
      <c r="AK23" s="62"/>
      <c r="AL23" s="63"/>
      <c r="AM23" s="64">
        <f>100%+AL23</f>
        <v>1</v>
      </c>
      <c r="AN23" s="65">
        <f>ROUNDUP((($E$2*AM23-$AN$4)*AJ23+$AN$4),-3)</f>
        <v>0</v>
      </c>
      <c r="AO23" s="66"/>
    </row>
    <row r="24" spans="1:41" s="22" customFormat="1" ht="26.25" customHeight="1" x14ac:dyDescent="0.15">
      <c r="A24" s="177"/>
      <c r="B24" s="241"/>
      <c r="C24" s="843"/>
      <c r="D24" s="844"/>
      <c r="E24" s="844"/>
      <c r="F24" s="845"/>
      <c r="G24" s="46"/>
      <c r="H24" s="47"/>
      <c r="I24" s="172"/>
      <c r="J24" s="217"/>
      <c r="K24" s="217"/>
      <c r="L24" s="217"/>
      <c r="M24" s="217"/>
      <c r="N24" s="50"/>
      <c r="O24" s="51"/>
      <c r="P24" s="234"/>
      <c r="Q24" s="53"/>
      <c r="R24" s="53"/>
      <c r="S24" s="54"/>
      <c r="T24" s="54"/>
      <c r="U24" s="496">
        <f>(I23*P24)+(J23*Q24)+(K23*R24)+(L23*S24)</f>
        <v>0</v>
      </c>
      <c r="V24" s="55"/>
      <c r="W24" s="57"/>
      <c r="X24" s="57"/>
      <c r="Y24" s="57"/>
      <c r="Z24" s="57"/>
      <c r="AA24" s="57"/>
      <c r="AB24" s="476"/>
      <c r="AC24" s="536"/>
      <c r="AD24" s="478"/>
      <c r="AE24" s="59"/>
      <c r="AF24" s="59"/>
      <c r="AG24" s="263"/>
      <c r="AH24" s="60"/>
      <c r="AI24" s="55"/>
      <c r="AJ24" s="61"/>
      <c r="AK24" s="62"/>
      <c r="AL24" s="63"/>
      <c r="AM24" s="64">
        <f t="shared" ref="AM24" si="18">100%+AL24</f>
        <v>1</v>
      </c>
      <c r="AN24" s="65">
        <f t="shared" ref="AN24" si="19">ROUNDUP((($E$2*AM24-$AN$4)*AJ24+$AN$4),-3)</f>
        <v>0</v>
      </c>
      <c r="AO24" s="66"/>
    </row>
    <row r="25" spans="1:41" s="22" customFormat="1" ht="56.25" customHeight="1" x14ac:dyDescent="0.15">
      <c r="A25" s="43"/>
      <c r="B25" s="256"/>
      <c r="C25" s="80"/>
      <c r="D25" s="80"/>
      <c r="E25" s="80"/>
      <c r="F25" s="80"/>
      <c r="G25" s="542"/>
      <c r="H25" s="47"/>
      <c r="I25" s="48"/>
      <c r="J25" s="49"/>
      <c r="K25" s="49"/>
      <c r="L25" s="49"/>
      <c r="M25" s="49"/>
      <c r="N25" s="50">
        <f>SUM(I25:M25)</f>
        <v>0</v>
      </c>
      <c r="O25" s="51"/>
      <c r="P25" s="52"/>
      <c r="Q25" s="53"/>
      <c r="R25" s="53"/>
      <c r="S25" s="53"/>
      <c r="T25" s="53"/>
      <c r="U25" s="54">
        <f>ROUND(((P25*I25)+(Q25*J25)+(R25*K25)+(S25*L25)+(T25*M25)),2)</f>
        <v>0</v>
      </c>
      <c r="V25" s="55">
        <f>IF(U25&gt;=8,8,U25)</f>
        <v>0</v>
      </c>
      <c r="W25" s="57"/>
      <c r="X25" s="57"/>
      <c r="Y25" s="57"/>
      <c r="Z25" s="72"/>
      <c r="AA25" s="57"/>
      <c r="AB25" s="476">
        <f>(((((W25*I25)+(X25*J25)+(Y25*K25)+(Z25*L25)+(AA25*M25))/$L$2)))</f>
        <v>0</v>
      </c>
      <c r="AC25" s="536">
        <f>12*AB25</f>
        <v>0</v>
      </c>
      <c r="AD25" s="488">
        <f>IF(AC25&gt;=12,12,AC25)</f>
        <v>0</v>
      </c>
      <c r="AE25" s="59"/>
      <c r="AF25" s="59">
        <v>0.3</v>
      </c>
      <c r="AG25" s="263">
        <v>19.8</v>
      </c>
      <c r="AH25" s="60">
        <f>V25+AD25+AG25+AE25+AF25</f>
        <v>20.100000000000001</v>
      </c>
      <c r="AI25" s="55">
        <f>IF(AH25&gt;=40,40,AH25)</f>
        <v>20.100000000000001</v>
      </c>
      <c r="AJ25" s="61"/>
      <c r="AK25" s="62"/>
      <c r="AL25" s="63"/>
      <c r="AM25" s="64">
        <f>100%+AL25</f>
        <v>1</v>
      </c>
      <c r="AN25" s="65">
        <f>ROUNDUP((($E$2*AM25-$AN$4)*AJ25+$AN$4),-3)</f>
        <v>0</v>
      </c>
      <c r="AO25" s="66"/>
    </row>
    <row r="26" spans="1:41" s="22" customFormat="1" ht="26.25" customHeight="1" x14ac:dyDescent="0.15">
      <c r="A26" s="43"/>
      <c r="B26" s="256"/>
      <c r="C26" s="843"/>
      <c r="D26" s="844"/>
      <c r="E26" s="844"/>
      <c r="F26" s="845"/>
      <c r="G26" s="46"/>
      <c r="H26" s="47"/>
      <c r="I26" s="172"/>
      <c r="J26" s="217"/>
      <c r="K26" s="217"/>
      <c r="L26" s="217"/>
      <c r="M26" s="217"/>
      <c r="N26" s="50"/>
      <c r="O26" s="51"/>
      <c r="P26" s="234"/>
      <c r="Q26" s="54"/>
      <c r="R26" s="54"/>
      <c r="S26" s="54"/>
      <c r="T26" s="54"/>
      <c r="U26" s="496">
        <f>(I25*P26)+(J25*Q26)+(K25*R26)+(L25*S26)</f>
        <v>0</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56.25" customHeight="1" x14ac:dyDescent="0.15">
      <c r="A27" s="43"/>
      <c r="B27" s="256"/>
      <c r="C27" s="45"/>
      <c r="D27" s="45"/>
      <c r="E27" s="80"/>
      <c r="F27" s="73"/>
      <c r="G27" s="46"/>
      <c r="H27" s="47"/>
      <c r="I27" s="48"/>
      <c r="J27" s="49"/>
      <c r="K27" s="49"/>
      <c r="L27" s="49"/>
      <c r="M27" s="49"/>
      <c r="N27" s="50">
        <f t="shared" ref="N27" si="20">SUM(I27:M27)</f>
        <v>0</v>
      </c>
      <c r="O27" s="51"/>
      <c r="P27" s="52"/>
      <c r="Q27" s="53"/>
      <c r="R27" s="53"/>
      <c r="S27" s="53"/>
      <c r="T27" s="53"/>
      <c r="U27" s="54">
        <f>ROUND(((P27*I27)+(Q27*J27)+(R27*K27)+(S27*L27)+(T27*M27)),2)</f>
        <v>0</v>
      </c>
      <c r="V27" s="55">
        <f t="shared" ref="V27" si="21">IF(U27&gt;=8,8,U27)</f>
        <v>0</v>
      </c>
      <c r="W27" s="57"/>
      <c r="X27" s="57"/>
      <c r="Y27" s="57"/>
      <c r="Z27" s="57"/>
      <c r="AA27" s="57"/>
      <c r="AB27" s="476">
        <f>(((((W27*I27)+(X27*J27)+(Y27*K27)+(Z27*L27)+(AA27*M27))/$L$2)))</f>
        <v>0</v>
      </c>
      <c r="AC27" s="536">
        <f>12*AB27</f>
        <v>0</v>
      </c>
      <c r="AD27" s="488">
        <f>IF(AC27&gt;=12,12,AC27)</f>
        <v>0</v>
      </c>
      <c r="AE27" s="182"/>
      <c r="AF27" s="59">
        <v>0.3</v>
      </c>
      <c r="AG27" s="263">
        <v>19.8</v>
      </c>
      <c r="AH27" s="60">
        <f>V27+AD27+AG27+AE27+AF27</f>
        <v>20.100000000000001</v>
      </c>
      <c r="AI27" s="55">
        <f>IF(AH27&gt;=40,40,AH27)</f>
        <v>20.100000000000001</v>
      </c>
      <c r="AJ27" s="61"/>
      <c r="AK27" s="62"/>
      <c r="AL27" s="63"/>
      <c r="AM27" s="64"/>
      <c r="AN27" s="65"/>
      <c r="AO27" s="66"/>
    </row>
    <row r="28" spans="1:41" s="22" customFormat="1" ht="26.25" customHeight="1" x14ac:dyDescent="0.15">
      <c r="A28" s="177"/>
      <c r="B28" s="241"/>
      <c r="C28" s="843"/>
      <c r="D28" s="844"/>
      <c r="E28" s="844"/>
      <c r="F28" s="845"/>
      <c r="G28" s="46"/>
      <c r="H28" s="47"/>
      <c r="I28" s="172"/>
      <c r="J28" s="217"/>
      <c r="K28" s="217"/>
      <c r="L28" s="217"/>
      <c r="M28" s="217"/>
      <c r="N28" s="50"/>
      <c r="O28" s="51"/>
      <c r="P28" s="234"/>
      <c r="Q28" s="53"/>
      <c r="R28" s="53"/>
      <c r="S28" s="54"/>
      <c r="T28" s="54"/>
      <c r="U28" s="496">
        <f>(I27*P28)+(J27*Q28)+(K27*R28)+(L27*S28)</f>
        <v>0</v>
      </c>
      <c r="V28" s="55"/>
      <c r="W28" s="57"/>
      <c r="X28" s="57"/>
      <c r="Y28" s="57"/>
      <c r="Z28" s="57"/>
      <c r="AA28" s="57"/>
      <c r="AB28" s="476"/>
      <c r="AC28" s="536"/>
      <c r="AD28" s="478"/>
      <c r="AE28" s="59"/>
      <c r="AF28" s="59"/>
      <c r="AG28" s="263"/>
      <c r="AH28" s="60"/>
      <c r="AI28" s="55"/>
      <c r="AJ28" s="61"/>
      <c r="AK28" s="62"/>
      <c r="AL28" s="63"/>
      <c r="AM28" s="64">
        <f>100%+AL28</f>
        <v>1</v>
      </c>
      <c r="AN28" s="65">
        <f>ROUNDUP((($E$2*AM28-$AN$4)*AJ28+$AN$4),-3)</f>
        <v>0</v>
      </c>
      <c r="AO28" s="66"/>
    </row>
    <row r="29" spans="1:41" s="22" customFormat="1" ht="56.25" customHeight="1" x14ac:dyDescent="0.15">
      <c r="A29" s="43"/>
      <c r="B29" s="256"/>
      <c r="C29" s="45"/>
      <c r="D29" s="672"/>
      <c r="E29" s="45"/>
      <c r="F29" s="45"/>
      <c r="G29" s="46"/>
      <c r="H29" s="47"/>
      <c r="I29" s="48"/>
      <c r="J29" s="49"/>
      <c r="K29" s="49"/>
      <c r="L29" s="217"/>
      <c r="M29" s="49"/>
      <c r="N29" s="50">
        <f>SUM(I29:M29)</f>
        <v>0</v>
      </c>
      <c r="O29" s="51"/>
      <c r="P29" s="52"/>
      <c r="Q29" s="53"/>
      <c r="R29" s="53"/>
      <c r="S29" s="53"/>
      <c r="T29" s="53"/>
      <c r="U29" s="54">
        <f>ROUND(((P29*I29)+(Q29*J29)+(R29*K29)+(S29*L29)+(T29*M29)),2)</f>
        <v>0</v>
      </c>
      <c r="V29" s="55">
        <f>IF(U29&gt;=8,8,U29)</f>
        <v>0</v>
      </c>
      <c r="W29" s="57"/>
      <c r="X29" s="57"/>
      <c r="Y29" s="57"/>
      <c r="Z29" s="57"/>
      <c r="AA29" s="57"/>
      <c r="AB29" s="476">
        <f>(((((W29*I29)+(X29*J29)+(Y29*K29)+(Z29*L29)+(AA29*M29))/$L$2)))</f>
        <v>0</v>
      </c>
      <c r="AC29" s="536">
        <f>12*AB29</f>
        <v>0</v>
      </c>
      <c r="AD29" s="488">
        <f>IF(AC29&gt;=12,12,AC29)</f>
        <v>0</v>
      </c>
      <c r="AE29" s="182"/>
      <c r="AF29" s="59">
        <v>0.2</v>
      </c>
      <c r="AG29" s="263">
        <v>19.8</v>
      </c>
      <c r="AH29" s="60">
        <f>V29+AD29+AG29+AE29+AF29</f>
        <v>20</v>
      </c>
      <c r="AI29" s="55">
        <f>IF(AH29&gt;=40,40,AH29)</f>
        <v>20</v>
      </c>
      <c r="AJ29" s="61"/>
      <c r="AK29" s="62"/>
      <c r="AL29" s="63"/>
      <c r="AM29" s="64">
        <f>100%+AL29</f>
        <v>1</v>
      </c>
      <c r="AN29" s="65">
        <f>ROUNDUP((($E$2*AM29-$AN$4)*AJ29+$AN$4),-3)</f>
        <v>0</v>
      </c>
      <c r="AO29" s="66"/>
    </row>
    <row r="30" spans="1:41" s="22" customFormat="1" ht="26.25" customHeight="1" x14ac:dyDescent="0.15">
      <c r="A30" s="177"/>
      <c r="B30" s="241"/>
      <c r="C30" s="843"/>
      <c r="D30" s="844"/>
      <c r="E30" s="844"/>
      <c r="F30" s="845"/>
      <c r="G30" s="46"/>
      <c r="H30" s="47"/>
      <c r="I30" s="172"/>
      <c r="J30" s="217"/>
      <c r="K30" s="217"/>
      <c r="L30" s="217"/>
      <c r="M30" s="217"/>
      <c r="N30" s="50"/>
      <c r="O30" s="51"/>
      <c r="P30" s="234"/>
      <c r="Q30" s="53"/>
      <c r="R30" s="53"/>
      <c r="S30" s="54"/>
      <c r="T30" s="54"/>
      <c r="U30" s="496">
        <f>(I29*P30)+(J29*Q30)+(K29*R30)+(L29*S30)</f>
        <v>0</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53.25" customHeight="1" x14ac:dyDescent="0.15">
      <c r="A31" s="43"/>
      <c r="B31" s="256"/>
      <c r="C31" s="80"/>
      <c r="D31" s="45"/>
      <c r="E31" s="82"/>
      <c r="F31" s="104"/>
      <c r="G31" s="632"/>
      <c r="H31" s="667"/>
      <c r="I31" s="48">
        <v>0.65</v>
      </c>
      <c r="J31" s="49">
        <v>0.45</v>
      </c>
      <c r="K31" s="49"/>
      <c r="L31" s="49"/>
      <c r="M31" s="49"/>
      <c r="N31" s="50">
        <f>SUM(I31:M31)</f>
        <v>1.1000000000000001</v>
      </c>
      <c r="O31" s="51"/>
      <c r="P31" s="52">
        <v>8</v>
      </c>
      <c r="Q31" s="53">
        <v>8</v>
      </c>
      <c r="R31" s="53"/>
      <c r="S31" s="53"/>
      <c r="T31" s="53"/>
      <c r="U31" s="54">
        <f t="shared" ref="U31" si="22">ROUND(((P31*I31)+(Q31*J31)+(R31*K31)+(S31*L31)+(T31*M31)),2)</f>
        <v>8.8000000000000007</v>
      </c>
      <c r="V31" s="55">
        <f>IF(U31&gt;=8,8,U31)</f>
        <v>8</v>
      </c>
      <c r="W31" s="57"/>
      <c r="X31" s="57"/>
      <c r="Y31" s="57"/>
      <c r="Z31" s="57"/>
      <c r="AA31" s="57"/>
      <c r="AB31" s="476">
        <f t="shared" ref="AB31" si="23">(((((W31*I31)+(X31*J31)+(Y31*K31)+(Z31*L31)+(AA31*M31))/$L$2)))</f>
        <v>0</v>
      </c>
      <c r="AC31" s="536">
        <f t="shared" ref="AC31" si="24">12*AB31</f>
        <v>0</v>
      </c>
      <c r="AD31" s="488">
        <f t="shared" ref="AD31" si="25">IF(AC31&gt;=12,12,AC31)</f>
        <v>0</v>
      </c>
      <c r="AE31" s="59"/>
      <c r="AF31" s="59">
        <v>0.3</v>
      </c>
      <c r="AG31" s="263">
        <v>19.8</v>
      </c>
      <c r="AH31" s="60">
        <f t="shared" ref="AH31" si="26">V31+AD31+AG31+AE31+AF31</f>
        <v>28.1</v>
      </c>
      <c r="AI31" s="55">
        <f t="shared" ref="AI31" si="27">IF(AH31&gt;=40,40,AH31)</f>
        <v>28.1</v>
      </c>
      <c r="AJ31" s="61"/>
      <c r="AK31" s="62"/>
      <c r="AL31" s="63"/>
      <c r="AM31" s="64"/>
      <c r="AN31" s="65"/>
      <c r="AO31" s="66"/>
    </row>
    <row r="32" spans="1:41" s="22" customFormat="1" ht="26.25" customHeight="1" x14ac:dyDescent="0.15">
      <c r="A32" s="43"/>
      <c r="B32" s="256"/>
      <c r="C32" s="843"/>
      <c r="D32" s="844"/>
      <c r="E32" s="844"/>
      <c r="F32" s="845"/>
      <c r="G32" s="46"/>
      <c r="H32" s="47"/>
      <c r="I32" s="172"/>
      <c r="J32" s="217"/>
      <c r="K32" s="217"/>
      <c r="L32" s="217"/>
      <c r="M32" s="217"/>
      <c r="N32" s="50"/>
      <c r="O32" s="51"/>
      <c r="P32" s="234">
        <v>88</v>
      </c>
      <c r="Q32" s="54">
        <v>88</v>
      </c>
      <c r="R32" s="54"/>
      <c r="S32" s="54"/>
      <c r="T32" s="54"/>
      <c r="U32" s="496">
        <f>(I31*P32)+(J31*Q32)+(K31*R32)+(L31*S32)</f>
        <v>96.800000000000011</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56.25" customHeight="1" x14ac:dyDescent="0.15">
      <c r="A33" s="43"/>
      <c r="B33" s="256"/>
      <c r="C33" s="45"/>
      <c r="D33" s="45"/>
      <c r="E33" s="45"/>
      <c r="F33" s="45"/>
      <c r="G33" s="46"/>
      <c r="H33" s="47"/>
      <c r="I33" s="48">
        <v>0.6</v>
      </c>
      <c r="J33" s="49">
        <v>0.4</v>
      </c>
      <c r="K33" s="49"/>
      <c r="L33" s="49"/>
      <c r="M33" s="49"/>
      <c r="N33" s="50">
        <f>SUM(I33:M33)</f>
        <v>1</v>
      </c>
      <c r="O33" s="51"/>
      <c r="P33" s="52">
        <v>8</v>
      </c>
      <c r="Q33" s="53">
        <v>8</v>
      </c>
      <c r="R33" s="53"/>
      <c r="S33" s="53"/>
      <c r="T33" s="53"/>
      <c r="U33" s="54">
        <f>ROUND(((P33*I33)+(Q33*J33)+(R33*K33)+(S33*L33)+(T33*M33)),2)</f>
        <v>8</v>
      </c>
      <c r="V33" s="55">
        <f>IF(U33&gt;=8,8,U33)</f>
        <v>8</v>
      </c>
      <c r="W33" s="57"/>
      <c r="X33" s="57"/>
      <c r="Y33" s="57"/>
      <c r="Z33" s="57"/>
      <c r="AA33" s="57"/>
      <c r="AB33" s="476">
        <f>(((((W33*I33)+(X33*J33)+(Y33*K33)+(Z33*L33)+(AA33*M33))/$L$2)))</f>
        <v>0</v>
      </c>
      <c r="AC33" s="536">
        <f>12*AB33</f>
        <v>0</v>
      </c>
      <c r="AD33" s="488">
        <f>IF(AC33&gt;=12,12,AC33)</f>
        <v>0</v>
      </c>
      <c r="AE33" s="59"/>
      <c r="AF33" s="59">
        <v>0.3</v>
      </c>
      <c r="AG33" s="263">
        <v>19.8</v>
      </c>
      <c r="AH33" s="60">
        <f>V33+AD33+AG33+AE33+AF33</f>
        <v>28.1</v>
      </c>
      <c r="AI33" s="55">
        <f>IF(AH33&gt;=40,40,AH33)</f>
        <v>28.1</v>
      </c>
      <c r="AJ33" s="61"/>
      <c r="AK33" s="62"/>
      <c r="AL33" s="63"/>
      <c r="AM33" s="64"/>
      <c r="AN33" s="65"/>
      <c r="AO33" s="66"/>
    </row>
    <row r="34" spans="1:41" s="22" customFormat="1" ht="26.25" customHeight="1" x14ac:dyDescent="0.15">
      <c r="A34" s="43"/>
      <c r="B34" s="256"/>
      <c r="C34" s="843"/>
      <c r="D34" s="844"/>
      <c r="E34" s="844"/>
      <c r="F34" s="845"/>
      <c r="G34" s="46"/>
      <c r="H34" s="47"/>
      <c r="I34" s="172"/>
      <c r="J34" s="217"/>
      <c r="K34" s="217"/>
      <c r="L34" s="217"/>
      <c r="M34" s="217"/>
      <c r="N34" s="50"/>
      <c r="O34" s="51"/>
      <c r="P34" s="234">
        <v>88</v>
      </c>
      <c r="Q34" s="54">
        <v>88</v>
      </c>
      <c r="R34" s="54"/>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f>100%+AL34</f>
        <v>1</v>
      </c>
      <c r="AN34" s="65">
        <f>ROUNDUP((($E$2*AM34-$AN$4)*AJ34+$AN$4),-3)</f>
        <v>0</v>
      </c>
      <c r="AO34" s="66"/>
    </row>
    <row r="35" spans="1:41" s="22" customFormat="1" ht="56.25" customHeight="1" x14ac:dyDescent="0.15">
      <c r="A35" s="43"/>
      <c r="B35" s="256"/>
      <c r="C35" s="73"/>
      <c r="D35" s="80"/>
      <c r="E35" s="186"/>
      <c r="F35" s="45"/>
      <c r="G35" s="46"/>
      <c r="H35" s="47"/>
      <c r="I35" s="48">
        <v>0.5</v>
      </c>
      <c r="J35" s="49">
        <v>0.2</v>
      </c>
      <c r="K35" s="217">
        <v>0.2</v>
      </c>
      <c r="L35" s="49">
        <v>0.1</v>
      </c>
      <c r="M35" s="49"/>
      <c r="N35" s="50">
        <f t="shared" ref="N35" si="28">SUM(I35:M35)</f>
        <v>0.99999999999999989</v>
      </c>
      <c r="O35" s="51"/>
      <c r="P35" s="52">
        <v>8</v>
      </c>
      <c r="Q35" s="53">
        <v>8</v>
      </c>
      <c r="R35" s="53">
        <v>8</v>
      </c>
      <c r="S35" s="53">
        <v>8</v>
      </c>
      <c r="T35" s="53"/>
      <c r="U35" s="54">
        <f t="shared" ref="U35" si="29">ROUND(((P35*I35)+(Q35*J35)+(R35*K35)+(S35*L35)+(T35*M35)),2)</f>
        <v>8</v>
      </c>
      <c r="V35" s="55">
        <f t="shared" ref="V35" si="30">IF(U35&gt;=8,8,U35)</f>
        <v>8</v>
      </c>
      <c r="W35" s="57"/>
      <c r="X35" s="57"/>
      <c r="Y35" s="57"/>
      <c r="Z35" s="57"/>
      <c r="AA35" s="57"/>
      <c r="AB35" s="476">
        <f t="shared" ref="AB35" si="31">(((((W35*I35)+(X35*J35)+(Y35*K35)+(Z35*L35)+(AA35*M35))/$L$2)))</f>
        <v>0</v>
      </c>
      <c r="AC35" s="536">
        <f t="shared" ref="AC35" si="32">12*AB35</f>
        <v>0</v>
      </c>
      <c r="AD35" s="488">
        <f t="shared" ref="AD35" si="33">IF(AC35&gt;=12,12,AC35)</f>
        <v>0</v>
      </c>
      <c r="AE35" s="59"/>
      <c r="AF35" s="59">
        <v>0.3</v>
      </c>
      <c r="AG35" s="263">
        <v>19.8</v>
      </c>
      <c r="AH35" s="60">
        <f t="shared" ref="AH35" si="34">V35+AD35+AG35+AE35+AF35</f>
        <v>28.1</v>
      </c>
      <c r="AI35" s="55">
        <f t="shared" ref="AI35" si="35">IF(AH35&gt;=40,40,AH35)</f>
        <v>28.1</v>
      </c>
      <c r="AJ35" s="61"/>
      <c r="AK35" s="62"/>
      <c r="AL35" s="63"/>
      <c r="AM35" s="64"/>
      <c r="AN35" s="65"/>
      <c r="AO35" s="66"/>
    </row>
    <row r="36" spans="1:41" s="22" customFormat="1" ht="26.25" customHeight="1" x14ac:dyDescent="0.15">
      <c r="A36" s="43"/>
      <c r="B36" s="256"/>
      <c r="C36" s="843"/>
      <c r="D36" s="844"/>
      <c r="E36" s="844"/>
      <c r="F36" s="845"/>
      <c r="G36" s="46"/>
      <c r="H36" s="47"/>
      <c r="I36" s="172"/>
      <c r="J36" s="217"/>
      <c r="K36" s="217"/>
      <c r="L36" s="217"/>
      <c r="M36" s="217"/>
      <c r="N36" s="50"/>
      <c r="O36" s="51"/>
      <c r="P36" s="234">
        <v>88</v>
      </c>
      <c r="Q36" s="54">
        <v>88</v>
      </c>
      <c r="R36" s="54">
        <v>88</v>
      </c>
      <c r="S36" s="54">
        <v>88</v>
      </c>
      <c r="T36" s="54"/>
      <c r="U36" s="496">
        <f>(I35*P36)+(J35*Q36)+(K35*R36)+(L35*S36)</f>
        <v>88</v>
      </c>
      <c r="V36" s="55"/>
      <c r="W36" s="57"/>
      <c r="X36" s="57"/>
      <c r="Y36" s="57"/>
      <c r="Z36" s="57"/>
      <c r="AA36" s="57"/>
      <c r="AB36" s="476"/>
      <c r="AC36" s="536"/>
      <c r="AD36" s="478"/>
      <c r="AE36" s="59"/>
      <c r="AF36" s="59"/>
      <c r="AG36" s="263"/>
      <c r="AH36" s="60"/>
      <c r="AI36" s="55"/>
      <c r="AJ36" s="61"/>
      <c r="AK36" s="62"/>
      <c r="AL36" s="63"/>
      <c r="AM36" s="64">
        <f>100%+AL36</f>
        <v>1</v>
      </c>
      <c r="AN36" s="65">
        <f>ROUNDUP((($E$2*AM36-$AN$4)*AJ36+$AN$4),-3)</f>
        <v>0</v>
      </c>
      <c r="AO36" s="66"/>
    </row>
    <row r="37" spans="1:41" s="22" customFormat="1" ht="56.25" customHeight="1" x14ac:dyDescent="0.15">
      <c r="A37" s="43"/>
      <c r="B37" s="256"/>
      <c r="C37" s="73"/>
      <c r="D37" s="80"/>
      <c r="E37" s="45"/>
      <c r="F37" s="45"/>
      <c r="G37" s="73"/>
      <c r="H37" s="47"/>
      <c r="I37" s="48">
        <v>0.55000000000000004</v>
      </c>
      <c r="J37" s="49">
        <v>0.25</v>
      </c>
      <c r="K37" s="49">
        <v>0.2</v>
      </c>
      <c r="L37" s="217"/>
      <c r="M37" s="217"/>
      <c r="N37" s="50">
        <f>SUM(I37:M37)</f>
        <v>1</v>
      </c>
      <c r="O37" s="51"/>
      <c r="P37" s="52">
        <v>8</v>
      </c>
      <c r="Q37" s="53">
        <v>8</v>
      </c>
      <c r="R37" s="53">
        <v>8</v>
      </c>
      <c r="S37" s="53"/>
      <c r="T37" s="53"/>
      <c r="U37" s="54">
        <f>ROUND(((P37*I37)+(Q37*J37)+(R37*K37)+(S37*L37)+(T37*M37)),2)</f>
        <v>8</v>
      </c>
      <c r="V37" s="55">
        <f t="shared" ref="V37:V39" si="36">IF(U37&gt;=8,8,U37)</f>
        <v>8</v>
      </c>
      <c r="W37" s="57"/>
      <c r="X37" s="57"/>
      <c r="Y37" s="57"/>
      <c r="Z37" s="57"/>
      <c r="AA37" s="57"/>
      <c r="AB37" s="476">
        <f>(((((W37*I37)+(X37*J37)+(Y37*K37)+(Z37*L37)+(AA37*M37))/$L$2)))</f>
        <v>0</v>
      </c>
      <c r="AC37" s="536">
        <f>12*AB37</f>
        <v>0</v>
      </c>
      <c r="AD37" s="488">
        <f>IF(AC37&gt;=12,12,AC37)</f>
        <v>0</v>
      </c>
      <c r="AE37" s="59"/>
      <c r="AF37" s="59">
        <v>0.3</v>
      </c>
      <c r="AG37" s="263">
        <v>19.8</v>
      </c>
      <c r="AH37" s="60">
        <f t="shared" ref="AH37" si="37">V37+AD37+AG37+AE37+AF37</f>
        <v>28.1</v>
      </c>
      <c r="AI37" s="55">
        <f>IF(AH37&gt;=40,40,AH37)</f>
        <v>28.1</v>
      </c>
      <c r="AJ37" s="61"/>
      <c r="AK37" s="62"/>
      <c r="AL37" s="63"/>
      <c r="AM37" s="64">
        <f t="shared" ref="AM37:AM40" si="38">100%+AL37</f>
        <v>1</v>
      </c>
      <c r="AN37" s="65">
        <f t="shared" ref="AN37:AN40" si="39">ROUNDUP((($E$2*AM37-$AN$4)*AJ37+$AN$4),-3)</f>
        <v>0</v>
      </c>
      <c r="AO37" s="66"/>
    </row>
    <row r="38" spans="1:41" s="22" customFormat="1" ht="26.25" customHeight="1" x14ac:dyDescent="0.15">
      <c r="A38" s="43"/>
      <c r="B38" s="256"/>
      <c r="C38" s="843"/>
      <c r="D38" s="844"/>
      <c r="E38" s="844"/>
      <c r="F38" s="845"/>
      <c r="G38" s="46"/>
      <c r="H38" s="47"/>
      <c r="I38" s="172"/>
      <c r="J38" s="217"/>
      <c r="K38" s="217"/>
      <c r="L38" s="217"/>
      <c r="M38" s="217"/>
      <c r="N38" s="50"/>
      <c r="O38" s="51"/>
      <c r="P38" s="234">
        <v>88</v>
      </c>
      <c r="Q38" s="54">
        <v>88</v>
      </c>
      <c r="R38" s="54">
        <v>88</v>
      </c>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f t="shared" si="38"/>
        <v>1</v>
      </c>
      <c r="AN38" s="65">
        <f t="shared" si="39"/>
        <v>0</v>
      </c>
      <c r="AO38" s="66"/>
    </row>
    <row r="39" spans="1:41" s="22" customFormat="1" ht="56.25" customHeight="1" x14ac:dyDescent="0.15">
      <c r="A39" s="43"/>
      <c r="B39" s="256"/>
      <c r="C39" s="45"/>
      <c r="D39" s="45"/>
      <c r="E39" s="73"/>
      <c r="F39" s="45"/>
      <c r="G39" s="73"/>
      <c r="H39" s="47"/>
      <c r="I39" s="48">
        <v>0.6</v>
      </c>
      <c r="J39" s="49">
        <v>0.4</v>
      </c>
      <c r="K39" s="49"/>
      <c r="L39" s="49"/>
      <c r="M39" s="49"/>
      <c r="N39" s="50">
        <f>SUM(I39:M39)</f>
        <v>1</v>
      </c>
      <c r="O39" s="51"/>
      <c r="P39" s="52">
        <v>8</v>
      </c>
      <c r="Q39" s="53">
        <v>8</v>
      </c>
      <c r="R39" s="53"/>
      <c r="S39" s="53"/>
      <c r="T39" s="53"/>
      <c r="U39" s="54">
        <f>ROUND(((P39*I39)+(Q39*J39)+(R39*K39)+(S39*L39)+(T39*M39)),2)</f>
        <v>8</v>
      </c>
      <c r="V39" s="55">
        <f t="shared" si="36"/>
        <v>8</v>
      </c>
      <c r="W39" s="57"/>
      <c r="X39" s="57"/>
      <c r="Y39" s="57"/>
      <c r="Z39" s="57"/>
      <c r="AA39" s="57"/>
      <c r="AB39" s="476">
        <f>(((((W39*I39)+(X39*J39)+(Y39*K39)+(Z39*L39)+(AA39*M39))/$L$2)))</f>
        <v>0</v>
      </c>
      <c r="AC39" s="536">
        <f>12*AB39</f>
        <v>0</v>
      </c>
      <c r="AD39" s="488">
        <f>IF(AC39&gt;=12,12,AC39)</f>
        <v>0</v>
      </c>
      <c r="AE39" s="59"/>
      <c r="AF39" s="59">
        <v>0.3</v>
      </c>
      <c r="AG39" s="263">
        <v>19.8</v>
      </c>
      <c r="AH39" s="60">
        <f>V39+AD39+AG39+AE39+AF39</f>
        <v>28.1</v>
      </c>
      <c r="AI39" s="55">
        <f>IF(AH39&gt;=40,40,AH39)</f>
        <v>28.1</v>
      </c>
      <c r="AJ39" s="61"/>
      <c r="AK39" s="62"/>
      <c r="AL39" s="63"/>
      <c r="AM39" s="64">
        <f t="shared" si="38"/>
        <v>1</v>
      </c>
      <c r="AN39" s="65">
        <f t="shared" si="39"/>
        <v>0</v>
      </c>
      <c r="AO39" s="66"/>
    </row>
    <row r="40" spans="1:41" s="22" customFormat="1" ht="26.25" customHeight="1" x14ac:dyDescent="0.15">
      <c r="A40" s="43"/>
      <c r="B40" s="256"/>
      <c r="C40" s="843"/>
      <c r="D40" s="844"/>
      <c r="E40" s="844"/>
      <c r="F40" s="845"/>
      <c r="G40" s="46"/>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f t="shared" si="38"/>
        <v>1</v>
      </c>
      <c r="AN40" s="65">
        <f t="shared" si="39"/>
        <v>0</v>
      </c>
      <c r="AO40" s="66"/>
    </row>
    <row r="41" spans="1:41" s="22" customFormat="1" ht="56.25" customHeight="1" x14ac:dyDescent="0.15">
      <c r="A41" s="43"/>
      <c r="B41" s="256"/>
      <c r="C41" s="80"/>
      <c r="D41" s="80"/>
      <c r="E41" s="45"/>
      <c r="F41" s="548"/>
      <c r="G41" s="46"/>
      <c r="H41" s="47"/>
      <c r="I41" s="48">
        <v>0.6</v>
      </c>
      <c r="J41" s="217">
        <v>0.2</v>
      </c>
      <c r="K41" s="49">
        <v>0.2</v>
      </c>
      <c r="L41" s="49"/>
      <c r="M41" s="49"/>
      <c r="N41" s="50">
        <f>SUM(I41:M41)</f>
        <v>1</v>
      </c>
      <c r="O41" s="51"/>
      <c r="P41" s="52">
        <v>8</v>
      </c>
      <c r="Q41" s="53">
        <v>8</v>
      </c>
      <c r="R41" s="53">
        <v>8</v>
      </c>
      <c r="S41" s="53"/>
      <c r="T41" s="53"/>
      <c r="U41" s="54">
        <f t="shared" ref="U41" si="40">ROUND(((P41*I41)+(Q41*J41)+(R41*K41)+(S41*L41)+(T41*M41)),2)</f>
        <v>8</v>
      </c>
      <c r="V41" s="55">
        <f t="shared" ref="V41" si="41">IF(U41&gt;=8,8,U41)</f>
        <v>8</v>
      </c>
      <c r="W41" s="57"/>
      <c r="X41" s="57"/>
      <c r="Y41" s="57"/>
      <c r="Z41" s="57"/>
      <c r="AA41" s="57"/>
      <c r="AB41" s="476">
        <f t="shared" ref="AB41" si="42">(((((W41*I41)+(X41*J41)+(Y41*K41)+(Z41*L41)+(AA41*M41))/$L$2)))</f>
        <v>0</v>
      </c>
      <c r="AC41" s="536">
        <f t="shared" ref="AC41" si="43">12*AB41</f>
        <v>0</v>
      </c>
      <c r="AD41" s="488">
        <f t="shared" ref="AD41" si="44">IF(AC41&gt;=12,12,AC41)</f>
        <v>0</v>
      </c>
      <c r="AE41" s="59"/>
      <c r="AF41" s="59">
        <v>0.3</v>
      </c>
      <c r="AG41" s="263">
        <v>19.8</v>
      </c>
      <c r="AH41" s="60">
        <f t="shared" ref="AH41" si="45">V41+AD41+AG41+AE41+AF41</f>
        <v>28.1</v>
      </c>
      <c r="AI41" s="55">
        <f t="shared" ref="AI41" si="46">IF(AH41&gt;=40,40,AH41)</f>
        <v>28.1</v>
      </c>
      <c r="AJ41" s="61"/>
      <c r="AK41" s="62"/>
      <c r="AL41" s="63"/>
      <c r="AM41" s="64"/>
      <c r="AN41" s="65"/>
      <c r="AO41" s="66"/>
    </row>
    <row r="42" spans="1:41" s="22" customFormat="1" ht="26.25" customHeight="1" x14ac:dyDescent="0.15">
      <c r="A42" s="43"/>
      <c r="B42" s="256"/>
      <c r="C42" s="843"/>
      <c r="D42" s="844"/>
      <c r="E42" s="844"/>
      <c r="F42" s="845"/>
      <c r="G42" s="46"/>
      <c r="H42" s="47"/>
      <c r="I42" s="172"/>
      <c r="J42" s="217"/>
      <c r="K42" s="217"/>
      <c r="L42" s="217"/>
      <c r="M42" s="217"/>
      <c r="N42" s="50"/>
      <c r="O42" s="51"/>
      <c r="P42" s="234">
        <v>88</v>
      </c>
      <c r="Q42" s="54">
        <v>88</v>
      </c>
      <c r="R42" s="54">
        <v>88</v>
      </c>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56.25" customHeight="1" x14ac:dyDescent="0.15">
      <c r="A43" s="43"/>
      <c r="B43" s="256"/>
      <c r="C43" s="45"/>
      <c r="D43" s="45"/>
      <c r="E43" s="82"/>
      <c r="F43" s="104"/>
      <c r="G43" s="632"/>
      <c r="H43" s="667"/>
      <c r="I43" s="48">
        <v>0.7</v>
      </c>
      <c r="J43" s="49">
        <v>0.3</v>
      </c>
      <c r="K43" s="49"/>
      <c r="L43" s="49"/>
      <c r="M43" s="49"/>
      <c r="N43" s="50">
        <f t="shared" ref="N43" si="47">SUM(I43:M43)</f>
        <v>1</v>
      </c>
      <c r="O43" s="51"/>
      <c r="P43" s="52">
        <v>8</v>
      </c>
      <c r="Q43" s="53">
        <v>8</v>
      </c>
      <c r="R43" s="53"/>
      <c r="S43" s="53"/>
      <c r="T43" s="53"/>
      <c r="U43" s="54">
        <f t="shared" ref="U43" si="48">ROUND(((P43*I43)+(Q43*J43)+(R43*K43)+(S43*L43)+(T43*M43)),2)</f>
        <v>8</v>
      </c>
      <c r="V43" s="55">
        <f>IF(U43&gt;=8,8,U43)</f>
        <v>8</v>
      </c>
      <c r="W43" s="57"/>
      <c r="X43" s="57"/>
      <c r="Y43" s="57"/>
      <c r="Z43" s="57"/>
      <c r="AA43" s="57"/>
      <c r="AB43" s="476">
        <f t="shared" ref="AB43" si="49">(((((W43*I43)+(X43*J43)+(Y43*K43)+(Z43*L43)+(AA43*M43))/$L$2)))</f>
        <v>0</v>
      </c>
      <c r="AC43" s="536">
        <f t="shared" ref="AC43" si="50">12*AB43</f>
        <v>0</v>
      </c>
      <c r="AD43" s="488">
        <f t="shared" ref="AD43" si="51">IF(AC43&gt;=12,12,AC43)</f>
        <v>0</v>
      </c>
      <c r="AE43" s="59"/>
      <c r="AF43" s="59">
        <v>0.3</v>
      </c>
      <c r="AG43" s="263">
        <v>19.8</v>
      </c>
      <c r="AH43" s="60">
        <f t="shared" ref="AH43" si="52">V43+AD43+AG43+AE43+AF43</f>
        <v>28.1</v>
      </c>
      <c r="AI43" s="55">
        <f t="shared" ref="AI43" si="53">IF(AH43&gt;=40,40,AH43)</f>
        <v>28.1</v>
      </c>
      <c r="AJ43" s="61"/>
      <c r="AK43" s="62"/>
      <c r="AL43" s="63"/>
      <c r="AM43" s="64"/>
      <c r="AN43" s="65"/>
      <c r="AO43" s="66"/>
    </row>
    <row r="44" spans="1:41" s="22" customFormat="1" ht="26.25" customHeight="1" x14ac:dyDescent="0.15">
      <c r="A44" s="43"/>
      <c r="B44" s="256"/>
      <c r="C44" s="843"/>
      <c r="D44" s="844"/>
      <c r="E44" s="844"/>
      <c r="F44" s="845"/>
      <c r="G44" s="46"/>
      <c r="H44" s="47"/>
      <c r="I44" s="172"/>
      <c r="J44" s="217"/>
      <c r="K44" s="217"/>
      <c r="L44" s="217"/>
      <c r="M44" s="217"/>
      <c r="N44" s="50"/>
      <c r="O44" s="51"/>
      <c r="P44" s="234">
        <v>88</v>
      </c>
      <c r="Q44" s="54">
        <v>88</v>
      </c>
      <c r="R44" s="54"/>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c r="B45" s="256"/>
      <c r="C45" s="80"/>
      <c r="D45" s="80"/>
      <c r="E45" s="80"/>
      <c r="F45" s="45"/>
      <c r="G45" s="632"/>
      <c r="H45" s="47"/>
      <c r="I45" s="48">
        <v>0.7</v>
      </c>
      <c r="J45" s="49">
        <v>0.3</v>
      </c>
      <c r="K45" s="49"/>
      <c r="L45" s="49"/>
      <c r="M45" s="49"/>
      <c r="N45" s="50">
        <f>SUM(I45:M45)</f>
        <v>1</v>
      </c>
      <c r="O45" s="51"/>
      <c r="P45" s="52">
        <v>8</v>
      </c>
      <c r="Q45" s="53">
        <v>8</v>
      </c>
      <c r="R45" s="53"/>
      <c r="S45" s="53"/>
      <c r="T45" s="53"/>
      <c r="U45" s="54">
        <f>ROUND(((P45*I45)+(Q45*J45)+(R45*K45)+(S45*L45)+(T45*M45)),3)</f>
        <v>8</v>
      </c>
      <c r="V45" s="55">
        <f>IF(U45&gt;=8,8,U45)</f>
        <v>8</v>
      </c>
      <c r="W45" s="57"/>
      <c r="X45" s="57"/>
      <c r="Y45" s="57"/>
      <c r="Z45" s="57"/>
      <c r="AA45" s="57"/>
      <c r="AB45" s="476">
        <f>(((((W45*I45)+(X45*J45)+(Y45*K45)+(Z45*L45)+(AA45*M45))/$L$2)))</f>
        <v>0</v>
      </c>
      <c r="AC45" s="536">
        <f>12*AB45</f>
        <v>0</v>
      </c>
      <c r="AD45" s="488">
        <f>IF(AC45&gt;=12,12,AC45)</f>
        <v>0</v>
      </c>
      <c r="AE45" s="59"/>
      <c r="AF45" s="59">
        <v>0.3</v>
      </c>
      <c r="AG45" s="263">
        <v>19.8</v>
      </c>
      <c r="AH45" s="60">
        <f>V45+AD45+AG45+AE45+AF45</f>
        <v>28.1</v>
      </c>
      <c r="AI45" s="55">
        <f>IF(AH45&gt;=40,40,AH45)</f>
        <v>28.1</v>
      </c>
      <c r="AJ45" s="61"/>
      <c r="AK45" s="62"/>
      <c r="AL45" s="63"/>
      <c r="AM45" s="64">
        <f>100%+AL45</f>
        <v>1</v>
      </c>
      <c r="AN45" s="65">
        <f>ROUNDUP((($E$2*AM45-$AN$4)*AJ45+$AN$4),-3)</f>
        <v>0</v>
      </c>
      <c r="AO45" s="66"/>
    </row>
    <row r="46" spans="1:41" s="22" customFormat="1" ht="26.25" customHeight="1" x14ac:dyDescent="0.15">
      <c r="A46" s="43"/>
      <c r="B46" s="256"/>
      <c r="C46" s="843"/>
      <c r="D46" s="844"/>
      <c r="E46" s="844"/>
      <c r="F46" s="845"/>
      <c r="G46" s="46"/>
      <c r="H46" s="47"/>
      <c r="I46" s="172"/>
      <c r="J46" s="217"/>
      <c r="K46" s="217"/>
      <c r="L46" s="217"/>
      <c r="M46" s="217"/>
      <c r="N46" s="50"/>
      <c r="O46" s="51"/>
      <c r="P46" s="234">
        <v>88</v>
      </c>
      <c r="Q46" s="54">
        <v>88</v>
      </c>
      <c r="R46" s="54"/>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c r="B47" s="256"/>
      <c r="C47" s="45"/>
      <c r="D47" s="45"/>
      <c r="E47" s="73"/>
      <c r="F47" s="45"/>
      <c r="G47" s="46"/>
      <c r="H47" s="47"/>
      <c r="I47" s="48">
        <v>0.6</v>
      </c>
      <c r="J47" s="49">
        <v>0.4</v>
      </c>
      <c r="K47" s="49"/>
      <c r="L47" s="49"/>
      <c r="M47" s="49"/>
      <c r="N47" s="50">
        <f>SUM(I47:M47)</f>
        <v>1</v>
      </c>
      <c r="O47" s="51"/>
      <c r="P47" s="52">
        <v>8</v>
      </c>
      <c r="Q47" s="53">
        <v>8</v>
      </c>
      <c r="R47" s="53"/>
      <c r="S47" s="53"/>
      <c r="T47" s="53"/>
      <c r="U47" s="54">
        <f>ROUND(((P47*I47)+(Q47*J47)+(R47*K47)+(S47*L47)+(T47*M47)),3)</f>
        <v>8</v>
      </c>
      <c r="V47" s="55">
        <f>IF(U47&gt;=8,8,U47)</f>
        <v>8</v>
      </c>
      <c r="W47" s="57"/>
      <c r="X47" s="57"/>
      <c r="Y47" s="57"/>
      <c r="Z47" s="57"/>
      <c r="AA47" s="57"/>
      <c r="AB47" s="476">
        <f>(((((W47*I47)+(X47*J47)+(Y47*K47)+(Z47*L47)+(AA47*M47))/$L$2)))</f>
        <v>0</v>
      </c>
      <c r="AC47" s="536">
        <f>12*AB47</f>
        <v>0</v>
      </c>
      <c r="AD47" s="488">
        <f>IF(AC47&gt;=12,12,AC47)</f>
        <v>0</v>
      </c>
      <c r="AE47" s="59"/>
      <c r="AF47" s="59">
        <v>0.3</v>
      </c>
      <c r="AG47" s="496">
        <v>20</v>
      </c>
      <c r="AH47" s="60">
        <f>V47+AD47+AG47+AE47+AF47</f>
        <v>28.3</v>
      </c>
      <c r="AI47" s="55">
        <f>IF(AH47&gt;=40,40,AH47)</f>
        <v>28.3</v>
      </c>
      <c r="AJ47" s="61"/>
      <c r="AK47" s="62"/>
      <c r="AL47" s="63"/>
      <c r="AM47" s="64">
        <f>100%+AL47</f>
        <v>1</v>
      </c>
      <c r="AN47" s="65">
        <f>ROUNDUP((($E$2*AM47-$AN$4)*AJ47+$AN$4),-3)</f>
        <v>0</v>
      </c>
      <c r="AO47" s="66"/>
    </row>
    <row r="48" spans="1:41" s="22" customFormat="1" ht="26.25" customHeight="1" x14ac:dyDescent="0.15">
      <c r="A48" s="43"/>
      <c r="B48" s="256"/>
      <c r="C48" s="843"/>
      <c r="D48" s="844"/>
      <c r="E48" s="844"/>
      <c r="F48" s="845"/>
      <c r="G48" s="46"/>
      <c r="H48" s="47"/>
      <c r="I48" s="172"/>
      <c r="J48" s="217"/>
      <c r="K48" s="217"/>
      <c r="L48" s="217"/>
      <c r="M48" s="217"/>
      <c r="N48" s="50"/>
      <c r="O48" s="51"/>
      <c r="P48" s="234">
        <v>94.48</v>
      </c>
      <c r="Q48" s="54">
        <v>93.08</v>
      </c>
      <c r="R48" s="54"/>
      <c r="S48" s="54"/>
      <c r="T48" s="54"/>
      <c r="U48" s="496">
        <f>(I47*P48)+(J47*Q48)+(K47*R48)+(L47*S48)</f>
        <v>93.92</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53.25" customHeight="1" x14ac:dyDescent="0.15">
      <c r="A49" s="43"/>
      <c r="B49" s="256"/>
      <c r="C49" s="45"/>
      <c r="D49" s="45"/>
      <c r="E49" s="82"/>
      <c r="F49" s="104"/>
      <c r="G49" s="632"/>
      <c r="H49" s="667"/>
      <c r="I49" s="48">
        <v>0.7</v>
      </c>
      <c r="J49" s="49">
        <v>0.3</v>
      </c>
      <c r="K49" s="49"/>
      <c r="L49" s="49"/>
      <c r="M49" s="49"/>
      <c r="N49" s="50">
        <f>SUM(I49:M49)</f>
        <v>1</v>
      </c>
      <c r="O49" s="51"/>
      <c r="P49" s="52">
        <v>8</v>
      </c>
      <c r="Q49" s="53">
        <v>8</v>
      </c>
      <c r="R49" s="53"/>
      <c r="S49" s="53"/>
      <c r="T49" s="53"/>
      <c r="U49" s="54">
        <f t="shared" ref="U49" si="54">ROUND(((P49*I49)+(Q49*J49)+(R49*K49)+(S49*L49)+(T49*M49)),2)</f>
        <v>8</v>
      </c>
      <c r="V49" s="55">
        <f>IF(U49&gt;=8,8,U49)</f>
        <v>8</v>
      </c>
      <c r="W49" s="57"/>
      <c r="X49" s="57"/>
      <c r="Y49" s="57"/>
      <c r="Z49" s="57"/>
      <c r="AA49" s="57"/>
      <c r="AB49" s="476">
        <f t="shared" ref="AB49" si="55">(((((W49*I49)+(X49*J49)+(Y49*K49)+(Z49*L49)+(AA49*M49))/$L$2)))</f>
        <v>0</v>
      </c>
      <c r="AC49" s="536">
        <f t="shared" ref="AC49" si="56">12*AB49</f>
        <v>0</v>
      </c>
      <c r="AD49" s="488">
        <f t="shared" ref="AD49" si="57">IF(AC49&gt;=12,12,AC49)</f>
        <v>0</v>
      </c>
      <c r="AE49" s="59"/>
      <c r="AF49" s="59">
        <v>0.3</v>
      </c>
      <c r="AG49" s="263">
        <v>19.8</v>
      </c>
      <c r="AH49" s="60">
        <f t="shared" ref="AH49" si="58">V49+AD49+AG49+AE49+AF49</f>
        <v>28.1</v>
      </c>
      <c r="AI49" s="55">
        <f t="shared" ref="AI49" si="59">IF(AH49&gt;=40,40,AH49)</f>
        <v>28.1</v>
      </c>
      <c r="AJ49" s="61"/>
      <c r="AK49" s="62"/>
      <c r="AL49" s="63"/>
      <c r="AM49" s="64"/>
      <c r="AN49" s="65"/>
      <c r="AO49" s="66"/>
    </row>
    <row r="50" spans="1:41" s="22" customFormat="1" ht="26.25" customHeight="1" x14ac:dyDescent="0.15">
      <c r="A50" s="43"/>
      <c r="B50" s="256"/>
      <c r="C50" s="843"/>
      <c r="D50" s="844"/>
      <c r="E50" s="844"/>
      <c r="F50" s="845"/>
      <c r="G50" s="46"/>
      <c r="H50" s="47"/>
      <c r="I50" s="172"/>
      <c r="J50" s="217"/>
      <c r="K50" s="217"/>
      <c r="L50" s="217"/>
      <c r="M50" s="217"/>
      <c r="N50" s="50"/>
      <c r="O50" s="51"/>
      <c r="P50" s="234">
        <v>88</v>
      </c>
      <c r="Q50" s="54">
        <v>88</v>
      </c>
      <c r="R50" s="54"/>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60" customHeight="1" x14ac:dyDescent="0.15">
      <c r="A51" s="43"/>
      <c r="B51" s="256"/>
      <c r="C51" s="80"/>
      <c r="D51" s="80"/>
      <c r="E51" s="80"/>
      <c r="F51" s="80"/>
      <c r="G51" s="46"/>
      <c r="H51" s="673"/>
      <c r="I51" s="48">
        <v>0.7</v>
      </c>
      <c r="J51" s="49">
        <v>0.3</v>
      </c>
      <c r="K51" s="49"/>
      <c r="L51" s="49"/>
      <c r="M51" s="49"/>
      <c r="N51" s="50">
        <f>SUM(I51:M51)</f>
        <v>1</v>
      </c>
      <c r="O51" s="51"/>
      <c r="P51" s="52">
        <v>8</v>
      </c>
      <c r="Q51" s="53">
        <v>8</v>
      </c>
      <c r="R51" s="53"/>
      <c r="S51" s="53"/>
      <c r="T51" s="53"/>
      <c r="U51" s="54">
        <f>ROUND(((P51*I51)+(Q51*J51)+(R51*K51)+(S51*L51)+(T51*M51)),2)</f>
        <v>8</v>
      </c>
      <c r="V51" s="55">
        <f>IF(U51&gt;=8,8,U51)</f>
        <v>8</v>
      </c>
      <c r="W51" s="57"/>
      <c r="X51" s="57"/>
      <c r="Y51" s="57"/>
      <c r="Z51" s="57"/>
      <c r="AA51" s="57"/>
      <c r="AB51" s="476">
        <f>(((((W51*I51)+(X51*J51)+(Y51*K51)+(Z51*L51)+(AA51*M51))/$L$2)))</f>
        <v>0</v>
      </c>
      <c r="AC51" s="536">
        <f>12*AB51</f>
        <v>0</v>
      </c>
      <c r="AD51" s="488">
        <f>IF(AC51&gt;=12,12,AC51)</f>
        <v>0</v>
      </c>
      <c r="AE51" s="59"/>
      <c r="AF51" s="59">
        <v>0.3</v>
      </c>
      <c r="AG51" s="496">
        <v>20</v>
      </c>
      <c r="AH51" s="60">
        <f>V51+AD51+AG51+AE51+AF51</f>
        <v>28.3</v>
      </c>
      <c r="AI51" s="55">
        <f>IF(AH51&gt;=40,40,AH51)</f>
        <v>28.3</v>
      </c>
      <c r="AJ51" s="61"/>
      <c r="AK51" s="62"/>
      <c r="AL51" s="63"/>
      <c r="AM51" s="64"/>
      <c r="AN51" s="65"/>
      <c r="AO51" s="66"/>
    </row>
    <row r="52" spans="1:41" s="22" customFormat="1" ht="26.25" customHeight="1" x14ac:dyDescent="0.15">
      <c r="A52" s="177"/>
      <c r="B52" s="241"/>
      <c r="C52" s="843"/>
      <c r="D52" s="844"/>
      <c r="E52" s="849"/>
      <c r="F52" s="845"/>
      <c r="G52" s="46"/>
      <c r="H52" s="673"/>
      <c r="I52" s="172"/>
      <c r="J52" s="217"/>
      <c r="K52" s="217"/>
      <c r="L52" s="217"/>
      <c r="M52" s="217"/>
      <c r="N52" s="50"/>
      <c r="O52" s="51"/>
      <c r="P52" s="234">
        <v>91.4</v>
      </c>
      <c r="Q52" s="53">
        <v>88</v>
      </c>
      <c r="R52" s="53"/>
      <c r="S52" s="54"/>
      <c r="T52" s="54"/>
      <c r="U52" s="496">
        <f>(I51*P52)+(J51*Q52)+(K51*R52)+(L51*S52)</f>
        <v>90.38</v>
      </c>
      <c r="V52" s="55"/>
      <c r="W52" s="57"/>
      <c r="X52" s="57"/>
      <c r="Y52" s="57"/>
      <c r="Z52" s="57"/>
      <c r="AA52" s="57"/>
      <c r="AB52" s="476"/>
      <c r="AC52" s="536"/>
      <c r="AD52" s="478"/>
      <c r="AE52" s="59"/>
      <c r="AF52" s="59"/>
      <c r="AG52" s="496"/>
      <c r="AH52" s="60"/>
      <c r="AI52" s="55"/>
      <c r="AJ52" s="61"/>
      <c r="AK52" s="62"/>
      <c r="AL52" s="63"/>
      <c r="AM52" s="64"/>
      <c r="AN52" s="65"/>
      <c r="AO52" s="66"/>
    </row>
    <row r="53" spans="1:41" s="22" customFormat="1" ht="56.25" customHeight="1" x14ac:dyDescent="0.15">
      <c r="A53" s="43"/>
      <c r="B53" s="256"/>
      <c r="C53" s="80"/>
      <c r="D53" s="80"/>
      <c r="E53" s="174"/>
      <c r="F53" s="117"/>
      <c r="G53" s="46"/>
      <c r="H53" s="47"/>
      <c r="I53" s="48">
        <v>0.5</v>
      </c>
      <c r="J53" s="49">
        <v>0.5</v>
      </c>
      <c r="K53" s="49"/>
      <c r="L53" s="49"/>
      <c r="M53" s="49"/>
      <c r="N53" s="50">
        <f>SUM(I53:M53)</f>
        <v>1</v>
      </c>
      <c r="O53" s="51"/>
      <c r="P53" s="52">
        <v>8</v>
      </c>
      <c r="Q53" s="53">
        <v>8</v>
      </c>
      <c r="R53" s="53"/>
      <c r="S53" s="53"/>
      <c r="T53" s="53"/>
      <c r="U53" s="54">
        <f>ROUND(((P53*I53)+(Q53*J53)+(R53*K53)+(S53*L53)+(T53*M53)),2)</f>
        <v>8</v>
      </c>
      <c r="V53" s="55">
        <f>IF(U53&gt;=8,8,U53)</f>
        <v>8</v>
      </c>
      <c r="W53" s="57"/>
      <c r="X53" s="57"/>
      <c r="Y53" s="57"/>
      <c r="Z53" s="57"/>
      <c r="AA53" s="57"/>
      <c r="AB53" s="551">
        <f>(((((W53*I53)+(X53*J53)+(Y53*K53)+(Z53*L53)+(AA53*M53))/$L$2)))</f>
        <v>0</v>
      </c>
      <c r="AC53" s="536">
        <f>12*AB53</f>
        <v>0</v>
      </c>
      <c r="AD53" s="488">
        <f>IF(AC53&gt;=12,12,AC53)</f>
        <v>0</v>
      </c>
      <c r="AE53" s="59"/>
      <c r="AF53" s="59">
        <v>0.3</v>
      </c>
      <c r="AG53" s="263">
        <v>19.8</v>
      </c>
      <c r="AH53" s="60">
        <f>V53+AD53+AG53+AE53+AF53</f>
        <v>28.1</v>
      </c>
      <c r="AI53" s="55">
        <f>IF(AH53&gt;=40,40,AH53)</f>
        <v>28.1</v>
      </c>
      <c r="AJ53" s="61"/>
      <c r="AK53" s="62"/>
      <c r="AL53" s="63"/>
      <c r="AM53" s="64"/>
      <c r="AN53" s="65"/>
      <c r="AO53" s="66"/>
    </row>
    <row r="54" spans="1:41" s="22" customFormat="1" ht="26.25" customHeight="1" x14ac:dyDescent="0.15">
      <c r="A54" s="43"/>
      <c r="B54" s="256"/>
      <c r="C54" s="843"/>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3.25" customHeight="1" x14ac:dyDescent="0.15">
      <c r="A55" s="43"/>
      <c r="B55" s="256"/>
      <c r="C55" s="45"/>
      <c r="D55" s="672"/>
      <c r="E55" s="45"/>
      <c r="F55" s="104"/>
      <c r="G55" s="632"/>
      <c r="H55" s="667"/>
      <c r="I55" s="48"/>
      <c r="J55" s="49"/>
      <c r="K55" s="49"/>
      <c r="L55" s="49"/>
      <c r="M55" s="49"/>
      <c r="N55" s="50"/>
      <c r="O55" s="51"/>
      <c r="P55" s="52"/>
      <c r="Q55" s="53"/>
      <c r="R55" s="53"/>
      <c r="S55" s="53"/>
      <c r="T55" s="53"/>
      <c r="U55" s="54"/>
      <c r="V55" s="55"/>
      <c r="W55" s="57"/>
      <c r="X55" s="57"/>
      <c r="Y55" s="57"/>
      <c r="Z55" s="57"/>
      <c r="AA55" s="57"/>
      <c r="AB55" s="476">
        <f t="shared" ref="AB55" si="60">(((((W55*I55)+(X55*J55)+(Y55*K55)+(Z55*L55)+(AA55*M55))/$L$2)))</f>
        <v>0</v>
      </c>
      <c r="AC55" s="536">
        <f t="shared" ref="AC55" si="61">12*AB55</f>
        <v>0</v>
      </c>
      <c r="AD55" s="488">
        <f t="shared" ref="AD55" si="62">IF(AC55&gt;=12,12,AC55)</f>
        <v>0</v>
      </c>
      <c r="AE55" s="59"/>
      <c r="AF55" s="59">
        <v>0.3</v>
      </c>
      <c r="AG55" s="263">
        <v>19.8</v>
      </c>
      <c r="AH55" s="60">
        <f t="shared" ref="AH55" si="63">V55+AD55+AG55+AE55+AF55</f>
        <v>20.100000000000001</v>
      </c>
      <c r="AI55" s="55">
        <f t="shared" ref="AI55" si="64">IF(AH55&gt;=40,40,AH55)</f>
        <v>20.100000000000001</v>
      </c>
      <c r="AJ55" s="61"/>
      <c r="AK55" s="62"/>
      <c r="AL55" s="63"/>
      <c r="AM55" s="64"/>
      <c r="AN55" s="65"/>
      <c r="AO55" s="66"/>
    </row>
    <row r="56" spans="1:41" s="22" customFormat="1" ht="26.25" customHeight="1" x14ac:dyDescent="0.15">
      <c r="A56" s="43"/>
      <c r="B56" s="256"/>
      <c r="C56" s="688"/>
      <c r="D56" s="690"/>
      <c r="E56" s="690"/>
      <c r="F56" s="689"/>
      <c r="G56" s="46"/>
      <c r="H56" s="47"/>
      <c r="I56" s="172"/>
      <c r="J56" s="217"/>
      <c r="K56" s="217"/>
      <c r="L56" s="217"/>
      <c r="M56" s="217"/>
      <c r="N56" s="50"/>
      <c r="O56" s="51"/>
      <c r="P56" s="234"/>
      <c r="Q56" s="54"/>
      <c r="R56" s="54"/>
      <c r="S56" s="54"/>
      <c r="T56" s="54"/>
      <c r="U56" s="496"/>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26.25" customHeight="1" x14ac:dyDescent="0.15">
      <c r="A57" s="43"/>
      <c r="B57" s="256"/>
      <c r="C57" s="688"/>
      <c r="D57" s="690"/>
      <c r="E57" s="690"/>
      <c r="F57" s="689"/>
      <c r="G57" s="46"/>
      <c r="H57" s="47"/>
      <c r="I57" s="172"/>
      <c r="J57" s="217"/>
      <c r="K57" s="217"/>
      <c r="L57" s="217"/>
      <c r="M57" s="217"/>
      <c r="N57" s="50"/>
      <c r="O57" s="51"/>
      <c r="P57" s="234"/>
      <c r="Q57" s="54"/>
      <c r="R57" s="54"/>
      <c r="S57" s="54"/>
      <c r="T57" s="54"/>
      <c r="U57" s="496"/>
      <c r="V57" s="55"/>
      <c r="W57" s="57"/>
      <c r="X57" s="57"/>
      <c r="Y57" s="57"/>
      <c r="Z57" s="57"/>
      <c r="AA57" s="57"/>
      <c r="AB57" s="476"/>
      <c r="AC57" s="536"/>
      <c r="AD57" s="478"/>
      <c r="AE57" s="59"/>
      <c r="AF57" s="59"/>
      <c r="AG57" s="263"/>
      <c r="AH57" s="60"/>
      <c r="AI57" s="55"/>
      <c r="AJ57" s="61"/>
      <c r="AK57" s="62"/>
      <c r="AL57" s="63"/>
      <c r="AM57" s="64"/>
      <c r="AN57" s="65"/>
      <c r="AO57" s="66"/>
    </row>
    <row r="58" spans="1:41" s="22" customFormat="1" ht="58.5" customHeight="1" x14ac:dyDescent="0.15">
      <c r="A58" s="43"/>
      <c r="B58" s="44"/>
      <c r="C58" s="80"/>
      <c r="D58" s="45"/>
      <c r="E58" s="45"/>
      <c r="F58" s="117"/>
      <c r="G58" s="46"/>
      <c r="H58" s="47"/>
      <c r="I58" s="48"/>
      <c r="J58" s="49"/>
      <c r="K58" s="49"/>
      <c r="L58" s="49"/>
      <c r="M58" s="49"/>
      <c r="N58" s="50"/>
      <c r="O58" s="51"/>
      <c r="P58" s="52"/>
      <c r="Q58" s="53"/>
      <c r="R58" s="53"/>
      <c r="S58" s="53"/>
      <c r="T58" s="53"/>
      <c r="U58" s="54"/>
      <c r="V58" s="55"/>
      <c r="W58" s="57"/>
      <c r="X58" s="57"/>
      <c r="Y58" s="57"/>
      <c r="Z58" s="57"/>
      <c r="AA58" s="57"/>
      <c r="AB58" s="551"/>
      <c r="AC58" s="536"/>
      <c r="AD58" s="488"/>
      <c r="AE58" s="59"/>
      <c r="AF58" s="59"/>
      <c r="AG58" s="263"/>
      <c r="AH58" s="60"/>
      <c r="AI58" s="55"/>
      <c r="AJ58" s="61"/>
      <c r="AK58" s="62"/>
      <c r="AL58" s="63"/>
      <c r="AM58" s="64">
        <f t="shared" ref="AM58:AM63" si="65">100%+AL58</f>
        <v>1</v>
      </c>
      <c r="AN58" s="65">
        <f t="shared" ref="AN58:AN63" si="66">ROUNDUP((($E$2*AM58-$AN$4)*AJ58+$AN$4),-3)</f>
        <v>0</v>
      </c>
      <c r="AO58" s="66"/>
    </row>
    <row r="59" spans="1:41" s="22" customFormat="1" ht="48" customHeight="1" x14ac:dyDescent="0.15">
      <c r="A59" s="43"/>
      <c r="B59" s="256"/>
      <c r="C59" s="117"/>
      <c r="D59" s="117"/>
      <c r="E59" s="117"/>
      <c r="F59" s="117"/>
      <c r="G59" s="46"/>
      <c r="H59" s="47"/>
      <c r="I59" s="48"/>
      <c r="J59" s="49"/>
      <c r="K59" s="217"/>
      <c r="L59" s="49"/>
      <c r="M59" s="49"/>
      <c r="N59" s="50"/>
      <c r="O59" s="51"/>
      <c r="P59" s="52"/>
      <c r="Q59" s="53"/>
      <c r="R59" s="53"/>
      <c r="S59" s="53"/>
      <c r="T59" s="53"/>
      <c r="U59" s="54"/>
      <c r="V59" s="55"/>
      <c r="W59" s="57"/>
      <c r="X59" s="57"/>
      <c r="Y59" s="57"/>
      <c r="Z59" s="57"/>
      <c r="AA59" s="57"/>
      <c r="AB59" s="476">
        <f>(((((W59*I59)+(X59*J59)+(Y59*K59)+(Z59*L59)+(AA59*M59))/$L$2)))</f>
        <v>0</v>
      </c>
      <c r="AC59" s="536">
        <f>12*AB59</f>
        <v>0</v>
      </c>
      <c r="AD59" s="488">
        <f>IF(AC59&gt;=12,12,AC59)</f>
        <v>0</v>
      </c>
      <c r="AE59" s="59"/>
      <c r="AF59" s="59">
        <v>0.3</v>
      </c>
      <c r="AG59" s="263">
        <v>19.8</v>
      </c>
      <c r="AH59" s="60">
        <f>V59+AD59+AG59+AE59+AF59</f>
        <v>20.100000000000001</v>
      </c>
      <c r="AI59" s="55">
        <f>IF(AH59&gt;=40,40,AH59)</f>
        <v>20.100000000000001</v>
      </c>
      <c r="AJ59" s="61"/>
      <c r="AK59" s="62"/>
      <c r="AL59" s="63"/>
      <c r="AM59" s="64">
        <f t="shared" si="65"/>
        <v>1</v>
      </c>
      <c r="AN59" s="65">
        <f t="shared" si="66"/>
        <v>0</v>
      </c>
      <c r="AO59" s="66"/>
    </row>
    <row r="60" spans="1:41" s="22" customFormat="1" ht="48.75" customHeight="1" x14ac:dyDescent="0.15">
      <c r="A60" s="43"/>
      <c r="B60" s="256"/>
      <c r="C60" s="80"/>
      <c r="D60" s="80"/>
      <c r="E60" s="117"/>
      <c r="F60" s="80"/>
      <c r="G60" s="46"/>
      <c r="H60" s="47"/>
      <c r="I60" s="48"/>
      <c r="J60" s="49"/>
      <c r="K60" s="217"/>
      <c r="L60" s="49"/>
      <c r="M60" s="49"/>
      <c r="N60" s="50"/>
      <c r="O60" s="51"/>
      <c r="P60" s="52"/>
      <c r="Q60" s="53"/>
      <c r="R60" s="53"/>
      <c r="S60" s="53"/>
      <c r="T60" s="53"/>
      <c r="U60" s="54"/>
      <c r="V60" s="55"/>
      <c r="W60" s="57"/>
      <c r="X60" s="57"/>
      <c r="Y60" s="57"/>
      <c r="Z60" s="57"/>
      <c r="AA60" s="57"/>
      <c r="AB60" s="476">
        <f t="shared" ref="AB60" si="67">(((((W60*I60)+(X60*J60)+(Y60*K60)+(Z60*L60)+(AA60*M60))/$L$2)))</f>
        <v>0</v>
      </c>
      <c r="AC60" s="536">
        <f t="shared" ref="AC60" si="68">12*AB60</f>
        <v>0</v>
      </c>
      <c r="AD60" s="488">
        <f t="shared" ref="AD60" si="69">IF(AC60&gt;=12,12,AC60)</f>
        <v>0</v>
      </c>
      <c r="AE60" s="59"/>
      <c r="AF60" s="59">
        <v>0.3</v>
      </c>
      <c r="AG60" s="263">
        <v>19.8</v>
      </c>
      <c r="AH60" s="60">
        <f t="shared" ref="AH60" si="70">V60+AD60+AG60+AE60+AF60</f>
        <v>20.100000000000001</v>
      </c>
      <c r="AI60" s="55">
        <f t="shared" ref="AI60" si="71">IF(AH60&gt;=40,40,AH60)</f>
        <v>20.100000000000001</v>
      </c>
      <c r="AJ60" s="61"/>
      <c r="AK60" s="62"/>
      <c r="AL60" s="63"/>
      <c r="AM60" s="64">
        <f t="shared" si="65"/>
        <v>1</v>
      </c>
      <c r="AN60" s="65">
        <f t="shared" si="66"/>
        <v>0</v>
      </c>
      <c r="AO60" s="66"/>
    </row>
    <row r="61" spans="1:41" s="22" customFormat="1" ht="58.5" customHeight="1" x14ac:dyDescent="0.15">
      <c r="A61" s="43"/>
      <c r="B61" s="44"/>
      <c r="C61" s="80"/>
      <c r="D61" s="80"/>
      <c r="E61" s="80"/>
      <c r="F61" s="73"/>
      <c r="G61" s="46"/>
      <c r="H61" s="47"/>
      <c r="I61" s="48"/>
      <c r="J61" s="49"/>
      <c r="K61" s="49"/>
      <c r="L61" s="49"/>
      <c r="M61" s="49"/>
      <c r="N61" s="50"/>
      <c r="O61" s="51"/>
      <c r="P61" s="52"/>
      <c r="Q61" s="53"/>
      <c r="R61" s="53"/>
      <c r="S61" s="53"/>
      <c r="T61" s="53"/>
      <c r="U61" s="54"/>
      <c r="V61" s="55"/>
      <c r="W61" s="57"/>
      <c r="X61" s="57"/>
      <c r="Y61" s="57"/>
      <c r="Z61" s="57"/>
      <c r="AA61" s="57"/>
      <c r="AB61" s="551"/>
      <c r="AC61" s="536"/>
      <c r="AD61" s="488"/>
      <c r="AE61" s="59"/>
      <c r="AF61" s="59"/>
      <c r="AG61" s="263"/>
      <c r="AH61" s="60"/>
      <c r="AI61" s="55"/>
      <c r="AJ61" s="61"/>
      <c r="AK61" s="62"/>
      <c r="AL61" s="63"/>
      <c r="AM61" s="64">
        <f t="shared" si="65"/>
        <v>1</v>
      </c>
      <c r="AN61" s="65">
        <f t="shared" si="66"/>
        <v>0</v>
      </c>
      <c r="AO61" s="66"/>
    </row>
    <row r="62" spans="1:41" s="22" customFormat="1" ht="48" customHeight="1" x14ac:dyDescent="0.15">
      <c r="A62" s="43"/>
      <c r="B62" s="44"/>
      <c r="C62" s="220"/>
      <c r="D62" s="80"/>
      <c r="E62" s="80"/>
      <c r="F62" s="542"/>
      <c r="G62" s="542"/>
      <c r="H62" s="47"/>
      <c r="I62" s="48"/>
      <c r="J62" s="217"/>
      <c r="K62" s="49"/>
      <c r="L62" s="49"/>
      <c r="M62" s="49"/>
      <c r="N62" s="527"/>
      <c r="O62" s="51"/>
      <c r="P62" s="52"/>
      <c r="Q62" s="53"/>
      <c r="R62" s="53"/>
      <c r="S62" s="53"/>
      <c r="T62" s="53"/>
      <c r="U62" s="54"/>
      <c r="V62" s="55"/>
      <c r="W62" s="57"/>
      <c r="X62" s="57"/>
      <c r="Y62" s="57"/>
      <c r="Z62" s="57"/>
      <c r="AA62" s="57"/>
      <c r="AB62" s="476"/>
      <c r="AC62" s="536"/>
      <c r="AD62" s="478"/>
      <c r="AE62" s="59"/>
      <c r="AF62" s="59"/>
      <c r="AG62" s="263"/>
      <c r="AH62" s="60"/>
      <c r="AI62" s="55"/>
      <c r="AJ62" s="61"/>
      <c r="AK62" s="62"/>
      <c r="AL62" s="63"/>
      <c r="AM62" s="64">
        <f t="shared" si="65"/>
        <v>1</v>
      </c>
      <c r="AN62" s="65">
        <f t="shared" si="66"/>
        <v>0</v>
      </c>
      <c r="AO62" s="66"/>
    </row>
    <row r="63" spans="1:41" s="22" customFormat="1" ht="48" customHeight="1" x14ac:dyDescent="0.15">
      <c r="A63" s="43"/>
      <c r="B63" s="44"/>
      <c r="C63" s="220"/>
      <c r="D63" s="80"/>
      <c r="E63" s="80"/>
      <c r="F63" s="542"/>
      <c r="G63" s="542"/>
      <c r="H63" s="47"/>
      <c r="I63" s="48"/>
      <c r="J63" s="217"/>
      <c r="K63" s="49"/>
      <c r="L63" s="49"/>
      <c r="M63" s="49"/>
      <c r="N63" s="527"/>
      <c r="O63" s="51"/>
      <c r="P63" s="52"/>
      <c r="Q63" s="53"/>
      <c r="R63" s="53"/>
      <c r="S63" s="53"/>
      <c r="T63" s="53"/>
      <c r="U63" s="54"/>
      <c r="V63" s="55"/>
      <c r="W63" s="57"/>
      <c r="X63" s="57"/>
      <c r="Y63" s="57"/>
      <c r="Z63" s="57"/>
      <c r="AA63" s="57"/>
      <c r="AB63" s="476"/>
      <c r="AC63" s="536"/>
      <c r="AD63" s="478"/>
      <c r="AE63" s="59"/>
      <c r="AF63" s="59"/>
      <c r="AG63" s="263"/>
      <c r="AH63" s="60"/>
      <c r="AI63" s="55"/>
      <c r="AJ63" s="61"/>
      <c r="AK63" s="62"/>
      <c r="AL63" s="63"/>
      <c r="AM63" s="64">
        <f t="shared" si="65"/>
        <v>1</v>
      </c>
      <c r="AN63" s="65">
        <f t="shared" si="66"/>
        <v>0</v>
      </c>
      <c r="AO63" s="66"/>
    </row>
    <row r="64" spans="1:41" s="22" customFormat="1" ht="63" customHeight="1" x14ac:dyDescent="0.15">
      <c r="A64" s="43"/>
      <c r="B64" s="44"/>
      <c r="C64" s="220"/>
      <c r="D64" s="80"/>
      <c r="E64" s="80"/>
      <c r="F64" s="542"/>
      <c r="G64" s="542"/>
      <c r="H64" s="47"/>
      <c r="I64" s="48"/>
      <c r="J64" s="217"/>
      <c r="K64" s="49"/>
      <c r="L64" s="49"/>
      <c r="M64" s="49"/>
      <c r="N64" s="527"/>
      <c r="O64" s="51"/>
      <c r="P64" s="52"/>
      <c r="Q64" s="53"/>
      <c r="R64" s="53"/>
      <c r="S64" s="53"/>
      <c r="T64" s="53"/>
      <c r="U64" s="54"/>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48" customHeight="1" thickBot="1" x14ac:dyDescent="0.2">
      <c r="A65" s="43"/>
      <c r="B65" s="44"/>
      <c r="C65" s="112" t="s">
        <v>1328</v>
      </c>
      <c r="D65" s="103" t="s">
        <v>499</v>
      </c>
      <c r="E65" s="45"/>
      <c r="F65" s="82"/>
      <c r="G65" s="46"/>
      <c r="H65" s="47"/>
      <c r="I65" s="48">
        <v>0.6</v>
      </c>
      <c r="J65" s="49">
        <v>0.4</v>
      </c>
      <c r="K65" s="49"/>
      <c r="L65" s="49"/>
      <c r="M65" s="49"/>
      <c r="N65" s="50">
        <f>SUM(I65:M65)</f>
        <v>1</v>
      </c>
      <c r="O65" s="51"/>
      <c r="P65" s="52">
        <v>8</v>
      </c>
      <c r="Q65" s="53">
        <v>8</v>
      </c>
      <c r="R65" s="53"/>
      <c r="S65" s="53"/>
      <c r="T65" s="53"/>
      <c r="U65" s="54">
        <f>ROUND(((P65*I65)+(Q65*J65)+(R65*K65)+(S65*L65)+(T65*M65)),2)</f>
        <v>8</v>
      </c>
      <c r="V65" s="55">
        <f>IF(U65&gt;=8,8,U65)</f>
        <v>8</v>
      </c>
      <c r="W65" s="56">
        <v>57607880000</v>
      </c>
      <c r="X65" s="56">
        <v>16454858000</v>
      </c>
      <c r="Y65" s="56"/>
      <c r="Z65" s="56"/>
      <c r="AA65" s="57"/>
      <c r="AB65" s="551">
        <f>(((((W65*I65)+(X65*J65)+(Y65*K65)+(Z65*L65)+(AA65*M65))/$L$2)))</f>
        <v>1.2466353634379985</v>
      </c>
      <c r="AC65" s="536">
        <f>12*AB65</f>
        <v>14.959624361255983</v>
      </c>
      <c r="AD65" s="488">
        <f>IF(AC65&gt;=12,12,AC65)</f>
        <v>12</v>
      </c>
      <c r="AE65" s="59"/>
      <c r="AF65" s="59">
        <v>0.3</v>
      </c>
      <c r="AG65" s="263">
        <v>19.8</v>
      </c>
      <c r="AH65" s="60">
        <f>V65+AD65+AG65+AE65+AF65</f>
        <v>40.099999999999994</v>
      </c>
      <c r="AI65" s="55">
        <f>IF(AH65&gt;=40,40,AH65)</f>
        <v>40</v>
      </c>
      <c r="AJ65" s="61"/>
      <c r="AK65" s="62"/>
      <c r="AL65" s="63"/>
      <c r="AM65" s="64"/>
      <c r="AN65" s="65"/>
      <c r="AO65" s="66"/>
    </row>
    <row r="66" spans="1:41" s="22" customFormat="1" ht="60" customHeight="1" thickBot="1" x14ac:dyDescent="0.2">
      <c r="A66" s="43"/>
      <c r="B66" s="44"/>
      <c r="C66" s="113" t="s">
        <v>1302</v>
      </c>
      <c r="D66" s="82" t="s">
        <v>1330</v>
      </c>
      <c r="E66" s="481"/>
      <c r="F66" s="80"/>
      <c r="G66" s="46"/>
      <c r="H66" s="47"/>
      <c r="I66" s="48">
        <v>0.9</v>
      </c>
      <c r="J66" s="49">
        <v>0.1</v>
      </c>
      <c r="K66" s="49"/>
      <c r="L66" s="49"/>
      <c r="M66" s="49"/>
      <c r="N66" s="50">
        <f>SUM(I66:M66)</f>
        <v>1</v>
      </c>
      <c r="O66" s="51"/>
      <c r="P66" s="52">
        <v>8</v>
      </c>
      <c r="Q66" s="53">
        <v>8</v>
      </c>
      <c r="R66" s="53"/>
      <c r="S66" s="53"/>
      <c r="T66" s="53"/>
      <c r="U66" s="54">
        <f>ROUND(((P66*I66)+(Q66*J66)+(R66*K66)+(S66*L66)+(T66*M66)),2)</f>
        <v>8</v>
      </c>
      <c r="V66" s="55">
        <f>IF(U66&gt;=8,8,U66)</f>
        <v>8</v>
      </c>
      <c r="W66" s="56">
        <v>39146878000</v>
      </c>
      <c r="X66" s="56">
        <v>37771260000</v>
      </c>
      <c r="Y66" s="56"/>
      <c r="Z66" s="56"/>
      <c r="AA66" s="57"/>
      <c r="AB66" s="476">
        <f>(((((W66*I66)+(X66*J66)+(Y66*K66)+(Z66*L66)+(AA66*M66))/$L$2)))</f>
        <v>1.1818791571760197</v>
      </c>
      <c r="AC66" s="536">
        <f>12*AB66</f>
        <v>14.182549886112236</v>
      </c>
      <c r="AD66" s="478">
        <f>IF(AC66&gt;=12,12,AC66)</f>
        <v>12</v>
      </c>
      <c r="AE66" s="59"/>
      <c r="AF66" s="59">
        <v>0.3</v>
      </c>
      <c r="AG66" s="496">
        <v>20</v>
      </c>
      <c r="AH66" s="60">
        <f>V66+AD66+AG66+AE66+AF66</f>
        <v>40.299999999999997</v>
      </c>
      <c r="AI66" s="55">
        <f>IF(AH66&gt;=40,40,AH66)</f>
        <v>40</v>
      </c>
      <c r="AJ66" s="61"/>
      <c r="AK66" s="62"/>
      <c r="AL66" s="63"/>
      <c r="AM66" s="64"/>
      <c r="AN66" s="65"/>
      <c r="AO66" s="66"/>
    </row>
    <row r="67" spans="1:41" s="22" customFormat="1" ht="60" customHeight="1" x14ac:dyDescent="0.15">
      <c r="A67" s="43"/>
      <c r="B67" s="44"/>
      <c r="C67" s="80" t="s">
        <v>1343</v>
      </c>
      <c r="D67" s="117" t="s">
        <v>1342</v>
      </c>
      <c r="E67" s="481"/>
      <c r="F67" s="80"/>
      <c r="G67" s="46"/>
      <c r="H67" s="47"/>
      <c r="I67" s="48">
        <v>0.6</v>
      </c>
      <c r="J67" s="49">
        <v>0.4</v>
      </c>
      <c r="K67" s="49"/>
      <c r="L67" s="49"/>
      <c r="M67" s="49"/>
      <c r="N67" s="50">
        <f>SUM(I67:M67)</f>
        <v>1</v>
      </c>
      <c r="O67" s="51"/>
      <c r="P67" s="52">
        <v>8</v>
      </c>
      <c r="Q67" s="53">
        <v>8</v>
      </c>
      <c r="R67" s="53"/>
      <c r="S67" s="53"/>
      <c r="T67" s="53"/>
      <c r="U67" s="54">
        <f>ROUND(((P67*I67)+(Q67*J67)+(R67*K67)+(S67*L67)+(T67*M67)),2)</f>
        <v>8</v>
      </c>
      <c r="V67" s="55">
        <f>IF(U67&gt;=8,8,U67)</f>
        <v>8</v>
      </c>
      <c r="W67" s="56">
        <v>48895833000</v>
      </c>
      <c r="X67" s="56">
        <v>25521258000</v>
      </c>
      <c r="Y67" s="56"/>
      <c r="Z67" s="56"/>
      <c r="AA67" s="57"/>
      <c r="AB67" s="476">
        <f>(((((W67*I67)+(X67*J67)+(Y67*K67)+(Z67*L67)+(AA67*M67))/$L$2)))</f>
        <v>1.1981393484492904</v>
      </c>
      <c r="AC67" s="536">
        <f>12*AB67</f>
        <v>14.377672181391485</v>
      </c>
      <c r="AD67" s="478">
        <f>IF(AC67&gt;=12,12,AC67)</f>
        <v>12</v>
      </c>
      <c r="AE67" s="59"/>
      <c r="AF67" s="59">
        <v>0.3</v>
      </c>
      <c r="AG67" s="496">
        <v>20</v>
      </c>
      <c r="AH67" s="537">
        <f>V67+AD67+AG67+AE67+AF67</f>
        <v>40.299999999999997</v>
      </c>
      <c r="AI67" s="488">
        <f>IF(AH67&gt;=40,40,AH67)</f>
        <v>40</v>
      </c>
      <c r="AJ67" s="61"/>
      <c r="AK67" s="62"/>
      <c r="AL67" s="63"/>
      <c r="AM67" s="64"/>
      <c r="AN67" s="65"/>
      <c r="AO67" s="66"/>
    </row>
    <row r="68" spans="1:41" s="22" customFormat="1" ht="26.25" customHeight="1" x14ac:dyDescent="0.15">
      <c r="A68" s="177"/>
      <c r="B68" s="171"/>
      <c r="C68" s="843" t="s">
        <v>1171</v>
      </c>
      <c r="D68" s="844"/>
      <c r="E68" s="844"/>
      <c r="F68" s="845"/>
      <c r="G68" s="46"/>
      <c r="H68" s="47"/>
      <c r="I68" s="172"/>
      <c r="J68" s="217"/>
      <c r="K68" s="217"/>
      <c r="L68" s="217"/>
      <c r="M68" s="217"/>
      <c r="N68" s="50"/>
      <c r="O68" s="51"/>
      <c r="P68" s="234">
        <v>88</v>
      </c>
      <c r="Q68" s="54">
        <v>93.08</v>
      </c>
      <c r="R68" s="53"/>
      <c r="S68" s="54"/>
      <c r="T68" s="54"/>
      <c r="U68" s="496">
        <f>(I67*P68)+(J67*Q68)+(K67*R68)+(L67*S68)</f>
        <v>90.031999999999996</v>
      </c>
      <c r="V68" s="55"/>
      <c r="W68" s="56"/>
      <c r="X68" s="56"/>
      <c r="Y68" s="56"/>
      <c r="Z68" s="56"/>
      <c r="AA68" s="57"/>
      <c r="AB68" s="476"/>
      <c r="AC68" s="536"/>
      <c r="AD68" s="478"/>
      <c r="AE68" s="59"/>
      <c r="AF68" s="59"/>
      <c r="AG68" s="263"/>
      <c r="AH68" s="60"/>
      <c r="AI68" s="55"/>
      <c r="AJ68" s="61"/>
      <c r="AK68" s="62"/>
      <c r="AL68" s="63"/>
      <c r="AM68" s="64"/>
      <c r="AN68" s="65"/>
      <c r="AO68" s="66"/>
    </row>
    <row r="69" spans="1:41" s="22" customFormat="1" ht="48" customHeight="1" x14ac:dyDescent="0.15">
      <c r="A69" s="43"/>
      <c r="B69" s="44"/>
      <c r="C69" s="45" t="s">
        <v>1341</v>
      </c>
      <c r="D69" s="45"/>
      <c r="E69" s="45"/>
      <c r="F69" s="82"/>
      <c r="G69" s="83"/>
      <c r="H69" s="47"/>
      <c r="I69" s="48">
        <v>0.5</v>
      </c>
      <c r="J69" s="49">
        <v>0.5</v>
      </c>
      <c r="K69" s="49"/>
      <c r="L69" s="49"/>
      <c r="M69" s="49"/>
      <c r="N69" s="50">
        <f>SUM(I69:M69)</f>
        <v>1</v>
      </c>
      <c r="O69" s="51"/>
      <c r="P69" s="52">
        <v>8</v>
      </c>
      <c r="Q69" s="53">
        <v>8</v>
      </c>
      <c r="R69" s="53"/>
      <c r="S69" s="53"/>
      <c r="T69" s="53"/>
      <c r="U69" s="54">
        <f>ROUND(((P69*I69)+(Q69*J69)+(R69*K69)+(S69*L69)+(T69*M69)),2)</f>
        <v>8</v>
      </c>
      <c r="V69" s="55">
        <f>IF(U69&gt;=8,8,U69)</f>
        <v>8</v>
      </c>
      <c r="W69" s="56">
        <v>53700000000</v>
      </c>
      <c r="X69" s="56">
        <v>25000000000</v>
      </c>
      <c r="Y69" s="56"/>
      <c r="Z69" s="56"/>
      <c r="AA69" s="57"/>
      <c r="AB69" s="551">
        <f>(((((W69*I69)+(X69*J69)+(Y69*K69)+(Z69*L69)+(AA69*M69))/$L$2)))</f>
        <v>1.1922009756960665</v>
      </c>
      <c r="AC69" s="536">
        <f>12*AB69</f>
        <v>14.306411708352798</v>
      </c>
      <c r="AD69" s="488">
        <f>IF(AC69&gt;=12,12,AC69)</f>
        <v>12</v>
      </c>
      <c r="AE69" s="59"/>
      <c r="AF69" s="59">
        <v>0.3</v>
      </c>
      <c r="AG69" s="263">
        <v>19.8</v>
      </c>
      <c r="AH69" s="60">
        <f>V69+AD69+AG69+AE69+AF69</f>
        <v>40.099999999999994</v>
      </c>
      <c r="AI69" s="55">
        <f>IF(AH69&gt;=40,40,AH69)</f>
        <v>40</v>
      </c>
      <c r="AJ69" s="61"/>
      <c r="AK69" s="62"/>
      <c r="AL69" s="63"/>
      <c r="AM69" s="64"/>
      <c r="AN69" s="65"/>
      <c r="AO69" s="66"/>
    </row>
    <row r="70" spans="1:41" s="22" customFormat="1" ht="58.5" customHeight="1" x14ac:dyDescent="0.15">
      <c r="A70" s="43"/>
      <c r="B70" s="44"/>
      <c r="C70" s="107" t="s">
        <v>1327</v>
      </c>
      <c r="D70" s="117" t="s">
        <v>1332</v>
      </c>
      <c r="E70" s="80"/>
      <c r="F70" s="104"/>
      <c r="G70" s="632"/>
      <c r="H70" s="47"/>
      <c r="I70" s="48">
        <v>0.65</v>
      </c>
      <c r="J70" s="49">
        <v>0.35</v>
      </c>
      <c r="K70" s="49"/>
      <c r="L70" s="49"/>
      <c r="M70" s="49"/>
      <c r="N70" s="50">
        <f>SUM(I70:M70)</f>
        <v>1</v>
      </c>
      <c r="O70" s="51"/>
      <c r="P70" s="52">
        <v>8</v>
      </c>
      <c r="Q70" s="53">
        <v>8</v>
      </c>
      <c r="R70" s="53"/>
      <c r="S70" s="53"/>
      <c r="T70" s="53"/>
      <c r="U70" s="54">
        <f t="shared" ref="U70" si="72">ROUND(((P70*I70)+(Q70*J70)+(R70*K70)+(S70*L70)+(T70*M70)),2)</f>
        <v>8</v>
      </c>
      <c r="V70" s="55">
        <f t="shared" ref="V70" si="73">IF(U70&gt;=8,8,U70)</f>
        <v>8</v>
      </c>
      <c r="W70" s="56">
        <v>42811622000</v>
      </c>
      <c r="X70" s="56">
        <v>33900000000</v>
      </c>
      <c r="Y70" s="57"/>
      <c r="Z70" s="56"/>
      <c r="AA70" s="57"/>
      <c r="AB70" s="661">
        <f t="shared" ref="AB70" si="74">(((((W70*I70)+(X70*J70)+(Y70*K70)+(Z70*L70)+(AA70*M70))/$L$2)))</f>
        <v>1.2025794654213242</v>
      </c>
      <c r="AC70" s="536">
        <f t="shared" ref="AC70" si="75">12*AB70</f>
        <v>14.430953585055891</v>
      </c>
      <c r="AD70" s="488">
        <f t="shared" ref="AD70" si="76">IF(AC70&gt;=12,12,AC70)</f>
        <v>12</v>
      </c>
      <c r="AE70" s="59"/>
      <c r="AF70" s="59">
        <v>0.2</v>
      </c>
      <c r="AG70" s="263">
        <v>19.8</v>
      </c>
      <c r="AH70" s="60">
        <f t="shared" ref="AH70" si="77">V70+AD70+AG70+AE70+AF70</f>
        <v>40</v>
      </c>
      <c r="AI70" s="55">
        <f t="shared" ref="AI70" si="78">IF(AH70&gt;=40,40,AH70)</f>
        <v>40</v>
      </c>
      <c r="AJ70" s="61"/>
      <c r="AK70" s="62"/>
      <c r="AL70" s="63"/>
      <c r="AM70" s="64">
        <f>100%+AL70</f>
        <v>1</v>
      </c>
      <c r="AN70" s="65">
        <f>ROUNDUP((($E$2*AM70-$AN$4)*AJ70+$AN$4),-3)</f>
        <v>0</v>
      </c>
      <c r="AO70" s="66"/>
    </row>
    <row r="71" spans="1:41" s="22" customFormat="1" ht="48.75" customHeight="1" x14ac:dyDescent="0.15">
      <c r="A71" s="43"/>
      <c r="B71" s="44"/>
      <c r="C71" s="528" t="s">
        <v>1335</v>
      </c>
      <c r="D71" s="222" t="s">
        <v>1333</v>
      </c>
      <c r="E71" s="222" t="s">
        <v>1334</v>
      </c>
      <c r="F71" s="222" t="s">
        <v>1337</v>
      </c>
      <c r="G71" s="222" t="s">
        <v>1336</v>
      </c>
      <c r="H71" s="222" t="s">
        <v>1338</v>
      </c>
      <c r="I71" s="48"/>
      <c r="J71" s="217"/>
      <c r="K71" s="49"/>
      <c r="L71" s="49"/>
      <c r="M71" s="49"/>
      <c r="N71" s="527"/>
      <c r="O71" s="51"/>
      <c r="P71" s="52"/>
      <c r="Q71" s="53"/>
      <c r="R71" s="53"/>
      <c r="S71" s="53"/>
      <c r="T71" s="53"/>
      <c r="U71" s="54"/>
      <c r="V71" s="55"/>
      <c r="W71" s="56"/>
      <c r="X71" s="56"/>
      <c r="Y71" s="57"/>
      <c r="Z71" s="56"/>
      <c r="AA71" s="57"/>
      <c r="AB71" s="476"/>
      <c r="AC71" s="536"/>
      <c r="AD71" s="478"/>
      <c r="AE71" s="59"/>
      <c r="AF71" s="59"/>
      <c r="AG71" s="263"/>
      <c r="AH71" s="60"/>
      <c r="AI71" s="55"/>
      <c r="AJ71" s="61"/>
      <c r="AK71" s="62"/>
      <c r="AL71" s="63"/>
      <c r="AM71" s="64"/>
      <c r="AN71" s="65"/>
      <c r="AO71" s="66"/>
    </row>
    <row r="72" spans="1:41" s="22" customFormat="1" ht="48.75" customHeight="1" x14ac:dyDescent="0.15">
      <c r="A72" s="43"/>
      <c r="B72" s="44"/>
      <c r="C72" s="635" t="s">
        <v>1339</v>
      </c>
      <c r="D72" s="662" t="s">
        <v>1340</v>
      </c>
      <c r="E72" s="117"/>
      <c r="F72" s="117"/>
      <c r="G72" s="117"/>
      <c r="H72" s="546"/>
      <c r="I72" s="48"/>
      <c r="J72" s="217"/>
      <c r="K72" s="49"/>
      <c r="L72" s="49"/>
      <c r="M72" s="49"/>
      <c r="N72" s="527"/>
      <c r="O72" s="51"/>
      <c r="P72" s="52"/>
      <c r="Q72" s="53"/>
      <c r="R72" s="53"/>
      <c r="S72" s="53"/>
      <c r="T72" s="53"/>
      <c r="U72" s="54"/>
      <c r="V72" s="55"/>
      <c r="W72" s="56"/>
      <c r="X72" s="56"/>
      <c r="Y72" s="57"/>
      <c r="Z72" s="56"/>
      <c r="AA72" s="57"/>
      <c r="AB72" s="476"/>
      <c r="AC72" s="536"/>
      <c r="AD72" s="478"/>
      <c r="AE72" s="59"/>
      <c r="AF72" s="59"/>
      <c r="AG72" s="263"/>
      <c r="AH72" s="60"/>
      <c r="AI72" s="55"/>
      <c r="AJ72" s="61"/>
      <c r="AK72" s="62"/>
      <c r="AL72" s="63"/>
      <c r="AM72" s="64"/>
      <c r="AN72" s="65"/>
      <c r="AO72" s="66"/>
    </row>
    <row r="73" spans="1:41" s="22" customFormat="1" ht="58.5" customHeight="1" x14ac:dyDescent="0.15">
      <c r="A73" s="43"/>
      <c r="B73" s="44"/>
      <c r="C73" s="663" t="s">
        <v>87</v>
      </c>
      <c r="D73" s="635" t="s">
        <v>1309</v>
      </c>
      <c r="E73" s="80"/>
      <c r="F73" s="104"/>
      <c r="G73" s="632"/>
      <c r="H73" s="47"/>
      <c r="I73" s="48">
        <v>0.5</v>
      </c>
      <c r="J73" s="49">
        <v>0.5</v>
      </c>
      <c r="K73" s="49"/>
      <c r="L73" s="49"/>
      <c r="M73" s="49"/>
      <c r="N73" s="50">
        <f t="shared" ref="N73:N81" si="79">SUM(I73:M73)</f>
        <v>1</v>
      </c>
      <c r="O73" s="51"/>
      <c r="P73" s="52">
        <v>8</v>
      </c>
      <c r="Q73" s="53">
        <v>8</v>
      </c>
      <c r="R73" s="53"/>
      <c r="S73" s="53"/>
      <c r="T73" s="53"/>
      <c r="U73" s="54">
        <f t="shared" ref="U73:U82" si="80">ROUND(((P73*I73)+(Q73*J73)+(R73*K73)+(S73*L73)+(T73*M73)),2)</f>
        <v>8</v>
      </c>
      <c r="V73" s="55">
        <f>IF(U73&gt;=8,8,U73)</f>
        <v>8</v>
      </c>
      <c r="W73" s="56">
        <v>40173484000</v>
      </c>
      <c r="X73" s="56">
        <v>39312444000</v>
      </c>
      <c r="Y73" s="57"/>
      <c r="Z73" s="56"/>
      <c r="AA73" s="57"/>
      <c r="AB73" s="551">
        <f t="shared" ref="AB73:AB82" si="81">(((((W73*I73)+(X73*J73)+(Y73*K73)+(Z73*L73)+(AA73*M73))/$L$2)))</f>
        <v>1.2041067460699784</v>
      </c>
      <c r="AC73" s="536">
        <f t="shared" ref="AC73:AC82" si="82">12*AB73</f>
        <v>14.449280952839739</v>
      </c>
      <c r="AD73" s="488">
        <f t="shared" ref="AD73:AD82" si="83">IF(AC73&gt;=12,12,AC73)</f>
        <v>12</v>
      </c>
      <c r="AE73" s="59"/>
      <c r="AF73" s="59">
        <v>0.3</v>
      </c>
      <c r="AG73" s="263">
        <v>19.8</v>
      </c>
      <c r="AH73" s="60">
        <f t="shared" ref="AH73:AH82" si="84">V73+AD73+AG73+AE73+AF73</f>
        <v>40.099999999999994</v>
      </c>
      <c r="AI73" s="55">
        <f t="shared" ref="AI73:AI82" si="85">IF(AH73&gt;=40,40,AH73)</f>
        <v>40</v>
      </c>
      <c r="AJ73" s="61"/>
      <c r="AK73" s="62"/>
      <c r="AL73" s="63"/>
      <c r="AM73" s="64">
        <f>100%+AL73</f>
        <v>1</v>
      </c>
      <c r="AN73" s="65">
        <f>ROUNDUP((($E$2*AM73-$AN$4)*AJ73+$AN$4),-3)</f>
        <v>0</v>
      </c>
      <c r="AO73" s="66"/>
    </row>
    <row r="74" spans="1:41" s="22" customFormat="1" ht="58.5" customHeight="1" x14ac:dyDescent="0.15">
      <c r="A74" s="43"/>
      <c r="B74" s="44"/>
      <c r="C74" s="106" t="s">
        <v>231</v>
      </c>
      <c r="D74" s="222" t="s">
        <v>962</v>
      </c>
      <c r="E74" s="45"/>
      <c r="F74" s="82"/>
      <c r="G74" s="117"/>
      <c r="H74" s="47"/>
      <c r="I74" s="48">
        <v>0.65</v>
      </c>
      <c r="J74" s="49">
        <v>0.35</v>
      </c>
      <c r="K74" s="49"/>
      <c r="L74" s="49"/>
      <c r="M74" s="49"/>
      <c r="N74" s="50">
        <f t="shared" si="79"/>
        <v>1</v>
      </c>
      <c r="O74" s="51"/>
      <c r="P74" s="52">
        <v>8</v>
      </c>
      <c r="Q74" s="53">
        <v>8</v>
      </c>
      <c r="R74" s="53"/>
      <c r="S74" s="53"/>
      <c r="T74" s="53"/>
      <c r="U74" s="54">
        <f t="shared" si="80"/>
        <v>8</v>
      </c>
      <c r="V74" s="55">
        <f>IF(U74&gt;=8,8,U74)</f>
        <v>8</v>
      </c>
      <c r="W74" s="57">
        <v>48090704000</v>
      </c>
      <c r="X74" s="56">
        <v>20999961000</v>
      </c>
      <c r="Y74" s="57"/>
      <c r="Z74" s="56"/>
      <c r="AA74" s="57"/>
      <c r="AB74" s="476">
        <f t="shared" si="81"/>
        <v>1.1697489364113023</v>
      </c>
      <c r="AC74" s="536">
        <f t="shared" si="82"/>
        <v>14.036987236935627</v>
      </c>
      <c r="AD74" s="478">
        <f t="shared" si="83"/>
        <v>12</v>
      </c>
      <c r="AE74" s="59"/>
      <c r="AF74" s="59">
        <v>0.2</v>
      </c>
      <c r="AG74" s="263">
        <v>19.8</v>
      </c>
      <c r="AH74" s="60">
        <f t="shared" si="84"/>
        <v>40</v>
      </c>
      <c r="AI74" s="55">
        <f t="shared" si="85"/>
        <v>40</v>
      </c>
      <c r="AJ74" s="61"/>
      <c r="AK74" s="62"/>
      <c r="AL74" s="63"/>
      <c r="AM74" s="64">
        <f>100%+AL74</f>
        <v>1</v>
      </c>
      <c r="AN74" s="65">
        <f>ROUNDUP((($E$2*AM74-$AN$4)*AJ74+$AN$4),-3)</f>
        <v>0</v>
      </c>
      <c r="AO74" s="66"/>
    </row>
    <row r="75" spans="1:41" s="22" customFormat="1" ht="60" customHeight="1" x14ac:dyDescent="0.15">
      <c r="A75" s="43"/>
      <c r="B75" s="44"/>
      <c r="C75" s="107" t="s">
        <v>1260</v>
      </c>
      <c r="D75" s="222" t="s">
        <v>1317</v>
      </c>
      <c r="E75" s="80"/>
      <c r="F75" s="117"/>
      <c r="G75" s="46"/>
      <c r="H75" s="47"/>
      <c r="I75" s="48">
        <v>0.65</v>
      </c>
      <c r="J75" s="49">
        <v>0.35</v>
      </c>
      <c r="K75" s="49"/>
      <c r="L75" s="49"/>
      <c r="M75" s="49"/>
      <c r="N75" s="50">
        <f t="shared" si="79"/>
        <v>1</v>
      </c>
      <c r="O75" s="51"/>
      <c r="P75" s="52">
        <v>8</v>
      </c>
      <c r="Q75" s="53">
        <v>8</v>
      </c>
      <c r="R75" s="53"/>
      <c r="S75" s="53"/>
      <c r="T75" s="53"/>
      <c r="U75" s="54">
        <f t="shared" si="80"/>
        <v>8</v>
      </c>
      <c r="V75" s="55">
        <f>IF(U75&gt;=8,8,U75)</f>
        <v>8</v>
      </c>
      <c r="W75" s="57">
        <v>46745176000</v>
      </c>
      <c r="X75" s="57">
        <v>25232070000</v>
      </c>
      <c r="Y75" s="56"/>
      <c r="Z75" s="56"/>
      <c r="AA75" s="57"/>
      <c r="AB75" s="551">
        <f t="shared" si="81"/>
        <v>1.1881286746906186</v>
      </c>
      <c r="AC75" s="536">
        <f t="shared" si="82"/>
        <v>14.257544096287422</v>
      </c>
      <c r="AD75" s="488">
        <f t="shared" si="83"/>
        <v>12</v>
      </c>
      <c r="AE75" s="59"/>
      <c r="AF75" s="59">
        <v>0.2</v>
      </c>
      <c r="AG75" s="263">
        <v>19.8</v>
      </c>
      <c r="AH75" s="60">
        <f t="shared" si="84"/>
        <v>40</v>
      </c>
      <c r="AI75" s="55">
        <f t="shared" si="85"/>
        <v>40</v>
      </c>
      <c r="AJ75" s="61"/>
      <c r="AK75" s="62"/>
      <c r="AL75" s="63"/>
      <c r="AM75" s="64"/>
      <c r="AN75" s="65"/>
      <c r="AO75" s="66"/>
    </row>
    <row r="76" spans="1:41" s="22" customFormat="1" ht="48" customHeight="1" x14ac:dyDescent="0.15">
      <c r="A76" s="43"/>
      <c r="B76" s="44"/>
      <c r="C76" s="222" t="s">
        <v>1257</v>
      </c>
      <c r="D76" s="528" t="s">
        <v>174</v>
      </c>
      <c r="E76" s="80"/>
      <c r="F76" s="691"/>
      <c r="G76" s="46"/>
      <c r="H76" s="47"/>
      <c r="I76" s="172">
        <v>0.6</v>
      </c>
      <c r="J76" s="217">
        <v>0.4</v>
      </c>
      <c r="K76" s="49"/>
      <c r="L76" s="49"/>
      <c r="M76" s="49"/>
      <c r="N76" s="50">
        <f t="shared" si="79"/>
        <v>1</v>
      </c>
      <c r="O76" s="51"/>
      <c r="P76" s="52">
        <v>8</v>
      </c>
      <c r="Q76" s="53">
        <v>8</v>
      </c>
      <c r="R76" s="53"/>
      <c r="S76" s="53"/>
      <c r="T76" s="53"/>
      <c r="U76" s="54">
        <f t="shared" si="80"/>
        <v>8</v>
      </c>
      <c r="V76" s="55">
        <f>IF(U76&gt;=8,8,U76)</f>
        <v>8</v>
      </c>
      <c r="W76" s="57">
        <v>41953113000</v>
      </c>
      <c r="X76" s="56">
        <v>35927928000</v>
      </c>
      <c r="Y76" s="57"/>
      <c r="Z76" s="56"/>
      <c r="AA76" s="167"/>
      <c r="AB76" s="551">
        <f t="shared" si="81"/>
        <v>1.1980495470848187</v>
      </c>
      <c r="AC76" s="536">
        <f t="shared" si="82"/>
        <v>14.376594565017825</v>
      </c>
      <c r="AD76" s="488">
        <f t="shared" si="83"/>
        <v>12</v>
      </c>
      <c r="AE76" s="182"/>
      <c r="AF76" s="59">
        <v>0.3</v>
      </c>
      <c r="AG76" s="263">
        <v>19.8</v>
      </c>
      <c r="AH76" s="60">
        <f t="shared" si="84"/>
        <v>40.099999999999994</v>
      </c>
      <c r="AI76" s="55">
        <f t="shared" si="85"/>
        <v>40</v>
      </c>
      <c r="AJ76" s="61"/>
      <c r="AK76" s="62"/>
      <c r="AL76" s="63"/>
      <c r="AM76" s="64">
        <f>100%+AL76</f>
        <v>1</v>
      </c>
      <c r="AN76" s="65">
        <f>ROUNDUP((($E$2*AM76-$AN$4)*AJ76+$AN$4),-3)</f>
        <v>0</v>
      </c>
      <c r="AO76" s="66"/>
    </row>
    <row r="77" spans="1:41" s="22" customFormat="1" ht="48.75" customHeight="1" x14ac:dyDescent="0.15">
      <c r="A77" s="43"/>
      <c r="B77" s="44"/>
      <c r="C77" s="107" t="s">
        <v>1245</v>
      </c>
      <c r="D77" s="222" t="s">
        <v>1285</v>
      </c>
      <c r="E77" s="80"/>
      <c r="F77" s="80"/>
      <c r="G77" s="542"/>
      <c r="H77" s="47"/>
      <c r="I77" s="48">
        <v>0.65</v>
      </c>
      <c r="J77" s="217">
        <v>0.35</v>
      </c>
      <c r="K77" s="49"/>
      <c r="L77" s="49"/>
      <c r="M77" s="49"/>
      <c r="N77" s="527">
        <f t="shared" si="79"/>
        <v>1</v>
      </c>
      <c r="O77" s="51"/>
      <c r="P77" s="52">
        <v>8</v>
      </c>
      <c r="Q77" s="53">
        <v>8</v>
      </c>
      <c r="R77" s="53"/>
      <c r="S77" s="53"/>
      <c r="T77" s="53"/>
      <c r="U77" s="54">
        <f t="shared" si="80"/>
        <v>8</v>
      </c>
      <c r="V77" s="55">
        <f>IF(U77&gt;=8,8,U77)</f>
        <v>8</v>
      </c>
      <c r="W77" s="56">
        <v>48895833000</v>
      </c>
      <c r="X77" s="56">
        <v>21828190000</v>
      </c>
      <c r="Y77" s="57"/>
      <c r="Z77" s="68"/>
      <c r="AA77" s="57"/>
      <c r="AB77" s="476">
        <f t="shared" si="81"/>
        <v>1.1943871708267966</v>
      </c>
      <c r="AC77" s="536">
        <f t="shared" si="82"/>
        <v>14.332646049921559</v>
      </c>
      <c r="AD77" s="478">
        <f t="shared" si="83"/>
        <v>12</v>
      </c>
      <c r="AE77" s="59"/>
      <c r="AF77" s="59">
        <v>0.2</v>
      </c>
      <c r="AG77" s="263">
        <v>19.8</v>
      </c>
      <c r="AH77" s="60">
        <f t="shared" si="84"/>
        <v>40</v>
      </c>
      <c r="AI77" s="55">
        <f t="shared" si="85"/>
        <v>40</v>
      </c>
      <c r="AJ77" s="61"/>
      <c r="AK77" s="62"/>
      <c r="AL77" s="63"/>
      <c r="AM77" s="64">
        <f>100%+AL77</f>
        <v>1</v>
      </c>
      <c r="AN77" s="65">
        <f>ROUNDUP((($E$2*AM77-$AN$4)*AJ77+$AN$4),-3)</f>
        <v>0</v>
      </c>
      <c r="AO77" s="66"/>
    </row>
    <row r="78" spans="1:41" s="22" customFormat="1" ht="59.25" customHeight="1" x14ac:dyDescent="0.15">
      <c r="A78" s="43"/>
      <c r="B78" s="44"/>
      <c r="C78" s="107" t="s">
        <v>1326</v>
      </c>
      <c r="D78" s="528" t="s">
        <v>1270</v>
      </c>
      <c r="E78" s="73"/>
      <c r="F78" s="82"/>
      <c r="G78" s="46"/>
      <c r="H78" s="47"/>
      <c r="I78" s="48">
        <v>0.65</v>
      </c>
      <c r="J78" s="49">
        <v>0.35</v>
      </c>
      <c r="K78" s="49"/>
      <c r="L78" s="49"/>
      <c r="M78" s="49"/>
      <c r="N78" s="50">
        <f t="shared" si="79"/>
        <v>1</v>
      </c>
      <c r="O78" s="51"/>
      <c r="P78" s="52">
        <v>8</v>
      </c>
      <c r="Q78" s="53">
        <v>8</v>
      </c>
      <c r="R78" s="53"/>
      <c r="S78" s="53"/>
      <c r="T78" s="53"/>
      <c r="U78" s="54">
        <f t="shared" si="80"/>
        <v>8</v>
      </c>
      <c r="V78" s="55">
        <f t="shared" ref="V78:V82" si="86">IF(U78&gt;=8,8,U78)</f>
        <v>8</v>
      </c>
      <c r="W78" s="56">
        <v>44723512000</v>
      </c>
      <c r="X78" s="56">
        <v>28674545000</v>
      </c>
      <c r="Y78" s="57"/>
      <c r="Z78" s="56"/>
      <c r="AA78" s="57"/>
      <c r="AB78" s="476">
        <f t="shared" si="81"/>
        <v>1.1848197383035541</v>
      </c>
      <c r="AC78" s="536">
        <f t="shared" si="82"/>
        <v>14.217836859642649</v>
      </c>
      <c r="AD78" s="478">
        <f t="shared" si="83"/>
        <v>12</v>
      </c>
      <c r="AE78" s="59"/>
      <c r="AF78" s="59">
        <v>0.2</v>
      </c>
      <c r="AG78" s="263">
        <v>19.8</v>
      </c>
      <c r="AH78" s="60">
        <f t="shared" si="84"/>
        <v>40</v>
      </c>
      <c r="AI78" s="55">
        <f t="shared" si="85"/>
        <v>40</v>
      </c>
      <c r="AJ78" s="61"/>
      <c r="AK78" s="62"/>
      <c r="AL78" s="63"/>
      <c r="AM78" s="64">
        <f>100%+AL78</f>
        <v>1</v>
      </c>
      <c r="AN78" s="65">
        <f>ROUNDUP((($E$2*AM78-$AN$4)*AJ78+$AN$4),-3)</f>
        <v>0</v>
      </c>
      <c r="AO78" s="66"/>
    </row>
    <row r="79" spans="1:41" s="22" customFormat="1" ht="48" customHeight="1" x14ac:dyDescent="0.15">
      <c r="A79" s="43"/>
      <c r="B79" s="44"/>
      <c r="C79" s="635" t="s">
        <v>1066</v>
      </c>
      <c r="D79" s="662" t="s">
        <v>973</v>
      </c>
      <c r="E79" s="549"/>
      <c r="F79" s="643"/>
      <c r="G79" s="632"/>
      <c r="H79" s="47"/>
      <c r="I79" s="172">
        <v>0.5</v>
      </c>
      <c r="J79" s="217">
        <v>0.5</v>
      </c>
      <c r="K79" s="49"/>
      <c r="L79" s="49"/>
      <c r="M79" s="49"/>
      <c r="N79" s="50">
        <f t="shared" si="79"/>
        <v>1</v>
      </c>
      <c r="O79" s="51"/>
      <c r="P79" s="52">
        <v>8</v>
      </c>
      <c r="Q79" s="53">
        <v>8</v>
      </c>
      <c r="R79" s="53"/>
      <c r="S79" s="53"/>
      <c r="T79" s="53"/>
      <c r="U79" s="54">
        <f t="shared" si="80"/>
        <v>8</v>
      </c>
      <c r="V79" s="55">
        <f t="shared" si="86"/>
        <v>8</v>
      </c>
      <c r="W79" s="56">
        <v>39218186000</v>
      </c>
      <c r="X79" s="56">
        <v>41788080000</v>
      </c>
      <c r="Y79" s="57"/>
      <c r="Z79" s="56"/>
      <c r="AA79" s="167"/>
      <c r="AB79" s="551">
        <f t="shared" si="81"/>
        <v>1.2271378572134066</v>
      </c>
      <c r="AC79" s="536">
        <f t="shared" si="82"/>
        <v>14.725654286560879</v>
      </c>
      <c r="AD79" s="488">
        <f t="shared" si="83"/>
        <v>12</v>
      </c>
      <c r="AE79" s="182"/>
      <c r="AF79" s="59">
        <v>0.3</v>
      </c>
      <c r="AG79" s="263">
        <v>19.8</v>
      </c>
      <c r="AH79" s="60">
        <f t="shared" si="84"/>
        <v>40.099999999999994</v>
      </c>
      <c r="AI79" s="55">
        <f t="shared" si="85"/>
        <v>40</v>
      </c>
      <c r="AJ79" s="61"/>
      <c r="AK79" s="62"/>
      <c r="AL79" s="63"/>
      <c r="AM79" s="64">
        <f>100%+AL79</f>
        <v>1</v>
      </c>
      <c r="AN79" s="65">
        <f>ROUNDUP((($E$2*AM79-$AN$4)*AJ79+$AN$4),-3)</f>
        <v>0</v>
      </c>
      <c r="AO79" s="66"/>
    </row>
    <row r="80" spans="1:41" s="22" customFormat="1" ht="48" customHeight="1" x14ac:dyDescent="0.15">
      <c r="A80" s="43"/>
      <c r="B80" s="44"/>
      <c r="C80" s="106" t="s">
        <v>1052</v>
      </c>
      <c r="D80" s="222" t="s">
        <v>1329</v>
      </c>
      <c r="E80" s="80"/>
      <c r="F80" s="82"/>
      <c r="G80" s="46"/>
      <c r="H80" s="47"/>
      <c r="I80" s="48">
        <v>0.65</v>
      </c>
      <c r="J80" s="49">
        <v>0.35</v>
      </c>
      <c r="K80" s="49"/>
      <c r="L80" s="49"/>
      <c r="M80" s="49"/>
      <c r="N80" s="50">
        <f t="shared" si="79"/>
        <v>1</v>
      </c>
      <c r="O80" s="51"/>
      <c r="P80" s="52">
        <v>8</v>
      </c>
      <c r="Q80" s="53">
        <v>8</v>
      </c>
      <c r="R80" s="53"/>
      <c r="S80" s="53"/>
      <c r="T80" s="53"/>
      <c r="U80" s="54">
        <f t="shared" si="80"/>
        <v>8</v>
      </c>
      <c r="V80" s="55">
        <f t="shared" si="86"/>
        <v>8</v>
      </c>
      <c r="W80" s="57">
        <v>43860812000</v>
      </c>
      <c r="X80" s="57">
        <v>31747521000</v>
      </c>
      <c r="Y80" s="57"/>
      <c r="Z80" s="56"/>
      <c r="AA80" s="57"/>
      <c r="AB80" s="476">
        <f t="shared" si="81"/>
        <v>1.2004164114114386</v>
      </c>
      <c r="AC80" s="536">
        <f t="shared" si="82"/>
        <v>14.404996936937263</v>
      </c>
      <c r="AD80" s="488">
        <f t="shared" si="83"/>
        <v>12</v>
      </c>
      <c r="AE80" s="59"/>
      <c r="AF80" s="59">
        <v>0.2</v>
      </c>
      <c r="AG80" s="263">
        <v>19.8</v>
      </c>
      <c r="AH80" s="60">
        <f t="shared" si="84"/>
        <v>40</v>
      </c>
      <c r="AI80" s="55">
        <f t="shared" si="85"/>
        <v>40</v>
      </c>
      <c r="AJ80" s="61"/>
      <c r="AK80" s="62"/>
      <c r="AL80" s="63"/>
      <c r="AM80" s="64"/>
      <c r="AN80" s="65"/>
      <c r="AO80" s="66"/>
    </row>
    <row r="81" spans="1:41" s="22" customFormat="1" ht="60" customHeight="1" x14ac:dyDescent="0.15">
      <c r="A81" s="43"/>
      <c r="B81" s="44"/>
      <c r="C81" s="107" t="s">
        <v>1331</v>
      </c>
      <c r="D81" s="103" t="s">
        <v>1330</v>
      </c>
      <c r="E81" s="691" t="s">
        <v>1293</v>
      </c>
      <c r="F81" s="117"/>
      <c r="G81" s="46"/>
      <c r="H81" s="47"/>
      <c r="I81" s="48">
        <v>0.64</v>
      </c>
      <c r="J81" s="49">
        <v>0.2</v>
      </c>
      <c r="K81" s="49">
        <v>0.16</v>
      </c>
      <c r="L81" s="49"/>
      <c r="M81" s="49"/>
      <c r="N81" s="50">
        <f t="shared" si="79"/>
        <v>1</v>
      </c>
      <c r="O81" s="51"/>
      <c r="P81" s="52">
        <v>8</v>
      </c>
      <c r="Q81" s="53">
        <v>8</v>
      </c>
      <c r="R81" s="53">
        <v>8</v>
      </c>
      <c r="S81" s="53"/>
      <c r="T81" s="53"/>
      <c r="U81" s="54">
        <f t="shared" si="80"/>
        <v>8</v>
      </c>
      <c r="V81" s="55">
        <f t="shared" si="86"/>
        <v>8</v>
      </c>
      <c r="W81" s="57">
        <v>41104192000</v>
      </c>
      <c r="X81" s="56">
        <v>37771260000</v>
      </c>
      <c r="Y81" s="57">
        <v>30932491000</v>
      </c>
      <c r="Z81" s="56"/>
      <c r="AA81" s="57"/>
      <c r="AB81" s="551">
        <f t="shared" si="81"/>
        <v>1.1758444461006998</v>
      </c>
      <c r="AC81" s="536">
        <f t="shared" si="82"/>
        <v>14.110133353208397</v>
      </c>
      <c r="AD81" s="488">
        <f t="shared" si="83"/>
        <v>12</v>
      </c>
      <c r="AE81" s="59"/>
      <c r="AF81" s="59">
        <v>0.3</v>
      </c>
      <c r="AG81" s="263">
        <v>19.8</v>
      </c>
      <c r="AH81" s="60">
        <f t="shared" si="84"/>
        <v>40.099999999999994</v>
      </c>
      <c r="AI81" s="55">
        <f t="shared" si="85"/>
        <v>40</v>
      </c>
      <c r="AJ81" s="61"/>
      <c r="AK81" s="62"/>
      <c r="AL81" s="63"/>
      <c r="AM81" s="64"/>
      <c r="AN81" s="65"/>
      <c r="AO81" s="66"/>
    </row>
    <row r="82" spans="1:41" s="22" customFormat="1" ht="58.5" customHeight="1" x14ac:dyDescent="0.15">
      <c r="A82" s="43"/>
      <c r="B82" s="44"/>
      <c r="C82" s="107" t="s">
        <v>1327</v>
      </c>
      <c r="D82" s="222" t="s">
        <v>337</v>
      </c>
      <c r="E82" s="80"/>
      <c r="F82" s="104"/>
      <c r="G82" s="632"/>
      <c r="H82" s="47"/>
      <c r="I82" s="48">
        <v>0.65</v>
      </c>
      <c r="J82" s="49">
        <v>0.35</v>
      </c>
      <c r="K82" s="49"/>
      <c r="L82" s="49"/>
      <c r="M82" s="49"/>
      <c r="N82" s="50">
        <f>SUM(I82:M82)</f>
        <v>1</v>
      </c>
      <c r="O82" s="51"/>
      <c r="P82" s="52">
        <v>8</v>
      </c>
      <c r="Q82" s="53">
        <v>8</v>
      </c>
      <c r="R82" s="53"/>
      <c r="S82" s="53"/>
      <c r="T82" s="53"/>
      <c r="U82" s="54">
        <f t="shared" si="80"/>
        <v>8</v>
      </c>
      <c r="V82" s="55">
        <f t="shared" si="86"/>
        <v>8</v>
      </c>
      <c r="W82" s="56">
        <v>42811622000</v>
      </c>
      <c r="X82" s="56">
        <v>33894780000</v>
      </c>
      <c r="Y82" s="57"/>
      <c r="Z82" s="56"/>
      <c r="AA82" s="57"/>
      <c r="AB82" s="661">
        <f t="shared" si="81"/>
        <v>1.2025241121511183</v>
      </c>
      <c r="AC82" s="536">
        <f t="shared" si="82"/>
        <v>14.430289345813421</v>
      </c>
      <c r="AD82" s="488">
        <f t="shared" si="83"/>
        <v>12</v>
      </c>
      <c r="AE82" s="59"/>
      <c r="AF82" s="59">
        <v>0.2</v>
      </c>
      <c r="AG82" s="263">
        <v>19.8</v>
      </c>
      <c r="AH82" s="60">
        <f t="shared" si="84"/>
        <v>40</v>
      </c>
      <c r="AI82" s="55">
        <f t="shared" si="85"/>
        <v>40</v>
      </c>
      <c r="AJ82" s="61"/>
      <c r="AK82" s="62"/>
      <c r="AL82" s="63"/>
      <c r="AM82" s="64">
        <f>100%+AL82</f>
        <v>1</v>
      </c>
      <c r="AN82" s="65">
        <f>ROUNDUP((($E$2*AM82-$AN$4)*AJ82+$AN$4),-3)</f>
        <v>0</v>
      </c>
      <c r="AO82" s="66"/>
    </row>
    <row r="83" spans="1:41" s="22" customFormat="1" ht="60" customHeight="1" x14ac:dyDescent="0.15">
      <c r="A83" s="43"/>
      <c r="B83" s="44"/>
      <c r="C83" s="80"/>
      <c r="D83" s="213"/>
      <c r="E83" s="73"/>
      <c r="F83" s="117"/>
      <c r="G83" s="46"/>
      <c r="H83" s="47"/>
      <c r="I83" s="48"/>
      <c r="J83" s="49"/>
      <c r="K83" s="49"/>
      <c r="L83" s="49"/>
      <c r="M83" s="49"/>
      <c r="N83" s="50"/>
      <c r="O83" s="51"/>
      <c r="P83" s="52"/>
      <c r="Q83" s="53"/>
      <c r="R83" s="53"/>
      <c r="S83" s="53"/>
      <c r="T83" s="53"/>
      <c r="U83" s="54"/>
      <c r="V83" s="55"/>
      <c r="W83" s="57"/>
      <c r="X83" s="57"/>
      <c r="Y83" s="56"/>
      <c r="Z83" s="56"/>
      <c r="AA83" s="57"/>
      <c r="AB83" s="551"/>
      <c r="AC83" s="536"/>
      <c r="AD83" s="488"/>
      <c r="AE83" s="59"/>
      <c r="AF83" s="59"/>
      <c r="AG83" s="263"/>
      <c r="AH83" s="60"/>
      <c r="AI83" s="55"/>
      <c r="AJ83" s="61"/>
      <c r="AK83" s="62"/>
      <c r="AL83" s="63"/>
      <c r="AM83" s="64"/>
      <c r="AN83" s="65"/>
      <c r="AO83" s="66"/>
    </row>
    <row r="84" spans="1:41" s="22" customFormat="1" ht="48.75" customHeight="1" x14ac:dyDescent="0.15">
      <c r="A84" s="43"/>
      <c r="B84" s="44"/>
      <c r="C84" s="112" t="s">
        <v>1088</v>
      </c>
      <c r="D84" s="112" t="s">
        <v>50</v>
      </c>
      <c r="E84" s="80"/>
      <c r="F84" s="80"/>
      <c r="G84" s="542"/>
      <c r="H84" s="47"/>
      <c r="I84" s="48">
        <v>0.5</v>
      </c>
      <c r="J84" s="217">
        <v>0.5</v>
      </c>
      <c r="K84" s="49"/>
      <c r="L84" s="49"/>
      <c r="M84" s="49"/>
      <c r="N84" s="527">
        <f>SUM(I84:M84)</f>
        <v>1</v>
      </c>
      <c r="O84" s="51"/>
      <c r="P84" s="52">
        <v>8</v>
      </c>
      <c r="Q84" s="53">
        <v>8</v>
      </c>
      <c r="R84" s="53"/>
      <c r="S84" s="53"/>
      <c r="T84" s="53"/>
      <c r="U84" s="54">
        <f>ROUND(((P84*I84)+(Q84*J84)+(R84*K84)+(S84*L84)+(T84*M84)),2)</f>
        <v>8</v>
      </c>
      <c r="V84" s="55">
        <f>IF(U84&gt;=8,8,U84)</f>
        <v>8</v>
      </c>
      <c r="W84" s="56">
        <v>17683110000</v>
      </c>
      <c r="X84" s="56">
        <v>199782773000</v>
      </c>
      <c r="Y84" s="57"/>
      <c r="Z84" s="68"/>
      <c r="AA84" s="57"/>
      <c r="AB84" s="476">
        <f>(((((W84*I84)+(X84*J84)+(Y84*K84)+(Z84*L84)+(AA84*M84))/$L$2)))</f>
        <v>3.2943206847929689</v>
      </c>
      <c r="AC84" s="536">
        <f>12*AB84</f>
        <v>39.53184821751563</v>
      </c>
      <c r="AD84" s="478">
        <f>IF(AC84&gt;=12,12,AC84)</f>
        <v>12</v>
      </c>
      <c r="AE84" s="59"/>
      <c r="AF84" s="59">
        <v>0.3</v>
      </c>
      <c r="AG84" s="263">
        <v>19.8</v>
      </c>
      <c r="AH84" s="60">
        <f>V84+AD84+AG84+AE84+AF84</f>
        <v>40.099999999999994</v>
      </c>
      <c r="AI84" s="55">
        <f>IF(AH84&gt;=40,40,AH84)</f>
        <v>40</v>
      </c>
      <c r="AJ84" s="61"/>
      <c r="AK84" s="62"/>
      <c r="AL84" s="63"/>
      <c r="AM84" s="64">
        <f>100%+AL84</f>
        <v>1</v>
      </c>
      <c r="AN84" s="65">
        <f>ROUNDUP((($E$2*AM84-$AN$4)*AJ84+$AN$4),-3)</f>
        <v>0</v>
      </c>
      <c r="AO84" s="66"/>
    </row>
    <row r="85" spans="1:41" s="22" customFormat="1" ht="58.5" customHeight="1" x14ac:dyDescent="0.15">
      <c r="A85" s="43"/>
      <c r="B85" s="44"/>
      <c r="C85" s="653" t="s">
        <v>87</v>
      </c>
      <c r="D85" s="523" t="s">
        <v>1323</v>
      </c>
      <c r="E85" s="523"/>
      <c r="F85" s="559"/>
      <c r="G85" s="632"/>
      <c r="H85" s="47"/>
      <c r="I85" s="48">
        <v>0.65</v>
      </c>
      <c r="J85" s="49">
        <v>0.35</v>
      </c>
      <c r="K85" s="49"/>
      <c r="L85" s="49"/>
      <c r="M85" s="49"/>
      <c r="N85" s="50">
        <f>SUM(I85:M85)</f>
        <v>1</v>
      </c>
      <c r="O85" s="51"/>
      <c r="P85" s="52">
        <v>8</v>
      </c>
      <c r="Q85" s="53">
        <v>8</v>
      </c>
      <c r="R85" s="53"/>
      <c r="S85" s="53"/>
      <c r="T85" s="53"/>
      <c r="U85" s="54">
        <f>ROUND(((P85*I85)+(Q85*J85)+(R85*K85)+(S85*L85)+(T85*M85)),2)</f>
        <v>8</v>
      </c>
      <c r="V85" s="55">
        <f>IF(U85&gt;=8,8,U85)</f>
        <v>8</v>
      </c>
      <c r="W85" s="648">
        <v>40173484000</v>
      </c>
      <c r="X85" s="56">
        <v>34500000000</v>
      </c>
      <c r="Y85" s="57"/>
      <c r="Z85" s="56"/>
      <c r="AA85" s="57"/>
      <c r="AB85" s="551">
        <f>(((((W85*I85)+(X85*J85)+(Y85*K85)+(Z85*L85)+(AA85*M85))/$L$2)))</f>
        <v>1.1569883155215175</v>
      </c>
      <c r="AC85" s="536">
        <f>12*AB85</f>
        <v>13.88385978625821</v>
      </c>
      <c r="AD85" s="488">
        <f>IF(AC85&gt;=12,12,AC85)</f>
        <v>12</v>
      </c>
      <c r="AE85" s="59"/>
      <c r="AF85" s="59">
        <v>0.2</v>
      </c>
      <c r="AG85" s="263">
        <v>19.8</v>
      </c>
      <c r="AH85" s="60">
        <f>V85+AD85+AG85+AE85+AF85</f>
        <v>40</v>
      </c>
      <c r="AI85" s="55">
        <f>IF(AH85&gt;=40,40,AH85)</f>
        <v>40</v>
      </c>
      <c r="AJ85" s="61"/>
      <c r="AK85" s="62"/>
      <c r="AL85" s="63"/>
      <c r="AM85" s="64">
        <f t="shared" ref="AM85" si="87">100%+AL85</f>
        <v>1</v>
      </c>
      <c r="AN85" s="65">
        <f t="shared" ref="AN85" si="88">ROUNDUP((($E$2*AM85-$AN$4)*AJ85+$AN$4),-3)</f>
        <v>0</v>
      </c>
      <c r="AO85" s="66"/>
    </row>
    <row r="86" spans="1:41" s="22" customFormat="1" ht="52.5" customHeight="1" x14ac:dyDescent="0.15">
      <c r="A86" s="43"/>
      <c r="B86" s="44"/>
      <c r="C86" s="573" t="s">
        <v>1293</v>
      </c>
      <c r="D86" s="112" t="s">
        <v>1270</v>
      </c>
      <c r="E86" s="73"/>
      <c r="F86" s="82"/>
      <c r="G86" s="46"/>
      <c r="H86" s="47"/>
      <c r="I86" s="48">
        <v>0.51</v>
      </c>
      <c r="J86" s="49">
        <v>0.49</v>
      </c>
      <c r="K86" s="49"/>
      <c r="L86" s="49"/>
      <c r="M86" s="49"/>
      <c r="N86" s="50">
        <f>SUM(I86:M86)</f>
        <v>1</v>
      </c>
      <c r="O86" s="51"/>
      <c r="P86" s="52">
        <v>8</v>
      </c>
      <c r="Q86" s="53">
        <v>8</v>
      </c>
      <c r="R86" s="53"/>
      <c r="S86" s="53"/>
      <c r="T86" s="53"/>
      <c r="U86" s="54">
        <f>ROUND(((P86*I86)+(Q86*J86)+(R86*K86)+(S86*L86)+(T86*M86)),2)</f>
        <v>8</v>
      </c>
      <c r="V86" s="55">
        <f>IF(U86&gt;=8,8,U86)</f>
        <v>8</v>
      </c>
      <c r="W86" s="646">
        <v>30932491000</v>
      </c>
      <c r="X86" s="648">
        <v>28674545000</v>
      </c>
      <c r="Y86" s="57"/>
      <c r="Z86" s="56"/>
      <c r="AA86" s="57"/>
      <c r="AB86" s="476">
        <f>(((((W86*I86)+(X86*J86)+(Y86*K86)+(Z86*L86)+(AA86*M86))/$L$2)))</f>
        <v>0.90365190579461174</v>
      </c>
      <c r="AC86" s="536">
        <f>12*AB86</f>
        <v>10.843822869535341</v>
      </c>
      <c r="AD86" s="478">
        <f>IF(AC86&gt;=12,12,AC86)</f>
        <v>10.843822869535341</v>
      </c>
      <c r="AE86" s="59"/>
      <c r="AF86" s="59">
        <v>0.3</v>
      </c>
      <c r="AG86" s="263">
        <v>19.8</v>
      </c>
      <c r="AH86" s="60">
        <f>V86+AD86+AG86+AE86+AF86</f>
        <v>38.943822869535339</v>
      </c>
      <c r="AI86" s="55">
        <f>IF(AH86&gt;=40,40,AH86)</f>
        <v>38.943822869535339</v>
      </c>
      <c r="AJ86" s="61"/>
      <c r="AK86" s="62"/>
      <c r="AL86" s="63"/>
      <c r="AM86" s="64">
        <f>100%+AL86</f>
        <v>1</v>
      </c>
      <c r="AN86" s="65">
        <f>ROUNDUP((($E$2*AM86-$AN$4)*AJ86+$AN$4),-3)</f>
        <v>0</v>
      </c>
      <c r="AO86" s="66"/>
    </row>
    <row r="87" spans="1:41" s="22" customFormat="1" ht="26.25" customHeight="1" x14ac:dyDescent="0.15">
      <c r="A87" s="43"/>
      <c r="B87" s="44"/>
      <c r="C87" s="843" t="s">
        <v>1173</v>
      </c>
      <c r="D87" s="844"/>
      <c r="E87" s="844"/>
      <c r="F87" s="845"/>
      <c r="G87" s="46"/>
      <c r="H87" s="47"/>
      <c r="I87" s="172"/>
      <c r="J87" s="217"/>
      <c r="K87" s="217"/>
      <c r="L87" s="217"/>
      <c r="M87" s="217"/>
      <c r="N87" s="50"/>
      <c r="O87" s="51"/>
      <c r="P87" s="584">
        <v>91.32</v>
      </c>
      <c r="Q87" s="584">
        <v>88</v>
      </c>
      <c r="R87" s="53"/>
      <c r="S87" s="585"/>
      <c r="T87" s="54"/>
      <c r="U87" s="496">
        <f>(I65*P87)+(J65*Q87)+(K65*R87)+(L65*S87)</f>
        <v>89.99199999999999</v>
      </c>
      <c r="V87" s="55">
        <f t="shared" ref="V87:V88" si="89">IF(U87&gt;=8,8,U87)</f>
        <v>8</v>
      </c>
      <c r="W87" s="56"/>
      <c r="X87" s="56"/>
      <c r="Y87" s="56"/>
      <c r="Z87" s="56"/>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44"/>
      <c r="C88" s="650" t="s">
        <v>1315</v>
      </c>
      <c r="D88" s="112" t="s">
        <v>1100</v>
      </c>
      <c r="E88" s="45"/>
      <c r="F88" s="45"/>
      <c r="G88" s="46"/>
      <c r="H88" s="47"/>
      <c r="I88" s="48">
        <v>0.6</v>
      </c>
      <c r="J88" s="49">
        <v>0.4</v>
      </c>
      <c r="K88" s="49"/>
      <c r="L88" s="49"/>
      <c r="M88" s="49"/>
      <c r="N88" s="50">
        <f>SUM(I88:M88)</f>
        <v>1</v>
      </c>
      <c r="O88" s="51"/>
      <c r="P88" s="52">
        <v>8</v>
      </c>
      <c r="Q88" s="53">
        <v>8</v>
      </c>
      <c r="R88" s="53"/>
      <c r="S88" s="53"/>
      <c r="T88" s="53"/>
      <c r="U88" s="54">
        <f>ROUND(((P88*I88)+(Q88*J88)+(R88*K88)+(S88*L88)+(T88*M88)),2)</f>
        <v>8</v>
      </c>
      <c r="V88" s="488">
        <f t="shared" si="89"/>
        <v>8</v>
      </c>
      <c r="W88" s="648">
        <v>44723512000</v>
      </c>
      <c r="X88" s="648">
        <v>29285343000</v>
      </c>
      <c r="Y88" s="56"/>
      <c r="Z88" s="68"/>
      <c r="AA88" s="57"/>
      <c r="AB88" s="476">
        <f>(((((W88*I88)+(X88*J88)+(Y88*K88)+(Z88*L88)+(AA88*M88))/$L$2)))</f>
        <v>1.167909900509541</v>
      </c>
      <c r="AC88" s="536">
        <f>12*AB88</f>
        <v>14.014918806114492</v>
      </c>
      <c r="AD88" s="478">
        <f>IF(AC88&gt;=12,12,AC88)</f>
        <v>12</v>
      </c>
      <c r="AE88" s="59"/>
      <c r="AF88" s="59">
        <v>0.3</v>
      </c>
      <c r="AG88" s="263">
        <v>19.8</v>
      </c>
      <c r="AH88" s="60">
        <f>V88+AD88+AG88+AE88+AF88</f>
        <v>40.099999999999994</v>
      </c>
      <c r="AI88" s="55">
        <f>IF(AH88&gt;=40,40,AH88)</f>
        <v>40</v>
      </c>
      <c r="AJ88" s="61"/>
      <c r="AK88" s="62"/>
      <c r="AL88" s="63"/>
      <c r="AM88" s="64">
        <f>100%+AL88</f>
        <v>1</v>
      </c>
      <c r="AN88" s="65">
        <f>ROUNDUP((($E$2*AM88-$AN$4)*AJ88+$AN$4),-3)</f>
        <v>0</v>
      </c>
      <c r="AO88" s="66"/>
    </row>
    <row r="89" spans="1:41" s="22" customFormat="1" ht="48.75" customHeight="1" thickBot="1" x14ac:dyDescent="0.2">
      <c r="A89" s="279"/>
      <c r="B89" s="216"/>
      <c r="C89" s="549"/>
      <c r="D89" s="555"/>
      <c r="E89" s="46" t="s">
        <v>1325</v>
      </c>
      <c r="F89" s="528" t="s">
        <v>1294</v>
      </c>
      <c r="G89" s="555"/>
      <c r="H89" s="361"/>
      <c r="I89" s="500"/>
      <c r="J89" s="501"/>
      <c r="K89" s="501"/>
      <c r="L89" s="500"/>
      <c r="M89" s="502"/>
      <c r="N89" s="503"/>
      <c r="O89" s="504"/>
      <c r="P89" s="505"/>
      <c r="Q89" s="506"/>
      <c r="R89" s="506"/>
      <c r="S89" s="505"/>
      <c r="T89" s="507"/>
      <c r="U89" s="508"/>
      <c r="V89" s="509"/>
      <c r="W89" s="348"/>
      <c r="X89" s="350"/>
      <c r="Y89" s="350"/>
      <c r="Z89" s="348"/>
      <c r="AA89" s="510"/>
      <c r="AB89" s="511"/>
      <c r="AC89" s="553"/>
      <c r="AD89" s="512"/>
      <c r="AE89" s="513"/>
      <c r="AF89" s="513"/>
      <c r="AG89" s="526"/>
      <c r="AH89" s="514"/>
      <c r="AI89" s="515"/>
      <c r="AJ89" s="516"/>
      <c r="AK89" s="517"/>
      <c r="AL89" s="518"/>
      <c r="AM89" s="519"/>
      <c r="AN89" s="520"/>
      <c r="AO89" s="521"/>
    </row>
    <row r="90" spans="1:41" s="22" customFormat="1" ht="41.25" customHeight="1" thickBot="1" x14ac:dyDescent="0.2">
      <c r="A90" s="121"/>
      <c r="B90" s="122"/>
      <c r="C90" s="123"/>
      <c r="D90" s="125"/>
      <c r="E90" s="570"/>
      <c r="F90" s="125"/>
      <c r="G90" s="125"/>
      <c r="H90" s="126"/>
      <c r="I90" s="123"/>
      <c r="J90" s="124"/>
      <c r="K90" s="124"/>
      <c r="L90" s="123"/>
      <c r="M90" s="125"/>
      <c r="N90" s="127"/>
      <c r="O90" s="126"/>
      <c r="P90" s="123"/>
      <c r="Q90" s="124"/>
      <c r="R90" s="124"/>
      <c r="S90" s="123"/>
      <c r="T90" s="125"/>
      <c r="U90" s="128"/>
      <c r="V90" s="129"/>
      <c r="W90" s="130"/>
      <c r="X90" s="131"/>
      <c r="Y90" s="131"/>
      <c r="Z90" s="130"/>
      <c r="AA90" s="132"/>
      <c r="AB90" s="133"/>
      <c r="AC90" s="133"/>
      <c r="AD90" s="486"/>
      <c r="AE90" s="134"/>
      <c r="AF90" s="134"/>
      <c r="AG90" s="490"/>
      <c r="AH90" s="135"/>
      <c r="AI90" s="135"/>
      <c r="AJ90" s="131"/>
      <c r="AK90" s="125"/>
      <c r="AL90" s="136"/>
      <c r="AM90" s="137"/>
      <c r="AN90" s="487"/>
      <c r="AO90" s="139"/>
    </row>
    <row r="91" spans="1:41" s="22" customFormat="1" ht="41.25" customHeight="1" thickBot="1" x14ac:dyDescent="0.2">
      <c r="A91" s="121"/>
      <c r="B91" s="122"/>
      <c r="C91" s="123"/>
      <c r="D91" s="125"/>
      <c r="E91" s="658" t="s">
        <v>1313</v>
      </c>
      <c r="F91" s="125"/>
      <c r="G91" s="125"/>
      <c r="H91" s="126"/>
      <c r="I91" s="123"/>
      <c r="J91" s="124"/>
      <c r="K91" s="124"/>
      <c r="L91" s="123"/>
      <c r="M91" s="125"/>
      <c r="N91" s="127"/>
      <c r="O91" s="126"/>
      <c r="P91" s="123"/>
      <c r="Q91" s="124"/>
      <c r="R91" s="124"/>
      <c r="S91" s="123"/>
      <c r="T91" s="125"/>
      <c r="U91" s="128"/>
      <c r="V91" s="129"/>
      <c r="W91" s="130"/>
      <c r="X91" s="131"/>
      <c r="Y91" s="131"/>
      <c r="Z91" s="130"/>
      <c r="AA91" s="132"/>
      <c r="AB91" s="133"/>
      <c r="AC91" s="133"/>
      <c r="AD91" s="486"/>
      <c r="AE91" s="134"/>
      <c r="AF91" s="134"/>
      <c r="AG91" s="490"/>
      <c r="AH91" s="135"/>
      <c r="AI91" s="135"/>
      <c r="AJ91" s="131"/>
      <c r="AK91" s="125"/>
      <c r="AL91" s="136"/>
      <c r="AM91" s="137"/>
      <c r="AN91" s="487"/>
      <c r="AO91" s="139"/>
    </row>
    <row r="92" spans="1:41" s="22" customFormat="1" ht="56.25" customHeight="1" x14ac:dyDescent="0.15">
      <c r="A92" s="43"/>
      <c r="B92" s="44"/>
      <c r="C92" s="112" t="s">
        <v>62</v>
      </c>
      <c r="D92" s="115" t="s">
        <v>1308</v>
      </c>
      <c r="E92" s="657" t="s">
        <v>1222</v>
      </c>
      <c r="F92" s="112" t="s">
        <v>1294</v>
      </c>
      <c r="G92" s="46"/>
      <c r="H92" s="47"/>
      <c r="I92" s="172">
        <v>0.5</v>
      </c>
      <c r="J92" s="49">
        <v>0.25</v>
      </c>
      <c r="K92" s="49">
        <v>0.1</v>
      </c>
      <c r="L92" s="217">
        <v>0.15</v>
      </c>
      <c r="M92" s="49"/>
      <c r="N92" s="50">
        <f t="shared" ref="N92" si="90">SUM(I92:M92)</f>
        <v>1</v>
      </c>
      <c r="O92" s="51"/>
      <c r="P92" s="52">
        <v>8</v>
      </c>
      <c r="Q92" s="53">
        <v>8</v>
      </c>
      <c r="R92" s="53">
        <v>8</v>
      </c>
      <c r="S92" s="53">
        <v>8</v>
      </c>
      <c r="T92" s="53"/>
      <c r="U92" s="54">
        <f>ROUND(((P92*I92)+(Q92*J92)+(R92*K92)+(S92*L92)+(T92*M92)),2)</f>
        <v>8</v>
      </c>
      <c r="V92" s="55">
        <f t="shared" ref="V92" si="91">IF(U92&gt;=8,8,U92)</f>
        <v>8</v>
      </c>
      <c r="W92" s="56">
        <v>308569971000</v>
      </c>
      <c r="X92" s="56"/>
      <c r="Y92" s="56">
        <v>15991070000</v>
      </c>
      <c r="Z92" s="56"/>
      <c r="AA92" s="57"/>
      <c r="AB92" s="476">
        <f>(((((W92*I92)+(X92*J92)+(Y92*K92)+(Z92*L92)+(AA92*M92))/$L$2)))</f>
        <v>4.722875912935093</v>
      </c>
      <c r="AC92" s="536">
        <f>12*AB92</f>
        <v>56.674510955221116</v>
      </c>
      <c r="AD92" s="478">
        <f>IF(AC92&gt;=12,12,AC92)</f>
        <v>12</v>
      </c>
      <c r="AE92" s="182"/>
      <c r="AF92" s="59">
        <v>0.2</v>
      </c>
      <c r="AG92" s="263">
        <v>19.8</v>
      </c>
      <c r="AH92" s="60">
        <f>V92+AD92+AG92+AE92+AF92</f>
        <v>40</v>
      </c>
      <c r="AI92" s="55">
        <f>IF(AH92&gt;=40,40,AH92)</f>
        <v>40</v>
      </c>
      <c r="AJ92" s="61"/>
      <c r="AK92" s="62"/>
      <c r="AL92" s="63"/>
      <c r="AM92" s="64">
        <f>100%+AL92</f>
        <v>1</v>
      </c>
      <c r="AN92" s="65">
        <f>ROUNDUP((($E$2*AM92-$AN$4)*AJ92+$AN$4),-3)</f>
        <v>0</v>
      </c>
      <c r="AO92" s="66"/>
    </row>
    <row r="93" spans="1:41" s="22" customFormat="1" ht="48.75" customHeight="1" x14ac:dyDescent="0.15">
      <c r="A93" s="43"/>
      <c r="B93" s="44"/>
      <c r="C93" s="112" t="s">
        <v>1170</v>
      </c>
      <c r="D93" s="655" t="s">
        <v>1320</v>
      </c>
      <c r="E93" s="115" t="s">
        <v>1316</v>
      </c>
      <c r="F93" s="115" t="s">
        <v>1305</v>
      </c>
      <c r="G93" s="46"/>
      <c r="H93" s="47"/>
      <c r="I93" s="48">
        <v>0.5</v>
      </c>
      <c r="J93" s="49">
        <v>0.23</v>
      </c>
      <c r="K93" s="49">
        <v>0.12</v>
      </c>
      <c r="L93" s="49">
        <v>0.15</v>
      </c>
      <c r="M93" s="49"/>
      <c r="N93" s="50">
        <f>SUM(I93:M93)</f>
        <v>1</v>
      </c>
      <c r="O93" s="51"/>
      <c r="P93" s="52">
        <v>8</v>
      </c>
      <c r="Q93" s="53">
        <v>8</v>
      </c>
      <c r="R93" s="53">
        <v>8</v>
      </c>
      <c r="S93" s="53">
        <v>8</v>
      </c>
      <c r="T93" s="53"/>
      <c r="U93" s="54">
        <f>ROUND(((P93*I93)+(Q93*J93)+(R93*K93)+(S93*L93)+(T93*M93)),2)</f>
        <v>8</v>
      </c>
      <c r="V93" s="55">
        <f>IF(U93&gt;=8,8,U93)</f>
        <v>8</v>
      </c>
      <c r="W93" s="56">
        <v>211239752000</v>
      </c>
      <c r="X93" s="56"/>
      <c r="Y93" s="57"/>
      <c r="Z93" s="56"/>
      <c r="AA93" s="57"/>
      <c r="AB93" s="476">
        <f>(((((W93*I93)+(X93*J93)+(Y93*K93)+(Z93*L93)+(AA93*M93))/$L$2)))</f>
        <v>3.2000030297356434</v>
      </c>
      <c r="AC93" s="536">
        <f>12*AB93</f>
        <v>38.400036356827719</v>
      </c>
      <c r="AD93" s="478">
        <f>IF(AC93&gt;=12,12,AC93)</f>
        <v>12</v>
      </c>
      <c r="AE93" s="59"/>
      <c r="AF93" s="59">
        <v>0.2</v>
      </c>
      <c r="AG93" s="263">
        <v>19.8</v>
      </c>
      <c r="AH93" s="60">
        <f>V93+AD93+AG93+AE93+AF93</f>
        <v>40</v>
      </c>
      <c r="AI93" s="55">
        <f>IF(AH93&gt;=40,40,AH93)</f>
        <v>40</v>
      </c>
      <c r="AJ93" s="61"/>
      <c r="AK93" s="62"/>
      <c r="AL93" s="63"/>
      <c r="AM93" s="64">
        <f>100%+AL93</f>
        <v>1</v>
      </c>
      <c r="AN93" s="65">
        <f>ROUNDUP((($E$2*AM93-$AN$4)*AJ93+$AN$4),-3)</f>
        <v>0</v>
      </c>
      <c r="AO93" s="66"/>
    </row>
    <row r="94" spans="1:41" s="22" customFormat="1" ht="26.25" customHeight="1" x14ac:dyDescent="0.15">
      <c r="A94" s="43"/>
      <c r="B94" s="44"/>
      <c r="C94" s="843" t="s">
        <v>1172</v>
      </c>
      <c r="D94" s="844"/>
      <c r="E94" s="844"/>
      <c r="F94" s="845"/>
      <c r="G94" s="46"/>
      <c r="H94" s="47"/>
      <c r="I94" s="172"/>
      <c r="J94" s="217"/>
      <c r="K94" s="217"/>
      <c r="L94" s="217"/>
      <c r="M94" s="217"/>
      <c r="N94" s="50"/>
      <c r="O94" s="51"/>
      <c r="P94" s="584">
        <v>87.05</v>
      </c>
      <c r="Q94" s="54">
        <v>88</v>
      </c>
      <c r="R94" s="54">
        <v>88</v>
      </c>
      <c r="S94" s="54">
        <v>92.45</v>
      </c>
      <c r="T94" s="54"/>
      <c r="U94" s="496">
        <f>(I93*P94)+(J93*Q94)+(K93*R94)+(L93*S94)</f>
        <v>88.192499999999995</v>
      </c>
      <c r="V94" s="55">
        <f>IF(U94&gt;=8,8,U94)</f>
        <v>8</v>
      </c>
      <c r="W94" s="56"/>
      <c r="X94" s="56"/>
      <c r="Y94" s="56"/>
      <c r="Z94" s="56"/>
      <c r="AA94" s="57"/>
      <c r="AB94" s="476"/>
      <c r="AC94" s="536"/>
      <c r="AD94" s="478"/>
      <c r="AE94" s="59"/>
      <c r="AF94" s="59"/>
      <c r="AG94" s="263"/>
      <c r="AH94" s="60"/>
      <c r="AI94" s="55"/>
      <c r="AJ94" s="61"/>
      <c r="AK94" s="62"/>
      <c r="AL94" s="63"/>
      <c r="AM94" s="64"/>
      <c r="AN94" s="65"/>
      <c r="AO94" s="66"/>
    </row>
    <row r="95" spans="1:41" s="22" customFormat="1" ht="60" customHeight="1" x14ac:dyDescent="0.15">
      <c r="A95" s="43"/>
      <c r="B95" s="44"/>
      <c r="C95" s="113" t="s">
        <v>1310</v>
      </c>
      <c r="D95" s="651" t="s">
        <v>1260</v>
      </c>
      <c r="E95" s="80"/>
      <c r="F95" s="117"/>
      <c r="G95" s="46"/>
      <c r="H95" s="47"/>
      <c r="I95" s="48">
        <v>0.8</v>
      </c>
      <c r="J95" s="49">
        <v>0.2</v>
      </c>
      <c r="K95" s="49"/>
      <c r="L95" s="49"/>
      <c r="M95" s="49"/>
      <c r="N95" s="50">
        <f t="shared" ref="N95" si="92">SUM(I95:M95)</f>
        <v>1</v>
      </c>
      <c r="O95" s="51"/>
      <c r="P95" s="52">
        <v>8</v>
      </c>
      <c r="Q95" s="53">
        <v>8</v>
      </c>
      <c r="R95" s="53"/>
      <c r="S95" s="53"/>
      <c r="T95" s="53"/>
      <c r="U95" s="54">
        <f>ROUND(((P95*I95)+(Q95*J95)+(R95*K95)+(S95*L95)+(T95*M95)),2)</f>
        <v>8</v>
      </c>
      <c r="V95" s="55">
        <f>IF(U95&gt;=8,8,U95)</f>
        <v>8</v>
      </c>
      <c r="W95" s="57">
        <v>41104192000</v>
      </c>
      <c r="X95" s="646">
        <v>46745176000</v>
      </c>
      <c r="Y95" s="56"/>
      <c r="Z95" s="56"/>
      <c r="AA95" s="57"/>
      <c r="AB95" s="551">
        <f>(((((W95*I95)+(X95*J95)+(Y95*K95)+(Z95*L95)+(AA95*M95))/$L$2)))</f>
        <v>1.2795297365523668</v>
      </c>
      <c r="AC95" s="536">
        <f>12*AB95</f>
        <v>15.354356838628402</v>
      </c>
      <c r="AD95" s="488">
        <f>IF(AC95&gt;=12,12,AC95)</f>
        <v>12</v>
      </c>
      <c r="AE95" s="59"/>
      <c r="AF95" s="59">
        <v>0.3</v>
      </c>
      <c r="AG95" s="263">
        <v>19.8</v>
      </c>
      <c r="AH95" s="60">
        <f>V95+AD95+AG95+AE95+AF95</f>
        <v>40.099999999999994</v>
      </c>
      <c r="AI95" s="55">
        <f>IF(AH95&gt;=40,40,AH95)</f>
        <v>40</v>
      </c>
      <c r="AJ95" s="61"/>
      <c r="AK95" s="62"/>
      <c r="AL95" s="63"/>
      <c r="AM95" s="64"/>
      <c r="AN95" s="65"/>
      <c r="AO95" s="66"/>
    </row>
    <row r="96" spans="1:41" s="22" customFormat="1" ht="48.75" customHeight="1" x14ac:dyDescent="0.15">
      <c r="A96" s="43"/>
      <c r="B96" s="44"/>
      <c r="C96" s="112" t="s">
        <v>301</v>
      </c>
      <c r="D96" s="656" t="s">
        <v>1318</v>
      </c>
      <c r="E96" s="45"/>
      <c r="F96" s="73"/>
      <c r="G96" s="46"/>
      <c r="H96" s="47"/>
      <c r="I96" s="172">
        <v>0.65</v>
      </c>
      <c r="J96" s="217">
        <v>0.35</v>
      </c>
      <c r="K96" s="49"/>
      <c r="L96" s="49"/>
      <c r="M96" s="49"/>
      <c r="N96" s="50">
        <f t="shared" ref="N96" si="93">SUM(I96:M96)</f>
        <v>1</v>
      </c>
      <c r="O96" s="51"/>
      <c r="P96" s="52">
        <v>8</v>
      </c>
      <c r="Q96" s="53">
        <v>8</v>
      </c>
      <c r="R96" s="53"/>
      <c r="S96" s="53"/>
      <c r="T96" s="53"/>
      <c r="U96" s="54">
        <f t="shared" ref="U96" si="94">ROUND(((P96*I96)+(Q96*J96)+(R96*K96)+(S96*L96)+(T96*M96)),2)</f>
        <v>8</v>
      </c>
      <c r="V96" s="55">
        <f t="shared" ref="V96" si="95">IF(U96&gt;=8,8,U96)</f>
        <v>8</v>
      </c>
      <c r="W96" s="68">
        <v>216905995000</v>
      </c>
      <c r="X96" s="56">
        <v>7400000000</v>
      </c>
      <c r="Y96" s="57"/>
      <c r="Z96" s="56"/>
      <c r="AA96" s="57"/>
      <c r="AB96" s="476">
        <f t="shared" ref="AB96" si="96">(((((W96*I96)+(X96*J96)+(Y96*K96)+(Z96*L96)+(AA96*M96))/$L$2)))</f>
        <v>4.3500610113015199</v>
      </c>
      <c r="AC96" s="536">
        <f t="shared" ref="AC96" si="97">12*AB96</f>
        <v>52.200732135618239</v>
      </c>
      <c r="AD96" s="478">
        <f t="shared" ref="AD96" si="98">IF(AC96&gt;=12,12,AC96)</f>
        <v>12</v>
      </c>
      <c r="AE96" s="59"/>
      <c r="AF96" s="59">
        <v>0.2</v>
      </c>
      <c r="AG96" s="263">
        <v>19.8</v>
      </c>
      <c r="AH96" s="60">
        <f t="shared" ref="AH96:AH97" si="99">V96+AD96+AG96+AE96+AF96</f>
        <v>40</v>
      </c>
      <c r="AI96" s="55">
        <f t="shared" ref="AI96" si="100">IF(AH96&gt;=40,40,AH96)</f>
        <v>40</v>
      </c>
      <c r="AJ96" s="61"/>
      <c r="AK96" s="62"/>
      <c r="AL96" s="63"/>
      <c r="AM96" s="64">
        <f t="shared" ref="AM96" si="101">100%+AL96</f>
        <v>1</v>
      </c>
      <c r="AN96" s="65">
        <f t="shared" ref="AN96" si="102">ROUNDUP((($E$2*AM96-$AN$4)*AJ96+$AN$4),-3)</f>
        <v>0</v>
      </c>
      <c r="AO96" s="66"/>
    </row>
    <row r="97" spans="1:41" s="22" customFormat="1" ht="48.75" customHeight="1" x14ac:dyDescent="0.15">
      <c r="A97" s="43"/>
      <c r="B97" s="44"/>
      <c r="C97" s="115" t="s">
        <v>1160</v>
      </c>
      <c r="D97" s="656" t="s">
        <v>1319</v>
      </c>
      <c r="E97" s="73" t="s">
        <v>1300</v>
      </c>
      <c r="F97" s="45"/>
      <c r="G97" s="46"/>
      <c r="H97" s="47"/>
      <c r="I97" s="172">
        <v>0.6</v>
      </c>
      <c r="J97" s="217">
        <v>0.25</v>
      </c>
      <c r="K97" s="217">
        <v>0.15</v>
      </c>
      <c r="L97" s="217"/>
      <c r="M97" s="217"/>
      <c r="N97" s="50">
        <f>SUM(I97:M97)</f>
        <v>1</v>
      </c>
      <c r="O97" s="51"/>
      <c r="P97" s="52">
        <v>8</v>
      </c>
      <c r="Q97" s="53">
        <v>8</v>
      </c>
      <c r="R97" s="53">
        <v>8</v>
      </c>
      <c r="S97" s="53"/>
      <c r="T97" s="53"/>
      <c r="U97" s="54">
        <f>ROUND(((P97*I97)+(Q97*J97)+(R97*K97)+(S97*L97)+(T97*M97)),2)</f>
        <v>8</v>
      </c>
      <c r="V97" s="55">
        <f>IF(U97&gt;=8,8,U97)</f>
        <v>8</v>
      </c>
      <c r="W97" s="56">
        <v>209657563000</v>
      </c>
      <c r="X97" s="56"/>
      <c r="Y97" s="56"/>
      <c r="Z97" s="56"/>
      <c r="AA97" s="57"/>
      <c r="AB97" s="476">
        <f>(((((W97*I97)+(X97*J97)+(Y97*K97)+(Z97*L97)+(AA97*M97))/$L$2)))</f>
        <v>3.8112419492349616</v>
      </c>
      <c r="AC97" s="536">
        <f>12*AB97</f>
        <v>45.734903390819539</v>
      </c>
      <c r="AD97" s="478">
        <f>IF(AC97&gt;=12,12,AC97)</f>
        <v>12</v>
      </c>
      <c r="AE97" s="59"/>
      <c r="AF97" s="59">
        <v>0.3</v>
      </c>
      <c r="AG97" s="496">
        <v>20</v>
      </c>
      <c r="AH97" s="60">
        <f t="shared" si="99"/>
        <v>40.299999999999997</v>
      </c>
      <c r="AI97" s="55">
        <f>IF(AH97&gt;=40,40,AH97)</f>
        <v>40</v>
      </c>
      <c r="AJ97" s="61"/>
      <c r="AK97" s="62"/>
      <c r="AL97" s="63"/>
      <c r="AM97" s="64">
        <f>100%+AL97</f>
        <v>1</v>
      </c>
      <c r="AN97" s="65">
        <f>ROUNDUP((($E$2*AM97-$AN$4)*AJ97+$AN$4),-3)</f>
        <v>0</v>
      </c>
      <c r="AO97" s="66"/>
    </row>
    <row r="98" spans="1:41" s="22" customFormat="1" ht="26.25" customHeight="1" x14ac:dyDescent="0.15">
      <c r="A98" s="43"/>
      <c r="B98" s="44"/>
      <c r="C98" s="843" t="s">
        <v>1173</v>
      </c>
      <c r="D98" s="844"/>
      <c r="E98" s="844"/>
      <c r="F98" s="845"/>
      <c r="G98" s="46"/>
      <c r="H98" s="47"/>
      <c r="I98" s="172"/>
      <c r="J98" s="217"/>
      <c r="K98" s="217"/>
      <c r="L98" s="217"/>
      <c r="M98" s="217"/>
      <c r="N98" s="50"/>
      <c r="O98" s="51"/>
      <c r="P98" s="584">
        <v>93.4</v>
      </c>
      <c r="Q98" s="584">
        <v>88</v>
      </c>
      <c r="R98" s="53">
        <v>88</v>
      </c>
      <c r="S98" s="585"/>
      <c r="T98" s="54"/>
      <c r="U98" s="496">
        <f>(I97*P98)+(J97*Q98)+(K97*R98)+(L97*S98)</f>
        <v>91.24</v>
      </c>
      <c r="V98" s="55">
        <f>IF(U98&gt;=8,8,U98)</f>
        <v>8</v>
      </c>
      <c r="W98" s="56"/>
      <c r="X98" s="56"/>
      <c r="Y98" s="56"/>
      <c r="Z98" s="56"/>
      <c r="AA98" s="57"/>
      <c r="AB98" s="476"/>
      <c r="AC98" s="536"/>
      <c r="AD98" s="478"/>
      <c r="AE98" s="59"/>
      <c r="AF98" s="59"/>
      <c r="AG98" s="263"/>
      <c r="AH98" s="60"/>
      <c r="AI98" s="55"/>
      <c r="AJ98" s="61"/>
      <c r="AK98" s="62"/>
      <c r="AL98" s="63"/>
      <c r="AM98" s="64"/>
      <c r="AN98" s="65"/>
      <c r="AO98" s="66"/>
    </row>
    <row r="99" spans="1:41" s="22" customFormat="1" ht="58.5" customHeight="1" x14ac:dyDescent="0.15">
      <c r="A99" s="43"/>
      <c r="B99" s="44"/>
      <c r="C99" s="112" t="s">
        <v>1240</v>
      </c>
      <c r="D99" s="112" t="s">
        <v>286</v>
      </c>
      <c r="E99" s="45"/>
      <c r="F99" s="82"/>
      <c r="G99" s="46"/>
      <c r="H99" s="47"/>
      <c r="I99" s="48">
        <v>0.5</v>
      </c>
      <c r="J99" s="49">
        <v>0.5</v>
      </c>
      <c r="K99" s="217"/>
      <c r="L99" s="49"/>
      <c r="M99" s="49"/>
      <c r="N99" s="50">
        <f>SUM(I99:M99)</f>
        <v>1</v>
      </c>
      <c r="O99" s="51"/>
      <c r="P99" s="52">
        <v>8</v>
      </c>
      <c r="Q99" s="53">
        <v>8</v>
      </c>
      <c r="R99" s="53"/>
      <c r="S99" s="53"/>
      <c r="T99" s="53"/>
      <c r="U99" s="54">
        <f>ROUND(((P99*I99)+(Q99*J99)+(R99*K99)+(S99*L99)+(T99*M99)),2)</f>
        <v>8</v>
      </c>
      <c r="V99" s="55">
        <f>IF(U99&gt;=8,8,U99)</f>
        <v>8</v>
      </c>
      <c r="W99" s="57">
        <v>16713749000</v>
      </c>
      <c r="X99" s="57">
        <v>91390749000</v>
      </c>
      <c r="Y99" s="56"/>
      <c r="Z99" s="56"/>
      <c r="AA99" s="57"/>
      <c r="AB99" s="476">
        <f>(((((W99*I99)+(X99*J99)+(Y99*K99)+(Z99*L99)+(AA99*M99))/$L$2)))</f>
        <v>1.6376402540372743</v>
      </c>
      <c r="AC99" s="536">
        <f>12*AB99</f>
        <v>19.651683048447293</v>
      </c>
      <c r="AD99" s="478">
        <f>IF(AC99&gt;=12,12,AC99)</f>
        <v>12</v>
      </c>
      <c r="AE99" s="59"/>
      <c r="AF99" s="59">
        <v>0.3</v>
      </c>
      <c r="AG99" s="263">
        <v>19.8</v>
      </c>
      <c r="AH99" s="60">
        <f>V99+AD99+AG99+AE99+AF99</f>
        <v>40.099999999999994</v>
      </c>
      <c r="AI99" s="55">
        <f>IF(AH99&gt;=40,40,AH99)</f>
        <v>40</v>
      </c>
      <c r="AJ99" s="61"/>
      <c r="AK99" s="62"/>
      <c r="AL99" s="63"/>
      <c r="AM99" s="64"/>
      <c r="AN99" s="65"/>
      <c r="AO99" s="66"/>
    </row>
    <row r="100" spans="1:41" s="22" customFormat="1" ht="48.75" customHeight="1" x14ac:dyDescent="0.15">
      <c r="A100" s="43"/>
      <c r="B100" s="44"/>
      <c r="C100" s="651" t="s">
        <v>1311</v>
      </c>
      <c r="D100" s="112" t="s">
        <v>979</v>
      </c>
      <c r="E100" s="45"/>
      <c r="F100" s="73"/>
      <c r="G100" s="46"/>
      <c r="H100" s="47"/>
      <c r="I100" s="48">
        <v>0.5</v>
      </c>
      <c r="J100" s="49">
        <v>0.5</v>
      </c>
      <c r="K100" s="49"/>
      <c r="L100" s="49"/>
      <c r="M100" s="49"/>
      <c r="N100" s="50">
        <f t="shared" ref="N100" si="103">SUM(I100:M100)</f>
        <v>1</v>
      </c>
      <c r="O100" s="51"/>
      <c r="P100" s="52">
        <v>8</v>
      </c>
      <c r="Q100" s="53">
        <v>8</v>
      </c>
      <c r="R100" s="53"/>
      <c r="S100" s="53"/>
      <c r="T100" s="53"/>
      <c r="U100" s="54">
        <f t="shared" ref="U100:U110" si="104">ROUND(((P100*I100)+(Q100*J100)+(R100*K100)+(S100*L100)+(T100*M100)),2)</f>
        <v>8</v>
      </c>
      <c r="V100" s="55">
        <f t="shared" ref="V100" si="105">IF(U100&gt;=8,8,U100)</f>
        <v>8</v>
      </c>
      <c r="W100" s="648">
        <v>11582387000</v>
      </c>
      <c r="X100" s="57">
        <v>123173914000</v>
      </c>
      <c r="Y100" s="57"/>
      <c r="Z100" s="56"/>
      <c r="AA100" s="57"/>
      <c r="AB100" s="476">
        <f t="shared" ref="AB100:AB110" si="106">(((((W100*I100)+(X100*J100)+(Y100*K100)+(Z100*L100)+(AA100*M100))/$L$2)))</f>
        <v>2.0413798415933018</v>
      </c>
      <c r="AC100" s="536">
        <f t="shared" ref="AC100:AC110" si="107">12*AB100</f>
        <v>24.496558099119621</v>
      </c>
      <c r="AD100" s="478">
        <f t="shared" ref="AD100:AD110" si="108">IF(AC100&gt;=12,12,AC100)</f>
        <v>12</v>
      </c>
      <c r="AE100" s="182"/>
      <c r="AF100" s="59">
        <v>0.3</v>
      </c>
      <c r="AG100" s="263">
        <v>19.8</v>
      </c>
      <c r="AH100" s="60">
        <f t="shared" ref="AH100:AH110" si="109">V100+AD100+AG100+AE100+AF100</f>
        <v>40.099999999999994</v>
      </c>
      <c r="AI100" s="55">
        <f t="shared" ref="AI100:AI110" si="110">IF(AH100&gt;=40,40,AH100)</f>
        <v>40</v>
      </c>
      <c r="AJ100" s="61"/>
      <c r="AK100" s="62"/>
      <c r="AL100" s="63"/>
      <c r="AM100" s="64">
        <f>100%+AL100</f>
        <v>1</v>
      </c>
      <c r="AN100" s="65">
        <f>ROUNDUP((($E$2*AM100-$AN$4)*AJ100+$AN$4),-3)</f>
        <v>0</v>
      </c>
      <c r="AO100" s="66"/>
    </row>
    <row r="101" spans="1:41" s="22" customFormat="1" ht="48.75" customHeight="1" x14ac:dyDescent="0.15">
      <c r="A101" s="43"/>
      <c r="B101" s="44"/>
      <c r="C101" s="113" t="s">
        <v>1245</v>
      </c>
      <c r="D101" s="660" t="s">
        <v>1321</v>
      </c>
      <c r="E101" s="80"/>
      <c r="F101" s="80"/>
      <c r="G101" s="542"/>
      <c r="H101" s="47"/>
      <c r="I101" s="48">
        <v>0.6</v>
      </c>
      <c r="J101" s="217">
        <v>0.4</v>
      </c>
      <c r="K101" s="49"/>
      <c r="L101" s="49"/>
      <c r="M101" s="49"/>
      <c r="N101" s="527">
        <f t="shared" ref="N101:N110" si="111">SUM(I101:M101)</f>
        <v>1</v>
      </c>
      <c r="O101" s="51"/>
      <c r="P101" s="52">
        <v>8</v>
      </c>
      <c r="Q101" s="53">
        <v>8</v>
      </c>
      <c r="R101" s="53"/>
      <c r="S101" s="53"/>
      <c r="T101" s="53"/>
      <c r="U101" s="54">
        <f t="shared" si="104"/>
        <v>8</v>
      </c>
      <c r="V101" s="55">
        <f>IF(U101&gt;=8,8,U101)</f>
        <v>8</v>
      </c>
      <c r="W101" s="56">
        <v>48895833000</v>
      </c>
      <c r="X101" s="648">
        <v>13093462000</v>
      </c>
      <c r="Y101" s="57"/>
      <c r="Z101" s="68"/>
      <c r="AA101" s="57"/>
      <c r="AB101" s="476">
        <f t="shared" si="106"/>
        <v>1.0475276024065796</v>
      </c>
      <c r="AC101" s="536">
        <f t="shared" si="107"/>
        <v>12.570331228878956</v>
      </c>
      <c r="AD101" s="478">
        <f t="shared" si="108"/>
        <v>12</v>
      </c>
      <c r="AE101" s="59"/>
      <c r="AF101" s="59">
        <v>0.3</v>
      </c>
      <c r="AG101" s="263">
        <v>19.8</v>
      </c>
      <c r="AH101" s="60">
        <f t="shared" si="109"/>
        <v>40.099999999999994</v>
      </c>
      <c r="AI101" s="55">
        <f t="shared" si="110"/>
        <v>40</v>
      </c>
      <c r="AJ101" s="61"/>
      <c r="AK101" s="62"/>
      <c r="AL101" s="63"/>
      <c r="AM101" s="64">
        <f>100%+AL101</f>
        <v>1</v>
      </c>
      <c r="AN101" s="65">
        <f>ROUNDUP((($E$2*AM101-$AN$4)*AJ101+$AN$4),-3)</f>
        <v>0</v>
      </c>
      <c r="AO101" s="66"/>
    </row>
    <row r="102" spans="1:41" s="22" customFormat="1" ht="48.75" customHeight="1" x14ac:dyDescent="0.15">
      <c r="A102" s="43"/>
      <c r="B102" s="44"/>
      <c r="C102" s="112" t="s">
        <v>1312</v>
      </c>
      <c r="D102" s="112" t="s">
        <v>531</v>
      </c>
      <c r="E102" s="45"/>
      <c r="F102" s="45"/>
      <c r="G102" s="83"/>
      <c r="H102" s="47"/>
      <c r="I102" s="48">
        <v>0.51</v>
      </c>
      <c r="J102" s="217">
        <v>0.49</v>
      </c>
      <c r="K102" s="49"/>
      <c r="L102" s="49"/>
      <c r="M102" s="49"/>
      <c r="N102" s="50">
        <f t="shared" si="111"/>
        <v>1</v>
      </c>
      <c r="O102" s="51"/>
      <c r="P102" s="52">
        <v>8</v>
      </c>
      <c r="Q102" s="53">
        <v>8</v>
      </c>
      <c r="R102" s="53"/>
      <c r="S102" s="53"/>
      <c r="T102" s="53"/>
      <c r="U102" s="54">
        <f t="shared" si="104"/>
        <v>8</v>
      </c>
      <c r="V102" s="55">
        <f t="shared" ref="V102:V110" si="112">IF(U102&gt;=8,8,U102)</f>
        <v>8</v>
      </c>
      <c r="W102" s="56">
        <v>8181903000</v>
      </c>
      <c r="X102" s="68">
        <v>78647714000</v>
      </c>
      <c r="Y102" s="68"/>
      <c r="Z102" s="68"/>
      <c r="AA102" s="57"/>
      <c r="AB102" s="476">
        <f t="shared" si="106"/>
        <v>1.2940046497352919</v>
      </c>
      <c r="AC102" s="536">
        <f t="shared" si="107"/>
        <v>15.528055796823503</v>
      </c>
      <c r="AD102" s="478">
        <f t="shared" si="108"/>
        <v>12</v>
      </c>
      <c r="AE102" s="59"/>
      <c r="AF102" s="59">
        <v>0.3</v>
      </c>
      <c r="AG102" s="263">
        <v>19.8</v>
      </c>
      <c r="AH102" s="60">
        <f t="shared" si="109"/>
        <v>40.099999999999994</v>
      </c>
      <c r="AI102" s="55">
        <f t="shared" si="110"/>
        <v>40</v>
      </c>
      <c r="AJ102" s="61"/>
      <c r="AK102" s="62"/>
      <c r="AL102" s="63"/>
      <c r="AM102" s="64">
        <f t="shared" ref="AM102" si="113">100%+AL102</f>
        <v>1</v>
      </c>
      <c r="AN102" s="65">
        <f t="shared" ref="AN102" si="114">ROUNDUP((($E$2*AM102-$AN$4)*AJ102+$AN$4),-3)</f>
        <v>0</v>
      </c>
      <c r="AO102" s="66"/>
    </row>
    <row r="103" spans="1:41" s="22" customFormat="1" ht="48.75" customHeight="1" x14ac:dyDescent="0.15">
      <c r="A103" s="43"/>
      <c r="B103" s="44"/>
      <c r="C103" s="112" t="s">
        <v>1088</v>
      </c>
      <c r="D103" s="112" t="s">
        <v>129</v>
      </c>
      <c r="E103" s="45"/>
      <c r="F103" s="45"/>
      <c r="G103" s="73"/>
      <c r="H103" s="47"/>
      <c r="I103" s="48">
        <v>0.51</v>
      </c>
      <c r="J103" s="49">
        <v>0.49</v>
      </c>
      <c r="K103" s="49"/>
      <c r="L103" s="49"/>
      <c r="M103" s="49"/>
      <c r="N103" s="50">
        <f t="shared" si="111"/>
        <v>1</v>
      </c>
      <c r="O103" s="51"/>
      <c r="P103" s="52">
        <v>8</v>
      </c>
      <c r="Q103" s="53">
        <v>8</v>
      </c>
      <c r="R103" s="53"/>
      <c r="S103" s="53"/>
      <c r="T103" s="53"/>
      <c r="U103" s="54">
        <f t="shared" si="104"/>
        <v>8</v>
      </c>
      <c r="V103" s="55">
        <f t="shared" si="112"/>
        <v>8</v>
      </c>
      <c r="W103" s="56">
        <v>17683110000</v>
      </c>
      <c r="X103" s="56">
        <v>89436274000</v>
      </c>
      <c r="Y103" s="56"/>
      <c r="Z103" s="56"/>
      <c r="AA103" s="57"/>
      <c r="AB103" s="476">
        <f t="shared" si="106"/>
        <v>1.6009777671939012</v>
      </c>
      <c r="AC103" s="536">
        <f t="shared" si="107"/>
        <v>19.211733206326812</v>
      </c>
      <c r="AD103" s="478">
        <f t="shared" si="108"/>
        <v>12</v>
      </c>
      <c r="AE103" s="59"/>
      <c r="AF103" s="59">
        <v>0.3</v>
      </c>
      <c r="AG103" s="263">
        <v>19.8</v>
      </c>
      <c r="AH103" s="60">
        <f t="shared" si="109"/>
        <v>40.099999999999994</v>
      </c>
      <c r="AI103" s="55">
        <f t="shared" si="110"/>
        <v>40</v>
      </c>
      <c r="AJ103" s="61"/>
      <c r="AK103" s="62"/>
      <c r="AL103" s="63"/>
      <c r="AM103" s="64">
        <f>100%+AL103</f>
        <v>1</v>
      </c>
      <c r="AN103" s="65">
        <f>ROUNDUP((($E$2*AM103-$AN$4)*AJ103+$AN$4),-3)</f>
        <v>0</v>
      </c>
      <c r="AO103" s="66"/>
    </row>
    <row r="104" spans="1:41" s="22" customFormat="1" ht="48.75" customHeight="1" x14ac:dyDescent="0.15">
      <c r="A104" s="43"/>
      <c r="B104" s="44"/>
      <c r="C104" s="112" t="s">
        <v>1061</v>
      </c>
      <c r="D104" s="652" t="s">
        <v>1322</v>
      </c>
      <c r="E104" s="73"/>
      <c r="F104" s="45"/>
      <c r="G104" s="73"/>
      <c r="H104" s="47"/>
      <c r="I104" s="48">
        <v>0.6</v>
      </c>
      <c r="J104" s="49">
        <v>0.4</v>
      </c>
      <c r="K104" s="49"/>
      <c r="L104" s="49"/>
      <c r="M104" s="49"/>
      <c r="N104" s="50">
        <f t="shared" si="111"/>
        <v>1</v>
      </c>
      <c r="O104" s="51"/>
      <c r="P104" s="52">
        <v>8</v>
      </c>
      <c r="Q104" s="53">
        <v>8</v>
      </c>
      <c r="R104" s="53"/>
      <c r="S104" s="53"/>
      <c r="T104" s="53"/>
      <c r="U104" s="54">
        <f t="shared" si="104"/>
        <v>8</v>
      </c>
      <c r="V104" s="55">
        <f t="shared" si="112"/>
        <v>8</v>
      </c>
      <c r="W104" s="57">
        <v>93569101000</v>
      </c>
      <c r="X104" s="57">
        <v>6300000000</v>
      </c>
      <c r="Y104" s="56"/>
      <c r="Z104" s="56"/>
      <c r="AA104" s="57"/>
      <c r="AB104" s="476">
        <f t="shared" si="106"/>
        <v>1.7772871807643296</v>
      </c>
      <c r="AC104" s="536">
        <f t="shared" si="107"/>
        <v>21.327446169171957</v>
      </c>
      <c r="AD104" s="478">
        <f t="shared" si="108"/>
        <v>12</v>
      </c>
      <c r="AE104" s="59"/>
      <c r="AF104" s="59">
        <v>0.3</v>
      </c>
      <c r="AG104" s="263">
        <v>19.8</v>
      </c>
      <c r="AH104" s="60">
        <f t="shared" si="109"/>
        <v>40.099999999999994</v>
      </c>
      <c r="AI104" s="55">
        <f t="shared" si="110"/>
        <v>40</v>
      </c>
      <c r="AJ104" s="61"/>
      <c r="AK104" s="62"/>
      <c r="AL104" s="63"/>
      <c r="AM104" s="64">
        <f>100%+AL104</f>
        <v>1</v>
      </c>
      <c r="AN104" s="65">
        <f>ROUNDUP((($E$2*AM104-$AN$4)*AJ104+$AN$4),-3)</f>
        <v>0</v>
      </c>
      <c r="AO104" s="66"/>
    </row>
    <row r="105" spans="1:41" s="22" customFormat="1" ht="48.75" customHeight="1" x14ac:dyDescent="0.15">
      <c r="A105" s="43"/>
      <c r="B105" s="44"/>
      <c r="C105" s="115" t="s">
        <v>202</v>
      </c>
      <c r="D105" s="113" t="s">
        <v>1179</v>
      </c>
      <c r="E105" s="82"/>
      <c r="F105" s="73"/>
      <c r="G105" s="46"/>
      <c r="H105" s="47"/>
      <c r="I105" s="172">
        <v>0.7</v>
      </c>
      <c r="J105" s="217">
        <v>0.3</v>
      </c>
      <c r="K105" s="49"/>
      <c r="L105" s="49"/>
      <c r="M105" s="49"/>
      <c r="N105" s="50">
        <f t="shared" si="111"/>
        <v>1</v>
      </c>
      <c r="O105" s="51"/>
      <c r="P105" s="52">
        <v>8</v>
      </c>
      <c r="Q105" s="53">
        <v>8</v>
      </c>
      <c r="R105" s="53"/>
      <c r="S105" s="53"/>
      <c r="T105" s="53"/>
      <c r="U105" s="54">
        <f t="shared" si="104"/>
        <v>8</v>
      </c>
      <c r="V105" s="55">
        <f t="shared" si="112"/>
        <v>8</v>
      </c>
      <c r="W105" s="56">
        <v>52732429000</v>
      </c>
      <c r="X105" s="56">
        <v>14509876000</v>
      </c>
      <c r="Y105" s="56"/>
      <c r="Z105" s="56"/>
      <c r="AA105" s="57"/>
      <c r="AB105" s="476">
        <f t="shared" si="106"/>
        <v>1.2502405034451125</v>
      </c>
      <c r="AC105" s="536">
        <f t="shared" si="107"/>
        <v>15.00288604134135</v>
      </c>
      <c r="AD105" s="478">
        <f t="shared" si="108"/>
        <v>12</v>
      </c>
      <c r="AE105" s="59"/>
      <c r="AF105" s="59">
        <v>0.3</v>
      </c>
      <c r="AG105" s="263">
        <v>19.8</v>
      </c>
      <c r="AH105" s="60">
        <f t="shared" si="109"/>
        <v>40.099999999999994</v>
      </c>
      <c r="AI105" s="55">
        <f t="shared" si="110"/>
        <v>40</v>
      </c>
      <c r="AJ105" s="61"/>
      <c r="AK105" s="62"/>
      <c r="AL105" s="63"/>
      <c r="AM105" s="64">
        <f>100%+AL105</f>
        <v>1</v>
      </c>
      <c r="AN105" s="65">
        <f>ROUNDUP((($E$2*AM105-$AN$4)*AJ105+$AN$4),-3)</f>
        <v>0</v>
      </c>
      <c r="AO105" s="66"/>
    </row>
    <row r="106" spans="1:41" s="22" customFormat="1" ht="58.5" customHeight="1" x14ac:dyDescent="0.15">
      <c r="A106" s="43"/>
      <c r="B106" s="44"/>
      <c r="C106" s="112" t="s">
        <v>1291</v>
      </c>
      <c r="D106" s="655" t="s">
        <v>1324</v>
      </c>
      <c r="E106" s="45"/>
      <c r="F106" s="82"/>
      <c r="G106" s="117"/>
      <c r="H106" s="47"/>
      <c r="I106" s="48">
        <v>0.6</v>
      </c>
      <c r="J106" s="49">
        <v>0.4</v>
      </c>
      <c r="K106" s="49"/>
      <c r="L106" s="49"/>
      <c r="M106" s="49"/>
      <c r="N106" s="50">
        <f>SUM(I106:M106)</f>
        <v>1</v>
      </c>
      <c r="O106" s="51"/>
      <c r="P106" s="52">
        <v>8</v>
      </c>
      <c r="Q106" s="630">
        <v>7.8</v>
      </c>
      <c r="R106" s="53"/>
      <c r="S106" s="53"/>
      <c r="T106" s="53"/>
      <c r="U106" s="54">
        <f>ROUND(((P106*I106)+(Q106*J106)+(R106*K106)+(S106*L106)+(T106*M106)),2)</f>
        <v>7.92</v>
      </c>
      <c r="V106" s="55">
        <f>IF(U106&gt;=8,8,U106)</f>
        <v>7.92</v>
      </c>
      <c r="W106" s="56">
        <v>49865677000</v>
      </c>
      <c r="X106" s="56">
        <v>19170687000</v>
      </c>
      <c r="Y106" s="57"/>
      <c r="Z106" s="56"/>
      <c r="AA106" s="57"/>
      <c r="AB106" s="551">
        <f>(((((W106*I106)+(X106*J106)+(Y106*K106)+(Z106*L106)+(AA106*M106))/$L$2)))</f>
        <v>1.1388073688018425</v>
      </c>
      <c r="AC106" s="536">
        <f>12*AB106</f>
        <v>13.665688425622111</v>
      </c>
      <c r="AD106" s="488">
        <f>IF(AC106&gt;=12,12,AC106)</f>
        <v>12</v>
      </c>
      <c r="AE106" s="59"/>
      <c r="AF106" s="59">
        <v>0.3</v>
      </c>
      <c r="AG106" s="263">
        <v>19.8</v>
      </c>
      <c r="AH106" s="60">
        <f>V106+AD106+AG106+AE106+AF106</f>
        <v>40.019999999999996</v>
      </c>
      <c r="AI106" s="55">
        <f>IF(AH106&gt;=40,40,AH106)</f>
        <v>40</v>
      </c>
      <c r="AJ106" s="61"/>
      <c r="AK106" s="62"/>
      <c r="AL106" s="63"/>
      <c r="AM106" s="64">
        <f t="shared" ref="AM106" si="115">100%+AL106</f>
        <v>1</v>
      </c>
      <c r="AN106" s="65">
        <f t="shared" ref="AN106" si="116">ROUNDUP((($E$2*AM106-$AN$4)*AJ106+$AN$4),-3)</f>
        <v>0</v>
      </c>
      <c r="AO106" s="66"/>
    </row>
    <row r="107" spans="1:41" s="22" customFormat="1" ht="48.75" customHeight="1" x14ac:dyDescent="0.15">
      <c r="A107" s="43"/>
      <c r="B107" s="44"/>
      <c r="C107" s="633" t="s">
        <v>1048</v>
      </c>
      <c r="D107" s="655" t="s">
        <v>1281</v>
      </c>
      <c r="E107" s="550"/>
      <c r="F107" s="550"/>
      <c r="G107" s="499"/>
      <c r="H107" s="47"/>
      <c r="I107" s="48">
        <v>0.6</v>
      </c>
      <c r="J107" s="49">
        <v>0.4</v>
      </c>
      <c r="K107" s="49"/>
      <c r="L107" s="49"/>
      <c r="M107" s="49"/>
      <c r="N107" s="50">
        <f t="shared" si="111"/>
        <v>1</v>
      </c>
      <c r="O107" s="51"/>
      <c r="P107" s="52">
        <v>8</v>
      </c>
      <c r="Q107" s="53">
        <v>8</v>
      </c>
      <c r="R107" s="53"/>
      <c r="S107" s="53"/>
      <c r="T107" s="53"/>
      <c r="U107" s="54">
        <f t="shared" si="104"/>
        <v>8</v>
      </c>
      <c r="V107" s="55">
        <f t="shared" si="112"/>
        <v>8</v>
      </c>
      <c r="W107" s="56">
        <v>202526145000</v>
      </c>
      <c r="X107" s="648">
        <v>15313303000</v>
      </c>
      <c r="Y107" s="56"/>
      <c r="Z107" s="56"/>
      <c r="AA107" s="57"/>
      <c r="AB107" s="476">
        <f t="shared" si="106"/>
        <v>3.8671851210894443</v>
      </c>
      <c r="AC107" s="536">
        <f t="shared" si="107"/>
        <v>46.406221453073329</v>
      </c>
      <c r="AD107" s="478">
        <f t="shared" si="108"/>
        <v>12</v>
      </c>
      <c r="AE107" s="59"/>
      <c r="AF107" s="59">
        <v>0.4</v>
      </c>
      <c r="AG107" s="263">
        <v>19.8</v>
      </c>
      <c r="AH107" s="60">
        <f t="shared" si="109"/>
        <v>40.199999999999996</v>
      </c>
      <c r="AI107" s="55">
        <f t="shared" si="110"/>
        <v>40</v>
      </c>
      <c r="AJ107" s="61"/>
      <c r="AK107" s="62"/>
      <c r="AL107" s="63"/>
      <c r="AM107" s="64"/>
      <c r="AN107" s="65"/>
      <c r="AO107" s="66"/>
    </row>
    <row r="108" spans="1:41" s="22" customFormat="1" ht="48.75" customHeight="1" x14ac:dyDescent="0.15">
      <c r="A108" s="43"/>
      <c r="B108" s="44"/>
      <c r="C108" s="113" t="s">
        <v>1130</v>
      </c>
      <c r="D108" s="260" t="s">
        <v>1071</v>
      </c>
      <c r="E108" s="80"/>
      <c r="F108" s="80"/>
      <c r="G108" s="542"/>
      <c r="H108" s="47"/>
      <c r="I108" s="48">
        <v>0.6</v>
      </c>
      <c r="J108" s="217">
        <v>0.4</v>
      </c>
      <c r="K108" s="49"/>
      <c r="L108" s="49"/>
      <c r="M108" s="49"/>
      <c r="N108" s="527">
        <f t="shared" si="111"/>
        <v>1</v>
      </c>
      <c r="O108" s="51"/>
      <c r="P108" s="52">
        <v>8</v>
      </c>
      <c r="Q108" s="53">
        <v>8</v>
      </c>
      <c r="R108" s="53"/>
      <c r="S108" s="53"/>
      <c r="T108" s="53"/>
      <c r="U108" s="54">
        <f t="shared" si="104"/>
        <v>8</v>
      </c>
      <c r="V108" s="55">
        <f t="shared" si="112"/>
        <v>8</v>
      </c>
      <c r="W108" s="56">
        <v>723688750000</v>
      </c>
      <c r="X108" s="56">
        <v>17843328000</v>
      </c>
      <c r="Y108" s="57"/>
      <c r="Z108" s="68"/>
      <c r="AA108" s="57"/>
      <c r="AB108" s="476">
        <f t="shared" si="106"/>
        <v>13.371755871173217</v>
      </c>
      <c r="AC108" s="536">
        <f t="shared" si="107"/>
        <v>160.46107045407859</v>
      </c>
      <c r="AD108" s="478">
        <f t="shared" si="108"/>
        <v>12</v>
      </c>
      <c r="AE108" s="59"/>
      <c r="AF108" s="59">
        <v>0.4</v>
      </c>
      <c r="AG108" s="263">
        <v>19.8</v>
      </c>
      <c r="AH108" s="60">
        <f t="shared" si="109"/>
        <v>40.199999999999996</v>
      </c>
      <c r="AI108" s="55">
        <f t="shared" si="110"/>
        <v>40</v>
      </c>
      <c r="AJ108" s="61"/>
      <c r="AK108" s="62"/>
      <c r="AL108" s="63"/>
      <c r="AM108" s="64">
        <f>100%+AL108</f>
        <v>1</v>
      </c>
      <c r="AN108" s="65">
        <f>ROUNDUP((($E$2*AM108-$AN$4)*AJ108+$AN$4),-3)</f>
        <v>0</v>
      </c>
      <c r="AO108" s="66"/>
    </row>
    <row r="109" spans="1:41" s="22" customFormat="1" ht="58.5" customHeight="1" x14ac:dyDescent="0.15">
      <c r="A109" s="43"/>
      <c r="B109" s="44"/>
      <c r="C109" s="115" t="s">
        <v>231</v>
      </c>
      <c r="D109" s="113" t="s">
        <v>962</v>
      </c>
      <c r="E109" s="45"/>
      <c r="F109" s="82"/>
      <c r="G109" s="117"/>
      <c r="H109" s="47"/>
      <c r="I109" s="48">
        <v>0.65</v>
      </c>
      <c r="J109" s="49">
        <v>0.35</v>
      </c>
      <c r="K109" s="49"/>
      <c r="L109" s="49"/>
      <c r="M109" s="49"/>
      <c r="N109" s="50">
        <f t="shared" si="111"/>
        <v>1</v>
      </c>
      <c r="O109" s="51"/>
      <c r="P109" s="52">
        <v>8</v>
      </c>
      <c r="Q109" s="53">
        <v>8</v>
      </c>
      <c r="R109" s="53"/>
      <c r="S109" s="53"/>
      <c r="T109" s="53"/>
      <c r="U109" s="54">
        <f t="shared" si="104"/>
        <v>8</v>
      </c>
      <c r="V109" s="55">
        <f t="shared" si="112"/>
        <v>8</v>
      </c>
      <c r="W109" s="57">
        <v>48445451000</v>
      </c>
      <c r="X109" s="56">
        <v>18339670000</v>
      </c>
      <c r="Y109" s="57"/>
      <c r="Z109" s="56"/>
      <c r="AA109" s="57"/>
      <c r="AB109" s="476">
        <f t="shared" si="106"/>
        <v>1.1485251443820521</v>
      </c>
      <c r="AC109" s="536">
        <f t="shared" si="107"/>
        <v>13.782301732584624</v>
      </c>
      <c r="AD109" s="478">
        <f t="shared" si="108"/>
        <v>12</v>
      </c>
      <c r="AE109" s="59"/>
      <c r="AF109" s="59">
        <v>0.2</v>
      </c>
      <c r="AG109" s="263">
        <v>19.8</v>
      </c>
      <c r="AH109" s="60">
        <f t="shared" si="109"/>
        <v>40</v>
      </c>
      <c r="AI109" s="55">
        <f t="shared" si="110"/>
        <v>40</v>
      </c>
      <c r="AJ109" s="61"/>
      <c r="AK109" s="62"/>
      <c r="AL109" s="63"/>
      <c r="AM109" s="64">
        <f>100%+AL109</f>
        <v>1</v>
      </c>
      <c r="AN109" s="65">
        <f>ROUNDUP((($E$2*AM109-$AN$4)*AJ109+$AN$4),-3)</f>
        <v>0</v>
      </c>
      <c r="AO109" s="66"/>
    </row>
    <row r="110" spans="1:41" s="22" customFormat="1" ht="48.75" customHeight="1" x14ac:dyDescent="0.15">
      <c r="A110" s="43"/>
      <c r="B110" s="44"/>
      <c r="C110" s="113" t="s">
        <v>1265</v>
      </c>
      <c r="D110" s="636" t="s">
        <v>1279</v>
      </c>
      <c r="E110" s="45"/>
      <c r="F110" s="45"/>
      <c r="G110" s="83"/>
      <c r="H110" s="47"/>
      <c r="I110" s="48">
        <v>0.6</v>
      </c>
      <c r="J110" s="217">
        <v>0.4</v>
      </c>
      <c r="K110" s="49"/>
      <c r="L110" s="49"/>
      <c r="M110" s="49"/>
      <c r="N110" s="50">
        <f t="shared" si="111"/>
        <v>1</v>
      </c>
      <c r="O110" s="51"/>
      <c r="P110" s="52">
        <v>8</v>
      </c>
      <c r="Q110" s="53">
        <v>8</v>
      </c>
      <c r="R110" s="53"/>
      <c r="S110" s="53"/>
      <c r="T110" s="53"/>
      <c r="U110" s="54">
        <f t="shared" si="104"/>
        <v>8</v>
      </c>
      <c r="V110" s="55">
        <f t="shared" si="112"/>
        <v>8</v>
      </c>
      <c r="W110" s="56">
        <v>222945933000</v>
      </c>
      <c r="X110" s="68">
        <v>2462247000</v>
      </c>
      <c r="Y110" s="68"/>
      <c r="Z110" s="68"/>
      <c r="AA110" s="57"/>
      <c r="AB110" s="476">
        <f t="shared" si="106"/>
        <v>4.0826432686242393</v>
      </c>
      <c r="AC110" s="536">
        <f t="shared" si="107"/>
        <v>48.991719223490875</v>
      </c>
      <c r="AD110" s="478">
        <f t="shared" si="108"/>
        <v>12</v>
      </c>
      <c r="AE110" s="59"/>
      <c r="AF110" s="59">
        <v>0.3</v>
      </c>
      <c r="AG110" s="263">
        <v>19.8</v>
      </c>
      <c r="AH110" s="60">
        <f t="shared" si="109"/>
        <v>40.099999999999994</v>
      </c>
      <c r="AI110" s="55">
        <f t="shared" si="110"/>
        <v>40</v>
      </c>
      <c r="AJ110" s="61"/>
      <c r="AK110" s="62"/>
      <c r="AL110" s="63"/>
      <c r="AM110" s="64">
        <f>100%+AL110</f>
        <v>1</v>
      </c>
      <c r="AN110" s="65">
        <f>ROUNDUP((($E$2*AM110-$AN$4)*AJ110+$AN$4),-3)</f>
        <v>0</v>
      </c>
      <c r="AO110" s="66"/>
    </row>
    <row r="111" spans="1:41" s="22" customFormat="1" ht="26.25" customHeight="1" x14ac:dyDescent="0.15">
      <c r="A111" s="43"/>
      <c r="B111" s="595"/>
      <c r="C111" s="843" t="s">
        <v>1171</v>
      </c>
      <c r="D111" s="844"/>
      <c r="E111" s="844"/>
      <c r="F111" s="845"/>
      <c r="G111" s="46"/>
      <c r="H111" s="47"/>
      <c r="I111" s="172"/>
      <c r="J111" s="217"/>
      <c r="K111" s="217"/>
      <c r="L111" s="217"/>
      <c r="M111" s="217"/>
      <c r="N111" s="50"/>
      <c r="O111" s="51"/>
      <c r="P111" s="234">
        <v>90.83</v>
      </c>
      <c r="Q111" s="53">
        <v>88</v>
      </c>
      <c r="R111" s="53"/>
      <c r="S111" s="54"/>
      <c r="T111" s="54"/>
      <c r="U111" s="496">
        <f>(I110*P111)+(J110*Q111)+(K110*R111)+(L110*S111)</f>
        <v>89.698000000000008</v>
      </c>
      <c r="V111" s="55"/>
      <c r="W111" s="56"/>
      <c r="X111" s="56"/>
      <c r="Y111" s="56"/>
      <c r="Z111" s="56"/>
      <c r="AA111" s="57"/>
      <c r="AB111" s="476"/>
      <c r="AC111" s="536"/>
      <c r="AD111" s="478"/>
      <c r="AE111" s="59"/>
      <c r="AF111" s="59"/>
      <c r="AG111" s="263"/>
      <c r="AH111" s="60"/>
      <c r="AI111" s="55"/>
      <c r="AJ111" s="61"/>
      <c r="AK111" s="62"/>
      <c r="AL111" s="63"/>
      <c r="AM111" s="64"/>
      <c r="AN111" s="65"/>
      <c r="AO111" s="66"/>
    </row>
    <row r="112" spans="1:41" s="22" customFormat="1" ht="52.5" customHeight="1" x14ac:dyDescent="0.15">
      <c r="A112" s="43"/>
      <c r="B112" s="44"/>
      <c r="C112" s="573" t="s">
        <v>1293</v>
      </c>
      <c r="D112" s="112" t="s">
        <v>1270</v>
      </c>
      <c r="E112" s="73"/>
      <c r="F112" s="82"/>
      <c r="G112" s="46"/>
      <c r="H112" s="47"/>
      <c r="I112" s="48">
        <v>0.51</v>
      </c>
      <c r="J112" s="49">
        <v>0.49</v>
      </c>
      <c r="K112" s="49"/>
      <c r="L112" s="49"/>
      <c r="M112" s="49"/>
      <c r="N112" s="50">
        <f>SUM(I112:M112)</f>
        <v>1</v>
      </c>
      <c r="O112" s="51"/>
      <c r="P112" s="52">
        <v>8</v>
      </c>
      <c r="Q112" s="53">
        <v>8</v>
      </c>
      <c r="R112" s="53"/>
      <c r="S112" s="53"/>
      <c r="T112" s="53"/>
      <c r="U112" s="54">
        <f>ROUND(((P112*I112)+(Q112*J112)+(R112*K112)+(S112*L112)+(T112*M112)),2)</f>
        <v>8</v>
      </c>
      <c r="V112" s="55">
        <f>IF(U112&gt;=8,8,U112)</f>
        <v>8</v>
      </c>
      <c r="W112" s="57">
        <v>32488505000</v>
      </c>
      <c r="X112" s="56">
        <v>43175448000</v>
      </c>
      <c r="Y112" s="57"/>
      <c r="Z112" s="56"/>
      <c r="AA112" s="57"/>
      <c r="AB112" s="476">
        <f>(((((W112*I112)+(X112*J112)+(Y112*K112)+(Z112*L112)+(AA112*M112))/$L$2)))</f>
        <v>1.1429710154280199</v>
      </c>
      <c r="AC112" s="536">
        <f>12*AB112</f>
        <v>13.715652185136239</v>
      </c>
      <c r="AD112" s="478">
        <f>IF(AC112&gt;=12,12,AC112)</f>
        <v>12</v>
      </c>
      <c r="AE112" s="59"/>
      <c r="AF112" s="59">
        <v>0.3</v>
      </c>
      <c r="AG112" s="263">
        <v>19.8</v>
      </c>
      <c r="AH112" s="60">
        <f>V112+AD112+AG112+AE112+AF112</f>
        <v>40.099999999999994</v>
      </c>
      <c r="AI112" s="55">
        <f>IF(AH112&gt;=40,40,AH112)</f>
        <v>40</v>
      </c>
      <c r="AJ112" s="61"/>
      <c r="AK112" s="62"/>
      <c r="AL112" s="63"/>
      <c r="AM112" s="64">
        <f>100%+AL112</f>
        <v>1</v>
      </c>
      <c r="AN112" s="65">
        <f>ROUNDUP((($E$2*AM112-$AN$4)*AJ112+$AN$4),-3)</f>
        <v>0</v>
      </c>
      <c r="AO112" s="66"/>
    </row>
    <row r="113" spans="1:41" s="22" customFormat="1" ht="48" customHeight="1" x14ac:dyDescent="0.15">
      <c r="A113" s="43"/>
      <c r="B113" s="44"/>
      <c r="C113" s="633" t="s">
        <v>1066</v>
      </c>
      <c r="D113" s="649" t="s">
        <v>973</v>
      </c>
      <c r="E113" s="549"/>
      <c r="F113" s="643"/>
      <c r="G113" s="632"/>
      <c r="H113" s="47"/>
      <c r="I113" s="172">
        <v>0.5</v>
      </c>
      <c r="J113" s="217">
        <v>0.5</v>
      </c>
      <c r="K113" s="49"/>
      <c r="L113" s="49"/>
      <c r="M113" s="49"/>
      <c r="N113" s="50">
        <f t="shared" ref="N113" si="117">SUM(I113:M113)</f>
        <v>1</v>
      </c>
      <c r="O113" s="51"/>
      <c r="P113" s="52">
        <v>8</v>
      </c>
      <c r="Q113" s="53">
        <v>8</v>
      </c>
      <c r="R113" s="53"/>
      <c r="S113" s="53"/>
      <c r="T113" s="53"/>
      <c r="U113" s="54">
        <f t="shared" ref="U113" si="118">ROUND(((P113*I113)+(Q113*J113)+(R113*K113)+(S113*L113)+(T113*M113)),2)</f>
        <v>8</v>
      </c>
      <c r="V113" s="55">
        <f t="shared" ref="V113" si="119">IF(U113&gt;=8,8,U113)</f>
        <v>8</v>
      </c>
      <c r="W113" s="56">
        <v>39218186000</v>
      </c>
      <c r="X113" s="56">
        <v>41788080000</v>
      </c>
      <c r="Y113" s="57"/>
      <c r="Z113" s="56"/>
      <c r="AA113" s="167"/>
      <c r="AB113" s="551">
        <f t="shared" ref="AB113" si="120">(((((W113*I113)+(X113*J113)+(Y113*K113)+(Z113*L113)+(AA113*M113))/$L$2)))</f>
        <v>1.2271378572134066</v>
      </c>
      <c r="AC113" s="536">
        <f t="shared" ref="AC113" si="121">12*AB113</f>
        <v>14.725654286560879</v>
      </c>
      <c r="AD113" s="488">
        <f t="shared" ref="AD113" si="122">IF(AC113&gt;=12,12,AC113)</f>
        <v>12</v>
      </c>
      <c r="AE113" s="182"/>
      <c r="AF113" s="59">
        <v>0.3</v>
      </c>
      <c r="AG113" s="263">
        <v>19.8</v>
      </c>
      <c r="AH113" s="60">
        <f t="shared" ref="AH113" si="123">V113+AD113+AG113+AE113+AF113</f>
        <v>40.099999999999994</v>
      </c>
      <c r="AI113" s="55">
        <f t="shared" ref="AI113" si="124">IF(AH113&gt;=40,40,AH113)</f>
        <v>40</v>
      </c>
      <c r="AJ113" s="61"/>
      <c r="AK113" s="62"/>
      <c r="AL113" s="63"/>
      <c r="AM113" s="64">
        <f>100%+AL113</f>
        <v>1</v>
      </c>
      <c r="AN113" s="65">
        <f>ROUNDUP((($E$2*AM113-$AN$4)*AJ113+$AN$4),-3)</f>
        <v>0</v>
      </c>
      <c r="AO113" s="66"/>
    </row>
    <row r="114" spans="1:41" s="22" customFormat="1" ht="48.75" customHeight="1" x14ac:dyDescent="0.15">
      <c r="A114" s="43"/>
      <c r="B114" s="44"/>
      <c r="C114" s="647" t="s">
        <v>1303</v>
      </c>
      <c r="D114" s="651" t="s">
        <v>337</v>
      </c>
      <c r="E114" s="80"/>
      <c r="F114" s="80"/>
      <c r="G114" s="596"/>
      <c r="H114" s="47"/>
      <c r="I114" s="48">
        <v>0.5</v>
      </c>
      <c r="J114" s="49">
        <v>0.5</v>
      </c>
      <c r="K114" s="49"/>
      <c r="L114" s="49"/>
      <c r="M114" s="49"/>
      <c r="N114" s="50">
        <f>SUM(I114:M114)</f>
        <v>1</v>
      </c>
      <c r="O114" s="51"/>
      <c r="P114" s="52">
        <v>8</v>
      </c>
      <c r="Q114" s="53">
        <v>8</v>
      </c>
      <c r="R114" s="53"/>
      <c r="S114" s="53"/>
      <c r="T114" s="53"/>
      <c r="U114" s="54">
        <f>ROUND(((P114*I114)+(Q114*J114)+(R114*K114)+(S114*L114)+(T114*M114)),2)</f>
        <v>8</v>
      </c>
      <c r="V114" s="55">
        <f>IF(U114&gt;=8,8,U114)</f>
        <v>8</v>
      </c>
      <c r="W114" s="648">
        <v>34601494000</v>
      </c>
      <c r="X114" s="648">
        <v>33894780000</v>
      </c>
      <c r="Y114" s="57"/>
      <c r="Z114" s="56"/>
      <c r="AA114" s="57"/>
      <c r="AB114" s="476">
        <f>(((((W114*I114)+(X114*J114)+(Y114*K114)+(Z114*L114)+(AA114*M114))/$L$2)))</f>
        <v>1.0376280139052747</v>
      </c>
      <c r="AC114" s="536">
        <f>12*AB114</f>
        <v>12.451536166863296</v>
      </c>
      <c r="AD114" s="478">
        <f>IF(AC114&gt;=12,12,AC114)</f>
        <v>12</v>
      </c>
      <c r="AE114" s="182"/>
      <c r="AF114" s="59">
        <v>0.3</v>
      </c>
      <c r="AG114" s="263">
        <v>19.8</v>
      </c>
      <c r="AH114" s="60">
        <f>V114+AD114+AG114+AE114+AF114</f>
        <v>40.099999999999994</v>
      </c>
      <c r="AI114" s="55">
        <f>IF(AH114&gt;=40,40,AH114)</f>
        <v>40</v>
      </c>
      <c r="AJ114" s="61"/>
      <c r="AK114" s="62"/>
      <c r="AL114" s="63"/>
      <c r="AM114" s="64">
        <f>100%+AL114</f>
        <v>1</v>
      </c>
      <c r="AN114" s="65">
        <f>ROUNDUP((($E$2*AM114-$AN$4)*AJ114+$AN$4),-3)</f>
        <v>0</v>
      </c>
      <c r="AO114" s="66"/>
    </row>
    <row r="115" spans="1:41" s="22" customFormat="1" ht="48" customHeight="1" x14ac:dyDescent="0.15">
      <c r="A115" s="43"/>
      <c r="B115" s="44"/>
      <c r="C115" s="655" t="s">
        <v>122</v>
      </c>
      <c r="D115" s="647" t="s">
        <v>1099</v>
      </c>
      <c r="E115" s="163"/>
      <c r="F115" s="82"/>
      <c r="G115" s="46"/>
      <c r="H115" s="47"/>
      <c r="I115" s="172">
        <v>0.35</v>
      </c>
      <c r="J115" s="217">
        <v>0.65</v>
      </c>
      <c r="K115" s="49"/>
      <c r="L115" s="49"/>
      <c r="M115" s="49"/>
      <c r="N115" s="50">
        <f>SUM(I115:M115)</f>
        <v>1</v>
      </c>
      <c r="O115" s="51"/>
      <c r="P115" s="52">
        <v>8</v>
      </c>
      <c r="Q115" s="53">
        <v>8</v>
      </c>
      <c r="R115" s="53"/>
      <c r="S115" s="53"/>
      <c r="T115" s="53"/>
      <c r="U115" s="54">
        <f>ROUND(((P115*I115)+(Q115*J115)+(R115*K115)+(S115*L115)+(T115*M115)),2)</f>
        <v>8</v>
      </c>
      <c r="V115" s="55">
        <f>IF(U115&gt;=8,8,U115)</f>
        <v>8</v>
      </c>
      <c r="W115" s="648">
        <v>29428143000</v>
      </c>
      <c r="X115" s="648">
        <v>40666862000</v>
      </c>
      <c r="Y115" s="56"/>
      <c r="Z115" s="56"/>
      <c r="AA115" s="167"/>
      <c r="AB115" s="551">
        <f>(((((W115*I115)+(X115*J115)+(Y115*K115)+(Z115*L115)+(AA115*M115))/$L$2)))</f>
        <v>1.1129221966916498</v>
      </c>
      <c r="AC115" s="536">
        <f>12*AB115</f>
        <v>13.355066360299798</v>
      </c>
      <c r="AD115" s="488">
        <f>IF(AC115&gt;=12,12,AC115)</f>
        <v>12</v>
      </c>
      <c r="AE115" s="182"/>
      <c r="AF115" s="59">
        <v>0.3</v>
      </c>
      <c r="AG115" s="263">
        <v>19.8</v>
      </c>
      <c r="AH115" s="60">
        <f>V115+AD115+AG115+AE115+AF115</f>
        <v>40.099999999999994</v>
      </c>
      <c r="AI115" s="55">
        <f>IF(AH115&gt;=40,40,AH115)</f>
        <v>40</v>
      </c>
      <c r="AJ115" s="61"/>
      <c r="AK115" s="62"/>
      <c r="AL115" s="63"/>
      <c r="AM115" s="64">
        <f>100%+AL115</f>
        <v>1</v>
      </c>
      <c r="AN115" s="65">
        <f>ROUNDUP((($E$2*AM115-$AN$4)*AJ115+$AN$4),-3)</f>
        <v>0</v>
      </c>
      <c r="AO115" s="66"/>
    </row>
    <row r="116" spans="1:41" s="22" customFormat="1" ht="58.5" customHeight="1" x14ac:dyDescent="0.15">
      <c r="A116" s="43"/>
      <c r="B116" s="44"/>
      <c r="C116" s="647" t="s">
        <v>1067</v>
      </c>
      <c r="D116" s="651" t="s">
        <v>1285</v>
      </c>
      <c r="E116" s="80"/>
      <c r="F116" s="104"/>
      <c r="G116" s="632"/>
      <c r="H116" s="47"/>
      <c r="I116" s="48">
        <v>0.55000000000000004</v>
      </c>
      <c r="J116" s="49">
        <v>0.45</v>
      </c>
      <c r="K116" s="49"/>
      <c r="L116" s="49"/>
      <c r="M116" s="49"/>
      <c r="N116" s="50">
        <f>SUM(I116:M116)</f>
        <v>1</v>
      </c>
      <c r="O116" s="51"/>
      <c r="P116" s="52">
        <v>8</v>
      </c>
      <c r="Q116" s="53">
        <v>8</v>
      </c>
      <c r="R116" s="53"/>
      <c r="S116" s="53"/>
      <c r="T116" s="53"/>
      <c r="U116" s="54">
        <f>ROUND(((P116*I116)+(Q116*J116)+(R116*K116)+(S116*L116)+(T116*M116)),2)</f>
        <v>8</v>
      </c>
      <c r="V116" s="55">
        <f>IF(U116&gt;=8,8,U116)</f>
        <v>8</v>
      </c>
      <c r="W116" s="648">
        <v>39646352000</v>
      </c>
      <c r="X116" s="648">
        <v>21828190000</v>
      </c>
      <c r="Y116" s="57"/>
      <c r="Z116" s="56"/>
      <c r="AA116" s="57"/>
      <c r="AB116" s="551">
        <f>(((((W116*I116)+(X116*J116)+(Y116*K116)+(Z116*L116)+(AA116*M116))/$L$2)))</f>
        <v>0.95825021556569101</v>
      </c>
      <c r="AC116" s="536">
        <f>12*AB116</f>
        <v>11.499002586788292</v>
      </c>
      <c r="AD116" s="488">
        <f>IF(AC116&gt;=12,12,AC116)</f>
        <v>11.499002586788292</v>
      </c>
      <c r="AE116" s="59"/>
      <c r="AF116" s="59">
        <v>0.3</v>
      </c>
      <c r="AG116" s="263">
        <v>19.8</v>
      </c>
      <c r="AH116" s="60">
        <f>V116+AD116+AG116+AE116+AF116</f>
        <v>39.599002586788288</v>
      </c>
      <c r="AI116" s="55">
        <f>IF(AH116&gt;=40,40,AH116)</f>
        <v>39.599002586788288</v>
      </c>
      <c r="AJ116" s="61"/>
      <c r="AK116" s="62"/>
      <c r="AL116" s="63"/>
      <c r="AM116" s="64">
        <f>100%+AL116</f>
        <v>1</v>
      </c>
      <c r="AN116" s="65">
        <f>ROUNDUP((($E$2*AM116-$AN$4)*AJ116+$AN$4),-3)</f>
        <v>0</v>
      </c>
      <c r="AO116" s="66"/>
    </row>
    <row r="117" spans="1:41" s="22" customFormat="1" ht="60" customHeight="1" x14ac:dyDescent="0.15">
      <c r="A117" s="43"/>
      <c r="B117" s="44"/>
      <c r="C117" s="113" t="s">
        <v>1302</v>
      </c>
      <c r="D117" s="655" t="s">
        <v>1314</v>
      </c>
      <c r="E117" s="80"/>
      <c r="F117" s="80"/>
      <c r="G117" s="46"/>
      <c r="H117" s="47"/>
      <c r="I117" s="48">
        <v>0.75</v>
      </c>
      <c r="J117" s="49">
        <v>0.25</v>
      </c>
      <c r="K117" s="49"/>
      <c r="L117" s="49"/>
      <c r="M117" s="49"/>
      <c r="N117" s="50">
        <f>SUM(I117:M117)</f>
        <v>1</v>
      </c>
      <c r="O117" s="51"/>
      <c r="P117" s="52">
        <v>8</v>
      </c>
      <c r="Q117" s="53">
        <v>8</v>
      </c>
      <c r="R117" s="53"/>
      <c r="S117" s="53"/>
      <c r="T117" s="53"/>
      <c r="U117" s="54">
        <f>ROUND(((P117*I117)+(Q117*J117)+(R117*K117)+(S117*L117)+(T117*M117)),2)</f>
        <v>8</v>
      </c>
      <c r="V117" s="55">
        <f>IF(U117&gt;=8,8,U117)</f>
        <v>8</v>
      </c>
      <c r="W117" s="56">
        <v>35059950000</v>
      </c>
      <c r="X117" s="648">
        <v>37771260000</v>
      </c>
      <c r="Y117" s="56"/>
      <c r="Z117" s="56"/>
      <c r="AA117" s="57"/>
      <c r="AB117" s="476">
        <f>(((((W117*I117)+(X117*J117)+(Y117*K117)+(Z117*L117)+(AA117*M117))/$L$2)))</f>
        <v>1.0827601830929845</v>
      </c>
      <c r="AC117" s="536">
        <f>12*AB117</f>
        <v>12.993122197115813</v>
      </c>
      <c r="AD117" s="478">
        <f>IF(AC117&gt;=12,12,AC117)</f>
        <v>12</v>
      </c>
      <c r="AE117" s="59"/>
      <c r="AF117" s="59">
        <v>0.3</v>
      </c>
      <c r="AG117" s="496">
        <v>20</v>
      </c>
      <c r="AH117" s="60">
        <f>V117+AD117+AG117+AE117+AF117</f>
        <v>40.299999999999997</v>
      </c>
      <c r="AI117" s="55">
        <f>IF(AH117&gt;=40,40,AH117)</f>
        <v>40</v>
      </c>
      <c r="AJ117" s="61"/>
      <c r="AK117" s="62"/>
      <c r="AL117" s="63"/>
      <c r="AM117" s="64"/>
      <c r="AN117" s="65"/>
      <c r="AO117" s="66"/>
    </row>
    <row r="118" spans="1:41" s="22" customFormat="1" ht="26.25" customHeight="1" x14ac:dyDescent="0.15">
      <c r="A118" s="43"/>
      <c r="B118" s="595"/>
      <c r="C118" s="843" t="s">
        <v>1171</v>
      </c>
      <c r="D118" s="844"/>
      <c r="E118" s="844"/>
      <c r="F118" s="845"/>
      <c r="G118" s="46"/>
      <c r="H118" s="47"/>
      <c r="I118" s="172"/>
      <c r="J118" s="217"/>
      <c r="K118" s="217"/>
      <c r="L118" s="217"/>
      <c r="M118" s="217"/>
      <c r="N118" s="50"/>
      <c r="O118" s="51"/>
      <c r="P118" s="234">
        <v>90.91</v>
      </c>
      <c r="Q118" s="53">
        <v>88</v>
      </c>
      <c r="R118" s="53"/>
      <c r="S118" s="54"/>
      <c r="T118" s="54"/>
      <c r="U118" s="496">
        <f>(I117*P118)+(J117*Q118)+(K117*R118)+(L117*S118)</f>
        <v>90.182500000000005</v>
      </c>
      <c r="V118" s="55"/>
      <c r="W118" s="56"/>
      <c r="X118" s="56"/>
      <c r="Y118" s="56"/>
      <c r="Z118" s="56"/>
      <c r="AA118" s="57"/>
      <c r="AB118" s="476"/>
      <c r="AC118" s="536"/>
      <c r="AD118" s="478"/>
      <c r="AE118" s="59"/>
      <c r="AF118" s="59"/>
      <c r="AG118" s="263"/>
      <c r="AH118" s="60"/>
      <c r="AI118" s="55"/>
      <c r="AJ118" s="61"/>
      <c r="AK118" s="62"/>
      <c r="AL118" s="63"/>
      <c r="AM118" s="64"/>
      <c r="AN118" s="65"/>
      <c r="AO118" s="66"/>
    </row>
    <row r="119" spans="1:41" s="22" customFormat="1" ht="48" customHeight="1" x14ac:dyDescent="0.15">
      <c r="A119" s="43"/>
      <c r="B119" s="44"/>
      <c r="C119" s="115" t="s">
        <v>1052</v>
      </c>
      <c r="D119" s="113" t="s">
        <v>1286</v>
      </c>
      <c r="E119" s="80"/>
      <c r="F119" s="82"/>
      <c r="G119" s="46"/>
      <c r="H119" s="47"/>
      <c r="I119" s="48">
        <v>0.55000000000000004</v>
      </c>
      <c r="J119" s="49">
        <v>0.45</v>
      </c>
      <c r="K119" s="49"/>
      <c r="L119" s="49"/>
      <c r="M119" s="49"/>
      <c r="N119" s="50">
        <f t="shared" ref="N119" si="125">SUM(I119:M119)</f>
        <v>1</v>
      </c>
      <c r="O119" s="51"/>
      <c r="P119" s="52">
        <v>8</v>
      </c>
      <c r="Q119" s="53">
        <v>8</v>
      </c>
      <c r="R119" s="53"/>
      <c r="S119" s="53"/>
      <c r="T119" s="53"/>
      <c r="U119" s="54">
        <f t="shared" ref="U119" si="126">ROUND(((P119*I119)+(Q119*J119)+(R119*K119)+(S119*L119)+(T119*M119)),2)</f>
        <v>8</v>
      </c>
      <c r="V119" s="55">
        <f t="shared" ref="V119:V124" si="127">IF(U119&gt;=8,8,U119)</f>
        <v>8</v>
      </c>
      <c r="W119" s="646">
        <v>43860812000</v>
      </c>
      <c r="X119" s="646">
        <v>31747521000</v>
      </c>
      <c r="Y119" s="57"/>
      <c r="Z119" s="56"/>
      <c r="AA119" s="57"/>
      <c r="AB119" s="476">
        <f t="shared" ref="AB119" si="128">(((((W119*I119)+(X119*J119)+(Y119*K119)+(Z119*L119)+(AA119*M119))/$L$2)))</f>
        <v>1.1637163419093031</v>
      </c>
      <c r="AC119" s="536">
        <f t="shared" ref="AC119" si="129">12*AB119</f>
        <v>13.964596102911637</v>
      </c>
      <c r="AD119" s="488">
        <f t="shared" ref="AD119" si="130">IF(AC119&gt;=12,12,AC119)</f>
        <v>12</v>
      </c>
      <c r="AE119" s="59"/>
      <c r="AF119" s="59">
        <v>0.3</v>
      </c>
      <c r="AG119" s="263">
        <v>19.8</v>
      </c>
      <c r="AH119" s="60">
        <f t="shared" ref="AH119" si="131">V119+AD119+AG119+AE119+AF119</f>
        <v>40.099999999999994</v>
      </c>
      <c r="AI119" s="55">
        <f t="shared" ref="AI119" si="132">IF(AH119&gt;=40,40,AH119)</f>
        <v>40</v>
      </c>
      <c r="AJ119" s="61"/>
      <c r="AK119" s="62"/>
      <c r="AL119" s="63"/>
      <c r="AM119" s="64"/>
      <c r="AN119" s="65"/>
      <c r="AO119" s="66"/>
    </row>
    <row r="120" spans="1:41" s="22" customFormat="1" ht="48.75" customHeight="1" x14ac:dyDescent="0.15">
      <c r="A120" s="43"/>
      <c r="B120" s="44"/>
      <c r="C120" s="266" t="s">
        <v>1304</v>
      </c>
      <c r="D120" s="112" t="s">
        <v>1100</v>
      </c>
      <c r="E120" s="45"/>
      <c r="F120" s="45"/>
      <c r="G120" s="46"/>
      <c r="H120" s="47"/>
      <c r="I120" s="48">
        <v>0.6</v>
      </c>
      <c r="J120" s="49">
        <v>0.4</v>
      </c>
      <c r="K120" s="49"/>
      <c r="L120" s="49"/>
      <c r="M120" s="49"/>
      <c r="N120" s="50">
        <f>SUM(I120:M120)</f>
        <v>1</v>
      </c>
      <c r="O120" s="51"/>
      <c r="P120" s="52">
        <v>8</v>
      </c>
      <c r="Q120" s="53">
        <v>8</v>
      </c>
      <c r="R120" s="53"/>
      <c r="S120" s="53"/>
      <c r="T120" s="53"/>
      <c r="U120" s="54">
        <f>ROUND(((P120*I120)+(Q120*J120)+(R120*K120)+(S120*L120)+(T120*M120)),2)</f>
        <v>8</v>
      </c>
      <c r="V120" s="488">
        <f t="shared" si="127"/>
        <v>8</v>
      </c>
      <c r="W120" s="56">
        <v>43093799000</v>
      </c>
      <c r="X120" s="648">
        <v>29285343000</v>
      </c>
      <c r="Y120" s="56"/>
      <c r="Z120" s="68"/>
      <c r="AA120" s="57"/>
      <c r="AB120" s="476">
        <f>(((((W120*I120)+(X120*J120)+(Y120*K120)+(Z120*L120)+(AA120*M120))/$L$2)))</f>
        <v>1.1382843031214154</v>
      </c>
      <c r="AC120" s="536">
        <f>12*AB120</f>
        <v>13.659411637456984</v>
      </c>
      <c r="AD120" s="478">
        <f>IF(AC120&gt;=12,12,AC120)</f>
        <v>12</v>
      </c>
      <c r="AE120" s="59"/>
      <c r="AF120" s="59">
        <v>0.3</v>
      </c>
      <c r="AG120" s="263">
        <v>19.8</v>
      </c>
      <c r="AH120" s="60">
        <f>V120+AD120+AG120+AE120+AF120</f>
        <v>40.099999999999994</v>
      </c>
      <c r="AI120" s="55">
        <f>IF(AH120&gt;=40,40,AH120)</f>
        <v>40</v>
      </c>
      <c r="AJ120" s="61"/>
      <c r="AK120" s="62"/>
      <c r="AL120" s="63"/>
      <c r="AM120" s="64">
        <f>100%+AL120</f>
        <v>1</v>
      </c>
      <c r="AN120" s="65">
        <f>ROUNDUP((($E$2*AM120-$AN$4)*AJ120+$AN$4),-3)</f>
        <v>0</v>
      </c>
      <c r="AO120" s="66"/>
    </row>
    <row r="121" spans="1:41" s="22" customFormat="1" ht="48" customHeight="1" x14ac:dyDescent="0.15">
      <c r="A121" s="43"/>
      <c r="B121" s="44"/>
      <c r="C121" s="113" t="s">
        <v>1257</v>
      </c>
      <c r="D121" s="112" t="s">
        <v>174</v>
      </c>
      <c r="E121" s="80"/>
      <c r="F121" s="691"/>
      <c r="G121" s="46"/>
      <c r="H121" s="47"/>
      <c r="I121" s="172">
        <v>0.51</v>
      </c>
      <c r="J121" s="217">
        <v>0.49</v>
      </c>
      <c r="K121" s="49"/>
      <c r="L121" s="49"/>
      <c r="M121" s="49"/>
      <c r="N121" s="50">
        <f>SUM(I121:M121)</f>
        <v>1</v>
      </c>
      <c r="O121" s="51"/>
      <c r="P121" s="52">
        <v>8</v>
      </c>
      <c r="Q121" s="53">
        <v>8</v>
      </c>
      <c r="R121" s="53"/>
      <c r="S121" s="53"/>
      <c r="T121" s="53"/>
      <c r="U121" s="54">
        <f>ROUND(((P121*I121)+(Q121*J121)+(R121*K121)+(S121*L121)+(T121*M121)),2)</f>
        <v>8</v>
      </c>
      <c r="V121" s="55">
        <f t="shared" si="127"/>
        <v>8</v>
      </c>
      <c r="W121" s="646">
        <v>41953113000</v>
      </c>
      <c r="X121" s="648">
        <v>35927928000</v>
      </c>
      <c r="Y121" s="57"/>
      <c r="Z121" s="56"/>
      <c r="AA121" s="167"/>
      <c r="AB121" s="551">
        <f>(((((W121*I121)+(X121*J121)+(Y121*K121)+(Z121*L121)+(AA121*M121))/$L$2)))</f>
        <v>1.1816203011072473</v>
      </c>
      <c r="AC121" s="536">
        <f>12*AB121</f>
        <v>14.179443613286967</v>
      </c>
      <c r="AD121" s="488">
        <f>IF(AC121&gt;=12,12,AC121)</f>
        <v>12</v>
      </c>
      <c r="AE121" s="182"/>
      <c r="AF121" s="59">
        <v>0.3</v>
      </c>
      <c r="AG121" s="263">
        <v>19.8</v>
      </c>
      <c r="AH121" s="60">
        <f>V121+AD121+AG121+AE121+AF121</f>
        <v>40.099999999999994</v>
      </c>
      <c r="AI121" s="55">
        <f>IF(AH121&gt;=40,40,AH121)</f>
        <v>40</v>
      </c>
      <c r="AJ121" s="61"/>
      <c r="AK121" s="62"/>
      <c r="AL121" s="63"/>
      <c r="AM121" s="64">
        <f>100%+AL121</f>
        <v>1</v>
      </c>
      <c r="AN121" s="65">
        <f>ROUNDUP((($E$2*AM121-$AN$4)*AJ121+$AN$4),-3)</f>
        <v>0</v>
      </c>
      <c r="AO121" s="66"/>
    </row>
    <row r="122" spans="1:41" s="22" customFormat="1" ht="48" customHeight="1" x14ac:dyDescent="0.15">
      <c r="A122" s="43"/>
      <c r="B122" s="44"/>
      <c r="C122" s="112" t="s">
        <v>1287</v>
      </c>
      <c r="D122" s="112" t="s">
        <v>499</v>
      </c>
      <c r="E122" s="45"/>
      <c r="F122" s="82"/>
      <c r="G122" s="46"/>
      <c r="H122" s="47"/>
      <c r="I122" s="48">
        <v>0.55000000000000004</v>
      </c>
      <c r="J122" s="49">
        <v>0.45</v>
      </c>
      <c r="K122" s="49"/>
      <c r="L122" s="49"/>
      <c r="M122" s="49"/>
      <c r="N122" s="50">
        <f>SUM(I122:M122)</f>
        <v>1</v>
      </c>
      <c r="O122" s="51"/>
      <c r="P122" s="52">
        <v>8</v>
      </c>
      <c r="Q122" s="53">
        <v>8</v>
      </c>
      <c r="R122" s="53"/>
      <c r="S122" s="53"/>
      <c r="T122" s="53"/>
      <c r="U122" s="54">
        <f>ROUND(((P122*I122)+(Q122*J122)+(R122*K122)+(S122*L122)+(T122*M122)),2)</f>
        <v>8</v>
      </c>
      <c r="V122" s="55">
        <f t="shared" si="127"/>
        <v>8</v>
      </c>
      <c r="W122" s="56">
        <v>57607880000</v>
      </c>
      <c r="X122" s="56">
        <v>16454858000</v>
      </c>
      <c r="Y122" s="56"/>
      <c r="Z122" s="56"/>
      <c r="AA122" s="57"/>
      <c r="AB122" s="551">
        <f>(((((W122*I122)+(X122*J122)+(Y122*K122)+(Z122*L122)+(AA122*M122))/$L$2)))</f>
        <v>1.1842939746435364</v>
      </c>
      <c r="AC122" s="536">
        <f>12*AB122</f>
        <v>14.211527695722436</v>
      </c>
      <c r="AD122" s="488">
        <f>IF(AC122&gt;=12,12,AC122)</f>
        <v>12</v>
      </c>
      <c r="AE122" s="59"/>
      <c r="AF122" s="59">
        <v>0.3</v>
      </c>
      <c r="AG122" s="263">
        <v>19.8</v>
      </c>
      <c r="AH122" s="60">
        <f>V122+AD122+AG122+AE122+AF122</f>
        <v>40.099999999999994</v>
      </c>
      <c r="AI122" s="55">
        <f>IF(AH122&gt;=40,40,AH122)</f>
        <v>40</v>
      </c>
      <c r="AJ122" s="61"/>
      <c r="AK122" s="62"/>
      <c r="AL122" s="63"/>
      <c r="AM122" s="64"/>
      <c r="AN122" s="65"/>
      <c r="AO122" s="66"/>
    </row>
    <row r="123" spans="1:41" s="22" customFormat="1" ht="26.25" customHeight="1" x14ac:dyDescent="0.15">
      <c r="A123" s="43"/>
      <c r="B123" s="44"/>
      <c r="C123" s="843" t="s">
        <v>1173</v>
      </c>
      <c r="D123" s="844"/>
      <c r="E123" s="844"/>
      <c r="F123" s="845"/>
      <c r="G123" s="46"/>
      <c r="H123" s="47"/>
      <c r="I123" s="172"/>
      <c r="J123" s="217"/>
      <c r="K123" s="217"/>
      <c r="L123" s="217"/>
      <c r="M123" s="217"/>
      <c r="N123" s="50"/>
      <c r="O123" s="51"/>
      <c r="P123" s="584">
        <v>91.32</v>
      </c>
      <c r="Q123" s="584">
        <v>88</v>
      </c>
      <c r="R123" s="53"/>
      <c r="S123" s="585"/>
      <c r="T123" s="54"/>
      <c r="U123" s="496">
        <f>(I122*P123)+(J122*Q123)+(K122*R123)+(L122*S123)</f>
        <v>89.825999999999993</v>
      </c>
      <c r="V123" s="55">
        <f t="shared" si="127"/>
        <v>8</v>
      </c>
      <c r="W123" s="56"/>
      <c r="X123" s="56"/>
      <c r="Y123" s="56"/>
      <c r="Z123" s="56"/>
      <c r="AA123" s="57"/>
      <c r="AB123" s="476"/>
      <c r="AC123" s="536"/>
      <c r="AD123" s="478"/>
      <c r="AE123" s="59"/>
      <c r="AF123" s="59"/>
      <c r="AG123" s="263"/>
      <c r="AH123" s="60"/>
      <c r="AI123" s="55"/>
      <c r="AJ123" s="61"/>
      <c r="AK123" s="62"/>
      <c r="AL123" s="63"/>
      <c r="AM123" s="64"/>
      <c r="AN123" s="65"/>
      <c r="AO123" s="66"/>
    </row>
    <row r="124" spans="1:41" s="22" customFormat="1" ht="58.5" customHeight="1" x14ac:dyDescent="0.15">
      <c r="A124" s="43"/>
      <c r="B124" s="44"/>
      <c r="C124" s="113" t="s">
        <v>82</v>
      </c>
      <c r="D124" s="651" t="s">
        <v>1309</v>
      </c>
      <c r="E124" s="80"/>
      <c r="F124" s="104"/>
      <c r="G124" s="632"/>
      <c r="H124" s="47"/>
      <c r="I124" s="48">
        <v>0.5</v>
      </c>
      <c r="J124" s="49">
        <v>0.5</v>
      </c>
      <c r="K124" s="49"/>
      <c r="L124" s="49"/>
      <c r="M124" s="49"/>
      <c r="N124" s="50">
        <f>SUM(I124:M124)</f>
        <v>1</v>
      </c>
      <c r="O124" s="51"/>
      <c r="P124" s="52">
        <v>8</v>
      </c>
      <c r="Q124" s="53">
        <v>8</v>
      </c>
      <c r="R124" s="53"/>
      <c r="S124" s="53"/>
      <c r="T124" s="53"/>
      <c r="U124" s="54">
        <f>ROUND(((P124*I124)+(Q124*J124)+(R124*K124)+(S124*L124)+(T124*M124)),2)</f>
        <v>8</v>
      </c>
      <c r="V124" s="55">
        <f t="shared" si="127"/>
        <v>8</v>
      </c>
      <c r="W124" s="648">
        <v>44723512000</v>
      </c>
      <c r="X124" s="648">
        <v>39312444000</v>
      </c>
      <c r="Y124" s="57"/>
      <c r="Z124" s="56"/>
      <c r="AA124" s="57"/>
      <c r="AB124" s="551">
        <f>(((((W124*I124)+(X124*J124)+(Y124*K124)+(Z124*L124)+(AA124*M124))/$L$2)))</f>
        <v>1.2730336561213689</v>
      </c>
      <c r="AC124" s="536">
        <f>12*AB124</f>
        <v>15.276403873456427</v>
      </c>
      <c r="AD124" s="488">
        <f>IF(AC124&gt;=12,12,AC124)</f>
        <v>12</v>
      </c>
      <c r="AE124" s="59"/>
      <c r="AF124" s="59">
        <v>0.3</v>
      </c>
      <c r="AG124" s="263">
        <v>19.8</v>
      </c>
      <c r="AH124" s="60">
        <f>V124+AD124+AG124+AE124+AF124</f>
        <v>40.099999999999994</v>
      </c>
      <c r="AI124" s="55">
        <f>IF(AH124&gt;=40,40,AH124)</f>
        <v>40</v>
      </c>
      <c r="AJ124" s="61"/>
      <c r="AK124" s="62"/>
      <c r="AL124" s="63"/>
      <c r="AM124" s="64">
        <f>100%+AL124</f>
        <v>1</v>
      </c>
      <c r="AN124" s="65">
        <f>ROUNDUP((($E$2*AM124-$AN$4)*AJ124+$AN$4),-3)</f>
        <v>0</v>
      </c>
      <c r="AO124" s="66"/>
    </row>
    <row r="125" spans="1:41" s="22" customFormat="1" ht="52.5" customHeight="1" x14ac:dyDescent="0.15">
      <c r="A125" s="43"/>
      <c r="B125" s="44"/>
      <c r="C125" s="82"/>
      <c r="D125" s="45"/>
      <c r="E125" s="73"/>
      <c r="F125" s="82"/>
      <c r="G125" s="596"/>
      <c r="H125" s="47"/>
      <c r="I125" s="48"/>
      <c r="J125" s="49"/>
      <c r="K125" s="49"/>
      <c r="L125" s="49"/>
      <c r="M125" s="49"/>
      <c r="N125" s="50"/>
      <c r="O125" s="51"/>
      <c r="P125" s="52"/>
      <c r="Q125" s="53"/>
      <c r="R125" s="53"/>
      <c r="S125" s="53"/>
      <c r="T125" s="53"/>
      <c r="U125" s="54"/>
      <c r="V125" s="55"/>
      <c r="W125" s="57"/>
      <c r="X125" s="56"/>
      <c r="Y125" s="57"/>
      <c r="Z125" s="56"/>
      <c r="AA125" s="57"/>
      <c r="AB125" s="476"/>
      <c r="AC125" s="536"/>
      <c r="AD125" s="478"/>
      <c r="AE125" s="59"/>
      <c r="AF125" s="59"/>
      <c r="AG125" s="263"/>
      <c r="AH125" s="60"/>
      <c r="AI125" s="55"/>
      <c r="AJ125" s="61"/>
      <c r="AK125" s="62"/>
      <c r="AL125" s="63"/>
      <c r="AM125" s="64"/>
      <c r="AN125" s="65"/>
      <c r="AO125" s="66"/>
    </row>
    <row r="126" spans="1:41" s="22" customFormat="1" ht="58.5" customHeight="1" x14ac:dyDescent="0.15">
      <c r="A126" s="43"/>
      <c r="B126" s="44"/>
      <c r="C126" s="654" t="s">
        <v>87</v>
      </c>
      <c r="D126" s="80" t="s">
        <v>1307</v>
      </c>
      <c r="E126" s="174"/>
      <c r="F126" s="104"/>
      <c r="G126" s="632"/>
      <c r="H126" s="210"/>
      <c r="I126" s="187">
        <v>0.65</v>
      </c>
      <c r="J126" s="188">
        <v>0.35</v>
      </c>
      <c r="K126" s="188"/>
      <c r="L126" s="188"/>
      <c r="M126" s="49"/>
      <c r="N126" s="50">
        <f>SUM(I126:M126)</f>
        <v>1</v>
      </c>
      <c r="O126" s="51"/>
      <c r="P126" s="52">
        <v>8</v>
      </c>
      <c r="Q126" s="53">
        <v>8</v>
      </c>
      <c r="R126" s="53"/>
      <c r="S126" s="53"/>
      <c r="T126" s="53"/>
      <c r="U126" s="54">
        <f>ROUND(((P126*I126)+(Q126*J126)+(R126*K126)+(S126*L126)+(T126*M126)),2)</f>
        <v>8</v>
      </c>
      <c r="V126" s="55">
        <f t="shared" ref="V126" si="133">IF(U126&gt;=8,8,U126)</f>
        <v>8</v>
      </c>
      <c r="W126" s="648">
        <v>40173484000</v>
      </c>
      <c r="X126" s="56">
        <v>26149434000</v>
      </c>
      <c r="Y126" s="57"/>
      <c r="Z126" s="56"/>
      <c r="AA126" s="57"/>
      <c r="AB126" s="551">
        <f>(((((W126*I126)+(X126*J126)+(Y126*K126)+(Z126*L126)+(AA126*M126))/$L$2)))</f>
        <v>1.0684382894354936</v>
      </c>
      <c r="AC126" s="536">
        <f>12*AB126</f>
        <v>12.821259473225922</v>
      </c>
      <c r="AD126" s="488">
        <f>IF(AC126&gt;=12,12,AC126)</f>
        <v>12</v>
      </c>
      <c r="AE126" s="59"/>
      <c r="AF126" s="59">
        <v>0.2</v>
      </c>
      <c r="AG126" s="263">
        <v>19.8</v>
      </c>
      <c r="AH126" s="60">
        <f>V126+AD126+AG126+AE126+AF126</f>
        <v>40</v>
      </c>
      <c r="AI126" s="55">
        <f>IF(AH126&gt;=40,40,AH126)</f>
        <v>40</v>
      </c>
      <c r="AJ126" s="61"/>
      <c r="AK126" s="62"/>
      <c r="AL126" s="63"/>
      <c r="AM126" s="64">
        <f t="shared" ref="AM126:AM127" si="134">100%+AL126</f>
        <v>1</v>
      </c>
      <c r="AN126" s="65">
        <f t="shared" ref="AN126:AN128" si="135">ROUNDUP((($E$2*AM126-$AN$4)*AJ126+$AN$4),-3)</f>
        <v>0</v>
      </c>
      <c r="AO126" s="66"/>
    </row>
    <row r="127" spans="1:41" s="22" customFormat="1" ht="58.5" customHeight="1" x14ac:dyDescent="0.15">
      <c r="A127" s="43"/>
      <c r="B127" s="44"/>
      <c r="C127" s="69" t="s">
        <v>1299</v>
      </c>
      <c r="D127" s="45"/>
      <c r="E127" s="45"/>
      <c r="F127" s="82"/>
      <c r="G127" s="117"/>
      <c r="H127" s="47"/>
      <c r="I127" s="48">
        <v>0.52</v>
      </c>
      <c r="J127" s="49">
        <v>0.48</v>
      </c>
      <c r="K127" s="49"/>
      <c r="L127" s="49"/>
      <c r="M127" s="49"/>
      <c r="N127" s="50">
        <f>SUM(I127:M127)</f>
        <v>1</v>
      </c>
      <c r="O127" s="51"/>
      <c r="P127" s="645">
        <v>7.8</v>
      </c>
      <c r="Q127" s="53">
        <v>8</v>
      </c>
      <c r="R127" s="53"/>
      <c r="S127" s="53"/>
      <c r="T127" s="53"/>
      <c r="U127" s="54">
        <f>ROUND(((P127*I127)+(Q127*J127)+(R127*K127)+(S127*L127)+(T127*M127)),2)</f>
        <v>7.9</v>
      </c>
      <c r="V127" s="55">
        <f>IF(U127&gt;=8,8,U127)</f>
        <v>7.9</v>
      </c>
      <c r="W127" s="56">
        <v>52207854000</v>
      </c>
      <c r="X127" s="56">
        <v>21000000000</v>
      </c>
      <c r="Y127" s="57"/>
      <c r="Z127" s="56"/>
      <c r="AA127" s="57"/>
      <c r="AB127" s="551">
        <f>(((((W127*I127)+(X127*J127)+(Y127*K127)+(Z127*L127)+(AA127*M127))/$L$2)))</f>
        <v>1.1279125327438679</v>
      </c>
      <c r="AC127" s="536">
        <f>12*AB127</f>
        <v>13.534950392926415</v>
      </c>
      <c r="AD127" s="488">
        <f>IF(AC127&gt;=12,12,AC127)</f>
        <v>12</v>
      </c>
      <c r="AE127" s="59"/>
      <c r="AF127" s="59">
        <v>0.3</v>
      </c>
      <c r="AG127" s="263">
        <v>19.8</v>
      </c>
      <c r="AH127" s="60">
        <f>V127+AD127+AG127+AE127+AF127</f>
        <v>40</v>
      </c>
      <c r="AI127" s="55">
        <f>IF(AH127&gt;=40,40,AH127)</f>
        <v>40</v>
      </c>
      <c r="AJ127" s="61"/>
      <c r="AK127" s="62"/>
      <c r="AL127" s="63"/>
      <c r="AM127" s="64">
        <f t="shared" si="134"/>
        <v>1</v>
      </c>
      <c r="AN127" s="65">
        <f t="shared" si="135"/>
        <v>0</v>
      </c>
      <c r="AO127" s="66"/>
    </row>
    <row r="128" spans="1:41" s="22" customFormat="1" ht="59.25" customHeight="1" thickBot="1" x14ac:dyDescent="0.2">
      <c r="A128" s="43"/>
      <c r="B128" s="577" t="s">
        <v>1306</v>
      </c>
      <c r="C128" s="45" t="s">
        <v>247</v>
      </c>
      <c r="D128" s="103" t="s">
        <v>1296</v>
      </c>
      <c r="E128" s="112" t="s">
        <v>1294</v>
      </c>
      <c r="F128" s="73"/>
      <c r="G128" s="46"/>
      <c r="H128" s="47"/>
      <c r="I128" s="172">
        <v>0.5</v>
      </c>
      <c r="J128" s="217">
        <v>0.35</v>
      </c>
      <c r="K128" s="49">
        <v>0.15</v>
      </c>
      <c r="L128" s="49"/>
      <c r="M128" s="49"/>
      <c r="N128" s="50">
        <f>SUM(I128:M128)</f>
        <v>1</v>
      </c>
      <c r="O128" s="51"/>
      <c r="P128" s="52">
        <v>8</v>
      </c>
      <c r="Q128" s="53">
        <v>8</v>
      </c>
      <c r="R128" s="53">
        <v>8</v>
      </c>
      <c r="S128" s="53"/>
      <c r="T128" s="53"/>
      <c r="U128" s="54">
        <f>ROUND(((P128*I128)+(Q128*J128)+(R128*K128)+(S128*L128)+(T128*M128)),2)</f>
        <v>8</v>
      </c>
      <c r="V128" s="55">
        <f>IF(U128&gt;=8,8,U128)</f>
        <v>8</v>
      </c>
      <c r="W128" s="68">
        <v>63188596000</v>
      </c>
      <c r="X128" s="56">
        <v>13185035000</v>
      </c>
      <c r="Y128" s="56">
        <v>15991070000</v>
      </c>
      <c r="Z128" s="56"/>
      <c r="AA128" s="57"/>
      <c r="AB128" s="476">
        <f>(((((W128*I128)+(X128*J128)+(Y128*K128)+(Z128*L128)+(AA128*M128))/$L$2)))</f>
        <v>1.1697118766849117</v>
      </c>
      <c r="AC128" s="536">
        <f>12*AB128</f>
        <v>14.036542520218941</v>
      </c>
      <c r="AD128" s="478">
        <f>IF(AC128&gt;=12,12,AC128)</f>
        <v>12</v>
      </c>
      <c r="AE128" s="59"/>
      <c r="AF128" s="59">
        <v>0.2</v>
      </c>
      <c r="AG128" s="263">
        <v>19.8</v>
      </c>
      <c r="AH128" s="60">
        <f>V128+AD128+AG128+AE128+AF128</f>
        <v>40</v>
      </c>
      <c r="AI128" s="55">
        <f>IF(AH128&gt;=40,40,AH128)</f>
        <v>40</v>
      </c>
      <c r="AJ128" s="61"/>
      <c r="AK128" s="62"/>
      <c r="AL128" s="63"/>
      <c r="AM128" s="64">
        <f>100%+AL128</f>
        <v>1</v>
      </c>
      <c r="AN128" s="65">
        <f t="shared" si="135"/>
        <v>0</v>
      </c>
      <c r="AO128" s="66"/>
    </row>
    <row r="129" spans="1:41" s="22" customFormat="1" ht="58.5" customHeight="1" thickBot="1" x14ac:dyDescent="0.2">
      <c r="A129" s="43"/>
      <c r="B129" s="533"/>
      <c r="C129" s="634"/>
      <c r="D129" s="174"/>
      <c r="E129" s="106" t="s">
        <v>1277</v>
      </c>
      <c r="F129" s="255" t="s">
        <v>1222</v>
      </c>
      <c r="G129" s="637"/>
      <c r="H129" s="47"/>
      <c r="I129" s="48"/>
      <c r="J129" s="49"/>
      <c r="K129" s="49"/>
      <c r="L129" s="49"/>
      <c r="M129" s="49"/>
      <c r="N129" s="50"/>
      <c r="O129" s="51"/>
      <c r="P129" s="52"/>
      <c r="Q129" s="166"/>
      <c r="R129" s="53"/>
      <c r="S129" s="53"/>
      <c r="T129" s="53"/>
      <c r="U129" s="54"/>
      <c r="V129" s="55"/>
      <c r="W129" s="56"/>
      <c r="X129" s="56"/>
      <c r="Y129" s="57"/>
      <c r="Z129" s="56"/>
      <c r="AA129" s="57"/>
      <c r="AB129" s="551"/>
      <c r="AC129" s="536"/>
      <c r="AD129" s="488"/>
      <c r="AE129" s="59"/>
      <c r="AF129" s="59"/>
      <c r="AG129" s="263"/>
      <c r="AH129" s="60"/>
      <c r="AI129" s="55"/>
      <c r="AJ129" s="61"/>
      <c r="AK129" s="62"/>
      <c r="AL129" s="63"/>
      <c r="AM129" s="64"/>
      <c r="AN129" s="65"/>
      <c r="AO129" s="66"/>
    </row>
    <row r="130" spans="1:41" s="22" customFormat="1" ht="41.25" customHeight="1" x14ac:dyDescent="0.15">
      <c r="A130" s="685"/>
      <c r="B130" s="644"/>
      <c r="C130" s="693" t="s">
        <v>1295</v>
      </c>
      <c r="D130" s="683" t="s">
        <v>1297</v>
      </c>
      <c r="E130" s="569"/>
      <c r="F130" s="569"/>
      <c r="G130" s="569"/>
      <c r="H130" s="686"/>
      <c r="I130" s="483">
        <v>0.85</v>
      </c>
      <c r="J130" s="484">
        <v>0.15</v>
      </c>
      <c r="K130" s="484"/>
      <c r="L130" s="484"/>
      <c r="M130" s="484"/>
      <c r="N130" s="642">
        <f>SUM(I130:M130)</f>
        <v>1</v>
      </c>
      <c r="O130" s="51"/>
      <c r="P130" s="52">
        <v>8</v>
      </c>
      <c r="Q130" s="53">
        <v>8</v>
      </c>
      <c r="R130" s="53"/>
      <c r="S130" s="53"/>
      <c r="T130" s="53"/>
      <c r="U130" s="54">
        <f>ROUND(((P130*I130)+(Q130*J130)+(R130*K130)+(S130*L130)+(T130*M130)),2)</f>
        <v>8</v>
      </c>
      <c r="V130" s="55">
        <f>IF(U130&gt;=8,8,U130)</f>
        <v>8</v>
      </c>
      <c r="W130" s="56">
        <v>70839023000</v>
      </c>
      <c r="X130" s="56"/>
      <c r="Y130" s="57"/>
      <c r="Z130" s="56"/>
      <c r="AA130" s="57"/>
      <c r="AB130" s="476">
        <f>(((((W130*I130)+(X130*J130)+(Y130*K130)+(Z130*L130)+(AA130*M130))/$L$2)))</f>
        <v>1.8242998599050237</v>
      </c>
      <c r="AC130" s="536">
        <f>12*AB130</f>
        <v>21.891598318860286</v>
      </c>
      <c r="AD130" s="478">
        <f>IF(AC130&gt;=12,12,AC130)</f>
        <v>12</v>
      </c>
      <c r="AE130" s="59"/>
      <c r="AF130" s="59">
        <v>0.3</v>
      </c>
      <c r="AG130" s="263">
        <v>19.8</v>
      </c>
      <c r="AH130" s="60">
        <f>V130+AD130+AG130+AE130+AF130</f>
        <v>40.099999999999994</v>
      </c>
      <c r="AI130" s="55">
        <f>IF(AH130&gt;=40,40,AH130)</f>
        <v>40</v>
      </c>
      <c r="AJ130" s="61"/>
      <c r="AK130" s="62"/>
      <c r="AL130" s="63"/>
      <c r="AM130" s="64">
        <f>100%+AL130</f>
        <v>1</v>
      </c>
      <c r="AN130" s="65">
        <f>ROUNDUP((($E$2*AM130-$AN$4)*AJ130+$AN$4),-3)</f>
        <v>0</v>
      </c>
      <c r="AO130" s="66"/>
    </row>
    <row r="131" spans="1:41" s="22" customFormat="1" ht="60" customHeight="1" x14ac:dyDescent="0.15">
      <c r="A131" s="43"/>
      <c r="B131" s="640"/>
      <c r="C131" s="117" t="s">
        <v>1298</v>
      </c>
      <c r="D131" s="45" t="s">
        <v>1180</v>
      </c>
      <c r="E131" s="45"/>
      <c r="F131" s="117" t="s">
        <v>1290</v>
      </c>
      <c r="G131" s="46" t="s">
        <v>1301</v>
      </c>
      <c r="H131" s="47"/>
      <c r="I131" s="48">
        <v>0.51</v>
      </c>
      <c r="J131" s="49">
        <v>0.49</v>
      </c>
      <c r="K131" s="49"/>
      <c r="L131" s="49"/>
      <c r="M131" s="49"/>
      <c r="N131" s="50">
        <f t="shared" ref="N131" si="136">SUM(I131:M131)</f>
        <v>1</v>
      </c>
      <c r="O131" s="51"/>
      <c r="P131" s="52">
        <v>8</v>
      </c>
      <c r="Q131" s="53">
        <v>8</v>
      </c>
      <c r="R131" s="53"/>
      <c r="S131" s="53"/>
      <c r="T131" s="53"/>
      <c r="U131" s="54">
        <f t="shared" ref="U131" si="137">ROUND(((P131*I131)+(Q131*J131)+(R131*K131)+(S131*L131)+(T131*M131)),2)</f>
        <v>8</v>
      </c>
      <c r="V131" s="55">
        <f t="shared" ref="V131" si="138">IF(U131&gt;=8,8,U131)</f>
        <v>8</v>
      </c>
      <c r="W131" s="56">
        <v>22000000000</v>
      </c>
      <c r="X131" s="56">
        <v>53276397000</v>
      </c>
      <c r="Y131" s="56"/>
      <c r="Z131" s="56"/>
      <c r="AA131" s="57"/>
      <c r="AB131" s="551">
        <f t="shared" ref="AB131" si="139">(((((W131*I131)+(X131*J131)+(Y131*K131)+(Z131*L131)+(AA131*M131))/$L$2)))</f>
        <v>1.1308619940265732</v>
      </c>
      <c r="AC131" s="536">
        <f t="shared" ref="AC131" si="140">12*AB131</f>
        <v>13.570343928318877</v>
      </c>
      <c r="AD131" s="488">
        <f t="shared" ref="AD131" si="141">IF(AC131&gt;=12,12,AC131)</f>
        <v>12</v>
      </c>
      <c r="AE131" s="59"/>
      <c r="AF131" s="59">
        <v>0.3</v>
      </c>
      <c r="AG131" s="263">
        <v>19.8</v>
      </c>
      <c r="AH131" s="60">
        <f t="shared" ref="AH131" si="142">V131+AD131+AG131+AE131+AF131</f>
        <v>40.099999999999994</v>
      </c>
      <c r="AI131" s="55">
        <f t="shared" ref="AI131" si="143">IF(AH131&gt;=40,40,AH131)</f>
        <v>40</v>
      </c>
      <c r="AJ131" s="61"/>
      <c r="AK131" s="62"/>
      <c r="AL131" s="63"/>
      <c r="AM131" s="64"/>
      <c r="AN131" s="65"/>
      <c r="AO131" s="66"/>
    </row>
    <row r="132" spans="1:41" s="22" customFormat="1" ht="48" customHeight="1" x14ac:dyDescent="0.15">
      <c r="A132" s="43"/>
      <c r="B132" s="44"/>
      <c r="C132" s="112" t="s">
        <v>1285</v>
      </c>
      <c r="D132" s="82" t="s">
        <v>1288</v>
      </c>
      <c r="E132" s="45"/>
      <c r="F132" s="82"/>
      <c r="G132" s="46"/>
      <c r="H132" s="47"/>
      <c r="I132" s="172">
        <v>0.5</v>
      </c>
      <c r="J132" s="217">
        <v>0.5</v>
      </c>
      <c r="K132" s="49"/>
      <c r="L132" s="49"/>
      <c r="M132" s="49"/>
      <c r="N132" s="50">
        <f>SUM(I132:M132)</f>
        <v>1</v>
      </c>
      <c r="O132" s="51"/>
      <c r="P132" s="52">
        <v>8</v>
      </c>
      <c r="Q132" s="53">
        <v>8</v>
      </c>
      <c r="R132" s="53"/>
      <c r="S132" s="53"/>
      <c r="T132" s="53"/>
      <c r="U132" s="54">
        <f>ROUND(((P132*I132)+(Q132*J132)+(R132*K132)+(S132*L132)+(T132*M132)),2)</f>
        <v>8</v>
      </c>
      <c r="V132" s="55">
        <f>IF(U132&gt;=8,8,U132)</f>
        <v>8</v>
      </c>
      <c r="W132" s="56">
        <v>29314313000</v>
      </c>
      <c r="X132" s="56">
        <v>45000000000</v>
      </c>
      <c r="Y132" s="56"/>
      <c r="Z132" s="56"/>
      <c r="AA132" s="167"/>
      <c r="AB132" s="551">
        <f>(((((W132*I132)+(X132*J132)+(Y132*K132)+(Z132*L132)+(AA132*M132))/$L$2)))</f>
        <v>1.1257636145715741</v>
      </c>
      <c r="AC132" s="536">
        <f>12*AB132</f>
        <v>13.50916337485889</v>
      </c>
      <c r="AD132" s="488">
        <f>IF(AC132&gt;=12,12,AC132)</f>
        <v>12</v>
      </c>
      <c r="AE132" s="182"/>
      <c r="AF132" s="59">
        <v>0.3</v>
      </c>
      <c r="AG132" s="263">
        <v>19.8</v>
      </c>
      <c r="AH132" s="60">
        <f>V132+AD132+AG132+AE132+AF132</f>
        <v>40.099999999999994</v>
      </c>
      <c r="AI132" s="55">
        <f>IF(AH132&gt;=40,40,AH132)</f>
        <v>40</v>
      </c>
      <c r="AJ132" s="61"/>
      <c r="AK132" s="62"/>
      <c r="AL132" s="63"/>
      <c r="AM132" s="64">
        <f>100%+AL132</f>
        <v>1</v>
      </c>
      <c r="AN132" s="65">
        <f>ROUNDUP((($E$2*AM132-$AN$4)*AJ132+$AN$4),-3)</f>
        <v>0</v>
      </c>
      <c r="AO132" s="66"/>
    </row>
    <row r="133" spans="1:41" s="22" customFormat="1" ht="58.5" customHeight="1" x14ac:dyDescent="0.15">
      <c r="A133" s="43"/>
      <c r="B133" s="44"/>
      <c r="C133" s="82" t="s">
        <v>1269</v>
      </c>
      <c r="D133" s="113" t="s">
        <v>1286</v>
      </c>
      <c r="E133" s="45"/>
      <c r="F133" s="82"/>
      <c r="G133" s="117"/>
      <c r="H133" s="47"/>
      <c r="I133" s="48">
        <v>0.6</v>
      </c>
      <c r="J133" s="49">
        <v>0.4</v>
      </c>
      <c r="K133" s="49"/>
      <c r="L133" s="49"/>
      <c r="M133" s="49"/>
      <c r="N133" s="50">
        <f>SUM(I133:M133)</f>
        <v>1</v>
      </c>
      <c r="O133" s="51"/>
      <c r="P133" s="52">
        <v>8</v>
      </c>
      <c r="Q133" s="53">
        <v>8</v>
      </c>
      <c r="R133" s="53"/>
      <c r="S133" s="53"/>
      <c r="T133" s="53"/>
      <c r="U133" s="54">
        <f>ROUND(((P133*I133)+(Q133*J133)+(R133*K133)+(S133*L133)+(T133*M133)),2)</f>
        <v>8</v>
      </c>
      <c r="V133" s="55">
        <f>IF(U133&gt;=8,8,U133)</f>
        <v>8</v>
      </c>
      <c r="W133" s="57">
        <v>40000000000</v>
      </c>
      <c r="X133" s="57">
        <v>32882176000</v>
      </c>
      <c r="Y133" s="57"/>
      <c r="Z133" s="56"/>
      <c r="AA133" s="57"/>
      <c r="AB133" s="476">
        <f>(((((W133*I133)+(X133*J133)+(Y133*K133)+(Z133*L133)+(AA133*M133))/$L$2)))</f>
        <v>1.1256337570721604</v>
      </c>
      <c r="AC133" s="536">
        <f>12*AB133</f>
        <v>13.507605084865926</v>
      </c>
      <c r="AD133" s="478">
        <f>IF(AC133&gt;=12,12,AC133)</f>
        <v>12</v>
      </c>
      <c r="AE133" s="59"/>
      <c r="AF133" s="59">
        <v>0.3</v>
      </c>
      <c r="AG133" s="263">
        <v>19.8</v>
      </c>
      <c r="AH133" s="60">
        <f>V133+AD133+AG133+AE133+AF133</f>
        <v>40.099999999999994</v>
      </c>
      <c r="AI133" s="55">
        <f>IF(AH133&gt;=40,40,AH133)</f>
        <v>40</v>
      </c>
      <c r="AJ133" s="61"/>
      <c r="AK133" s="62"/>
      <c r="AL133" s="63"/>
      <c r="AM133" s="64">
        <f>100%+AL133</f>
        <v>1</v>
      </c>
      <c r="AN133" s="65">
        <f>ROUNDUP((($E$2*AM133-$AN$4)*AJ133+$AN$4),-3)</f>
        <v>0</v>
      </c>
      <c r="AO133" s="66"/>
    </row>
    <row r="134" spans="1:41" s="22" customFormat="1" ht="60" customHeight="1" x14ac:dyDescent="0.15">
      <c r="A134" s="43"/>
      <c r="B134" s="44"/>
      <c r="C134" s="104" t="s">
        <v>1275</v>
      </c>
      <c r="D134" s="113" t="s">
        <v>817</v>
      </c>
      <c r="E134" s="80"/>
      <c r="F134" s="117"/>
      <c r="G134" s="46"/>
      <c r="H134" s="47"/>
      <c r="I134" s="48">
        <v>0.5</v>
      </c>
      <c r="J134" s="49">
        <v>0.5</v>
      </c>
      <c r="K134" s="49"/>
      <c r="L134" s="49"/>
      <c r="M134" s="49"/>
      <c r="N134" s="50">
        <f t="shared" ref="N134" si="144">SUM(I134:M134)</f>
        <v>1</v>
      </c>
      <c r="O134" s="51"/>
      <c r="P134" s="52">
        <v>8</v>
      </c>
      <c r="Q134" s="53">
        <v>8</v>
      </c>
      <c r="R134" s="53"/>
      <c r="S134" s="53"/>
      <c r="T134" s="53"/>
      <c r="U134" s="54">
        <f t="shared" ref="U134" si="145">ROUND(((P134*I134)+(Q134*J134)+(R134*K134)+(S134*L134)+(T134*M134)),2)</f>
        <v>8</v>
      </c>
      <c r="V134" s="55">
        <f t="shared" ref="V134" si="146">IF(U134&gt;=8,8,U134)</f>
        <v>8</v>
      </c>
      <c r="W134" s="57">
        <v>33500000000</v>
      </c>
      <c r="X134" s="56">
        <v>40411693000</v>
      </c>
      <c r="Y134" s="56"/>
      <c r="Z134" s="56"/>
      <c r="AA134" s="57"/>
      <c r="AB134" s="551">
        <f t="shared" ref="AB134" si="147">(((((W134*I134)+(X134*J134)+(Y134*K134)+(Z134*L134)+(AA134*M134))/$L$2)))</f>
        <v>1.1196644537477527</v>
      </c>
      <c r="AC134" s="536">
        <f t="shared" ref="AC134" si="148">12*AB134</f>
        <v>13.435973444973033</v>
      </c>
      <c r="AD134" s="488">
        <f t="shared" ref="AD134" si="149">IF(AC134&gt;=12,12,AC134)</f>
        <v>12</v>
      </c>
      <c r="AE134" s="59"/>
      <c r="AF134" s="59">
        <v>0.3</v>
      </c>
      <c r="AG134" s="263">
        <v>19.8</v>
      </c>
      <c r="AH134" s="60">
        <f t="shared" ref="AH134" si="150">V134+AD134+AG134+AE134+AF134</f>
        <v>40.099999999999994</v>
      </c>
      <c r="AI134" s="55">
        <f t="shared" ref="AI134" si="151">IF(AH134&gt;=40,40,AH134)</f>
        <v>40</v>
      </c>
      <c r="AJ134" s="61"/>
      <c r="AK134" s="62"/>
      <c r="AL134" s="63"/>
      <c r="AM134" s="64"/>
      <c r="AN134" s="65"/>
      <c r="AO134" s="66"/>
    </row>
    <row r="135" spans="1:41" s="22" customFormat="1" ht="48" customHeight="1" x14ac:dyDescent="0.15">
      <c r="A135" s="43"/>
      <c r="B135" s="44"/>
      <c r="C135" s="103" t="s">
        <v>1283</v>
      </c>
      <c r="D135" s="112" t="s">
        <v>1282</v>
      </c>
      <c r="E135" s="45"/>
      <c r="F135" s="82"/>
      <c r="G135" s="46"/>
      <c r="H135" s="47"/>
      <c r="I135" s="172">
        <v>0.56000000000000005</v>
      </c>
      <c r="J135" s="217">
        <v>0.44</v>
      </c>
      <c r="K135" s="49"/>
      <c r="L135" s="49"/>
      <c r="M135" s="49"/>
      <c r="N135" s="50">
        <f>SUM(I135:M135)</f>
        <v>1</v>
      </c>
      <c r="O135" s="51"/>
      <c r="P135" s="52">
        <v>8</v>
      </c>
      <c r="Q135" s="53">
        <v>8</v>
      </c>
      <c r="R135" s="53"/>
      <c r="S135" s="53"/>
      <c r="T135" s="53"/>
      <c r="U135" s="54">
        <f>ROUND(((P135*I135)+(Q135*J135)+(R135*K135)+(S135*L135)+(T135*M135)),2)</f>
        <v>8</v>
      </c>
      <c r="V135" s="55">
        <f>IF(U135&gt;=8,8,U135)</f>
        <v>8</v>
      </c>
      <c r="W135" s="56">
        <v>34000000000</v>
      </c>
      <c r="X135" s="56">
        <v>41053240000</v>
      </c>
      <c r="Y135" s="56"/>
      <c r="Z135" s="56"/>
      <c r="AA135" s="167"/>
      <c r="AB135" s="551">
        <f>(((((W135*I135)+(X135*J135)+(Y135*K135)+(Z135*L135)+(AA135*M135))/$L$2)))</f>
        <v>1.1241357103427299</v>
      </c>
      <c r="AC135" s="536">
        <f>12*AB135</f>
        <v>13.489628524112758</v>
      </c>
      <c r="AD135" s="488">
        <f>IF(AC135&gt;=12,12,AC135)</f>
        <v>12</v>
      </c>
      <c r="AE135" s="182"/>
      <c r="AF135" s="59">
        <v>0.3</v>
      </c>
      <c r="AG135" s="263">
        <v>19.8</v>
      </c>
      <c r="AH135" s="60">
        <f>V135+AD135+AG135+AE135+AF135</f>
        <v>40.099999999999994</v>
      </c>
      <c r="AI135" s="55">
        <f>IF(AH135&gt;=40,40,AH135)</f>
        <v>40</v>
      </c>
      <c r="AJ135" s="61"/>
      <c r="AK135" s="62"/>
      <c r="AL135" s="63"/>
      <c r="AM135" s="64">
        <f t="shared" ref="AM135" si="152">100%+AL135</f>
        <v>1</v>
      </c>
      <c r="AN135" s="65">
        <f t="shared" ref="AN135" si="153">ROUNDUP((($E$2*AM135-$AN$4)*AJ135+$AN$4),-3)</f>
        <v>0</v>
      </c>
      <c r="AO135" s="66"/>
    </row>
    <row r="136" spans="1:41" s="22" customFormat="1" ht="41.25" customHeight="1" x14ac:dyDescent="0.15">
      <c r="A136" s="121"/>
      <c r="B136" s="122"/>
      <c r="C136" s="123"/>
      <c r="D136" s="124"/>
      <c r="E136" s="125"/>
      <c r="F136" s="125"/>
      <c r="G136" s="125"/>
      <c r="H136" s="126"/>
      <c r="I136" s="123"/>
      <c r="J136" s="124"/>
      <c r="K136" s="124"/>
      <c r="L136" s="123"/>
      <c r="M136" s="125"/>
      <c r="N136" s="127"/>
      <c r="O136" s="126"/>
      <c r="P136" s="123"/>
      <c r="Q136" s="124"/>
      <c r="R136" s="124"/>
      <c r="S136" s="123"/>
      <c r="T136" s="125"/>
      <c r="U136" s="128"/>
      <c r="V136" s="129"/>
      <c r="W136" s="130"/>
      <c r="X136" s="131"/>
      <c r="Y136" s="131"/>
      <c r="Z136" s="130"/>
      <c r="AA136" s="132"/>
      <c r="AB136" s="133"/>
      <c r="AC136" s="133"/>
      <c r="AD136" s="486"/>
      <c r="AE136" s="134"/>
      <c r="AF136" s="134"/>
      <c r="AG136" s="490"/>
      <c r="AH136" s="135"/>
      <c r="AI136" s="135"/>
      <c r="AJ136" s="131"/>
      <c r="AK136" s="125"/>
      <c r="AL136" s="136"/>
      <c r="AM136" s="137"/>
      <c r="AN136" s="487"/>
      <c r="AO136" s="139"/>
    </row>
    <row r="137" spans="1:41" s="22" customFormat="1" ht="41.25" customHeight="1" x14ac:dyDescent="0.15">
      <c r="A137" s="121"/>
      <c r="B137" s="122"/>
      <c r="C137" s="123"/>
      <c r="D137" s="124"/>
      <c r="E137" s="132" t="s">
        <v>1274</v>
      </c>
      <c r="F137" s="132" t="s">
        <v>1292</v>
      </c>
      <c r="G137" s="641" t="s">
        <v>1276</v>
      </c>
      <c r="H137" s="126"/>
      <c r="I137" s="123"/>
      <c r="J137" s="124"/>
      <c r="K137" s="124"/>
      <c r="L137" s="123"/>
      <c r="M137" s="125"/>
      <c r="N137" s="127"/>
      <c r="O137" s="126"/>
      <c r="P137" s="123"/>
      <c r="Q137" s="124"/>
      <c r="R137" s="124"/>
      <c r="S137" s="123"/>
      <c r="T137" s="125"/>
      <c r="U137" s="128"/>
      <c r="V137" s="129"/>
      <c r="W137" s="130"/>
      <c r="X137" s="131"/>
      <c r="Y137" s="131"/>
      <c r="Z137" s="130"/>
      <c r="AA137" s="132"/>
      <c r="AB137" s="133"/>
      <c r="AC137" s="133"/>
      <c r="AD137" s="486"/>
      <c r="AE137" s="134"/>
      <c r="AF137" s="134"/>
      <c r="AG137" s="490"/>
      <c r="AH137" s="135"/>
      <c r="AI137" s="135"/>
      <c r="AJ137" s="131"/>
      <c r="AK137" s="125"/>
      <c r="AL137" s="136"/>
      <c r="AM137" s="137"/>
      <c r="AN137" s="487"/>
      <c r="AO137" s="139"/>
    </row>
    <row r="138" spans="1:41" s="22" customFormat="1" ht="48.75" customHeight="1" x14ac:dyDescent="0.15">
      <c r="A138" s="43"/>
      <c r="B138" s="44"/>
      <c r="C138" s="103" t="s">
        <v>1066</v>
      </c>
      <c r="D138" s="112" t="s">
        <v>1100</v>
      </c>
      <c r="E138" s="45"/>
      <c r="F138" s="45"/>
      <c r="G138" s="46"/>
      <c r="H138" s="47"/>
      <c r="I138" s="48">
        <v>0.51</v>
      </c>
      <c r="J138" s="49">
        <v>0.49</v>
      </c>
      <c r="K138" s="49"/>
      <c r="L138" s="49"/>
      <c r="M138" s="49"/>
      <c r="N138" s="50">
        <f>SUM(I138:M138)</f>
        <v>1</v>
      </c>
      <c r="O138" s="51"/>
      <c r="P138" s="52">
        <v>8</v>
      </c>
      <c r="Q138" s="53">
        <v>8</v>
      </c>
      <c r="R138" s="53"/>
      <c r="S138" s="53"/>
      <c r="T138" s="53"/>
      <c r="U138" s="54">
        <f t="shared" ref="U138:U152" si="154">ROUND(((P138*I138)+(Q138*J138)+(R138*K138)+(S138*L138)+(T138*M138)),2)</f>
        <v>8</v>
      </c>
      <c r="V138" s="488">
        <f>IF(U138&gt;=8,8,U138)</f>
        <v>8</v>
      </c>
      <c r="W138" s="56">
        <v>38472362000</v>
      </c>
      <c r="X138" s="56">
        <v>28869414000</v>
      </c>
      <c r="Y138" s="56"/>
      <c r="Z138" s="68"/>
      <c r="AA138" s="57"/>
      <c r="AB138" s="476">
        <f t="shared" ref="AB138:AB152" si="155">(((((W138*I138)+(X138*J138)+(Y138*K138)+(Z138*L138)+(AA138*M138))/$L$2)))</f>
        <v>1.0230483345846142</v>
      </c>
      <c r="AC138" s="536">
        <f t="shared" ref="AC138:AC152" si="156">12*AB138</f>
        <v>12.276580015015369</v>
      </c>
      <c r="AD138" s="478">
        <f t="shared" ref="AD138:AD152" si="157">IF(AC138&gt;=12,12,AC138)</f>
        <v>12</v>
      </c>
      <c r="AE138" s="59"/>
      <c r="AF138" s="59">
        <v>0.4</v>
      </c>
      <c r="AG138" s="263">
        <v>19.8</v>
      </c>
      <c r="AH138" s="60">
        <f t="shared" ref="AH138:AH152" si="158">V138+AD138+AG138+AE138+AF138</f>
        <v>40.199999999999996</v>
      </c>
      <c r="AI138" s="55">
        <f t="shared" ref="AI138:AI152" si="159">IF(AH138&gt;=40,40,AH138)</f>
        <v>40</v>
      </c>
      <c r="AJ138" s="61"/>
      <c r="AK138" s="62"/>
      <c r="AL138" s="63"/>
      <c r="AM138" s="64">
        <f>100%+AL138</f>
        <v>1</v>
      </c>
      <c r="AN138" s="65">
        <f>ROUNDUP((($E$2*AM138-$AN$4)*AJ138+$AN$4),-3)</f>
        <v>0</v>
      </c>
      <c r="AO138" s="66"/>
    </row>
    <row r="139" spans="1:41" s="22" customFormat="1" ht="48" customHeight="1" x14ac:dyDescent="0.15">
      <c r="A139" s="43"/>
      <c r="B139" s="44"/>
      <c r="C139" s="528" t="s">
        <v>1240</v>
      </c>
      <c r="D139" s="112" t="s">
        <v>1187</v>
      </c>
      <c r="E139" s="45"/>
      <c r="F139" s="82"/>
      <c r="G139" s="46"/>
      <c r="H139" s="47"/>
      <c r="I139" s="48">
        <v>0.51</v>
      </c>
      <c r="J139" s="49">
        <v>0.49</v>
      </c>
      <c r="K139" s="49"/>
      <c r="L139" s="49"/>
      <c r="M139" s="49"/>
      <c r="N139" s="50">
        <f>SUM(I139:M139)</f>
        <v>1</v>
      </c>
      <c r="O139" s="51"/>
      <c r="P139" s="52">
        <v>8</v>
      </c>
      <c r="Q139" s="53">
        <v>8</v>
      </c>
      <c r="R139" s="53"/>
      <c r="S139" s="53"/>
      <c r="T139" s="53"/>
      <c r="U139" s="54">
        <f t="shared" si="154"/>
        <v>8</v>
      </c>
      <c r="V139" s="55">
        <f>IF(U139&gt;=8,8,U139)</f>
        <v>8</v>
      </c>
      <c r="W139" s="57">
        <v>13395029000</v>
      </c>
      <c r="X139" s="56">
        <v>54152922000</v>
      </c>
      <c r="Y139" s="56"/>
      <c r="Z139" s="56"/>
      <c r="AA139" s="57"/>
      <c r="AB139" s="551">
        <f t="shared" si="155"/>
        <v>1.0109136098148892</v>
      </c>
      <c r="AC139" s="536">
        <f t="shared" si="156"/>
        <v>12.13096331777867</v>
      </c>
      <c r="AD139" s="488">
        <f t="shared" si="157"/>
        <v>12</v>
      </c>
      <c r="AE139" s="59"/>
      <c r="AF139" s="59">
        <v>0.4</v>
      </c>
      <c r="AG139" s="263">
        <v>19.8</v>
      </c>
      <c r="AH139" s="60">
        <f t="shared" si="158"/>
        <v>40.199999999999996</v>
      </c>
      <c r="AI139" s="55">
        <f t="shared" si="159"/>
        <v>40</v>
      </c>
      <c r="AJ139" s="61"/>
      <c r="AK139" s="62"/>
      <c r="AL139" s="63"/>
      <c r="AM139" s="64"/>
      <c r="AN139" s="65"/>
      <c r="AO139" s="66"/>
    </row>
    <row r="140" spans="1:41" s="22" customFormat="1" ht="58.5" customHeight="1" x14ac:dyDescent="0.15">
      <c r="A140" s="43"/>
      <c r="B140" s="44"/>
      <c r="C140" s="103" t="s">
        <v>122</v>
      </c>
      <c r="D140" s="82" t="s">
        <v>1175</v>
      </c>
      <c r="E140" s="117"/>
      <c r="F140" s="82"/>
      <c r="G140" s="117"/>
      <c r="H140" s="47"/>
      <c r="I140" s="48">
        <v>0.6</v>
      </c>
      <c r="J140" s="49">
        <v>0.4</v>
      </c>
      <c r="K140" s="49"/>
      <c r="L140" s="49"/>
      <c r="M140" s="49"/>
      <c r="N140" s="50">
        <f>SUM(I140:M140)</f>
        <v>1</v>
      </c>
      <c r="O140" s="51"/>
      <c r="P140" s="53">
        <v>8</v>
      </c>
      <c r="Q140" s="630">
        <v>7.8</v>
      </c>
      <c r="R140" s="53"/>
      <c r="S140" s="53"/>
      <c r="T140" s="53"/>
      <c r="U140" s="54">
        <f t="shared" si="154"/>
        <v>7.92</v>
      </c>
      <c r="V140" s="55">
        <f t="shared" ref="V140" si="160">IF(U140&gt;=8,8,U140)</f>
        <v>7.92</v>
      </c>
      <c r="W140" s="56">
        <v>33584652000</v>
      </c>
      <c r="X140" s="56">
        <v>37311026000</v>
      </c>
      <c r="Y140" s="56"/>
      <c r="Z140" s="56"/>
      <c r="AA140" s="57"/>
      <c r="AB140" s="476">
        <f t="shared" si="155"/>
        <v>1.0626858848858001</v>
      </c>
      <c r="AC140" s="536">
        <f t="shared" si="156"/>
        <v>12.7522306186296</v>
      </c>
      <c r="AD140" s="478">
        <f t="shared" si="157"/>
        <v>12</v>
      </c>
      <c r="AE140" s="59"/>
      <c r="AF140" s="59">
        <v>0.3</v>
      </c>
      <c r="AG140" s="263">
        <v>19.8</v>
      </c>
      <c r="AH140" s="60">
        <f t="shared" si="158"/>
        <v>40.019999999999996</v>
      </c>
      <c r="AI140" s="55">
        <f t="shared" si="159"/>
        <v>40</v>
      </c>
      <c r="AJ140" s="61"/>
      <c r="AK140" s="62"/>
      <c r="AL140" s="63"/>
      <c r="AM140" s="64">
        <f>100%+AL140</f>
        <v>1</v>
      </c>
      <c r="AN140" s="65">
        <f>ROUNDUP((($E$2*AM140-$AN$4)*AJ140+$AN$4),-3)</f>
        <v>0</v>
      </c>
      <c r="AO140" s="66"/>
    </row>
    <row r="141" spans="1:41" s="22" customFormat="1" ht="58.5" customHeight="1" x14ac:dyDescent="0.15">
      <c r="A141" s="43"/>
      <c r="B141" s="44"/>
      <c r="C141" s="80" t="s">
        <v>1259</v>
      </c>
      <c r="D141" s="107" t="s">
        <v>337</v>
      </c>
      <c r="E141" s="80"/>
      <c r="F141" s="82"/>
      <c r="G141" s="117"/>
      <c r="H141" s="47"/>
      <c r="I141" s="48">
        <v>0.51</v>
      </c>
      <c r="J141" s="49">
        <v>0.49</v>
      </c>
      <c r="K141" s="49"/>
      <c r="L141" s="49"/>
      <c r="M141" s="49"/>
      <c r="N141" s="50">
        <f t="shared" ref="N141" si="161">SUM(I141:M141)</f>
        <v>1</v>
      </c>
      <c r="O141" s="51"/>
      <c r="P141" s="630">
        <v>7.8</v>
      </c>
      <c r="Q141" s="53">
        <v>8</v>
      </c>
      <c r="R141" s="53"/>
      <c r="S141" s="53"/>
      <c r="T141" s="53"/>
      <c r="U141" s="54">
        <f t="shared" si="154"/>
        <v>7.9</v>
      </c>
      <c r="V141" s="55">
        <f>IF(U141&gt;=8,8,U141)</f>
        <v>7.9</v>
      </c>
      <c r="W141" s="56">
        <v>33723851000</v>
      </c>
      <c r="X141" s="56">
        <v>34003943000</v>
      </c>
      <c r="Y141" s="56"/>
      <c r="Z141" s="56"/>
      <c r="AA141" s="57"/>
      <c r="AB141" s="476">
        <f t="shared" si="155"/>
        <v>1.0259016971973127</v>
      </c>
      <c r="AC141" s="536">
        <f t="shared" si="156"/>
        <v>12.310820366367754</v>
      </c>
      <c r="AD141" s="478">
        <f t="shared" si="157"/>
        <v>12</v>
      </c>
      <c r="AE141" s="59"/>
      <c r="AF141" s="59">
        <v>0.4</v>
      </c>
      <c r="AG141" s="263">
        <v>19.8</v>
      </c>
      <c r="AH141" s="60">
        <f t="shared" si="158"/>
        <v>40.1</v>
      </c>
      <c r="AI141" s="55">
        <f t="shared" si="159"/>
        <v>40</v>
      </c>
      <c r="AJ141" s="61"/>
      <c r="AK141" s="62"/>
      <c r="AL141" s="63"/>
      <c r="AM141" s="64">
        <f>100%+AL141</f>
        <v>1</v>
      </c>
      <c r="AN141" s="65">
        <f>ROUNDUP((($E$2*AM141-$AN$4)*AJ141+$AN$4),-3)</f>
        <v>0</v>
      </c>
      <c r="AO141" s="66"/>
    </row>
    <row r="142" spans="1:41" s="22" customFormat="1" ht="48" customHeight="1" x14ac:dyDescent="0.15">
      <c r="A142" s="43"/>
      <c r="B142" s="44"/>
      <c r="C142" s="115" t="s">
        <v>1052</v>
      </c>
      <c r="D142" s="117" t="s">
        <v>1071</v>
      </c>
      <c r="E142" s="45"/>
      <c r="F142" s="82"/>
      <c r="G142" s="46"/>
      <c r="H142" s="47"/>
      <c r="I142" s="48">
        <v>0.65</v>
      </c>
      <c r="J142" s="49">
        <v>0.35</v>
      </c>
      <c r="K142" s="49"/>
      <c r="L142" s="49"/>
      <c r="M142" s="49"/>
      <c r="N142" s="50">
        <f>SUM(I142:M142)</f>
        <v>1</v>
      </c>
      <c r="O142" s="51"/>
      <c r="P142" s="52">
        <v>8</v>
      </c>
      <c r="Q142" s="53">
        <v>8</v>
      </c>
      <c r="R142" s="53"/>
      <c r="S142" s="53"/>
      <c r="T142" s="53"/>
      <c r="U142" s="54">
        <f t="shared" si="154"/>
        <v>8</v>
      </c>
      <c r="V142" s="55">
        <f>IF(U142&gt;=8,8,U142)</f>
        <v>8</v>
      </c>
      <c r="W142" s="57">
        <v>42408065000</v>
      </c>
      <c r="X142" s="56">
        <v>17843328000</v>
      </c>
      <c r="Y142" s="56"/>
      <c r="Z142" s="56"/>
      <c r="AA142" s="57"/>
      <c r="AB142" s="476">
        <f t="shared" si="155"/>
        <v>1.0243659535880856</v>
      </c>
      <c r="AC142" s="536">
        <f t="shared" si="156"/>
        <v>12.292391443057028</v>
      </c>
      <c r="AD142" s="488">
        <f t="shared" si="157"/>
        <v>12</v>
      </c>
      <c r="AE142" s="59"/>
      <c r="AF142" s="59">
        <v>0.3</v>
      </c>
      <c r="AG142" s="263">
        <v>19.8</v>
      </c>
      <c r="AH142" s="60">
        <f t="shared" si="158"/>
        <v>40.099999999999994</v>
      </c>
      <c r="AI142" s="55">
        <f t="shared" si="159"/>
        <v>40</v>
      </c>
      <c r="AJ142" s="61"/>
      <c r="AK142" s="62"/>
      <c r="AL142" s="63"/>
      <c r="AM142" s="64"/>
      <c r="AN142" s="65"/>
      <c r="AO142" s="66"/>
    </row>
    <row r="143" spans="1:41" s="22" customFormat="1" ht="58.5" customHeight="1" x14ac:dyDescent="0.15">
      <c r="A143" s="43"/>
      <c r="B143" s="44"/>
      <c r="C143" s="112" t="s">
        <v>1067</v>
      </c>
      <c r="D143" s="528" t="s">
        <v>499</v>
      </c>
      <c r="E143" s="45"/>
      <c r="F143" s="82"/>
      <c r="G143" s="117"/>
      <c r="H143" s="47"/>
      <c r="I143" s="48">
        <v>0.6</v>
      </c>
      <c r="J143" s="49">
        <v>0.4</v>
      </c>
      <c r="K143" s="49"/>
      <c r="L143" s="49"/>
      <c r="M143" s="49"/>
      <c r="N143" s="50">
        <f>SUM(I143:M143)</f>
        <v>1</v>
      </c>
      <c r="O143" s="51"/>
      <c r="P143" s="52">
        <v>8</v>
      </c>
      <c r="Q143" s="53">
        <v>8</v>
      </c>
      <c r="R143" s="53"/>
      <c r="S143" s="53"/>
      <c r="T143" s="53"/>
      <c r="U143" s="54">
        <f t="shared" si="154"/>
        <v>8</v>
      </c>
      <c r="V143" s="55">
        <f>IF(U143&gt;=8,8,U143)</f>
        <v>8</v>
      </c>
      <c r="W143" s="56">
        <v>44575831000</v>
      </c>
      <c r="X143" s="56">
        <v>17365288000</v>
      </c>
      <c r="Y143" s="57"/>
      <c r="Z143" s="56"/>
      <c r="AA143" s="57"/>
      <c r="AB143" s="551">
        <f t="shared" si="155"/>
        <v>1.0207668321508274</v>
      </c>
      <c r="AC143" s="536">
        <f t="shared" si="156"/>
        <v>12.249201985809929</v>
      </c>
      <c r="AD143" s="488">
        <f t="shared" si="157"/>
        <v>12</v>
      </c>
      <c r="AE143" s="59"/>
      <c r="AF143" s="59">
        <v>0.3</v>
      </c>
      <c r="AG143" s="263">
        <v>19.8</v>
      </c>
      <c r="AH143" s="60">
        <f t="shared" si="158"/>
        <v>40.099999999999994</v>
      </c>
      <c r="AI143" s="55">
        <f t="shared" si="159"/>
        <v>40</v>
      </c>
      <c r="AJ143" s="61"/>
      <c r="AK143" s="62"/>
      <c r="AL143" s="63"/>
      <c r="AM143" s="64">
        <f t="shared" ref="AM143" si="162">100%+AL143</f>
        <v>1</v>
      </c>
      <c r="AN143" s="65">
        <f t="shared" ref="AN143" si="163">ROUNDUP((($E$2*AM143-$AN$4)*AJ143+$AN$4),-3)</f>
        <v>0</v>
      </c>
      <c r="AO143" s="66"/>
    </row>
    <row r="144" spans="1:41" s="22" customFormat="1" ht="58.5" customHeight="1" x14ac:dyDescent="0.15">
      <c r="A144" s="43"/>
      <c r="B144" s="44"/>
      <c r="C144" s="115" t="s">
        <v>231</v>
      </c>
      <c r="D144" s="572" t="s">
        <v>1208</v>
      </c>
      <c r="E144" s="45"/>
      <c r="F144" s="82"/>
      <c r="G144" s="117"/>
      <c r="H144" s="47"/>
      <c r="I144" s="48">
        <v>0.6</v>
      </c>
      <c r="J144" s="49">
        <v>0.4</v>
      </c>
      <c r="K144" s="49"/>
      <c r="L144" s="49"/>
      <c r="M144" s="49"/>
      <c r="N144" s="50">
        <f>SUM(I144:M144)</f>
        <v>1</v>
      </c>
      <c r="O144" s="51"/>
      <c r="P144" s="52">
        <v>8</v>
      </c>
      <c r="Q144" s="53">
        <v>8</v>
      </c>
      <c r="R144" s="53"/>
      <c r="S144" s="53"/>
      <c r="T144" s="53"/>
      <c r="U144" s="54">
        <f t="shared" si="154"/>
        <v>8</v>
      </c>
      <c r="V144" s="55">
        <f>IF(U144&gt;=8,8,U144)</f>
        <v>8</v>
      </c>
      <c r="W144" s="57">
        <v>48445451000</v>
      </c>
      <c r="X144" s="56">
        <v>14543252000</v>
      </c>
      <c r="Y144" s="57"/>
      <c r="Z144" s="56"/>
      <c r="AA144" s="57"/>
      <c r="AB144" s="476">
        <f t="shared" si="155"/>
        <v>1.0569102937692274</v>
      </c>
      <c r="AC144" s="536">
        <f t="shared" si="156"/>
        <v>12.682923525230729</v>
      </c>
      <c r="AD144" s="478">
        <f t="shared" si="157"/>
        <v>12</v>
      </c>
      <c r="AE144" s="59"/>
      <c r="AF144" s="59">
        <v>0.3</v>
      </c>
      <c r="AG144" s="263">
        <v>19.8</v>
      </c>
      <c r="AH144" s="60">
        <f t="shared" si="158"/>
        <v>40.099999999999994</v>
      </c>
      <c r="AI144" s="55">
        <f t="shared" si="159"/>
        <v>40</v>
      </c>
      <c r="AJ144" s="61"/>
      <c r="AK144" s="62"/>
      <c r="AL144" s="63"/>
      <c r="AM144" s="64">
        <f>100%+AL144</f>
        <v>1</v>
      </c>
      <c r="AN144" s="65">
        <f>ROUNDUP((($E$2*AM144-$AN$4)*AJ144+$AN$4),-3)</f>
        <v>0</v>
      </c>
      <c r="AO144" s="66"/>
    </row>
    <row r="145" spans="1:41" s="22" customFormat="1" ht="48" customHeight="1" x14ac:dyDescent="0.15">
      <c r="A145" s="43"/>
      <c r="B145" s="44"/>
      <c r="C145" s="83" t="s">
        <v>1078</v>
      </c>
      <c r="D145" s="528" t="s">
        <v>174</v>
      </c>
      <c r="E145" s="45"/>
      <c r="F145" s="82"/>
      <c r="G145" s="46"/>
      <c r="H145" s="47"/>
      <c r="I145" s="48">
        <v>0.51</v>
      </c>
      <c r="J145" s="49">
        <v>0.49</v>
      </c>
      <c r="K145" s="49"/>
      <c r="L145" s="49"/>
      <c r="M145" s="49"/>
      <c r="N145" s="50">
        <f t="shared" ref="N145" si="164">SUM(I145:M145)</f>
        <v>1</v>
      </c>
      <c r="O145" s="51"/>
      <c r="P145" s="52">
        <v>8</v>
      </c>
      <c r="Q145" s="53">
        <v>8</v>
      </c>
      <c r="R145" s="53"/>
      <c r="S145" s="53"/>
      <c r="T145" s="53"/>
      <c r="U145" s="54">
        <f t="shared" si="154"/>
        <v>8</v>
      </c>
      <c r="V145" s="55">
        <f t="shared" ref="V145:V152" si="165">IF(U145&gt;=8,8,U145)</f>
        <v>8</v>
      </c>
      <c r="W145" s="56">
        <v>35830159000</v>
      </c>
      <c r="X145" s="56">
        <v>32918048000</v>
      </c>
      <c r="Y145" s="56"/>
      <c r="Z145" s="56"/>
      <c r="AA145" s="57"/>
      <c r="AB145" s="551">
        <f t="shared" si="155"/>
        <v>1.0423267585040135</v>
      </c>
      <c r="AC145" s="536">
        <f t="shared" si="156"/>
        <v>12.507921102048162</v>
      </c>
      <c r="AD145" s="488">
        <f t="shared" si="157"/>
        <v>12</v>
      </c>
      <c r="AE145" s="59"/>
      <c r="AF145" s="59">
        <v>0.3</v>
      </c>
      <c r="AG145" s="263">
        <v>19.8</v>
      </c>
      <c r="AH145" s="60">
        <f t="shared" si="158"/>
        <v>40.099999999999994</v>
      </c>
      <c r="AI145" s="55">
        <f t="shared" si="159"/>
        <v>40</v>
      </c>
      <c r="AJ145" s="61"/>
      <c r="AK145" s="62"/>
      <c r="AL145" s="63"/>
      <c r="AM145" s="64"/>
      <c r="AN145" s="65"/>
      <c r="AO145" s="66"/>
    </row>
    <row r="146" spans="1:41" s="22" customFormat="1" ht="48.75" customHeight="1" x14ac:dyDescent="0.15">
      <c r="A146" s="43"/>
      <c r="B146" s="44"/>
      <c r="C146" s="112" t="s">
        <v>257</v>
      </c>
      <c r="D146" s="531" t="s">
        <v>1211</v>
      </c>
      <c r="E146" s="45"/>
      <c r="F146" s="45"/>
      <c r="G146" s="46"/>
      <c r="H146" s="47"/>
      <c r="I146" s="48">
        <v>0.6</v>
      </c>
      <c r="J146" s="49">
        <v>0.4</v>
      </c>
      <c r="K146" s="49"/>
      <c r="L146" s="49"/>
      <c r="M146" s="49"/>
      <c r="N146" s="50">
        <f>SUM(I146:M146)</f>
        <v>1</v>
      </c>
      <c r="O146" s="51"/>
      <c r="P146" s="52">
        <v>8</v>
      </c>
      <c r="Q146" s="53">
        <v>8</v>
      </c>
      <c r="R146" s="53"/>
      <c r="S146" s="53"/>
      <c r="T146" s="53"/>
      <c r="U146" s="54">
        <f t="shared" si="154"/>
        <v>8</v>
      </c>
      <c r="V146" s="488">
        <f t="shared" si="165"/>
        <v>8</v>
      </c>
      <c r="W146" s="56">
        <v>121218594000</v>
      </c>
      <c r="X146" s="57">
        <v>7400000000</v>
      </c>
      <c r="Y146" s="56"/>
      <c r="Z146" s="68"/>
      <c r="AA146" s="57"/>
      <c r="AB146" s="476">
        <f t="shared" si="155"/>
        <v>2.2932419443873844</v>
      </c>
      <c r="AC146" s="536">
        <f t="shared" si="156"/>
        <v>27.518903332648613</v>
      </c>
      <c r="AD146" s="478">
        <f t="shared" si="157"/>
        <v>12</v>
      </c>
      <c r="AE146" s="59"/>
      <c r="AF146" s="59">
        <v>0.3</v>
      </c>
      <c r="AG146" s="263">
        <v>19.8</v>
      </c>
      <c r="AH146" s="60">
        <f t="shared" si="158"/>
        <v>40.099999999999994</v>
      </c>
      <c r="AI146" s="55">
        <f t="shared" si="159"/>
        <v>40</v>
      </c>
      <c r="AJ146" s="61"/>
      <c r="AK146" s="62"/>
      <c r="AL146" s="63"/>
      <c r="AM146" s="64">
        <f>100%+AL146</f>
        <v>1</v>
      </c>
      <c r="AN146" s="65">
        <f>ROUNDUP((($E$2*AM146-$AN$4)*AJ146+$AN$4),-3)</f>
        <v>0</v>
      </c>
      <c r="AO146" s="66"/>
    </row>
    <row r="147" spans="1:41" s="22" customFormat="1" ht="58.5" customHeight="1" x14ac:dyDescent="0.15">
      <c r="A147" s="43"/>
      <c r="B147" s="44"/>
      <c r="C147" s="112" t="s">
        <v>286</v>
      </c>
      <c r="D147" s="692" t="s">
        <v>1219</v>
      </c>
      <c r="E147" s="82" t="s">
        <v>1244</v>
      </c>
      <c r="F147" s="82"/>
      <c r="G147" s="46"/>
      <c r="H147" s="47"/>
      <c r="I147" s="48">
        <v>0.5</v>
      </c>
      <c r="J147" s="49">
        <v>0.3</v>
      </c>
      <c r="K147" s="217">
        <v>0.2</v>
      </c>
      <c r="L147" s="49"/>
      <c r="M147" s="49"/>
      <c r="N147" s="50">
        <f>SUM(I147:M147)</f>
        <v>1</v>
      </c>
      <c r="O147" s="51"/>
      <c r="P147" s="52">
        <v>8</v>
      </c>
      <c r="Q147" s="53">
        <v>8</v>
      </c>
      <c r="R147" s="53">
        <v>8</v>
      </c>
      <c r="S147" s="53"/>
      <c r="T147" s="53"/>
      <c r="U147" s="54">
        <f t="shared" si="154"/>
        <v>8</v>
      </c>
      <c r="V147" s="55">
        <f t="shared" si="165"/>
        <v>8</v>
      </c>
      <c r="W147" s="57">
        <v>81686800000</v>
      </c>
      <c r="X147" s="56">
        <v>11800000000</v>
      </c>
      <c r="Y147" s="56"/>
      <c r="Z147" s="56"/>
      <c r="AA147" s="57"/>
      <c r="AB147" s="476">
        <f t="shared" si="155"/>
        <v>1.3446996895732859</v>
      </c>
      <c r="AC147" s="536">
        <f t="shared" si="156"/>
        <v>16.136396274879431</v>
      </c>
      <c r="AD147" s="478">
        <f t="shared" si="157"/>
        <v>12</v>
      </c>
      <c r="AE147" s="59"/>
      <c r="AF147" s="59">
        <v>0.3</v>
      </c>
      <c r="AG147" s="263">
        <v>19.8</v>
      </c>
      <c r="AH147" s="60">
        <f t="shared" si="158"/>
        <v>40.099999999999994</v>
      </c>
      <c r="AI147" s="55">
        <f t="shared" si="159"/>
        <v>40</v>
      </c>
      <c r="AJ147" s="61"/>
      <c r="AK147" s="62"/>
      <c r="AL147" s="63"/>
      <c r="AM147" s="64"/>
      <c r="AN147" s="65"/>
      <c r="AO147" s="66"/>
    </row>
    <row r="148" spans="1:41" s="22" customFormat="1" ht="58.5" customHeight="1" x14ac:dyDescent="0.15">
      <c r="A148" s="43"/>
      <c r="B148" s="44"/>
      <c r="C148" s="691" t="s">
        <v>1101</v>
      </c>
      <c r="D148" s="113" t="s">
        <v>1174</v>
      </c>
      <c r="E148" s="45"/>
      <c r="F148" s="82"/>
      <c r="G148" s="117"/>
      <c r="H148" s="47"/>
      <c r="I148" s="48">
        <v>0.51</v>
      </c>
      <c r="J148" s="49">
        <v>0.49</v>
      </c>
      <c r="K148" s="49"/>
      <c r="L148" s="49"/>
      <c r="M148" s="49"/>
      <c r="N148" s="50">
        <f>SUM(I148:M148)</f>
        <v>1</v>
      </c>
      <c r="O148" s="51"/>
      <c r="P148" s="52">
        <v>8</v>
      </c>
      <c r="Q148" s="53">
        <v>8</v>
      </c>
      <c r="R148" s="53"/>
      <c r="S148" s="53"/>
      <c r="T148" s="53"/>
      <c r="U148" s="54">
        <f t="shared" si="154"/>
        <v>8</v>
      </c>
      <c r="V148" s="55">
        <f t="shared" si="165"/>
        <v>8</v>
      </c>
      <c r="W148" s="57">
        <v>37475145000</v>
      </c>
      <c r="X148" s="57">
        <v>32882176000</v>
      </c>
      <c r="Y148" s="57"/>
      <c r="Z148" s="56"/>
      <c r="AA148" s="57"/>
      <c r="AB148" s="476">
        <f t="shared" si="155"/>
        <v>1.0672119642442719</v>
      </c>
      <c r="AC148" s="536">
        <f t="shared" si="156"/>
        <v>12.806543570931263</v>
      </c>
      <c r="AD148" s="478">
        <f t="shared" si="157"/>
        <v>12</v>
      </c>
      <c r="AE148" s="59"/>
      <c r="AF148" s="59">
        <v>0.3</v>
      </c>
      <c r="AG148" s="263">
        <v>19.8</v>
      </c>
      <c r="AH148" s="60">
        <f t="shared" si="158"/>
        <v>40.099999999999994</v>
      </c>
      <c r="AI148" s="55">
        <f t="shared" si="159"/>
        <v>40</v>
      </c>
      <c r="AJ148" s="61"/>
      <c r="AK148" s="62"/>
      <c r="AL148" s="63"/>
      <c r="AM148" s="64">
        <f>100%+AL148</f>
        <v>1</v>
      </c>
      <c r="AN148" s="65">
        <f>ROUNDUP((($E$2*AM148-$AN$4)*AJ148+$AN$4),-3)</f>
        <v>0</v>
      </c>
      <c r="AO148" s="66"/>
    </row>
    <row r="149" spans="1:41" s="22" customFormat="1" ht="48.75" customHeight="1" x14ac:dyDescent="0.15">
      <c r="A149" s="43"/>
      <c r="B149" s="44"/>
      <c r="C149" s="82" t="s">
        <v>1263</v>
      </c>
      <c r="D149" s="82" t="s">
        <v>1262</v>
      </c>
      <c r="E149" s="73"/>
      <c r="F149" s="45"/>
      <c r="G149" s="46"/>
      <c r="H149" s="47"/>
      <c r="I149" s="48">
        <v>0.6</v>
      </c>
      <c r="J149" s="49">
        <v>0.4</v>
      </c>
      <c r="K149" s="49"/>
      <c r="L149" s="49"/>
      <c r="M149" s="49"/>
      <c r="N149" s="50">
        <f>SUM(I149:M149)</f>
        <v>1</v>
      </c>
      <c r="O149" s="51"/>
      <c r="P149" s="52">
        <v>8</v>
      </c>
      <c r="Q149" s="53">
        <v>8</v>
      </c>
      <c r="R149" s="53"/>
      <c r="S149" s="53"/>
      <c r="T149" s="53"/>
      <c r="U149" s="54">
        <f t="shared" si="154"/>
        <v>8</v>
      </c>
      <c r="V149" s="55">
        <f t="shared" si="165"/>
        <v>8</v>
      </c>
      <c r="W149" s="56">
        <v>37704155000</v>
      </c>
      <c r="X149" s="56">
        <v>28887260000</v>
      </c>
      <c r="Y149" s="57"/>
      <c r="Z149" s="56"/>
      <c r="AA149" s="57"/>
      <c r="AB149" s="476">
        <f t="shared" si="155"/>
        <v>1.0354847789111008</v>
      </c>
      <c r="AC149" s="536">
        <f t="shared" si="156"/>
        <v>12.42581734693321</v>
      </c>
      <c r="AD149" s="478">
        <f t="shared" si="157"/>
        <v>12</v>
      </c>
      <c r="AE149" s="59"/>
      <c r="AF149" s="59">
        <v>0.3</v>
      </c>
      <c r="AG149" s="496">
        <v>19.600000000000001</v>
      </c>
      <c r="AH149" s="60">
        <f t="shared" si="158"/>
        <v>39.9</v>
      </c>
      <c r="AI149" s="55">
        <f t="shared" si="159"/>
        <v>39.9</v>
      </c>
      <c r="AJ149" s="61"/>
      <c r="AK149" s="62"/>
      <c r="AL149" s="63"/>
      <c r="AM149" s="64">
        <f>100%+AL149</f>
        <v>1</v>
      </c>
      <c r="AN149" s="65">
        <f>ROUNDUP((($E$2*AM149-$AN$4)*AJ149+$AN$4),-3)</f>
        <v>0</v>
      </c>
      <c r="AO149" s="66"/>
    </row>
    <row r="150" spans="1:41" s="22" customFormat="1" ht="48.75" customHeight="1" x14ac:dyDescent="0.15">
      <c r="A150" s="43"/>
      <c r="B150" s="44"/>
      <c r="C150" s="103" t="s">
        <v>1140</v>
      </c>
      <c r="D150" s="112" t="s">
        <v>979</v>
      </c>
      <c r="E150" s="45"/>
      <c r="F150" s="73"/>
      <c r="G150" s="46"/>
      <c r="H150" s="47"/>
      <c r="I150" s="48">
        <v>0.5</v>
      </c>
      <c r="J150" s="49">
        <v>0.5</v>
      </c>
      <c r="K150" s="49"/>
      <c r="L150" s="49"/>
      <c r="M150" s="49"/>
      <c r="N150" s="50">
        <f>SUM(I150:M150)</f>
        <v>1</v>
      </c>
      <c r="O150" s="51"/>
      <c r="P150" s="52">
        <v>8</v>
      </c>
      <c r="Q150" s="53">
        <v>8</v>
      </c>
      <c r="R150" s="53"/>
      <c r="S150" s="53"/>
      <c r="T150" s="53"/>
      <c r="U150" s="54">
        <f t="shared" si="154"/>
        <v>8</v>
      </c>
      <c r="V150" s="55">
        <f t="shared" si="165"/>
        <v>8</v>
      </c>
      <c r="W150" s="56">
        <v>15991070000</v>
      </c>
      <c r="X150" s="57">
        <v>138145703000</v>
      </c>
      <c r="Y150" s="57"/>
      <c r="Z150" s="56"/>
      <c r="AA150" s="57"/>
      <c r="AB150" s="476">
        <f t="shared" si="155"/>
        <v>2.3349683756193538</v>
      </c>
      <c r="AC150" s="536">
        <f t="shared" si="156"/>
        <v>28.019620507432244</v>
      </c>
      <c r="AD150" s="478">
        <f t="shared" si="157"/>
        <v>12</v>
      </c>
      <c r="AE150" s="182"/>
      <c r="AF150" s="59">
        <v>0.3</v>
      </c>
      <c r="AG150" s="263">
        <v>19.8</v>
      </c>
      <c r="AH150" s="60">
        <f t="shared" si="158"/>
        <v>40.099999999999994</v>
      </c>
      <c r="AI150" s="55">
        <f t="shared" si="159"/>
        <v>40</v>
      </c>
      <c r="AJ150" s="61"/>
      <c r="AK150" s="62"/>
      <c r="AL150" s="63"/>
      <c r="AM150" s="64">
        <f>100%+AL150</f>
        <v>1</v>
      </c>
      <c r="AN150" s="65">
        <f>ROUNDUP((($E$2*AM150-$AN$4)*AJ150+$AN$4),-3)</f>
        <v>0</v>
      </c>
      <c r="AO150" s="66"/>
    </row>
    <row r="151" spans="1:41" s="22" customFormat="1" ht="67.5" customHeight="1" x14ac:dyDescent="0.15">
      <c r="A151" s="43"/>
      <c r="B151" s="44"/>
      <c r="C151" s="559" t="s">
        <v>1272</v>
      </c>
      <c r="D151" s="107" t="s">
        <v>1271</v>
      </c>
      <c r="E151" s="163"/>
      <c r="F151" s="691"/>
      <c r="G151" s="46"/>
      <c r="H151" s="47"/>
      <c r="I151" s="172">
        <v>0.63</v>
      </c>
      <c r="J151" s="217">
        <v>0.37</v>
      </c>
      <c r="K151" s="49"/>
      <c r="L151" s="49"/>
      <c r="M151" s="49"/>
      <c r="N151" s="50">
        <f t="shared" ref="N151:N152" si="166">SUM(I151:M151)</f>
        <v>1</v>
      </c>
      <c r="O151" s="51"/>
      <c r="P151" s="52">
        <v>8</v>
      </c>
      <c r="Q151" s="639">
        <v>8</v>
      </c>
      <c r="R151" s="53"/>
      <c r="S151" s="53"/>
      <c r="T151" s="53"/>
      <c r="U151" s="54">
        <f t="shared" si="154"/>
        <v>8</v>
      </c>
      <c r="V151" s="55">
        <f t="shared" si="165"/>
        <v>8</v>
      </c>
      <c r="W151" s="57">
        <v>36000000000</v>
      </c>
      <c r="X151" s="56">
        <v>39731006000</v>
      </c>
      <c r="Y151" s="57"/>
      <c r="Z151" s="56"/>
      <c r="AA151" s="167"/>
      <c r="AB151" s="551">
        <f t="shared" si="155"/>
        <v>1.1325294905378327</v>
      </c>
      <c r="AC151" s="536">
        <f t="shared" si="156"/>
        <v>13.590353886453993</v>
      </c>
      <c r="AD151" s="488">
        <f t="shared" si="157"/>
        <v>12</v>
      </c>
      <c r="AE151" s="182"/>
      <c r="AF151" s="59">
        <v>0.2</v>
      </c>
      <c r="AG151" s="263">
        <v>19.8</v>
      </c>
      <c r="AH151" s="60">
        <f t="shared" si="158"/>
        <v>40</v>
      </c>
      <c r="AI151" s="55">
        <f t="shared" si="159"/>
        <v>40</v>
      </c>
      <c r="AJ151" s="61"/>
      <c r="AK151" s="62"/>
      <c r="AL151" s="63"/>
      <c r="AM151" s="64">
        <f>100%+AL151</f>
        <v>1</v>
      </c>
      <c r="AN151" s="65">
        <f>ROUNDUP((($E$2*AM151-$AN$4)*AJ151+$AN$4),-3)</f>
        <v>0</v>
      </c>
      <c r="AO151" s="66"/>
    </row>
    <row r="152" spans="1:41" s="22" customFormat="1" ht="48.75" customHeight="1" x14ac:dyDescent="0.15">
      <c r="A152" s="43"/>
      <c r="B152" s="44"/>
      <c r="C152" s="112" t="s">
        <v>301</v>
      </c>
      <c r="D152" s="45" t="s">
        <v>1266</v>
      </c>
      <c r="E152" s="45"/>
      <c r="F152" s="73"/>
      <c r="G152" s="46"/>
      <c r="H152" s="47"/>
      <c r="I152" s="172">
        <v>0.9</v>
      </c>
      <c r="J152" s="217">
        <v>0.1</v>
      </c>
      <c r="K152" s="49"/>
      <c r="L152" s="49"/>
      <c r="M152" s="49"/>
      <c r="N152" s="50">
        <f t="shared" si="166"/>
        <v>1</v>
      </c>
      <c r="O152" s="51"/>
      <c r="P152" s="52">
        <v>8</v>
      </c>
      <c r="Q152" s="630">
        <v>7.8</v>
      </c>
      <c r="R152" s="53"/>
      <c r="S152" s="53"/>
      <c r="T152" s="53"/>
      <c r="U152" s="54">
        <f t="shared" si="154"/>
        <v>7.98</v>
      </c>
      <c r="V152" s="55">
        <f t="shared" si="165"/>
        <v>7.98</v>
      </c>
      <c r="W152" s="68">
        <v>216905995000</v>
      </c>
      <c r="X152" s="56"/>
      <c r="Y152" s="57"/>
      <c r="Z152" s="56"/>
      <c r="AA152" s="57"/>
      <c r="AB152" s="476">
        <f t="shared" si="155"/>
        <v>5.9145104189579039</v>
      </c>
      <c r="AC152" s="536">
        <f t="shared" si="156"/>
        <v>70.97412502749485</v>
      </c>
      <c r="AD152" s="478">
        <f t="shared" si="157"/>
        <v>12</v>
      </c>
      <c r="AE152" s="59"/>
      <c r="AF152" s="59">
        <v>0.4</v>
      </c>
      <c r="AG152" s="263">
        <v>19.8</v>
      </c>
      <c r="AH152" s="60">
        <f t="shared" si="158"/>
        <v>40.18</v>
      </c>
      <c r="AI152" s="55">
        <f t="shared" si="159"/>
        <v>40</v>
      </c>
      <c r="AJ152" s="61"/>
      <c r="AK152" s="62"/>
      <c r="AL152" s="63"/>
      <c r="AM152" s="64">
        <f t="shared" ref="AM152" si="167">100%+AL152</f>
        <v>1</v>
      </c>
      <c r="AN152" s="65">
        <f t="shared" ref="AN152" si="168">ROUNDUP((($E$2*AM152-$AN$4)*AJ152+$AN$4),-3)</f>
        <v>0</v>
      </c>
      <c r="AO152" s="66"/>
    </row>
    <row r="153" spans="1:41" s="22" customFormat="1" ht="62.25" customHeight="1" x14ac:dyDescent="0.15">
      <c r="A153" s="43"/>
      <c r="B153" s="44"/>
      <c r="C153" s="80" t="s">
        <v>339</v>
      </c>
      <c r="D153" s="112" t="s">
        <v>1241</v>
      </c>
      <c r="E153" s="73"/>
      <c r="F153" s="82"/>
      <c r="G153" s="46"/>
      <c r="H153" s="47"/>
      <c r="I153" s="48">
        <v>0.51</v>
      </c>
      <c r="J153" s="49">
        <v>0.49</v>
      </c>
      <c r="K153" s="49"/>
      <c r="L153" s="49"/>
      <c r="M153" s="49"/>
      <c r="N153" s="50">
        <f>SUM(I153:M153)</f>
        <v>1</v>
      </c>
      <c r="O153" s="51"/>
      <c r="P153" s="52">
        <v>8</v>
      </c>
      <c r="Q153" s="53">
        <v>8</v>
      </c>
      <c r="R153" s="53"/>
      <c r="S153" s="53"/>
      <c r="T153" s="53"/>
      <c r="U153" s="54">
        <f>ROUND(((P153*I153)+(Q153*J153)+(R153*K153)+(S153*L153)+(T153*M153)),2)</f>
        <v>8</v>
      </c>
      <c r="V153" s="55">
        <f>IF(U153&gt;=8,8,U153)</f>
        <v>8</v>
      </c>
      <c r="W153" s="57">
        <v>26016030000</v>
      </c>
      <c r="X153" s="56">
        <v>43175448000</v>
      </c>
      <c r="Y153" s="57"/>
      <c r="Z153" s="56"/>
      <c r="AA153" s="57"/>
      <c r="AB153" s="476">
        <f>(((((W153*I153)+(X153*J153)+(Y153*K153)+(Z153*L153)+(AA153*M153))/$L$2)))</f>
        <v>1.0429605855630673</v>
      </c>
      <c r="AC153" s="536">
        <f>12*AB153</f>
        <v>12.515527026756807</v>
      </c>
      <c r="AD153" s="478">
        <f>IF(AC153&gt;=12,12,AC153)</f>
        <v>12</v>
      </c>
      <c r="AE153" s="59"/>
      <c r="AF153" s="59">
        <v>0.4</v>
      </c>
      <c r="AG153" s="263">
        <v>19.8</v>
      </c>
      <c r="AH153" s="60">
        <f>V153+AD153+AG153+AE153+AF153</f>
        <v>40.199999999999996</v>
      </c>
      <c r="AI153" s="55">
        <f>IF(AH153&gt;=40,40,AH153)</f>
        <v>40</v>
      </c>
      <c r="AJ153" s="61"/>
      <c r="AK153" s="62"/>
      <c r="AL153" s="63"/>
      <c r="AM153" s="64">
        <f>100%+AL153</f>
        <v>1</v>
      </c>
      <c r="AN153" s="65">
        <f>ROUNDUP((($E$2*AM153-$AN$4)*AJ153+$AN$4),-3)</f>
        <v>0</v>
      </c>
      <c r="AO153" s="66"/>
    </row>
    <row r="154" spans="1:41" s="22" customFormat="1" ht="67.5" customHeight="1" x14ac:dyDescent="0.15">
      <c r="A154" s="43"/>
      <c r="B154" s="44"/>
      <c r="C154" s="83" t="s">
        <v>1091</v>
      </c>
      <c r="D154" s="107" t="s">
        <v>1176</v>
      </c>
      <c r="E154" s="163"/>
      <c r="F154" s="691"/>
      <c r="G154" s="46"/>
      <c r="H154" s="47"/>
      <c r="I154" s="172">
        <v>0.6</v>
      </c>
      <c r="J154" s="217">
        <v>0.4</v>
      </c>
      <c r="K154" s="49"/>
      <c r="L154" s="49"/>
      <c r="M154" s="49"/>
      <c r="N154" s="50">
        <f t="shared" ref="N154:N156" si="169">SUM(I154:M154)</f>
        <v>1</v>
      </c>
      <c r="O154" s="51"/>
      <c r="P154" s="52">
        <v>8</v>
      </c>
      <c r="Q154" s="639">
        <v>8</v>
      </c>
      <c r="R154" s="53"/>
      <c r="S154" s="53"/>
      <c r="T154" s="53"/>
      <c r="U154" s="54">
        <f t="shared" ref="U154:U156" si="170">ROUND(((P154*I154)+(Q154*J154)+(R154*K154)+(S154*L154)+(T154*M154)),2)</f>
        <v>8</v>
      </c>
      <c r="V154" s="55">
        <f t="shared" ref="V154:V156" si="171">IF(U154&gt;=8,8,U154)</f>
        <v>8</v>
      </c>
      <c r="W154" s="57">
        <v>31415871000</v>
      </c>
      <c r="X154" s="56">
        <v>39731006000</v>
      </c>
      <c r="Y154" s="57"/>
      <c r="Z154" s="56"/>
      <c r="AA154" s="167"/>
      <c r="AB154" s="551">
        <f t="shared" ref="AB154:AB156" si="172">(((((W154*I154)+(X154*J154)+(Y154*K154)+(Z154*L154)+(AA154*M154))/$L$2)))</f>
        <v>1.0525884849443348</v>
      </c>
      <c r="AC154" s="536">
        <f t="shared" ref="AC154:AC156" si="173">12*AB154</f>
        <v>12.631061819332018</v>
      </c>
      <c r="AD154" s="488">
        <f t="shared" ref="AD154:AD156" si="174">IF(AC154&gt;=12,12,AC154)</f>
        <v>12</v>
      </c>
      <c r="AE154" s="182"/>
      <c r="AF154" s="59">
        <v>0.4</v>
      </c>
      <c r="AG154" s="263">
        <v>19.8</v>
      </c>
      <c r="AH154" s="60">
        <f t="shared" ref="AH154:AH156" si="175">V154+AD154+AG154+AE154+AF154</f>
        <v>40.199999999999996</v>
      </c>
      <c r="AI154" s="55">
        <f t="shared" ref="AI154:AI156" si="176">IF(AH154&gt;=40,40,AH154)</f>
        <v>40</v>
      </c>
      <c r="AJ154" s="61"/>
      <c r="AK154" s="62"/>
      <c r="AL154" s="63"/>
      <c r="AM154" s="64">
        <f>100%+AL154</f>
        <v>1</v>
      </c>
      <c r="AN154" s="65">
        <f>ROUNDUP((($E$2*AM154-$AN$4)*AJ154+$AN$4),-3)</f>
        <v>0</v>
      </c>
      <c r="AO154" s="66"/>
    </row>
    <row r="155" spans="1:41" s="22" customFormat="1" ht="48" customHeight="1" x14ac:dyDescent="0.15">
      <c r="A155" s="43"/>
      <c r="B155" s="44"/>
      <c r="C155" s="567" t="s">
        <v>1253</v>
      </c>
      <c r="D155" s="113" t="s">
        <v>973</v>
      </c>
      <c r="E155" s="163"/>
      <c r="F155" s="691"/>
      <c r="G155" s="46"/>
      <c r="H155" s="47"/>
      <c r="I155" s="172">
        <v>0.5</v>
      </c>
      <c r="J155" s="217">
        <v>0.5</v>
      </c>
      <c r="K155" s="49"/>
      <c r="L155" s="49"/>
      <c r="M155" s="49"/>
      <c r="N155" s="50">
        <f t="shared" si="169"/>
        <v>1</v>
      </c>
      <c r="O155" s="51"/>
      <c r="P155" s="52">
        <v>8</v>
      </c>
      <c r="Q155" s="53">
        <v>8</v>
      </c>
      <c r="R155" s="53"/>
      <c r="S155" s="53"/>
      <c r="T155" s="53"/>
      <c r="U155" s="54">
        <f t="shared" si="170"/>
        <v>8</v>
      </c>
      <c r="V155" s="55">
        <f t="shared" si="171"/>
        <v>8</v>
      </c>
      <c r="W155" s="57">
        <v>27993230000</v>
      </c>
      <c r="X155" s="56">
        <v>38929509000</v>
      </c>
      <c r="Y155" s="57"/>
      <c r="Z155" s="56"/>
      <c r="AA155" s="167"/>
      <c r="AB155" s="551">
        <f t="shared" si="172"/>
        <v>1.0137910385267244</v>
      </c>
      <c r="AC155" s="536">
        <f t="shared" si="173"/>
        <v>12.165492462320692</v>
      </c>
      <c r="AD155" s="488">
        <f t="shared" si="174"/>
        <v>12</v>
      </c>
      <c r="AE155" s="182"/>
      <c r="AF155" s="59">
        <v>0.4</v>
      </c>
      <c r="AG155" s="263">
        <v>19.8</v>
      </c>
      <c r="AH155" s="60">
        <f t="shared" si="175"/>
        <v>40.199999999999996</v>
      </c>
      <c r="AI155" s="55">
        <f t="shared" si="176"/>
        <v>40</v>
      </c>
      <c r="AJ155" s="61"/>
      <c r="AK155" s="62"/>
      <c r="AL155" s="63"/>
      <c r="AM155" s="64">
        <f>100%+AL155</f>
        <v>1</v>
      </c>
      <c r="AN155" s="65">
        <f>ROUNDUP((($E$2*AM155-$AN$4)*AJ155+$AN$4),-3)</f>
        <v>0</v>
      </c>
      <c r="AO155" s="66"/>
    </row>
    <row r="156" spans="1:41" s="22" customFormat="1" ht="67.5" customHeight="1" x14ac:dyDescent="0.15">
      <c r="A156" s="43"/>
      <c r="B156" s="44"/>
      <c r="C156" s="573" t="s">
        <v>1252</v>
      </c>
      <c r="D156" s="633" t="s">
        <v>1273</v>
      </c>
      <c r="E156" s="163"/>
      <c r="F156" s="691"/>
      <c r="G156" s="46"/>
      <c r="H156" s="47"/>
      <c r="I156" s="172">
        <v>0.51</v>
      </c>
      <c r="J156" s="217">
        <v>0.49</v>
      </c>
      <c r="K156" s="49"/>
      <c r="L156" s="49"/>
      <c r="M156" s="49"/>
      <c r="N156" s="50">
        <f t="shared" si="169"/>
        <v>1</v>
      </c>
      <c r="O156" s="51"/>
      <c r="P156" s="52">
        <v>8</v>
      </c>
      <c r="Q156" s="53">
        <v>8</v>
      </c>
      <c r="R156" s="53"/>
      <c r="S156" s="53"/>
      <c r="T156" s="53"/>
      <c r="U156" s="54">
        <f t="shared" si="170"/>
        <v>8</v>
      </c>
      <c r="V156" s="55">
        <f t="shared" si="171"/>
        <v>8</v>
      </c>
      <c r="W156" s="57">
        <v>32488675000</v>
      </c>
      <c r="X156" s="56">
        <v>42726189000</v>
      </c>
      <c r="Y156" s="57"/>
      <c r="Z156" s="56"/>
      <c r="AA156" s="167"/>
      <c r="AB156" s="551">
        <f t="shared" si="172"/>
        <v>1.1363040757821716</v>
      </c>
      <c r="AC156" s="536">
        <f t="shared" si="173"/>
        <v>13.63564890938606</v>
      </c>
      <c r="AD156" s="488">
        <f t="shared" si="174"/>
        <v>12</v>
      </c>
      <c r="AE156" s="182"/>
      <c r="AF156" s="59">
        <v>0.4</v>
      </c>
      <c r="AG156" s="263">
        <v>19.8</v>
      </c>
      <c r="AH156" s="60">
        <f t="shared" si="175"/>
        <v>40.199999999999996</v>
      </c>
      <c r="AI156" s="55">
        <f t="shared" si="176"/>
        <v>40</v>
      </c>
      <c r="AJ156" s="61"/>
      <c r="AK156" s="62"/>
      <c r="AL156" s="63"/>
      <c r="AM156" s="64">
        <f>100%+AL156</f>
        <v>1</v>
      </c>
      <c r="AN156" s="65">
        <f>ROUNDUP((($E$2*AM156-$AN$4)*AJ156+$AN$4),-3)</f>
        <v>0</v>
      </c>
      <c r="AO156" s="66"/>
    </row>
    <row r="157" spans="1:41" s="22" customFormat="1" ht="48" customHeight="1" x14ac:dyDescent="0.15">
      <c r="A157" s="43"/>
      <c r="B157" s="44"/>
      <c r="C157" s="174" t="s">
        <v>1070</v>
      </c>
      <c r="D157" s="104" t="s">
        <v>1190</v>
      </c>
      <c r="E157" s="367"/>
      <c r="F157" s="45"/>
      <c r="G157" s="46"/>
      <c r="H157" s="47"/>
      <c r="I157" s="48">
        <v>0.69</v>
      </c>
      <c r="J157" s="49">
        <v>0.31</v>
      </c>
      <c r="K157" s="49"/>
      <c r="L157" s="49"/>
      <c r="M157" s="49"/>
      <c r="N157" s="50">
        <f>SUM(I157:M157)</f>
        <v>1</v>
      </c>
      <c r="O157" s="51"/>
      <c r="P157" s="52">
        <v>8</v>
      </c>
      <c r="Q157" s="53">
        <v>8</v>
      </c>
      <c r="R157" s="53"/>
      <c r="S157" s="53"/>
      <c r="T157" s="53"/>
      <c r="U157" s="54">
        <f>ROUND(((P157*I157)+(Q157*J157)+(R157*K157)+(S157*L157)+(T157*M157)),2)</f>
        <v>8</v>
      </c>
      <c r="V157" s="55">
        <f>IF(U157&gt;=8,8,U157)</f>
        <v>8</v>
      </c>
      <c r="W157" s="56">
        <v>40469345000</v>
      </c>
      <c r="X157" s="56">
        <v>18587108000</v>
      </c>
      <c r="Y157" s="56"/>
      <c r="Z157" s="56"/>
      <c r="AA157" s="57"/>
      <c r="AB157" s="551">
        <f>(((((W157*I157)+(X157*J157)+(Y157*K157)+(Z157*L157)+(AA157*M157))/$L$2)))</f>
        <v>1.0205922506027658</v>
      </c>
      <c r="AC157" s="477">
        <f>12*AB157</f>
        <v>12.24710700723319</v>
      </c>
      <c r="AD157" s="488">
        <f>IF(AC157&gt;=12,12,AC157)</f>
        <v>12</v>
      </c>
      <c r="AE157" s="59"/>
      <c r="AF157" s="59">
        <v>0.2</v>
      </c>
      <c r="AG157" s="263">
        <v>19.8</v>
      </c>
      <c r="AH157" s="60">
        <f>V157+AD157+AG157+AE157+AF157</f>
        <v>40</v>
      </c>
      <c r="AI157" s="55">
        <f>IF(AH157&gt;=40,40,AH157)</f>
        <v>40</v>
      </c>
      <c r="AJ157" s="61"/>
      <c r="AK157" s="62"/>
      <c r="AL157" s="63"/>
      <c r="AM157" s="64"/>
      <c r="AN157" s="65"/>
      <c r="AO157" s="66"/>
    </row>
    <row r="158" spans="1:41" s="22" customFormat="1" ht="48" customHeight="1" x14ac:dyDescent="0.15">
      <c r="A158" s="43"/>
      <c r="B158" s="44"/>
      <c r="C158" s="174" t="s">
        <v>1258</v>
      </c>
      <c r="D158" s="635" t="s">
        <v>1099</v>
      </c>
      <c r="E158" s="163"/>
      <c r="F158" s="82"/>
      <c r="G158" s="46"/>
      <c r="H158" s="47"/>
      <c r="I158" s="172">
        <v>0.51</v>
      </c>
      <c r="J158" s="217">
        <v>0.49</v>
      </c>
      <c r="K158" s="49"/>
      <c r="L158" s="49"/>
      <c r="M158" s="49"/>
      <c r="N158" s="50">
        <f>SUM(I158:M158)</f>
        <v>1</v>
      </c>
      <c r="O158" s="51"/>
      <c r="P158" s="630">
        <v>7.8</v>
      </c>
      <c r="Q158" s="53">
        <v>8</v>
      </c>
      <c r="R158" s="53"/>
      <c r="S158" s="53"/>
      <c r="T158" s="53"/>
      <c r="U158" s="54">
        <f>ROUND(((P158*I158)+(Q158*J158)+(R158*K158)+(S158*L158)+(T158*M158)),2)</f>
        <v>7.9</v>
      </c>
      <c r="V158" s="55">
        <f>IF(U158&gt;=8,8,U158)</f>
        <v>7.9</v>
      </c>
      <c r="W158" s="56">
        <v>25575994000</v>
      </c>
      <c r="X158" s="56">
        <v>43979609000</v>
      </c>
      <c r="Y158" s="56"/>
      <c r="Z158" s="56"/>
      <c r="AA158" s="167"/>
      <c r="AB158" s="551">
        <f>(((((W158*I158)+(X158*J158)+(Y158*K158)+(Z158*L158)+(AA158*M158))/$L$2)))</f>
        <v>1.0480996392190796</v>
      </c>
      <c r="AC158" s="536">
        <f>12*AB158</f>
        <v>12.577195670628955</v>
      </c>
      <c r="AD158" s="488">
        <f>IF(AC158&gt;=12,12,AC158)</f>
        <v>12</v>
      </c>
      <c r="AE158" s="182"/>
      <c r="AF158" s="59">
        <v>0.4</v>
      </c>
      <c r="AG158" s="263">
        <v>19.8</v>
      </c>
      <c r="AH158" s="60">
        <f>V158+AD158+AG158+AE158+AF158</f>
        <v>40.1</v>
      </c>
      <c r="AI158" s="55">
        <f>IF(AH158&gt;=40,40,AH158)</f>
        <v>40</v>
      </c>
      <c r="AJ158" s="61"/>
      <c r="AK158" s="62"/>
      <c r="AL158" s="63"/>
      <c r="AM158" s="64">
        <f>100%+AL158</f>
        <v>1</v>
      </c>
      <c r="AN158" s="65">
        <f>ROUNDUP((($E$2*AM158-$AN$4)*AJ158+$AN$4),-3)</f>
        <v>0</v>
      </c>
      <c r="AO158" s="66"/>
    </row>
    <row r="159" spans="1:41" s="22" customFormat="1" ht="48" customHeight="1" x14ac:dyDescent="0.15">
      <c r="A159" s="43"/>
      <c r="B159" s="44"/>
      <c r="C159" s="635" t="s">
        <v>1257</v>
      </c>
      <c r="D159" s="222" t="s">
        <v>962</v>
      </c>
      <c r="E159" s="80"/>
      <c r="F159" s="691"/>
      <c r="G159" s="46"/>
      <c r="H159" s="47"/>
      <c r="I159" s="172">
        <v>0.6</v>
      </c>
      <c r="J159" s="217">
        <v>0.4</v>
      </c>
      <c r="K159" s="49"/>
      <c r="L159" s="49"/>
      <c r="M159" s="49"/>
      <c r="N159" s="50">
        <f>SUM(I159:M159)</f>
        <v>1</v>
      </c>
      <c r="O159" s="51"/>
      <c r="P159" s="52">
        <v>8</v>
      </c>
      <c r="Q159" s="53">
        <v>8</v>
      </c>
      <c r="R159" s="53"/>
      <c r="S159" s="53"/>
      <c r="T159" s="53"/>
      <c r="U159" s="54">
        <f>ROUND(((P159*I159)+(Q159*J159)+(R159*K159)+(S159*L159)+(T159*M159)),2)</f>
        <v>8</v>
      </c>
      <c r="V159" s="55">
        <f>IF(U159&gt;=8,8,U159)</f>
        <v>8</v>
      </c>
      <c r="W159" s="57">
        <v>43641937000</v>
      </c>
      <c r="X159" s="56">
        <v>18339670000</v>
      </c>
      <c r="Y159" s="57"/>
      <c r="Z159" s="56"/>
      <c r="AA159" s="167"/>
      <c r="AB159" s="551">
        <f>(((((W159*I159)+(X159*J159)+(Y159*K159)+(Z159*L159)+(AA159*M159))/$L$2)))</f>
        <v>1.0155986000197539</v>
      </c>
      <c r="AC159" s="536">
        <f>12*AB159</f>
        <v>12.187183200237047</v>
      </c>
      <c r="AD159" s="488">
        <f>IF(AC159&gt;=12,12,AC159)</f>
        <v>12</v>
      </c>
      <c r="AE159" s="182"/>
      <c r="AF159" s="59">
        <v>0.4</v>
      </c>
      <c r="AG159" s="263">
        <v>19.8</v>
      </c>
      <c r="AH159" s="60">
        <f>V159+AD159+AG159+AE159+AF159</f>
        <v>40.199999999999996</v>
      </c>
      <c r="AI159" s="55">
        <f>IF(AH159&gt;=40,40,AH159)</f>
        <v>40</v>
      </c>
      <c r="AJ159" s="61"/>
      <c r="AK159" s="62"/>
      <c r="AL159" s="63"/>
      <c r="AM159" s="64">
        <f>100%+AL159</f>
        <v>1</v>
      </c>
      <c r="AN159" s="65">
        <f>ROUNDUP((($E$2*AM159-$AN$4)*AJ159+$AN$4),-3)</f>
        <v>0</v>
      </c>
      <c r="AO159" s="66"/>
    </row>
    <row r="160" spans="1:41" s="22" customFormat="1" ht="60" customHeight="1" x14ac:dyDescent="0.15">
      <c r="A160" s="43"/>
      <c r="B160" s="44"/>
      <c r="C160" s="222" t="s">
        <v>1260</v>
      </c>
      <c r="D160" s="222" t="s">
        <v>817</v>
      </c>
      <c r="E160" s="80"/>
      <c r="F160" s="117"/>
      <c r="G160" s="46"/>
      <c r="H160" s="47"/>
      <c r="I160" s="48">
        <v>0.5</v>
      </c>
      <c r="J160" s="49">
        <v>0.5</v>
      </c>
      <c r="K160" s="49"/>
      <c r="L160" s="49"/>
      <c r="M160" s="49"/>
      <c r="N160" s="50">
        <f t="shared" ref="N160" si="177">SUM(I160:M160)</f>
        <v>1</v>
      </c>
      <c r="O160" s="51"/>
      <c r="P160" s="52">
        <v>8</v>
      </c>
      <c r="Q160" s="53">
        <v>8</v>
      </c>
      <c r="R160" s="53"/>
      <c r="S160" s="53"/>
      <c r="T160" s="53"/>
      <c r="U160" s="54">
        <f t="shared" ref="U160:U161" si="178">ROUND(((P160*I160)+(Q160*J160)+(R160*K160)+(S160*L160)+(T160*M160)),2)</f>
        <v>8</v>
      </c>
      <c r="V160" s="55">
        <f t="shared" ref="V160:V161" si="179">IF(U160&gt;=8,8,U160)</f>
        <v>8</v>
      </c>
      <c r="W160" s="57">
        <v>30505659000</v>
      </c>
      <c r="X160" s="56">
        <v>40411693000</v>
      </c>
      <c r="Y160" s="56"/>
      <c r="Z160" s="56"/>
      <c r="AA160" s="57"/>
      <c r="AB160" s="551">
        <f t="shared" ref="AB160:AB161" si="180">(((((W160*I160)+(X160*J160)+(Y160*K160)+(Z160*L160)+(AA160*M160))/$L$2)))</f>
        <v>1.0743041454660915</v>
      </c>
      <c r="AC160" s="536">
        <f t="shared" ref="AC160:AC161" si="181">12*AB160</f>
        <v>12.891649745593099</v>
      </c>
      <c r="AD160" s="488">
        <f t="shared" ref="AD160:AD161" si="182">IF(AC160&gt;=12,12,AC160)</f>
        <v>12</v>
      </c>
      <c r="AE160" s="59"/>
      <c r="AF160" s="59">
        <v>0.4</v>
      </c>
      <c r="AG160" s="263">
        <v>19.8</v>
      </c>
      <c r="AH160" s="60">
        <f t="shared" ref="AH160:AH161" si="183">V160+AD160+AG160+AE160+AF160</f>
        <v>40.199999999999996</v>
      </c>
      <c r="AI160" s="55">
        <f t="shared" ref="AI160:AI161" si="184">IF(AH160&gt;=40,40,AH160)</f>
        <v>40</v>
      </c>
      <c r="AJ160" s="61"/>
      <c r="AK160" s="62"/>
      <c r="AL160" s="63"/>
      <c r="AM160" s="64"/>
      <c r="AN160" s="65"/>
      <c r="AO160" s="66"/>
    </row>
    <row r="161" spans="1:41" s="22" customFormat="1" ht="48.75" customHeight="1" x14ac:dyDescent="0.15">
      <c r="A161" s="43"/>
      <c r="B161" s="44"/>
      <c r="C161" s="115" t="s">
        <v>202</v>
      </c>
      <c r="D161" s="113" t="s">
        <v>1179</v>
      </c>
      <c r="E161" s="82"/>
      <c r="F161" s="73"/>
      <c r="G161" s="46"/>
      <c r="H161" s="47"/>
      <c r="I161" s="172">
        <v>0.7</v>
      </c>
      <c r="J161" s="217">
        <v>0.3</v>
      </c>
      <c r="K161" s="49"/>
      <c r="L161" s="49"/>
      <c r="M161" s="49"/>
      <c r="N161" s="50">
        <f t="shared" ref="N161" si="185">SUM(I161:M161)</f>
        <v>1</v>
      </c>
      <c r="O161" s="51"/>
      <c r="P161" s="52">
        <v>8</v>
      </c>
      <c r="Q161" s="53">
        <v>8</v>
      </c>
      <c r="R161" s="53"/>
      <c r="S161" s="53"/>
      <c r="T161" s="53"/>
      <c r="U161" s="54">
        <f t="shared" si="178"/>
        <v>8</v>
      </c>
      <c r="V161" s="55">
        <f t="shared" si="179"/>
        <v>8</v>
      </c>
      <c r="W161" s="56">
        <v>52732429000</v>
      </c>
      <c r="X161" s="56">
        <v>14509876000</v>
      </c>
      <c r="Y161" s="56"/>
      <c r="Z161" s="56"/>
      <c r="AA161" s="57"/>
      <c r="AB161" s="476">
        <f t="shared" si="180"/>
        <v>1.2502405034451125</v>
      </c>
      <c r="AC161" s="536">
        <f t="shared" si="181"/>
        <v>15.00288604134135</v>
      </c>
      <c r="AD161" s="478">
        <f t="shared" si="182"/>
        <v>12</v>
      </c>
      <c r="AE161" s="59"/>
      <c r="AF161" s="59">
        <v>0.4</v>
      </c>
      <c r="AG161" s="263">
        <v>19.8</v>
      </c>
      <c r="AH161" s="60">
        <f t="shared" si="183"/>
        <v>40.199999999999996</v>
      </c>
      <c r="AI161" s="55">
        <f t="shared" si="184"/>
        <v>40</v>
      </c>
      <c r="AJ161" s="61"/>
      <c r="AK161" s="62"/>
      <c r="AL161" s="63"/>
      <c r="AM161" s="64">
        <f>100%+AL161</f>
        <v>1</v>
      </c>
      <c r="AN161" s="65">
        <f>ROUNDUP((($E$2*AM161-$AN$4)*AJ161+$AN$4),-3)</f>
        <v>0</v>
      </c>
      <c r="AO161" s="66"/>
    </row>
    <row r="162" spans="1:41" s="22" customFormat="1" ht="48.75" customHeight="1" x14ac:dyDescent="0.15">
      <c r="A162" s="43"/>
      <c r="B162" s="44"/>
      <c r="C162" s="112" t="s">
        <v>1238</v>
      </c>
      <c r="D162" s="112" t="s">
        <v>1236</v>
      </c>
      <c r="E162" s="45"/>
      <c r="F162" s="73"/>
      <c r="G162" s="46"/>
      <c r="H162" s="47"/>
      <c r="I162" s="48">
        <v>0.55000000000000004</v>
      </c>
      <c r="J162" s="49">
        <v>0.45</v>
      </c>
      <c r="K162" s="49"/>
      <c r="L162" s="49"/>
      <c r="M162" s="49"/>
      <c r="N162" s="50">
        <f>SUM(I162:M162)</f>
        <v>1</v>
      </c>
      <c r="O162" s="51"/>
      <c r="P162" s="52">
        <v>8</v>
      </c>
      <c r="Q162" s="53">
        <v>8</v>
      </c>
      <c r="R162" s="53"/>
      <c r="S162" s="53"/>
      <c r="T162" s="53"/>
      <c r="U162" s="54">
        <f>ROUND(((P162*I162)+(Q162*J162)+(R162*K162)+(S162*L162)+(T162*M162)),2)</f>
        <v>8</v>
      </c>
      <c r="V162" s="55">
        <f>IF(U162&gt;=8,8,U162)</f>
        <v>8</v>
      </c>
      <c r="W162" s="56">
        <v>28150373000</v>
      </c>
      <c r="X162" s="56">
        <v>43880977000</v>
      </c>
      <c r="Y162" s="57"/>
      <c r="Z162" s="56"/>
      <c r="AA162" s="57"/>
      <c r="AB162" s="476">
        <f>(((((W162*I162)+(X162*J162)+(Y162*K162)+(Z162*L162)+(AA162*M162))/$L$2)))</f>
        <v>1.0673499568868619</v>
      </c>
      <c r="AC162" s="536">
        <f>12*AB162</f>
        <v>12.808199482642342</v>
      </c>
      <c r="AD162" s="478">
        <f>IF(AC162&gt;=12,12,AC162)</f>
        <v>12</v>
      </c>
      <c r="AE162" s="182"/>
      <c r="AF162" s="59">
        <v>0.4</v>
      </c>
      <c r="AG162" s="263">
        <v>19.8</v>
      </c>
      <c r="AH162" s="60">
        <f>V162+AD162+AG162+AE162+AF162</f>
        <v>40.199999999999996</v>
      </c>
      <c r="AI162" s="55">
        <f>IF(AH162&gt;=40,40,AH162)</f>
        <v>40</v>
      </c>
      <c r="AJ162" s="61"/>
      <c r="AK162" s="62"/>
      <c r="AL162" s="63"/>
      <c r="AM162" s="64">
        <f>100%+AL162</f>
        <v>1</v>
      </c>
      <c r="AN162" s="65">
        <f>ROUNDUP((($E$2*AM162-$AN$4)*AJ162+$AN$4),-3)</f>
        <v>0</v>
      </c>
      <c r="AO162" s="66"/>
    </row>
    <row r="163" spans="1:41" s="22" customFormat="1" ht="48.75" customHeight="1" x14ac:dyDescent="0.15">
      <c r="A163" s="43"/>
      <c r="B163" s="44"/>
      <c r="C163" s="112" t="s">
        <v>1239</v>
      </c>
      <c r="D163" s="112" t="s">
        <v>531</v>
      </c>
      <c r="E163" s="45"/>
      <c r="F163" s="45"/>
      <c r="G163" s="83"/>
      <c r="H163" s="47"/>
      <c r="I163" s="48">
        <v>0.55000000000000004</v>
      </c>
      <c r="J163" s="217">
        <v>0.45</v>
      </c>
      <c r="K163" s="49"/>
      <c r="L163" s="49"/>
      <c r="M163" s="49"/>
      <c r="N163" s="50">
        <f t="shared" ref="N163" si="186">SUM(I163:M163)</f>
        <v>1</v>
      </c>
      <c r="O163" s="51"/>
      <c r="P163" s="52">
        <v>8</v>
      </c>
      <c r="Q163" s="53">
        <v>8</v>
      </c>
      <c r="R163" s="53"/>
      <c r="S163" s="53"/>
      <c r="T163" s="53"/>
      <c r="U163" s="54">
        <f t="shared" ref="U163" si="187">ROUND(((P163*I163)+(Q163*J163)+(R163*K163)+(S163*L163)+(T163*M163)),2)</f>
        <v>8</v>
      </c>
      <c r="V163" s="55">
        <f t="shared" ref="V163" si="188">IF(U163&gt;=8,8,U163)</f>
        <v>8</v>
      </c>
      <c r="W163" s="56">
        <v>6295416000</v>
      </c>
      <c r="X163" s="68">
        <v>76037889000</v>
      </c>
      <c r="Y163" s="68"/>
      <c r="Z163" s="68"/>
      <c r="AA163" s="57"/>
      <c r="AB163" s="476">
        <f t="shared" ref="AB163" si="189">(((((W163*I163)+(X163*J163)+(Y163*K163)+(Z163*L163)+(AA163*M163))/$L$2)))</f>
        <v>1.1415901158510315</v>
      </c>
      <c r="AC163" s="536">
        <f t="shared" ref="AC163" si="190">12*AB163</f>
        <v>13.699081390212378</v>
      </c>
      <c r="AD163" s="478">
        <f t="shared" ref="AD163" si="191">IF(AC163&gt;=12,12,AC163)</f>
        <v>12</v>
      </c>
      <c r="AE163" s="59"/>
      <c r="AF163" s="59">
        <v>0.4</v>
      </c>
      <c r="AG163" s="263">
        <v>19.8</v>
      </c>
      <c r="AH163" s="60">
        <f t="shared" ref="AH163" si="192">V163+AD163+AG163+AE163+AF163</f>
        <v>40.199999999999996</v>
      </c>
      <c r="AI163" s="55">
        <f t="shared" ref="AI163" si="193">IF(AH163&gt;=40,40,AH163)</f>
        <v>40</v>
      </c>
      <c r="AJ163" s="61"/>
      <c r="AK163" s="62"/>
      <c r="AL163" s="63"/>
      <c r="AM163" s="64">
        <f t="shared" ref="AM163" si="194">100%+AL163</f>
        <v>1</v>
      </c>
      <c r="AN163" s="65">
        <f t="shared" ref="AN163" si="195">ROUNDUP((($E$2*AM163-$AN$4)*AJ163+$AN$4),-3)</f>
        <v>0</v>
      </c>
      <c r="AO163" s="66"/>
    </row>
    <row r="164" spans="1:41" s="22" customFormat="1" ht="48.75" customHeight="1" x14ac:dyDescent="0.15">
      <c r="A164" s="43"/>
      <c r="B164" s="44"/>
      <c r="C164" s="112" t="s">
        <v>1088</v>
      </c>
      <c r="D164" s="112" t="s">
        <v>129</v>
      </c>
      <c r="E164" s="45"/>
      <c r="F164" s="45"/>
      <c r="G164" s="73"/>
      <c r="H164" s="47"/>
      <c r="I164" s="48">
        <v>0.51</v>
      </c>
      <c r="J164" s="49">
        <v>0.49</v>
      </c>
      <c r="K164" s="49"/>
      <c r="L164" s="49"/>
      <c r="M164" s="49"/>
      <c r="N164" s="50">
        <f>SUM(I164:M164)</f>
        <v>1</v>
      </c>
      <c r="O164" s="51"/>
      <c r="P164" s="52">
        <v>8</v>
      </c>
      <c r="Q164" s="53">
        <v>8</v>
      </c>
      <c r="R164" s="53">
        <v>8</v>
      </c>
      <c r="S164" s="53">
        <v>8</v>
      </c>
      <c r="T164" s="53"/>
      <c r="U164" s="54">
        <f>ROUND(((P164*I164)+(Q164*J164)+(R164*K164)+(S164*L164)+(T164*M164)),2)</f>
        <v>8</v>
      </c>
      <c r="V164" s="55">
        <f>IF(U164&gt;=8,8,U164)</f>
        <v>8</v>
      </c>
      <c r="W164" s="56">
        <v>11435747000</v>
      </c>
      <c r="X164" s="56">
        <v>101855610000</v>
      </c>
      <c r="Y164" s="56"/>
      <c r="Z164" s="56"/>
      <c r="AA164" s="57"/>
      <c r="AB164" s="476">
        <f>(((((W164*I164)+(X164*J164)+(Y164*K164)+(Z164*L164)+(AA164*M164))/$L$2)))</f>
        <v>1.68881948380576</v>
      </c>
      <c r="AC164" s="536">
        <f>12*AB164</f>
        <v>20.265833805669118</v>
      </c>
      <c r="AD164" s="478">
        <f>IF(AC164&gt;=12,12,AC164)</f>
        <v>12</v>
      </c>
      <c r="AE164" s="59"/>
      <c r="AF164" s="59">
        <v>0.4</v>
      </c>
      <c r="AG164" s="263">
        <v>19.8</v>
      </c>
      <c r="AH164" s="60">
        <f>V164+AD164+AG164+AE164+AF164</f>
        <v>40.199999999999996</v>
      </c>
      <c r="AI164" s="55">
        <f>IF(AH164&gt;=40,40,AH164)</f>
        <v>40</v>
      </c>
      <c r="AJ164" s="61"/>
      <c r="AK164" s="62"/>
      <c r="AL164" s="63"/>
      <c r="AM164" s="64">
        <f>100%+AL164</f>
        <v>1</v>
      </c>
      <c r="AN164" s="65">
        <f>ROUNDUP((($E$2*AM164-$AN$4)*AJ164+$AN$4),-3)</f>
        <v>0</v>
      </c>
      <c r="AO164" s="66"/>
    </row>
    <row r="165" spans="1:41" s="22" customFormat="1" ht="48.75" customHeight="1" x14ac:dyDescent="0.15">
      <c r="A165" s="43"/>
      <c r="B165" s="44"/>
      <c r="C165" s="115" t="s">
        <v>1160</v>
      </c>
      <c r="D165" s="106" t="s">
        <v>1256</v>
      </c>
      <c r="E165" s="115" t="s">
        <v>1224</v>
      </c>
      <c r="F165" s="45"/>
      <c r="G165" s="46"/>
      <c r="H165" s="47"/>
      <c r="I165" s="172">
        <v>0.6</v>
      </c>
      <c r="J165" s="217">
        <v>0.3</v>
      </c>
      <c r="K165" s="217">
        <v>0.1</v>
      </c>
      <c r="L165" s="217"/>
      <c r="M165" s="217"/>
      <c r="N165" s="50">
        <f>SUM(I165:M165)</f>
        <v>0.99999999999999989</v>
      </c>
      <c r="O165" s="51"/>
      <c r="P165" s="52">
        <v>8</v>
      </c>
      <c r="Q165" s="53">
        <v>8</v>
      </c>
      <c r="R165" s="53">
        <v>8</v>
      </c>
      <c r="S165" s="53"/>
      <c r="T165" s="53"/>
      <c r="U165" s="54">
        <f>ROUND(((P165*I165)+(Q165*J165)+(R165*K165)+(S165*L165)+(T165*M165)),2)</f>
        <v>8</v>
      </c>
      <c r="V165" s="55">
        <f>IF(U165&gt;=8,8,U165)</f>
        <v>8</v>
      </c>
      <c r="W165" s="56">
        <v>209657563000</v>
      </c>
      <c r="X165" s="56"/>
      <c r="Y165" s="56"/>
      <c r="Z165" s="56"/>
      <c r="AA165" s="57"/>
      <c r="AB165" s="476">
        <f>(((((W165*I165)+(X165*J165)+(Y165*K165)+(Z165*L165)+(AA165*M165))/$L$2)))</f>
        <v>3.8112419492349616</v>
      </c>
      <c r="AC165" s="536">
        <f>12*AB165</f>
        <v>45.734903390819539</v>
      </c>
      <c r="AD165" s="478">
        <f>IF(AC165&gt;=12,12,AC165)</f>
        <v>12</v>
      </c>
      <c r="AE165" s="59"/>
      <c r="AF165" s="59">
        <v>0.4</v>
      </c>
      <c r="AG165" s="496">
        <v>20</v>
      </c>
      <c r="AH165" s="60">
        <f t="shared" ref="AH165" si="196">V165+AD165+AG165+AE165+AF165</f>
        <v>40.4</v>
      </c>
      <c r="AI165" s="55">
        <f>IF(AH165&gt;=40,40,AH165)</f>
        <v>40</v>
      </c>
      <c r="AJ165" s="61"/>
      <c r="AK165" s="62"/>
      <c r="AL165" s="63"/>
      <c r="AM165" s="64">
        <f>100%+AL165</f>
        <v>1</v>
      </c>
      <c r="AN165" s="65">
        <f>ROUNDUP((($E$2*AM165-$AN$4)*AJ165+$AN$4),-3)</f>
        <v>0</v>
      </c>
      <c r="AO165" s="66"/>
    </row>
    <row r="166" spans="1:41" s="22" customFormat="1" ht="26.25" customHeight="1" x14ac:dyDescent="0.15">
      <c r="A166" s="177"/>
      <c r="B166" s="595"/>
      <c r="C166" s="843" t="s">
        <v>1171</v>
      </c>
      <c r="D166" s="844"/>
      <c r="E166" s="844"/>
      <c r="F166" s="845"/>
      <c r="G166" s="46"/>
      <c r="H166" s="47"/>
      <c r="I166" s="172"/>
      <c r="J166" s="217"/>
      <c r="K166" s="217"/>
      <c r="L166" s="217"/>
      <c r="M166" s="217"/>
      <c r="N166" s="50"/>
      <c r="O166" s="51"/>
      <c r="P166" s="234">
        <v>93.42</v>
      </c>
      <c r="Q166" s="53">
        <v>88</v>
      </c>
      <c r="R166" s="53">
        <v>88</v>
      </c>
      <c r="S166" s="54"/>
      <c r="T166" s="54"/>
      <c r="U166" s="496">
        <f>(I165*P166)+(J165*Q166)+(K165*R166)+(L165*S166)</f>
        <v>91.251999999999995</v>
      </c>
      <c r="V166" s="55"/>
      <c r="W166" s="56"/>
      <c r="X166" s="56"/>
      <c r="Y166" s="56"/>
      <c r="Z166" s="56"/>
      <c r="AA166" s="57"/>
      <c r="AB166" s="476"/>
      <c r="AC166" s="536"/>
      <c r="AD166" s="478"/>
      <c r="AE166" s="59"/>
      <c r="AF166" s="59"/>
      <c r="AG166" s="263"/>
      <c r="AH166" s="60"/>
      <c r="AI166" s="55"/>
      <c r="AJ166" s="61"/>
      <c r="AK166" s="62"/>
      <c r="AL166" s="63"/>
      <c r="AM166" s="64"/>
      <c r="AN166" s="65"/>
      <c r="AO166" s="66"/>
    </row>
    <row r="167" spans="1:41" s="22" customFormat="1" ht="48.75" customHeight="1" x14ac:dyDescent="0.15">
      <c r="A167" s="43"/>
      <c r="B167" s="44"/>
      <c r="C167" s="112" t="s">
        <v>1170</v>
      </c>
      <c r="D167" s="528" t="s">
        <v>1278</v>
      </c>
      <c r="E167" s="73"/>
      <c r="F167" s="45"/>
      <c r="G167" s="46"/>
      <c r="H167" s="47"/>
      <c r="I167" s="48">
        <v>0.6</v>
      </c>
      <c r="J167" s="49">
        <v>0.4</v>
      </c>
      <c r="K167" s="49"/>
      <c r="L167" s="49"/>
      <c r="M167" s="49"/>
      <c r="N167" s="50">
        <f>SUM(I167:M167)</f>
        <v>1</v>
      </c>
      <c r="O167" s="51"/>
      <c r="P167" s="52">
        <v>8</v>
      </c>
      <c r="Q167" s="53">
        <v>8</v>
      </c>
      <c r="R167" s="53"/>
      <c r="S167" s="53"/>
      <c r="T167" s="53"/>
      <c r="U167" s="54">
        <f>ROUND(((P167*I167)+(Q167*J167)+(R167*K167)+(S167*L167)+(T167*M167)),2)</f>
        <v>8</v>
      </c>
      <c r="V167" s="55">
        <f>IF(U167&gt;=8,8,U167)</f>
        <v>8</v>
      </c>
      <c r="W167" s="56">
        <v>211239752000</v>
      </c>
      <c r="X167" s="56">
        <v>3600000000</v>
      </c>
      <c r="Y167" s="57"/>
      <c r="Z167" s="56"/>
      <c r="AA167" s="57"/>
      <c r="AB167" s="476">
        <f>(((((W167*I167)+(X167*J167)+(Y167*K167)+(Z167*L167)+(AA167*M167))/$L$2)))</f>
        <v>3.8836318289483969</v>
      </c>
      <c r="AC167" s="536">
        <f>12*AB167</f>
        <v>46.603581947380761</v>
      </c>
      <c r="AD167" s="478">
        <f>IF(AC167&gt;=12,12,AC167)</f>
        <v>12</v>
      </c>
      <c r="AE167" s="59"/>
      <c r="AF167" s="59">
        <v>0.4</v>
      </c>
      <c r="AG167" s="496">
        <v>19.600000000000001</v>
      </c>
      <c r="AH167" s="60">
        <f>V167+AD167+AG167+AE167+AF167</f>
        <v>40</v>
      </c>
      <c r="AI167" s="55">
        <f>IF(AH167&gt;=40,40,AH167)</f>
        <v>40</v>
      </c>
      <c r="AJ167" s="61"/>
      <c r="AK167" s="62"/>
      <c r="AL167" s="63"/>
      <c r="AM167" s="64">
        <f>100%+AL167</f>
        <v>1</v>
      </c>
      <c r="AN167" s="65">
        <f>ROUNDUP((($E$2*AM167-$AN$4)*AJ167+$AN$4),-3)</f>
        <v>0</v>
      </c>
      <c r="AO167" s="66"/>
    </row>
    <row r="168" spans="1:41" s="22" customFormat="1" ht="26.25" customHeight="1" x14ac:dyDescent="0.15">
      <c r="A168" s="43"/>
      <c r="B168" s="44"/>
      <c r="C168" s="843" t="s">
        <v>1172</v>
      </c>
      <c r="D168" s="844"/>
      <c r="E168" s="844"/>
      <c r="F168" s="845"/>
      <c r="G168" s="46"/>
      <c r="H168" s="47"/>
      <c r="I168" s="172"/>
      <c r="J168" s="217"/>
      <c r="K168" s="217"/>
      <c r="L168" s="217"/>
      <c r="M168" s="217"/>
      <c r="N168" s="50"/>
      <c r="O168" s="51"/>
      <c r="P168" s="584">
        <v>87.05</v>
      </c>
      <c r="Q168" s="53">
        <v>88</v>
      </c>
      <c r="R168" s="53"/>
      <c r="S168" s="585"/>
      <c r="T168" s="54"/>
      <c r="U168" s="496">
        <f>(I167*P168)+(J167*Q168)+(K167*R168)+(L167*S168)</f>
        <v>87.43</v>
      </c>
      <c r="V168" s="55">
        <f>IF(U168&gt;=8,8,U168)</f>
        <v>8</v>
      </c>
      <c r="W168" s="56"/>
      <c r="X168" s="56"/>
      <c r="Y168" s="56"/>
      <c r="Z168" s="56"/>
      <c r="AA168" s="57"/>
      <c r="AB168" s="476"/>
      <c r="AC168" s="536"/>
      <c r="AD168" s="478"/>
      <c r="AE168" s="59"/>
      <c r="AF168" s="59"/>
      <c r="AG168" s="263"/>
      <c r="AH168" s="60"/>
      <c r="AI168" s="55"/>
      <c r="AJ168" s="61"/>
      <c r="AK168" s="62"/>
      <c r="AL168" s="63"/>
      <c r="AM168" s="64"/>
      <c r="AN168" s="65"/>
      <c r="AO168" s="66"/>
    </row>
    <row r="169" spans="1:41" s="22" customFormat="1" ht="48.75" customHeight="1" x14ac:dyDescent="0.15">
      <c r="A169" s="43"/>
      <c r="B169" s="44"/>
      <c r="C169" s="113" t="s">
        <v>1265</v>
      </c>
      <c r="D169" s="636" t="s">
        <v>1209</v>
      </c>
      <c r="E169" s="45"/>
      <c r="F169" s="45"/>
      <c r="G169" s="83"/>
      <c r="H169" s="47"/>
      <c r="I169" s="48">
        <v>0.6</v>
      </c>
      <c r="J169" s="217">
        <v>0.4</v>
      </c>
      <c r="K169" s="49"/>
      <c r="L169" s="49"/>
      <c r="M169" s="49"/>
      <c r="N169" s="50">
        <f t="shared" ref="N169:N172" si="197">SUM(I169:M169)</f>
        <v>1</v>
      </c>
      <c r="O169" s="51"/>
      <c r="P169" s="52">
        <v>8</v>
      </c>
      <c r="Q169" s="53">
        <v>8</v>
      </c>
      <c r="R169" s="53"/>
      <c r="S169" s="53"/>
      <c r="T169" s="53"/>
      <c r="U169" s="54">
        <f t="shared" ref="U169:U173" si="198">ROUND(((P169*I169)+(Q169*J169)+(R169*K169)+(S169*L169)+(T169*M169)),2)</f>
        <v>8</v>
      </c>
      <c r="V169" s="55">
        <f>IF(U169&gt;=8,8,U169)</f>
        <v>8</v>
      </c>
      <c r="W169" s="56">
        <v>222945933000</v>
      </c>
      <c r="X169" s="68">
        <v>2462247000</v>
      </c>
      <c r="Y169" s="68"/>
      <c r="Z169" s="68"/>
      <c r="AA169" s="57"/>
      <c r="AB169" s="476">
        <f t="shared" ref="AB169:AB173" si="199">(((((W169*I169)+(X169*J169)+(Y169*K169)+(Z169*L169)+(AA169*M169))/$L$2)))</f>
        <v>4.0826432686242393</v>
      </c>
      <c r="AC169" s="536">
        <f t="shared" ref="AC169:AC173" si="200">12*AB169</f>
        <v>48.991719223490875</v>
      </c>
      <c r="AD169" s="478">
        <f t="shared" ref="AD169:AD173" si="201">IF(AC169&gt;=12,12,AC169)</f>
        <v>12</v>
      </c>
      <c r="AE169" s="59"/>
      <c r="AF169" s="59">
        <v>0.3</v>
      </c>
      <c r="AG169" s="263">
        <v>19.8</v>
      </c>
      <c r="AH169" s="60">
        <f t="shared" ref="AH169:AH173" si="202">V169+AD169+AG169+AE169+AF169</f>
        <v>40.099999999999994</v>
      </c>
      <c r="AI169" s="55">
        <f t="shared" ref="AI169:AI173" si="203">IF(AH169&gt;=40,40,AH169)</f>
        <v>40</v>
      </c>
      <c r="AJ169" s="61"/>
      <c r="AK169" s="62"/>
      <c r="AL169" s="63"/>
      <c r="AM169" s="64">
        <f>100%+AL169</f>
        <v>1</v>
      </c>
      <c r="AN169" s="65">
        <f>ROUNDUP((($E$2*AM169-$AN$4)*AJ169+$AN$4),-3)</f>
        <v>0</v>
      </c>
      <c r="AO169" s="66"/>
    </row>
    <row r="170" spans="1:41" s="22" customFormat="1" ht="48.75" customHeight="1" x14ac:dyDescent="0.15">
      <c r="A170" s="43"/>
      <c r="B170" s="44"/>
      <c r="C170" s="112" t="s">
        <v>1061</v>
      </c>
      <c r="D170" s="636" t="s">
        <v>1280</v>
      </c>
      <c r="E170" s="83" t="s">
        <v>1215</v>
      </c>
      <c r="F170" s="45"/>
      <c r="G170" s="73"/>
      <c r="H170" s="47"/>
      <c r="I170" s="48">
        <v>0.5</v>
      </c>
      <c r="J170" s="49">
        <v>0.31</v>
      </c>
      <c r="K170" s="49">
        <v>0.19</v>
      </c>
      <c r="L170" s="49"/>
      <c r="M170" s="49"/>
      <c r="N170" s="50">
        <f t="shared" si="197"/>
        <v>1</v>
      </c>
      <c r="O170" s="51"/>
      <c r="P170" s="52">
        <v>8</v>
      </c>
      <c r="Q170" s="53">
        <v>8</v>
      </c>
      <c r="R170" s="53">
        <v>8</v>
      </c>
      <c r="S170" s="53"/>
      <c r="T170" s="53"/>
      <c r="U170" s="54">
        <f t="shared" si="198"/>
        <v>8</v>
      </c>
      <c r="V170" s="55">
        <f t="shared" ref="V170" si="204">IF(U170&gt;=8,8,U170)</f>
        <v>8</v>
      </c>
      <c r="W170" s="57">
        <v>93569101000</v>
      </c>
      <c r="X170" s="57">
        <v>6300000000</v>
      </c>
      <c r="Y170" s="56">
        <v>18092441000</v>
      </c>
      <c r="Z170" s="56"/>
      <c r="AA170" s="57"/>
      <c r="AB170" s="476">
        <f t="shared" si="199"/>
        <v>1.5807680346529045</v>
      </c>
      <c r="AC170" s="536">
        <f t="shared" si="200"/>
        <v>18.969216415834854</v>
      </c>
      <c r="AD170" s="478">
        <f t="shared" si="201"/>
        <v>12</v>
      </c>
      <c r="AE170" s="59"/>
      <c r="AF170" s="59">
        <v>0.3</v>
      </c>
      <c r="AG170" s="263">
        <v>19.8</v>
      </c>
      <c r="AH170" s="60">
        <f t="shared" si="202"/>
        <v>40.099999999999994</v>
      </c>
      <c r="AI170" s="55">
        <f t="shared" si="203"/>
        <v>40</v>
      </c>
      <c r="AJ170" s="61"/>
      <c r="AK170" s="62"/>
      <c r="AL170" s="63"/>
      <c r="AM170" s="64">
        <f>100%+AL170</f>
        <v>1</v>
      </c>
      <c r="AN170" s="65">
        <f>ROUNDUP((($E$2*AM170-$AN$4)*AJ170+$AN$4),-3)</f>
        <v>0</v>
      </c>
      <c r="AO170" s="66"/>
    </row>
    <row r="171" spans="1:41" s="22" customFormat="1" ht="48.75" customHeight="1" x14ac:dyDescent="0.15">
      <c r="A171" s="43"/>
      <c r="B171" s="44"/>
      <c r="C171" s="633" t="s">
        <v>1048</v>
      </c>
      <c r="D171" s="112" t="s">
        <v>1213</v>
      </c>
      <c r="E171" s="550"/>
      <c r="F171" s="550"/>
      <c r="G171" s="499"/>
      <c r="H171" s="47"/>
      <c r="I171" s="48">
        <v>0.65</v>
      </c>
      <c r="J171" s="49">
        <v>0.35</v>
      </c>
      <c r="K171" s="49"/>
      <c r="L171" s="49"/>
      <c r="M171" s="49"/>
      <c r="N171" s="50">
        <f t="shared" si="197"/>
        <v>1</v>
      </c>
      <c r="O171" s="51"/>
      <c r="P171" s="52">
        <v>8</v>
      </c>
      <c r="Q171" s="53">
        <v>8</v>
      </c>
      <c r="R171" s="53"/>
      <c r="S171" s="53"/>
      <c r="T171" s="53"/>
      <c r="U171" s="54">
        <f t="shared" si="198"/>
        <v>8</v>
      </c>
      <c r="V171" s="55">
        <f>IF(U171&gt;=8,8,U171)</f>
        <v>8</v>
      </c>
      <c r="W171" s="56">
        <v>202526145000</v>
      </c>
      <c r="X171" s="56">
        <v>10500000000</v>
      </c>
      <c r="Y171" s="56"/>
      <c r="Z171" s="56"/>
      <c r="AA171" s="57"/>
      <c r="AB171" s="476">
        <f t="shared" si="199"/>
        <v>4.0997472064322498</v>
      </c>
      <c r="AC171" s="536">
        <f t="shared" si="200"/>
        <v>49.196966477186997</v>
      </c>
      <c r="AD171" s="478">
        <f t="shared" si="201"/>
        <v>12</v>
      </c>
      <c r="AE171" s="59"/>
      <c r="AF171" s="59">
        <v>0.3</v>
      </c>
      <c r="AG171" s="263">
        <v>19.8</v>
      </c>
      <c r="AH171" s="60">
        <f t="shared" si="202"/>
        <v>40.099999999999994</v>
      </c>
      <c r="AI171" s="55">
        <f t="shared" si="203"/>
        <v>40</v>
      </c>
      <c r="AJ171" s="61"/>
      <c r="AK171" s="62"/>
      <c r="AL171" s="63"/>
      <c r="AM171" s="64"/>
      <c r="AN171" s="65"/>
      <c r="AO171" s="66"/>
    </row>
    <row r="172" spans="1:41" s="22" customFormat="1" ht="48.75" customHeight="1" x14ac:dyDescent="0.15">
      <c r="A172" s="43"/>
      <c r="B172" s="44"/>
      <c r="C172" s="113" t="s">
        <v>1130</v>
      </c>
      <c r="D172" s="636" t="s">
        <v>1222</v>
      </c>
      <c r="E172" s="80"/>
      <c r="F172" s="80"/>
      <c r="G172" s="542"/>
      <c r="H172" s="47"/>
      <c r="I172" s="48">
        <v>0.65</v>
      </c>
      <c r="J172" s="217">
        <v>0.35</v>
      </c>
      <c r="K172" s="49"/>
      <c r="L172" s="49"/>
      <c r="M172" s="49"/>
      <c r="N172" s="527">
        <f t="shared" si="197"/>
        <v>1</v>
      </c>
      <c r="O172" s="51"/>
      <c r="P172" s="52">
        <v>8</v>
      </c>
      <c r="Q172" s="53">
        <v>8</v>
      </c>
      <c r="R172" s="53"/>
      <c r="S172" s="53"/>
      <c r="T172" s="53"/>
      <c r="U172" s="54">
        <f t="shared" si="198"/>
        <v>8</v>
      </c>
      <c r="V172" s="55">
        <f>IF(U172&gt;=8,8,U172)</f>
        <v>8</v>
      </c>
      <c r="W172" s="56">
        <v>723688750000</v>
      </c>
      <c r="X172" s="57">
        <v>11100000000</v>
      </c>
      <c r="Y172" s="57"/>
      <c r="Z172" s="68"/>
      <c r="AA172" s="57"/>
      <c r="AB172" s="476">
        <f t="shared" si="199"/>
        <v>14.369511633881897</v>
      </c>
      <c r="AC172" s="536">
        <f t="shared" si="200"/>
        <v>172.43413960658276</v>
      </c>
      <c r="AD172" s="478">
        <f t="shared" si="201"/>
        <v>12</v>
      </c>
      <c r="AE172" s="59"/>
      <c r="AF172" s="59">
        <v>0.3</v>
      </c>
      <c r="AG172" s="263">
        <v>19.8</v>
      </c>
      <c r="AH172" s="60">
        <f t="shared" si="202"/>
        <v>40.099999999999994</v>
      </c>
      <c r="AI172" s="55">
        <f t="shared" si="203"/>
        <v>40</v>
      </c>
      <c r="AJ172" s="61"/>
      <c r="AK172" s="62"/>
      <c r="AL172" s="63"/>
      <c r="AM172" s="64">
        <f t="shared" ref="AM172:AM176" si="205">100%+AL172</f>
        <v>1</v>
      </c>
      <c r="AN172" s="65">
        <f t="shared" ref="AN172:AN176" si="206">ROUNDUP((($E$2*AM172-$AN$4)*AJ172+$AN$4),-3)</f>
        <v>0</v>
      </c>
      <c r="AO172" s="66"/>
    </row>
    <row r="173" spans="1:41" s="22" customFormat="1" ht="48.75" customHeight="1" x14ac:dyDescent="0.15">
      <c r="A173" s="43"/>
      <c r="B173" s="44"/>
      <c r="C173" s="113" t="s">
        <v>1245</v>
      </c>
      <c r="D173" s="255" t="s">
        <v>1212</v>
      </c>
      <c r="E173" s="80"/>
      <c r="F173" s="80"/>
      <c r="G173" s="542"/>
      <c r="H173" s="47"/>
      <c r="I173" s="48">
        <v>0.6</v>
      </c>
      <c r="J173" s="217">
        <v>0.4</v>
      </c>
      <c r="K173" s="49"/>
      <c r="L173" s="49"/>
      <c r="M173" s="49"/>
      <c r="N173" s="527">
        <f t="shared" ref="N173" si="207">SUM(I173:M173)</f>
        <v>1</v>
      </c>
      <c r="O173" s="51"/>
      <c r="P173" s="52">
        <v>8</v>
      </c>
      <c r="Q173" s="53">
        <v>8</v>
      </c>
      <c r="R173" s="53"/>
      <c r="S173" s="53"/>
      <c r="T173" s="53"/>
      <c r="U173" s="54">
        <f t="shared" si="198"/>
        <v>8</v>
      </c>
      <c r="V173" s="55">
        <f>IF(U173&gt;=8,8,U173)</f>
        <v>8</v>
      </c>
      <c r="W173" s="56">
        <v>53794806000</v>
      </c>
      <c r="X173" s="57">
        <v>13491366000</v>
      </c>
      <c r="Y173" s="57"/>
      <c r="Z173" s="68"/>
      <c r="AA173" s="57"/>
      <c r="AB173" s="476">
        <f t="shared" si="199"/>
        <v>1.1414053368187411</v>
      </c>
      <c r="AC173" s="536">
        <f t="shared" si="200"/>
        <v>13.696864041824893</v>
      </c>
      <c r="AD173" s="478">
        <f t="shared" si="201"/>
        <v>12</v>
      </c>
      <c r="AE173" s="59"/>
      <c r="AF173" s="59">
        <v>0.3</v>
      </c>
      <c r="AG173" s="263">
        <v>19.8</v>
      </c>
      <c r="AH173" s="60">
        <f t="shared" si="202"/>
        <v>40.099999999999994</v>
      </c>
      <c r="AI173" s="55">
        <f t="shared" si="203"/>
        <v>40</v>
      </c>
      <c r="AJ173" s="61"/>
      <c r="AK173" s="62"/>
      <c r="AL173" s="63"/>
      <c r="AM173" s="64">
        <f t="shared" si="205"/>
        <v>1</v>
      </c>
      <c r="AN173" s="65">
        <f t="shared" si="206"/>
        <v>0</v>
      </c>
      <c r="AO173" s="66"/>
    </row>
    <row r="174" spans="1:41" s="22" customFormat="1" ht="48" customHeight="1" x14ac:dyDescent="0.15">
      <c r="A174" s="43"/>
      <c r="B174" s="44"/>
      <c r="C174" s="112" t="s">
        <v>1246</v>
      </c>
      <c r="D174" s="112" t="s">
        <v>1268</v>
      </c>
      <c r="E174" s="45"/>
      <c r="F174" s="82"/>
      <c r="G174" s="46"/>
      <c r="H174" s="47"/>
      <c r="I174" s="172">
        <v>0.51</v>
      </c>
      <c r="J174" s="217">
        <v>0.48430000000000001</v>
      </c>
      <c r="K174" s="49"/>
      <c r="L174" s="49"/>
      <c r="M174" s="49"/>
      <c r="N174" s="50">
        <f>SUM(I174:M174)</f>
        <v>0.99429999999999996</v>
      </c>
      <c r="O174" s="51"/>
      <c r="P174" s="52">
        <v>8</v>
      </c>
      <c r="Q174" s="53">
        <v>8</v>
      </c>
      <c r="R174" s="53"/>
      <c r="S174" s="53"/>
      <c r="T174" s="53"/>
      <c r="U174" s="54">
        <f>ROUND(((P174*I174)+(Q174*J174)+(R174*K174)+(S174*L174)+(T174*M174)),2)</f>
        <v>7.95</v>
      </c>
      <c r="V174" s="55">
        <f>IF(U174&gt;=8,8,U174)</f>
        <v>7.95</v>
      </c>
      <c r="W174" s="56">
        <v>29314313000</v>
      </c>
      <c r="X174" s="56">
        <v>41053240000</v>
      </c>
      <c r="Y174" s="56"/>
      <c r="Z174" s="56"/>
      <c r="AA174" s="167"/>
      <c r="AB174" s="551">
        <f>(((((W174*I174)+(X174*J174)+(Y174*K174)+(Z174*L174)+(AA174*M174))/$L$2)))</f>
        <v>1.0553291462992689</v>
      </c>
      <c r="AC174" s="536">
        <f>12*AB174</f>
        <v>12.663949755591226</v>
      </c>
      <c r="AD174" s="488">
        <f>IF(AC174&gt;=12,12,AC174)</f>
        <v>12</v>
      </c>
      <c r="AE174" s="182"/>
      <c r="AF174" s="59">
        <v>0.3</v>
      </c>
      <c r="AG174" s="263">
        <v>19.600000000000001</v>
      </c>
      <c r="AH174" s="60">
        <f>V174+AD174+AG174+AE174+AF174</f>
        <v>39.849999999999994</v>
      </c>
      <c r="AI174" s="55">
        <f>IF(AH174&gt;=40,40,AH174)</f>
        <v>39.849999999999994</v>
      </c>
      <c r="AJ174" s="61"/>
      <c r="AK174" s="62"/>
      <c r="AL174" s="63"/>
      <c r="AM174" s="64">
        <f t="shared" si="205"/>
        <v>1</v>
      </c>
      <c r="AN174" s="65">
        <f t="shared" si="206"/>
        <v>0</v>
      </c>
      <c r="AO174" s="66"/>
    </row>
    <row r="175" spans="1:41" s="22" customFormat="1" ht="58.5" customHeight="1" x14ac:dyDescent="0.15">
      <c r="A175" s="43"/>
      <c r="B175" s="44"/>
      <c r="C175" s="114" t="s">
        <v>87</v>
      </c>
      <c r="D175" s="112" t="s">
        <v>1235</v>
      </c>
      <c r="E175" s="45"/>
      <c r="F175" s="82"/>
      <c r="G175" s="117"/>
      <c r="H175" s="47"/>
      <c r="I175" s="48">
        <v>0.6</v>
      </c>
      <c r="J175" s="49">
        <v>0.4</v>
      </c>
      <c r="K175" s="49"/>
      <c r="L175" s="49"/>
      <c r="M175" s="49"/>
      <c r="N175" s="50">
        <f>SUM(I175:M175)</f>
        <v>1</v>
      </c>
      <c r="O175" s="51"/>
      <c r="P175" s="52">
        <v>8</v>
      </c>
      <c r="Q175" s="630">
        <v>7.8</v>
      </c>
      <c r="R175" s="53"/>
      <c r="S175" s="53"/>
      <c r="T175" s="53"/>
      <c r="U175" s="54">
        <f>ROUND(((P175*I175)+(Q175*J175)+(R175*K175)+(S175*L175)+(T175*M175)),2)</f>
        <v>7.92</v>
      </c>
      <c r="V175" s="55">
        <f>IF(U175&gt;=8,8,U175)</f>
        <v>7.92</v>
      </c>
      <c r="W175" s="56">
        <v>44042725000</v>
      </c>
      <c r="X175" s="56">
        <v>19170687000</v>
      </c>
      <c r="Y175" s="57"/>
      <c r="Z175" s="56"/>
      <c r="AA175" s="57"/>
      <c r="AB175" s="551">
        <f>(((((W175*I175)+(X175*J175)+(Y175*K175)+(Z175*L175)+(AA175*M175))/$L$2)))</f>
        <v>1.0329553374549858</v>
      </c>
      <c r="AC175" s="536">
        <f>12*AB175</f>
        <v>12.395464049459829</v>
      </c>
      <c r="AD175" s="488">
        <f>IF(AC175&gt;=12,12,AC175)</f>
        <v>12</v>
      </c>
      <c r="AE175" s="59"/>
      <c r="AF175" s="59">
        <v>0.3</v>
      </c>
      <c r="AG175" s="263">
        <v>19.8</v>
      </c>
      <c r="AH175" s="60">
        <f>V175+AD175+AG175+AE175+AF175</f>
        <v>40.019999999999996</v>
      </c>
      <c r="AI175" s="55">
        <f>IF(AH175&gt;=40,40,AH175)</f>
        <v>40</v>
      </c>
      <c r="AJ175" s="61"/>
      <c r="AK175" s="62"/>
      <c r="AL175" s="63"/>
      <c r="AM175" s="64">
        <f t="shared" si="205"/>
        <v>1</v>
      </c>
      <c r="AN175" s="65">
        <f t="shared" si="206"/>
        <v>0</v>
      </c>
      <c r="AO175" s="66"/>
    </row>
    <row r="176" spans="1:41" s="22" customFormat="1" ht="56.25" customHeight="1" x14ac:dyDescent="0.15">
      <c r="A176" s="43"/>
      <c r="B176" s="44"/>
      <c r="C176" s="113" t="s">
        <v>1284</v>
      </c>
      <c r="D176" s="112" t="s">
        <v>62</v>
      </c>
      <c r="E176" s="45"/>
      <c r="F176" s="45"/>
      <c r="G176" s="46"/>
      <c r="H176" s="47"/>
      <c r="I176" s="172">
        <v>0.5</v>
      </c>
      <c r="J176" s="49">
        <v>0.5</v>
      </c>
      <c r="K176" s="49"/>
      <c r="L176" s="217"/>
      <c r="M176" s="49"/>
      <c r="N176" s="50">
        <f t="shared" ref="N176" si="208">SUM(I176:M176)</f>
        <v>1</v>
      </c>
      <c r="O176" s="51"/>
      <c r="P176" s="52">
        <v>8</v>
      </c>
      <c r="Q176" s="53">
        <v>8</v>
      </c>
      <c r="R176" s="53">
        <v>8</v>
      </c>
      <c r="S176" s="53">
        <v>8</v>
      </c>
      <c r="T176" s="53"/>
      <c r="U176" s="54">
        <f t="shared" ref="U176" si="209">ROUND(((P176*I176)+(Q176*J176)+(R176*K176)+(S176*L176)+(T176*M176)),2)</f>
        <v>8</v>
      </c>
      <c r="V176" s="55">
        <f t="shared" ref="V176" si="210">IF(U176&gt;=8,8,U176)</f>
        <v>8</v>
      </c>
      <c r="W176" s="56">
        <v>10800957000</v>
      </c>
      <c r="X176" s="56">
        <v>308569971000</v>
      </c>
      <c r="Y176" s="56"/>
      <c r="Z176" s="56"/>
      <c r="AA176" s="57"/>
      <c r="AB176" s="476">
        <f t="shared" ref="AB176" si="211">(((((W176*I176)+(X176*J176)+(Y176*K176)+(Z176*L176)+(AA176*M176))/$L$2)))</f>
        <v>4.8380474202103967</v>
      </c>
      <c r="AC176" s="536">
        <f t="shared" ref="AC176" si="212">12*AB176</f>
        <v>58.056569042524757</v>
      </c>
      <c r="AD176" s="478">
        <f t="shared" ref="AD176" si="213">IF(AC176&gt;=12,12,AC176)</f>
        <v>12</v>
      </c>
      <c r="AE176" s="182"/>
      <c r="AF176" s="59">
        <v>0.3</v>
      </c>
      <c r="AG176" s="263">
        <v>19.8</v>
      </c>
      <c r="AH176" s="60">
        <f t="shared" ref="AH176" si="214">V176+AD176+AG176+AE176+AF176</f>
        <v>40.099999999999994</v>
      </c>
      <c r="AI176" s="55">
        <f t="shared" ref="AI176" si="215">IF(AH176&gt;=40,40,AH176)</f>
        <v>40</v>
      </c>
      <c r="AJ176" s="61"/>
      <c r="AK176" s="62"/>
      <c r="AL176" s="63"/>
      <c r="AM176" s="64">
        <f t="shared" si="205"/>
        <v>1</v>
      </c>
      <c r="AN176" s="65">
        <f t="shared" si="206"/>
        <v>0</v>
      </c>
      <c r="AO176" s="66"/>
    </row>
    <row r="177" spans="1:41" s="22" customFormat="1" ht="26.25" customHeight="1" x14ac:dyDescent="0.15">
      <c r="A177" s="43"/>
      <c r="B177" s="44"/>
      <c r="C177" s="843" t="s">
        <v>1264</v>
      </c>
      <c r="D177" s="844"/>
      <c r="E177" s="844"/>
      <c r="F177" s="845"/>
      <c r="G177" s="46"/>
      <c r="H177" s="47"/>
      <c r="I177" s="172"/>
      <c r="J177" s="217"/>
      <c r="K177" s="217"/>
      <c r="L177" s="217"/>
      <c r="M177" s="217"/>
      <c r="N177" s="50"/>
      <c r="O177" s="51"/>
      <c r="P177" s="584">
        <v>88</v>
      </c>
      <c r="Q177" s="53">
        <v>86.25</v>
      </c>
      <c r="R177" s="53"/>
      <c r="S177" s="585"/>
      <c r="T177" s="54"/>
      <c r="U177" s="496">
        <f>(I149*P177)+(J149*Q177)+(K149*R177)+(L149*S177)</f>
        <v>87.3</v>
      </c>
      <c r="V177" s="55">
        <f>IF(U177&gt;=8,8,U177)</f>
        <v>8</v>
      </c>
      <c r="W177" s="56"/>
      <c r="X177" s="56"/>
      <c r="Y177" s="56"/>
      <c r="Z177" s="56"/>
      <c r="AA177" s="57"/>
      <c r="AB177" s="476"/>
      <c r="AC177" s="536"/>
      <c r="AD177" s="478"/>
      <c r="AE177" s="59"/>
      <c r="AF177" s="59"/>
      <c r="AG177" s="263"/>
      <c r="AH177" s="60"/>
      <c r="AI177" s="55"/>
      <c r="AJ177" s="61"/>
      <c r="AK177" s="62"/>
      <c r="AL177" s="63"/>
      <c r="AM177" s="64"/>
      <c r="AN177" s="65"/>
      <c r="AO177" s="66"/>
    </row>
    <row r="178" spans="1:41" s="22" customFormat="1" ht="27.75" customHeight="1" x14ac:dyDescent="0.15">
      <c r="A178" s="43"/>
      <c r="B178" s="44"/>
      <c r="C178" s="73"/>
      <c r="D178" s="73"/>
      <c r="E178" s="45"/>
      <c r="F178" s="73"/>
      <c r="G178" s="73"/>
      <c r="H178" s="47"/>
      <c r="I178" s="48"/>
      <c r="J178" s="49"/>
      <c r="K178" s="49"/>
      <c r="L178" s="49"/>
      <c r="M178" s="49"/>
      <c r="N178" s="50"/>
      <c r="O178" s="51"/>
      <c r="P178" s="52"/>
      <c r="Q178" s="53"/>
      <c r="R178" s="53"/>
      <c r="S178" s="53"/>
      <c r="T178" s="53"/>
      <c r="U178" s="54"/>
      <c r="V178" s="55"/>
      <c r="W178" s="56"/>
      <c r="X178" s="56"/>
      <c r="Y178" s="56"/>
      <c r="Z178" s="56"/>
      <c r="AA178" s="57"/>
      <c r="AB178" s="476"/>
      <c r="AC178" s="536"/>
      <c r="AD178" s="478"/>
      <c r="AE178" s="59"/>
      <c r="AF178" s="59"/>
      <c r="AG178" s="263"/>
      <c r="AH178" s="60"/>
      <c r="AI178" s="55"/>
      <c r="AJ178" s="61"/>
      <c r="AK178" s="62"/>
      <c r="AL178" s="63"/>
      <c r="AM178" s="64"/>
      <c r="AN178" s="65"/>
      <c r="AO178" s="66"/>
    </row>
    <row r="179" spans="1:41" s="22" customFormat="1" ht="60" customHeight="1" x14ac:dyDescent="0.15">
      <c r="A179" s="43"/>
      <c r="B179" s="164" t="s">
        <v>1251</v>
      </c>
      <c r="C179" s="222" t="s">
        <v>1179</v>
      </c>
      <c r="D179" s="117" t="s">
        <v>1180</v>
      </c>
      <c r="E179" s="80"/>
      <c r="F179" s="174" t="s">
        <v>1261</v>
      </c>
      <c r="G179" s="46"/>
      <c r="H179" s="47"/>
      <c r="I179" s="48">
        <v>0.51</v>
      </c>
      <c r="J179" s="49">
        <v>0.49</v>
      </c>
      <c r="K179" s="49"/>
      <c r="L179" s="49"/>
      <c r="M179" s="49"/>
      <c r="N179" s="50">
        <f t="shared" ref="N179" si="216">SUM(I179:M179)</f>
        <v>1</v>
      </c>
      <c r="O179" s="51"/>
      <c r="P179" s="52">
        <v>8</v>
      </c>
      <c r="Q179" s="53">
        <v>8</v>
      </c>
      <c r="R179" s="53"/>
      <c r="S179" s="53"/>
      <c r="T179" s="53"/>
      <c r="U179" s="54">
        <f t="shared" ref="U179" si="217">ROUND(((P179*I179)+(Q179*J179)+(R179*K179)+(S179*L179)+(T179*M179)),2)</f>
        <v>8</v>
      </c>
      <c r="V179" s="55">
        <f t="shared" ref="V179" si="218">IF(U179&gt;=8,8,U179)</f>
        <v>8</v>
      </c>
      <c r="W179" s="56">
        <v>14509876000</v>
      </c>
      <c r="X179" s="56">
        <v>53276397000</v>
      </c>
      <c r="Y179" s="56"/>
      <c r="Z179" s="56"/>
      <c r="AA179" s="57"/>
      <c r="AB179" s="551">
        <f t="shared" ref="AB179" si="219">(((((W179*I179)+(X179*J179)+(Y179*K179)+(Z179*L179)+(AA179*M179))/$L$2)))</f>
        <v>1.0151272061777521</v>
      </c>
      <c r="AC179" s="536">
        <f t="shared" ref="AC179" si="220">12*AB179</f>
        <v>12.181526474133026</v>
      </c>
      <c r="AD179" s="488">
        <f t="shared" ref="AD179" si="221">IF(AC179&gt;=12,12,AC179)</f>
        <v>12</v>
      </c>
      <c r="AE179" s="59"/>
      <c r="AF179" s="59">
        <v>0.4</v>
      </c>
      <c r="AG179" s="263">
        <v>19.8</v>
      </c>
      <c r="AH179" s="60">
        <f t="shared" ref="AH179" si="222">V179+AD179+AG179+AE179+AF179</f>
        <v>40.199999999999996</v>
      </c>
      <c r="AI179" s="55">
        <f t="shared" ref="AI179" si="223">IF(AH179&gt;=40,40,AH179)</f>
        <v>40</v>
      </c>
      <c r="AJ179" s="61"/>
      <c r="AK179" s="62"/>
      <c r="AL179" s="63"/>
      <c r="AM179" s="64"/>
      <c r="AN179" s="65"/>
      <c r="AO179" s="66"/>
    </row>
    <row r="180" spans="1:41" s="22" customFormat="1" ht="58.5" customHeight="1" x14ac:dyDescent="0.15">
      <c r="A180" s="43"/>
      <c r="B180" s="225"/>
      <c r="C180" s="82" t="s">
        <v>1289</v>
      </c>
      <c r="D180" s="82" t="s">
        <v>1267</v>
      </c>
      <c r="E180" s="45"/>
      <c r="F180" s="82"/>
      <c r="G180" s="117"/>
      <c r="H180" s="47"/>
      <c r="I180" s="48">
        <v>0.9</v>
      </c>
      <c r="J180" s="49">
        <v>0.1</v>
      </c>
      <c r="K180" s="49"/>
      <c r="L180" s="49"/>
      <c r="M180" s="49"/>
      <c r="N180" s="50">
        <f>SUM(I180:M180)</f>
        <v>1</v>
      </c>
      <c r="O180" s="51"/>
      <c r="P180" s="52">
        <v>8</v>
      </c>
      <c r="Q180" s="53">
        <v>8</v>
      </c>
      <c r="R180" s="53"/>
      <c r="S180" s="53"/>
      <c r="T180" s="53"/>
      <c r="U180" s="54">
        <f>ROUND(((P180*I180)+(Q180*J180)+(R180*K180)+(S180*L180)+(T180*M180)),2)</f>
        <v>8</v>
      </c>
      <c r="V180" s="55">
        <f>IF(U180&gt;=8,8,U180)</f>
        <v>8</v>
      </c>
      <c r="W180" s="57">
        <v>38883867000</v>
      </c>
      <c r="X180" s="57">
        <v>20000000000</v>
      </c>
      <c r="Y180" s="57"/>
      <c r="Z180" s="56"/>
      <c r="AA180" s="57"/>
      <c r="AB180" s="476">
        <f>(((((W180*I180)+(X180*J180)+(Y180*K180)+(Z180*L180)+(AA180*M180))/$L$2)))</f>
        <v>1.1208652531132048</v>
      </c>
      <c r="AC180" s="536">
        <f>12*AB180</f>
        <v>13.450383037358458</v>
      </c>
      <c r="AD180" s="478">
        <f>IF(AC180&gt;=12,12,AC180)</f>
        <v>12</v>
      </c>
      <c r="AE180" s="59"/>
      <c r="AF180" s="59">
        <v>0.3</v>
      </c>
      <c r="AG180" s="263">
        <v>19.8</v>
      </c>
      <c r="AH180" s="60">
        <f>V180+AD180+AG180+AE180+AF180</f>
        <v>40.099999999999994</v>
      </c>
      <c r="AI180" s="55">
        <f>IF(AH180&gt;=40,40,AH180)</f>
        <v>40</v>
      </c>
      <c r="AJ180" s="61"/>
      <c r="AK180" s="62"/>
      <c r="AL180" s="63"/>
      <c r="AM180" s="64">
        <f>100%+AL180</f>
        <v>1</v>
      </c>
      <c r="AN180" s="65">
        <f>ROUNDUP((($E$2*AM180-$AN$4)*AJ180+$AN$4),-3)</f>
        <v>0</v>
      </c>
      <c r="AO180" s="66"/>
    </row>
    <row r="181" spans="1:41" s="22" customFormat="1" ht="58.5" customHeight="1" x14ac:dyDescent="0.15">
      <c r="A181" s="43"/>
      <c r="B181" s="44"/>
      <c r="C181" s="80"/>
      <c r="D181" s="104"/>
      <c r="E181" s="45"/>
      <c r="F181" s="82"/>
      <c r="G181" s="46"/>
      <c r="H181" s="47"/>
      <c r="I181" s="48"/>
      <c r="J181" s="49"/>
      <c r="K181" s="49"/>
      <c r="L181" s="49"/>
      <c r="M181" s="49"/>
      <c r="N181" s="50"/>
      <c r="O181" s="51"/>
      <c r="P181" s="52"/>
      <c r="Q181" s="53"/>
      <c r="R181" s="53"/>
      <c r="S181" s="53"/>
      <c r="T181" s="53"/>
      <c r="U181" s="54"/>
      <c r="V181" s="55"/>
      <c r="W181" s="56"/>
      <c r="X181" s="56"/>
      <c r="Y181" s="56"/>
      <c r="Z181" s="56"/>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v>27</v>
      </c>
      <c r="B182" s="620" t="s">
        <v>105</v>
      </c>
      <c r="C182" s="621" t="s">
        <v>1099</v>
      </c>
      <c r="D182" s="621" t="s">
        <v>962</v>
      </c>
      <c r="E182" s="45"/>
      <c r="F182" s="82"/>
      <c r="G182" s="46"/>
      <c r="H182" s="47"/>
      <c r="I182" s="172">
        <v>0.6</v>
      </c>
      <c r="J182" s="217">
        <v>0.4</v>
      </c>
      <c r="K182" s="49"/>
      <c r="L182" s="49"/>
      <c r="M182" s="49"/>
      <c r="N182" s="50">
        <f>SUM(I182:M182)</f>
        <v>1</v>
      </c>
      <c r="O182" s="51"/>
      <c r="P182" s="53">
        <v>8</v>
      </c>
      <c r="Q182" s="53">
        <v>8</v>
      </c>
      <c r="R182" s="53"/>
      <c r="S182" s="53"/>
      <c r="T182" s="53"/>
      <c r="U182" s="54">
        <f>ROUND(((P182*I182)+(Q182*J182)+(R182*K182)+(S182*L182)+(T182*M182)),2)</f>
        <v>8</v>
      </c>
      <c r="V182" s="55">
        <f>IF(U182&gt;=8,8,U182)</f>
        <v>8</v>
      </c>
      <c r="W182" s="56">
        <v>43979609000</v>
      </c>
      <c r="X182" s="56">
        <v>18339670000</v>
      </c>
      <c r="Y182" s="56"/>
      <c r="Z182" s="56"/>
      <c r="AA182" s="167"/>
      <c r="AB182" s="551">
        <f>(((((W182*I182)+(X182*J182)+(Y182*K182)+(Z182*L182)+(AA182*M182))/$L$2)))</f>
        <v>1.0217369413849164</v>
      </c>
      <c r="AC182" s="536">
        <f>12*AB182</f>
        <v>12.260843296618997</v>
      </c>
      <c r="AD182" s="488">
        <f>IF(AC182&gt;=12,12,AC182)</f>
        <v>12</v>
      </c>
      <c r="AE182" s="182"/>
      <c r="AF182" s="59">
        <v>0.4</v>
      </c>
      <c r="AG182" s="263">
        <v>19.8</v>
      </c>
      <c r="AH182" s="60">
        <f>V182+AD182+AG182+AE182+AF182</f>
        <v>40.199999999999996</v>
      </c>
      <c r="AI182" s="55">
        <f>IF(AH182&gt;=40,40,AH182)</f>
        <v>40</v>
      </c>
      <c r="AJ182" s="61"/>
      <c r="AK182" s="62"/>
      <c r="AL182" s="63"/>
      <c r="AM182" s="64">
        <f>100%+AL182</f>
        <v>1</v>
      </c>
      <c r="AN182" s="65">
        <f>ROUNDUP((($E$2*AM182-$AN$4)*AJ182+$AN$4),-3)</f>
        <v>0</v>
      </c>
      <c r="AO182" s="66"/>
    </row>
    <row r="183" spans="1:41" s="22" customFormat="1" ht="48" customHeight="1" thickBot="1" x14ac:dyDescent="0.2">
      <c r="A183" s="43">
        <v>21</v>
      </c>
      <c r="B183" s="620" t="s">
        <v>105</v>
      </c>
      <c r="C183" s="622" t="s">
        <v>1070</v>
      </c>
      <c r="D183" s="623" t="s">
        <v>1188</v>
      </c>
      <c r="E183" s="80"/>
      <c r="F183" s="45"/>
      <c r="G183" s="46"/>
      <c r="H183" s="47"/>
      <c r="I183" s="48">
        <v>0.55000000000000004</v>
      </c>
      <c r="J183" s="49">
        <v>0.45</v>
      </c>
      <c r="K183" s="49"/>
      <c r="L183" s="49"/>
      <c r="M183" s="49"/>
      <c r="N183" s="50">
        <f>SUM(I183:M183)</f>
        <v>1</v>
      </c>
      <c r="O183" s="51"/>
      <c r="P183" s="52">
        <v>8</v>
      </c>
      <c r="Q183" s="581">
        <v>7.8</v>
      </c>
      <c r="R183" s="53"/>
      <c r="S183" s="53"/>
      <c r="T183" s="53"/>
      <c r="U183" s="54">
        <f>ROUND(((P183*I183)+(Q183*J183)+(R183*K183)+(S183*L183)+(T183*M183)),2)</f>
        <v>7.91</v>
      </c>
      <c r="V183" s="55">
        <f>IF(U183&gt;=8,8,U183)</f>
        <v>7.91</v>
      </c>
      <c r="W183" s="56">
        <v>40469345000</v>
      </c>
      <c r="X183" s="56">
        <v>25575994000</v>
      </c>
      <c r="Y183" s="56"/>
      <c r="Z183" s="56"/>
      <c r="AA183" s="57"/>
      <c r="AB183" s="551">
        <f>(((((W183*I183)+(X183*J183)+(Y183*K183)+(Z183*L183)+(AA183*M183))/$L$2)))</f>
        <v>1.0230610464464533</v>
      </c>
      <c r="AC183" s="536">
        <f>12*AB183</f>
        <v>12.276732557357441</v>
      </c>
      <c r="AD183" s="488">
        <f>IF(AC183&gt;=12,12,AC183)</f>
        <v>12</v>
      </c>
      <c r="AE183" s="59"/>
      <c r="AF183" s="59">
        <v>0.4</v>
      </c>
      <c r="AG183" s="263">
        <v>19.8</v>
      </c>
      <c r="AH183" s="60">
        <f>V183+AD183+AG183+AE183+AF183</f>
        <v>40.11</v>
      </c>
      <c r="AI183" s="55">
        <f>IF(AH183&gt;=40,40,AH183)</f>
        <v>40</v>
      </c>
      <c r="AJ183" s="61"/>
      <c r="AK183" s="62"/>
      <c r="AL183" s="63"/>
      <c r="AM183" s="64"/>
      <c r="AN183" s="65"/>
      <c r="AO183" s="66"/>
    </row>
    <row r="184" spans="1:41" s="22" customFormat="1" ht="48" customHeight="1" x14ac:dyDescent="0.15">
      <c r="A184" s="43">
        <v>7</v>
      </c>
      <c r="B184" s="624" t="s">
        <v>1250</v>
      </c>
      <c r="C184" s="625" t="s">
        <v>1257</v>
      </c>
      <c r="D184" s="626" t="s">
        <v>1190</v>
      </c>
      <c r="E184" s="163"/>
      <c r="F184" s="691"/>
      <c r="G184" s="46"/>
      <c r="H184" s="47"/>
      <c r="I184" s="172">
        <v>0.6</v>
      </c>
      <c r="J184" s="217">
        <v>0.4</v>
      </c>
      <c r="K184" s="49"/>
      <c r="L184" s="49"/>
      <c r="M184" s="49"/>
      <c r="N184" s="50">
        <f>SUM(I184:M184)</f>
        <v>1</v>
      </c>
      <c r="O184" s="51"/>
      <c r="P184" s="52">
        <v>8</v>
      </c>
      <c r="Q184" s="53">
        <v>8</v>
      </c>
      <c r="R184" s="53"/>
      <c r="S184" s="53"/>
      <c r="T184" s="53"/>
      <c r="U184" s="54">
        <f>ROUND(((P184*I184)+(Q184*J184)+(R184*K184)+(S184*L184)+(T184*M184)),2)</f>
        <v>8</v>
      </c>
      <c r="V184" s="55">
        <f>IF(U184&gt;=8,8,U184)</f>
        <v>8</v>
      </c>
      <c r="W184" s="57">
        <v>43641937000</v>
      </c>
      <c r="X184" s="56">
        <v>18587108000</v>
      </c>
      <c r="Y184" s="57"/>
      <c r="Z184" s="56"/>
      <c r="AA184" s="167"/>
      <c r="AB184" s="551">
        <f>(((((W184*I184)+(X184*J184)+(Y184*K184)+(Z184*L184)+(AA184*M184))/$L$2)))</f>
        <v>1.0185972869323261</v>
      </c>
      <c r="AC184" s="536">
        <f>12*AB184</f>
        <v>12.223167443187913</v>
      </c>
      <c r="AD184" s="488">
        <f>IF(AC184&gt;=12,12,AC184)</f>
        <v>12</v>
      </c>
      <c r="AE184" s="182"/>
      <c r="AF184" s="59">
        <v>0.4</v>
      </c>
      <c r="AG184" s="263">
        <v>19.8</v>
      </c>
      <c r="AH184" s="60">
        <f>V184+AD184+AG184+AE184+AF184</f>
        <v>40.199999999999996</v>
      </c>
      <c r="AI184" s="55">
        <f>IF(AH184&gt;=40,40,AH184)</f>
        <v>40</v>
      </c>
      <c r="AJ184" s="61"/>
      <c r="AK184" s="62"/>
      <c r="AL184" s="63"/>
      <c r="AM184" s="64">
        <f>100%+AL184</f>
        <v>1</v>
      </c>
      <c r="AN184" s="65">
        <f>ROUNDUP((($E$2*AM184-$AN$4)*AJ184+$AN$4),-3)</f>
        <v>0</v>
      </c>
      <c r="AO184" s="66"/>
    </row>
    <row r="185" spans="1:41" s="22" customFormat="1" ht="48" customHeight="1" thickBot="1" x14ac:dyDescent="0.2">
      <c r="A185" s="43"/>
      <c r="B185" s="627"/>
      <c r="C185" s="628" t="s">
        <v>1181</v>
      </c>
      <c r="D185" s="629" t="s">
        <v>1247</v>
      </c>
      <c r="E185" s="163"/>
      <c r="F185" s="691"/>
      <c r="G185" s="46"/>
      <c r="H185" s="47"/>
      <c r="I185" s="172">
        <v>0.65</v>
      </c>
      <c r="J185" s="217">
        <v>0.35</v>
      </c>
      <c r="K185" s="49"/>
      <c r="L185" s="49"/>
      <c r="M185" s="49"/>
      <c r="N185" s="50">
        <f>SUM(I185:M185)</f>
        <v>1</v>
      </c>
      <c r="O185" s="51"/>
      <c r="P185" s="52">
        <v>8</v>
      </c>
      <c r="Q185" s="53">
        <v>8</v>
      </c>
      <c r="R185" s="53"/>
      <c r="S185" s="53"/>
      <c r="T185" s="53"/>
      <c r="U185" s="54">
        <f>ROUND(((P185*I185)+(Q185*J185)+(R185*K185)+(S185*L185)+(T185*M185)),2)</f>
        <v>8</v>
      </c>
      <c r="V185" s="55">
        <f>IF(U185&gt;=8,8,U185)</f>
        <v>8</v>
      </c>
      <c r="W185" s="57">
        <v>43641937000</v>
      </c>
      <c r="X185" s="56">
        <v>14510944000</v>
      </c>
      <c r="Y185" s="57"/>
      <c r="Z185" s="56"/>
      <c r="AA185" s="167"/>
      <c r="AB185" s="551">
        <f>(((((W185*I185)+(X185*J185)+(Y185*K185)+(Z185*L185)+(AA185*M185))/$L$2)))</f>
        <v>1.013328093405538</v>
      </c>
      <c r="AC185" s="536">
        <f>12*AB185</f>
        <v>12.159937120866456</v>
      </c>
      <c r="AD185" s="488">
        <f>IF(AC185&gt;=12,12,AC185)</f>
        <v>12</v>
      </c>
      <c r="AE185" s="182"/>
      <c r="AF185" s="59">
        <v>0.3</v>
      </c>
      <c r="AG185" s="263">
        <v>19.8</v>
      </c>
      <c r="AH185" s="60">
        <f>V185+AD185+AG185+AE185+AF185</f>
        <v>40.099999999999994</v>
      </c>
      <c r="AI185" s="55">
        <f>IF(AH185&gt;=40,40,AH185)</f>
        <v>40</v>
      </c>
      <c r="AJ185" s="61"/>
      <c r="AK185" s="62"/>
      <c r="AL185" s="63"/>
      <c r="AM185" s="64">
        <f>100%+AL185</f>
        <v>1</v>
      </c>
      <c r="AN185" s="65">
        <f>ROUNDUP((($E$2*AM185-$AN$4)*AJ185+$AN$4),-3)</f>
        <v>0</v>
      </c>
      <c r="AO185" s="66"/>
    </row>
    <row r="186" spans="1:41" s="22" customFormat="1" ht="63" customHeight="1" x14ac:dyDescent="0.15">
      <c r="A186" s="43">
        <v>1</v>
      </c>
      <c r="B186" s="614" t="s">
        <v>1255</v>
      </c>
      <c r="C186" s="575" t="s">
        <v>1243</v>
      </c>
      <c r="D186" s="576" t="s">
        <v>1176</v>
      </c>
      <c r="E186" s="45"/>
      <c r="F186" s="82"/>
      <c r="G186" s="46"/>
      <c r="H186" s="47"/>
      <c r="I186" s="48">
        <v>0.51</v>
      </c>
      <c r="J186" s="49">
        <v>0.49</v>
      </c>
      <c r="K186" s="49"/>
      <c r="L186" s="49"/>
      <c r="M186" s="49"/>
      <c r="N186" s="50">
        <f t="shared" ref="N186" si="224">SUM(I186:M186)</f>
        <v>1</v>
      </c>
      <c r="O186" s="51"/>
      <c r="P186" s="52">
        <v>8</v>
      </c>
      <c r="Q186" s="53">
        <v>8</v>
      </c>
      <c r="R186" s="53"/>
      <c r="S186" s="53"/>
      <c r="T186" s="53"/>
      <c r="U186" s="54">
        <f>ROUND(((P186*I186)+(Q186*J186)+(R186*K186)+(S186*L186)+(T186*M186)),2)</f>
        <v>8</v>
      </c>
      <c r="V186" s="55">
        <f>IF(U186&gt;=8,8,U186)</f>
        <v>8</v>
      </c>
      <c r="W186" s="57">
        <v>26016030000</v>
      </c>
      <c r="X186" s="56">
        <v>39731006000</v>
      </c>
      <c r="Y186" s="56"/>
      <c r="Z186" s="56"/>
      <c r="AA186" s="57"/>
      <c r="AB186" s="551">
        <f>(((((W186*I186)+(X186*J186)+(Y186*K186)+(Z186*L186)+(AA186*M186))/$L$2)))</f>
        <v>0.9918254169370706</v>
      </c>
      <c r="AC186" s="536">
        <f>12*AB186</f>
        <v>11.901905003244847</v>
      </c>
      <c r="AD186" s="488">
        <f>IF(AC186&gt;=12,12,AC186)</f>
        <v>11.901905003244847</v>
      </c>
      <c r="AE186" s="59"/>
      <c r="AF186" s="59">
        <v>0.4</v>
      </c>
      <c r="AG186" s="263">
        <v>19.8</v>
      </c>
      <c r="AH186" s="60">
        <f>V186+AD186+AG186+AE186+AF186</f>
        <v>40.101905003244845</v>
      </c>
      <c r="AI186" s="55">
        <f>IF(AH186&gt;=40,40,AH186)</f>
        <v>40</v>
      </c>
      <c r="AJ186" s="61"/>
      <c r="AK186" s="62"/>
      <c r="AL186" s="63"/>
      <c r="AM186" s="64"/>
      <c r="AN186" s="65"/>
      <c r="AO186" s="66"/>
    </row>
    <row r="187" spans="1:41" s="22" customFormat="1" ht="48" customHeight="1" thickBot="1" x14ac:dyDescent="0.2">
      <c r="A187" s="43">
        <v>3</v>
      </c>
      <c r="B187" s="615" t="s">
        <v>1254</v>
      </c>
      <c r="C187" s="616" t="s">
        <v>1253</v>
      </c>
      <c r="D187" s="575" t="s">
        <v>1050</v>
      </c>
      <c r="E187" s="45"/>
      <c r="F187" s="691"/>
      <c r="G187" s="46"/>
      <c r="H187" s="47"/>
      <c r="I187" s="172">
        <v>0.51</v>
      </c>
      <c r="J187" s="217">
        <v>0.49</v>
      </c>
      <c r="K187" s="49"/>
      <c r="L187" s="49"/>
      <c r="M187" s="49"/>
      <c r="N187" s="50">
        <f t="shared" ref="N187" si="225">SUM(I187:M187)</f>
        <v>1</v>
      </c>
      <c r="O187" s="51"/>
      <c r="P187" s="52">
        <v>8</v>
      </c>
      <c r="Q187" s="53">
        <v>8</v>
      </c>
      <c r="R187" s="53"/>
      <c r="S187" s="53"/>
      <c r="T187" s="53"/>
      <c r="U187" s="54">
        <f t="shared" ref="U187:U188" si="226">ROUND(((P187*I187)+(Q187*J187)+(R187*K187)+(S187*L187)+(T187*M187)),2)</f>
        <v>8</v>
      </c>
      <c r="V187" s="55">
        <f t="shared" ref="V187:V188" si="227">IF(U187&gt;=8,8,U187)</f>
        <v>8</v>
      </c>
      <c r="W187" s="57">
        <v>27993230000</v>
      </c>
      <c r="X187" s="56">
        <v>42726189000</v>
      </c>
      <c r="Y187" s="57"/>
      <c r="Z187" s="56"/>
      <c r="AA187" s="167"/>
      <c r="AB187" s="551">
        <f t="shared" ref="AB187:AB188" si="228">(((((W187*I187)+(X187*J187)+(Y187*K187)+(Z187*L187)+(AA187*M187))/$L$2)))</f>
        <v>1.0668420250389472</v>
      </c>
      <c r="AC187" s="536">
        <f t="shared" ref="AC187:AC188" si="229">12*AB187</f>
        <v>12.802104300467366</v>
      </c>
      <c r="AD187" s="488">
        <f t="shared" ref="AD187:AD188" si="230">IF(AC187&gt;=12,12,AC187)</f>
        <v>12</v>
      </c>
      <c r="AE187" s="182"/>
      <c r="AF187" s="59">
        <v>0.4</v>
      </c>
      <c r="AG187" s="263">
        <v>19.8</v>
      </c>
      <c r="AH187" s="60">
        <f t="shared" ref="AH187:AH188" si="231">V187+AD187+AG187+AE187+AF187</f>
        <v>40.199999999999996</v>
      </c>
      <c r="AI187" s="55">
        <f t="shared" ref="AI187:AI188" si="232">IF(AH187&gt;=40,40,AH187)</f>
        <v>40</v>
      </c>
      <c r="AJ187" s="61"/>
      <c r="AK187" s="62"/>
      <c r="AL187" s="63"/>
      <c r="AM187" s="64">
        <f>100%+AL187</f>
        <v>1</v>
      </c>
      <c r="AN187" s="65">
        <f>ROUNDUP((($E$2*AM187-$AN$4)*AJ187+$AN$4),-3)</f>
        <v>0</v>
      </c>
      <c r="AO187" s="66"/>
    </row>
    <row r="188" spans="1:41" s="22" customFormat="1" ht="48" customHeight="1" x14ac:dyDescent="0.15">
      <c r="A188" s="43">
        <v>4</v>
      </c>
      <c r="B188" s="615" t="s">
        <v>1254</v>
      </c>
      <c r="C188" s="617" t="s">
        <v>1252</v>
      </c>
      <c r="D188" s="618" t="s">
        <v>973</v>
      </c>
      <c r="E188" s="163"/>
      <c r="F188" s="691"/>
      <c r="G188" s="46"/>
      <c r="H188" s="47"/>
      <c r="I188" s="172">
        <v>0.5</v>
      </c>
      <c r="J188" s="217">
        <v>0.5</v>
      </c>
      <c r="K188" s="49"/>
      <c r="L188" s="49"/>
      <c r="M188" s="49"/>
      <c r="N188" s="50">
        <f t="shared" ref="N188" si="233">SUM(I188:M188)</f>
        <v>1</v>
      </c>
      <c r="O188" s="51"/>
      <c r="P188" s="52">
        <v>8</v>
      </c>
      <c r="Q188" s="53">
        <v>8</v>
      </c>
      <c r="R188" s="53"/>
      <c r="S188" s="53"/>
      <c r="T188" s="53"/>
      <c r="U188" s="54">
        <f t="shared" si="226"/>
        <v>8</v>
      </c>
      <c r="V188" s="55">
        <f t="shared" si="227"/>
        <v>8</v>
      </c>
      <c r="W188" s="57">
        <v>32488675000</v>
      </c>
      <c r="X188" s="56">
        <v>38929509000</v>
      </c>
      <c r="Y188" s="57"/>
      <c r="Z188" s="56"/>
      <c r="AA188" s="167"/>
      <c r="AB188" s="551">
        <f t="shared" si="228"/>
        <v>1.0818910882749837</v>
      </c>
      <c r="AC188" s="536">
        <f t="shared" si="229"/>
        <v>12.982693059299805</v>
      </c>
      <c r="AD188" s="488">
        <f t="shared" si="230"/>
        <v>12</v>
      </c>
      <c r="AE188" s="182"/>
      <c r="AF188" s="59">
        <v>0.4</v>
      </c>
      <c r="AG188" s="263">
        <v>19.8</v>
      </c>
      <c r="AH188" s="60">
        <f t="shared" si="231"/>
        <v>40.199999999999996</v>
      </c>
      <c r="AI188" s="55">
        <f t="shared" si="232"/>
        <v>40</v>
      </c>
      <c r="AJ188" s="61"/>
      <c r="AK188" s="62"/>
      <c r="AL188" s="63"/>
      <c r="AM188" s="64">
        <f>100%+AL188</f>
        <v>1</v>
      </c>
      <c r="AN188" s="65">
        <f>ROUNDUP((($E$2*AM188-$AN$4)*AJ188+$AN$4),-3)</f>
        <v>0</v>
      </c>
      <c r="AO188" s="66"/>
    </row>
    <row r="189" spans="1:41" s="22" customFormat="1" ht="48" customHeight="1" x14ac:dyDescent="0.15">
      <c r="A189" s="43"/>
      <c r="B189" s="533"/>
      <c r="C189" s="613"/>
      <c r="D189" s="555"/>
      <c r="E189" s="163"/>
      <c r="F189" s="82"/>
      <c r="G189" s="46"/>
      <c r="H189" s="47"/>
      <c r="I189" s="48"/>
      <c r="J189" s="49"/>
      <c r="K189" s="49"/>
      <c r="L189" s="49"/>
      <c r="M189" s="49"/>
      <c r="N189" s="50"/>
      <c r="O189" s="51"/>
      <c r="P189" s="52"/>
      <c r="Q189" s="53"/>
      <c r="R189" s="53"/>
      <c r="S189" s="53"/>
      <c r="T189" s="53"/>
      <c r="U189" s="54"/>
      <c r="V189" s="55"/>
      <c r="W189" s="57"/>
      <c r="X189" s="56"/>
      <c r="Y189" s="56"/>
      <c r="Z189" s="56"/>
      <c r="AA189" s="57"/>
      <c r="AB189" s="551"/>
      <c r="AC189" s="536"/>
      <c r="AD189" s="488"/>
      <c r="AE189" s="59"/>
      <c r="AF189" s="59"/>
      <c r="AG189" s="263"/>
      <c r="AH189" s="60"/>
      <c r="AI189" s="55"/>
      <c r="AJ189" s="61"/>
      <c r="AK189" s="62"/>
      <c r="AL189" s="63"/>
      <c r="AM189" s="64"/>
      <c r="AN189" s="65"/>
      <c r="AO189" s="66"/>
    </row>
    <row r="190" spans="1:41" s="22" customFormat="1" ht="48" customHeight="1" thickBot="1" x14ac:dyDescent="0.2">
      <c r="A190" s="43"/>
      <c r="B190" s="44"/>
      <c r="C190" s="612" t="s">
        <v>1242</v>
      </c>
      <c r="D190" s="45"/>
      <c r="E190" s="45"/>
      <c r="F190" s="691"/>
      <c r="G190" s="46"/>
      <c r="H190" s="47"/>
      <c r="I190" s="172">
        <v>0.51</v>
      </c>
      <c r="J190" s="217">
        <v>0.49</v>
      </c>
      <c r="K190" s="49"/>
      <c r="L190" s="49"/>
      <c r="M190" s="49"/>
      <c r="N190" s="50">
        <f t="shared" ref="N190:N191" si="234">SUM(I190:M190)</f>
        <v>1</v>
      </c>
      <c r="O190" s="51"/>
      <c r="P190" s="52">
        <v>8</v>
      </c>
      <c r="Q190" s="53">
        <v>8</v>
      </c>
      <c r="R190" s="53"/>
      <c r="S190" s="53"/>
      <c r="T190" s="53"/>
      <c r="U190" s="54">
        <f t="shared" ref="U190:U191" si="235">ROUND(((P190*I190)+(Q190*J190)+(R190*K190)+(S190*L190)+(T190*M190)),2)</f>
        <v>8</v>
      </c>
      <c r="V190" s="55">
        <f t="shared" ref="V190:V191" si="236">IF(U190&gt;=8,8,U190)</f>
        <v>8</v>
      </c>
      <c r="W190" s="57">
        <v>28128632000</v>
      </c>
      <c r="X190" s="56"/>
      <c r="Y190" s="57"/>
      <c r="Z190" s="56"/>
      <c r="AA190" s="167"/>
      <c r="AB190" s="551">
        <f t="shared" ref="AB190:AB191" si="237">(((((W190*I190)+(X190*J190)+(Y190*K190)+(Z190*L190)+(AA190*M190))/$L$2)))</f>
        <v>0.4346338267560802</v>
      </c>
      <c r="AC190" s="536">
        <f t="shared" ref="AC190:AC191" si="238">12*AB190</f>
        <v>5.2156059210729619</v>
      </c>
      <c r="AD190" s="488">
        <f t="shared" ref="AD190:AD191" si="239">IF(AC190&gt;=12,12,AC190)</f>
        <v>5.2156059210729619</v>
      </c>
      <c r="AE190" s="182"/>
      <c r="AF190" s="59">
        <v>0.4</v>
      </c>
      <c r="AG190" s="263">
        <v>19.8</v>
      </c>
      <c r="AH190" s="60">
        <f t="shared" ref="AH190:AH191" si="240">V190+AD190+AG190+AE190+AF190</f>
        <v>33.415605921072959</v>
      </c>
      <c r="AI190" s="55">
        <f t="shared" ref="AI190:AI191" si="241">IF(AH190&gt;=40,40,AH190)</f>
        <v>33.415605921072959</v>
      </c>
      <c r="AJ190" s="61"/>
      <c r="AK190" s="62"/>
      <c r="AL190" s="63"/>
      <c r="AM190" s="64">
        <f>100%+AL190</f>
        <v>1</v>
      </c>
      <c r="AN190" s="65">
        <f>ROUNDUP((($E$2*AM190-$AN$4)*AJ190+$AN$4),-3)</f>
        <v>0</v>
      </c>
      <c r="AO190" s="66"/>
    </row>
    <row r="191" spans="1:41" s="22" customFormat="1" ht="48" customHeight="1" x14ac:dyDescent="0.15">
      <c r="A191" s="43"/>
      <c r="B191" s="44"/>
      <c r="C191" s="609" t="s">
        <v>1248</v>
      </c>
      <c r="D191" s="610"/>
      <c r="E191" s="163"/>
      <c r="F191" s="691"/>
      <c r="G191" s="46"/>
      <c r="H191" s="47"/>
      <c r="I191" s="172">
        <v>0.5</v>
      </c>
      <c r="J191" s="217">
        <v>0.5</v>
      </c>
      <c r="K191" s="49"/>
      <c r="L191" s="49"/>
      <c r="M191" s="49"/>
      <c r="N191" s="50">
        <f t="shared" si="234"/>
        <v>1</v>
      </c>
      <c r="O191" s="51"/>
      <c r="P191" s="52">
        <v>8</v>
      </c>
      <c r="Q191" s="53">
        <v>8</v>
      </c>
      <c r="R191" s="53"/>
      <c r="S191" s="53"/>
      <c r="T191" s="53"/>
      <c r="U191" s="54">
        <f t="shared" si="235"/>
        <v>8</v>
      </c>
      <c r="V191" s="55">
        <f t="shared" si="236"/>
        <v>8</v>
      </c>
      <c r="W191" s="57">
        <v>29719461000</v>
      </c>
      <c r="X191" s="56"/>
      <c r="Y191" s="57"/>
      <c r="Z191" s="56"/>
      <c r="AA191" s="167"/>
      <c r="AB191" s="551">
        <f t="shared" si="237"/>
        <v>0.45021055147854128</v>
      </c>
      <c r="AC191" s="536">
        <f t="shared" si="238"/>
        <v>5.4025266177424953</v>
      </c>
      <c r="AD191" s="488">
        <f t="shared" si="239"/>
        <v>5.4025266177424953</v>
      </c>
      <c r="AE191" s="182"/>
      <c r="AF191" s="59">
        <v>0.4</v>
      </c>
      <c r="AG191" s="263">
        <v>19.8</v>
      </c>
      <c r="AH191" s="60">
        <f t="shared" si="240"/>
        <v>33.602526617742491</v>
      </c>
      <c r="AI191" s="55">
        <f t="shared" si="241"/>
        <v>33.602526617742491</v>
      </c>
      <c r="AJ191" s="61"/>
      <c r="AK191" s="62"/>
      <c r="AL191" s="63"/>
      <c r="AM191" s="64">
        <f>100%+AL191</f>
        <v>1</v>
      </c>
      <c r="AN191" s="65">
        <f>ROUNDUP((($E$2*AM191-$AN$4)*AJ191+$AN$4),-3)</f>
        <v>0</v>
      </c>
      <c r="AO191" s="66"/>
    </row>
    <row r="192" spans="1:41" s="22" customFormat="1" ht="58.5" customHeight="1" x14ac:dyDescent="0.15">
      <c r="A192" s="43"/>
      <c r="B192" s="164" t="s">
        <v>1193</v>
      </c>
      <c r="C192" s="45" t="s">
        <v>1201</v>
      </c>
      <c r="D192" s="82" t="s">
        <v>1200</v>
      </c>
      <c r="E192" s="45"/>
      <c r="F192" s="83" t="s">
        <v>1197</v>
      </c>
      <c r="G192" s="608" t="s">
        <v>1196</v>
      </c>
      <c r="H192" s="47"/>
      <c r="I192" s="48">
        <v>0.5</v>
      </c>
      <c r="J192" s="49">
        <v>0.5</v>
      </c>
      <c r="K192" s="49"/>
      <c r="L192" s="49"/>
      <c r="M192" s="49"/>
      <c r="N192" s="50">
        <f>SUM(I192:M192)</f>
        <v>1</v>
      </c>
      <c r="O192" s="51"/>
      <c r="P192" s="52">
        <v>8</v>
      </c>
      <c r="Q192" s="53">
        <v>8</v>
      </c>
      <c r="R192" s="53">
        <v>8</v>
      </c>
      <c r="S192" s="53"/>
      <c r="T192" s="53"/>
      <c r="U192" s="54">
        <f>ROUND(((P192*I192)+(Q192*J192)+(R192*K192)+(S192*L192)+(T192*M192)),2)</f>
        <v>8</v>
      </c>
      <c r="V192" s="55">
        <f>IF(U192&gt;=8,8,U192)</f>
        <v>8</v>
      </c>
      <c r="W192" s="56">
        <v>23800000000</v>
      </c>
      <c r="X192" s="56">
        <v>49648294000</v>
      </c>
      <c r="Y192" s="56"/>
      <c r="Z192" s="56"/>
      <c r="AA192" s="57"/>
      <c r="AB192" s="551">
        <f>(((((W192*I192)+(X192*J192)+(Y192*K192)+(Z192*L192)+(AA192*M192))/$L$2)))</f>
        <v>1.1126445714105662</v>
      </c>
      <c r="AC192" s="536">
        <f>12*AB192</f>
        <v>13.351734856926793</v>
      </c>
      <c r="AD192" s="488">
        <f>IF(AC192&gt;=12,12,AC192)</f>
        <v>12</v>
      </c>
      <c r="AE192" s="59"/>
      <c r="AF192" s="59">
        <v>0.4</v>
      </c>
      <c r="AG192" s="263">
        <v>19.8</v>
      </c>
      <c r="AH192" s="60">
        <f>V192+AD192+AG192+AE192+AF192</f>
        <v>40.199999999999996</v>
      </c>
      <c r="AI192" s="55">
        <f>IF(AH192&gt;=40,40,AH192)</f>
        <v>40</v>
      </c>
      <c r="AJ192" s="61"/>
      <c r="AK192" s="62"/>
      <c r="AL192" s="63"/>
      <c r="AM192" s="64">
        <f>100%+AL192</f>
        <v>1</v>
      </c>
      <c r="AN192" s="65">
        <f t="shared" ref="AN192" si="242">ROUNDUP((($E$2*AM192-$AN$4)*AJ192+$AN$4),-3)</f>
        <v>0</v>
      </c>
      <c r="AO192" s="66"/>
    </row>
    <row r="193" spans="1:41" s="22" customFormat="1" ht="48" customHeight="1" x14ac:dyDescent="0.15">
      <c r="A193" s="43"/>
      <c r="B193" s="164" t="s">
        <v>1193</v>
      </c>
      <c r="C193" s="117" t="s">
        <v>1192</v>
      </c>
      <c r="D193" s="45" t="s">
        <v>1079</v>
      </c>
      <c r="E193" s="45"/>
      <c r="F193" s="691"/>
      <c r="G193" s="46"/>
      <c r="H193" s="47"/>
      <c r="I193" s="172">
        <v>0.5</v>
      </c>
      <c r="J193" s="217">
        <v>0.5</v>
      </c>
      <c r="K193" s="49"/>
      <c r="L193" s="49"/>
      <c r="M193" s="49"/>
      <c r="N193" s="50">
        <f t="shared" ref="N193:N196" si="243">SUM(I193:M193)</f>
        <v>1</v>
      </c>
      <c r="O193" s="51"/>
      <c r="P193" s="52">
        <v>8</v>
      </c>
      <c r="Q193" s="53">
        <v>8</v>
      </c>
      <c r="R193" s="53"/>
      <c r="S193" s="53"/>
      <c r="T193" s="53"/>
      <c r="U193" s="54">
        <f t="shared" ref="U193:U196" si="244">ROUND(((P193*I193)+(Q193*J193)+(R193*K193)+(S193*L193)+(T193*M193)),2)</f>
        <v>8</v>
      </c>
      <c r="V193" s="55">
        <f t="shared" ref="V193:V196" si="245">IF(U193&gt;=8,8,U193)</f>
        <v>8</v>
      </c>
      <c r="W193" s="56">
        <v>12000000000</v>
      </c>
      <c r="X193" s="56">
        <v>55199686000</v>
      </c>
      <c r="Y193" s="56"/>
      <c r="Z193" s="56"/>
      <c r="AA193" s="167"/>
      <c r="AB193" s="551">
        <f t="shared" ref="AB193:AB196" si="246">(((((W193*I193)+(X193*J193)+(Y193*K193)+(Z193*L193)+(AA193*M193))/$L$2)))</f>
        <v>1.0179864195129518</v>
      </c>
      <c r="AC193" s="536">
        <f t="shared" ref="AC193:AC196" si="247">12*AB193</f>
        <v>12.21583703415542</v>
      </c>
      <c r="AD193" s="488">
        <f t="shared" ref="AD193:AD196" si="248">IF(AC193&gt;=12,12,AC193)</f>
        <v>12</v>
      </c>
      <c r="AE193" s="59"/>
      <c r="AF193" s="59">
        <v>0.4</v>
      </c>
      <c r="AG193" s="263">
        <v>19.8</v>
      </c>
      <c r="AH193" s="60">
        <f t="shared" ref="AH193:AH196" si="249">V193+AD193+AG193+AE193+AF193</f>
        <v>40.199999999999996</v>
      </c>
      <c r="AI193" s="55">
        <f t="shared" ref="AI193:AI196" si="250">IF(AH193&gt;=40,40,AH193)</f>
        <v>40</v>
      </c>
      <c r="AJ193" s="61"/>
      <c r="AK193" s="62"/>
      <c r="AL193" s="63"/>
      <c r="AM193" s="64">
        <f t="shared" ref="AM193:AM196" si="251">100%+AL193</f>
        <v>1</v>
      </c>
      <c r="AN193" s="65">
        <f>ROUNDUP((($E$2*AM193-$AN$4)*AJ193+$AN$4),-3)</f>
        <v>0</v>
      </c>
      <c r="AO193" s="66"/>
    </row>
    <row r="194" spans="1:41" s="22" customFormat="1" ht="58.5" customHeight="1" x14ac:dyDescent="0.15">
      <c r="A194" s="43"/>
      <c r="B194" s="225" t="s">
        <v>1182</v>
      </c>
      <c r="C194" s="45" t="s">
        <v>82</v>
      </c>
      <c r="D194" s="82" t="s">
        <v>1092</v>
      </c>
      <c r="E194" s="45"/>
      <c r="F194" s="82"/>
      <c r="G194" s="117"/>
      <c r="H194" s="47"/>
      <c r="I194" s="48">
        <v>0.9</v>
      </c>
      <c r="J194" s="49">
        <v>0.1</v>
      </c>
      <c r="K194" s="49"/>
      <c r="L194" s="49"/>
      <c r="M194" s="49"/>
      <c r="N194" s="50">
        <f>SUM(I194:M194)</f>
        <v>1</v>
      </c>
      <c r="O194" s="51"/>
      <c r="P194" s="52">
        <v>8</v>
      </c>
      <c r="Q194" s="53">
        <v>8</v>
      </c>
      <c r="R194" s="53"/>
      <c r="S194" s="53"/>
      <c r="T194" s="53"/>
      <c r="U194" s="54">
        <f>ROUND(((P194*I194)+(Q194*J194)+(R194*K194)+(S194*L194)+(T194*M194)),2)</f>
        <v>8</v>
      </c>
      <c r="V194" s="55">
        <f>IF(U194&gt;=8,8,U194)</f>
        <v>8</v>
      </c>
      <c r="W194" s="57">
        <v>38883867000</v>
      </c>
      <c r="X194" s="57">
        <v>20000000000</v>
      </c>
      <c r="Y194" s="57"/>
      <c r="Z194" s="56"/>
      <c r="AA194" s="57"/>
      <c r="AB194" s="476">
        <f>(((((W194*I194)+(X194*J194)+(Y194*K194)+(Z194*L194)+(AA194*M194))/$L$2)))</f>
        <v>1.1208652531132048</v>
      </c>
      <c r="AC194" s="536">
        <f>12*AB194</f>
        <v>13.450383037358458</v>
      </c>
      <c r="AD194" s="478">
        <f>IF(AC194&gt;=12,12,AC194)</f>
        <v>12</v>
      </c>
      <c r="AE194" s="59"/>
      <c r="AF194" s="59">
        <v>0.4</v>
      </c>
      <c r="AG194" s="263">
        <v>19.8</v>
      </c>
      <c r="AH194" s="60">
        <f>V194+AD194+AG194+AE194+AF194</f>
        <v>40.199999999999996</v>
      </c>
      <c r="AI194" s="55">
        <f>IF(AH194&gt;=40,40,AH194)</f>
        <v>40</v>
      </c>
      <c r="AJ194" s="61"/>
      <c r="AK194" s="62"/>
      <c r="AL194" s="63"/>
      <c r="AM194" s="64">
        <f>100%+AL194</f>
        <v>1</v>
      </c>
      <c r="AN194" s="65">
        <f>ROUNDUP((($E$2*AM194-$AN$4)*AJ194+$AN$4),-3)</f>
        <v>0</v>
      </c>
      <c r="AO194" s="66"/>
    </row>
    <row r="195" spans="1:41" s="22" customFormat="1" ht="58.5" customHeight="1" x14ac:dyDescent="0.15">
      <c r="A195" s="43"/>
      <c r="B195" s="44"/>
      <c r="C195" s="45"/>
      <c r="D195" s="45"/>
      <c r="E195" s="82"/>
      <c r="F195" s="82"/>
      <c r="G195" s="117"/>
      <c r="H195" s="47"/>
      <c r="I195" s="48">
        <v>0.51</v>
      </c>
      <c r="J195" s="49">
        <v>0.49</v>
      </c>
      <c r="K195" s="49"/>
      <c r="L195" s="49"/>
      <c r="M195" s="49"/>
      <c r="N195" s="50">
        <f t="shared" si="243"/>
        <v>1</v>
      </c>
      <c r="O195" s="51"/>
      <c r="P195" s="52">
        <v>8</v>
      </c>
      <c r="Q195" s="53">
        <v>8</v>
      </c>
      <c r="R195" s="53"/>
      <c r="S195" s="53"/>
      <c r="T195" s="53"/>
      <c r="U195" s="54">
        <f t="shared" si="244"/>
        <v>8</v>
      </c>
      <c r="V195" s="55">
        <f t="shared" si="245"/>
        <v>8</v>
      </c>
      <c r="W195" s="56">
        <v>37475145000</v>
      </c>
      <c r="X195" s="56"/>
      <c r="Y195" s="57"/>
      <c r="Z195" s="56"/>
      <c r="AA195" s="57"/>
      <c r="AB195" s="551">
        <f t="shared" si="246"/>
        <v>0.57905289100404833</v>
      </c>
      <c r="AC195" s="536">
        <f t="shared" si="247"/>
        <v>6.9486346920485804</v>
      </c>
      <c r="AD195" s="488">
        <f t="shared" si="248"/>
        <v>6.9486346920485804</v>
      </c>
      <c r="AE195" s="59"/>
      <c r="AF195" s="59">
        <v>0.4</v>
      </c>
      <c r="AG195" s="263">
        <v>19.8</v>
      </c>
      <c r="AH195" s="60">
        <f t="shared" si="249"/>
        <v>35.148634692048581</v>
      </c>
      <c r="AI195" s="55">
        <f t="shared" si="250"/>
        <v>35.148634692048581</v>
      </c>
      <c r="AJ195" s="61"/>
      <c r="AK195" s="62"/>
      <c r="AL195" s="63"/>
      <c r="AM195" s="64">
        <f t="shared" si="251"/>
        <v>1</v>
      </c>
      <c r="AN195" s="65">
        <f>ROUNDUP((($E$2*AM195-$AN$4)*AJ195+$AN$4),-3)</f>
        <v>0</v>
      </c>
      <c r="AO195" s="66"/>
    </row>
    <row r="196" spans="1:41" s="22" customFormat="1" ht="48.75" customHeight="1" x14ac:dyDescent="0.15">
      <c r="A196" s="43"/>
      <c r="B196" s="44"/>
      <c r="C196" s="107" t="s">
        <v>1206</v>
      </c>
      <c r="D196" s="103" t="s">
        <v>1203</v>
      </c>
      <c r="E196" s="107" t="s">
        <v>1207</v>
      </c>
      <c r="F196" s="545" t="s">
        <v>55</v>
      </c>
      <c r="G196" s="608" t="s">
        <v>1177</v>
      </c>
      <c r="H196" s="47"/>
      <c r="I196" s="48">
        <v>0.51</v>
      </c>
      <c r="J196" s="217">
        <v>0.49</v>
      </c>
      <c r="K196" s="49"/>
      <c r="L196" s="49"/>
      <c r="M196" s="49"/>
      <c r="N196" s="50">
        <f t="shared" si="243"/>
        <v>1</v>
      </c>
      <c r="O196" s="51"/>
      <c r="P196" s="52">
        <v>8</v>
      </c>
      <c r="Q196" s="53">
        <v>8</v>
      </c>
      <c r="R196" s="53"/>
      <c r="S196" s="53"/>
      <c r="T196" s="53"/>
      <c r="U196" s="54">
        <f t="shared" si="244"/>
        <v>8</v>
      </c>
      <c r="V196" s="55">
        <f t="shared" si="245"/>
        <v>8</v>
      </c>
      <c r="W196" s="56">
        <v>14509876000</v>
      </c>
      <c r="X196" s="68"/>
      <c r="Y196" s="68"/>
      <c r="Z196" s="68"/>
      <c r="AA196" s="57"/>
      <c r="AB196" s="476">
        <f t="shared" si="246"/>
        <v>0.22420155134583886</v>
      </c>
      <c r="AC196" s="536">
        <f t="shared" si="247"/>
        <v>2.6904186161500663</v>
      </c>
      <c r="AD196" s="478">
        <f t="shared" si="248"/>
        <v>2.6904186161500663</v>
      </c>
      <c r="AE196" s="59"/>
      <c r="AF196" s="59">
        <v>0.4</v>
      </c>
      <c r="AG196" s="263">
        <v>19.8</v>
      </c>
      <c r="AH196" s="60">
        <f t="shared" si="249"/>
        <v>30.890418616150065</v>
      </c>
      <c r="AI196" s="55">
        <f t="shared" si="250"/>
        <v>30.890418616150065</v>
      </c>
      <c r="AJ196" s="61"/>
      <c r="AK196" s="62"/>
      <c r="AL196" s="63"/>
      <c r="AM196" s="64">
        <f t="shared" si="251"/>
        <v>1</v>
      </c>
      <c r="AN196" s="65">
        <f t="shared" ref="AN196" si="252">ROUNDUP((($E$2*AM196-$AN$4)*AJ196+$AN$4),-3)</f>
        <v>0</v>
      </c>
      <c r="AO196" s="66"/>
    </row>
    <row r="197" spans="1:41" s="22" customFormat="1" ht="41.25" customHeight="1" x14ac:dyDescent="0.15">
      <c r="A197" s="43"/>
      <c r="B197" s="44"/>
      <c r="C197" s="82"/>
      <c r="D197" s="103" t="s">
        <v>1202</v>
      </c>
      <c r="E197" s="605" t="s">
        <v>1208</v>
      </c>
      <c r="F197" s="603" t="s">
        <v>1178</v>
      </c>
      <c r="G197" s="607" t="s">
        <v>1204</v>
      </c>
      <c r="H197" s="47"/>
      <c r="I197" s="172"/>
      <c r="J197" s="217"/>
      <c r="K197" s="217"/>
      <c r="L197" s="217"/>
      <c r="M197" s="217"/>
      <c r="N197" s="50"/>
      <c r="O197" s="51"/>
      <c r="P197" s="584"/>
      <c r="Q197" s="53"/>
      <c r="R197" s="53"/>
      <c r="S197" s="585"/>
      <c r="T197" s="54"/>
      <c r="U197" s="496"/>
      <c r="V197" s="55"/>
      <c r="W197" s="56"/>
      <c r="X197" s="56"/>
      <c r="Y197" s="56"/>
      <c r="Z197" s="56"/>
      <c r="AA197" s="57"/>
      <c r="AB197" s="476"/>
      <c r="AC197" s="536"/>
      <c r="AD197" s="478"/>
      <c r="AE197" s="59"/>
      <c r="AF197" s="59"/>
      <c r="AG197" s="263"/>
      <c r="AH197" s="60"/>
      <c r="AI197" s="55"/>
      <c r="AJ197" s="61"/>
      <c r="AK197" s="62"/>
      <c r="AL197" s="63"/>
      <c r="AM197" s="64"/>
      <c r="AN197" s="65"/>
      <c r="AO197" s="66"/>
    </row>
    <row r="198" spans="1:41" s="22" customFormat="1" ht="41.25" customHeight="1" x14ac:dyDescent="0.15">
      <c r="A198" s="43"/>
      <c r="B198" s="44"/>
      <c r="C198" s="82"/>
      <c r="D198" s="103" t="s">
        <v>1237</v>
      </c>
      <c r="E198" s="605" t="s">
        <v>1209</v>
      </c>
      <c r="F198" s="603" t="s">
        <v>1185</v>
      </c>
      <c r="G198" s="300" t="s">
        <v>1186</v>
      </c>
      <c r="H198" s="47"/>
      <c r="I198" s="172"/>
      <c r="J198" s="217"/>
      <c r="K198" s="217"/>
      <c r="L198" s="217"/>
      <c r="M198" s="217"/>
      <c r="N198" s="50"/>
      <c r="O198" s="51"/>
      <c r="P198" s="584"/>
      <c r="Q198" s="53"/>
      <c r="R198" s="53"/>
      <c r="S198" s="585"/>
      <c r="T198" s="54"/>
      <c r="U198" s="496"/>
      <c r="V198" s="55"/>
      <c r="W198" s="56"/>
      <c r="X198" s="56"/>
      <c r="Y198" s="56"/>
      <c r="Z198" s="56"/>
      <c r="AA198" s="57"/>
      <c r="AB198" s="476"/>
      <c r="AC198" s="536"/>
      <c r="AD198" s="478"/>
      <c r="AE198" s="59"/>
      <c r="AF198" s="59"/>
      <c r="AG198" s="263"/>
      <c r="AH198" s="60"/>
      <c r="AI198" s="55"/>
      <c r="AJ198" s="61"/>
      <c r="AK198" s="62"/>
      <c r="AL198" s="63"/>
      <c r="AM198" s="64"/>
      <c r="AN198" s="65"/>
      <c r="AO198" s="66"/>
    </row>
    <row r="199" spans="1:41" s="22" customFormat="1" ht="41.25" customHeight="1" x14ac:dyDescent="0.15">
      <c r="A199" s="43"/>
      <c r="B199" s="44"/>
      <c r="C199" s="103" t="s">
        <v>1198</v>
      </c>
      <c r="D199" s="106" t="s">
        <v>1231</v>
      </c>
      <c r="E199" s="605" t="s">
        <v>1210</v>
      </c>
      <c r="F199" s="606" t="s">
        <v>1195</v>
      </c>
      <c r="G199" s="300" t="s">
        <v>1194</v>
      </c>
      <c r="H199" s="47"/>
      <c r="I199" s="172"/>
      <c r="J199" s="217"/>
      <c r="K199" s="217"/>
      <c r="L199" s="217"/>
      <c r="M199" s="217"/>
      <c r="N199" s="50"/>
      <c r="O199" s="51"/>
      <c r="P199" s="584"/>
      <c r="Q199" s="53"/>
      <c r="R199" s="53"/>
      <c r="S199" s="585"/>
      <c r="T199" s="54"/>
      <c r="U199" s="496"/>
      <c r="V199" s="55"/>
      <c r="W199" s="56"/>
      <c r="X199" s="56"/>
      <c r="Y199" s="56"/>
      <c r="Z199" s="56"/>
      <c r="AA199" s="57"/>
      <c r="AB199" s="476"/>
      <c r="AC199" s="536"/>
      <c r="AD199" s="478"/>
      <c r="AE199" s="59"/>
      <c r="AF199" s="59"/>
      <c r="AG199" s="263"/>
      <c r="AH199" s="60"/>
      <c r="AI199" s="55"/>
      <c r="AJ199" s="61"/>
      <c r="AK199" s="62"/>
      <c r="AL199" s="63"/>
      <c r="AM199" s="64"/>
      <c r="AN199" s="65"/>
      <c r="AO199" s="66"/>
    </row>
    <row r="200" spans="1:41" s="22" customFormat="1" ht="52.5" customHeight="1" x14ac:dyDescent="0.15">
      <c r="A200" s="43"/>
      <c r="B200" s="44"/>
      <c r="C200" s="82" t="s">
        <v>1205</v>
      </c>
      <c r="D200" s="106" t="s">
        <v>1211</v>
      </c>
      <c r="E200" s="605" t="s">
        <v>1212</v>
      </c>
      <c r="F200" s="608" t="s">
        <v>1184</v>
      </c>
      <c r="G200" s="319" t="s">
        <v>1215</v>
      </c>
      <c r="H200" s="47"/>
      <c r="I200" s="172"/>
      <c r="J200" s="217"/>
      <c r="K200" s="217"/>
      <c r="L200" s="217"/>
      <c r="M200" s="217"/>
      <c r="N200" s="50"/>
      <c r="O200" s="51"/>
      <c r="P200" s="584"/>
      <c r="Q200" s="53"/>
      <c r="R200" s="53"/>
      <c r="S200" s="585"/>
      <c r="T200" s="54"/>
      <c r="U200" s="496"/>
      <c r="V200" s="55"/>
      <c r="W200" s="56"/>
      <c r="X200" s="56"/>
      <c r="Y200" s="56"/>
      <c r="Z200" s="56"/>
      <c r="AA200" s="57"/>
      <c r="AB200" s="476"/>
      <c r="AC200" s="536"/>
      <c r="AD200" s="478"/>
      <c r="AE200" s="59"/>
      <c r="AF200" s="59"/>
      <c r="AG200" s="263"/>
      <c r="AH200" s="60"/>
      <c r="AI200" s="55"/>
      <c r="AJ200" s="61"/>
      <c r="AK200" s="62"/>
      <c r="AL200" s="63"/>
      <c r="AM200" s="64"/>
      <c r="AN200" s="65"/>
      <c r="AO200" s="66"/>
    </row>
    <row r="201" spans="1:41" s="22" customFormat="1" ht="41.25" customHeight="1" x14ac:dyDescent="0.15">
      <c r="A201" s="43"/>
      <c r="B201" s="44"/>
      <c r="C201" s="103" t="s">
        <v>1213</v>
      </c>
      <c r="D201" s="106" t="s">
        <v>1214</v>
      </c>
      <c r="E201" s="605" t="s">
        <v>1219</v>
      </c>
      <c r="F201" s="603" t="s">
        <v>1216</v>
      </c>
      <c r="G201" s="300" t="s">
        <v>1217</v>
      </c>
      <c r="H201" s="47"/>
      <c r="I201" s="172"/>
      <c r="J201" s="217"/>
      <c r="K201" s="217"/>
      <c r="L201" s="217"/>
      <c r="M201" s="217"/>
      <c r="N201" s="50"/>
      <c r="O201" s="51"/>
      <c r="P201" s="584"/>
      <c r="Q201" s="53"/>
      <c r="R201" s="53"/>
      <c r="S201" s="585"/>
      <c r="T201" s="54"/>
      <c r="U201" s="496"/>
      <c r="V201" s="55"/>
      <c r="W201" s="56"/>
      <c r="X201" s="56"/>
      <c r="Y201" s="56"/>
      <c r="Z201" s="56"/>
      <c r="AA201" s="57"/>
      <c r="AB201" s="476"/>
      <c r="AC201" s="536"/>
      <c r="AD201" s="478"/>
      <c r="AE201" s="59"/>
      <c r="AF201" s="59"/>
      <c r="AG201" s="263"/>
      <c r="AH201" s="60"/>
      <c r="AI201" s="55"/>
      <c r="AJ201" s="61"/>
      <c r="AK201" s="62"/>
      <c r="AL201" s="63"/>
      <c r="AM201" s="64"/>
      <c r="AN201" s="65"/>
      <c r="AO201" s="66"/>
    </row>
    <row r="202" spans="1:41" s="22" customFormat="1" ht="41.25" customHeight="1" x14ac:dyDescent="0.15">
      <c r="A202" s="43"/>
      <c r="B202" s="44"/>
      <c r="C202" s="82" t="s">
        <v>1220</v>
      </c>
      <c r="D202" s="83" t="s">
        <v>1221</v>
      </c>
      <c r="E202" s="605" t="s">
        <v>1222</v>
      </c>
      <c r="F202" s="603" t="s">
        <v>1226</v>
      </c>
      <c r="G202" s="611" t="s">
        <v>1179</v>
      </c>
      <c r="H202" s="47"/>
      <c r="I202" s="172"/>
      <c r="J202" s="217"/>
      <c r="K202" s="217"/>
      <c r="L202" s="217"/>
      <c r="M202" s="217"/>
      <c r="N202" s="50"/>
      <c r="O202" s="51"/>
      <c r="P202" s="584"/>
      <c r="Q202" s="53"/>
      <c r="R202" s="53"/>
      <c r="S202" s="585"/>
      <c r="T202" s="54"/>
      <c r="U202" s="496"/>
      <c r="V202" s="55"/>
      <c r="W202" s="56"/>
      <c r="X202" s="56"/>
      <c r="Y202" s="56"/>
      <c r="Z202" s="56"/>
      <c r="AA202" s="57"/>
      <c r="AB202" s="476"/>
      <c r="AC202" s="536"/>
      <c r="AD202" s="478"/>
      <c r="AE202" s="59"/>
      <c r="AF202" s="59"/>
      <c r="AG202" s="263"/>
      <c r="AH202" s="60"/>
      <c r="AI202" s="55"/>
      <c r="AJ202" s="61"/>
      <c r="AK202" s="62"/>
      <c r="AL202" s="63"/>
      <c r="AM202" s="64"/>
      <c r="AN202" s="65"/>
      <c r="AO202" s="66"/>
    </row>
    <row r="203" spans="1:41" s="22" customFormat="1" ht="45.75" customHeight="1" x14ac:dyDescent="0.15">
      <c r="A203" s="43"/>
      <c r="B203" s="44"/>
      <c r="C203" s="117" t="s">
        <v>1223</v>
      </c>
      <c r="D203" s="106" t="s">
        <v>1224</v>
      </c>
      <c r="E203" s="692" t="s">
        <v>1225</v>
      </c>
      <c r="F203" s="631" t="s">
        <v>1249</v>
      </c>
      <c r="G203" s="300"/>
      <c r="H203" s="47"/>
      <c r="I203" s="172"/>
      <c r="J203" s="217"/>
      <c r="K203" s="217"/>
      <c r="L203" s="217"/>
      <c r="M203" s="217"/>
      <c r="N203" s="50"/>
      <c r="O203" s="51"/>
      <c r="P203" s="584"/>
      <c r="Q203" s="53"/>
      <c r="R203" s="53"/>
      <c r="S203" s="585"/>
      <c r="T203" s="54"/>
      <c r="U203" s="496"/>
      <c r="V203" s="55"/>
      <c r="W203" s="56"/>
      <c r="X203" s="56"/>
      <c r="Y203" s="56"/>
      <c r="Z203" s="56"/>
      <c r="AA203" s="57"/>
      <c r="AB203" s="476"/>
      <c r="AC203" s="536"/>
      <c r="AD203" s="478"/>
      <c r="AE203" s="59"/>
      <c r="AF203" s="59"/>
      <c r="AG203" s="263"/>
      <c r="AH203" s="60"/>
      <c r="AI203" s="55"/>
      <c r="AJ203" s="61"/>
      <c r="AK203" s="62"/>
      <c r="AL203" s="63"/>
      <c r="AM203" s="64"/>
      <c r="AN203" s="65"/>
      <c r="AO203" s="66"/>
    </row>
    <row r="204" spans="1:41" s="22" customFormat="1" ht="41.25" customHeight="1" x14ac:dyDescent="0.15">
      <c r="A204" s="43"/>
      <c r="B204" s="44"/>
      <c r="C204" s="82" t="s">
        <v>1227</v>
      </c>
      <c r="D204" s="83" t="s">
        <v>1228</v>
      </c>
      <c r="E204" s="692" t="s">
        <v>1229</v>
      </c>
      <c r="F204" s="689"/>
      <c r="G204" s="83"/>
      <c r="H204" s="47"/>
      <c r="I204" s="172"/>
      <c r="J204" s="217"/>
      <c r="K204" s="217"/>
      <c r="L204" s="217"/>
      <c r="M204" s="217"/>
      <c r="N204" s="50"/>
      <c r="O204" s="51"/>
      <c r="P204" s="584"/>
      <c r="Q204" s="53"/>
      <c r="R204" s="53"/>
      <c r="S204" s="585"/>
      <c r="T204" s="54"/>
      <c r="U204" s="496"/>
      <c r="V204" s="55"/>
      <c r="W204" s="56"/>
      <c r="X204" s="56"/>
      <c r="Y204" s="56"/>
      <c r="Z204" s="56"/>
      <c r="AA204" s="57"/>
      <c r="AB204" s="476"/>
      <c r="AC204" s="536"/>
      <c r="AD204" s="478"/>
      <c r="AE204" s="59"/>
      <c r="AF204" s="59"/>
      <c r="AG204" s="263"/>
      <c r="AH204" s="60"/>
      <c r="AI204" s="55"/>
      <c r="AJ204" s="61"/>
      <c r="AK204" s="62"/>
      <c r="AL204" s="63"/>
      <c r="AM204" s="64"/>
      <c r="AN204" s="65"/>
      <c r="AO204" s="66"/>
    </row>
    <row r="205" spans="1:41" s="22" customFormat="1" ht="41.25" customHeight="1" x14ac:dyDescent="0.15">
      <c r="A205" s="43"/>
      <c r="B205" s="44"/>
      <c r="C205" s="82" t="s">
        <v>1230</v>
      </c>
      <c r="D205" s="83" t="s">
        <v>1232</v>
      </c>
      <c r="E205" s="692"/>
      <c r="F205" s="689"/>
      <c r="G205" s="83"/>
      <c r="H205" s="47"/>
      <c r="I205" s="172"/>
      <c r="J205" s="217"/>
      <c r="K205" s="217"/>
      <c r="L205" s="217"/>
      <c r="M205" s="217"/>
      <c r="N205" s="50"/>
      <c r="O205" s="51"/>
      <c r="P205" s="584"/>
      <c r="Q205" s="53"/>
      <c r="R205" s="53"/>
      <c r="S205" s="585"/>
      <c r="T205" s="54"/>
      <c r="U205" s="496"/>
      <c r="V205" s="55"/>
      <c r="W205" s="56"/>
      <c r="X205" s="56"/>
      <c r="Y205" s="56"/>
      <c r="Z205" s="56"/>
      <c r="AA205" s="57"/>
      <c r="AB205" s="476"/>
      <c r="AC205" s="536"/>
      <c r="AD205" s="478"/>
      <c r="AE205" s="59"/>
      <c r="AF205" s="59"/>
      <c r="AG205" s="263"/>
      <c r="AH205" s="60"/>
      <c r="AI205" s="55"/>
      <c r="AJ205" s="61"/>
      <c r="AK205" s="62"/>
      <c r="AL205" s="63"/>
      <c r="AM205" s="64"/>
      <c r="AN205" s="65"/>
      <c r="AO205" s="66"/>
    </row>
    <row r="206" spans="1:41" s="22" customFormat="1" ht="51.75" customHeight="1" x14ac:dyDescent="0.15">
      <c r="A206" s="43"/>
      <c r="B206" s="44"/>
      <c r="C206" s="82" t="s">
        <v>1233</v>
      </c>
      <c r="D206" s="83"/>
      <c r="E206" s="692"/>
      <c r="F206" s="689"/>
      <c r="G206" s="83"/>
      <c r="H206" s="47"/>
      <c r="I206" s="172"/>
      <c r="J206" s="217"/>
      <c r="K206" s="217"/>
      <c r="L206" s="217"/>
      <c r="M206" s="217"/>
      <c r="N206" s="50"/>
      <c r="O206" s="51"/>
      <c r="P206" s="584"/>
      <c r="Q206" s="53"/>
      <c r="R206" s="53"/>
      <c r="S206" s="585"/>
      <c r="T206" s="54"/>
      <c r="U206" s="496"/>
      <c r="V206" s="55"/>
      <c r="W206" s="56"/>
      <c r="X206" s="56"/>
      <c r="Y206" s="56"/>
      <c r="Z206" s="56"/>
      <c r="AA206" s="57"/>
      <c r="AB206" s="476"/>
      <c r="AC206" s="536"/>
      <c r="AD206" s="478"/>
      <c r="AE206" s="59"/>
      <c r="AF206" s="59"/>
      <c r="AG206" s="263"/>
      <c r="AH206" s="60"/>
      <c r="AI206" s="55"/>
      <c r="AJ206" s="61"/>
      <c r="AK206" s="62"/>
      <c r="AL206" s="63"/>
      <c r="AM206" s="64"/>
      <c r="AN206" s="65"/>
      <c r="AO206" s="66"/>
    </row>
    <row r="207" spans="1:41" s="22" customFormat="1" ht="41.25" customHeight="1" x14ac:dyDescent="0.15">
      <c r="A207" s="43"/>
      <c r="B207" s="44"/>
      <c r="C207" s="82"/>
      <c r="D207" s="83"/>
      <c r="E207" s="692"/>
      <c r="F207" s="689"/>
      <c r="G207" s="83"/>
      <c r="H207" s="47"/>
      <c r="I207" s="172"/>
      <c r="J207" s="217"/>
      <c r="K207" s="217"/>
      <c r="L207" s="217"/>
      <c r="M207" s="217"/>
      <c r="N207" s="50"/>
      <c r="O207" s="51"/>
      <c r="P207" s="584"/>
      <c r="Q207" s="53"/>
      <c r="R207" s="53"/>
      <c r="S207" s="585"/>
      <c r="T207" s="54"/>
      <c r="U207" s="496"/>
      <c r="V207" s="55"/>
      <c r="W207" s="56"/>
      <c r="X207" s="56"/>
      <c r="Y207" s="56"/>
      <c r="Z207" s="56"/>
      <c r="AA207" s="57"/>
      <c r="AB207" s="476"/>
      <c r="AC207" s="536"/>
      <c r="AD207" s="478"/>
      <c r="AE207" s="59"/>
      <c r="AF207" s="59"/>
      <c r="AG207" s="263"/>
      <c r="AH207" s="60"/>
      <c r="AI207" s="55"/>
      <c r="AJ207" s="61"/>
      <c r="AK207" s="62"/>
      <c r="AL207" s="63"/>
      <c r="AM207" s="64"/>
      <c r="AN207" s="65"/>
      <c r="AO207" s="66"/>
    </row>
    <row r="208" spans="1:41" s="22" customFormat="1" ht="48" customHeight="1" x14ac:dyDescent="0.15">
      <c r="A208" s="43"/>
      <c r="B208" s="44"/>
      <c r="C208" s="45" t="s">
        <v>1093</v>
      </c>
      <c r="D208" s="45" t="s">
        <v>1218</v>
      </c>
      <c r="E208" s="45"/>
      <c r="F208" s="82"/>
      <c r="G208" s="46"/>
      <c r="H208" s="47"/>
      <c r="I208" s="172">
        <v>0.6</v>
      </c>
      <c r="J208" s="217">
        <v>0.4</v>
      </c>
      <c r="K208" s="49"/>
      <c r="L208" s="49"/>
      <c r="M208" s="49"/>
      <c r="N208" s="50">
        <f>SUM(I208:M208)</f>
        <v>1</v>
      </c>
      <c r="O208" s="51"/>
      <c r="P208" s="52">
        <v>8</v>
      </c>
      <c r="Q208" s="53">
        <v>8</v>
      </c>
      <c r="R208" s="53"/>
      <c r="S208" s="53"/>
      <c r="T208" s="53"/>
      <c r="U208" s="54">
        <f>ROUND(((P208*I208)+(Q208*J208)+(R208*K208)+(S208*L208)+(T208*M208)),2)</f>
        <v>8</v>
      </c>
      <c r="V208" s="55">
        <f>IF(U208&gt;=8,8,U208)</f>
        <v>8</v>
      </c>
      <c r="W208" s="57">
        <v>41447197000</v>
      </c>
      <c r="X208" s="56">
        <v>22000000000</v>
      </c>
      <c r="Y208" s="56"/>
      <c r="Z208" s="56"/>
      <c r="AA208" s="167"/>
      <c r="AB208" s="551">
        <f>(((((W208*I208)+(X208*J208)+(Y208*K208)+(Z208*L208)+(AA208*M208))/$L$2)))</f>
        <v>1.0200610370542729</v>
      </c>
      <c r="AC208" s="536">
        <f>12*AB208</f>
        <v>12.240732444651275</v>
      </c>
      <c r="AD208" s="488">
        <f>IF(AC208&gt;=12,12,AC208)</f>
        <v>12</v>
      </c>
      <c r="AE208" s="182"/>
      <c r="AF208" s="59">
        <v>0.4</v>
      </c>
      <c r="AG208" s="263">
        <v>19.8</v>
      </c>
      <c r="AH208" s="60">
        <f>V208+AD208+AG208+AE208+AF208</f>
        <v>40.199999999999996</v>
      </c>
      <c r="AI208" s="55">
        <f>IF(AH208&gt;=40,40,AH208)</f>
        <v>40</v>
      </c>
      <c r="AJ208" s="61"/>
      <c r="AK208" s="62"/>
      <c r="AL208" s="63"/>
      <c r="AM208" s="64">
        <f>100%+AL208</f>
        <v>1</v>
      </c>
      <c r="AN208" s="65">
        <f>ROUNDUP((($E$2*AM208-$AN$4)*AJ208+$AN$4),-3)</f>
        <v>0</v>
      </c>
      <c r="AO208" s="66"/>
    </row>
    <row r="209" spans="1:41" s="22" customFormat="1" ht="26.25" customHeight="1" x14ac:dyDescent="0.15">
      <c r="A209" s="43"/>
      <c r="B209" s="44"/>
      <c r="C209" s="843" t="s">
        <v>1173</v>
      </c>
      <c r="D209" s="844"/>
      <c r="E209" s="844"/>
      <c r="F209" s="845"/>
      <c r="G209" s="46"/>
      <c r="H209" s="47"/>
      <c r="I209" s="172"/>
      <c r="J209" s="217"/>
      <c r="K209" s="217"/>
      <c r="L209" s="217"/>
      <c r="M209" s="217"/>
      <c r="N209" s="50"/>
      <c r="O209" s="51"/>
      <c r="P209" s="604">
        <v>86.96</v>
      </c>
      <c r="Q209" s="53">
        <v>89.6</v>
      </c>
      <c r="R209" s="53"/>
      <c r="S209" s="585"/>
      <c r="T209" s="54"/>
      <c r="U209" s="496">
        <f>(I208*P209)+(J208*Q209)+(K208*R209)+(L208*S209)</f>
        <v>88.015999999999991</v>
      </c>
      <c r="V209" s="55">
        <f>IF(U209&gt;=8,8,U209)</f>
        <v>8</v>
      </c>
      <c r="W209" s="56"/>
      <c r="X209" s="56"/>
      <c r="Y209" s="56"/>
      <c r="Z209" s="56"/>
      <c r="AA209" s="57"/>
      <c r="AB209" s="476"/>
      <c r="AC209" s="536"/>
      <c r="AD209" s="478"/>
      <c r="AE209" s="59"/>
      <c r="AF209" s="59"/>
      <c r="AG209" s="263"/>
      <c r="AH209" s="60"/>
      <c r="AI209" s="55"/>
      <c r="AJ209" s="61"/>
      <c r="AK209" s="62"/>
      <c r="AL209" s="63"/>
      <c r="AM209" s="64"/>
      <c r="AN209" s="65"/>
      <c r="AO209" s="66"/>
    </row>
    <row r="210" spans="1:41" s="22" customFormat="1" ht="48" customHeight="1" x14ac:dyDescent="0.15">
      <c r="A210" s="43"/>
      <c r="B210" s="44"/>
      <c r="C210" s="46" t="s">
        <v>1234</v>
      </c>
      <c r="D210" s="112" t="s">
        <v>1235</v>
      </c>
      <c r="E210" s="45"/>
      <c r="F210" s="82"/>
      <c r="G210" s="46"/>
      <c r="H210" s="47"/>
      <c r="I210" s="48">
        <v>0.65</v>
      </c>
      <c r="J210" s="49">
        <v>0.35</v>
      </c>
      <c r="K210" s="49"/>
      <c r="L210" s="49"/>
      <c r="M210" s="49"/>
      <c r="N210" s="50">
        <f>SUM(I210:M210)</f>
        <v>1</v>
      </c>
      <c r="O210" s="51"/>
      <c r="P210" s="52">
        <v>8</v>
      </c>
      <c r="Q210" s="74">
        <v>7.8</v>
      </c>
      <c r="R210" s="53"/>
      <c r="S210" s="53"/>
      <c r="T210" s="53"/>
      <c r="U210" s="54">
        <f>ROUND(((P210*I210)+(Q210*J210)+(R210*K210)+(S210*L210)+(T210*M210)),2)</f>
        <v>7.93</v>
      </c>
      <c r="V210" s="55">
        <f>IF(U210&gt;=8,8,U210)</f>
        <v>7.93</v>
      </c>
      <c r="W210" s="56">
        <v>42000000000</v>
      </c>
      <c r="X210" s="56">
        <v>19170687000</v>
      </c>
      <c r="Y210" s="56"/>
      <c r="Z210" s="56"/>
      <c r="AA210" s="57"/>
      <c r="AB210" s="551">
        <f>(((((W210*I210)+(X210*J210)+(Y210*K210)+(Z210*L210)+(AA210*M210))/$L$2)))</f>
        <v>1.0304052286571788</v>
      </c>
      <c r="AC210" s="536">
        <f>12*AB210</f>
        <v>12.364862743886146</v>
      </c>
      <c r="AD210" s="488">
        <f>IF(AC210&gt;=12,12,AC210)</f>
        <v>12</v>
      </c>
      <c r="AE210" s="59"/>
      <c r="AF210" s="59">
        <v>0.3</v>
      </c>
      <c r="AG210" s="263">
        <v>19.8</v>
      </c>
      <c r="AH210" s="60">
        <f>V210+AD210+AG210+AE210+AF210</f>
        <v>40.03</v>
      </c>
      <c r="AI210" s="55">
        <f>IF(AH210&gt;=40,40,AH210)</f>
        <v>40</v>
      </c>
      <c r="AJ210" s="61"/>
      <c r="AK210" s="62"/>
      <c r="AL210" s="63"/>
      <c r="AM210" s="64"/>
      <c r="AN210" s="65"/>
      <c r="AO210" s="66"/>
    </row>
    <row r="211" spans="1:41" s="22" customFormat="1" ht="48" customHeight="1" x14ac:dyDescent="0.15">
      <c r="A211" s="43"/>
      <c r="B211" s="44"/>
      <c r="C211" s="46" t="s">
        <v>1191</v>
      </c>
      <c r="D211" s="112" t="s">
        <v>1190</v>
      </c>
      <c r="E211" s="45"/>
      <c r="F211" s="82"/>
      <c r="G211" s="46"/>
      <c r="H211" s="47"/>
      <c r="I211" s="48">
        <v>0.69</v>
      </c>
      <c r="J211" s="49">
        <v>0.31</v>
      </c>
      <c r="K211" s="49"/>
      <c r="L211" s="49"/>
      <c r="M211" s="49"/>
      <c r="N211" s="50">
        <f>SUM(I211:M211)</f>
        <v>1</v>
      </c>
      <c r="O211" s="51"/>
      <c r="P211" s="52">
        <v>8</v>
      </c>
      <c r="Q211" s="53">
        <v>8</v>
      </c>
      <c r="R211" s="53"/>
      <c r="S211" s="53"/>
      <c r="T211" s="53"/>
      <c r="U211" s="54">
        <f>ROUND(((P211*I211)+(Q211*J211)+(R211*K211)+(S211*L211)+(T211*M211)),2)</f>
        <v>8</v>
      </c>
      <c r="V211" s="55">
        <f>IF(U211&gt;=8,8,U211)</f>
        <v>8</v>
      </c>
      <c r="W211" s="56">
        <v>40469345000</v>
      </c>
      <c r="X211" s="56">
        <v>18587108000</v>
      </c>
      <c r="Y211" s="56"/>
      <c r="Z211" s="56"/>
      <c r="AA211" s="57"/>
      <c r="AB211" s="551">
        <f>(((((W211*I211)+(X211*J211)+(Y211*K211)+(Z211*L211)+(AA211*M211))/$L$2)))</f>
        <v>1.0205922506027658</v>
      </c>
      <c r="AC211" s="536">
        <f>12*AB211</f>
        <v>12.24710700723319</v>
      </c>
      <c r="AD211" s="488">
        <f>IF(AC211&gt;=12,12,AC211)</f>
        <v>12</v>
      </c>
      <c r="AE211" s="59"/>
      <c r="AF211" s="59">
        <v>0.2</v>
      </c>
      <c r="AG211" s="263">
        <v>19.8</v>
      </c>
      <c r="AH211" s="60">
        <f>V211+AD211+AG211+AE211+AF211</f>
        <v>40</v>
      </c>
      <c r="AI211" s="55">
        <f>IF(AH211&gt;=40,40,AH211)</f>
        <v>40</v>
      </c>
      <c r="AJ211" s="61"/>
      <c r="AK211" s="62"/>
      <c r="AL211" s="63"/>
      <c r="AM211" s="64"/>
      <c r="AN211" s="65"/>
      <c r="AO211" s="66"/>
    </row>
    <row r="212" spans="1:41" s="22" customFormat="1" ht="48" customHeight="1" x14ac:dyDescent="0.15">
      <c r="A212" s="43"/>
      <c r="B212" s="44"/>
      <c r="C212" s="46" t="s">
        <v>1189</v>
      </c>
      <c r="D212" s="112" t="s">
        <v>1188</v>
      </c>
      <c r="E212" s="45"/>
      <c r="F212" s="82"/>
      <c r="G212" s="46"/>
      <c r="H212" s="47"/>
      <c r="I212" s="48">
        <v>0.65</v>
      </c>
      <c r="J212" s="49">
        <v>0.35</v>
      </c>
      <c r="K212" s="49"/>
      <c r="L212" s="49"/>
      <c r="M212" s="49"/>
      <c r="N212" s="50">
        <f t="shared" ref="N212:N213" si="253">SUM(I212:M212)</f>
        <v>1</v>
      </c>
      <c r="O212" s="51"/>
      <c r="P212" s="52">
        <v>8</v>
      </c>
      <c r="Q212" s="581">
        <v>7.8</v>
      </c>
      <c r="R212" s="53"/>
      <c r="S212" s="53"/>
      <c r="T212" s="53"/>
      <c r="U212" s="54">
        <f t="shared" ref="U212:U213" si="254">ROUND(((P212*I212)+(Q212*J212)+(R212*K212)+(S212*L212)+(T212*M212)),2)</f>
        <v>7.93</v>
      </c>
      <c r="V212" s="55">
        <f t="shared" ref="V212:V213" si="255">IF(U212&gt;=8,8,U212)</f>
        <v>7.93</v>
      </c>
      <c r="W212" s="57">
        <v>38000000000</v>
      </c>
      <c r="X212" s="56">
        <v>25575994000</v>
      </c>
      <c r="Y212" s="56"/>
      <c r="Z212" s="56"/>
      <c r="AA212" s="57"/>
      <c r="AB212" s="551">
        <f t="shared" ref="AB212:AB213" si="256">(((((W212*I212)+(X212*J212)+(Y212*K212)+(Z212*L212)+(AA212*M212))/$L$2)))</f>
        <v>1.0195544561654817</v>
      </c>
      <c r="AC212" s="536">
        <f t="shared" ref="AC212:AC213" si="257">12*AB212</f>
        <v>12.23465347398578</v>
      </c>
      <c r="AD212" s="488">
        <f t="shared" ref="AD212:AD213" si="258">IF(AC212&gt;=12,12,AC212)</f>
        <v>12</v>
      </c>
      <c r="AE212" s="59"/>
      <c r="AF212" s="59">
        <v>0.3</v>
      </c>
      <c r="AG212" s="263">
        <v>19.8</v>
      </c>
      <c r="AH212" s="60">
        <f t="shared" ref="AH212:AH213" si="259">V212+AD212+AG212+AE212+AF212</f>
        <v>40.03</v>
      </c>
      <c r="AI212" s="55">
        <f t="shared" ref="AI212:AI213" si="260">IF(AH212&gt;=40,40,AH212)</f>
        <v>40</v>
      </c>
      <c r="AJ212" s="61"/>
      <c r="AK212" s="62"/>
      <c r="AL212" s="63"/>
      <c r="AM212" s="64"/>
      <c r="AN212" s="65"/>
      <c r="AO212" s="66"/>
    </row>
    <row r="213" spans="1:41" s="22" customFormat="1" ht="48" customHeight="1" x14ac:dyDescent="0.15">
      <c r="A213" s="43"/>
      <c r="B213" s="44"/>
      <c r="C213" s="117" t="s">
        <v>1183</v>
      </c>
      <c r="D213" s="112" t="s">
        <v>1100</v>
      </c>
      <c r="E213" s="45"/>
      <c r="F213" s="691"/>
      <c r="G213" s="46"/>
      <c r="H213" s="47"/>
      <c r="I213" s="172">
        <v>0.51</v>
      </c>
      <c r="J213" s="217">
        <v>0.49</v>
      </c>
      <c r="K213" s="49"/>
      <c r="L213" s="49"/>
      <c r="M213" s="49"/>
      <c r="N213" s="50">
        <f t="shared" si="253"/>
        <v>1</v>
      </c>
      <c r="O213" s="51"/>
      <c r="P213" s="52">
        <v>8</v>
      </c>
      <c r="Q213" s="53">
        <v>8</v>
      </c>
      <c r="R213" s="53"/>
      <c r="S213" s="53"/>
      <c r="T213" s="53"/>
      <c r="U213" s="54">
        <f t="shared" si="254"/>
        <v>8</v>
      </c>
      <c r="V213" s="55">
        <f t="shared" si="255"/>
        <v>8</v>
      </c>
      <c r="W213" s="57">
        <v>37000000000</v>
      </c>
      <c r="X213" s="56">
        <v>28869414000</v>
      </c>
      <c r="Y213" s="57"/>
      <c r="Z213" s="56"/>
      <c r="AA213" s="167"/>
      <c r="AB213" s="551">
        <f t="shared" si="256"/>
        <v>1.0002979096641902</v>
      </c>
      <c r="AC213" s="536">
        <f t="shared" si="257"/>
        <v>12.003574915970283</v>
      </c>
      <c r="AD213" s="488">
        <f t="shared" si="258"/>
        <v>12</v>
      </c>
      <c r="AE213" s="182"/>
      <c r="AF213" s="59">
        <v>0.4</v>
      </c>
      <c r="AG213" s="263">
        <v>19.8</v>
      </c>
      <c r="AH213" s="60">
        <f t="shared" si="259"/>
        <v>40.199999999999996</v>
      </c>
      <c r="AI213" s="55">
        <f t="shared" si="260"/>
        <v>40</v>
      </c>
      <c r="AJ213" s="61"/>
      <c r="AK213" s="62"/>
      <c r="AL213" s="63"/>
      <c r="AM213" s="64">
        <f>100%+AL213</f>
        <v>1</v>
      </c>
      <c r="AN213" s="65">
        <f>ROUNDUP((($E$2*AM213-$AN$4)*AJ213+$AN$4),-3)</f>
        <v>0</v>
      </c>
      <c r="AO213" s="66"/>
    </row>
    <row r="214" spans="1:41" s="22" customFormat="1" ht="48" customHeight="1" x14ac:dyDescent="0.15">
      <c r="A214" s="43"/>
      <c r="B214" s="44"/>
      <c r="C214" s="46" t="s">
        <v>1183</v>
      </c>
      <c r="D214" s="112" t="s">
        <v>1065</v>
      </c>
      <c r="E214" s="45"/>
      <c r="F214" s="82"/>
      <c r="G214" s="46"/>
      <c r="H214" s="47"/>
      <c r="I214" s="48">
        <v>0.51</v>
      </c>
      <c r="J214" s="49">
        <v>0.49</v>
      </c>
      <c r="K214" s="49"/>
      <c r="L214" s="49"/>
      <c r="M214" s="49"/>
      <c r="N214" s="50">
        <f>SUM(I214:M214)</f>
        <v>1</v>
      </c>
      <c r="O214" s="51"/>
      <c r="P214" s="52">
        <v>8</v>
      </c>
      <c r="Q214" s="53">
        <v>8</v>
      </c>
      <c r="R214" s="53"/>
      <c r="S214" s="53"/>
      <c r="T214" s="53"/>
      <c r="U214" s="54">
        <f>ROUND(((P214*I214)+(Q214*J214)+(R214*K214)+(S214*L214)+(T214*M214)),2)</f>
        <v>8</v>
      </c>
      <c r="V214" s="55">
        <f>IF(U214&gt;=8,8,U214)</f>
        <v>8</v>
      </c>
      <c r="W214" s="57">
        <v>37000000000</v>
      </c>
      <c r="X214" s="56">
        <v>29314313000</v>
      </c>
      <c r="Y214" s="56"/>
      <c r="Z214" s="56"/>
      <c r="AA214" s="57"/>
      <c r="AB214" s="476">
        <f>(((((W214*I214)+(X214*J214)+(Y214*K214)+(Z214*L214)+(AA214*M214))/$L$2)))</f>
        <v>1.0069027488185547</v>
      </c>
      <c r="AC214" s="536">
        <f>12*AB214</f>
        <v>12.082832985822655</v>
      </c>
      <c r="AD214" s="488">
        <f>IF(AC214&gt;=12,12,AC214)</f>
        <v>12</v>
      </c>
      <c r="AE214" s="59"/>
      <c r="AF214" s="59">
        <v>0.4</v>
      </c>
      <c r="AG214" s="263">
        <v>19.8</v>
      </c>
      <c r="AH214" s="60">
        <f>V214+AD214+AG214+AE214+AF214</f>
        <v>40.199999999999996</v>
      </c>
      <c r="AI214" s="55">
        <f>IF(AH214&gt;=40,40,AH214)</f>
        <v>40</v>
      </c>
      <c r="AJ214" s="61"/>
      <c r="AK214" s="62"/>
      <c r="AL214" s="63"/>
      <c r="AM214" s="64"/>
      <c r="AN214" s="65"/>
      <c r="AO214" s="66"/>
    </row>
    <row r="215" spans="1:41" s="22" customFormat="1" ht="58.5" customHeight="1" x14ac:dyDescent="0.15">
      <c r="A215" s="43"/>
      <c r="B215" s="44"/>
      <c r="C215" s="117" t="s">
        <v>1199</v>
      </c>
      <c r="D215" s="112" t="s">
        <v>522</v>
      </c>
      <c r="E215" s="45"/>
      <c r="F215" s="82"/>
      <c r="G215" s="117"/>
      <c r="H215" s="47"/>
      <c r="I215" s="48">
        <v>0.6</v>
      </c>
      <c r="J215" s="49">
        <v>0.4</v>
      </c>
      <c r="K215" s="49"/>
      <c r="L215" s="49"/>
      <c r="M215" s="49"/>
      <c r="N215" s="50">
        <f t="shared" ref="N215" si="261">SUM(I215:M215)</f>
        <v>1</v>
      </c>
      <c r="O215" s="51"/>
      <c r="P215" s="52">
        <v>8</v>
      </c>
      <c r="Q215" s="53">
        <v>8</v>
      </c>
      <c r="R215" s="53">
        <v>8</v>
      </c>
      <c r="S215" s="53"/>
      <c r="T215" s="53"/>
      <c r="U215" s="54">
        <f t="shared" ref="U215" si="262">ROUND(((P215*I215)+(Q215*J215)+(R215*K215)+(S215*L215)+(T215*M215)),2)</f>
        <v>8</v>
      </c>
      <c r="V215" s="55">
        <f t="shared" ref="V215" si="263">IF(U215&gt;=8,8,U215)</f>
        <v>8</v>
      </c>
      <c r="W215" s="56">
        <v>33000000000</v>
      </c>
      <c r="X215" s="56">
        <v>33584652000</v>
      </c>
      <c r="Y215" s="56"/>
      <c r="Z215" s="56"/>
      <c r="AA215" s="57"/>
      <c r="AB215" s="551">
        <f t="shared" ref="AB215" si="264">(((((W215*I215)+(X215*J215)+(Y215*K215)+(Z215*L215)+(AA215*M215))/$L$2)))</f>
        <v>1.0068981263508834</v>
      </c>
      <c r="AC215" s="536">
        <f t="shared" ref="AC215" si="265">12*AB215</f>
        <v>12.082777516210601</v>
      </c>
      <c r="AD215" s="488">
        <f t="shared" ref="AD215" si="266">IF(AC215&gt;=12,12,AC215)</f>
        <v>12</v>
      </c>
      <c r="AE215" s="59"/>
      <c r="AF215" s="59">
        <v>0.4</v>
      </c>
      <c r="AG215" s="263">
        <v>19.8</v>
      </c>
      <c r="AH215" s="60">
        <f t="shared" ref="AH215" si="267">V215+AD215+AG215+AE215+AF215</f>
        <v>40.199999999999996</v>
      </c>
      <c r="AI215" s="55">
        <f t="shared" ref="AI215" si="268">IF(AH215&gt;=40,40,AH215)</f>
        <v>40</v>
      </c>
      <c r="AJ215" s="61"/>
      <c r="AK215" s="62"/>
      <c r="AL215" s="63"/>
      <c r="AM215" s="64">
        <f>100%+AL215</f>
        <v>1</v>
      </c>
      <c r="AN215" s="65">
        <f t="shared" ref="AN215" si="269">ROUNDUP((($E$2*AM215-$AN$4)*AJ215+$AN$4),-3)</f>
        <v>0</v>
      </c>
      <c r="AO215" s="66"/>
    </row>
    <row r="216" spans="1:41" s="22" customFormat="1" ht="41.25" customHeight="1" x14ac:dyDescent="0.15">
      <c r="A216" s="43"/>
      <c r="B216" s="44"/>
      <c r="C216" s="82"/>
      <c r="D216" s="83"/>
      <c r="E216" s="692"/>
      <c r="F216" s="689"/>
      <c r="G216" s="83"/>
      <c r="H216" s="47"/>
      <c r="I216" s="172"/>
      <c r="J216" s="217"/>
      <c r="K216" s="217"/>
      <c r="L216" s="217"/>
      <c r="M216" s="217"/>
      <c r="N216" s="50"/>
      <c r="O216" s="51"/>
      <c r="P216" s="584"/>
      <c r="Q216" s="53"/>
      <c r="R216" s="53"/>
      <c r="S216" s="585"/>
      <c r="T216" s="54"/>
      <c r="U216" s="496"/>
      <c r="V216" s="55"/>
      <c r="W216" s="56"/>
      <c r="X216" s="56"/>
      <c r="Y216" s="56"/>
      <c r="Z216" s="56"/>
      <c r="AA216" s="57"/>
      <c r="AB216" s="476"/>
      <c r="AC216" s="536"/>
      <c r="AD216" s="478"/>
      <c r="AE216" s="59"/>
      <c r="AF216" s="59"/>
      <c r="AG216" s="263"/>
      <c r="AH216" s="60"/>
      <c r="AI216" s="55"/>
      <c r="AJ216" s="61"/>
      <c r="AK216" s="62"/>
      <c r="AL216" s="63"/>
      <c r="AM216" s="64"/>
      <c r="AN216" s="65"/>
      <c r="AO216" s="66"/>
    </row>
    <row r="217" spans="1:41" s="22" customFormat="1" ht="48.75" customHeight="1" x14ac:dyDescent="0.15">
      <c r="A217" s="43"/>
      <c r="B217" s="44"/>
      <c r="C217" s="112" t="s">
        <v>1061</v>
      </c>
      <c r="D217" s="115" t="s">
        <v>1153</v>
      </c>
      <c r="E217" s="112" t="s">
        <v>1112</v>
      </c>
      <c r="F217" s="82" t="s">
        <v>1127</v>
      </c>
      <c r="G217" s="73"/>
      <c r="H217" s="47"/>
      <c r="I217" s="48">
        <v>0.5</v>
      </c>
      <c r="J217" s="49">
        <v>0.18</v>
      </c>
      <c r="K217" s="49">
        <v>0.17</v>
      </c>
      <c r="L217" s="49">
        <v>0.15</v>
      </c>
      <c r="M217" s="49"/>
      <c r="N217" s="50">
        <f>SUM(I217:M217)</f>
        <v>1</v>
      </c>
      <c r="O217" s="51"/>
      <c r="P217" s="52">
        <v>8</v>
      </c>
      <c r="Q217" s="581">
        <v>7.8</v>
      </c>
      <c r="R217" s="581">
        <v>7.8</v>
      </c>
      <c r="S217" s="53">
        <v>8</v>
      </c>
      <c r="T217" s="53"/>
      <c r="U217" s="54">
        <f>ROUND(((P217*I217)+(Q217*J217)+(R217*K217)+(S217*L217)+(T217*M217)),2)</f>
        <v>7.93</v>
      </c>
      <c r="V217" s="55">
        <f>IF(U217&gt;=8,8,U217)</f>
        <v>7.93</v>
      </c>
      <c r="W217" s="57">
        <v>93569101000</v>
      </c>
      <c r="X217" s="57">
        <v>3556004000</v>
      </c>
      <c r="Y217" s="56">
        <v>385000000</v>
      </c>
      <c r="Z217" s="56"/>
      <c r="AA217" s="57"/>
      <c r="AB217" s="476">
        <f>(((((W217*I217)+(X217*J217)+(Y217*K217)+(Z217*L217)+(AA217*M217))/$L$2)))</f>
        <v>1.4388239178238742</v>
      </c>
      <c r="AC217" s="536">
        <f>12*AB217</f>
        <v>17.265887013886491</v>
      </c>
      <c r="AD217" s="478">
        <f>IF(AC217&gt;=12,12,AC217)</f>
        <v>12</v>
      </c>
      <c r="AE217" s="59"/>
      <c r="AF217" s="59">
        <v>0.3</v>
      </c>
      <c r="AG217" s="263">
        <v>19.8</v>
      </c>
      <c r="AH217" s="60">
        <f>V217+AD217+AG217+AE217+AF217</f>
        <v>40.03</v>
      </c>
      <c r="AI217" s="55">
        <f>IF(AH217&gt;=40,40,AH217)</f>
        <v>40</v>
      </c>
      <c r="AJ217" s="61"/>
      <c r="AK217" s="62"/>
      <c r="AL217" s="63"/>
      <c r="AM217" s="64">
        <f>100%+AL217</f>
        <v>1</v>
      </c>
      <c r="AN217" s="65">
        <f>ROUNDUP((($E$2*AM217-$AN$4)*AJ217+$AN$4),-3)</f>
        <v>0</v>
      </c>
      <c r="AO217" s="66"/>
    </row>
    <row r="218" spans="1:41" s="22" customFormat="1" ht="56.25" customHeight="1" x14ac:dyDescent="0.15">
      <c r="A218" s="43"/>
      <c r="B218" s="44"/>
      <c r="C218" s="82" t="s">
        <v>1141</v>
      </c>
      <c r="D218" s="112" t="s">
        <v>1111</v>
      </c>
      <c r="E218" s="112" t="s">
        <v>1110</v>
      </c>
      <c r="F218" s="112" t="s">
        <v>62</v>
      </c>
      <c r="G218" s="46"/>
      <c r="H218" s="47"/>
      <c r="I218" s="172">
        <v>0.5</v>
      </c>
      <c r="J218" s="49">
        <v>0.11</v>
      </c>
      <c r="K218" s="49">
        <v>0.2</v>
      </c>
      <c r="L218" s="217">
        <v>0.19</v>
      </c>
      <c r="M218" s="49"/>
      <c r="N218" s="50">
        <f>SUM(I218:M218)</f>
        <v>1</v>
      </c>
      <c r="O218" s="51"/>
      <c r="P218" s="52">
        <v>8</v>
      </c>
      <c r="Q218" s="53">
        <v>8</v>
      </c>
      <c r="R218" s="53">
        <v>8</v>
      </c>
      <c r="S218" s="53">
        <v>8</v>
      </c>
      <c r="T218" s="53"/>
      <c r="U218" s="54">
        <f>ROUND(((P218*I218)+(Q218*J218)+(R218*K218)+(S218*L218)+(T218*M218)),2)</f>
        <v>8</v>
      </c>
      <c r="V218" s="55">
        <f>IF(U218&gt;=8,8,U218)</f>
        <v>8</v>
      </c>
      <c r="W218" s="56">
        <v>6295416000</v>
      </c>
      <c r="X218" s="56">
        <v>1897756000</v>
      </c>
      <c r="Y218" s="56">
        <v>5500000000</v>
      </c>
      <c r="Z218" s="56">
        <v>308569971000</v>
      </c>
      <c r="AA218" s="57"/>
      <c r="AB218" s="476">
        <f>(((((W218*I218)+(X218*J218)+(Y218*K218)+(Z218*L218)+(AA218*M218))/$L$2)))</f>
        <v>1.9113013275089696</v>
      </c>
      <c r="AC218" s="536">
        <f>12*AB218</f>
        <v>22.935615930107637</v>
      </c>
      <c r="AD218" s="478">
        <f>IF(AC218&gt;=12,12,AC218)</f>
        <v>12</v>
      </c>
      <c r="AE218" s="182"/>
      <c r="AF218" s="59">
        <v>0.2</v>
      </c>
      <c r="AG218" s="263">
        <v>19.8</v>
      </c>
      <c r="AH218" s="60">
        <f>V218+AD218+AG218+AE218+AF218</f>
        <v>40</v>
      </c>
      <c r="AI218" s="55">
        <f>IF(AH218&gt;=40,40,AH218)</f>
        <v>40</v>
      </c>
      <c r="AJ218" s="61"/>
      <c r="AK218" s="62"/>
      <c r="AL218" s="63"/>
      <c r="AM218" s="64">
        <f>100%+AL218</f>
        <v>1</v>
      </c>
      <c r="AN218" s="65">
        <f>ROUNDUP((($E$2*AM218-$AN$4)*AJ218+$AN$4),-3)</f>
        <v>0</v>
      </c>
      <c r="AO218" s="66"/>
    </row>
    <row r="219" spans="1:41" s="22" customFormat="1" ht="48.75" customHeight="1" x14ac:dyDescent="0.15">
      <c r="A219" s="43"/>
      <c r="B219" s="44"/>
      <c r="C219" s="104" t="s">
        <v>1148</v>
      </c>
      <c r="D219" s="112" t="s">
        <v>531</v>
      </c>
      <c r="E219" s="45"/>
      <c r="F219" s="45"/>
      <c r="G219" s="83"/>
      <c r="H219" s="47"/>
      <c r="I219" s="48">
        <v>0.51</v>
      </c>
      <c r="J219" s="217">
        <v>0.49</v>
      </c>
      <c r="K219" s="49"/>
      <c r="L219" s="49"/>
      <c r="M219" s="49"/>
      <c r="N219" s="50">
        <f t="shared" ref="N219" si="270">SUM(I219:M219)</f>
        <v>1</v>
      </c>
      <c r="O219" s="51"/>
      <c r="P219" s="52">
        <v>8</v>
      </c>
      <c r="Q219" s="53">
        <v>8</v>
      </c>
      <c r="R219" s="53"/>
      <c r="S219" s="53"/>
      <c r="T219" s="53"/>
      <c r="U219" s="54">
        <f t="shared" ref="U219" si="271">ROUND(((P219*I219)+(Q219*J219)+(R219*K219)+(S219*L219)+(T219*M219)),2)</f>
        <v>8</v>
      </c>
      <c r="V219" s="55">
        <f t="shared" ref="V219" si="272">IF(U219&gt;=8,8,U219)</f>
        <v>8</v>
      </c>
      <c r="W219" s="56">
        <v>14509876000</v>
      </c>
      <c r="X219" s="68">
        <v>76037889000</v>
      </c>
      <c r="Y219" s="68"/>
      <c r="Z219" s="68"/>
      <c r="AA219" s="57"/>
      <c r="AB219" s="476">
        <f t="shared" ref="AB219" si="273">(((((W219*I219)+(X219*J219)+(Y219*K219)+(Z219*L219)+(AA219*M219))/$L$2)))</f>
        <v>1.3530375938687846</v>
      </c>
      <c r="AC219" s="536">
        <f t="shared" ref="AC219" si="274">12*AB219</f>
        <v>16.236451126425415</v>
      </c>
      <c r="AD219" s="478">
        <f t="shared" ref="AD219" si="275">IF(AC219&gt;=12,12,AC219)</f>
        <v>12</v>
      </c>
      <c r="AE219" s="59"/>
      <c r="AF219" s="59">
        <v>0.4</v>
      </c>
      <c r="AG219" s="263">
        <v>19.8</v>
      </c>
      <c r="AH219" s="60">
        <f t="shared" ref="AH219:AH220" si="276">V219+AD219+AG219+AE219+AF219</f>
        <v>40.199999999999996</v>
      </c>
      <c r="AI219" s="55">
        <f t="shared" ref="AI219" si="277">IF(AH219&gt;=40,40,AH219)</f>
        <v>40</v>
      </c>
      <c r="AJ219" s="61"/>
      <c r="AK219" s="62"/>
      <c r="AL219" s="63"/>
      <c r="AM219" s="64">
        <f t="shared" ref="AM219" si="278">100%+AL219</f>
        <v>1</v>
      </c>
      <c r="AN219" s="65">
        <f t="shared" ref="AN219" si="279">ROUNDUP((($E$2*AM219-$AN$4)*AJ219+$AN$4),-3)</f>
        <v>0</v>
      </c>
      <c r="AO219" s="66"/>
    </row>
    <row r="220" spans="1:41" s="22" customFormat="1" ht="48.75" customHeight="1" x14ac:dyDescent="0.15">
      <c r="A220" s="43"/>
      <c r="B220" s="44"/>
      <c r="C220" s="115" t="s">
        <v>1160</v>
      </c>
      <c r="D220" s="112" t="s">
        <v>1155</v>
      </c>
      <c r="E220" s="83" t="s">
        <v>1117</v>
      </c>
      <c r="F220" s="45"/>
      <c r="G220" s="46"/>
      <c r="H220" s="47"/>
      <c r="I220" s="172">
        <v>0.5</v>
      </c>
      <c r="J220" s="571">
        <v>0.29680000000000001</v>
      </c>
      <c r="K220" s="217">
        <v>0.19989999999999999</v>
      </c>
      <c r="L220" s="217"/>
      <c r="M220" s="217"/>
      <c r="N220" s="50">
        <f>SUM(I220:M220)</f>
        <v>0.99669999999999992</v>
      </c>
      <c r="O220" s="51"/>
      <c r="P220" s="52">
        <v>8</v>
      </c>
      <c r="Q220" s="53">
        <v>8</v>
      </c>
      <c r="R220" s="53">
        <v>8</v>
      </c>
      <c r="S220" s="53"/>
      <c r="T220" s="53"/>
      <c r="U220" s="54">
        <f>ROUND(((P220*I220)+(Q220*J220)+(R220*K220)+(S220*L220)+(T220*M220)),2)</f>
        <v>7.97</v>
      </c>
      <c r="V220" s="55">
        <f>IF(U220&gt;=8,8,U220)</f>
        <v>7.97</v>
      </c>
      <c r="W220" s="56">
        <v>209657563000</v>
      </c>
      <c r="X220" s="56">
        <v>10236764000</v>
      </c>
      <c r="Y220" s="56"/>
      <c r="Z220" s="56"/>
      <c r="AA220" s="57"/>
      <c r="AB220" s="476">
        <f>(((((W220*I220)+(X220*J220)+(Y220*K220)+(Z220*L220)+(AA220*M220))/$L$2)))</f>
        <v>3.2680865539483817</v>
      </c>
      <c r="AC220" s="536">
        <f>12*AB220</f>
        <v>39.217038647380576</v>
      </c>
      <c r="AD220" s="478">
        <f>IF(AC220&gt;=12,12,AC220)</f>
        <v>12</v>
      </c>
      <c r="AE220" s="59"/>
      <c r="AF220" s="59">
        <v>0.2</v>
      </c>
      <c r="AG220" s="496">
        <v>20</v>
      </c>
      <c r="AH220" s="60">
        <f t="shared" si="276"/>
        <v>40.17</v>
      </c>
      <c r="AI220" s="55">
        <f>IF(AH220&gt;=40,40,AH220)</f>
        <v>40</v>
      </c>
      <c r="AJ220" s="61"/>
      <c r="AK220" s="62"/>
      <c r="AL220" s="63"/>
      <c r="AM220" s="64">
        <f>100%+AL220</f>
        <v>1</v>
      </c>
      <c r="AN220" s="65">
        <f>ROUNDUP((($E$2*AM220-$AN$4)*AJ220+$AN$4),-3)</f>
        <v>0</v>
      </c>
      <c r="AO220" s="66"/>
    </row>
    <row r="221" spans="1:41" s="22" customFormat="1" ht="48.75" customHeight="1" x14ac:dyDescent="0.15">
      <c r="A221" s="43"/>
      <c r="B221" s="44"/>
      <c r="C221" s="112" t="s">
        <v>1134</v>
      </c>
      <c r="D221" s="112" t="s">
        <v>1104</v>
      </c>
      <c r="E221" s="112" t="s">
        <v>1051</v>
      </c>
      <c r="F221" s="45"/>
      <c r="G221" s="46"/>
      <c r="H221" s="47"/>
      <c r="I221" s="48">
        <v>0.5</v>
      </c>
      <c r="J221" s="49">
        <v>0.35</v>
      </c>
      <c r="K221" s="49">
        <v>0.15</v>
      </c>
      <c r="L221" s="49"/>
      <c r="M221" s="49"/>
      <c r="N221" s="50">
        <f>SUM(I221:M221)</f>
        <v>1</v>
      </c>
      <c r="O221" s="51"/>
      <c r="P221" s="52">
        <v>8</v>
      </c>
      <c r="Q221" s="53">
        <v>8</v>
      </c>
      <c r="R221" s="53">
        <v>8</v>
      </c>
      <c r="S221" s="53"/>
      <c r="T221" s="53"/>
      <c r="U221" s="54">
        <f>ROUND(((P221*I221)+(Q221*J221)+(R221*K221)+(S221*L221)+(T221*M221)),2)</f>
        <v>8</v>
      </c>
      <c r="V221" s="55">
        <f>IF(U221&gt;=8,8,U221)</f>
        <v>8</v>
      </c>
      <c r="W221" s="56">
        <v>35059950000</v>
      </c>
      <c r="X221" s="56"/>
      <c r="Y221" s="56">
        <v>202526145000</v>
      </c>
      <c r="Z221" s="56"/>
      <c r="AA221" s="57"/>
      <c r="AB221" s="476">
        <f>(((((W221*I221)+(X221*J221)+(Y221*K221)+(Z221*L221)+(AA221*M221))/$L$2)))</f>
        <v>1.4515129212165723</v>
      </c>
      <c r="AC221" s="536">
        <f>12*AB221</f>
        <v>17.418155054598866</v>
      </c>
      <c r="AD221" s="478">
        <f>IF(AC221&gt;=12,12,AC221)</f>
        <v>12</v>
      </c>
      <c r="AE221" s="59"/>
      <c r="AF221" s="59">
        <v>0.3</v>
      </c>
      <c r="AG221" s="263">
        <v>19.8</v>
      </c>
      <c r="AH221" s="60">
        <f>V221+AD221+AG221+AE221+AF221</f>
        <v>40.099999999999994</v>
      </c>
      <c r="AI221" s="55">
        <f>IF(AH221&gt;=40,40,AH221)</f>
        <v>40</v>
      </c>
      <c r="AJ221" s="61"/>
      <c r="AK221" s="62"/>
      <c r="AL221" s="63"/>
      <c r="AM221" s="64"/>
      <c r="AN221" s="65"/>
      <c r="AO221" s="66"/>
    </row>
    <row r="222" spans="1:41" s="22" customFormat="1" ht="48.75" customHeight="1" x14ac:dyDescent="0.15">
      <c r="A222" s="43"/>
      <c r="B222" s="44"/>
      <c r="C222" s="112" t="s">
        <v>1140</v>
      </c>
      <c r="D222" s="112" t="s">
        <v>1108</v>
      </c>
      <c r="E222" s="112" t="s">
        <v>979</v>
      </c>
      <c r="F222" s="73"/>
      <c r="G222" s="46"/>
      <c r="H222" s="47"/>
      <c r="I222" s="48">
        <v>0.5</v>
      </c>
      <c r="J222" s="49">
        <v>0.31</v>
      </c>
      <c r="K222" s="49">
        <v>0.19</v>
      </c>
      <c r="L222" s="49"/>
      <c r="M222" s="49"/>
      <c r="N222" s="50">
        <f>SUM(I222:M222)</f>
        <v>1</v>
      </c>
      <c r="O222" s="51"/>
      <c r="P222" s="52">
        <v>8</v>
      </c>
      <c r="Q222" s="53">
        <v>8</v>
      </c>
      <c r="R222" s="53">
        <v>8</v>
      </c>
      <c r="S222" s="53"/>
      <c r="T222" s="53"/>
      <c r="U222" s="54">
        <f>ROUND(((P222*I222)+(Q222*J222)+(R222*K222)+(S222*L222)+(T222*M222)),2)</f>
        <v>8</v>
      </c>
      <c r="V222" s="55">
        <f>IF(U222&gt;=8,8,U222)</f>
        <v>8</v>
      </c>
      <c r="W222" s="56">
        <v>15991070000</v>
      </c>
      <c r="X222" s="56">
        <v>43880977000</v>
      </c>
      <c r="Y222" s="57">
        <v>138145703000</v>
      </c>
      <c r="Z222" s="56"/>
      <c r="AA222" s="57"/>
      <c r="AB222" s="476">
        <f>(((((W222*I222)+(X222*J222)+(Y222*K222)+(Z222*L222)+(AA222*M222))/$L$2)))</f>
        <v>1.4496170547455052</v>
      </c>
      <c r="AC222" s="536">
        <f>12*AB222</f>
        <v>17.395404656946063</v>
      </c>
      <c r="AD222" s="478">
        <f>IF(AC222&gt;=12,12,AC222)</f>
        <v>12</v>
      </c>
      <c r="AE222" s="182"/>
      <c r="AF222" s="59">
        <v>0.2</v>
      </c>
      <c r="AG222" s="263">
        <v>19.8</v>
      </c>
      <c r="AH222" s="60">
        <f>V222+AD222+AG222+AE222+AF222</f>
        <v>40</v>
      </c>
      <c r="AI222" s="55">
        <f>IF(AH222&gt;=40,40,AH222)</f>
        <v>40</v>
      </c>
      <c r="AJ222" s="61"/>
      <c r="AK222" s="62"/>
      <c r="AL222" s="63"/>
      <c r="AM222" s="64">
        <f>100%+AL222</f>
        <v>1</v>
      </c>
      <c r="AN222" s="65">
        <f>ROUNDUP((($E$2*AM222-$AN$4)*AJ222+$AN$4),-3)</f>
        <v>0</v>
      </c>
      <c r="AO222" s="66"/>
    </row>
    <row r="223" spans="1:41" s="22" customFormat="1" ht="48.75" customHeight="1" x14ac:dyDescent="0.15">
      <c r="A223" s="43"/>
      <c r="B223" s="44"/>
      <c r="C223" s="112" t="s">
        <v>257</v>
      </c>
      <c r="D223" s="112" t="s">
        <v>1109</v>
      </c>
      <c r="E223" s="112" t="s">
        <v>379</v>
      </c>
      <c r="F223" s="45"/>
      <c r="G223" s="46"/>
      <c r="H223" s="47"/>
      <c r="I223" s="48">
        <v>0.5</v>
      </c>
      <c r="J223" s="49">
        <v>0.31</v>
      </c>
      <c r="K223" s="49">
        <v>0.19</v>
      </c>
      <c r="L223" s="49"/>
      <c r="M223" s="49"/>
      <c r="N223" s="50">
        <f>SUM(I223:M223)</f>
        <v>1</v>
      </c>
      <c r="O223" s="51"/>
      <c r="P223" s="52">
        <v>8</v>
      </c>
      <c r="Q223" s="53">
        <v>8</v>
      </c>
      <c r="R223" s="53">
        <v>8</v>
      </c>
      <c r="S223" s="53"/>
      <c r="T223" s="53"/>
      <c r="U223" s="54">
        <f>ROUND(((P223*I223)+(Q223*J223)+(R223*K223)+(S223*L223)+(T223*M223)),2)</f>
        <v>8</v>
      </c>
      <c r="V223" s="488">
        <f>IF(U223&gt;=8,8,U223)</f>
        <v>8</v>
      </c>
      <c r="W223" s="56">
        <v>121218594000</v>
      </c>
      <c r="X223" s="57">
        <v>6957700000</v>
      </c>
      <c r="Y223" s="56">
        <v>38472362000</v>
      </c>
      <c r="Z223" s="68"/>
      <c r="AA223" s="57"/>
      <c r="AB223" s="476">
        <f>(((((W223*I223)+(X223*J223)+(Y223*K223)+(Z223*L223)+(AA223*M223))/$L$2)))</f>
        <v>2.1231155129130364</v>
      </c>
      <c r="AC223" s="536">
        <f>12*AB223</f>
        <v>25.477386154956434</v>
      </c>
      <c r="AD223" s="478">
        <f>IF(AC223&gt;=12,12,AC223)</f>
        <v>12</v>
      </c>
      <c r="AE223" s="59"/>
      <c r="AF223" s="59">
        <v>0.2</v>
      </c>
      <c r="AG223" s="263">
        <v>19.8</v>
      </c>
      <c r="AH223" s="60">
        <f>V223+AD223+AG223+AE223+AF223</f>
        <v>40</v>
      </c>
      <c r="AI223" s="55">
        <f>IF(AH223&gt;=40,40,AH223)</f>
        <v>40</v>
      </c>
      <c r="AJ223" s="61"/>
      <c r="AK223" s="62"/>
      <c r="AL223" s="63"/>
      <c r="AM223" s="64">
        <f>100%+AL223</f>
        <v>1</v>
      </c>
      <c r="AN223" s="65">
        <f>ROUNDUP((($E$2*AM223-$AN$4)*AJ223+$AN$4),-3)</f>
        <v>0</v>
      </c>
      <c r="AO223" s="66"/>
    </row>
    <row r="224" spans="1:41" s="22" customFormat="1" ht="48.75" customHeight="1" x14ac:dyDescent="0.15">
      <c r="A224" s="43"/>
      <c r="B224" s="44"/>
      <c r="C224" s="112" t="s">
        <v>286</v>
      </c>
      <c r="D224" s="112" t="s">
        <v>1122</v>
      </c>
      <c r="E224" s="112" t="s">
        <v>1120</v>
      </c>
      <c r="F224" s="112" t="s">
        <v>1121</v>
      </c>
      <c r="G224" s="46"/>
      <c r="H224" s="47"/>
      <c r="I224" s="48">
        <v>0.52</v>
      </c>
      <c r="J224" s="49">
        <v>0.18</v>
      </c>
      <c r="K224" s="217">
        <v>0.19</v>
      </c>
      <c r="L224" s="49">
        <v>0.11</v>
      </c>
      <c r="M224" s="49"/>
      <c r="N224" s="50">
        <f t="shared" ref="N224" si="280">SUM(I224:M224)</f>
        <v>0.99999999999999989</v>
      </c>
      <c r="O224" s="51"/>
      <c r="P224" s="52">
        <v>8</v>
      </c>
      <c r="Q224" s="581">
        <v>7.6</v>
      </c>
      <c r="R224" s="53">
        <v>8</v>
      </c>
      <c r="S224" s="53">
        <v>8</v>
      </c>
      <c r="T224" s="53"/>
      <c r="U224" s="54">
        <f t="shared" ref="U224:U225" si="281">ROUND(((P224*I224)+(Q224*J224)+(R224*K224)+(S224*L224)+(T224*M224)),2)</f>
        <v>7.93</v>
      </c>
      <c r="V224" s="55">
        <f t="shared" ref="V224:V225" si="282">IF(U224&gt;=8,8,U224)</f>
        <v>7.93</v>
      </c>
      <c r="W224" s="57">
        <v>81686800000</v>
      </c>
      <c r="X224" s="56">
        <v>5460425000</v>
      </c>
      <c r="Y224" s="56">
        <v>2630055000</v>
      </c>
      <c r="Z224" s="56">
        <v>4774255000</v>
      </c>
      <c r="AA224" s="57"/>
      <c r="AB224" s="476">
        <f t="shared" ref="AB224:AB225" si="283">(((((W224*I224)+(X224*J224)+(Y224*K224)+(Z224*L224)+(AA224*M224))/$L$2)))</f>
        <v>1.3477745985751759</v>
      </c>
      <c r="AC224" s="536">
        <f t="shared" ref="AC224:AC225" si="284">12*AB224</f>
        <v>16.173295182902109</v>
      </c>
      <c r="AD224" s="478">
        <f t="shared" ref="AD224:AD225" si="285">IF(AC224&gt;=12,12,AC224)</f>
        <v>12</v>
      </c>
      <c r="AE224" s="59"/>
      <c r="AF224" s="59">
        <v>0.3</v>
      </c>
      <c r="AG224" s="263">
        <v>19.8</v>
      </c>
      <c r="AH224" s="60">
        <f>V224+AD224+AG224+AE224+AF224</f>
        <v>40.03</v>
      </c>
      <c r="AI224" s="55">
        <f t="shared" ref="AI224:AI225" si="286">IF(AH224&gt;=40,40,AH224)</f>
        <v>40</v>
      </c>
      <c r="AJ224" s="61"/>
      <c r="AK224" s="62"/>
      <c r="AL224" s="63"/>
      <c r="AM224" s="64"/>
      <c r="AN224" s="65"/>
      <c r="AO224" s="66"/>
    </row>
    <row r="225" spans="1:41" s="22" customFormat="1" ht="48.75" customHeight="1" x14ac:dyDescent="0.15">
      <c r="A225" s="43"/>
      <c r="B225" s="44"/>
      <c r="C225" s="112" t="s">
        <v>301</v>
      </c>
      <c r="D225" s="115" t="s">
        <v>1114</v>
      </c>
      <c r="E225" s="45"/>
      <c r="F225" s="73"/>
      <c r="G225" s="46"/>
      <c r="H225" s="47"/>
      <c r="I225" s="172">
        <v>0.69989999999999997</v>
      </c>
      <c r="J225" s="217">
        <v>0.30009999999999998</v>
      </c>
      <c r="K225" s="49"/>
      <c r="L225" s="49"/>
      <c r="M225" s="49"/>
      <c r="N225" s="50">
        <f t="shared" ref="N225" si="287">SUM(I225:M225)</f>
        <v>1</v>
      </c>
      <c r="O225" s="51"/>
      <c r="P225" s="52">
        <v>8</v>
      </c>
      <c r="Q225" s="53">
        <v>8</v>
      </c>
      <c r="R225" s="53"/>
      <c r="S225" s="53"/>
      <c r="T225" s="53"/>
      <c r="U225" s="54">
        <f t="shared" si="281"/>
        <v>8</v>
      </c>
      <c r="V225" s="55">
        <f t="shared" si="282"/>
        <v>8</v>
      </c>
      <c r="W225" s="68">
        <v>216905995000</v>
      </c>
      <c r="X225" s="56">
        <v>4796317000</v>
      </c>
      <c r="Y225" s="57"/>
      <c r="Z225" s="56"/>
      <c r="AA225" s="57"/>
      <c r="AB225" s="476">
        <f t="shared" si="283"/>
        <v>4.6431268517653361</v>
      </c>
      <c r="AC225" s="536">
        <f t="shared" si="284"/>
        <v>55.717522221184034</v>
      </c>
      <c r="AD225" s="478">
        <f t="shared" si="285"/>
        <v>12</v>
      </c>
      <c r="AE225" s="59"/>
      <c r="AF225" s="59">
        <v>0.2</v>
      </c>
      <c r="AG225" s="263">
        <v>19.8</v>
      </c>
      <c r="AH225" s="60">
        <f t="shared" ref="AH225" si="288">V225+AD225+AG225+AE225+AF225</f>
        <v>40</v>
      </c>
      <c r="AI225" s="55">
        <f t="shared" si="286"/>
        <v>40</v>
      </c>
      <c r="AJ225" s="61"/>
      <c r="AK225" s="62"/>
      <c r="AL225" s="63"/>
      <c r="AM225" s="64">
        <f t="shared" ref="AM225:AM229" si="289">100%+AL225</f>
        <v>1</v>
      </c>
      <c r="AN225" s="65">
        <f t="shared" ref="AN225:AN229" si="290">ROUNDUP((($E$2*AM225-$AN$4)*AJ225+$AN$4),-3)</f>
        <v>0</v>
      </c>
      <c r="AO225" s="66"/>
    </row>
    <row r="226" spans="1:41" s="22" customFormat="1" ht="48.75" customHeight="1" x14ac:dyDescent="0.15">
      <c r="A226" s="43"/>
      <c r="B226" s="44"/>
      <c r="C226" s="113" t="s">
        <v>1131</v>
      </c>
      <c r="D226" s="112" t="s">
        <v>1154</v>
      </c>
      <c r="E226" s="103" t="s">
        <v>1128</v>
      </c>
      <c r="F226" s="45"/>
      <c r="G226" s="83"/>
      <c r="H226" s="47"/>
      <c r="I226" s="48">
        <v>0.5</v>
      </c>
      <c r="J226" s="217">
        <v>0.35</v>
      </c>
      <c r="K226" s="49">
        <v>0.15</v>
      </c>
      <c r="L226" s="49"/>
      <c r="M226" s="49"/>
      <c r="N226" s="50">
        <f>SUM(I226:M226)</f>
        <v>1</v>
      </c>
      <c r="O226" s="51"/>
      <c r="P226" s="52">
        <v>8</v>
      </c>
      <c r="Q226" s="53">
        <v>8</v>
      </c>
      <c r="R226" s="53">
        <v>8</v>
      </c>
      <c r="S226" s="53"/>
      <c r="T226" s="53"/>
      <c r="U226" s="54">
        <f>ROUND(((P226*I226)+(Q226*J226)+(R226*K226)+(S226*L226)+(T226*M226)),2)</f>
        <v>8</v>
      </c>
      <c r="V226" s="55">
        <f>IF(U226&gt;=8,8,U226)</f>
        <v>8</v>
      </c>
      <c r="W226" s="56">
        <v>222945933000</v>
      </c>
      <c r="X226" s="68">
        <v>14402884000</v>
      </c>
      <c r="Y226" s="68"/>
      <c r="Z226" s="68"/>
      <c r="AA226" s="57"/>
      <c r="AB226" s="476">
        <f>(((((W226*I226)+(X226*J226)+(Y226*K226)+(Z226*L226)+(AA226*M226))/$L$2)))</f>
        <v>3.5300654574385768</v>
      </c>
      <c r="AC226" s="536">
        <f>12*AB226</f>
        <v>42.360785489262923</v>
      </c>
      <c r="AD226" s="478">
        <f>IF(AC226&gt;=12,12,AC226)</f>
        <v>12</v>
      </c>
      <c r="AE226" s="59"/>
      <c r="AF226" s="59">
        <v>0.3</v>
      </c>
      <c r="AG226" s="263">
        <v>19.8</v>
      </c>
      <c r="AH226" s="60">
        <f>V226+AD226+AG226+AE226+AF226</f>
        <v>40.099999999999994</v>
      </c>
      <c r="AI226" s="55">
        <f>IF(AH226&gt;=40,40,AH226)</f>
        <v>40</v>
      </c>
      <c r="AJ226" s="61"/>
      <c r="AK226" s="62"/>
      <c r="AL226" s="63"/>
      <c r="AM226" s="64">
        <f t="shared" si="289"/>
        <v>1</v>
      </c>
      <c r="AN226" s="65">
        <f t="shared" si="290"/>
        <v>0</v>
      </c>
      <c r="AO226" s="66"/>
    </row>
    <row r="227" spans="1:41" s="22" customFormat="1" ht="48.75" customHeight="1" x14ac:dyDescent="0.15">
      <c r="A227" s="43"/>
      <c r="B227" s="44"/>
      <c r="C227" s="115" t="s">
        <v>218</v>
      </c>
      <c r="D227" s="112" t="s">
        <v>1157</v>
      </c>
      <c r="E227" s="112" t="s">
        <v>1107</v>
      </c>
      <c r="F227" s="112" t="s">
        <v>129</v>
      </c>
      <c r="G227" s="73"/>
      <c r="H227" s="47"/>
      <c r="I227" s="48">
        <v>0.5</v>
      </c>
      <c r="J227" s="49">
        <v>0.18</v>
      </c>
      <c r="K227" s="49">
        <v>0.125</v>
      </c>
      <c r="L227" s="49">
        <v>0.19500000000000001</v>
      </c>
      <c r="M227" s="49"/>
      <c r="N227" s="50">
        <f>SUM(I227:M227)</f>
        <v>1</v>
      </c>
      <c r="O227" s="51"/>
      <c r="P227" s="52">
        <v>8</v>
      </c>
      <c r="Q227" s="53">
        <v>8</v>
      </c>
      <c r="R227" s="53">
        <v>8</v>
      </c>
      <c r="S227" s="53">
        <v>8</v>
      </c>
      <c r="T227" s="53"/>
      <c r="U227" s="54">
        <f>ROUND(((P227*I227)+(Q227*J227)+(R227*K227)+(S227*L227)+(T227*M227)),2)</f>
        <v>8</v>
      </c>
      <c r="V227" s="55">
        <f>IF(U227&gt;=8,8,U227)</f>
        <v>8</v>
      </c>
      <c r="W227" s="56">
        <v>48556768000</v>
      </c>
      <c r="X227" s="56">
        <v>1214313000</v>
      </c>
      <c r="Y227" s="56">
        <v>2089585000</v>
      </c>
      <c r="Z227" s="56">
        <v>101855610000</v>
      </c>
      <c r="AA227" s="57"/>
      <c r="AB227" s="476">
        <f>(((((W227*I227)+(X227*J227)+(Y227*K227)+(Z227*L227)+(AA227*M227))/$L$2)))</f>
        <v>1.3518681172737954</v>
      </c>
      <c r="AC227" s="536">
        <f>12*AB227</f>
        <v>16.222417407285544</v>
      </c>
      <c r="AD227" s="478">
        <f>IF(AC227&gt;=12,12,AC227)</f>
        <v>12</v>
      </c>
      <c r="AE227" s="59"/>
      <c r="AF227" s="59">
        <v>0.2</v>
      </c>
      <c r="AG227" s="263">
        <v>19.8</v>
      </c>
      <c r="AH227" s="60">
        <f>V227+AD227+AG227+AE227+AF227</f>
        <v>40</v>
      </c>
      <c r="AI227" s="55">
        <f>IF(AH227&gt;=40,40,AH227)</f>
        <v>40</v>
      </c>
      <c r="AJ227" s="61"/>
      <c r="AK227" s="62"/>
      <c r="AL227" s="63"/>
      <c r="AM227" s="64">
        <f t="shared" si="289"/>
        <v>1</v>
      </c>
      <c r="AN227" s="65">
        <f t="shared" si="290"/>
        <v>0</v>
      </c>
      <c r="AO227" s="66"/>
    </row>
    <row r="228" spans="1:41" s="22" customFormat="1" ht="48.75" customHeight="1" x14ac:dyDescent="0.15">
      <c r="A228" s="43"/>
      <c r="B228" s="44"/>
      <c r="C228" s="115" t="s">
        <v>202</v>
      </c>
      <c r="D228" s="115" t="s">
        <v>1149</v>
      </c>
      <c r="E228" s="103" t="s">
        <v>1158</v>
      </c>
      <c r="F228" s="73"/>
      <c r="G228" s="46"/>
      <c r="H228" s="47"/>
      <c r="I228" s="172">
        <v>0.5</v>
      </c>
      <c r="J228" s="217">
        <v>0.31</v>
      </c>
      <c r="K228" s="49">
        <v>0.19</v>
      </c>
      <c r="L228" s="49"/>
      <c r="M228" s="49"/>
      <c r="N228" s="50">
        <f t="shared" ref="N228" si="291">SUM(I228:M228)</f>
        <v>1</v>
      </c>
      <c r="O228" s="51"/>
      <c r="P228" s="52">
        <v>8</v>
      </c>
      <c r="Q228" s="53">
        <v>8</v>
      </c>
      <c r="R228" s="53">
        <v>8</v>
      </c>
      <c r="S228" s="53"/>
      <c r="T228" s="53"/>
      <c r="U228" s="54">
        <f t="shared" ref="U228" si="292">ROUND(((P228*I228)+(Q228*J228)+(R228*K228)+(S228*L228)+(T228*M228)),2)</f>
        <v>8</v>
      </c>
      <c r="V228" s="55">
        <f t="shared" ref="V228" si="293">IF(U228&gt;=8,8,U228)</f>
        <v>8</v>
      </c>
      <c r="W228" s="56">
        <v>52732429000</v>
      </c>
      <c r="X228" s="56">
        <v>13929224000</v>
      </c>
      <c r="Y228" s="56">
        <v>81140325000</v>
      </c>
      <c r="Z228" s="56"/>
      <c r="AA228" s="57"/>
      <c r="AB228" s="476">
        <f t="shared" ref="AB228" si="294">(((((W228*I228)+(X228*J228)+(Y228*K228)+(Z228*L228)+(AA228*M228))/$L$2)))</f>
        <v>1.396736480562125</v>
      </c>
      <c r="AC228" s="536">
        <f t="shared" ref="AC228" si="295">12*AB228</f>
        <v>16.7608377667455</v>
      </c>
      <c r="AD228" s="478">
        <f t="shared" ref="AD228" si="296">IF(AC228&gt;=12,12,AC228)</f>
        <v>12</v>
      </c>
      <c r="AE228" s="59"/>
      <c r="AF228" s="59">
        <v>0.2</v>
      </c>
      <c r="AG228" s="263">
        <v>19.8</v>
      </c>
      <c r="AH228" s="60">
        <f t="shared" ref="AH228" si="297">V228+AD228+AG228+AE228+AF228</f>
        <v>40</v>
      </c>
      <c r="AI228" s="55">
        <f t="shared" ref="AI228" si="298">IF(AH228&gt;=40,40,AH228)</f>
        <v>40</v>
      </c>
      <c r="AJ228" s="61"/>
      <c r="AK228" s="62"/>
      <c r="AL228" s="63"/>
      <c r="AM228" s="64">
        <f t="shared" si="289"/>
        <v>1</v>
      </c>
      <c r="AN228" s="65">
        <f t="shared" si="290"/>
        <v>0</v>
      </c>
      <c r="AO228" s="66"/>
    </row>
    <row r="229" spans="1:41" s="22" customFormat="1" ht="48.75" customHeight="1" x14ac:dyDescent="0.15">
      <c r="A229" s="43"/>
      <c r="B229" s="44"/>
      <c r="C229" s="112" t="s">
        <v>247</v>
      </c>
      <c r="D229" s="112" t="s">
        <v>1102</v>
      </c>
      <c r="E229" s="45"/>
      <c r="F229" s="73"/>
      <c r="G229" s="46"/>
      <c r="H229" s="47"/>
      <c r="I229" s="172">
        <v>0.6</v>
      </c>
      <c r="J229" s="217">
        <v>0.4</v>
      </c>
      <c r="K229" s="49"/>
      <c r="L229" s="49"/>
      <c r="M229" s="49"/>
      <c r="N229" s="50">
        <f>SUM(I229:M229)</f>
        <v>1</v>
      </c>
      <c r="O229" s="51"/>
      <c r="P229" s="52">
        <v>8</v>
      </c>
      <c r="Q229" s="583">
        <v>7.8</v>
      </c>
      <c r="R229" s="53"/>
      <c r="S229" s="53"/>
      <c r="T229" s="53"/>
      <c r="U229" s="54">
        <f>ROUND(((P229*I229)+(Q229*J229)+(R229*K229)+(S229*L229)+(T229*M229)),2)</f>
        <v>7.92</v>
      </c>
      <c r="V229" s="55">
        <f>IF(U229&gt;=8,8,U229)</f>
        <v>7.92</v>
      </c>
      <c r="W229" s="68">
        <v>63188596000</v>
      </c>
      <c r="X229" s="56">
        <v>15072046000</v>
      </c>
      <c r="Y229" s="57"/>
      <c r="Z229" s="56"/>
      <c r="AA229" s="57"/>
      <c r="AB229" s="476">
        <f>(((((W229*I229)+(X229*J229)+(Y229*K229)+(Z229*L229)+(AA229*M229))/$L$2)))</f>
        <v>1.3313257093065602</v>
      </c>
      <c r="AC229" s="536">
        <f>12*AB229</f>
        <v>15.975908511678723</v>
      </c>
      <c r="AD229" s="478">
        <f>IF(AC229&gt;=12,12,AC229)</f>
        <v>12</v>
      </c>
      <c r="AE229" s="59"/>
      <c r="AF229" s="59">
        <v>0.4</v>
      </c>
      <c r="AG229" s="263">
        <v>19.8</v>
      </c>
      <c r="AH229" s="60">
        <f>V229+AD229+AG229+AE229+AF229</f>
        <v>40.119999999999997</v>
      </c>
      <c r="AI229" s="55">
        <f>IF(AH229&gt;=40,40,AH229)</f>
        <v>40</v>
      </c>
      <c r="AJ229" s="61"/>
      <c r="AK229" s="62"/>
      <c r="AL229" s="63"/>
      <c r="AM229" s="64">
        <f t="shared" si="289"/>
        <v>1</v>
      </c>
      <c r="AN229" s="65">
        <f t="shared" si="290"/>
        <v>0</v>
      </c>
      <c r="AO229" s="66"/>
    </row>
    <row r="230" spans="1:41" s="22" customFormat="1" ht="48.75" customHeight="1" x14ac:dyDescent="0.15">
      <c r="A230" s="43"/>
      <c r="B230" s="44"/>
      <c r="C230" s="860" t="s">
        <v>1163</v>
      </c>
      <c r="D230" s="861"/>
      <c r="E230" s="861"/>
      <c r="F230" s="862"/>
      <c r="G230" s="46"/>
      <c r="H230" s="47"/>
      <c r="I230" s="172"/>
      <c r="J230" s="217"/>
      <c r="K230" s="217"/>
      <c r="L230" s="217"/>
      <c r="M230" s="217"/>
      <c r="N230" s="50"/>
      <c r="O230" s="51"/>
      <c r="P230" s="234">
        <v>93.42</v>
      </c>
      <c r="Q230" s="53">
        <v>88</v>
      </c>
      <c r="R230" s="53">
        <v>88</v>
      </c>
      <c r="S230" s="54"/>
      <c r="T230" s="54"/>
      <c r="U230" s="496">
        <f>(I220*P230)+(J220*Q230)+(K220*R230)</f>
        <v>90.419600000000003</v>
      </c>
      <c r="V230" s="55">
        <f>IF(U230&gt;=8,8,U230)</f>
        <v>8</v>
      </c>
      <c r="W230" s="56"/>
      <c r="X230" s="56"/>
      <c r="Y230" s="56"/>
      <c r="Z230" s="56"/>
      <c r="AA230" s="57"/>
      <c r="AB230" s="476"/>
      <c r="AC230" s="536"/>
      <c r="AD230" s="478"/>
      <c r="AE230" s="59"/>
      <c r="AF230" s="59"/>
      <c r="AG230" s="263"/>
      <c r="AH230" s="60"/>
      <c r="AI230" s="55"/>
      <c r="AJ230" s="61"/>
      <c r="AK230" s="62"/>
      <c r="AL230" s="63"/>
      <c r="AM230" s="64"/>
      <c r="AN230" s="65"/>
      <c r="AO230" s="66"/>
    </row>
    <row r="231" spans="1:41" s="22" customFormat="1" ht="48.75" customHeight="1" x14ac:dyDescent="0.15">
      <c r="A231" s="43"/>
      <c r="B231" s="44"/>
      <c r="C231" s="112" t="s">
        <v>1170</v>
      </c>
      <c r="D231" s="112" t="s">
        <v>1151</v>
      </c>
      <c r="E231" s="115" t="s">
        <v>1103</v>
      </c>
      <c r="F231" s="112" t="s">
        <v>1161</v>
      </c>
      <c r="G231" s="46"/>
      <c r="H231" s="47"/>
      <c r="I231" s="48">
        <v>0.5</v>
      </c>
      <c r="J231" s="49">
        <v>0.13</v>
      </c>
      <c r="K231" s="49">
        <v>0.22</v>
      </c>
      <c r="L231" s="49">
        <v>0.15</v>
      </c>
      <c r="M231" s="49"/>
      <c r="N231" s="50">
        <f>SUM(I231:M231)</f>
        <v>1</v>
      </c>
      <c r="O231" s="51"/>
      <c r="P231" s="52">
        <v>8</v>
      </c>
      <c r="Q231" s="581">
        <v>7.8</v>
      </c>
      <c r="R231" s="53">
        <v>8</v>
      </c>
      <c r="S231" s="53">
        <v>8</v>
      </c>
      <c r="T231" s="53"/>
      <c r="U231" s="54">
        <f>ROUND(((P231*I231)+(Q231*J231)+(R231*K231)+(S231*L231)+(T231*M231)),2)</f>
        <v>7.97</v>
      </c>
      <c r="V231" s="55">
        <f>IF(U231&gt;=8,8,U231)</f>
        <v>7.97</v>
      </c>
      <c r="W231" s="56">
        <v>211239752000</v>
      </c>
      <c r="X231" s="56">
        <v>3029232000</v>
      </c>
      <c r="Y231" s="57">
        <v>3648092000</v>
      </c>
      <c r="Z231" s="56">
        <v>43175448000</v>
      </c>
      <c r="AA231" s="57"/>
      <c r="AB231" s="476">
        <f>(((((W231*I231)+(X231*J231)+(Y231*K231)+(Z231*L231)+(AA231*M231))/$L$2)))</f>
        <v>3.4324654837366819</v>
      </c>
      <c r="AC231" s="536">
        <f>12*AB231</f>
        <v>41.189585804840185</v>
      </c>
      <c r="AD231" s="478">
        <f>IF(AC231&gt;=12,12,AC231)</f>
        <v>12</v>
      </c>
      <c r="AE231" s="59"/>
      <c r="AF231" s="59">
        <v>0.3</v>
      </c>
      <c r="AG231" s="496">
        <v>19.8</v>
      </c>
      <c r="AH231" s="60">
        <f>V231+AD231+AG231+AE231+AF231</f>
        <v>40.069999999999993</v>
      </c>
      <c r="AI231" s="55">
        <f>IF(AH231&gt;=40,40,AH231)</f>
        <v>40</v>
      </c>
      <c r="AJ231" s="61"/>
      <c r="AK231" s="62"/>
      <c r="AL231" s="63"/>
      <c r="AM231" s="64">
        <f>100%+AL231</f>
        <v>1</v>
      </c>
      <c r="AN231" s="65">
        <f>ROUNDUP((($E$2*AM231-$AN$4)*AJ231+$AN$4),-3)</f>
        <v>0</v>
      </c>
      <c r="AO231" s="66"/>
    </row>
    <row r="232" spans="1:41" s="22" customFormat="1" ht="48.75" customHeight="1" x14ac:dyDescent="0.15">
      <c r="A232" s="43"/>
      <c r="B232" s="44"/>
      <c r="C232" s="860" t="s">
        <v>1162</v>
      </c>
      <c r="D232" s="861"/>
      <c r="E232" s="861"/>
      <c r="F232" s="862"/>
      <c r="G232" s="46"/>
      <c r="H232" s="47"/>
      <c r="I232" s="172"/>
      <c r="J232" s="217"/>
      <c r="K232" s="217"/>
      <c r="L232" s="217"/>
      <c r="M232" s="217"/>
      <c r="N232" s="50"/>
      <c r="O232" s="51"/>
      <c r="P232" s="584">
        <v>87.05</v>
      </c>
      <c r="Q232" s="53">
        <v>88</v>
      </c>
      <c r="R232" s="53">
        <v>88</v>
      </c>
      <c r="S232" s="585">
        <v>92.5</v>
      </c>
      <c r="T232" s="54"/>
      <c r="U232" s="496">
        <f>(I231*P232)+(J231*Q232)+(K231*R232)+(L231*S232)</f>
        <v>88.2</v>
      </c>
      <c r="V232" s="55">
        <f>IF(U232&gt;=8,8,U232)</f>
        <v>8</v>
      </c>
      <c r="W232" s="56"/>
      <c r="X232" s="56"/>
      <c r="Y232" s="56"/>
      <c r="Z232" s="56"/>
      <c r="AA232" s="57"/>
      <c r="AB232" s="476"/>
      <c r="AC232" s="536"/>
      <c r="AD232" s="478"/>
      <c r="AE232" s="59"/>
      <c r="AF232" s="59"/>
      <c r="AG232" s="263"/>
      <c r="AH232" s="60"/>
      <c r="AI232" s="55"/>
      <c r="AJ232" s="61"/>
      <c r="AK232" s="62"/>
      <c r="AL232" s="63"/>
      <c r="AM232" s="64"/>
      <c r="AN232" s="65"/>
      <c r="AO232" s="66"/>
    </row>
    <row r="233" spans="1:41" s="22" customFormat="1" ht="48.75" customHeight="1" thickBot="1" x14ac:dyDescent="0.2">
      <c r="A233" s="43"/>
      <c r="B233" s="534"/>
      <c r="C233" s="592"/>
      <c r="D233" s="593"/>
      <c r="E233" s="593"/>
      <c r="F233" s="574"/>
      <c r="G233" s="499"/>
      <c r="H233" s="47"/>
      <c r="I233" s="172"/>
      <c r="J233" s="217"/>
      <c r="K233" s="217"/>
      <c r="L233" s="217"/>
      <c r="M233" s="217"/>
      <c r="N233" s="50"/>
      <c r="O233" s="51"/>
      <c r="P233" s="584"/>
      <c r="Q233" s="53"/>
      <c r="R233" s="53"/>
      <c r="S233" s="585"/>
      <c r="T233" s="54"/>
      <c r="U233" s="496"/>
      <c r="V233" s="55"/>
      <c r="W233" s="56"/>
      <c r="X233" s="56"/>
      <c r="Y233" s="56"/>
      <c r="Z233" s="56"/>
      <c r="AA233" s="57"/>
      <c r="AB233" s="476"/>
      <c r="AC233" s="536"/>
      <c r="AD233" s="478"/>
      <c r="AE233" s="59"/>
      <c r="AF233" s="59"/>
      <c r="AG233" s="263"/>
      <c r="AH233" s="60"/>
      <c r="AI233" s="55"/>
      <c r="AJ233" s="61"/>
      <c r="AK233" s="62"/>
      <c r="AL233" s="63"/>
      <c r="AM233" s="64"/>
      <c r="AN233" s="65"/>
      <c r="AO233" s="66"/>
    </row>
    <row r="234" spans="1:41" s="22" customFormat="1" ht="48.75" customHeight="1" x14ac:dyDescent="0.15">
      <c r="A234" s="177"/>
      <c r="B234" s="594"/>
      <c r="C234" s="601" t="s">
        <v>1130</v>
      </c>
      <c r="D234" s="601" t="s">
        <v>1152</v>
      </c>
      <c r="E234" s="602" t="s">
        <v>1156</v>
      </c>
      <c r="F234" s="568" t="s">
        <v>1126</v>
      </c>
      <c r="G234" s="482" t="s">
        <v>1132</v>
      </c>
      <c r="H234" s="47"/>
      <c r="I234" s="48">
        <v>0.5</v>
      </c>
      <c r="J234" s="571">
        <v>9.9599999999999994E-2</v>
      </c>
      <c r="K234" s="49">
        <v>0.25</v>
      </c>
      <c r="L234" s="49">
        <v>0.15</v>
      </c>
      <c r="M234" s="49"/>
      <c r="N234" s="527">
        <f>SUM(I234:M234)</f>
        <v>0.99960000000000004</v>
      </c>
      <c r="O234" s="51"/>
      <c r="P234" s="52">
        <v>8</v>
      </c>
      <c r="Q234" s="581">
        <v>7.8</v>
      </c>
      <c r="R234" s="53">
        <v>8</v>
      </c>
      <c r="S234" s="53">
        <v>8</v>
      </c>
      <c r="T234" s="53"/>
      <c r="U234" s="54">
        <f>ROUND(((P234*I234)+(Q234*J234)+(R234*K234)+(S234*L234)+(T234*M234)),2)</f>
        <v>7.98</v>
      </c>
      <c r="V234" s="55">
        <f>IF(U234&gt;=8,8,U234)</f>
        <v>7.98</v>
      </c>
      <c r="W234" s="56">
        <v>723688750000</v>
      </c>
      <c r="X234" s="57">
        <v>413622000</v>
      </c>
      <c r="Y234" s="57">
        <v>3034616000</v>
      </c>
      <c r="Z234" s="68">
        <v>10800957000</v>
      </c>
      <c r="AA234" s="57"/>
      <c r="AB234" s="476">
        <f>(((((W234*I234)+(X234*J234)+(Y234*K234)+(Z234*L234)+(AA234*M234))/$L$2)))</f>
        <v>11.036247433092834</v>
      </c>
      <c r="AC234" s="536">
        <f>12*AB234</f>
        <v>132.43496919711401</v>
      </c>
      <c r="AD234" s="478">
        <f>IF(AC234&gt;=12,12,AC234)</f>
        <v>12</v>
      </c>
      <c r="AE234" s="59"/>
      <c r="AF234" s="59">
        <v>0.3</v>
      </c>
      <c r="AG234" s="263">
        <v>19.600000000000001</v>
      </c>
      <c r="AH234" s="60">
        <f>V234+AD234+AG234+AE234+AF234</f>
        <v>39.879999999999995</v>
      </c>
      <c r="AI234" s="55">
        <f>IF(AH234&gt;=40,40,AH234)</f>
        <v>39.879999999999995</v>
      </c>
      <c r="AJ234" s="61"/>
      <c r="AK234" s="62"/>
      <c r="AL234" s="63"/>
      <c r="AM234" s="64">
        <f>100%+AL234</f>
        <v>1</v>
      </c>
      <c r="AN234" s="65">
        <f>ROUNDUP((($E$2*AM234-$AN$4)*AJ234+$AN$4),-3)</f>
        <v>0</v>
      </c>
      <c r="AO234" s="66"/>
    </row>
    <row r="235" spans="1:41" s="22" customFormat="1" ht="48.75" customHeight="1" x14ac:dyDescent="0.15">
      <c r="A235" s="177"/>
      <c r="B235" s="595"/>
      <c r="C235" s="860" t="s">
        <v>1163</v>
      </c>
      <c r="D235" s="861"/>
      <c r="E235" s="861"/>
      <c r="F235" s="862"/>
      <c r="G235" s="46"/>
      <c r="H235" s="47"/>
      <c r="I235" s="172"/>
      <c r="J235" s="217"/>
      <c r="K235" s="217"/>
      <c r="L235" s="217"/>
      <c r="M235" s="217"/>
      <c r="N235" s="50"/>
      <c r="O235" s="51"/>
      <c r="P235" s="234">
        <v>88</v>
      </c>
      <c r="Q235" s="53">
        <v>88</v>
      </c>
      <c r="R235" s="53">
        <v>88</v>
      </c>
      <c r="S235" s="54">
        <v>88</v>
      </c>
      <c r="T235" s="54"/>
      <c r="U235" s="496">
        <f>(I234*P235)+(J234*Q235)+(K234*R235)+(L234*S235)</f>
        <v>87.964800000000011</v>
      </c>
      <c r="V235" s="55"/>
      <c r="W235" s="56"/>
      <c r="X235" s="56"/>
      <c r="Y235" s="56"/>
      <c r="Z235" s="56"/>
      <c r="AA235" s="57"/>
      <c r="AB235" s="476"/>
      <c r="AC235" s="536"/>
      <c r="AD235" s="478"/>
      <c r="AE235" s="59"/>
      <c r="AF235" s="59"/>
      <c r="AG235" s="263"/>
      <c r="AH235" s="60"/>
      <c r="AI235" s="55"/>
      <c r="AJ235" s="61"/>
      <c r="AK235" s="62"/>
      <c r="AL235" s="63"/>
      <c r="AM235" s="64"/>
      <c r="AN235" s="65"/>
      <c r="AO235" s="66"/>
    </row>
    <row r="236" spans="1:41" s="22" customFormat="1" ht="48.75" customHeight="1" x14ac:dyDescent="0.15">
      <c r="A236" s="177"/>
      <c r="B236" s="597"/>
      <c r="C236" s="45" t="s">
        <v>1130</v>
      </c>
      <c r="D236" s="588" t="s">
        <v>1152</v>
      </c>
      <c r="E236" s="589" t="s">
        <v>1156</v>
      </c>
      <c r="F236" s="117" t="s">
        <v>1168</v>
      </c>
      <c r="G236" s="46" t="s">
        <v>1132</v>
      </c>
      <c r="H236" s="47"/>
      <c r="I236" s="48">
        <v>0.5</v>
      </c>
      <c r="J236" s="571">
        <v>9.9599999999999994E-2</v>
      </c>
      <c r="K236" s="49">
        <v>0.25</v>
      </c>
      <c r="L236" s="49">
        <v>0.15</v>
      </c>
      <c r="M236" s="49"/>
      <c r="N236" s="527">
        <f>SUM(I236:M236)</f>
        <v>0.99960000000000004</v>
      </c>
      <c r="O236" s="51"/>
      <c r="P236" s="52">
        <v>8</v>
      </c>
      <c r="Q236" s="581">
        <v>7.8</v>
      </c>
      <c r="R236" s="53">
        <v>8</v>
      </c>
      <c r="S236" s="53">
        <v>8</v>
      </c>
      <c r="T236" s="53"/>
      <c r="U236" s="54">
        <f>ROUND(((P236*I236)+(Q236*J236)+(R236*K236)+(S236*L236)+(T236*M236)),2)</f>
        <v>7.98</v>
      </c>
      <c r="V236" s="55">
        <f>IF(U236&gt;=8,8,U236)</f>
        <v>7.98</v>
      </c>
      <c r="W236" s="56">
        <v>723688750000</v>
      </c>
      <c r="X236" s="57">
        <v>413622000</v>
      </c>
      <c r="Y236" s="57">
        <v>3034616000</v>
      </c>
      <c r="Z236" s="68">
        <v>10800957000</v>
      </c>
      <c r="AA236" s="57"/>
      <c r="AB236" s="476">
        <f>(((((W236*I236)+(X236*J236)+(Y236*K236)+(Z236*L236)+(AA236*M236))/$L$2)))</f>
        <v>11.036247433092834</v>
      </c>
      <c r="AC236" s="536">
        <f>12*AB236</f>
        <v>132.43496919711401</v>
      </c>
      <c r="AD236" s="478">
        <f>IF(AC236&gt;=12,12,AC236)</f>
        <v>12</v>
      </c>
      <c r="AE236" s="59"/>
      <c r="AF236" s="59">
        <v>0.3</v>
      </c>
      <c r="AG236" s="263">
        <v>19.8</v>
      </c>
      <c r="AH236" s="60">
        <f>V236+AD236+AG236+AE236+AF236</f>
        <v>40.08</v>
      </c>
      <c r="AI236" s="55">
        <f>IF(AH236&gt;=40,40,AH236)</f>
        <v>40</v>
      </c>
      <c r="AJ236" s="61"/>
      <c r="AK236" s="62"/>
      <c r="AL236" s="63"/>
      <c r="AM236" s="64">
        <f>100%+AL236</f>
        <v>1</v>
      </c>
      <c r="AN236" s="65">
        <f>ROUNDUP((($E$2*AM236-$AN$4)*AJ236+$AN$4),-3)</f>
        <v>0</v>
      </c>
      <c r="AO236" s="66"/>
    </row>
    <row r="237" spans="1:41" s="22" customFormat="1" ht="48.75" customHeight="1" thickBot="1" x14ac:dyDescent="0.2">
      <c r="A237" s="177"/>
      <c r="B237" s="598"/>
      <c r="C237" s="863" t="s">
        <v>1163</v>
      </c>
      <c r="D237" s="864"/>
      <c r="E237" s="864"/>
      <c r="F237" s="865"/>
      <c r="G237" s="599"/>
      <c r="H237" s="47"/>
      <c r="I237" s="172"/>
      <c r="J237" s="217"/>
      <c r="K237" s="217"/>
      <c r="L237" s="217"/>
      <c r="M237" s="217"/>
      <c r="N237" s="50"/>
      <c r="O237" s="51"/>
      <c r="P237" s="234">
        <v>88</v>
      </c>
      <c r="Q237" s="53">
        <v>88</v>
      </c>
      <c r="R237" s="53">
        <v>88</v>
      </c>
      <c r="S237" s="54">
        <v>89</v>
      </c>
      <c r="T237" s="54"/>
      <c r="U237" s="496">
        <f>(I236*P237)+(J236*Q237)+(K236*R237)+(L236*S237)</f>
        <v>88.114800000000002</v>
      </c>
      <c r="V237" s="55"/>
      <c r="W237" s="56"/>
      <c r="X237" s="56"/>
      <c r="Y237" s="56"/>
      <c r="Z237" s="56"/>
      <c r="AA237" s="57"/>
      <c r="AB237" s="476"/>
      <c r="AC237" s="536"/>
      <c r="AD237" s="478"/>
      <c r="AE237" s="59"/>
      <c r="AF237" s="59"/>
      <c r="AG237" s="263"/>
      <c r="AH237" s="60"/>
      <c r="AI237" s="55"/>
      <c r="AJ237" s="61"/>
      <c r="AK237" s="62"/>
      <c r="AL237" s="63"/>
      <c r="AM237" s="64"/>
      <c r="AN237" s="65"/>
      <c r="AO237" s="66"/>
    </row>
    <row r="238" spans="1:41" s="22" customFormat="1" ht="48.75" customHeight="1" x14ac:dyDescent="0.15">
      <c r="A238" s="43"/>
      <c r="B238" s="44"/>
      <c r="C238" s="117" t="s">
        <v>1165</v>
      </c>
      <c r="D238" s="45" t="s">
        <v>1164</v>
      </c>
      <c r="E238" s="112" t="s">
        <v>1161</v>
      </c>
      <c r="F238" s="45"/>
      <c r="G238" s="46" t="s">
        <v>1133</v>
      </c>
      <c r="H238" s="47"/>
      <c r="I238" s="172">
        <v>0.2</v>
      </c>
      <c r="J238" s="571">
        <v>0.3</v>
      </c>
      <c r="K238" s="217">
        <v>0.5</v>
      </c>
      <c r="L238" s="217"/>
      <c r="M238" s="217"/>
      <c r="N238" s="50">
        <f>SUM(I238:M238)</f>
        <v>1</v>
      </c>
      <c r="O238" s="51"/>
      <c r="P238" s="52">
        <v>8</v>
      </c>
      <c r="Q238" s="53">
        <v>8</v>
      </c>
      <c r="R238" s="53">
        <v>8</v>
      </c>
      <c r="S238" s="53"/>
      <c r="T238" s="53"/>
      <c r="U238" s="54">
        <f>ROUND(((P238*I238)+(Q238*J238)+(R238*K238)+(S238*L238)+(T238*M238)),2)</f>
        <v>8</v>
      </c>
      <c r="V238" s="55">
        <f t="shared" ref="V238:V244" si="299">IF(U238&gt;=8,8,U238)</f>
        <v>8</v>
      </c>
      <c r="W238" s="56">
        <v>100000000000</v>
      </c>
      <c r="X238" s="56">
        <v>10000000000</v>
      </c>
      <c r="Y238" s="56">
        <v>43175448000</v>
      </c>
      <c r="Z238" s="56"/>
      <c r="AA238" s="57"/>
      <c r="AB238" s="476">
        <f>(((((W238*I238)+(X238*J238)+(Y238*K238)+(Z238*L238)+(AA238*M238))/$L$2)))</f>
        <v>1.3508901666294009</v>
      </c>
      <c r="AC238" s="536">
        <f>12*AB238</f>
        <v>16.210681999552811</v>
      </c>
      <c r="AD238" s="478">
        <f>IF(AC238&gt;=12,12,AC238)</f>
        <v>12</v>
      </c>
      <c r="AE238" s="59"/>
      <c r="AF238" s="59"/>
      <c r="AG238" s="496">
        <v>20</v>
      </c>
      <c r="AH238" s="60">
        <f t="shared" ref="AH238" si="300">V238+AD238+AG238+AE238+AF238</f>
        <v>40</v>
      </c>
      <c r="AI238" s="55">
        <f>IF(AH238&gt;=40,40,AH238)</f>
        <v>40</v>
      </c>
      <c r="AJ238" s="61"/>
      <c r="AK238" s="62"/>
      <c r="AL238" s="63"/>
      <c r="AM238" s="64">
        <f t="shared" ref="AM238" si="301">100%+AL238</f>
        <v>1</v>
      </c>
      <c r="AN238" s="65">
        <f t="shared" ref="AN238" si="302">ROUNDUP((($E$2*AM238-$AN$4)*AJ238+$AN$4),-3)</f>
        <v>0</v>
      </c>
      <c r="AO238" s="66"/>
    </row>
    <row r="239" spans="1:41" s="22" customFormat="1" ht="48.75" customHeight="1" x14ac:dyDescent="0.15">
      <c r="A239" s="43"/>
      <c r="B239" s="44"/>
      <c r="C239" s="860" t="s">
        <v>1163</v>
      </c>
      <c r="D239" s="861"/>
      <c r="E239" s="861"/>
      <c r="F239" s="862"/>
      <c r="G239" s="46"/>
      <c r="H239" s="47"/>
      <c r="I239" s="172"/>
      <c r="J239" s="217"/>
      <c r="K239" s="217"/>
      <c r="L239" s="217"/>
      <c r="M239" s="217"/>
      <c r="N239" s="50"/>
      <c r="O239" s="51"/>
      <c r="P239" s="234">
        <v>88</v>
      </c>
      <c r="Q239" s="53">
        <v>88</v>
      </c>
      <c r="R239" s="53">
        <v>92.5</v>
      </c>
      <c r="S239" s="54"/>
      <c r="T239" s="54"/>
      <c r="U239" s="496">
        <f>(I238*P239)+(J238*Q239)+(K238*R239)</f>
        <v>90.25</v>
      </c>
      <c r="V239" s="55">
        <f t="shared" si="299"/>
        <v>8</v>
      </c>
      <c r="W239" s="56"/>
      <c r="X239" s="56"/>
      <c r="Y239" s="56"/>
      <c r="Z239" s="56"/>
      <c r="AA239" s="57"/>
      <c r="AB239" s="476"/>
      <c r="AC239" s="536"/>
      <c r="AD239" s="478"/>
      <c r="AE239" s="59"/>
      <c r="AF239" s="59"/>
      <c r="AG239" s="263"/>
      <c r="AH239" s="60"/>
      <c r="AI239" s="55"/>
      <c r="AJ239" s="61"/>
      <c r="AK239" s="62"/>
      <c r="AL239" s="63"/>
      <c r="AM239" s="64"/>
      <c r="AN239" s="65"/>
      <c r="AO239" s="66"/>
    </row>
    <row r="240" spans="1:41" s="22" customFormat="1" ht="48.75" customHeight="1" x14ac:dyDescent="0.15">
      <c r="A240" s="43"/>
      <c r="B240" s="44"/>
      <c r="C240" s="115" t="s">
        <v>1160</v>
      </c>
      <c r="D240" s="82" t="s">
        <v>1166</v>
      </c>
      <c r="E240" s="73" t="s">
        <v>1117</v>
      </c>
      <c r="F240" s="45"/>
      <c r="G240" s="46"/>
      <c r="H240" s="47"/>
      <c r="I240" s="172">
        <v>0.5</v>
      </c>
      <c r="J240" s="571">
        <v>0.3</v>
      </c>
      <c r="K240" s="217">
        <v>0.2</v>
      </c>
      <c r="L240" s="217"/>
      <c r="M240" s="217"/>
      <c r="N240" s="50">
        <f>SUM(I240:M240)</f>
        <v>1</v>
      </c>
      <c r="O240" s="51"/>
      <c r="P240" s="52">
        <v>8</v>
      </c>
      <c r="Q240" s="53">
        <v>8</v>
      </c>
      <c r="R240" s="53">
        <v>8</v>
      </c>
      <c r="S240" s="53"/>
      <c r="T240" s="53"/>
      <c r="U240" s="54">
        <f>ROUND(((P240*I240)+(Q240*J240)+(R240*K240)+(S240*L240)+(T240*M240)),2)</f>
        <v>8</v>
      </c>
      <c r="V240" s="55">
        <f t="shared" si="299"/>
        <v>8</v>
      </c>
      <c r="W240" s="56">
        <v>209657563000</v>
      </c>
      <c r="X240" s="56"/>
      <c r="Y240" s="56"/>
      <c r="Z240" s="56"/>
      <c r="AA240" s="57"/>
      <c r="AB240" s="476">
        <f>(((((W240*I240)+(X240*J240)+(Y240*K240)+(Z240*L240)+(AA240*M240))/$L$2)))</f>
        <v>3.1760349576958014</v>
      </c>
      <c r="AC240" s="536">
        <f>12*AB240</f>
        <v>38.112419492349616</v>
      </c>
      <c r="AD240" s="478">
        <f>IF(AC240&gt;=12,12,AC240)</f>
        <v>12</v>
      </c>
      <c r="AE240" s="59"/>
      <c r="AF240" s="59"/>
      <c r="AG240" s="496">
        <v>20</v>
      </c>
      <c r="AH240" s="60">
        <f t="shared" ref="AH240" si="303">V240+AD240+AG240+AE240+AF240</f>
        <v>40</v>
      </c>
      <c r="AI240" s="55">
        <f>IF(AH240&gt;=40,40,AH240)</f>
        <v>40</v>
      </c>
      <c r="AJ240" s="61"/>
      <c r="AK240" s="62"/>
      <c r="AL240" s="63"/>
      <c r="AM240" s="64">
        <f t="shared" ref="AM240" si="304">100%+AL240</f>
        <v>1</v>
      </c>
      <c r="AN240" s="65">
        <f t="shared" ref="AN240" si="305">ROUNDUP((($E$2*AM240-$AN$4)*AJ240+$AN$4),-3)</f>
        <v>0</v>
      </c>
      <c r="AO240" s="66"/>
    </row>
    <row r="241" spans="1:41" s="22" customFormat="1" ht="48.75" customHeight="1" x14ac:dyDescent="0.15">
      <c r="A241" s="43"/>
      <c r="B241" s="44"/>
      <c r="C241" s="860" t="s">
        <v>1163</v>
      </c>
      <c r="D241" s="861"/>
      <c r="E241" s="861"/>
      <c r="F241" s="862"/>
      <c r="G241" s="46"/>
      <c r="H241" s="47"/>
      <c r="I241" s="172"/>
      <c r="J241" s="217"/>
      <c r="K241" s="217"/>
      <c r="L241" s="217"/>
      <c r="M241" s="217"/>
      <c r="N241" s="50"/>
      <c r="O241" s="51"/>
      <c r="P241" s="234">
        <v>93.42</v>
      </c>
      <c r="Q241" s="53">
        <v>88</v>
      </c>
      <c r="R241" s="53">
        <v>88</v>
      </c>
      <c r="S241" s="54"/>
      <c r="T241" s="54"/>
      <c r="U241" s="496">
        <f>(I240*P241)+(J240*Q241)+(K240*R241)</f>
        <v>90.710000000000008</v>
      </c>
      <c r="V241" s="55">
        <f t="shared" si="299"/>
        <v>8</v>
      </c>
      <c r="W241" s="56"/>
      <c r="X241" s="56"/>
      <c r="Y241" s="56"/>
      <c r="Z241" s="56"/>
      <c r="AA241" s="57"/>
      <c r="AB241" s="476"/>
      <c r="AC241" s="536"/>
      <c r="AD241" s="478"/>
      <c r="AE241" s="59"/>
      <c r="AF241" s="59"/>
      <c r="AG241" s="263"/>
      <c r="AH241" s="60"/>
      <c r="AI241" s="55"/>
      <c r="AJ241" s="61"/>
      <c r="AK241" s="62"/>
      <c r="AL241" s="63"/>
      <c r="AM241" s="64"/>
      <c r="AN241" s="65"/>
      <c r="AO241" s="66"/>
    </row>
    <row r="242" spans="1:41" s="22" customFormat="1" ht="48.75" customHeight="1" x14ac:dyDescent="0.15">
      <c r="A242" s="43"/>
      <c r="B242" s="44"/>
      <c r="C242" s="528" t="s">
        <v>1090</v>
      </c>
      <c r="D242" s="588" t="s">
        <v>1155</v>
      </c>
      <c r="E242" s="83" t="s">
        <v>1167</v>
      </c>
      <c r="F242" s="73"/>
      <c r="G242" s="46"/>
      <c r="H242" s="47"/>
      <c r="I242" s="172">
        <v>0.65</v>
      </c>
      <c r="J242" s="571">
        <v>0.25</v>
      </c>
      <c r="K242" s="217">
        <v>0.1</v>
      </c>
      <c r="L242" s="217"/>
      <c r="M242" s="217"/>
      <c r="N242" s="50">
        <f>SUM(I242:M242)</f>
        <v>1</v>
      </c>
      <c r="O242" s="51"/>
      <c r="P242" s="52">
        <v>8</v>
      </c>
      <c r="Q242" s="53">
        <v>8</v>
      </c>
      <c r="R242" s="166">
        <v>7.8</v>
      </c>
      <c r="S242" s="53">
        <v>8</v>
      </c>
      <c r="T242" s="53"/>
      <c r="U242" s="54">
        <f>ROUND(((P242*I242)+(Q242*J242)+(R242*K242)+(S242*L242)+(T242*M242)),2)</f>
        <v>7.98</v>
      </c>
      <c r="V242" s="55">
        <f t="shared" si="299"/>
        <v>7.98</v>
      </c>
      <c r="W242" s="56">
        <v>70123054000</v>
      </c>
      <c r="X242" s="56">
        <v>10236764000</v>
      </c>
      <c r="Y242" s="56"/>
      <c r="Z242" s="56">
        <v>43175448000</v>
      </c>
      <c r="AA242" s="57"/>
      <c r="AB242" s="476">
        <f>(((((W242*I242)+(X242*J242)+(Y242*K242)+(Z242*L242)+(AA242*M242))/$L$2)))</f>
        <v>1.4584897767630183</v>
      </c>
      <c r="AC242" s="536">
        <f>12*AB242</f>
        <v>17.501877321156218</v>
      </c>
      <c r="AD242" s="478">
        <f>IF(AC242&gt;=12,12,AC242)</f>
        <v>12</v>
      </c>
      <c r="AE242" s="59"/>
      <c r="AF242" s="59">
        <v>0.3</v>
      </c>
      <c r="AG242" s="263">
        <v>19.8</v>
      </c>
      <c r="AH242" s="60">
        <f t="shared" ref="AH242" si="306">V242+AD242+AG242+AE242+AF242</f>
        <v>40.08</v>
      </c>
      <c r="AI242" s="55">
        <f>IF(AH242&gt;=40,40,AH242)</f>
        <v>40</v>
      </c>
      <c r="AJ242" s="61"/>
      <c r="AK242" s="62"/>
      <c r="AL242" s="63"/>
      <c r="AM242" s="64">
        <f t="shared" ref="AM242" si="307">100%+AL242</f>
        <v>1</v>
      </c>
      <c r="AN242" s="65">
        <f t="shared" ref="AN242" si="308">ROUNDUP((($E$2*AM242-$AN$4)*AJ242+$AN$4),-3)</f>
        <v>0</v>
      </c>
      <c r="AO242" s="66"/>
    </row>
    <row r="243" spans="1:41" s="22" customFormat="1" ht="48.75" customHeight="1" x14ac:dyDescent="0.15">
      <c r="A243" s="43"/>
      <c r="B243" s="44"/>
      <c r="C243" s="860" t="s">
        <v>1169</v>
      </c>
      <c r="D243" s="861"/>
      <c r="E243" s="861"/>
      <c r="F243" s="862"/>
      <c r="G243" s="46"/>
      <c r="H243" s="47"/>
      <c r="I243" s="172"/>
      <c r="J243" s="217"/>
      <c r="K243" s="217"/>
      <c r="L243" s="217"/>
      <c r="M243" s="217"/>
      <c r="N243" s="50"/>
      <c r="O243" s="51"/>
      <c r="P243" s="234">
        <v>88</v>
      </c>
      <c r="Q243" s="53">
        <v>88</v>
      </c>
      <c r="R243" s="53">
        <v>88</v>
      </c>
      <c r="S243" s="53">
        <v>92.5</v>
      </c>
      <c r="T243" s="54"/>
      <c r="U243" s="496">
        <f>(I242*P243)+(J242*Q243)+(K242*R243)+(L242*S243)</f>
        <v>88</v>
      </c>
      <c r="V243" s="55">
        <f t="shared" si="299"/>
        <v>8</v>
      </c>
      <c r="W243" s="56"/>
      <c r="X243" s="56"/>
      <c r="Y243" s="56"/>
      <c r="Z243" s="56"/>
      <c r="AA243" s="57"/>
      <c r="AB243" s="476"/>
      <c r="AC243" s="536"/>
      <c r="AD243" s="478"/>
      <c r="AE243" s="59"/>
      <c r="AF243" s="59"/>
      <c r="AG243" s="263"/>
      <c r="AH243" s="60"/>
      <c r="AI243" s="55"/>
      <c r="AJ243" s="61"/>
      <c r="AK243" s="62"/>
      <c r="AL243" s="63"/>
      <c r="AM243" s="64"/>
      <c r="AN243" s="65"/>
      <c r="AO243" s="66"/>
    </row>
    <row r="244" spans="1:41" s="22" customFormat="1" ht="48.75" customHeight="1" x14ac:dyDescent="0.15">
      <c r="A244" s="43"/>
      <c r="B244" s="44"/>
      <c r="C244" s="106" t="s">
        <v>202</v>
      </c>
      <c r="D244" s="103" t="s">
        <v>1157</v>
      </c>
      <c r="E244" s="103" t="s">
        <v>1107</v>
      </c>
      <c r="F244" s="103" t="s">
        <v>129</v>
      </c>
      <c r="G244" s="73"/>
      <c r="H244" s="47"/>
      <c r="I244" s="48">
        <v>0.5</v>
      </c>
      <c r="J244" s="49">
        <v>0.18</v>
      </c>
      <c r="K244" s="49">
        <v>0.13</v>
      </c>
      <c r="L244" s="49">
        <v>0.19</v>
      </c>
      <c r="M244" s="49"/>
      <c r="N244" s="50">
        <f>SUM(I244:M244)</f>
        <v>1</v>
      </c>
      <c r="O244" s="51"/>
      <c r="P244" s="52">
        <v>8</v>
      </c>
      <c r="Q244" s="53">
        <v>8</v>
      </c>
      <c r="R244" s="53">
        <v>8</v>
      </c>
      <c r="S244" s="53">
        <v>8</v>
      </c>
      <c r="T244" s="53"/>
      <c r="U244" s="54">
        <f>ROUND(((P244*I244)+(Q244*J244)+(R244*K244)+(S244*L244)+(T244*M244)),2)</f>
        <v>8</v>
      </c>
      <c r="V244" s="55">
        <f t="shared" si="299"/>
        <v>8</v>
      </c>
      <c r="W244" s="56">
        <v>52732429000</v>
      </c>
      <c r="X244" s="56">
        <v>1214313000</v>
      </c>
      <c r="Y244" s="56">
        <v>2089585000</v>
      </c>
      <c r="Z244" s="56">
        <v>101855610000</v>
      </c>
      <c r="AA244" s="57"/>
      <c r="AB244" s="476">
        <f>(((((W244*I244)+(X244*J244)+(Y244*K244)+(Z244*L244)+(AA244*M244))/$L$2)))</f>
        <v>1.4000106280096636</v>
      </c>
      <c r="AC244" s="536">
        <f>12*AB244</f>
        <v>16.800127536115962</v>
      </c>
      <c r="AD244" s="478">
        <f>IF(AC244&gt;=12,12,AC244)</f>
        <v>12</v>
      </c>
      <c r="AE244" s="59"/>
      <c r="AF244" s="59">
        <v>0.2</v>
      </c>
      <c r="AG244" s="263">
        <v>19.8</v>
      </c>
      <c r="AH244" s="60">
        <f>V244+AD244+AG244+AE244+AF244</f>
        <v>40</v>
      </c>
      <c r="AI244" s="55">
        <f>IF(AH244&gt;=40,40,AH244)</f>
        <v>40</v>
      </c>
      <c r="AJ244" s="61"/>
      <c r="AK244" s="62"/>
      <c r="AL244" s="63"/>
      <c r="AM244" s="64">
        <f>100%+AL244</f>
        <v>1</v>
      </c>
      <c r="AN244" s="65">
        <f>ROUNDUP((($E$2*AM244-$AN$4)*AJ244+$AN$4),-3)</f>
        <v>0</v>
      </c>
      <c r="AO244" s="66"/>
    </row>
    <row r="245" spans="1:41" s="22" customFormat="1" ht="30.75" customHeight="1" x14ac:dyDescent="0.15">
      <c r="A245" s="43"/>
      <c r="B245" s="44"/>
      <c r="C245" s="45"/>
      <c r="D245" s="45"/>
      <c r="E245" s="73"/>
      <c r="F245" s="45"/>
      <c r="G245" s="83"/>
      <c r="H245" s="47"/>
      <c r="I245" s="48"/>
      <c r="J245" s="217"/>
      <c r="K245" s="49"/>
      <c r="L245" s="49"/>
      <c r="M245" s="49"/>
      <c r="N245" s="50"/>
      <c r="O245" s="51"/>
      <c r="P245" s="52"/>
      <c r="Q245" s="53"/>
      <c r="R245" s="53"/>
      <c r="S245" s="53"/>
      <c r="T245" s="53"/>
      <c r="U245" s="54"/>
      <c r="V245" s="55"/>
      <c r="W245" s="56"/>
      <c r="X245" s="56"/>
      <c r="Y245" s="56"/>
      <c r="Z245" s="56"/>
      <c r="AA245" s="57"/>
      <c r="AB245" s="476"/>
      <c r="AC245" s="536"/>
      <c r="AD245" s="478"/>
      <c r="AE245" s="59"/>
      <c r="AF245" s="59"/>
      <c r="AG245" s="263"/>
      <c r="AH245" s="60"/>
      <c r="AI245" s="55"/>
      <c r="AJ245" s="61"/>
      <c r="AK245" s="62"/>
      <c r="AL245" s="63"/>
      <c r="AM245" s="64"/>
      <c r="AN245" s="65"/>
      <c r="AO245" s="66"/>
    </row>
    <row r="246" spans="1:41" s="22" customFormat="1" ht="48.75" customHeight="1" x14ac:dyDescent="0.15">
      <c r="A246" s="43"/>
      <c r="B246" s="44"/>
      <c r="C246" s="117" t="s">
        <v>1090</v>
      </c>
      <c r="D246" s="73"/>
      <c r="E246" s="45"/>
      <c r="F246" s="45" t="s">
        <v>1146</v>
      </c>
      <c r="G246" s="46"/>
      <c r="H246" s="47"/>
      <c r="I246" s="172"/>
      <c r="J246" s="217"/>
      <c r="K246" s="49"/>
      <c r="L246" s="49"/>
      <c r="M246" s="49"/>
      <c r="N246" s="50"/>
      <c r="O246" s="51"/>
      <c r="P246" s="52"/>
      <c r="Q246" s="53"/>
      <c r="R246" s="53"/>
      <c r="S246" s="53"/>
      <c r="T246" s="53"/>
      <c r="U246" s="54"/>
      <c r="V246" s="55"/>
      <c r="W246" s="56"/>
      <c r="X246" s="56"/>
      <c r="Y246" s="57"/>
      <c r="Z246" s="56"/>
      <c r="AA246" s="57"/>
      <c r="AB246" s="476"/>
      <c r="AC246" s="536"/>
      <c r="AD246" s="478"/>
      <c r="AE246" s="59"/>
      <c r="AF246" s="59"/>
      <c r="AG246" s="263"/>
      <c r="AH246" s="60"/>
      <c r="AI246" s="55"/>
      <c r="AJ246" s="61"/>
      <c r="AK246" s="62"/>
      <c r="AL246" s="63"/>
      <c r="AM246" s="64"/>
      <c r="AN246" s="65"/>
      <c r="AO246" s="66"/>
    </row>
    <row r="247" spans="1:41" s="22" customFormat="1" ht="48.75" customHeight="1" x14ac:dyDescent="0.15">
      <c r="A247" s="43"/>
      <c r="B247" s="44"/>
      <c r="C247" s="587" t="s">
        <v>1150</v>
      </c>
      <c r="D247" s="115" t="s">
        <v>1149</v>
      </c>
      <c r="E247" s="45"/>
      <c r="F247" s="73"/>
      <c r="G247" s="46"/>
      <c r="H247" s="47"/>
      <c r="I247" s="172">
        <v>0.69</v>
      </c>
      <c r="J247" s="217">
        <v>0.31</v>
      </c>
      <c r="K247" s="49"/>
      <c r="L247" s="49"/>
      <c r="M247" s="49"/>
      <c r="N247" s="50">
        <f t="shared" ref="N247" si="309">SUM(I247:M247)</f>
        <v>1</v>
      </c>
      <c r="O247" s="51"/>
      <c r="P247" s="52">
        <v>8</v>
      </c>
      <c r="Q247" s="53">
        <v>8</v>
      </c>
      <c r="R247" s="53"/>
      <c r="S247" s="53"/>
      <c r="T247" s="53"/>
      <c r="U247" s="54">
        <f t="shared" ref="U247" si="310">ROUND(((P247*I247)+(Q247*J247)+(R247*K247)+(S247*L247)+(T247*M247)),2)</f>
        <v>8</v>
      </c>
      <c r="V247" s="55">
        <f t="shared" ref="V247" si="311">IF(U247&gt;=8,8,U247)</f>
        <v>8</v>
      </c>
      <c r="W247" s="68">
        <v>58000000000</v>
      </c>
      <c r="X247" s="56">
        <v>13929224000</v>
      </c>
      <c r="Y247" s="57"/>
      <c r="Z247" s="56"/>
      <c r="AA247" s="57"/>
      <c r="AB247" s="476">
        <f t="shared" ref="AB247" si="312">(((((W247*I247)+(X247*J247)+(Y247*K247)+(Z247*L247)+(AA247*M247))/$L$2)))</f>
        <v>1.343325990466028</v>
      </c>
      <c r="AC247" s="536">
        <f t="shared" ref="AC247" si="313">12*AB247</f>
        <v>16.119911885592337</v>
      </c>
      <c r="AD247" s="478">
        <f t="shared" ref="AD247" si="314">IF(AC247&gt;=12,12,AC247)</f>
        <v>12</v>
      </c>
      <c r="AE247" s="59"/>
      <c r="AF247" s="59">
        <v>0.2</v>
      </c>
      <c r="AG247" s="263">
        <v>19.8</v>
      </c>
      <c r="AH247" s="60">
        <f t="shared" ref="AH247" si="315">V247+AD247+AG247+AE247+AF247</f>
        <v>40</v>
      </c>
      <c r="AI247" s="55">
        <f t="shared" ref="AI247" si="316">IF(AH247&gt;=40,40,AH247)</f>
        <v>40</v>
      </c>
      <c r="AJ247" s="61"/>
      <c r="AK247" s="62"/>
      <c r="AL247" s="63"/>
      <c r="AM247" s="64">
        <f>100%+AL247</f>
        <v>1</v>
      </c>
      <c r="AN247" s="65">
        <f>ROUNDUP((($E$2*AM247-$AN$4)*AJ247+$AN$4),-3)</f>
        <v>0</v>
      </c>
      <c r="AO247" s="66"/>
    </row>
    <row r="248" spans="1:41" s="22" customFormat="1" ht="48.75" customHeight="1" x14ac:dyDescent="0.15">
      <c r="A248" s="43">
        <v>9</v>
      </c>
      <c r="B248" s="44"/>
      <c r="C248" s="586" t="s">
        <v>1159</v>
      </c>
      <c r="D248" s="112" t="s">
        <v>1119</v>
      </c>
      <c r="E248" s="112" t="s">
        <v>1107</v>
      </c>
      <c r="F248" s="591" t="s">
        <v>1158</v>
      </c>
      <c r="G248" s="73"/>
      <c r="H248" s="47"/>
      <c r="I248" s="48">
        <v>0.5</v>
      </c>
      <c r="J248" s="49">
        <v>0.18099999999999999</v>
      </c>
      <c r="K248" s="49">
        <v>0.12</v>
      </c>
      <c r="L248" s="49">
        <v>0.19900000000000001</v>
      </c>
      <c r="M248" s="49"/>
      <c r="N248" s="50">
        <f>SUM(I248:M248)</f>
        <v>1</v>
      </c>
      <c r="O248" s="51"/>
      <c r="P248" s="52">
        <v>8</v>
      </c>
      <c r="Q248" s="53">
        <v>8</v>
      </c>
      <c r="R248" s="53">
        <v>8</v>
      </c>
      <c r="S248" s="53">
        <v>8</v>
      </c>
      <c r="T248" s="53"/>
      <c r="U248" s="54">
        <f>ROUND(((P248*I248)+(Q248*J248)+(R248*K248)+(S248*L248)+(T248*M248)),2)</f>
        <v>8</v>
      </c>
      <c r="V248" s="55">
        <f>IF(U248&gt;=8,8,U248)</f>
        <v>8</v>
      </c>
      <c r="W248" s="56">
        <v>55400000000</v>
      </c>
      <c r="X248" s="56">
        <v>1214313000</v>
      </c>
      <c r="Y248" s="56">
        <v>2089585000</v>
      </c>
      <c r="Z248" s="56">
        <v>81140325000</v>
      </c>
      <c r="AA248" s="57"/>
      <c r="AB248" s="476">
        <f>(((((W248*I248)+(X248*J248)+(Y248*K248)+(Z248*L248)+(AA248*M248))/$L$2)))</f>
        <v>1.342702049373784</v>
      </c>
      <c r="AC248" s="536">
        <f>12*AB248</f>
        <v>16.112424592485407</v>
      </c>
      <c r="AD248" s="478">
        <f>IF(AC248&gt;=12,12,AC248)</f>
        <v>12</v>
      </c>
      <c r="AE248" s="59"/>
      <c r="AF248" s="59">
        <v>0.2</v>
      </c>
      <c r="AG248" s="263">
        <v>19.8</v>
      </c>
      <c r="AH248" s="60">
        <f>V248+AD248+AG248+AE248+AF248</f>
        <v>40</v>
      </c>
      <c r="AI248" s="55">
        <f>IF(AH248&gt;=40,40,AH248)</f>
        <v>40</v>
      </c>
      <c r="AJ248" s="61"/>
      <c r="AK248" s="62"/>
      <c r="AL248" s="63"/>
      <c r="AM248" s="64">
        <f>100%+AL248</f>
        <v>1</v>
      </c>
      <c r="AN248" s="65">
        <f>ROUNDUP((($E$2*AM248-$AN$4)*AJ248+$AN$4),-3)</f>
        <v>0</v>
      </c>
      <c r="AO248" s="66"/>
    </row>
    <row r="249" spans="1:41" s="22" customFormat="1" ht="48.75" customHeight="1" x14ac:dyDescent="0.15">
      <c r="A249" s="43"/>
      <c r="B249" s="44"/>
      <c r="C249" s="73"/>
      <c r="D249" s="45"/>
      <c r="E249" s="45"/>
      <c r="F249" s="45"/>
      <c r="G249" s="83"/>
      <c r="H249" s="47"/>
      <c r="I249" s="48"/>
      <c r="J249" s="217"/>
      <c r="K249" s="49"/>
      <c r="L249" s="49"/>
      <c r="M249" s="49"/>
      <c r="N249" s="50"/>
      <c r="O249" s="51"/>
      <c r="P249" s="52"/>
      <c r="Q249" s="53"/>
      <c r="R249" s="53"/>
      <c r="S249" s="53"/>
      <c r="T249" s="53"/>
      <c r="U249" s="54"/>
      <c r="V249" s="55"/>
      <c r="W249" s="56"/>
      <c r="X249" s="56"/>
      <c r="Y249" s="56"/>
      <c r="Z249" s="56"/>
      <c r="AA249" s="57"/>
      <c r="AB249" s="476"/>
      <c r="AC249" s="536"/>
      <c r="AD249" s="478"/>
      <c r="AE249" s="59"/>
      <c r="AF249" s="59"/>
      <c r="AG249" s="263"/>
      <c r="AH249" s="60"/>
      <c r="AI249" s="55"/>
      <c r="AJ249" s="61"/>
      <c r="AK249" s="62"/>
      <c r="AL249" s="63"/>
      <c r="AM249" s="64"/>
      <c r="AN249" s="65"/>
      <c r="AO249" s="66"/>
    </row>
    <row r="250" spans="1:41" s="22" customFormat="1" ht="48.75" customHeight="1" x14ac:dyDescent="0.15">
      <c r="A250" s="43">
        <v>10</v>
      </c>
      <c r="B250" s="44"/>
      <c r="C250" s="112" t="s">
        <v>129</v>
      </c>
      <c r="D250" s="112" t="s">
        <v>1113</v>
      </c>
      <c r="E250" s="115" t="s">
        <v>1103</v>
      </c>
      <c r="F250" s="112" t="s">
        <v>1128</v>
      </c>
      <c r="G250" s="46"/>
      <c r="H250" s="47"/>
      <c r="I250" s="48">
        <v>0.5</v>
      </c>
      <c r="J250" s="49">
        <v>0.13</v>
      </c>
      <c r="K250" s="49">
        <v>0.22</v>
      </c>
      <c r="L250" s="49">
        <v>0.15</v>
      </c>
      <c r="M250" s="49"/>
      <c r="N250" s="50">
        <f>SUM(I250:M250)</f>
        <v>1</v>
      </c>
      <c r="O250" s="51"/>
      <c r="P250" s="52">
        <v>8</v>
      </c>
      <c r="Q250" s="581">
        <v>7.8</v>
      </c>
      <c r="R250" s="53">
        <v>8</v>
      </c>
      <c r="S250" s="53">
        <v>8</v>
      </c>
      <c r="T250" s="53"/>
      <c r="U250" s="54">
        <f>ROUND(((P250*I250)+(Q250*J250)+(R250*K250)+(S250*L250)+(T250*M250)),2)</f>
        <v>7.97</v>
      </c>
      <c r="V250" s="55">
        <f>IF(U250&gt;=8,8,U250)</f>
        <v>7.97</v>
      </c>
      <c r="W250" s="56">
        <v>101855610000</v>
      </c>
      <c r="X250" s="56">
        <v>3029232000</v>
      </c>
      <c r="Y250" s="57">
        <v>3648092000</v>
      </c>
      <c r="Z250" s="56">
        <v>1744492000</v>
      </c>
      <c r="AA250" s="57"/>
      <c r="AB250" s="476">
        <f>(((((W250*I250)+(X250*J250)+(Y250*K250)+(Z250*L250)+(AA250*M250))/$L$2)))</f>
        <v>1.587153048307923</v>
      </c>
      <c r="AC250" s="536">
        <f>12*AB250</f>
        <v>19.045836579695077</v>
      </c>
      <c r="AD250" s="478">
        <f>IF(AC250&gt;=12,12,AC250)</f>
        <v>12</v>
      </c>
      <c r="AE250" s="59"/>
      <c r="AF250" s="59">
        <v>0.3</v>
      </c>
      <c r="AG250" s="263">
        <v>19.8</v>
      </c>
      <c r="AH250" s="60">
        <f>V250+AD250+AG250+AE250+AF250</f>
        <v>40.069999999999993</v>
      </c>
      <c r="AI250" s="55">
        <f>IF(AH250&gt;=40,40,AH250)</f>
        <v>40</v>
      </c>
      <c r="AJ250" s="61"/>
      <c r="AK250" s="62"/>
      <c r="AL250" s="63"/>
      <c r="AM250" s="64">
        <f>100%+AL250</f>
        <v>1</v>
      </c>
      <c r="AN250" s="65">
        <f>ROUNDUP((($E$2*AM250-$AN$4)*AJ250+$AN$4),-3)</f>
        <v>0</v>
      </c>
      <c r="AO250" s="66"/>
    </row>
    <row r="251" spans="1:41" s="22" customFormat="1" ht="48.75" customHeight="1" x14ac:dyDescent="0.15">
      <c r="A251" s="43">
        <v>9</v>
      </c>
      <c r="B251" s="44"/>
      <c r="C251" s="586" t="s">
        <v>1145</v>
      </c>
      <c r="D251" s="112" t="s">
        <v>1119</v>
      </c>
      <c r="E251" s="112" t="s">
        <v>1107</v>
      </c>
      <c r="F251" s="591" t="s">
        <v>1144</v>
      </c>
      <c r="G251" s="73"/>
      <c r="H251" s="47"/>
      <c r="I251" s="48">
        <v>0.5</v>
      </c>
      <c r="J251" s="49">
        <v>0.19</v>
      </c>
      <c r="K251" s="49">
        <v>0.12</v>
      </c>
      <c r="L251" s="49">
        <v>0.19</v>
      </c>
      <c r="M251" s="49"/>
      <c r="N251" s="50">
        <f>SUM(I251:M251)</f>
        <v>1</v>
      </c>
      <c r="O251" s="51"/>
      <c r="P251" s="52">
        <v>8</v>
      </c>
      <c r="Q251" s="53">
        <v>8</v>
      </c>
      <c r="R251" s="53">
        <v>8</v>
      </c>
      <c r="S251" s="53">
        <v>8</v>
      </c>
      <c r="T251" s="53"/>
      <c r="U251" s="54">
        <f>ROUND(((P251*I251)+(Q251*J251)+(R251*K251)+(S251*L251)+(T251*M251)),2)</f>
        <v>8</v>
      </c>
      <c r="V251" s="55">
        <f>IF(U251&gt;=8,8,U251)</f>
        <v>8</v>
      </c>
      <c r="W251" s="56">
        <v>61000000000</v>
      </c>
      <c r="X251" s="56">
        <v>1214313000</v>
      </c>
      <c r="Y251" s="56">
        <v>2089585000</v>
      </c>
      <c r="Z251" s="56">
        <v>70123054000</v>
      </c>
      <c r="AA251" s="57"/>
      <c r="AB251" s="476">
        <f>(((((W251*I251)+(X251*J251)+(Y251*K251)+(Z251*L251)+(AA251*M251))/$L$2)))</f>
        <v>1.342319830104544</v>
      </c>
      <c r="AC251" s="536">
        <f>12*AB251</f>
        <v>16.107837961254528</v>
      </c>
      <c r="AD251" s="478">
        <f>IF(AC251&gt;=12,12,AC251)</f>
        <v>12</v>
      </c>
      <c r="AE251" s="59"/>
      <c r="AF251" s="59">
        <v>0.2</v>
      </c>
      <c r="AG251" s="263">
        <v>19.8</v>
      </c>
      <c r="AH251" s="60">
        <f>V251+AD251+AG251+AE251+AF251</f>
        <v>40</v>
      </c>
      <c r="AI251" s="55">
        <f>IF(AH251&gt;=40,40,AH251)</f>
        <v>40</v>
      </c>
      <c r="AJ251" s="61"/>
      <c r="AK251" s="62"/>
      <c r="AL251" s="63"/>
      <c r="AM251" s="64">
        <f>100%+AL251</f>
        <v>1</v>
      </c>
      <c r="AN251" s="65">
        <f>ROUNDUP((($E$2*AM251-$AN$4)*AJ251+$AN$4),-3)</f>
        <v>0</v>
      </c>
      <c r="AO251" s="66"/>
    </row>
    <row r="252" spans="1:41" s="22" customFormat="1" ht="48.75" customHeight="1" x14ac:dyDescent="0.15">
      <c r="A252" s="43">
        <v>9</v>
      </c>
      <c r="B252" s="44"/>
      <c r="C252" s="73" t="s">
        <v>1147</v>
      </c>
      <c r="D252" s="112" t="s">
        <v>1119</v>
      </c>
      <c r="E252" s="112" t="s">
        <v>1107</v>
      </c>
      <c r="F252" s="112" t="s">
        <v>1138</v>
      </c>
      <c r="G252" s="73"/>
      <c r="H252" s="47"/>
      <c r="I252" s="48">
        <v>0.19</v>
      </c>
      <c r="J252" s="49">
        <v>0.19</v>
      </c>
      <c r="K252" s="49">
        <v>0.12</v>
      </c>
      <c r="L252" s="49">
        <v>0.5</v>
      </c>
      <c r="M252" s="49"/>
      <c r="N252" s="50">
        <f>SUM(I252:M252)</f>
        <v>1</v>
      </c>
      <c r="O252" s="51"/>
      <c r="P252" s="52">
        <v>8</v>
      </c>
      <c r="Q252" s="53">
        <v>8</v>
      </c>
      <c r="R252" s="53">
        <v>8</v>
      </c>
      <c r="S252" s="53">
        <v>8</v>
      </c>
      <c r="T252" s="53"/>
      <c r="U252" s="54">
        <f>ROUND(((P252*I252)+(Q252*J252)+(R252*K252)+(S252*L252)+(T252*M252)),2)</f>
        <v>8</v>
      </c>
      <c r="V252" s="55">
        <f>IF(U252&gt;=8,8,U252)</f>
        <v>8</v>
      </c>
      <c r="W252" s="56"/>
      <c r="X252" s="56">
        <v>1214313000</v>
      </c>
      <c r="Y252" s="56">
        <v>2089585000</v>
      </c>
      <c r="Z252" s="56">
        <v>348872664000</v>
      </c>
      <c r="AA252" s="57"/>
      <c r="AB252" s="476">
        <f>(((((W252*I252)+(X252*J252)+(Y252*K252)+(Z252*L252)+(AA252*M252))/$L$2)))</f>
        <v>5.2995469839284643</v>
      </c>
      <c r="AC252" s="536">
        <f>12*AB252</f>
        <v>63.594563807141569</v>
      </c>
      <c r="AD252" s="478">
        <f>IF(AC252&gt;=12,12,AC252)</f>
        <v>12</v>
      </c>
      <c r="AE252" s="59"/>
      <c r="AF252" s="59">
        <v>0.2</v>
      </c>
      <c r="AG252" s="263">
        <v>19.8</v>
      </c>
      <c r="AH252" s="60">
        <f>V252+AD252+AG252+AE252+AF252</f>
        <v>40</v>
      </c>
      <c r="AI252" s="55">
        <f>IF(AH252&gt;=40,40,AH252)</f>
        <v>40</v>
      </c>
      <c r="AJ252" s="61"/>
      <c r="AK252" s="62"/>
      <c r="AL252" s="63"/>
      <c r="AM252" s="64">
        <f>100%+AL252</f>
        <v>1</v>
      </c>
      <c r="AN252" s="65">
        <f>ROUNDUP((($E$2*AM252-$AN$4)*AJ252+$AN$4),-3)</f>
        <v>0</v>
      </c>
      <c r="AO252" s="66"/>
    </row>
    <row r="253" spans="1:41" s="22" customFormat="1" ht="48.75" customHeight="1" x14ac:dyDescent="0.15">
      <c r="A253" s="43"/>
      <c r="B253" s="44"/>
      <c r="C253" s="860" t="s">
        <v>1137</v>
      </c>
      <c r="D253" s="861"/>
      <c r="E253" s="861"/>
      <c r="F253" s="862"/>
      <c r="G253" s="46"/>
      <c r="H253" s="47"/>
      <c r="I253" s="172"/>
      <c r="J253" s="217"/>
      <c r="K253" s="217"/>
      <c r="L253" s="217"/>
      <c r="M253" s="217"/>
      <c r="N253" s="50"/>
      <c r="O253" s="51"/>
      <c r="P253" s="584">
        <v>92.5</v>
      </c>
      <c r="Q253" s="53">
        <v>88</v>
      </c>
      <c r="R253" s="53">
        <v>88</v>
      </c>
      <c r="S253" s="585">
        <v>87.41</v>
      </c>
      <c r="T253" s="54"/>
      <c r="U253" s="496">
        <f>(I252*P253)+(J252*Q253)+(K252*R253)+(L252*S253)</f>
        <v>88.56</v>
      </c>
      <c r="V253" s="55">
        <f>IF(U253&gt;=8,8,U253)</f>
        <v>8</v>
      </c>
      <c r="W253" s="56"/>
      <c r="X253" s="56"/>
      <c r="Y253" s="56"/>
      <c r="Z253" s="56"/>
      <c r="AA253" s="57"/>
      <c r="AB253" s="476"/>
      <c r="AC253" s="536"/>
      <c r="AD253" s="478"/>
      <c r="AE253" s="59"/>
      <c r="AF253" s="59"/>
      <c r="AG253" s="263"/>
      <c r="AH253" s="60"/>
      <c r="AI253" s="55"/>
      <c r="AJ253" s="61"/>
      <c r="AK253" s="62"/>
      <c r="AL253" s="63"/>
      <c r="AM253" s="64"/>
      <c r="AN253" s="65"/>
      <c r="AO253" s="66"/>
    </row>
    <row r="254" spans="1:41" s="22" customFormat="1" ht="48.75" customHeight="1" x14ac:dyDescent="0.15">
      <c r="A254" s="43"/>
      <c r="B254" s="44"/>
      <c r="C254" s="112" t="s">
        <v>1143</v>
      </c>
      <c r="D254" s="112" t="s">
        <v>1102</v>
      </c>
      <c r="E254" s="45"/>
      <c r="F254" s="73"/>
      <c r="G254" s="46"/>
      <c r="H254" s="47"/>
      <c r="I254" s="172">
        <v>0.6</v>
      </c>
      <c r="J254" s="217">
        <v>0.4</v>
      </c>
      <c r="K254" s="49"/>
      <c r="L254" s="49"/>
      <c r="M254" s="49"/>
      <c r="N254" s="50">
        <f t="shared" ref="N254" si="317">SUM(I254:M254)</f>
        <v>1</v>
      </c>
      <c r="O254" s="51"/>
      <c r="P254" s="52">
        <v>8</v>
      </c>
      <c r="Q254" s="583">
        <v>7.8</v>
      </c>
      <c r="R254" s="53"/>
      <c r="S254" s="53"/>
      <c r="T254" s="53"/>
      <c r="U254" s="54">
        <f t="shared" ref="U254" si="318">ROUND(((P254*I254)+(Q254*J254)+(R254*K254)+(S254*L254)+(T254*M254)),2)</f>
        <v>7.92</v>
      </c>
      <c r="V254" s="55">
        <f t="shared" ref="V254" si="319">IF(U254&gt;=8,8,U254)</f>
        <v>7.92</v>
      </c>
      <c r="W254" s="68">
        <v>200000000000</v>
      </c>
      <c r="X254" s="56">
        <v>15072046000</v>
      </c>
      <c r="Y254" s="57"/>
      <c r="Z254" s="56"/>
      <c r="AA254" s="57"/>
      <c r="AB254" s="476">
        <f t="shared" ref="AB254" si="320">(((((W254*I254)+(X254*J254)+(Y254*K254)+(Z254*L254)+(AA254*M254))/$L$2)))</f>
        <v>3.818340032078841</v>
      </c>
      <c r="AC254" s="536">
        <f t="shared" ref="AC254" si="321">12*AB254</f>
        <v>45.820080384946095</v>
      </c>
      <c r="AD254" s="478">
        <f t="shared" ref="AD254" si="322">IF(AC254&gt;=12,12,AC254)</f>
        <v>12</v>
      </c>
      <c r="AE254" s="59"/>
      <c r="AF254" s="59">
        <v>0.4</v>
      </c>
      <c r="AG254" s="263">
        <v>19.600000000000001</v>
      </c>
      <c r="AH254" s="60">
        <f t="shared" ref="AH254" si="323">V254+AD254+AG254+AE254+AF254</f>
        <v>39.92</v>
      </c>
      <c r="AI254" s="55">
        <f t="shared" ref="AI254" si="324">IF(AH254&gt;=40,40,AH254)</f>
        <v>39.92</v>
      </c>
      <c r="AJ254" s="61"/>
      <c r="AK254" s="62"/>
      <c r="AL254" s="63"/>
      <c r="AM254" s="64">
        <f>100%+AL254</f>
        <v>1</v>
      </c>
      <c r="AN254" s="65">
        <f>ROUNDUP((($E$2*AM254-$AN$4)*AJ254+$AN$4),-3)</f>
        <v>0</v>
      </c>
      <c r="AO254" s="66"/>
    </row>
    <row r="255" spans="1:41" s="22" customFormat="1" ht="48.75" customHeight="1" x14ac:dyDescent="0.15">
      <c r="A255" s="43"/>
      <c r="B255" s="44"/>
      <c r="C255" s="860" t="s">
        <v>1137</v>
      </c>
      <c r="D255" s="861"/>
      <c r="E255" s="861"/>
      <c r="F255" s="862"/>
      <c r="G255" s="46"/>
      <c r="H255" s="47"/>
      <c r="I255" s="172"/>
      <c r="J255" s="217"/>
      <c r="K255" s="217"/>
      <c r="L255" s="217"/>
      <c r="M255" s="217"/>
      <c r="N255" s="50"/>
      <c r="O255" s="51"/>
      <c r="P255" s="585">
        <v>87.05</v>
      </c>
      <c r="Q255" s="53">
        <v>88</v>
      </c>
      <c r="R255" s="53"/>
      <c r="S255" s="585"/>
      <c r="T255" s="54"/>
      <c r="U255" s="496">
        <f>(I254*P255)+(J254*Q255)+(K254*R255)+(L254*S255)</f>
        <v>87.43</v>
      </c>
      <c r="V255" s="55">
        <f>IF(U255&gt;=8,8,U255)</f>
        <v>8</v>
      </c>
      <c r="W255" s="56"/>
      <c r="X255" s="56"/>
      <c r="Y255" s="56"/>
      <c r="Z255" s="56"/>
      <c r="AA255" s="57"/>
      <c r="AB255" s="476"/>
      <c r="AC255" s="536"/>
      <c r="AD255" s="478"/>
      <c r="AE255" s="59"/>
      <c r="AF255" s="59"/>
      <c r="AG255" s="263"/>
      <c r="AH255" s="60"/>
      <c r="AI255" s="55"/>
      <c r="AJ255" s="61"/>
      <c r="AK255" s="62"/>
      <c r="AL255" s="63"/>
      <c r="AM255" s="64"/>
      <c r="AN255" s="65"/>
      <c r="AO255" s="66"/>
    </row>
    <row r="256" spans="1:41" s="22" customFormat="1" ht="48.75" customHeight="1" x14ac:dyDescent="0.15">
      <c r="A256" s="43">
        <v>9</v>
      </c>
      <c r="B256" s="44"/>
      <c r="C256" s="73" t="s">
        <v>1139</v>
      </c>
      <c r="D256" s="112" t="s">
        <v>1119</v>
      </c>
      <c r="E256" s="112" t="s">
        <v>1107</v>
      </c>
      <c r="F256" s="582" t="s">
        <v>1142</v>
      </c>
      <c r="G256" s="73"/>
      <c r="H256" s="47"/>
      <c r="I256" s="48">
        <v>0.5</v>
      </c>
      <c r="J256" s="49">
        <v>0.19</v>
      </c>
      <c r="K256" s="49">
        <v>0.12</v>
      </c>
      <c r="L256" s="49">
        <v>0.19</v>
      </c>
      <c r="M256" s="49"/>
      <c r="N256" s="50">
        <f>SUM(I256:M256)</f>
        <v>1</v>
      </c>
      <c r="O256" s="51"/>
      <c r="P256" s="52">
        <v>8</v>
      </c>
      <c r="Q256" s="53">
        <v>8</v>
      </c>
      <c r="R256" s="53">
        <v>8</v>
      </c>
      <c r="S256" s="53">
        <v>8</v>
      </c>
      <c r="T256" s="53"/>
      <c r="U256" s="54">
        <f>ROUND(((P256*I256)+(Q256*J256)+(R256*K256)+(S256*L256)+(T256*M256)),2)</f>
        <v>8</v>
      </c>
      <c r="V256" s="55">
        <f>IF(U256&gt;=8,8,U256)</f>
        <v>8</v>
      </c>
      <c r="W256" s="56">
        <v>43175448000</v>
      </c>
      <c r="X256" s="56">
        <v>1214313000</v>
      </c>
      <c r="Y256" s="56">
        <v>2089585000</v>
      </c>
      <c r="Z256" s="56">
        <v>211239752000</v>
      </c>
      <c r="AA256" s="57"/>
      <c r="AB256" s="476">
        <f>(((((W256*I256)+(X256*J256)+(Y256*K256)+(Z256*L256)+(AA256*M256))/$L$2)))</f>
        <v>1.8846393781406998</v>
      </c>
      <c r="AC256" s="536">
        <f>12*AB256</f>
        <v>22.615672537688397</v>
      </c>
      <c r="AD256" s="478">
        <f>IF(AC256&gt;=12,12,AC256)</f>
        <v>12</v>
      </c>
      <c r="AE256" s="59"/>
      <c r="AF256" s="59">
        <v>0.2</v>
      </c>
      <c r="AG256" s="263">
        <v>19.8</v>
      </c>
      <c r="AH256" s="60">
        <f>V256+AD256+AG256+AE256+AF256</f>
        <v>40</v>
      </c>
      <c r="AI256" s="55">
        <f>IF(AH256&gt;=40,40,AH256)</f>
        <v>40</v>
      </c>
      <c r="AJ256" s="61"/>
      <c r="AK256" s="62"/>
      <c r="AL256" s="63"/>
      <c r="AM256" s="64">
        <f>100%+AL256</f>
        <v>1</v>
      </c>
      <c r="AN256" s="65">
        <f>ROUNDUP((($E$2*AM256-$AN$4)*AJ256+$AN$4),-3)</f>
        <v>0</v>
      </c>
      <c r="AO256" s="66"/>
    </row>
    <row r="257" spans="1:41" s="22" customFormat="1" ht="48.75" customHeight="1" x14ac:dyDescent="0.15">
      <c r="A257" s="43"/>
      <c r="B257" s="44"/>
      <c r="C257" s="860" t="s">
        <v>1137</v>
      </c>
      <c r="D257" s="861"/>
      <c r="E257" s="861"/>
      <c r="F257" s="862"/>
      <c r="G257" s="46"/>
      <c r="H257" s="47"/>
      <c r="I257" s="172"/>
      <c r="J257" s="217"/>
      <c r="K257" s="217"/>
      <c r="L257" s="217"/>
      <c r="M257" s="217"/>
      <c r="N257" s="50"/>
      <c r="O257" s="51"/>
      <c r="P257" s="584">
        <v>92.5</v>
      </c>
      <c r="Q257" s="53">
        <v>88</v>
      </c>
      <c r="R257" s="53">
        <v>88</v>
      </c>
      <c r="S257" s="585">
        <v>87.05</v>
      </c>
      <c r="T257" s="54"/>
      <c r="U257" s="496">
        <f>(I256*P257)+(J256*Q257)+(K256*R257)+(L256*S257)</f>
        <v>90.069500000000005</v>
      </c>
      <c r="V257" s="55">
        <f>IF(U257&gt;=8,8,U257)</f>
        <v>8</v>
      </c>
      <c r="W257" s="56"/>
      <c r="X257" s="56"/>
      <c r="Y257" s="56"/>
      <c r="Z257" s="56"/>
      <c r="AA257" s="57"/>
      <c r="AB257" s="476"/>
      <c r="AC257" s="536"/>
      <c r="AD257" s="478"/>
      <c r="AE257" s="59"/>
      <c r="AF257" s="59"/>
      <c r="AG257" s="263"/>
      <c r="AH257" s="60"/>
      <c r="AI257" s="55"/>
      <c r="AJ257" s="61"/>
      <c r="AK257" s="62"/>
      <c r="AL257" s="63"/>
      <c r="AM257" s="64"/>
      <c r="AN257" s="65"/>
      <c r="AO257" s="66"/>
    </row>
    <row r="258" spans="1:41" s="22" customFormat="1" ht="41.25" customHeight="1" x14ac:dyDescent="0.15">
      <c r="A258" s="121"/>
      <c r="B258" s="122"/>
      <c r="C258" s="123"/>
      <c r="D258" s="124"/>
      <c r="E258" s="125"/>
      <c r="F258" s="582" t="s">
        <v>1136</v>
      </c>
      <c r="G258" s="125"/>
      <c r="H258" s="126"/>
      <c r="I258" s="123"/>
      <c r="J258" s="124"/>
      <c r="K258" s="124"/>
      <c r="L258" s="123"/>
      <c r="M258" s="125"/>
      <c r="N258" s="127"/>
      <c r="O258" s="126"/>
      <c r="P258" s="123"/>
      <c r="Q258" s="124"/>
      <c r="R258" s="124"/>
      <c r="S258" s="123"/>
      <c r="T258" s="125"/>
      <c r="U258" s="128"/>
      <c r="V258" s="129"/>
      <c r="W258" s="130"/>
      <c r="X258" s="131"/>
      <c r="Y258" s="131"/>
      <c r="Z258" s="130"/>
      <c r="AA258" s="132"/>
      <c r="AB258" s="133"/>
      <c r="AC258" s="133"/>
      <c r="AD258" s="486"/>
      <c r="AE258" s="134"/>
      <c r="AF258" s="134"/>
      <c r="AG258" s="490"/>
      <c r="AH258" s="135"/>
      <c r="AI258" s="135"/>
      <c r="AJ258" s="131"/>
      <c r="AK258" s="125"/>
      <c r="AL258" s="136"/>
      <c r="AM258" s="137"/>
      <c r="AN258" s="487"/>
      <c r="AO258" s="139"/>
    </row>
    <row r="259" spans="1:41" s="22" customFormat="1" ht="48.75" customHeight="1" x14ac:dyDescent="0.15">
      <c r="A259" s="43">
        <v>2</v>
      </c>
      <c r="B259" s="44"/>
      <c r="C259" s="112" t="s">
        <v>48</v>
      </c>
      <c r="D259" s="112" t="s">
        <v>1102</v>
      </c>
      <c r="E259" s="45"/>
      <c r="F259" s="73"/>
      <c r="G259" s="46"/>
      <c r="H259" s="47"/>
      <c r="I259" s="172">
        <v>0.6</v>
      </c>
      <c r="J259" s="49">
        <v>0.4</v>
      </c>
      <c r="K259" s="49"/>
      <c r="L259" s="49"/>
      <c r="M259" s="49"/>
      <c r="N259" s="50">
        <f t="shared" ref="N259" si="325">SUM(I259:M259)</f>
        <v>1</v>
      </c>
      <c r="O259" s="51"/>
      <c r="P259" s="52">
        <v>8</v>
      </c>
      <c r="Q259" s="581">
        <v>7.8</v>
      </c>
      <c r="R259" s="53"/>
      <c r="S259" s="53"/>
      <c r="T259" s="53"/>
      <c r="U259" s="54">
        <f t="shared" ref="U259" si="326">ROUND(((P259*I259)+(Q259*J259)+(R259*K259)+(S259*L259)+(T259*M259)),2)</f>
        <v>7.92</v>
      </c>
      <c r="V259" s="55">
        <f t="shared" ref="V259" si="327">IF(U259&gt;=8,8,U259)</f>
        <v>7.92</v>
      </c>
      <c r="W259" s="68">
        <v>216905995000</v>
      </c>
      <c r="X259" s="56">
        <v>15072046000</v>
      </c>
      <c r="Y259" s="57"/>
      <c r="Z259" s="56"/>
      <c r="AA259" s="57"/>
      <c r="AB259" s="476">
        <f t="shared" ref="AB259" si="328">(((((W259*I259)+(X259*J259)+(Y259*K259)+(Z259*L259)+(AA259*M259))/$L$2)))</f>
        <v>4.1256642059153767</v>
      </c>
      <c r="AC259" s="536">
        <f t="shared" ref="AC259" si="329">12*AB259</f>
        <v>49.507970470984517</v>
      </c>
      <c r="AD259" s="478">
        <f t="shared" ref="AD259" si="330">IF(AC259&gt;=12,12,AC259)</f>
        <v>12</v>
      </c>
      <c r="AE259" s="59"/>
      <c r="AF259" s="59">
        <v>0.4</v>
      </c>
      <c r="AG259" s="263">
        <v>19.8</v>
      </c>
      <c r="AH259" s="60">
        <f t="shared" ref="AH259" si="331">V259+AD259+AG259+AE259+AF259</f>
        <v>40.119999999999997</v>
      </c>
      <c r="AI259" s="55">
        <f t="shared" ref="AI259" si="332">IF(AH259&gt;=40,40,AH259)</f>
        <v>40</v>
      </c>
      <c r="AJ259" s="61"/>
      <c r="AK259" s="62"/>
      <c r="AL259" s="63"/>
      <c r="AM259" s="64">
        <f>100%+AL259</f>
        <v>1</v>
      </c>
      <c r="AN259" s="65">
        <f>ROUNDUP((($E$2*AM259-$AN$4)*AJ259+$AN$4),-3)</f>
        <v>0</v>
      </c>
      <c r="AO259" s="66"/>
    </row>
    <row r="260" spans="1:41" s="22" customFormat="1" ht="48.75" customHeight="1" x14ac:dyDescent="0.15">
      <c r="A260" s="43">
        <v>3</v>
      </c>
      <c r="B260" s="44"/>
      <c r="C260" s="112" t="s">
        <v>1116</v>
      </c>
      <c r="D260" s="115" t="s">
        <v>1105</v>
      </c>
      <c r="E260" s="112" t="s">
        <v>1112</v>
      </c>
      <c r="F260" s="112" t="s">
        <v>62</v>
      </c>
      <c r="G260" s="46"/>
      <c r="H260" s="47"/>
      <c r="I260" s="172">
        <v>0.5</v>
      </c>
      <c r="J260" s="49">
        <v>0.19</v>
      </c>
      <c r="K260" s="49">
        <v>0.16</v>
      </c>
      <c r="L260" s="217">
        <v>0.15</v>
      </c>
      <c r="M260" s="49"/>
      <c r="N260" s="50">
        <f>SUM(I260:M260)</f>
        <v>1</v>
      </c>
      <c r="O260" s="51"/>
      <c r="P260" s="52">
        <v>8</v>
      </c>
      <c r="Q260" s="581">
        <v>7.8</v>
      </c>
      <c r="R260" s="581">
        <v>7.8</v>
      </c>
      <c r="S260" s="53">
        <v>8</v>
      </c>
      <c r="T260" s="53"/>
      <c r="U260" s="54">
        <f>ROUND(((P260*I260)+(Q260*J260)+(R260*K260)+(S260*L260)+(T260*M260)),2)</f>
        <v>7.93</v>
      </c>
      <c r="V260" s="55">
        <f>IF(U260&gt;=8,8,U260)</f>
        <v>7.93</v>
      </c>
      <c r="W260" s="56">
        <v>6295416000</v>
      </c>
      <c r="X260" s="57">
        <v>3556004000</v>
      </c>
      <c r="Y260" s="56">
        <v>2089585000</v>
      </c>
      <c r="Z260" s="56">
        <v>308569971000</v>
      </c>
      <c r="AA260" s="57"/>
      <c r="AB260" s="476">
        <f>(((((W260*I260)+(X260*J260)+(Y260*K260)+(Z260*L260)+(AA260*M260))/$L$2)))</f>
        <v>1.5282949438559688</v>
      </c>
      <c r="AC260" s="536">
        <f>12*AB260</f>
        <v>18.339539326271627</v>
      </c>
      <c r="AD260" s="478">
        <f>IF(AC260&gt;=12,12,AC260)</f>
        <v>12</v>
      </c>
      <c r="AE260" s="182"/>
      <c r="AF260" s="59">
        <v>0.3</v>
      </c>
      <c r="AG260" s="263">
        <v>19.8</v>
      </c>
      <c r="AH260" s="60">
        <f>V260+AD260+AG260+AE260+AF260</f>
        <v>40.03</v>
      </c>
      <c r="AI260" s="55">
        <f>IF(AH260&gt;=40,40,AH260)</f>
        <v>40</v>
      </c>
      <c r="AJ260" s="61"/>
      <c r="AK260" s="62"/>
      <c r="AL260" s="63"/>
      <c r="AM260" s="64">
        <f>100%+AL260</f>
        <v>1</v>
      </c>
      <c r="AN260" s="65">
        <f>ROUNDUP((($E$2*AM260-$AN$4)*AJ260+$AN$4),-3)</f>
        <v>0</v>
      </c>
      <c r="AO260" s="66"/>
    </row>
    <row r="261" spans="1:41" s="22" customFormat="1" ht="48.75" customHeight="1" x14ac:dyDescent="0.15">
      <c r="A261" s="43">
        <v>5</v>
      </c>
      <c r="B261" s="44"/>
      <c r="C261" s="112" t="s">
        <v>1021</v>
      </c>
      <c r="D261" s="112" t="s">
        <v>1111</v>
      </c>
      <c r="E261" s="112" t="s">
        <v>1110</v>
      </c>
      <c r="F261" s="115" t="s">
        <v>1117</v>
      </c>
      <c r="G261" s="46"/>
      <c r="H261" s="47"/>
      <c r="I261" s="48">
        <v>0.5</v>
      </c>
      <c r="J261" s="49">
        <v>0.11</v>
      </c>
      <c r="K261" s="49">
        <v>0.2</v>
      </c>
      <c r="L261" s="49">
        <v>0.19</v>
      </c>
      <c r="M261" s="49"/>
      <c r="N261" s="50">
        <f>SUM(I261:M261)</f>
        <v>1</v>
      </c>
      <c r="O261" s="51"/>
      <c r="P261" s="52">
        <v>8</v>
      </c>
      <c r="Q261" s="53">
        <v>8</v>
      </c>
      <c r="R261" s="53">
        <v>8</v>
      </c>
      <c r="S261" s="53">
        <v>8</v>
      </c>
      <c r="T261" s="53"/>
      <c r="U261" s="54">
        <f>ROUND(((P261*I261)+(Q261*J261)+(R261*K261)+(S261*L261)+(T261*M261)),2)</f>
        <v>8</v>
      </c>
      <c r="V261" s="55">
        <f>IF(U261&gt;=8,8,U261)</f>
        <v>8</v>
      </c>
      <c r="W261" s="57">
        <v>93569101000</v>
      </c>
      <c r="X261" s="56">
        <v>1897756000</v>
      </c>
      <c r="Y261" s="56">
        <v>5500000000</v>
      </c>
      <c r="Z261" s="68">
        <v>11435747000</v>
      </c>
      <c r="AA261" s="57"/>
      <c r="AB261" s="476">
        <f>(((((W261*I261)+(X261*J261)+(Y261*K261)+(Z261*L261)+(AA261*M261))/$L$2)))</f>
        <v>1.5229298146589518</v>
      </c>
      <c r="AC261" s="536">
        <f>12*AB261</f>
        <v>18.275157775907424</v>
      </c>
      <c r="AD261" s="478">
        <f>IF(AC261&gt;=12,12,AC261)</f>
        <v>12</v>
      </c>
      <c r="AE261" s="59"/>
      <c r="AF261" s="59">
        <v>0.2</v>
      </c>
      <c r="AG261" s="263">
        <v>19.8</v>
      </c>
      <c r="AH261" s="60">
        <f>V261+AD261+AG261+AE261+AF261</f>
        <v>40</v>
      </c>
      <c r="AI261" s="55">
        <f>IF(AH261&gt;=40,40,AH261)</f>
        <v>40</v>
      </c>
      <c r="AJ261" s="61"/>
      <c r="AK261" s="62"/>
      <c r="AL261" s="63"/>
      <c r="AM261" s="64">
        <f>100%+AL261</f>
        <v>1</v>
      </c>
      <c r="AN261" s="65">
        <f>ROUNDUP((($E$2*AM261-$AN$4)*AJ261+$AN$4),-3)</f>
        <v>0</v>
      </c>
      <c r="AO261" s="66"/>
    </row>
    <row r="262" spans="1:41" s="22" customFormat="1" ht="48.75" customHeight="1" x14ac:dyDescent="0.15">
      <c r="A262" s="43"/>
      <c r="B262" s="44"/>
      <c r="C262" s="543" t="s">
        <v>1135</v>
      </c>
      <c r="D262" s="115" t="s">
        <v>1114</v>
      </c>
      <c r="E262" s="582" t="s">
        <v>1129</v>
      </c>
      <c r="F262" s="45"/>
      <c r="G262" s="46"/>
      <c r="H262" s="47"/>
      <c r="I262" s="48">
        <v>0.5</v>
      </c>
      <c r="J262" s="217">
        <v>0.30049999999999999</v>
      </c>
      <c r="K262" s="217">
        <v>0.19950000000000001</v>
      </c>
      <c r="L262" s="49"/>
      <c r="M262" s="49"/>
      <c r="N262" s="50">
        <f>SUM(I262:M262)</f>
        <v>1</v>
      </c>
      <c r="O262" s="51"/>
      <c r="P262" s="52">
        <v>8</v>
      </c>
      <c r="Q262" s="53">
        <v>8</v>
      </c>
      <c r="R262" s="53">
        <v>8</v>
      </c>
      <c r="S262" s="53"/>
      <c r="T262" s="53"/>
      <c r="U262" s="54">
        <f>ROUND(((P262*I262)+(Q262*J262)+(R262*K262)+(S262*L262)+(T262*M262)),2)</f>
        <v>8</v>
      </c>
      <c r="V262" s="55">
        <f>IF(U262&gt;=8,8,U262)</f>
        <v>8</v>
      </c>
      <c r="W262" s="56">
        <v>348872664000</v>
      </c>
      <c r="X262" s="56">
        <v>4796317000</v>
      </c>
      <c r="Y262" s="68"/>
      <c r="Z262" s="68"/>
      <c r="AA262" s="57"/>
      <c r="AB262" s="476">
        <f>(((((W262*I262)+(X262*J262)+(Y262*K262)+(Z262*L262)+(AA262*M262))/$L$2)))</f>
        <v>5.3286271013034527</v>
      </c>
      <c r="AC262" s="536">
        <f>12*AB262</f>
        <v>63.943525215641429</v>
      </c>
      <c r="AD262" s="478">
        <f>IF(AC262&gt;=12,12,AC262)</f>
        <v>12</v>
      </c>
      <c r="AE262" s="59"/>
      <c r="AF262" s="59">
        <v>0.2</v>
      </c>
      <c r="AG262" s="263">
        <v>19.600000000000001</v>
      </c>
      <c r="AH262" s="60">
        <f t="shared" ref="AH262:AH265" si="333">V262+AD262+AG262+AE262+AF262</f>
        <v>39.800000000000004</v>
      </c>
      <c r="AI262" s="55">
        <f>IF(AH262&gt;=40,40,AH262)</f>
        <v>39.800000000000004</v>
      </c>
      <c r="AJ262" s="61"/>
      <c r="AK262" s="62"/>
      <c r="AL262" s="63"/>
      <c r="AM262" s="64">
        <f>100%+AL262</f>
        <v>1</v>
      </c>
      <c r="AN262" s="65">
        <f>ROUNDUP((($E$2*AM262-$AN$4)*AJ262+$AN$4),-3)</f>
        <v>0</v>
      </c>
      <c r="AO262" s="66"/>
    </row>
    <row r="263" spans="1:41" s="22" customFormat="1" ht="48.75" customHeight="1" x14ac:dyDescent="0.15">
      <c r="A263" s="43"/>
      <c r="B263" s="44"/>
      <c r="C263" s="45"/>
      <c r="D263" s="112" t="s">
        <v>1115</v>
      </c>
      <c r="E263" s="112" t="s">
        <v>1106</v>
      </c>
      <c r="F263" s="45"/>
      <c r="G263" s="46"/>
      <c r="H263" s="47"/>
      <c r="I263" s="48"/>
      <c r="J263" s="217">
        <v>0.29680000000000001</v>
      </c>
      <c r="K263" s="49">
        <v>6.4000000000000001E-2</v>
      </c>
      <c r="L263" s="49"/>
      <c r="M263" s="49"/>
      <c r="N263" s="50">
        <f t="shared" ref="N263" si="334">SUM(I263:M263)</f>
        <v>0.36080000000000001</v>
      </c>
      <c r="O263" s="51"/>
      <c r="P263" s="52">
        <v>8</v>
      </c>
      <c r="Q263" s="53">
        <v>8</v>
      </c>
      <c r="R263" s="581">
        <v>7.8</v>
      </c>
      <c r="S263" s="53">
        <v>8</v>
      </c>
      <c r="T263" s="53"/>
      <c r="U263" s="54">
        <f t="shared" ref="U263:U265" si="335">ROUND(((P263*I263)+(Q263*J263)+(R263*K263)+(S263*L263)+(T263*M263)),2)</f>
        <v>2.87</v>
      </c>
      <c r="V263" s="55">
        <f t="shared" ref="V263:V265" si="336">IF(U263&gt;=8,8,U263)</f>
        <v>2.87</v>
      </c>
      <c r="W263" s="57"/>
      <c r="X263" s="56">
        <v>10236764000</v>
      </c>
      <c r="Y263" s="56">
        <v>1995156000</v>
      </c>
      <c r="Z263" s="56"/>
      <c r="AA263" s="57"/>
      <c r="AB263" s="476">
        <f t="shared" ref="AB263:AB265" si="337">(((((W263*I263)+(X263*J263)+(Y263*K263)+(Z263*L263)+(AA263*M263))/$L$2)))</f>
        <v>9.5920265210939298E-2</v>
      </c>
      <c r="AC263" s="536">
        <f t="shared" ref="AC263:AC265" si="338">12*AB263</f>
        <v>1.1510431825312715</v>
      </c>
      <c r="AD263" s="478">
        <f t="shared" ref="AD263:AD265" si="339">IF(AC263&gt;=12,12,AC263)</f>
        <v>1.1510431825312715</v>
      </c>
      <c r="AE263" s="59"/>
      <c r="AF263" s="59">
        <v>0.3</v>
      </c>
      <c r="AG263" s="263">
        <v>19.8</v>
      </c>
      <c r="AH263" s="60">
        <f t="shared" si="333"/>
        <v>24.121043182531274</v>
      </c>
      <c r="AI263" s="55">
        <f t="shared" ref="AI263:AI265" si="340">IF(AH263&gt;=40,40,AH263)</f>
        <v>24.121043182531274</v>
      </c>
      <c r="AJ263" s="61"/>
      <c r="AK263" s="62"/>
      <c r="AL263" s="63"/>
      <c r="AM263" s="64"/>
      <c r="AN263" s="65"/>
      <c r="AO263" s="66"/>
    </row>
    <row r="264" spans="1:41" s="22" customFormat="1" ht="48.75" customHeight="1" x14ac:dyDescent="0.15">
      <c r="A264" s="43"/>
      <c r="B264" s="44"/>
      <c r="C264" s="45"/>
      <c r="D264" s="45"/>
      <c r="E264" s="45"/>
      <c r="F264" s="45"/>
      <c r="G264" s="46"/>
      <c r="H264" s="47"/>
      <c r="I264" s="48"/>
      <c r="J264" s="49"/>
      <c r="K264" s="49"/>
      <c r="L264" s="49"/>
      <c r="M264" s="49"/>
      <c r="N264" s="50">
        <f t="shared" ref="N264:N265" si="341">SUM(I264:M264)</f>
        <v>0</v>
      </c>
      <c r="O264" s="51"/>
      <c r="P264" s="52"/>
      <c r="Q264" s="53"/>
      <c r="R264" s="53"/>
      <c r="S264" s="53"/>
      <c r="T264" s="53"/>
      <c r="U264" s="54">
        <f t="shared" si="335"/>
        <v>0</v>
      </c>
      <c r="V264" s="488">
        <f t="shared" si="336"/>
        <v>0</v>
      </c>
      <c r="W264" s="57"/>
      <c r="X264" s="57"/>
      <c r="Y264" s="56"/>
      <c r="Z264" s="57"/>
      <c r="AA264" s="57"/>
      <c r="AB264" s="476">
        <f t="shared" si="337"/>
        <v>0</v>
      </c>
      <c r="AC264" s="536">
        <f t="shared" si="338"/>
        <v>0</v>
      </c>
      <c r="AD264" s="478">
        <f t="shared" si="339"/>
        <v>0</v>
      </c>
      <c r="AE264" s="182"/>
      <c r="AF264" s="182">
        <v>0.4</v>
      </c>
      <c r="AG264" s="263">
        <v>19.8</v>
      </c>
      <c r="AH264" s="60">
        <f t="shared" si="333"/>
        <v>20.2</v>
      </c>
      <c r="AI264" s="55">
        <f t="shared" si="340"/>
        <v>20.2</v>
      </c>
      <c r="AJ264" s="61"/>
      <c r="AK264" s="62"/>
      <c r="AL264" s="63"/>
      <c r="AM264" s="64"/>
      <c r="AN264" s="65"/>
      <c r="AO264" s="66"/>
    </row>
    <row r="265" spans="1:41" s="22" customFormat="1" ht="48.75" customHeight="1" x14ac:dyDescent="0.15">
      <c r="A265" s="43"/>
      <c r="B265" s="44"/>
      <c r="C265" s="45"/>
      <c r="D265" s="73"/>
      <c r="E265" s="73"/>
      <c r="F265" s="541"/>
      <c r="G265" s="46"/>
      <c r="H265" s="47"/>
      <c r="I265" s="172"/>
      <c r="J265" s="217"/>
      <c r="K265" s="49"/>
      <c r="L265" s="49"/>
      <c r="M265" s="49"/>
      <c r="N265" s="50">
        <f t="shared" si="341"/>
        <v>0</v>
      </c>
      <c r="O265" s="51"/>
      <c r="P265" s="52"/>
      <c r="Q265" s="53"/>
      <c r="R265" s="53"/>
      <c r="S265" s="53"/>
      <c r="T265" s="53"/>
      <c r="U265" s="54">
        <f t="shared" si="335"/>
        <v>0</v>
      </c>
      <c r="V265" s="55">
        <f t="shared" si="336"/>
        <v>0</v>
      </c>
      <c r="W265" s="56"/>
      <c r="X265" s="57"/>
      <c r="Y265" s="56"/>
      <c r="Z265" s="56"/>
      <c r="AA265" s="167"/>
      <c r="AB265" s="476">
        <f t="shared" si="337"/>
        <v>0</v>
      </c>
      <c r="AC265" s="536">
        <f t="shared" si="338"/>
        <v>0</v>
      </c>
      <c r="AD265" s="478">
        <f t="shared" si="339"/>
        <v>0</v>
      </c>
      <c r="AE265" s="182"/>
      <c r="AF265" s="59">
        <v>0.4</v>
      </c>
      <c r="AG265" s="263">
        <v>19.8</v>
      </c>
      <c r="AH265" s="60">
        <f t="shared" si="333"/>
        <v>20.2</v>
      </c>
      <c r="AI265" s="55">
        <f t="shared" si="340"/>
        <v>20.2</v>
      </c>
      <c r="AJ265" s="61"/>
      <c r="AK265" s="62"/>
      <c r="AL265" s="63"/>
      <c r="AM265" s="64">
        <f t="shared" ref="AM265" si="342">100%+AL265</f>
        <v>1</v>
      </c>
      <c r="AN265" s="65">
        <f t="shared" ref="AN265" si="343">ROUNDUP((($E$2*AM265-$AN$4)*AJ265+$AN$4),-3)</f>
        <v>0</v>
      </c>
      <c r="AO265" s="66"/>
    </row>
    <row r="266" spans="1:41" s="22" customFormat="1" ht="48.75" customHeight="1" x14ac:dyDescent="0.15">
      <c r="A266" s="43"/>
      <c r="B266" s="44"/>
      <c r="C266" s="73" t="s">
        <v>239</v>
      </c>
      <c r="D266" s="73" t="s">
        <v>1123</v>
      </c>
      <c r="E266" s="73" t="s">
        <v>1125</v>
      </c>
      <c r="F266" s="73" t="s">
        <v>945</v>
      </c>
      <c r="G266" s="73" t="s">
        <v>1124</v>
      </c>
      <c r="H266" s="47"/>
      <c r="I266" s="172"/>
      <c r="J266" s="217"/>
      <c r="K266" s="49"/>
      <c r="L266" s="49"/>
      <c r="M266" s="49"/>
      <c r="N266" s="50"/>
      <c r="O266" s="51"/>
      <c r="P266" s="52"/>
      <c r="Q266" s="53"/>
      <c r="R266" s="53"/>
      <c r="S266" s="53"/>
      <c r="T266" s="53"/>
      <c r="U266" s="54"/>
      <c r="V266" s="55"/>
      <c r="W266" s="56">
        <v>44042725000</v>
      </c>
      <c r="X266" s="56">
        <v>42408065000</v>
      </c>
      <c r="Y266" s="56">
        <v>43093799000</v>
      </c>
      <c r="Z266" s="56">
        <v>37475145000</v>
      </c>
      <c r="AA266" s="167">
        <v>35830159000</v>
      </c>
      <c r="AB266" s="476"/>
      <c r="AC266" s="536"/>
      <c r="AD266" s="478"/>
      <c r="AE266" s="182"/>
      <c r="AF266" s="59"/>
      <c r="AG266" s="496"/>
      <c r="AH266" s="60"/>
      <c r="AI266" s="55"/>
      <c r="AJ266" s="61"/>
      <c r="AK266" s="62"/>
      <c r="AL266" s="63"/>
      <c r="AM266" s="64"/>
      <c r="AN266" s="65"/>
      <c r="AO266" s="66"/>
    </row>
    <row r="267" spans="1:41" s="22" customFormat="1" ht="48.75" customHeight="1" x14ac:dyDescent="0.15">
      <c r="A267" s="43"/>
      <c r="B267" s="44"/>
      <c r="C267" s="73" t="s">
        <v>233</v>
      </c>
      <c r="D267" s="73" t="s">
        <v>1053</v>
      </c>
      <c r="E267" s="45" t="s">
        <v>1118</v>
      </c>
      <c r="F267" s="73"/>
      <c r="G267" s="46"/>
      <c r="H267" s="47"/>
      <c r="I267" s="48"/>
      <c r="J267" s="49"/>
      <c r="K267" s="49"/>
      <c r="L267" s="49"/>
      <c r="M267" s="49"/>
      <c r="N267" s="50"/>
      <c r="O267" s="51"/>
      <c r="P267" s="52"/>
      <c r="Q267" s="53"/>
      <c r="R267" s="53"/>
      <c r="S267" s="53"/>
      <c r="T267" s="53"/>
      <c r="U267" s="54"/>
      <c r="V267" s="55">
        <f>IF(U267&gt;=8,8,U267)</f>
        <v>0</v>
      </c>
      <c r="W267" s="56">
        <v>40466090000</v>
      </c>
      <c r="X267" s="56"/>
      <c r="Y267" s="56">
        <v>37311026000</v>
      </c>
      <c r="Z267" s="57"/>
      <c r="AA267" s="57"/>
      <c r="AB267" s="551">
        <f>(((((W267*I267)+(X267*J267)+(Y267*K267)+(Z267*L267)+(AA267*M267))/$L$2)))</f>
        <v>0</v>
      </c>
      <c r="AC267" s="536">
        <f>12*AB267</f>
        <v>0</v>
      </c>
      <c r="AD267" s="488">
        <f>IF(AC267&gt;=12,12,AC267)</f>
        <v>0</v>
      </c>
      <c r="AE267" s="59"/>
      <c r="AF267" s="59">
        <v>0.4</v>
      </c>
      <c r="AG267" s="496">
        <v>19.600000000000001</v>
      </c>
      <c r="AH267" s="60">
        <f>V267+AD267+AG267+AE267+AF267</f>
        <v>20</v>
      </c>
      <c r="AI267" s="55">
        <f>IF(AH267&gt;=40,40,AH267)</f>
        <v>20</v>
      </c>
      <c r="AJ267" s="61"/>
      <c r="AK267" s="62"/>
      <c r="AL267" s="63"/>
      <c r="AM267" s="64">
        <f>100%+AL267</f>
        <v>1</v>
      </c>
      <c r="AN267" s="65">
        <f>ROUNDUP((($E$2*AM267-$AN$4)*AJ267+$AN$4),-3)</f>
        <v>0</v>
      </c>
      <c r="AO267" s="66"/>
    </row>
    <row r="268" spans="1:41" s="22" customFormat="1" ht="48" customHeight="1" x14ac:dyDescent="0.15">
      <c r="A268" s="43"/>
      <c r="B268" s="44"/>
      <c r="C268" s="73"/>
      <c r="D268" s="73"/>
      <c r="E268" s="73"/>
      <c r="F268" s="535"/>
      <c r="G268" s="46"/>
      <c r="H268" s="47"/>
      <c r="I268" s="48"/>
      <c r="J268" s="49"/>
      <c r="K268" s="49"/>
      <c r="L268" s="49"/>
      <c r="M268" s="49"/>
      <c r="N268" s="50"/>
      <c r="O268" s="51"/>
      <c r="P268" s="52"/>
      <c r="Q268" s="53"/>
      <c r="R268" s="53"/>
      <c r="S268" s="53"/>
      <c r="T268" s="53"/>
      <c r="U268" s="54"/>
      <c r="V268" s="55">
        <f>IF(U268&gt;=8,8,U268)</f>
        <v>0</v>
      </c>
      <c r="W268" s="57"/>
      <c r="X268" s="56"/>
      <c r="Y268" s="56"/>
      <c r="Z268" s="56"/>
      <c r="AA268" s="57"/>
      <c r="AB268" s="476">
        <f>(((((W268*I268)+(X268*J268)+(Y268*K268)+(Z268*L268)+(AA268*M268))/$L$2)))</f>
        <v>0</v>
      </c>
      <c r="AC268" s="536">
        <f>12*AB268</f>
        <v>0</v>
      </c>
      <c r="AD268" s="478">
        <f>IF(AC268&gt;=12,12,AC268)</f>
        <v>0</v>
      </c>
      <c r="AE268" s="59"/>
      <c r="AF268" s="59">
        <v>0.2</v>
      </c>
      <c r="AG268" s="263">
        <v>19.8</v>
      </c>
      <c r="AH268" s="60">
        <f>V268+AD268+AG268+AE268+AF268</f>
        <v>20</v>
      </c>
      <c r="AI268" s="55">
        <f>IF(AH268&gt;=40,40,AH268)</f>
        <v>20</v>
      </c>
      <c r="AJ268" s="61"/>
      <c r="AK268" s="62"/>
      <c r="AL268" s="63"/>
      <c r="AM268" s="64"/>
      <c r="AN268" s="65"/>
      <c r="AO268" s="66"/>
    </row>
    <row r="269" spans="1:41" s="22" customFormat="1" ht="41.25" customHeight="1" x14ac:dyDescent="0.15">
      <c r="A269" s="121"/>
      <c r="B269" s="122"/>
      <c r="C269" s="127"/>
      <c r="D269" s="125"/>
      <c r="E269" s="125"/>
      <c r="F269" s="125"/>
      <c r="G269" s="125"/>
      <c r="H269" s="126"/>
      <c r="I269" s="123"/>
      <c r="J269" s="124"/>
      <c r="K269" s="124"/>
      <c r="L269" s="123"/>
      <c r="M269" s="125"/>
      <c r="N269" s="127"/>
      <c r="O269" s="126"/>
      <c r="P269" s="123"/>
      <c r="Q269" s="124"/>
      <c r="R269" s="124"/>
      <c r="S269" s="123"/>
      <c r="T269" s="125"/>
      <c r="U269" s="128"/>
      <c r="V269" s="129"/>
      <c r="W269" s="130"/>
      <c r="X269" s="131"/>
      <c r="Y269" s="131"/>
      <c r="Z269" s="130"/>
      <c r="AA269" s="132"/>
      <c r="AB269" s="133"/>
      <c r="AC269" s="133"/>
      <c r="AD269" s="486"/>
      <c r="AE269" s="134"/>
      <c r="AF269" s="134"/>
      <c r="AG269" s="490"/>
      <c r="AH269" s="135"/>
      <c r="AI269" s="135"/>
      <c r="AJ269" s="131"/>
      <c r="AK269" s="125"/>
      <c r="AL269" s="136"/>
      <c r="AM269" s="137"/>
      <c r="AN269" s="487"/>
      <c r="AO269" s="139"/>
    </row>
    <row r="270" spans="1:41" s="22" customFormat="1" ht="41.25" customHeight="1" x14ac:dyDescent="0.15">
      <c r="A270" s="160"/>
      <c r="B270" s="73"/>
      <c r="C270" s="73"/>
      <c r="D270" s="73"/>
      <c r="E270" s="535"/>
      <c r="F270" s="46"/>
      <c r="G270" s="143"/>
      <c r="H270" s="144"/>
      <c r="I270" s="145"/>
      <c r="J270" s="146"/>
      <c r="K270" s="146"/>
      <c r="L270" s="145"/>
      <c r="M270" s="143"/>
      <c r="N270" s="142"/>
      <c r="O270" s="144"/>
      <c r="P270" s="145"/>
      <c r="Q270" s="146"/>
      <c r="R270" s="146"/>
      <c r="S270" s="145"/>
      <c r="T270" s="143"/>
      <c r="U270" s="147"/>
      <c r="V270" s="148"/>
      <c r="W270" s="149"/>
      <c r="X270" s="150"/>
      <c r="Y270" s="150"/>
      <c r="Z270" s="149"/>
      <c r="AA270" s="78"/>
      <c r="AB270" s="151"/>
      <c r="AC270" s="151"/>
      <c r="AD270" s="152"/>
      <c r="AE270" s="153"/>
      <c r="AF270" s="153"/>
      <c r="AG270" s="547"/>
      <c r="AH270" s="154"/>
      <c r="AI270" s="154"/>
      <c r="AJ270" s="150"/>
      <c r="AK270" s="143"/>
      <c r="AL270" s="155"/>
      <c r="AM270" s="156"/>
      <c r="AN270" s="480"/>
      <c r="AO270" s="158"/>
    </row>
    <row r="271" spans="1:41" s="22" customFormat="1" ht="48" customHeight="1" x14ac:dyDescent="0.15">
      <c r="A271" s="43"/>
      <c r="B271" s="73"/>
      <c r="C271" s="73"/>
      <c r="D271" s="73"/>
      <c r="E271" s="535"/>
      <c r="F271" s="46"/>
      <c r="G271" s="46"/>
      <c r="H271" s="47"/>
      <c r="I271" s="48">
        <v>0.69899999999999995</v>
      </c>
      <c r="J271" s="49">
        <v>0.30099999999999999</v>
      </c>
      <c r="K271" s="49"/>
      <c r="L271" s="49"/>
      <c r="M271" s="49"/>
      <c r="N271" s="50">
        <f t="shared" ref="N271:N287" si="344">SUM(I271:M271)</f>
        <v>1</v>
      </c>
      <c r="O271" s="51"/>
      <c r="P271" s="52">
        <v>8</v>
      </c>
      <c r="Q271" s="53">
        <v>8</v>
      </c>
      <c r="R271" s="53"/>
      <c r="S271" s="53"/>
      <c r="T271" s="53"/>
      <c r="U271" s="54">
        <f>ROUND(((P271*I271)+(Q271*J271)+(R271*K271)+(S271*L271)+(T271*M271)),2)</f>
        <v>8</v>
      </c>
      <c r="V271" s="55">
        <f>IF(U271&gt;=8,8,U271)</f>
        <v>8</v>
      </c>
      <c r="W271" s="57">
        <v>91691000000</v>
      </c>
      <c r="X271" s="56">
        <v>59085253000</v>
      </c>
      <c r="Y271" s="56"/>
      <c r="Z271" s="56"/>
      <c r="AA271" s="57"/>
      <c r="AB271" s="476">
        <f>(((((W271*I271)+(X271*J271)+(Y271*K271)+(Z271*L271)+(AA271*M271))/$L$2)))</f>
        <v>2.4806466592922902</v>
      </c>
      <c r="AC271" s="536">
        <f>12*AB271</f>
        <v>29.767759911507483</v>
      </c>
      <c r="AD271" s="478">
        <f t="shared" ref="AD271:AD286" si="345">IF(AC271&gt;=12,12,AC271)</f>
        <v>12</v>
      </c>
      <c r="AE271" s="59"/>
      <c r="AF271" s="59">
        <v>0.2</v>
      </c>
      <c r="AG271" s="263">
        <v>19.8</v>
      </c>
      <c r="AH271" s="60">
        <f>V271+AD271+AG271+AE271+AF271</f>
        <v>40</v>
      </c>
      <c r="AI271" s="55">
        <f t="shared" ref="AI271:AI286" si="346">IF(AH271&gt;=40,40,AH271)</f>
        <v>40</v>
      </c>
      <c r="AJ271" s="61"/>
      <c r="AK271" s="62"/>
      <c r="AL271" s="63"/>
      <c r="AM271" s="64"/>
      <c r="AN271" s="65"/>
      <c r="AO271" s="66"/>
    </row>
    <row r="272" spans="1:41" s="22" customFormat="1" ht="48" customHeight="1" x14ac:dyDescent="0.15">
      <c r="A272" s="43"/>
      <c r="B272" s="73"/>
      <c r="C272" s="73"/>
      <c r="D272" s="73"/>
      <c r="E272" s="535"/>
      <c r="F272" s="46"/>
      <c r="G272" s="46"/>
      <c r="H272" s="47"/>
      <c r="I272" s="48">
        <v>0.69</v>
      </c>
      <c r="J272" s="49">
        <v>0.31</v>
      </c>
      <c r="K272" s="49"/>
      <c r="L272" s="49"/>
      <c r="M272" s="49"/>
      <c r="N272" s="50">
        <f t="shared" si="344"/>
        <v>1</v>
      </c>
      <c r="O272" s="51"/>
      <c r="P272" s="52">
        <v>8</v>
      </c>
      <c r="Q272" s="53">
        <v>8</v>
      </c>
      <c r="R272" s="53"/>
      <c r="S272" s="53"/>
      <c r="T272" s="53"/>
      <c r="U272" s="54">
        <f>ROUND(((P272*I272)+(Q272*J272)+(R272*K272)+(S272*L272)+(T272*M272)),2)</f>
        <v>8</v>
      </c>
      <c r="V272" s="55">
        <f>IF(U272&gt;=8,8,U272)</f>
        <v>8</v>
      </c>
      <c r="W272" s="57">
        <v>91691000000</v>
      </c>
      <c r="X272" s="56">
        <v>56528666000</v>
      </c>
      <c r="Y272" s="56"/>
      <c r="Z272" s="56"/>
      <c r="AA272" s="57"/>
      <c r="AB272" s="476">
        <f>(((((W272*I272)+(X272*J272)+(Y272*K272)+(Z272*L272)+(AA272*M272))/$L$2)))</f>
        <v>2.4477439212898919</v>
      </c>
      <c r="AC272" s="536">
        <f>12*AB272</f>
        <v>29.372927055478705</v>
      </c>
      <c r="AD272" s="478">
        <f t="shared" si="345"/>
        <v>12</v>
      </c>
      <c r="AE272" s="59"/>
      <c r="AF272" s="59">
        <v>0.2</v>
      </c>
      <c r="AG272" s="263">
        <v>19.8</v>
      </c>
      <c r="AH272" s="60">
        <f>V272+AD272+AG272+AE272+AF272</f>
        <v>40</v>
      </c>
      <c r="AI272" s="55">
        <f t="shared" si="346"/>
        <v>40</v>
      </c>
      <c r="AJ272" s="61"/>
      <c r="AK272" s="62"/>
      <c r="AL272" s="63"/>
      <c r="AM272" s="64"/>
      <c r="AN272" s="65"/>
      <c r="AO272" s="66"/>
    </row>
    <row r="273" spans="1:41" s="22" customFormat="1" ht="58.5" customHeight="1" x14ac:dyDescent="0.15">
      <c r="A273" s="43"/>
      <c r="B273" s="44"/>
      <c r="C273" s="73" t="s">
        <v>1080</v>
      </c>
      <c r="D273" s="115" t="s">
        <v>1086</v>
      </c>
      <c r="E273" s="82" t="s">
        <v>1075</v>
      </c>
      <c r="F273" s="82"/>
      <c r="G273" s="46"/>
      <c r="H273" s="47"/>
      <c r="I273" s="48">
        <v>0.6</v>
      </c>
      <c r="J273" s="49">
        <v>0.4</v>
      </c>
      <c r="K273" s="49"/>
      <c r="L273" s="49"/>
      <c r="M273" s="49"/>
      <c r="N273" s="50">
        <f t="shared" si="344"/>
        <v>1</v>
      </c>
      <c r="O273" s="51"/>
      <c r="P273" s="52">
        <v>8</v>
      </c>
      <c r="Q273" s="53">
        <v>8</v>
      </c>
      <c r="R273" s="53"/>
      <c r="S273" s="53"/>
      <c r="T273" s="53"/>
      <c r="U273" s="54">
        <f>ROUND(((P273*I273)+(Q273*J273)+(R273*K273)+(S273*L273)+(T273*M273)),2)</f>
        <v>8</v>
      </c>
      <c r="V273" s="55">
        <f>IF(U273&gt;=8,8,U273)</f>
        <v>8</v>
      </c>
      <c r="W273" s="56">
        <v>83730364000</v>
      </c>
      <c r="X273" s="56">
        <v>62257204000</v>
      </c>
      <c r="Y273" s="57"/>
      <c r="Z273" s="56"/>
      <c r="AA273" s="57"/>
      <c r="AB273" s="551">
        <f>(((((W273*I273)+(X273*J273)+(Y273*K273)+(Z273*L273)+(AA273*M273))/$L$2)))</f>
        <v>2.2765766895775275</v>
      </c>
      <c r="AC273" s="536">
        <f>12*AB273</f>
        <v>27.318920274930328</v>
      </c>
      <c r="AD273" s="488">
        <f t="shared" si="345"/>
        <v>12</v>
      </c>
      <c r="AE273" s="59"/>
      <c r="AF273" s="59">
        <v>0.4</v>
      </c>
      <c r="AG273" s="496">
        <v>19.600000000000001</v>
      </c>
      <c r="AH273" s="60">
        <f>V273+AD273+AG273+AE273+AF273</f>
        <v>40</v>
      </c>
      <c r="AI273" s="55">
        <f t="shared" si="346"/>
        <v>40</v>
      </c>
      <c r="AJ273" s="61"/>
      <c r="AK273" s="62"/>
      <c r="AL273" s="63"/>
      <c r="AM273" s="64">
        <f>100%+AL273</f>
        <v>1</v>
      </c>
      <c r="AN273" s="65">
        <f>ROUNDUP((($E$2*AM273-$AN$4)*AJ273+$AN$4),-3)</f>
        <v>0</v>
      </c>
      <c r="AO273" s="66"/>
    </row>
    <row r="274" spans="1:41" s="22" customFormat="1" ht="48" customHeight="1" x14ac:dyDescent="0.15">
      <c r="A274" s="43"/>
      <c r="B274" s="44"/>
      <c r="C274" s="45" t="s">
        <v>1064</v>
      </c>
      <c r="D274" s="82" t="s">
        <v>241</v>
      </c>
      <c r="E274" s="80"/>
      <c r="F274" s="104"/>
      <c r="G274" s="46"/>
      <c r="H274" s="47"/>
      <c r="I274" s="48">
        <v>0.69</v>
      </c>
      <c r="J274" s="49">
        <v>0.31</v>
      </c>
      <c r="K274" s="49"/>
      <c r="L274" s="49"/>
      <c r="M274" s="49"/>
      <c r="N274" s="50">
        <f t="shared" si="344"/>
        <v>1</v>
      </c>
      <c r="O274" s="51"/>
      <c r="P274" s="52">
        <v>8</v>
      </c>
      <c r="Q274" s="53">
        <v>8</v>
      </c>
      <c r="R274" s="53"/>
      <c r="S274" s="53"/>
      <c r="T274" s="53"/>
      <c r="U274" s="54">
        <f>ROUND(((P274*I274)+(Q274*J274)+(R274*K274)+(S274*L274)+(T274*M274)),2)</f>
        <v>8</v>
      </c>
      <c r="V274" s="55">
        <f>IF(U274&gt;=8,8,U274)</f>
        <v>8</v>
      </c>
      <c r="W274" s="57">
        <v>81334014000</v>
      </c>
      <c r="X274" s="56">
        <v>56528666000</v>
      </c>
      <c r="Y274" s="56"/>
      <c r="Z274" s="56"/>
      <c r="AA274" s="57"/>
      <c r="AB274" s="476">
        <f>(((((W274*I274)+(X274*J274)+(Y274*K274)+(Z274*L274)+(AA274*M274))/$L$2)))</f>
        <v>2.2312293067540683</v>
      </c>
      <c r="AC274" s="536">
        <f>12*AB274</f>
        <v>26.774751681048819</v>
      </c>
      <c r="AD274" s="478">
        <f t="shared" si="345"/>
        <v>12</v>
      </c>
      <c r="AE274" s="59"/>
      <c r="AF274" s="59">
        <v>0.2</v>
      </c>
      <c r="AG274" s="263">
        <v>19.8</v>
      </c>
      <c r="AH274" s="60">
        <f>V274+AD274+AG274+AE274+AF274</f>
        <v>40</v>
      </c>
      <c r="AI274" s="55">
        <f t="shared" si="346"/>
        <v>40</v>
      </c>
      <c r="AJ274" s="61"/>
      <c r="AK274" s="62"/>
      <c r="AL274" s="63"/>
      <c r="AM274" s="64"/>
      <c r="AN274" s="65"/>
      <c r="AO274" s="66"/>
    </row>
    <row r="275" spans="1:41" s="22" customFormat="1" ht="48" customHeight="1" x14ac:dyDescent="0.15">
      <c r="A275" s="43"/>
      <c r="B275" s="44"/>
      <c r="C275" s="45" t="s">
        <v>65</v>
      </c>
      <c r="D275" s="112" t="s">
        <v>129</v>
      </c>
      <c r="E275" s="541"/>
      <c r="F275" s="541"/>
      <c r="G275" s="46"/>
      <c r="H275" s="47"/>
      <c r="I275" s="172">
        <v>0.51</v>
      </c>
      <c r="J275" s="217">
        <v>0.49</v>
      </c>
      <c r="K275" s="49"/>
      <c r="L275" s="49"/>
      <c r="M275" s="49"/>
      <c r="N275" s="50">
        <f t="shared" si="344"/>
        <v>1</v>
      </c>
      <c r="O275" s="51"/>
      <c r="P275" s="52">
        <v>8</v>
      </c>
      <c r="Q275" s="53">
        <v>8</v>
      </c>
      <c r="R275" s="53"/>
      <c r="S275" s="53"/>
      <c r="T275" s="53"/>
      <c r="U275" s="54">
        <f>ROUND(((P275*I275)+(Q275*J275)+(R275*K275)+(S275*L275)+(T275*M275)),2)</f>
        <v>8</v>
      </c>
      <c r="V275" s="55">
        <f>IF(U275&gt;=8,8,U275)</f>
        <v>8</v>
      </c>
      <c r="W275" s="57">
        <v>65653454000</v>
      </c>
      <c r="X275" s="56">
        <v>96463500000</v>
      </c>
      <c r="Y275" s="57"/>
      <c r="Z275" s="56"/>
      <c r="AA275" s="167"/>
      <c r="AB275" s="476">
        <f>(((((W275*I275)+(X275*J275)+(Y275*K275)+(Z275*L275)+(AA275*M275))/$L$2)))</f>
        <v>2.4465229402493716</v>
      </c>
      <c r="AC275" s="536">
        <f>12*AB275</f>
        <v>29.358275282992459</v>
      </c>
      <c r="AD275" s="478">
        <f t="shared" si="345"/>
        <v>12</v>
      </c>
      <c r="AE275" s="182"/>
      <c r="AF275" s="59"/>
      <c r="AG275" s="263">
        <v>19.8</v>
      </c>
      <c r="AH275" s="60">
        <f>V275+AD275+AG275+AE275+AF275</f>
        <v>39.799999999999997</v>
      </c>
      <c r="AI275" s="55">
        <f t="shared" si="346"/>
        <v>39.799999999999997</v>
      </c>
      <c r="AJ275" s="61"/>
      <c r="AK275" s="62"/>
      <c r="AL275" s="63"/>
      <c r="AM275" s="64">
        <f>100%+AL275</f>
        <v>1</v>
      </c>
      <c r="AN275" s="65">
        <f>ROUNDUP((($E$2*AM275-$AN$4)*AJ275+$AN$4),-3)</f>
        <v>0</v>
      </c>
      <c r="AO275" s="66"/>
    </row>
    <row r="276" spans="1:41" s="22" customFormat="1" ht="48" customHeight="1" x14ac:dyDescent="0.15">
      <c r="A276" s="43"/>
      <c r="B276" s="44"/>
      <c r="C276" s="112" t="s">
        <v>967</v>
      </c>
      <c r="D276" s="112" t="s">
        <v>62</v>
      </c>
      <c r="E276" s="82"/>
      <c r="F276" s="45"/>
      <c r="G276" s="46"/>
      <c r="H276" s="47"/>
      <c r="I276" s="48">
        <v>0.51</v>
      </c>
      <c r="J276" s="49">
        <v>0.49</v>
      </c>
      <c r="K276" s="49"/>
      <c r="L276" s="49"/>
      <c r="M276" s="49"/>
      <c r="N276" s="50">
        <f t="shared" si="344"/>
        <v>1</v>
      </c>
      <c r="O276" s="51"/>
      <c r="P276" s="52">
        <v>8</v>
      </c>
      <c r="Q276" s="53">
        <v>8</v>
      </c>
      <c r="R276" s="53"/>
      <c r="S276" s="53"/>
      <c r="T276" s="53"/>
      <c r="U276" s="54">
        <f t="shared" ref="U276:U289" si="347">ROUND(((P276*I276)+(Q276*J276)+(R276*K276)+(S276*L276)+(T276*M276)),2)</f>
        <v>8</v>
      </c>
      <c r="V276" s="55">
        <f t="shared" ref="V276:V289" si="348">IF(U276&gt;=8,8,U276)</f>
        <v>8</v>
      </c>
      <c r="W276" s="56">
        <v>24072362000</v>
      </c>
      <c r="X276" s="56">
        <v>168803714000</v>
      </c>
      <c r="Y276" s="57"/>
      <c r="Z276" s="56"/>
      <c r="AA276" s="57"/>
      <c r="AB276" s="476">
        <f t="shared" ref="AB276:AB290" si="349">(((((W276*I276)+(X276*J276)+(Y276*K276)+(Z276*L276)+(AA276*M276))/$L$2)))</f>
        <v>2.8779678375383035</v>
      </c>
      <c r="AC276" s="536">
        <f t="shared" ref="AC276:AC289" si="350">12*AB276</f>
        <v>34.535614050459642</v>
      </c>
      <c r="AD276" s="478">
        <f t="shared" si="345"/>
        <v>12</v>
      </c>
      <c r="AE276" s="59"/>
      <c r="AF276" s="59"/>
      <c r="AG276" s="263">
        <v>19.8</v>
      </c>
      <c r="AH276" s="60">
        <f t="shared" ref="AH276:AH284" si="351">V276+AD276+AG276+AE276+AF276</f>
        <v>39.799999999999997</v>
      </c>
      <c r="AI276" s="55">
        <f t="shared" si="346"/>
        <v>39.799999999999997</v>
      </c>
      <c r="AJ276" s="61"/>
      <c r="AK276" s="62"/>
      <c r="AL276" s="63"/>
      <c r="AM276" s="64"/>
      <c r="AN276" s="65"/>
      <c r="AO276" s="66"/>
    </row>
    <row r="277" spans="1:41" s="22" customFormat="1" ht="48" customHeight="1" x14ac:dyDescent="0.15">
      <c r="A277" s="43"/>
      <c r="B277" s="44"/>
      <c r="C277" s="112" t="s">
        <v>75</v>
      </c>
      <c r="D277" s="112" t="s">
        <v>312</v>
      </c>
      <c r="E277" s="45"/>
      <c r="F277" s="45"/>
      <c r="G277" s="46"/>
      <c r="H277" s="47"/>
      <c r="I277" s="48">
        <v>0.6</v>
      </c>
      <c r="J277" s="49">
        <v>0.4</v>
      </c>
      <c r="K277" s="49"/>
      <c r="L277" s="49"/>
      <c r="M277" s="49"/>
      <c r="N277" s="50">
        <f t="shared" si="344"/>
        <v>1</v>
      </c>
      <c r="O277" s="51"/>
      <c r="P277" s="52">
        <v>8</v>
      </c>
      <c r="Q277" s="53">
        <v>8</v>
      </c>
      <c r="R277" s="53"/>
      <c r="S277" s="53"/>
      <c r="T277" s="53"/>
      <c r="U277" s="54">
        <f t="shared" si="347"/>
        <v>8</v>
      </c>
      <c r="V277" s="488">
        <f t="shared" si="348"/>
        <v>8</v>
      </c>
      <c r="W277" s="57">
        <v>113578825000</v>
      </c>
      <c r="X277" s="56">
        <v>38305619000</v>
      </c>
      <c r="Y277" s="57"/>
      <c r="Z277" s="57"/>
      <c r="AA277" s="57"/>
      <c r="AB277" s="476">
        <f t="shared" si="349"/>
        <v>2.5289064835736821</v>
      </c>
      <c r="AC277" s="536">
        <f t="shared" si="350"/>
        <v>30.346877802884187</v>
      </c>
      <c r="AD277" s="478">
        <f t="shared" si="345"/>
        <v>12</v>
      </c>
      <c r="AE277" s="182"/>
      <c r="AF277" s="182">
        <v>0.4</v>
      </c>
      <c r="AG277" s="263">
        <v>19.8</v>
      </c>
      <c r="AH277" s="60">
        <f t="shared" si="351"/>
        <v>40.199999999999996</v>
      </c>
      <c r="AI277" s="55">
        <f t="shared" si="346"/>
        <v>40</v>
      </c>
      <c r="AJ277" s="61"/>
      <c r="AK277" s="62"/>
      <c r="AL277" s="63"/>
      <c r="AM277" s="64"/>
      <c r="AN277" s="65"/>
      <c r="AO277" s="66"/>
    </row>
    <row r="278" spans="1:41" s="22" customFormat="1" ht="68.25" customHeight="1" x14ac:dyDescent="0.15">
      <c r="A278" s="43"/>
      <c r="B278" s="44"/>
      <c r="C278" s="113" t="s">
        <v>1049</v>
      </c>
      <c r="D278" s="103" t="s">
        <v>1094</v>
      </c>
      <c r="E278" s="73"/>
      <c r="F278" s="45"/>
      <c r="G278" s="83"/>
      <c r="H278" s="47"/>
      <c r="I278" s="48">
        <v>0.66</v>
      </c>
      <c r="J278" s="217">
        <v>0.34</v>
      </c>
      <c r="K278" s="49"/>
      <c r="L278" s="49"/>
      <c r="M278" s="49"/>
      <c r="N278" s="50">
        <f t="shared" si="344"/>
        <v>1</v>
      </c>
      <c r="O278" s="51"/>
      <c r="P278" s="52">
        <v>8</v>
      </c>
      <c r="Q278" s="53">
        <v>8</v>
      </c>
      <c r="R278" s="53">
        <v>8</v>
      </c>
      <c r="S278" s="53">
        <v>8</v>
      </c>
      <c r="T278" s="53"/>
      <c r="U278" s="54">
        <f t="shared" si="347"/>
        <v>8</v>
      </c>
      <c r="V278" s="55">
        <f t="shared" si="348"/>
        <v>8</v>
      </c>
      <c r="W278" s="56">
        <v>214053273000</v>
      </c>
      <c r="X278" s="68"/>
      <c r="Y278" s="68"/>
      <c r="Z278" s="68"/>
      <c r="AA278" s="57"/>
      <c r="AB278" s="476">
        <f t="shared" si="349"/>
        <v>4.280263883309126</v>
      </c>
      <c r="AC278" s="536">
        <f t="shared" si="350"/>
        <v>51.363166599709515</v>
      </c>
      <c r="AD278" s="478">
        <f t="shared" si="345"/>
        <v>12</v>
      </c>
      <c r="AE278" s="59"/>
      <c r="AF278" s="59">
        <v>0.2</v>
      </c>
      <c r="AG278" s="263">
        <v>19.8</v>
      </c>
      <c r="AH278" s="60">
        <f t="shared" si="351"/>
        <v>40</v>
      </c>
      <c r="AI278" s="55">
        <f t="shared" si="346"/>
        <v>40</v>
      </c>
      <c r="AJ278" s="61"/>
      <c r="AK278" s="62"/>
      <c r="AL278" s="63"/>
      <c r="AM278" s="64">
        <f>100%+AL278</f>
        <v>1</v>
      </c>
      <c r="AN278" s="65">
        <f>ROUNDUP((($E$2*AM278-$AN$4)*AJ278+$AN$4),-3)</f>
        <v>0</v>
      </c>
      <c r="AO278" s="66"/>
    </row>
    <row r="279" spans="1:41" s="22" customFormat="1" ht="42" customHeight="1" x14ac:dyDescent="0.15">
      <c r="A279" s="43"/>
      <c r="B279" s="44"/>
      <c r="C279" s="112" t="s">
        <v>71</v>
      </c>
      <c r="D279" s="103" t="s">
        <v>1095</v>
      </c>
      <c r="E279" s="45"/>
      <c r="F279" s="45"/>
      <c r="G279" s="46"/>
      <c r="H279" s="47"/>
      <c r="I279" s="48">
        <v>0.62</v>
      </c>
      <c r="J279" s="49">
        <v>0.38</v>
      </c>
      <c r="K279" s="49"/>
      <c r="L279" s="49"/>
      <c r="M279" s="49"/>
      <c r="N279" s="50">
        <f t="shared" si="344"/>
        <v>1</v>
      </c>
      <c r="O279" s="51"/>
      <c r="P279" s="52">
        <v>8</v>
      </c>
      <c r="Q279" s="53">
        <v>8</v>
      </c>
      <c r="R279" s="166"/>
      <c r="S279" s="53"/>
      <c r="T279" s="53"/>
      <c r="U279" s="54">
        <f t="shared" si="347"/>
        <v>8</v>
      </c>
      <c r="V279" s="488">
        <f t="shared" si="348"/>
        <v>8</v>
      </c>
      <c r="W279" s="56">
        <v>110812481000</v>
      </c>
      <c r="X279" s="57">
        <v>31466875000</v>
      </c>
      <c r="Y279" s="72"/>
      <c r="Z279" s="68"/>
      <c r="AA279" s="57"/>
      <c r="AB279" s="476">
        <f t="shared" si="349"/>
        <v>2.4438196337776743</v>
      </c>
      <c r="AC279" s="536">
        <f t="shared" si="350"/>
        <v>29.325835605332092</v>
      </c>
      <c r="AD279" s="478">
        <f t="shared" si="345"/>
        <v>12</v>
      </c>
      <c r="AE279" s="59"/>
      <c r="AF279" s="59">
        <v>0.3</v>
      </c>
      <c r="AG279" s="263">
        <v>19.8</v>
      </c>
      <c r="AH279" s="60">
        <f t="shared" si="351"/>
        <v>40.099999999999994</v>
      </c>
      <c r="AI279" s="55">
        <f t="shared" si="346"/>
        <v>40</v>
      </c>
      <c r="AJ279" s="61"/>
      <c r="AK279" s="62"/>
      <c r="AL279" s="63"/>
      <c r="AM279" s="64">
        <f>100%+AL279</f>
        <v>1</v>
      </c>
      <c r="AN279" s="65">
        <f>ROUNDUP((($E$2*AM279-$AN$4)*AJ279+$AN$4),-3)</f>
        <v>0</v>
      </c>
      <c r="AO279" s="66"/>
    </row>
    <row r="280" spans="1:41" s="22" customFormat="1" ht="48.75" customHeight="1" x14ac:dyDescent="0.15">
      <c r="A280" s="43"/>
      <c r="B280" s="44"/>
      <c r="C280" s="115" t="s">
        <v>67</v>
      </c>
      <c r="D280" s="112" t="s">
        <v>1096</v>
      </c>
      <c r="E280" s="115" t="s">
        <v>1081</v>
      </c>
      <c r="F280" s="73"/>
      <c r="G280" s="46"/>
      <c r="H280" s="47"/>
      <c r="I280" s="48">
        <v>0.6</v>
      </c>
      <c r="J280" s="49">
        <v>0.2</v>
      </c>
      <c r="K280" s="49">
        <v>0.2</v>
      </c>
      <c r="L280" s="49"/>
      <c r="M280" s="49"/>
      <c r="N280" s="50">
        <f t="shared" si="344"/>
        <v>1</v>
      </c>
      <c r="O280" s="51"/>
      <c r="P280" s="52">
        <v>8</v>
      </c>
      <c r="Q280" s="53">
        <v>8</v>
      </c>
      <c r="R280" s="53">
        <v>8</v>
      </c>
      <c r="S280" s="53"/>
      <c r="T280" s="53"/>
      <c r="U280" s="54">
        <f t="shared" si="347"/>
        <v>8</v>
      </c>
      <c r="V280" s="55">
        <f t="shared" si="348"/>
        <v>8</v>
      </c>
      <c r="W280" s="56">
        <v>192778059000</v>
      </c>
      <c r="X280" s="56"/>
      <c r="Y280" s="57"/>
      <c r="Z280" s="56"/>
      <c r="AA280" s="57"/>
      <c r="AB280" s="476">
        <f t="shared" si="349"/>
        <v>3.5043993397600084</v>
      </c>
      <c r="AC280" s="536">
        <f t="shared" si="350"/>
        <v>42.052792077120102</v>
      </c>
      <c r="AD280" s="478">
        <f t="shared" si="345"/>
        <v>12</v>
      </c>
      <c r="AE280" s="59"/>
      <c r="AF280" s="59">
        <v>0.4</v>
      </c>
      <c r="AG280" s="496">
        <v>19.600000000000001</v>
      </c>
      <c r="AH280" s="60">
        <f t="shared" si="351"/>
        <v>40</v>
      </c>
      <c r="AI280" s="55">
        <f t="shared" si="346"/>
        <v>40</v>
      </c>
      <c r="AJ280" s="61"/>
      <c r="AK280" s="62"/>
      <c r="AL280" s="63"/>
      <c r="AM280" s="64">
        <f>100%+AL280</f>
        <v>1</v>
      </c>
      <c r="AN280" s="65">
        <f>ROUNDUP((($E$2*AM280-$AN$4)*AJ280+$AN$4),-3)</f>
        <v>0</v>
      </c>
      <c r="AO280" s="66"/>
    </row>
    <row r="281" spans="1:41" s="22" customFormat="1" ht="48" customHeight="1" x14ac:dyDescent="0.15">
      <c r="A281" s="43"/>
      <c r="B281" s="44"/>
      <c r="C281" s="112" t="s">
        <v>1061</v>
      </c>
      <c r="D281" s="103" t="s">
        <v>1097</v>
      </c>
      <c r="E281" s="80"/>
      <c r="F281" s="104"/>
      <c r="G281" s="46"/>
      <c r="H281" s="47"/>
      <c r="I281" s="48">
        <v>0.65</v>
      </c>
      <c r="J281" s="49">
        <v>0.35</v>
      </c>
      <c r="K281" s="49"/>
      <c r="L281" s="49"/>
      <c r="M281" s="49"/>
      <c r="N281" s="50">
        <f t="shared" si="344"/>
        <v>1</v>
      </c>
      <c r="O281" s="51"/>
      <c r="P281" s="52">
        <v>8</v>
      </c>
      <c r="Q281" s="53">
        <v>8</v>
      </c>
      <c r="R281" s="53"/>
      <c r="S281" s="53"/>
      <c r="T281" s="53"/>
      <c r="U281" s="54">
        <f t="shared" si="347"/>
        <v>8</v>
      </c>
      <c r="V281" s="55">
        <f t="shared" si="348"/>
        <v>8</v>
      </c>
      <c r="W281" s="57">
        <v>84276540000</v>
      </c>
      <c r="X281" s="56">
        <v>50633569000</v>
      </c>
      <c r="Y281" s="56"/>
      <c r="Z281" s="56"/>
      <c r="AA281" s="57"/>
      <c r="AB281" s="476">
        <f t="shared" si="349"/>
        <v>2.1966037920777262</v>
      </c>
      <c r="AC281" s="536">
        <f t="shared" si="350"/>
        <v>26.359245504932716</v>
      </c>
      <c r="AD281" s="478">
        <f t="shared" si="345"/>
        <v>12</v>
      </c>
      <c r="AE281" s="59"/>
      <c r="AF281" s="59">
        <v>0.3</v>
      </c>
      <c r="AG281" s="263">
        <v>19.8</v>
      </c>
      <c r="AH281" s="60">
        <f t="shared" si="351"/>
        <v>40.099999999999994</v>
      </c>
      <c r="AI281" s="55">
        <f t="shared" si="346"/>
        <v>40</v>
      </c>
      <c r="AJ281" s="61"/>
      <c r="AK281" s="62"/>
      <c r="AL281" s="63"/>
      <c r="AM281" s="64"/>
      <c r="AN281" s="65"/>
      <c r="AO281" s="66"/>
    </row>
    <row r="282" spans="1:41" s="22" customFormat="1" ht="48" customHeight="1" x14ac:dyDescent="0.15">
      <c r="A282" s="43"/>
      <c r="B282" s="44"/>
      <c r="C282" s="82" t="s">
        <v>1014</v>
      </c>
      <c r="D282" s="112" t="s">
        <v>1056</v>
      </c>
      <c r="E282" s="80"/>
      <c r="F282" s="104"/>
      <c r="G282" s="46"/>
      <c r="H282" s="47"/>
      <c r="I282" s="48">
        <v>0.6</v>
      </c>
      <c r="J282" s="49">
        <v>0.4</v>
      </c>
      <c r="K282" s="49"/>
      <c r="L282" s="49"/>
      <c r="M282" s="49"/>
      <c r="N282" s="50">
        <f t="shared" si="344"/>
        <v>1</v>
      </c>
      <c r="O282" s="51"/>
      <c r="P282" s="52">
        <v>8</v>
      </c>
      <c r="Q282" s="53">
        <v>8</v>
      </c>
      <c r="R282" s="53"/>
      <c r="S282" s="53"/>
      <c r="T282" s="53"/>
      <c r="U282" s="54">
        <f t="shared" si="347"/>
        <v>8</v>
      </c>
      <c r="V282" s="55">
        <f t="shared" si="348"/>
        <v>8</v>
      </c>
      <c r="W282" s="57">
        <v>83068256000</v>
      </c>
      <c r="X282" s="56">
        <v>59085253000</v>
      </c>
      <c r="Y282" s="57"/>
      <c r="Z282" s="56"/>
      <c r="AA282" s="57"/>
      <c r="AB282" s="476">
        <f t="shared" si="349"/>
        <v>2.2260999243172037</v>
      </c>
      <c r="AC282" s="536">
        <f t="shared" si="350"/>
        <v>26.713199091806445</v>
      </c>
      <c r="AD282" s="478">
        <f t="shared" si="345"/>
        <v>12</v>
      </c>
      <c r="AE282" s="59"/>
      <c r="AF282" s="59">
        <v>0.4</v>
      </c>
      <c r="AG282" s="263">
        <v>19.8</v>
      </c>
      <c r="AH282" s="60">
        <f t="shared" si="351"/>
        <v>40.199999999999996</v>
      </c>
      <c r="AI282" s="55">
        <f t="shared" si="346"/>
        <v>40</v>
      </c>
      <c r="AJ282" s="61"/>
      <c r="AK282" s="62"/>
      <c r="AL282" s="63"/>
      <c r="AM282" s="64"/>
      <c r="AN282" s="65"/>
      <c r="AO282" s="66"/>
    </row>
    <row r="283" spans="1:41" s="22" customFormat="1" ht="48" customHeight="1" x14ac:dyDescent="0.15">
      <c r="A283" s="43"/>
      <c r="B283" s="44"/>
      <c r="C283" s="112" t="s">
        <v>911</v>
      </c>
      <c r="D283" s="112" t="s">
        <v>1072</v>
      </c>
      <c r="E283" s="112" t="s">
        <v>1082</v>
      </c>
      <c r="F283" s="45"/>
      <c r="G283" s="46"/>
      <c r="H283" s="47"/>
      <c r="I283" s="48">
        <v>0.5</v>
      </c>
      <c r="J283" s="49">
        <v>0.38</v>
      </c>
      <c r="K283" s="49">
        <v>0.12</v>
      </c>
      <c r="L283" s="49"/>
      <c r="M283" s="49"/>
      <c r="N283" s="50">
        <f t="shared" si="344"/>
        <v>1</v>
      </c>
      <c r="O283" s="51"/>
      <c r="P283" s="52">
        <v>8</v>
      </c>
      <c r="Q283" s="53">
        <v>8</v>
      </c>
      <c r="R283" s="53">
        <v>8</v>
      </c>
      <c r="S283" s="53"/>
      <c r="T283" s="53"/>
      <c r="U283" s="54">
        <f t="shared" si="347"/>
        <v>8</v>
      </c>
      <c r="V283" s="55">
        <f t="shared" si="348"/>
        <v>8</v>
      </c>
      <c r="W283" s="57">
        <v>437666682000</v>
      </c>
      <c r="X283" s="56">
        <v>27330937000</v>
      </c>
      <c r="Y283" s="68"/>
      <c r="Z283" s="68"/>
      <c r="AA283" s="57"/>
      <c r="AB283" s="476">
        <f t="shared" si="349"/>
        <v>6.9447326852122844</v>
      </c>
      <c r="AC283" s="536">
        <f t="shared" si="350"/>
        <v>83.336792222547416</v>
      </c>
      <c r="AD283" s="478">
        <f t="shared" si="345"/>
        <v>12</v>
      </c>
      <c r="AE283" s="59"/>
      <c r="AF283" s="59">
        <v>0.3</v>
      </c>
      <c r="AG283" s="263">
        <v>19.8</v>
      </c>
      <c r="AH283" s="60">
        <f t="shared" si="351"/>
        <v>40.099999999999994</v>
      </c>
      <c r="AI283" s="55">
        <f t="shared" si="346"/>
        <v>40</v>
      </c>
      <c r="AJ283" s="61"/>
      <c r="AK283" s="62"/>
      <c r="AL283" s="63"/>
      <c r="AM283" s="64">
        <f>100%+AL283</f>
        <v>1</v>
      </c>
      <c r="AN283" s="65">
        <f>ROUNDUP((($E$2*AM283-$AN$4)*AJ283+$AN$4),-3)</f>
        <v>0</v>
      </c>
      <c r="AO283" s="66"/>
    </row>
    <row r="284" spans="1:41" s="22" customFormat="1" ht="58.5" customHeight="1" x14ac:dyDescent="0.15">
      <c r="A284" s="43"/>
      <c r="B284" s="44"/>
      <c r="C284" s="82" t="s">
        <v>1075</v>
      </c>
      <c r="D284" s="112" t="s">
        <v>1087</v>
      </c>
      <c r="E284" s="45" t="s">
        <v>1076</v>
      </c>
      <c r="F284" s="45"/>
      <c r="G284" s="46"/>
      <c r="H284" s="47"/>
      <c r="I284" s="48">
        <v>0.5</v>
      </c>
      <c r="J284" s="49">
        <v>0.4</v>
      </c>
      <c r="K284" s="49">
        <v>0.1</v>
      </c>
      <c r="L284" s="49"/>
      <c r="M284" s="49"/>
      <c r="N284" s="50">
        <f t="shared" si="344"/>
        <v>1</v>
      </c>
      <c r="O284" s="51"/>
      <c r="P284" s="52">
        <v>8</v>
      </c>
      <c r="Q284" s="53">
        <v>8</v>
      </c>
      <c r="R284" s="53">
        <v>8</v>
      </c>
      <c r="S284" s="53"/>
      <c r="T284" s="53"/>
      <c r="U284" s="54">
        <f t="shared" si="347"/>
        <v>8</v>
      </c>
      <c r="V284" s="55">
        <f t="shared" si="348"/>
        <v>8</v>
      </c>
      <c r="W284" s="57">
        <v>28813002000</v>
      </c>
      <c r="X284" s="56">
        <v>175972116000</v>
      </c>
      <c r="Y284" s="57"/>
      <c r="Z284" s="56"/>
      <c r="AA284" s="57"/>
      <c r="AB284" s="476">
        <f t="shared" si="349"/>
        <v>2.5690748641618026</v>
      </c>
      <c r="AC284" s="536">
        <f t="shared" si="350"/>
        <v>30.828898369941633</v>
      </c>
      <c r="AD284" s="478">
        <f t="shared" si="345"/>
        <v>12</v>
      </c>
      <c r="AE284" s="59"/>
      <c r="AF284" s="59"/>
      <c r="AG284" s="263">
        <v>19.8</v>
      </c>
      <c r="AH284" s="60">
        <f t="shared" si="351"/>
        <v>39.799999999999997</v>
      </c>
      <c r="AI284" s="55">
        <f t="shared" si="346"/>
        <v>39.799999999999997</v>
      </c>
      <c r="AJ284" s="61"/>
      <c r="AK284" s="62"/>
      <c r="AL284" s="63"/>
      <c r="AM284" s="64">
        <f>100%+AL284</f>
        <v>1</v>
      </c>
      <c r="AN284" s="65">
        <f>ROUNDUP((($E$2*AM284-$AN$4)*AJ284+$AN$4),-3)</f>
        <v>0</v>
      </c>
      <c r="AO284" s="66"/>
    </row>
    <row r="285" spans="1:41" s="22" customFormat="1" ht="58.5" customHeight="1" x14ac:dyDescent="0.15">
      <c r="A285" s="43"/>
      <c r="B285" s="44"/>
      <c r="C285" s="112" t="s">
        <v>1028</v>
      </c>
      <c r="D285" s="103" t="s">
        <v>82</v>
      </c>
      <c r="E285" s="45"/>
      <c r="F285" s="82"/>
      <c r="G285" s="46"/>
      <c r="H285" s="47"/>
      <c r="I285" s="48">
        <v>0.6</v>
      </c>
      <c r="J285" s="49">
        <v>0.4</v>
      </c>
      <c r="K285" s="49"/>
      <c r="L285" s="49"/>
      <c r="M285" s="49"/>
      <c r="N285" s="50">
        <f t="shared" si="344"/>
        <v>1</v>
      </c>
      <c r="O285" s="51"/>
      <c r="P285" s="52">
        <v>8</v>
      </c>
      <c r="Q285" s="53">
        <v>8</v>
      </c>
      <c r="R285" s="53"/>
      <c r="S285" s="53"/>
      <c r="T285" s="53"/>
      <c r="U285" s="54">
        <f t="shared" si="347"/>
        <v>8</v>
      </c>
      <c r="V285" s="55">
        <f t="shared" si="348"/>
        <v>8</v>
      </c>
      <c r="W285" s="56">
        <v>746138712000</v>
      </c>
      <c r="X285" s="57">
        <v>38091820000</v>
      </c>
      <c r="Y285" s="57"/>
      <c r="Z285" s="56"/>
      <c r="AA285" s="57"/>
      <c r="AB285" s="476">
        <f t="shared" si="349"/>
        <v>14.025250883319426</v>
      </c>
      <c r="AC285" s="536">
        <f t="shared" si="350"/>
        <v>168.3030105998331</v>
      </c>
      <c r="AD285" s="478">
        <f t="shared" si="345"/>
        <v>12</v>
      </c>
      <c r="AE285" s="59"/>
      <c r="AF285" s="59">
        <v>0.4</v>
      </c>
      <c r="AG285" s="263">
        <v>19.8</v>
      </c>
      <c r="AH285" s="60">
        <f>V285+AD285+AG285+AE285+AF285</f>
        <v>40.199999999999996</v>
      </c>
      <c r="AI285" s="55">
        <f t="shared" si="346"/>
        <v>40</v>
      </c>
      <c r="AJ285" s="61"/>
      <c r="AK285" s="62"/>
      <c r="AL285" s="63"/>
      <c r="AM285" s="64">
        <f>100%+AL285</f>
        <v>1</v>
      </c>
      <c r="AN285" s="65">
        <f>ROUNDUP((($E$2*AM285-$AN$4)*AJ285+$AN$4),-3)</f>
        <v>0</v>
      </c>
      <c r="AO285" s="66"/>
    </row>
    <row r="286" spans="1:41" s="22" customFormat="1" ht="46.5" customHeight="1" x14ac:dyDescent="0.15">
      <c r="A286" s="43"/>
      <c r="B286" s="44"/>
      <c r="C286" s="112" t="s">
        <v>43</v>
      </c>
      <c r="D286" s="115" t="s">
        <v>1083</v>
      </c>
      <c r="E286" s="112" t="s">
        <v>1073</v>
      </c>
      <c r="F286" s="45"/>
      <c r="G286" s="46"/>
      <c r="H286" s="47"/>
      <c r="I286" s="48">
        <v>0.6</v>
      </c>
      <c r="J286" s="49">
        <v>0.25</v>
      </c>
      <c r="K286" s="49">
        <v>0.15</v>
      </c>
      <c r="L286" s="49"/>
      <c r="M286" s="49"/>
      <c r="N286" s="50">
        <f t="shared" si="344"/>
        <v>1</v>
      </c>
      <c r="O286" s="51"/>
      <c r="P286" s="52">
        <v>8</v>
      </c>
      <c r="Q286" s="53">
        <v>8</v>
      </c>
      <c r="R286" s="53">
        <v>8</v>
      </c>
      <c r="S286" s="53"/>
      <c r="T286" s="53"/>
      <c r="U286" s="54">
        <f t="shared" si="347"/>
        <v>8</v>
      </c>
      <c r="V286" s="55">
        <f t="shared" si="348"/>
        <v>8</v>
      </c>
      <c r="W286" s="56">
        <v>196183479000</v>
      </c>
      <c r="X286" s="56"/>
      <c r="Y286" s="57"/>
      <c r="Z286" s="68"/>
      <c r="AA286" s="57"/>
      <c r="AB286" s="476">
        <f t="shared" si="349"/>
        <v>3.5663044738894354</v>
      </c>
      <c r="AC286" s="536">
        <f t="shared" si="350"/>
        <v>42.795653686673226</v>
      </c>
      <c r="AD286" s="478">
        <f t="shared" si="345"/>
        <v>12</v>
      </c>
      <c r="AE286" s="59"/>
      <c r="AF286" s="59">
        <v>0.4</v>
      </c>
      <c r="AG286" s="263">
        <v>19.8</v>
      </c>
      <c r="AH286" s="60">
        <f>V286+AD286+AG286+AE286+AF286</f>
        <v>40.199999999999996</v>
      </c>
      <c r="AI286" s="55">
        <f t="shared" si="346"/>
        <v>40</v>
      </c>
      <c r="AJ286" s="61"/>
      <c r="AK286" s="62"/>
      <c r="AL286" s="63"/>
      <c r="AM286" s="64">
        <f>100%+AL286</f>
        <v>1</v>
      </c>
      <c r="AN286" s="65">
        <f>ROUNDUP((($E$2*AM286-$AN$4)*AJ286+$AN$4),-3)</f>
        <v>0</v>
      </c>
      <c r="AO286" s="66"/>
    </row>
    <row r="287" spans="1:41" s="22" customFormat="1" ht="48" customHeight="1" x14ac:dyDescent="0.15">
      <c r="A287" s="43"/>
      <c r="B287" s="44"/>
      <c r="C287" s="112" t="s">
        <v>979</v>
      </c>
      <c r="D287" s="112" t="s">
        <v>1084</v>
      </c>
      <c r="E287" s="112" t="s">
        <v>1098</v>
      </c>
      <c r="F287" s="45"/>
      <c r="G287" s="46"/>
      <c r="H287" s="47"/>
      <c r="I287" s="48">
        <v>0.6</v>
      </c>
      <c r="J287" s="49">
        <v>0.2</v>
      </c>
      <c r="K287" s="217">
        <v>0.2</v>
      </c>
      <c r="L287" s="49"/>
      <c r="M287" s="49"/>
      <c r="N287" s="50">
        <f t="shared" si="344"/>
        <v>1</v>
      </c>
      <c r="O287" s="51"/>
      <c r="P287" s="52">
        <v>8</v>
      </c>
      <c r="Q287" s="53">
        <v>8</v>
      </c>
      <c r="R287" s="53">
        <v>8</v>
      </c>
      <c r="S287" s="53"/>
      <c r="T287" s="53"/>
      <c r="U287" s="54">
        <f t="shared" si="347"/>
        <v>8</v>
      </c>
      <c r="V287" s="55">
        <f t="shared" si="348"/>
        <v>8</v>
      </c>
      <c r="W287" s="57">
        <v>146556956000</v>
      </c>
      <c r="X287" s="56"/>
      <c r="Y287" s="56"/>
      <c r="Z287" s="56"/>
      <c r="AA287" s="57"/>
      <c r="AB287" s="476">
        <f t="shared" si="349"/>
        <v>2.6641730003290292</v>
      </c>
      <c r="AC287" s="536">
        <f t="shared" si="350"/>
        <v>31.97007600394835</v>
      </c>
      <c r="AD287" s="478">
        <f>IF(AC287&gt;=12,12,AC287)</f>
        <v>12</v>
      </c>
      <c r="AE287" s="59"/>
      <c r="AF287" s="59">
        <v>0.4</v>
      </c>
      <c r="AG287" s="263">
        <v>19.8</v>
      </c>
      <c r="AH287" s="60">
        <f>V287+AD287+AG287+AE287+AF287</f>
        <v>40.199999999999996</v>
      </c>
      <c r="AI287" s="55">
        <f>IF(AH287&gt;=40,40,AH287)</f>
        <v>40</v>
      </c>
      <c r="AJ287" s="61"/>
      <c r="AK287" s="62"/>
      <c r="AL287" s="63"/>
      <c r="AM287" s="64"/>
      <c r="AN287" s="65"/>
      <c r="AO287" s="66"/>
    </row>
    <row r="288" spans="1:41" s="22" customFormat="1" ht="48" customHeight="1" x14ac:dyDescent="0.15">
      <c r="A288" s="43"/>
      <c r="B288" s="44"/>
      <c r="C288" s="45"/>
      <c r="D288" s="45"/>
      <c r="E288" s="73"/>
      <c r="F288" s="73"/>
      <c r="G288" s="46"/>
      <c r="H288" s="47"/>
      <c r="I288" s="48"/>
      <c r="J288" s="49"/>
      <c r="K288" s="217"/>
      <c r="L288" s="49"/>
      <c r="M288" s="49"/>
      <c r="N288" s="50"/>
      <c r="O288" s="51"/>
      <c r="P288" s="52"/>
      <c r="Q288" s="53"/>
      <c r="R288" s="53"/>
      <c r="S288" s="53"/>
      <c r="T288" s="53"/>
      <c r="U288" s="54"/>
      <c r="V288" s="55"/>
      <c r="W288" s="57"/>
      <c r="X288" s="56"/>
      <c r="Y288" s="56"/>
      <c r="Z288" s="56"/>
      <c r="AA288" s="57"/>
      <c r="AB288" s="476"/>
      <c r="AC288" s="536"/>
      <c r="AD288" s="478"/>
      <c r="AE288" s="59"/>
      <c r="AF288" s="59"/>
      <c r="AG288" s="263"/>
      <c r="AH288" s="60"/>
      <c r="AI288" s="55"/>
      <c r="AJ288" s="61"/>
      <c r="AK288" s="62"/>
      <c r="AL288" s="63"/>
      <c r="AM288" s="64"/>
      <c r="AN288" s="65"/>
      <c r="AO288" s="66"/>
    </row>
    <row r="289" spans="1:41" s="22" customFormat="1" ht="48" customHeight="1" x14ac:dyDescent="0.15">
      <c r="A289" s="43"/>
      <c r="B289" s="44"/>
      <c r="C289" s="45" t="s">
        <v>1085</v>
      </c>
      <c r="D289" s="82" t="s">
        <v>46</v>
      </c>
      <c r="E289" s="73" t="s">
        <v>231</v>
      </c>
      <c r="F289" s="73"/>
      <c r="G289" s="46"/>
      <c r="H289" s="47"/>
      <c r="I289" s="48">
        <v>0.5</v>
      </c>
      <c r="J289" s="49">
        <v>0.3</v>
      </c>
      <c r="K289" s="49">
        <v>0.2</v>
      </c>
      <c r="L289" s="49"/>
      <c r="M289" s="49"/>
      <c r="N289" s="50">
        <f>SUM(I289:M289)</f>
        <v>1</v>
      </c>
      <c r="O289" s="51"/>
      <c r="P289" s="52">
        <v>8</v>
      </c>
      <c r="Q289" s="166">
        <v>7.6</v>
      </c>
      <c r="R289" s="53">
        <v>8</v>
      </c>
      <c r="S289" s="53"/>
      <c r="T289" s="53"/>
      <c r="U289" s="477">
        <f t="shared" si="347"/>
        <v>7.88</v>
      </c>
      <c r="V289" s="55">
        <f t="shared" si="348"/>
        <v>7.88</v>
      </c>
      <c r="W289" s="57">
        <v>26587578000</v>
      </c>
      <c r="X289" s="56">
        <v>220598406000</v>
      </c>
      <c r="Y289" s="57">
        <v>43074198000</v>
      </c>
      <c r="Z289" s="57"/>
      <c r="AA289" s="167"/>
      <c r="AB289" s="476">
        <f t="shared" si="349"/>
        <v>2.668838090321267</v>
      </c>
      <c r="AC289" s="536">
        <f t="shared" si="350"/>
        <v>32.026057083855207</v>
      </c>
      <c r="AD289" s="478">
        <f>IF(AC289&gt;=12,12,AC289)</f>
        <v>12</v>
      </c>
      <c r="AE289" s="59"/>
      <c r="AF289" s="59">
        <v>0.4</v>
      </c>
      <c r="AG289" s="263">
        <v>19.8</v>
      </c>
      <c r="AH289" s="60">
        <f>V289+AD289+AG289+AE289+AF289</f>
        <v>40.08</v>
      </c>
      <c r="AI289" s="55">
        <f>IF(AH289&gt;=40,40,AH289)</f>
        <v>40</v>
      </c>
      <c r="AJ289" s="61"/>
      <c r="AK289" s="62"/>
      <c r="AL289" s="63"/>
      <c r="AM289" s="64">
        <f>100%+AL289</f>
        <v>1</v>
      </c>
      <c r="AN289" s="65">
        <f>ROUNDUP((($E$2*AM289-$AN$4)*AJ289+$AN$4),-3)</f>
        <v>0</v>
      </c>
      <c r="AO289" s="66"/>
    </row>
    <row r="290" spans="1:41" s="22" customFormat="1" ht="48" customHeight="1" x14ac:dyDescent="0.15">
      <c r="A290" s="43"/>
      <c r="B290" s="44"/>
      <c r="C290" s="45"/>
      <c r="D290" s="108" t="s">
        <v>230</v>
      </c>
      <c r="E290" s="117"/>
      <c r="F290" s="82"/>
      <c r="G290" s="46"/>
      <c r="H290" s="47"/>
      <c r="I290" s="48">
        <v>0.69</v>
      </c>
      <c r="J290" s="49">
        <v>0.31</v>
      </c>
      <c r="K290" s="49"/>
      <c r="L290" s="49"/>
      <c r="M290" s="49"/>
      <c r="N290" s="50">
        <f>SUM(I290:M290)</f>
        <v>1</v>
      </c>
      <c r="O290" s="51"/>
      <c r="P290" s="52">
        <v>8</v>
      </c>
      <c r="Q290" s="53">
        <v>8</v>
      </c>
      <c r="R290" s="53"/>
      <c r="S290" s="53"/>
      <c r="T290" s="53"/>
      <c r="U290" s="54">
        <f>ROUND(((P290*I290)+(Q290*J290)+(R290*K290)+(S290*L290)+(T290*M290)),2)</f>
        <v>8</v>
      </c>
      <c r="V290" s="55">
        <f>IF(U290&gt;=8,8,U290)</f>
        <v>8</v>
      </c>
      <c r="W290" s="56">
        <v>86000000000</v>
      </c>
      <c r="X290" s="56">
        <v>44481557000</v>
      </c>
      <c r="Y290" s="56"/>
      <c r="Z290" s="56"/>
      <c r="AA290" s="57"/>
      <c r="AB290" s="476">
        <f t="shared" si="349"/>
        <v>2.2156239428494908</v>
      </c>
      <c r="AC290" s="536">
        <f>12*AB290</f>
        <v>26.58748731419389</v>
      </c>
      <c r="AD290" s="488">
        <f>IF(AC290&gt;=12,12,AC290)</f>
        <v>12</v>
      </c>
      <c r="AE290" s="59"/>
      <c r="AF290" s="59">
        <v>0.2</v>
      </c>
      <c r="AG290" s="263">
        <v>19.8</v>
      </c>
      <c r="AH290" s="60">
        <f>V290+AD290+AG290+AE290+AF290</f>
        <v>40</v>
      </c>
      <c r="AI290" s="55">
        <f>IF(AH290&gt;=40,40,AH290)</f>
        <v>40</v>
      </c>
      <c r="AJ290" s="61"/>
      <c r="AK290" s="62"/>
      <c r="AL290" s="63"/>
      <c r="AM290" s="64"/>
      <c r="AN290" s="65"/>
      <c r="AO290" s="66"/>
    </row>
    <row r="291" spans="1:41" s="22" customFormat="1" ht="48" customHeight="1" x14ac:dyDescent="0.15">
      <c r="A291" s="43"/>
      <c r="B291" s="44"/>
      <c r="C291" s="45"/>
      <c r="D291" s="45"/>
      <c r="E291" s="45"/>
      <c r="F291" s="45"/>
      <c r="G291" s="46"/>
      <c r="H291" s="47"/>
      <c r="I291" s="48"/>
      <c r="J291" s="49"/>
      <c r="K291" s="49"/>
      <c r="L291" s="49"/>
      <c r="M291" s="49"/>
      <c r="N291" s="50"/>
      <c r="O291" s="51"/>
      <c r="P291" s="52"/>
      <c r="Q291" s="53"/>
      <c r="R291" s="53"/>
      <c r="S291" s="53"/>
      <c r="T291" s="53"/>
      <c r="U291" s="54"/>
      <c r="V291" s="55"/>
      <c r="W291" s="57"/>
      <c r="X291" s="57"/>
      <c r="Y291" s="68"/>
      <c r="Z291" s="68"/>
      <c r="AA291" s="57"/>
      <c r="AB291" s="476"/>
      <c r="AC291" s="536"/>
      <c r="AD291" s="478"/>
      <c r="AE291" s="59"/>
      <c r="AF291" s="59"/>
      <c r="AG291" s="263"/>
      <c r="AH291" s="60"/>
      <c r="AI291" s="55"/>
      <c r="AJ291" s="61"/>
      <c r="AK291" s="62"/>
      <c r="AL291" s="63"/>
      <c r="AM291" s="64"/>
      <c r="AN291" s="65"/>
      <c r="AO291" s="66"/>
    </row>
    <row r="292" spans="1:41" s="22" customFormat="1" ht="58.5" customHeight="1" x14ac:dyDescent="0.15">
      <c r="A292" s="279"/>
      <c r="B292" s="216"/>
      <c r="C292" s="558"/>
      <c r="D292" s="559"/>
      <c r="E292" s="555"/>
      <c r="F292" s="560"/>
      <c r="G292" s="499"/>
      <c r="H292" s="361"/>
      <c r="I292" s="562"/>
      <c r="J292" s="563"/>
      <c r="K292" s="501"/>
      <c r="L292" s="500"/>
      <c r="M292" s="502"/>
      <c r="N292" s="503"/>
      <c r="O292" s="504"/>
      <c r="P292" s="505"/>
      <c r="Q292" s="506"/>
      <c r="R292" s="506"/>
      <c r="S292" s="505"/>
      <c r="T292" s="507"/>
      <c r="U292" s="508"/>
      <c r="V292" s="509"/>
      <c r="W292" s="348"/>
      <c r="X292" s="350"/>
      <c r="Y292" s="544"/>
      <c r="Z292" s="348"/>
      <c r="AA292" s="510"/>
      <c r="AB292" s="552"/>
      <c r="AC292" s="553"/>
      <c r="AD292" s="554"/>
      <c r="AE292" s="513"/>
      <c r="AF292" s="513"/>
      <c r="AG292" s="561"/>
      <c r="AH292" s="514"/>
      <c r="AI292" s="515"/>
      <c r="AJ292" s="516"/>
      <c r="AK292" s="517"/>
      <c r="AL292" s="518"/>
      <c r="AM292" s="519"/>
      <c r="AN292" s="520"/>
      <c r="AO292" s="521"/>
    </row>
    <row r="293" spans="1:41" s="22" customFormat="1" ht="41.25" customHeight="1" x14ac:dyDescent="0.15">
      <c r="A293" s="121"/>
      <c r="B293" s="122"/>
      <c r="C293" s="556"/>
      <c r="D293" s="124" t="s">
        <v>379</v>
      </c>
      <c r="E293" s="125"/>
      <c r="F293" s="127"/>
      <c r="G293" s="125"/>
      <c r="H293" s="126"/>
      <c r="I293" s="564"/>
      <c r="J293" s="564"/>
      <c r="K293" s="565"/>
      <c r="L293" s="123"/>
      <c r="M293" s="125"/>
      <c r="N293" s="127"/>
      <c r="O293" s="126"/>
      <c r="P293" s="123"/>
      <c r="Q293" s="124"/>
      <c r="R293" s="124"/>
      <c r="S293" s="123"/>
      <c r="T293" s="125"/>
      <c r="U293" s="128"/>
      <c r="V293" s="129"/>
      <c r="W293" s="130"/>
      <c r="X293" s="131"/>
      <c r="Y293" s="131"/>
      <c r="Z293" s="130"/>
      <c r="AA293" s="132"/>
      <c r="AB293" s="133"/>
      <c r="AC293" s="133"/>
      <c r="AD293" s="486"/>
      <c r="AE293" s="134"/>
      <c r="AF293" s="134"/>
      <c r="AG293" s="490"/>
      <c r="AH293" s="135"/>
      <c r="AI293" s="135"/>
      <c r="AJ293" s="131"/>
      <c r="AK293" s="125"/>
      <c r="AL293" s="136"/>
      <c r="AM293" s="137"/>
      <c r="AN293" s="487"/>
      <c r="AO293" s="139"/>
    </row>
    <row r="294" spans="1:41" s="22" customFormat="1" ht="41.25" customHeight="1" x14ac:dyDescent="0.15">
      <c r="A294" s="121"/>
      <c r="B294" s="122"/>
      <c r="C294" s="566" t="s">
        <v>174</v>
      </c>
      <c r="D294" s="557" t="s">
        <v>1077</v>
      </c>
      <c r="E294" s="125"/>
      <c r="F294" s="127"/>
      <c r="G294" s="125"/>
      <c r="H294" s="126"/>
      <c r="I294" s="123"/>
      <c r="J294" s="124"/>
      <c r="K294" s="124"/>
      <c r="L294" s="123"/>
      <c r="M294" s="125"/>
      <c r="N294" s="127"/>
      <c r="O294" s="126"/>
      <c r="P294" s="123"/>
      <c r="Q294" s="124"/>
      <c r="R294" s="124"/>
      <c r="S294" s="123"/>
      <c r="T294" s="125"/>
      <c r="U294" s="128"/>
      <c r="V294" s="129"/>
      <c r="W294" s="130"/>
      <c r="X294" s="131"/>
      <c r="Y294" s="131"/>
      <c r="Z294" s="130"/>
      <c r="AA294" s="132"/>
      <c r="AB294" s="133"/>
      <c r="AC294" s="133"/>
      <c r="AD294" s="486"/>
      <c r="AE294" s="134"/>
      <c r="AF294" s="134"/>
      <c r="AG294" s="490"/>
      <c r="AH294" s="135"/>
      <c r="AI294" s="135"/>
      <c r="AJ294" s="131"/>
      <c r="AK294" s="125"/>
      <c r="AL294" s="136"/>
      <c r="AM294" s="137"/>
      <c r="AN294" s="487"/>
      <c r="AO294" s="139"/>
    </row>
    <row r="295" spans="1:41" s="22" customFormat="1" ht="66.75" customHeight="1" x14ac:dyDescent="0.15">
      <c r="A295" s="160"/>
      <c r="B295" s="171"/>
      <c r="C295" s="86"/>
      <c r="D295" s="86"/>
      <c r="E295" s="45" t="s">
        <v>531</v>
      </c>
      <c r="F295" s="82"/>
      <c r="G295" s="143"/>
      <c r="H295" s="90"/>
      <c r="I295" s="88"/>
      <c r="J295" s="86"/>
      <c r="K295" s="86"/>
      <c r="L295" s="88"/>
      <c r="M295" s="87"/>
      <c r="N295" s="89"/>
      <c r="O295" s="90"/>
      <c r="P295" s="88"/>
      <c r="Q295" s="86"/>
      <c r="R295" s="86"/>
      <c r="S295" s="88"/>
      <c r="T295" s="87"/>
      <c r="U295" s="91"/>
      <c r="V295" s="92"/>
      <c r="W295" s="93"/>
      <c r="X295" s="94"/>
      <c r="Y295" s="94"/>
      <c r="Z295" s="93"/>
      <c r="AA295" s="95"/>
      <c r="AB295" s="476">
        <f t="shared" ref="AB295:AB358" si="352">(((((W295*I295)+(X295*J295)+(Y295*K295)+(Z295*L295)+(AA295*M295))/$L$2)))</f>
        <v>0</v>
      </c>
      <c r="AC295" s="536">
        <f t="shared" ref="AC295:AC358" si="353">12*AB295</f>
        <v>0</v>
      </c>
      <c r="AD295" s="96"/>
      <c r="AE295" s="97"/>
      <c r="AF295" s="97"/>
      <c r="AG295" s="530"/>
      <c r="AH295" s="98"/>
      <c r="AI295" s="98"/>
      <c r="AJ295" s="94"/>
      <c r="AK295" s="87"/>
      <c r="AL295" s="99"/>
      <c r="AM295" s="100"/>
      <c r="AN295" s="479"/>
      <c r="AO295" s="102"/>
    </row>
    <row r="296" spans="1:41" s="22" customFormat="1" ht="48" customHeight="1" x14ac:dyDescent="0.15">
      <c r="A296" s="43"/>
      <c r="B296" s="44"/>
      <c r="C296" s="67" t="s">
        <v>1068</v>
      </c>
      <c r="D296" s="117" t="s">
        <v>1069</v>
      </c>
      <c r="E296" s="45"/>
      <c r="F296" s="82"/>
      <c r="G296" s="46"/>
      <c r="H296" s="47" t="s">
        <v>1063</v>
      </c>
      <c r="I296" s="48">
        <v>0.69899999999999995</v>
      </c>
      <c r="J296" s="49">
        <v>0.30099999999999999</v>
      </c>
      <c r="K296" s="49"/>
      <c r="L296" s="49"/>
      <c r="M296" s="49"/>
      <c r="N296" s="50">
        <f>SUM(I296:M296)</f>
        <v>1</v>
      </c>
      <c r="O296" s="51"/>
      <c r="P296" s="52">
        <v>8</v>
      </c>
      <c r="Q296" s="53">
        <v>8</v>
      </c>
      <c r="R296" s="53"/>
      <c r="S296" s="53"/>
      <c r="T296" s="53"/>
      <c r="U296" s="54">
        <f>ROUND(((P296*I296)+(Q296*J296)+(R296*K296)+(S296*L296)+(T296*M296)),2)</f>
        <v>8</v>
      </c>
      <c r="V296" s="55">
        <f>IF(U296&gt;=8,8,U296)</f>
        <v>8</v>
      </c>
      <c r="W296" s="57">
        <v>77007275000</v>
      </c>
      <c r="X296" s="56">
        <v>68000000000</v>
      </c>
      <c r="Y296" s="56"/>
      <c r="Z296" s="56"/>
      <c r="AA296" s="57"/>
      <c r="AB296" s="476">
        <f t="shared" si="352"/>
        <v>2.2509749757469661</v>
      </c>
      <c r="AC296" s="536">
        <f t="shared" si="353"/>
        <v>27.011699708963594</v>
      </c>
      <c r="AD296" s="478">
        <f>IF(AC296&gt;=12,12,AC296)</f>
        <v>12</v>
      </c>
      <c r="AE296" s="59"/>
      <c r="AF296" s="59">
        <v>0.2</v>
      </c>
      <c r="AG296" s="263">
        <v>19.8</v>
      </c>
      <c r="AH296" s="60">
        <f>V296+AD296+AG296+AE296+AF296</f>
        <v>40</v>
      </c>
      <c r="AI296" s="55">
        <f>IF(AH296&gt;=40,40,AH296)</f>
        <v>40</v>
      </c>
      <c r="AJ296" s="61"/>
      <c r="AK296" s="62"/>
      <c r="AL296" s="63"/>
      <c r="AM296" s="64"/>
      <c r="AN296" s="65"/>
      <c r="AO296" s="66"/>
    </row>
    <row r="297" spans="1:41" s="22" customFormat="1" ht="48" customHeight="1" x14ac:dyDescent="0.15">
      <c r="A297" s="43"/>
      <c r="B297" s="44"/>
      <c r="C297" s="67" t="s">
        <v>1068</v>
      </c>
      <c r="D297" s="117" t="s">
        <v>1074</v>
      </c>
      <c r="E297" s="45"/>
      <c r="F297" s="82"/>
      <c r="G297" s="46"/>
      <c r="H297" s="47" t="s">
        <v>1063</v>
      </c>
      <c r="I297" s="48">
        <v>0.67</v>
      </c>
      <c r="J297" s="49">
        <v>0.33</v>
      </c>
      <c r="K297" s="49"/>
      <c r="L297" s="49"/>
      <c r="M297" s="49"/>
      <c r="N297" s="50">
        <f>SUM(I297:M297)</f>
        <v>1</v>
      </c>
      <c r="O297" s="51"/>
      <c r="P297" s="52">
        <v>8</v>
      </c>
      <c r="Q297" s="53">
        <v>8</v>
      </c>
      <c r="R297" s="53"/>
      <c r="S297" s="53"/>
      <c r="T297" s="53"/>
      <c r="U297" s="54">
        <f>ROUND(((P297*I297)+(Q297*J297)+(R297*K297)+(S297*L297)+(T297*M297)),2)</f>
        <v>8</v>
      </c>
      <c r="V297" s="55">
        <f>IF(U297&gt;=8,8,U297)</f>
        <v>8</v>
      </c>
      <c r="W297" s="57">
        <v>77007275000</v>
      </c>
      <c r="X297" s="56">
        <v>68200000000</v>
      </c>
      <c r="Y297" s="56"/>
      <c r="Z297" s="56"/>
      <c r="AA297" s="57"/>
      <c r="AB297" s="476">
        <f t="shared" si="352"/>
        <v>2.2450605992574726</v>
      </c>
      <c r="AC297" s="536">
        <f t="shared" si="353"/>
        <v>26.940727191089671</v>
      </c>
      <c r="AD297" s="478">
        <f>IF(AC297&gt;=12,12,AC297)</f>
        <v>12</v>
      </c>
      <c r="AE297" s="59"/>
      <c r="AF297" s="59"/>
      <c r="AG297" s="263">
        <v>19.8</v>
      </c>
      <c r="AH297" s="60">
        <f>V297+AD297+AG297+AE297+AF297</f>
        <v>39.799999999999997</v>
      </c>
      <c r="AI297" s="55">
        <f>IF(AH297&gt;=40,40,AH297)</f>
        <v>39.799999999999997</v>
      </c>
      <c r="AJ297" s="61"/>
      <c r="AK297" s="62"/>
      <c r="AL297" s="63"/>
      <c r="AM297" s="64"/>
      <c r="AN297" s="65"/>
      <c r="AO297" s="66"/>
    </row>
    <row r="298" spans="1:41" s="22" customFormat="1" ht="48" customHeight="1" x14ac:dyDescent="0.15">
      <c r="A298" s="43"/>
      <c r="B298" s="44"/>
      <c r="C298" s="103" t="s">
        <v>1061</v>
      </c>
      <c r="D298" s="103" t="s">
        <v>241</v>
      </c>
      <c r="E298" s="45"/>
      <c r="F298" s="82"/>
      <c r="G298" s="46"/>
      <c r="H298" s="140" t="s">
        <v>168</v>
      </c>
      <c r="I298" s="48">
        <v>0.6</v>
      </c>
      <c r="J298" s="49">
        <v>0.4</v>
      </c>
      <c r="K298" s="49"/>
      <c r="L298" s="49"/>
      <c r="M298" s="49"/>
      <c r="N298" s="50">
        <f>SUM(I298:M298)</f>
        <v>1</v>
      </c>
      <c r="O298" s="51"/>
      <c r="P298" s="52">
        <v>8</v>
      </c>
      <c r="Q298" s="53">
        <v>8</v>
      </c>
      <c r="R298" s="53"/>
      <c r="S298" s="53"/>
      <c r="T298" s="53"/>
      <c r="U298" s="54">
        <f>ROUND(((P298*I298)+(Q298*J298)+(R298*K298)+(S298*L298)+(T298*M298)),2)</f>
        <v>8</v>
      </c>
      <c r="V298" s="55">
        <f>IF(U298&gt;=8,8,U298)</f>
        <v>8</v>
      </c>
      <c r="W298" s="57">
        <v>84276540000</v>
      </c>
      <c r="X298" s="56">
        <v>56528666000</v>
      </c>
      <c r="Y298" s="56"/>
      <c r="Z298" s="56"/>
      <c r="AA298" s="57"/>
      <c r="AB298" s="476">
        <f t="shared" si="352"/>
        <v>2.2170814798925536</v>
      </c>
      <c r="AC298" s="536">
        <f t="shared" si="353"/>
        <v>26.604977758710643</v>
      </c>
      <c r="AD298" s="478">
        <f>IF(AC298&gt;=12,12,AC298)</f>
        <v>12</v>
      </c>
      <c r="AE298" s="59"/>
      <c r="AF298" s="59">
        <v>0.4</v>
      </c>
      <c r="AG298" s="263">
        <v>19.8</v>
      </c>
      <c r="AH298" s="60">
        <f>V298+AD298+AG298+AE298+AF298</f>
        <v>40.199999999999996</v>
      </c>
      <c r="AI298" s="55">
        <f>IF(AH298&gt;=40,40,AH298)</f>
        <v>40</v>
      </c>
      <c r="AJ298" s="61"/>
      <c r="AK298" s="62"/>
      <c r="AL298" s="63"/>
      <c r="AM298" s="64"/>
      <c r="AN298" s="65"/>
      <c r="AO298" s="66"/>
    </row>
    <row r="299" spans="1:41" s="22" customFormat="1" ht="48" customHeight="1" x14ac:dyDescent="0.15">
      <c r="A299" s="43"/>
      <c r="B299" s="44"/>
      <c r="C299" s="45"/>
      <c r="D299" s="45" t="s">
        <v>1062</v>
      </c>
      <c r="E299" s="45">
        <v>88</v>
      </c>
      <c r="F299" s="82">
        <v>92.5</v>
      </c>
      <c r="G299" s="46"/>
      <c r="H299" s="47" t="s">
        <v>260</v>
      </c>
      <c r="I299" s="48"/>
      <c r="J299" s="49"/>
      <c r="K299" s="49"/>
      <c r="L299" s="49"/>
      <c r="M299" s="49"/>
      <c r="N299" s="50"/>
      <c r="O299" s="51"/>
      <c r="P299" s="52"/>
      <c r="Q299" s="53"/>
      <c r="R299" s="53"/>
      <c r="S299" s="53"/>
      <c r="T299" s="53"/>
      <c r="U299" s="54"/>
      <c r="V299" s="55"/>
      <c r="W299" s="57"/>
      <c r="X299" s="56"/>
      <c r="Y299" s="56"/>
      <c r="Z299" s="56"/>
      <c r="AA299" s="57"/>
      <c r="AB299" s="476">
        <f t="shared" si="352"/>
        <v>0</v>
      </c>
      <c r="AC299" s="536">
        <f t="shared" si="353"/>
        <v>0</v>
      </c>
      <c r="AD299" s="478"/>
      <c r="AE299" s="59"/>
      <c r="AF299" s="59"/>
      <c r="AG299" s="263"/>
      <c r="AH299" s="60"/>
      <c r="AI299" s="55"/>
      <c r="AJ299" s="61"/>
      <c r="AK299" s="62"/>
      <c r="AL299" s="63"/>
      <c r="AM299" s="64"/>
      <c r="AN299" s="65"/>
      <c r="AO299" s="66"/>
    </row>
    <row r="300" spans="1:41" s="22" customFormat="1" ht="48" customHeight="1" x14ac:dyDescent="0.15">
      <c r="A300" s="43"/>
      <c r="B300" s="44"/>
      <c r="C300" s="82" t="s">
        <v>531</v>
      </c>
      <c r="D300" s="82"/>
      <c r="E300" s="45">
        <f>E299*57%</f>
        <v>50.16</v>
      </c>
      <c r="F300" s="82">
        <f>F299*43%</f>
        <v>39.774999999999999</v>
      </c>
      <c r="G300" s="46">
        <f>SUM(E300:F300)</f>
        <v>89.935000000000002</v>
      </c>
      <c r="H300" s="47" t="s">
        <v>912</v>
      </c>
      <c r="I300" s="48">
        <v>0.6</v>
      </c>
      <c r="J300" s="49">
        <v>0.4</v>
      </c>
      <c r="K300" s="49"/>
      <c r="L300" s="49"/>
      <c r="M300" s="49"/>
      <c r="N300" s="50">
        <f t="shared" ref="N300:N315" si="354">SUM(I300:M300)</f>
        <v>1</v>
      </c>
      <c r="O300" s="51"/>
      <c r="P300" s="52">
        <v>8</v>
      </c>
      <c r="Q300" s="53">
        <v>8</v>
      </c>
      <c r="R300" s="53"/>
      <c r="S300" s="53"/>
      <c r="T300" s="53"/>
      <c r="U300" s="54">
        <f>ROUND(((P300*I300)+(Q300*J300)+(R300*K300)+(S300*L300)+(T300*M300)),2)</f>
        <v>8</v>
      </c>
      <c r="V300" s="55">
        <f>IF(U300&gt;=8,8,U300)</f>
        <v>8</v>
      </c>
      <c r="W300" s="57">
        <v>69584628000</v>
      </c>
      <c r="X300" s="56"/>
      <c r="Y300" s="56"/>
      <c r="Z300" s="56"/>
      <c r="AA300" s="57"/>
      <c r="AB300" s="476">
        <f t="shared" si="352"/>
        <v>1.264938166125253</v>
      </c>
      <c r="AC300" s="536">
        <f t="shared" si="353"/>
        <v>15.179257993503036</v>
      </c>
      <c r="AD300" s="478">
        <f t="shared" ref="AD300:AD315" si="355">IF(AC300&gt;=12,12,AC300)</f>
        <v>12</v>
      </c>
      <c r="AE300" s="59"/>
      <c r="AF300" s="59"/>
      <c r="AG300" s="263">
        <v>19.8</v>
      </c>
      <c r="AH300" s="60">
        <f>V300+AD300+AG300+AE300+AF300</f>
        <v>39.799999999999997</v>
      </c>
      <c r="AI300" s="55">
        <f t="shared" ref="AI300:AI315" si="356">IF(AH300&gt;=40,40,AH300)</f>
        <v>39.799999999999997</v>
      </c>
      <c r="AJ300" s="61"/>
      <c r="AK300" s="62"/>
      <c r="AL300" s="63"/>
      <c r="AM300" s="64"/>
      <c r="AN300" s="65"/>
      <c r="AO300" s="66"/>
    </row>
    <row r="301" spans="1:41" s="22" customFormat="1" ht="48" customHeight="1" x14ac:dyDescent="0.15">
      <c r="A301" s="43"/>
      <c r="B301" s="44"/>
      <c r="C301" s="103" t="s">
        <v>65</v>
      </c>
      <c r="D301" s="82"/>
      <c r="E301" s="103" t="s">
        <v>1059</v>
      </c>
      <c r="F301" s="115" t="s">
        <v>1060</v>
      </c>
      <c r="G301" s="46"/>
      <c r="H301" s="47" t="s">
        <v>912</v>
      </c>
      <c r="I301" s="48">
        <v>0.6</v>
      </c>
      <c r="J301" s="49">
        <v>0.4</v>
      </c>
      <c r="K301" s="49"/>
      <c r="L301" s="49"/>
      <c r="M301" s="49"/>
      <c r="N301" s="50">
        <f t="shared" si="354"/>
        <v>1</v>
      </c>
      <c r="O301" s="51"/>
      <c r="P301" s="52">
        <v>8</v>
      </c>
      <c r="Q301" s="53">
        <v>8</v>
      </c>
      <c r="R301" s="53"/>
      <c r="S301" s="53"/>
      <c r="T301" s="53"/>
      <c r="U301" s="54">
        <f>ROUND(((P301*I301)+(Q301*J301)+(R301*K301)+(S301*L301)+(T301*M301)),2)</f>
        <v>8</v>
      </c>
      <c r="V301" s="55">
        <f>IF(U301&gt;=8,8,U301)</f>
        <v>8</v>
      </c>
      <c r="W301" s="57">
        <v>65653454000</v>
      </c>
      <c r="X301" s="56"/>
      <c r="Y301" s="56"/>
      <c r="Z301" s="56"/>
      <c r="AA301" s="57"/>
      <c r="AB301" s="476">
        <f t="shared" si="352"/>
        <v>1.19347565819492</v>
      </c>
      <c r="AC301" s="536">
        <f t="shared" si="353"/>
        <v>14.321707898339039</v>
      </c>
      <c r="AD301" s="478">
        <f t="shared" si="355"/>
        <v>12</v>
      </c>
      <c r="AE301" s="59"/>
      <c r="AF301" s="59"/>
      <c r="AG301" s="263">
        <v>19.8</v>
      </c>
      <c r="AH301" s="60">
        <f>V301+AD301+AG301+AE301+AF301</f>
        <v>39.799999999999997</v>
      </c>
      <c r="AI301" s="55">
        <f t="shared" si="356"/>
        <v>39.799999999999997</v>
      </c>
      <c r="AJ301" s="61"/>
      <c r="AK301" s="62"/>
      <c r="AL301" s="63"/>
      <c r="AM301" s="64"/>
      <c r="AN301" s="65"/>
      <c r="AO301" s="66"/>
    </row>
    <row r="302" spans="1:41" s="22" customFormat="1" ht="48" customHeight="1" x14ac:dyDescent="0.15">
      <c r="A302" s="43"/>
      <c r="B302" s="44"/>
      <c r="C302" s="82" t="s">
        <v>352</v>
      </c>
      <c r="D302" s="82"/>
      <c r="E302" s="107" t="s">
        <v>1057</v>
      </c>
      <c r="F302" s="107" t="s">
        <v>1058</v>
      </c>
      <c r="G302" s="46"/>
      <c r="H302" s="47" t="s">
        <v>912</v>
      </c>
      <c r="I302" s="48">
        <v>0.6</v>
      </c>
      <c r="J302" s="49">
        <v>0.4</v>
      </c>
      <c r="K302" s="49"/>
      <c r="L302" s="49"/>
      <c r="M302" s="49"/>
      <c r="N302" s="50">
        <f t="shared" si="354"/>
        <v>1</v>
      </c>
      <c r="O302" s="51"/>
      <c r="P302" s="52">
        <v>8</v>
      </c>
      <c r="Q302" s="53">
        <v>8</v>
      </c>
      <c r="R302" s="53"/>
      <c r="S302" s="53"/>
      <c r="T302" s="53"/>
      <c r="U302" s="54">
        <f>ROUND(((P302*I302)+(Q302*J302)+(R302*K302)+(S302*L302)+(T302*M302)),2)</f>
        <v>8</v>
      </c>
      <c r="V302" s="55">
        <f>IF(U302&gt;=8,8,U302)</f>
        <v>8</v>
      </c>
      <c r="W302" s="57">
        <v>64661955000</v>
      </c>
      <c r="X302" s="56"/>
      <c r="Y302" s="56"/>
      <c r="Z302" s="56"/>
      <c r="AA302" s="57"/>
      <c r="AB302" s="476">
        <f t="shared" si="352"/>
        <v>1.1754517790304724</v>
      </c>
      <c r="AC302" s="536">
        <f t="shared" si="353"/>
        <v>14.105421348365669</v>
      </c>
      <c r="AD302" s="478">
        <f t="shared" si="355"/>
        <v>12</v>
      </c>
      <c r="AE302" s="59"/>
      <c r="AF302" s="59"/>
      <c r="AG302" s="263">
        <v>19.8</v>
      </c>
      <c r="AH302" s="60">
        <f>V302+AD302+AG302+AE302+AF302</f>
        <v>39.799999999999997</v>
      </c>
      <c r="AI302" s="55">
        <f t="shared" si="356"/>
        <v>39.799999999999997</v>
      </c>
      <c r="AJ302" s="61"/>
      <c r="AK302" s="62"/>
      <c r="AL302" s="63"/>
      <c r="AM302" s="64"/>
      <c r="AN302" s="65"/>
      <c r="AO302" s="66"/>
    </row>
    <row r="303" spans="1:41" s="22" customFormat="1" ht="48" customHeight="1" x14ac:dyDescent="0.15">
      <c r="A303" s="43"/>
      <c r="B303" s="225"/>
      <c r="C303" s="45" t="s">
        <v>129</v>
      </c>
      <c r="D303" s="45" t="s">
        <v>42</v>
      </c>
      <c r="E303" s="866" t="s">
        <v>1055</v>
      </c>
      <c r="F303" s="867"/>
      <c r="G303" s="46"/>
      <c r="H303" s="47" t="s">
        <v>421</v>
      </c>
      <c r="I303" s="172">
        <v>0.65</v>
      </c>
      <c r="J303" s="217">
        <v>0.35</v>
      </c>
      <c r="K303" s="49"/>
      <c r="L303" s="49"/>
      <c r="M303" s="49"/>
      <c r="N303" s="50">
        <f t="shared" si="354"/>
        <v>1</v>
      </c>
      <c r="O303" s="51"/>
      <c r="P303" s="52">
        <v>8</v>
      </c>
      <c r="Q303" s="53">
        <v>8</v>
      </c>
      <c r="R303" s="53"/>
      <c r="S303" s="53"/>
      <c r="T303" s="53"/>
      <c r="U303" s="54">
        <f t="shared" ref="U303:U310" si="357">ROUND(((P303*I303)+(Q303*J303)+(R303*K303)+(S303*L303)+(T303*M303)),2)</f>
        <v>8</v>
      </c>
      <c r="V303" s="55">
        <f t="shared" ref="V303:V310" si="358">IF(U303&gt;=8,8,U303)</f>
        <v>8</v>
      </c>
      <c r="W303" s="72">
        <v>86060576000</v>
      </c>
      <c r="X303" s="56">
        <v>71722576000</v>
      </c>
      <c r="Y303" s="57"/>
      <c r="Z303" s="56"/>
      <c r="AA303" s="167"/>
      <c r="AB303" s="476">
        <f t="shared" si="352"/>
        <v>2.4553667222320184</v>
      </c>
      <c r="AC303" s="536">
        <f t="shared" si="353"/>
        <v>29.464400666784222</v>
      </c>
      <c r="AD303" s="478">
        <f t="shared" si="355"/>
        <v>12</v>
      </c>
      <c r="AE303" s="182"/>
      <c r="AF303" s="59">
        <v>0.3</v>
      </c>
      <c r="AG303" s="263">
        <v>19.8</v>
      </c>
      <c r="AH303" s="60">
        <f>V303+AD303+AG303+AE303+AF303</f>
        <v>40.099999999999994</v>
      </c>
      <c r="AI303" s="55">
        <f t="shared" si="356"/>
        <v>40</v>
      </c>
      <c r="AJ303" s="61"/>
      <c r="AK303" s="62"/>
      <c r="AL303" s="63"/>
      <c r="AM303" s="64">
        <f>100%+AL303</f>
        <v>1</v>
      </c>
      <c r="AN303" s="65">
        <f>ROUNDUP((($E$2*AM303-$AN$4)*AJ303+$AN$4),-3)</f>
        <v>0</v>
      </c>
      <c r="AO303" s="66"/>
    </row>
    <row r="304" spans="1:41" s="22" customFormat="1" ht="48.75" customHeight="1" x14ac:dyDescent="0.15">
      <c r="A304" s="43"/>
      <c r="B304" s="44"/>
      <c r="C304" s="45" t="s">
        <v>55</v>
      </c>
      <c r="D304" s="73" t="s">
        <v>974</v>
      </c>
      <c r="E304" s="73" t="s">
        <v>1047</v>
      </c>
      <c r="F304" s="73" t="s">
        <v>1038</v>
      </c>
      <c r="G304" s="46"/>
      <c r="H304" s="47" t="s">
        <v>1022</v>
      </c>
      <c r="I304" s="48">
        <v>0.5</v>
      </c>
      <c r="J304" s="49">
        <v>0.25</v>
      </c>
      <c r="K304" s="49">
        <v>0.1</v>
      </c>
      <c r="L304" s="49">
        <v>0.15</v>
      </c>
      <c r="M304" s="49"/>
      <c r="N304" s="50">
        <f t="shared" si="354"/>
        <v>1</v>
      </c>
      <c r="O304" s="51"/>
      <c r="P304" s="52">
        <v>8</v>
      </c>
      <c r="Q304" s="53">
        <v>8</v>
      </c>
      <c r="R304" s="53">
        <v>8</v>
      </c>
      <c r="S304" s="53">
        <v>8</v>
      </c>
      <c r="T304" s="53"/>
      <c r="U304" s="54">
        <f t="shared" si="357"/>
        <v>8</v>
      </c>
      <c r="V304" s="55">
        <f t="shared" si="358"/>
        <v>8</v>
      </c>
      <c r="W304" s="68">
        <v>234431105000</v>
      </c>
      <c r="X304" s="57"/>
      <c r="Y304" s="57"/>
      <c r="Z304" s="56"/>
      <c r="AA304" s="57"/>
      <c r="AB304" s="476">
        <f t="shared" si="352"/>
        <v>3.5513213737548543</v>
      </c>
      <c r="AC304" s="536">
        <f t="shared" si="353"/>
        <v>42.615856485058252</v>
      </c>
      <c r="AD304" s="478">
        <f t="shared" si="355"/>
        <v>12</v>
      </c>
      <c r="AE304" s="182"/>
      <c r="AF304" s="59">
        <v>0.4</v>
      </c>
      <c r="AG304" s="263">
        <v>19.8</v>
      </c>
      <c r="AH304" s="60">
        <f t="shared" ref="AH304:AH367" si="359">V304+AD304+AG304+AE304+AF304</f>
        <v>40.199999999999996</v>
      </c>
      <c r="AI304" s="55">
        <f t="shared" si="356"/>
        <v>40</v>
      </c>
      <c r="AJ304" s="61"/>
      <c r="AK304" s="62"/>
      <c r="AL304" s="63"/>
      <c r="AM304" s="64">
        <f>100%+AL304</f>
        <v>1</v>
      </c>
      <c r="AN304" s="65">
        <f>ROUNDUP((($E$2*AM304-$AN$4)*AJ304+$AN$4),-3)</f>
        <v>0</v>
      </c>
      <c r="AO304" s="66"/>
    </row>
    <row r="305" spans="1:41" s="22" customFormat="1" ht="48" customHeight="1" x14ac:dyDescent="0.15">
      <c r="A305" s="43"/>
      <c r="B305" s="44"/>
      <c r="C305" s="45" t="s">
        <v>75</v>
      </c>
      <c r="D305" s="45" t="s">
        <v>1054</v>
      </c>
      <c r="E305" s="45"/>
      <c r="F305" s="45"/>
      <c r="G305" s="46"/>
      <c r="H305" s="47" t="s">
        <v>45</v>
      </c>
      <c r="I305" s="48">
        <v>0.69</v>
      </c>
      <c r="J305" s="49">
        <v>0.31</v>
      </c>
      <c r="K305" s="49"/>
      <c r="L305" s="49"/>
      <c r="M305" s="49"/>
      <c r="N305" s="50">
        <f t="shared" si="354"/>
        <v>1</v>
      </c>
      <c r="O305" s="51"/>
      <c r="P305" s="52">
        <v>8</v>
      </c>
      <c r="Q305" s="53">
        <v>8</v>
      </c>
      <c r="R305" s="53"/>
      <c r="S305" s="53"/>
      <c r="T305" s="53"/>
      <c r="U305" s="54">
        <f t="shared" si="357"/>
        <v>8</v>
      </c>
      <c r="V305" s="488">
        <f t="shared" si="358"/>
        <v>8</v>
      </c>
      <c r="W305" s="57">
        <v>118003002000</v>
      </c>
      <c r="X305" s="56">
        <v>18087304000</v>
      </c>
      <c r="Y305" s="57"/>
      <c r="Z305" s="57"/>
      <c r="AA305" s="57"/>
      <c r="AB305" s="476">
        <f t="shared" si="352"/>
        <v>2.6367527420622441</v>
      </c>
      <c r="AC305" s="536">
        <f t="shared" si="353"/>
        <v>31.641032904746929</v>
      </c>
      <c r="AD305" s="478">
        <f t="shared" si="355"/>
        <v>12</v>
      </c>
      <c r="AE305" s="182"/>
      <c r="AF305" s="182">
        <v>0.2</v>
      </c>
      <c r="AG305" s="263">
        <v>19.8</v>
      </c>
      <c r="AH305" s="60">
        <f t="shared" si="359"/>
        <v>40</v>
      </c>
      <c r="AI305" s="55">
        <f t="shared" si="356"/>
        <v>40</v>
      </c>
      <c r="AJ305" s="61"/>
      <c r="AK305" s="62"/>
      <c r="AL305" s="63"/>
      <c r="AM305" s="64"/>
      <c r="AN305" s="65"/>
      <c r="AO305" s="66"/>
    </row>
    <row r="306" spans="1:41" s="22" customFormat="1" ht="48" customHeight="1" x14ac:dyDescent="0.15">
      <c r="A306" s="43"/>
      <c r="B306" s="44"/>
      <c r="C306" s="45" t="s">
        <v>979</v>
      </c>
      <c r="D306" s="45" t="s">
        <v>1029</v>
      </c>
      <c r="E306" s="45"/>
      <c r="F306" s="45"/>
      <c r="G306" s="46"/>
      <c r="H306" s="47" t="s">
        <v>1030</v>
      </c>
      <c r="I306" s="48">
        <v>0.65</v>
      </c>
      <c r="J306" s="49">
        <v>0.35</v>
      </c>
      <c r="K306" s="217"/>
      <c r="L306" s="49"/>
      <c r="M306" s="49"/>
      <c r="N306" s="50">
        <f t="shared" si="354"/>
        <v>1</v>
      </c>
      <c r="O306" s="51"/>
      <c r="P306" s="52">
        <v>8</v>
      </c>
      <c r="Q306" s="53">
        <v>8</v>
      </c>
      <c r="R306" s="53"/>
      <c r="S306" s="53"/>
      <c r="T306" s="53"/>
      <c r="U306" s="54">
        <f t="shared" si="357"/>
        <v>8</v>
      </c>
      <c r="V306" s="55">
        <f t="shared" si="358"/>
        <v>8</v>
      </c>
      <c r="W306" s="57">
        <v>154109529000</v>
      </c>
      <c r="X306" s="56">
        <v>16692429000</v>
      </c>
      <c r="Y306" s="56"/>
      <c r="Z306" s="56"/>
      <c r="AA306" s="57"/>
      <c r="AB306" s="476">
        <f t="shared" si="352"/>
        <v>3.211930129448485</v>
      </c>
      <c r="AC306" s="536">
        <f t="shared" si="353"/>
        <v>38.543161553381822</v>
      </c>
      <c r="AD306" s="478">
        <f t="shared" si="355"/>
        <v>12</v>
      </c>
      <c r="AE306" s="59"/>
      <c r="AF306" s="59">
        <v>0.3</v>
      </c>
      <c r="AG306" s="263">
        <v>19.8</v>
      </c>
      <c r="AH306" s="60">
        <f t="shared" si="359"/>
        <v>40.099999999999994</v>
      </c>
      <c r="AI306" s="55">
        <f t="shared" si="356"/>
        <v>40</v>
      </c>
      <c r="AJ306" s="61"/>
      <c r="AK306" s="62"/>
      <c r="AL306" s="63"/>
      <c r="AM306" s="64"/>
      <c r="AN306" s="65"/>
      <c r="AO306" s="66"/>
    </row>
    <row r="307" spans="1:41" s="22" customFormat="1" ht="48" customHeight="1" x14ac:dyDescent="0.15">
      <c r="A307" s="43"/>
      <c r="B307" s="44"/>
      <c r="C307" s="45" t="s">
        <v>62</v>
      </c>
      <c r="D307" s="82" t="s">
        <v>1007</v>
      </c>
      <c r="E307" s="82"/>
      <c r="F307" s="45"/>
      <c r="G307" s="46"/>
      <c r="H307" s="47" t="s">
        <v>1035</v>
      </c>
      <c r="I307" s="48">
        <v>0.6</v>
      </c>
      <c r="J307" s="49">
        <v>0.4</v>
      </c>
      <c r="K307" s="49"/>
      <c r="L307" s="49"/>
      <c r="M307" s="49"/>
      <c r="N307" s="50">
        <f t="shared" si="354"/>
        <v>1</v>
      </c>
      <c r="O307" s="51"/>
      <c r="P307" s="52">
        <v>8</v>
      </c>
      <c r="Q307" s="53">
        <v>8</v>
      </c>
      <c r="R307" s="53"/>
      <c r="S307" s="53"/>
      <c r="T307" s="53"/>
      <c r="U307" s="54">
        <f t="shared" si="357"/>
        <v>8</v>
      </c>
      <c r="V307" s="55">
        <f t="shared" si="358"/>
        <v>8</v>
      </c>
      <c r="W307" s="56">
        <v>100702542000</v>
      </c>
      <c r="X307" s="68">
        <v>56028164000</v>
      </c>
      <c r="Y307" s="57"/>
      <c r="Z307" s="56"/>
      <c r="AA307" s="57"/>
      <c r="AB307" s="476">
        <f t="shared" si="352"/>
        <v>2.5096145873287972</v>
      </c>
      <c r="AC307" s="536">
        <f t="shared" si="353"/>
        <v>30.115375047945566</v>
      </c>
      <c r="AD307" s="478">
        <f t="shared" si="355"/>
        <v>12</v>
      </c>
      <c r="AE307" s="59"/>
      <c r="AF307" s="59">
        <v>0.4</v>
      </c>
      <c r="AG307" s="263">
        <v>19.8</v>
      </c>
      <c r="AH307" s="60">
        <f t="shared" si="359"/>
        <v>40.199999999999996</v>
      </c>
      <c r="AI307" s="55">
        <f t="shared" si="356"/>
        <v>40</v>
      </c>
      <c r="AJ307" s="61"/>
      <c r="AK307" s="62"/>
      <c r="AL307" s="63"/>
      <c r="AM307" s="64"/>
      <c r="AN307" s="65"/>
      <c r="AO307" s="66"/>
    </row>
    <row r="308" spans="1:41" s="22" customFormat="1" ht="72.75" customHeight="1" x14ac:dyDescent="0.15">
      <c r="A308" s="43"/>
      <c r="B308" s="44"/>
      <c r="C308" s="80" t="s">
        <v>1049</v>
      </c>
      <c r="D308" s="45" t="s">
        <v>1040</v>
      </c>
      <c r="E308" s="73" t="s">
        <v>1042</v>
      </c>
      <c r="F308" s="45" t="s">
        <v>1044</v>
      </c>
      <c r="G308" s="83"/>
      <c r="H308" s="47" t="s">
        <v>536</v>
      </c>
      <c r="I308" s="48">
        <v>0.5</v>
      </c>
      <c r="J308" s="217">
        <v>0.17</v>
      </c>
      <c r="K308" s="49">
        <v>0.23</v>
      </c>
      <c r="L308" s="49">
        <v>0.1</v>
      </c>
      <c r="M308" s="49"/>
      <c r="N308" s="50">
        <f t="shared" si="354"/>
        <v>1</v>
      </c>
      <c r="O308" s="51"/>
      <c r="P308" s="52">
        <v>8</v>
      </c>
      <c r="Q308" s="53">
        <v>8</v>
      </c>
      <c r="R308" s="53">
        <v>8</v>
      </c>
      <c r="S308" s="53">
        <v>8</v>
      </c>
      <c r="T308" s="53"/>
      <c r="U308" s="54">
        <f t="shared" si="357"/>
        <v>8</v>
      </c>
      <c r="V308" s="55">
        <f t="shared" si="358"/>
        <v>8</v>
      </c>
      <c r="W308" s="56">
        <v>219799892000</v>
      </c>
      <c r="X308" s="68">
        <v>3468260000</v>
      </c>
      <c r="Y308" s="68"/>
      <c r="Z308" s="68"/>
      <c r="AA308" s="57"/>
      <c r="AB308" s="476">
        <f t="shared" si="352"/>
        <v>3.3475412846927455</v>
      </c>
      <c r="AC308" s="536">
        <f t="shared" si="353"/>
        <v>40.170495416312946</v>
      </c>
      <c r="AD308" s="478">
        <f t="shared" si="355"/>
        <v>12</v>
      </c>
      <c r="AE308" s="59"/>
      <c r="AF308" s="59">
        <v>0.4</v>
      </c>
      <c r="AG308" s="263">
        <v>19.8</v>
      </c>
      <c r="AH308" s="60">
        <f t="shared" si="359"/>
        <v>40.199999999999996</v>
      </c>
      <c r="AI308" s="55">
        <f t="shared" si="356"/>
        <v>40</v>
      </c>
      <c r="AJ308" s="61"/>
      <c r="AK308" s="62"/>
      <c r="AL308" s="63"/>
      <c r="AM308" s="64">
        <f t="shared" ref="AM308:AM315" si="360">100%+AL308</f>
        <v>1</v>
      </c>
      <c r="AN308" s="65">
        <f t="shared" ref="AN308:AN315" si="361">ROUNDUP((($E$2*AM308-$AN$4)*AJ308+$AN$4),-3)</f>
        <v>0</v>
      </c>
      <c r="AO308" s="66"/>
    </row>
    <row r="309" spans="1:41" s="22" customFormat="1" ht="48.75" customHeight="1" x14ac:dyDescent="0.15">
      <c r="A309" s="43"/>
      <c r="B309" s="44"/>
      <c r="C309" s="73" t="s">
        <v>67</v>
      </c>
      <c r="D309" s="45" t="s">
        <v>241</v>
      </c>
      <c r="E309" s="73"/>
      <c r="F309" s="73"/>
      <c r="G309" s="46"/>
      <c r="H309" s="47" t="s">
        <v>45</v>
      </c>
      <c r="I309" s="48">
        <v>0.6</v>
      </c>
      <c r="J309" s="49">
        <v>0.4</v>
      </c>
      <c r="K309" s="49"/>
      <c r="L309" s="49"/>
      <c r="M309" s="49"/>
      <c r="N309" s="50">
        <f t="shared" si="354"/>
        <v>1</v>
      </c>
      <c r="O309" s="51"/>
      <c r="P309" s="52">
        <v>8</v>
      </c>
      <c r="Q309" s="53">
        <v>8</v>
      </c>
      <c r="R309" s="53"/>
      <c r="S309" s="53"/>
      <c r="T309" s="53"/>
      <c r="U309" s="54">
        <f t="shared" si="357"/>
        <v>8</v>
      </c>
      <c r="V309" s="55">
        <f t="shared" si="358"/>
        <v>8</v>
      </c>
      <c r="W309" s="56">
        <v>192139877000</v>
      </c>
      <c r="X309" s="56">
        <v>41708734000</v>
      </c>
      <c r="Y309" s="57"/>
      <c r="Z309" s="56"/>
      <c r="AA309" s="57"/>
      <c r="AB309" s="476">
        <f t="shared" si="352"/>
        <v>3.9982639554168342</v>
      </c>
      <c r="AC309" s="536">
        <f t="shared" si="353"/>
        <v>47.979167465002007</v>
      </c>
      <c r="AD309" s="478">
        <f t="shared" si="355"/>
        <v>12</v>
      </c>
      <c r="AE309" s="59"/>
      <c r="AF309" s="59">
        <v>0.4</v>
      </c>
      <c r="AG309" s="496">
        <v>19.600000000000001</v>
      </c>
      <c r="AH309" s="60">
        <f t="shared" si="359"/>
        <v>40</v>
      </c>
      <c r="AI309" s="55">
        <f t="shared" si="356"/>
        <v>40</v>
      </c>
      <c r="AJ309" s="61"/>
      <c r="AK309" s="62"/>
      <c r="AL309" s="63"/>
      <c r="AM309" s="64">
        <f t="shared" si="360"/>
        <v>1</v>
      </c>
      <c r="AN309" s="65">
        <f t="shared" si="361"/>
        <v>0</v>
      </c>
      <c r="AO309" s="66"/>
    </row>
    <row r="310" spans="1:41" s="22" customFormat="1" ht="42" customHeight="1" x14ac:dyDescent="0.15">
      <c r="A310" s="43"/>
      <c r="B310" s="44"/>
      <c r="C310" s="45" t="s">
        <v>71</v>
      </c>
      <c r="D310" s="82" t="s">
        <v>1032</v>
      </c>
      <c r="E310" s="45"/>
      <c r="F310" s="45"/>
      <c r="G310" s="46"/>
      <c r="H310" s="47" t="s">
        <v>1036</v>
      </c>
      <c r="I310" s="48">
        <v>0.65</v>
      </c>
      <c r="J310" s="49">
        <v>0.35</v>
      </c>
      <c r="K310" s="49"/>
      <c r="L310" s="49"/>
      <c r="M310" s="49"/>
      <c r="N310" s="50">
        <f t="shared" si="354"/>
        <v>1</v>
      </c>
      <c r="O310" s="51"/>
      <c r="P310" s="52">
        <v>8</v>
      </c>
      <c r="Q310" s="53">
        <v>8</v>
      </c>
      <c r="R310" s="166"/>
      <c r="S310" s="53"/>
      <c r="T310" s="53"/>
      <c r="U310" s="54">
        <f t="shared" si="357"/>
        <v>8</v>
      </c>
      <c r="V310" s="488">
        <f t="shared" si="358"/>
        <v>8</v>
      </c>
      <c r="W310" s="56">
        <v>101091777000</v>
      </c>
      <c r="X310" s="57">
        <v>54403627000</v>
      </c>
      <c r="Y310" s="72"/>
      <c r="Z310" s="68"/>
      <c r="AA310" s="57"/>
      <c r="AB310" s="476">
        <f t="shared" si="352"/>
        <v>2.5677289677266502</v>
      </c>
      <c r="AC310" s="536">
        <f t="shared" si="353"/>
        <v>30.812747612719804</v>
      </c>
      <c r="AD310" s="478">
        <f t="shared" si="355"/>
        <v>12</v>
      </c>
      <c r="AE310" s="182"/>
      <c r="AF310" s="182">
        <v>0.3</v>
      </c>
      <c r="AG310" s="263">
        <v>19.8</v>
      </c>
      <c r="AH310" s="60">
        <f t="shared" si="359"/>
        <v>40.099999999999994</v>
      </c>
      <c r="AI310" s="55">
        <f t="shared" si="356"/>
        <v>40</v>
      </c>
      <c r="AJ310" s="61"/>
      <c r="AK310" s="62"/>
      <c r="AL310" s="63"/>
      <c r="AM310" s="64">
        <f t="shared" si="360"/>
        <v>1</v>
      </c>
      <c r="AN310" s="65">
        <f t="shared" si="361"/>
        <v>0</v>
      </c>
      <c r="AO310" s="66"/>
    </row>
    <row r="311" spans="1:41" s="22" customFormat="1" ht="48" customHeight="1" x14ac:dyDescent="0.15">
      <c r="A311" s="43"/>
      <c r="B311" s="44"/>
      <c r="C311" s="45" t="s">
        <v>911</v>
      </c>
      <c r="D311" s="45" t="s">
        <v>1026</v>
      </c>
      <c r="E311" s="103" t="s">
        <v>312</v>
      </c>
      <c r="F311" s="45"/>
      <c r="G311" s="46"/>
      <c r="H311" s="47" t="s">
        <v>1027</v>
      </c>
      <c r="I311" s="48">
        <v>0.5</v>
      </c>
      <c r="J311" s="49">
        <v>0.2</v>
      </c>
      <c r="K311" s="49">
        <v>0.3</v>
      </c>
      <c r="L311" s="49"/>
      <c r="M311" s="49"/>
      <c r="N311" s="50">
        <f t="shared" si="354"/>
        <v>1</v>
      </c>
      <c r="O311" s="51"/>
      <c r="P311" s="52">
        <v>8</v>
      </c>
      <c r="Q311" s="53">
        <v>8</v>
      </c>
      <c r="R311" s="53">
        <v>8</v>
      </c>
      <c r="S311" s="53"/>
      <c r="T311" s="53"/>
      <c r="U311" s="54">
        <f>ROUND(((P311*I311)+(Q311*J311)+(R311*K311)+(S311*L311)+(T311*M311)),2)</f>
        <v>8</v>
      </c>
      <c r="V311" s="55">
        <f>IF(U311&gt;=8,8,U311)</f>
        <v>8</v>
      </c>
      <c r="W311" s="57">
        <v>313274126000</v>
      </c>
      <c r="X311" s="57"/>
      <c r="Y311" s="68"/>
      <c r="Z311" s="68"/>
      <c r="AA311" s="57"/>
      <c r="AB311" s="476">
        <f t="shared" si="352"/>
        <v>4.745688928558228</v>
      </c>
      <c r="AC311" s="536">
        <f t="shared" si="353"/>
        <v>56.948267142698739</v>
      </c>
      <c r="AD311" s="478">
        <f t="shared" si="355"/>
        <v>12</v>
      </c>
      <c r="AE311" s="59"/>
      <c r="AF311" s="59">
        <v>0.4</v>
      </c>
      <c r="AG311" s="263">
        <v>19.8</v>
      </c>
      <c r="AH311" s="60">
        <f t="shared" si="359"/>
        <v>40.199999999999996</v>
      </c>
      <c r="AI311" s="55">
        <f t="shared" si="356"/>
        <v>40</v>
      </c>
      <c r="AJ311" s="61"/>
      <c r="AK311" s="62"/>
      <c r="AL311" s="63"/>
      <c r="AM311" s="64">
        <f t="shared" si="360"/>
        <v>1</v>
      </c>
      <c r="AN311" s="65">
        <f t="shared" si="361"/>
        <v>0</v>
      </c>
      <c r="AO311" s="66"/>
    </row>
    <row r="312" spans="1:41" s="22" customFormat="1" ht="48" customHeight="1" x14ac:dyDescent="0.15">
      <c r="A312" s="43"/>
      <c r="B312" s="44"/>
      <c r="C312" s="45" t="s">
        <v>46</v>
      </c>
      <c r="D312" s="45" t="s">
        <v>1024</v>
      </c>
      <c r="E312" s="73" t="s">
        <v>1033</v>
      </c>
      <c r="F312" s="117"/>
      <c r="G312" s="46"/>
      <c r="H312" s="47" t="s">
        <v>1025</v>
      </c>
      <c r="I312" s="48">
        <v>0.6</v>
      </c>
      <c r="J312" s="49">
        <v>0.17</v>
      </c>
      <c r="K312" s="49">
        <v>0.23</v>
      </c>
      <c r="L312" s="49"/>
      <c r="M312" s="49"/>
      <c r="N312" s="50">
        <f t="shared" si="354"/>
        <v>1</v>
      </c>
      <c r="O312" s="51"/>
      <c r="P312" s="52">
        <v>8</v>
      </c>
      <c r="Q312" s="53">
        <v>8</v>
      </c>
      <c r="R312" s="53">
        <v>8</v>
      </c>
      <c r="S312" s="53"/>
      <c r="T312" s="53"/>
      <c r="U312" s="54">
        <f>ROUND(((P312*I312)+(Q312*J312)+(R312*K312)+(S312*L312)+(T312*M312)),2)</f>
        <v>8</v>
      </c>
      <c r="V312" s="55">
        <f>IF(U312&gt;=8,8,U312)</f>
        <v>8</v>
      </c>
      <c r="W312" s="56">
        <v>201778782000</v>
      </c>
      <c r="X312" s="57"/>
      <c r="Y312" s="57"/>
      <c r="Z312" s="56"/>
      <c r="AA312" s="167"/>
      <c r="AB312" s="476">
        <f t="shared" si="352"/>
        <v>3.6680182074993231</v>
      </c>
      <c r="AC312" s="536">
        <f t="shared" si="353"/>
        <v>44.016218489991878</v>
      </c>
      <c r="AD312" s="478">
        <f t="shared" si="355"/>
        <v>12</v>
      </c>
      <c r="AE312" s="59"/>
      <c r="AF312" s="59">
        <v>0.4</v>
      </c>
      <c r="AG312" s="263">
        <v>19.8</v>
      </c>
      <c r="AH312" s="60">
        <f t="shared" si="359"/>
        <v>40.199999999999996</v>
      </c>
      <c r="AI312" s="55">
        <f t="shared" si="356"/>
        <v>40</v>
      </c>
      <c r="AJ312" s="61"/>
      <c r="AK312" s="62"/>
      <c r="AL312" s="63"/>
      <c r="AM312" s="64">
        <f t="shared" si="360"/>
        <v>1</v>
      </c>
      <c r="AN312" s="65">
        <f t="shared" si="361"/>
        <v>0</v>
      </c>
      <c r="AO312" s="66"/>
    </row>
    <row r="313" spans="1:41" s="22" customFormat="1" ht="58.5" customHeight="1" x14ac:dyDescent="0.15">
      <c r="A313" s="43"/>
      <c r="B313" s="44"/>
      <c r="C313" s="45" t="s">
        <v>1028</v>
      </c>
      <c r="D313" s="82" t="s">
        <v>1039</v>
      </c>
      <c r="E313" s="82" t="s">
        <v>1041</v>
      </c>
      <c r="F313" s="82"/>
      <c r="G313" s="46"/>
      <c r="H313" s="47" t="s">
        <v>1016</v>
      </c>
      <c r="I313" s="48">
        <v>0.5</v>
      </c>
      <c r="J313" s="49">
        <v>0.31</v>
      </c>
      <c r="K313" s="49">
        <v>0.19</v>
      </c>
      <c r="L313" s="49"/>
      <c r="M313" s="49"/>
      <c r="N313" s="50">
        <f t="shared" si="354"/>
        <v>1</v>
      </c>
      <c r="O313" s="51"/>
      <c r="P313" s="52">
        <v>8</v>
      </c>
      <c r="Q313" s="53">
        <v>8</v>
      </c>
      <c r="R313" s="53">
        <v>8</v>
      </c>
      <c r="S313" s="53"/>
      <c r="T313" s="53"/>
      <c r="U313" s="54">
        <f>ROUND(((P313*I313)+(Q313*J313)+(R313*K313)+(S313*L313)+(T313*M313)),2)</f>
        <v>8</v>
      </c>
      <c r="V313" s="55">
        <f>IF(U313&gt;=8,8,U313)</f>
        <v>8</v>
      </c>
      <c r="W313" s="56">
        <v>758022495000</v>
      </c>
      <c r="X313" s="57"/>
      <c r="Y313" s="57"/>
      <c r="Z313" s="56"/>
      <c r="AA313" s="57"/>
      <c r="AB313" s="476">
        <f t="shared" si="352"/>
        <v>11.483038858177469</v>
      </c>
      <c r="AC313" s="536">
        <f t="shared" si="353"/>
        <v>137.79646629812964</v>
      </c>
      <c r="AD313" s="478">
        <f t="shared" si="355"/>
        <v>12</v>
      </c>
      <c r="AE313" s="59"/>
      <c r="AF313" s="59">
        <v>0.2</v>
      </c>
      <c r="AG313" s="263">
        <v>19.8</v>
      </c>
      <c r="AH313" s="60">
        <f t="shared" si="359"/>
        <v>40</v>
      </c>
      <c r="AI313" s="55">
        <f t="shared" si="356"/>
        <v>40</v>
      </c>
      <c r="AJ313" s="61"/>
      <c r="AK313" s="62"/>
      <c r="AL313" s="63"/>
      <c r="AM313" s="64">
        <f t="shared" si="360"/>
        <v>1</v>
      </c>
      <c r="AN313" s="65">
        <f t="shared" si="361"/>
        <v>0</v>
      </c>
      <c r="AO313" s="66"/>
    </row>
    <row r="314" spans="1:41" s="22" customFormat="1" ht="72.75" customHeight="1" x14ac:dyDescent="0.15">
      <c r="A314" s="43"/>
      <c r="B314" s="44"/>
      <c r="C314" s="80" t="s">
        <v>1045</v>
      </c>
      <c r="D314" s="45" t="s">
        <v>1031</v>
      </c>
      <c r="E314" s="45" t="s">
        <v>1046</v>
      </c>
      <c r="F314" s="45"/>
      <c r="G314" s="83"/>
      <c r="H314" s="47" t="s">
        <v>1046</v>
      </c>
      <c r="I314" s="48">
        <v>0.5</v>
      </c>
      <c r="J314" s="217">
        <v>0.30009999999999998</v>
      </c>
      <c r="K314" s="217">
        <v>0.19989999999999999</v>
      </c>
      <c r="L314" s="49"/>
      <c r="M314" s="49"/>
      <c r="N314" s="50">
        <f t="shared" si="354"/>
        <v>1</v>
      </c>
      <c r="O314" s="51"/>
      <c r="P314" s="52">
        <v>8</v>
      </c>
      <c r="Q314" s="53">
        <v>8</v>
      </c>
      <c r="R314" s="53"/>
      <c r="S314" s="53"/>
      <c r="T314" s="53"/>
      <c r="U314" s="54">
        <f>ROUND(((P314*I314)+(Q314*J314)+(R314*K314)+(S314*L314)+(T314*M314)),2)</f>
        <v>6.4</v>
      </c>
      <c r="V314" s="55">
        <f>IF(U314&gt;=8,8,U314)</f>
        <v>6.4</v>
      </c>
      <c r="W314" s="56"/>
      <c r="X314" s="68">
        <v>32073376000</v>
      </c>
      <c r="Y314" s="68"/>
      <c r="Z314" s="68"/>
      <c r="AA314" s="57"/>
      <c r="AB314" s="476">
        <f t="shared" si="352"/>
        <v>0.29161872526902533</v>
      </c>
      <c r="AC314" s="536">
        <f t="shared" si="353"/>
        <v>3.4994247032283039</v>
      </c>
      <c r="AD314" s="478">
        <f t="shared" si="355"/>
        <v>3.4994247032283039</v>
      </c>
      <c r="AE314" s="59"/>
      <c r="AF314" s="59">
        <v>0.2</v>
      </c>
      <c r="AG314" s="496">
        <v>19.8</v>
      </c>
      <c r="AH314" s="60">
        <f t="shared" si="359"/>
        <v>29.899424703228302</v>
      </c>
      <c r="AI314" s="55">
        <f t="shared" si="356"/>
        <v>29.899424703228302</v>
      </c>
      <c r="AJ314" s="61"/>
      <c r="AK314" s="62"/>
      <c r="AL314" s="63"/>
      <c r="AM314" s="64">
        <f t="shared" si="360"/>
        <v>1</v>
      </c>
      <c r="AN314" s="65">
        <f t="shared" si="361"/>
        <v>0</v>
      </c>
      <c r="AO314" s="66"/>
    </row>
    <row r="315" spans="1:41" s="22" customFormat="1" ht="46.5" customHeight="1" x14ac:dyDescent="0.15">
      <c r="A315" s="43"/>
      <c r="B315" s="44"/>
      <c r="C315" s="45" t="s">
        <v>43</v>
      </c>
      <c r="D315" s="45" t="s">
        <v>1043</v>
      </c>
      <c r="E315" s="45"/>
      <c r="F315" s="45"/>
      <c r="G315" s="46"/>
      <c r="H315" s="47" t="s">
        <v>45</v>
      </c>
      <c r="I315" s="48">
        <v>0.69</v>
      </c>
      <c r="J315" s="49">
        <v>0.31</v>
      </c>
      <c r="K315" s="49"/>
      <c r="L315" s="49"/>
      <c r="M315" s="49"/>
      <c r="N315" s="50">
        <f t="shared" si="354"/>
        <v>1</v>
      </c>
      <c r="O315" s="51"/>
      <c r="P315" s="52">
        <v>8</v>
      </c>
      <c r="Q315" s="53">
        <v>8</v>
      </c>
      <c r="R315" s="53"/>
      <c r="S315" s="53"/>
      <c r="T315" s="53"/>
      <c r="U315" s="54">
        <f>ROUND(((P315*I315)+(Q315*J315)+(R315*K315)+(S315*L315)+(T315*M315)),2)</f>
        <v>8</v>
      </c>
      <c r="V315" s="55">
        <f>IF(U315&gt;=8,8,U315)</f>
        <v>8</v>
      </c>
      <c r="W315" s="56">
        <v>192139877000</v>
      </c>
      <c r="X315" s="57">
        <v>13581395000</v>
      </c>
      <c r="Y315" s="57"/>
      <c r="Z315" s="68"/>
      <c r="AA315" s="57"/>
      <c r="AB315" s="476">
        <f t="shared" si="352"/>
        <v>4.1442768469419962</v>
      </c>
      <c r="AC315" s="536">
        <f t="shared" si="353"/>
        <v>49.731322163303957</v>
      </c>
      <c r="AD315" s="478">
        <f t="shared" si="355"/>
        <v>12</v>
      </c>
      <c r="AE315" s="59"/>
      <c r="AF315" s="59">
        <v>0.2</v>
      </c>
      <c r="AG315" s="263">
        <v>19.8</v>
      </c>
      <c r="AH315" s="60">
        <f t="shared" si="359"/>
        <v>40</v>
      </c>
      <c r="AI315" s="55">
        <f t="shared" si="356"/>
        <v>40</v>
      </c>
      <c r="AJ315" s="61"/>
      <c r="AK315" s="62"/>
      <c r="AL315" s="63"/>
      <c r="AM315" s="64">
        <f t="shared" si="360"/>
        <v>1</v>
      </c>
      <c r="AN315" s="65">
        <f t="shared" si="361"/>
        <v>0</v>
      </c>
      <c r="AO315" s="66"/>
    </row>
    <row r="316" spans="1:41" s="22" customFormat="1" ht="67.5" customHeight="1" thickBot="1" x14ac:dyDescent="0.2">
      <c r="A316" s="84"/>
      <c r="B316" s="346"/>
      <c r="C316" s="88"/>
      <c r="D316" s="86"/>
      <c r="E316" s="87"/>
      <c r="F316" s="87"/>
      <c r="G316" s="87"/>
      <c r="H316" s="90"/>
      <c r="I316" s="88"/>
      <c r="J316" s="86"/>
      <c r="K316" s="86"/>
      <c r="L316" s="88"/>
      <c r="M316" s="87"/>
      <c r="N316" s="89"/>
      <c r="O316" s="90"/>
      <c r="P316" s="88"/>
      <c r="Q316" s="86"/>
      <c r="R316" s="86"/>
      <c r="S316" s="88"/>
      <c r="T316" s="87"/>
      <c r="U316" s="91"/>
      <c r="V316" s="92"/>
      <c r="W316" s="93"/>
      <c r="X316" s="94"/>
      <c r="Y316" s="94"/>
      <c r="Z316" s="93"/>
      <c r="AA316" s="95"/>
      <c r="AB316" s="476">
        <f t="shared" si="352"/>
        <v>0</v>
      </c>
      <c r="AC316" s="536">
        <f t="shared" si="353"/>
        <v>0</v>
      </c>
      <c r="AD316" s="96"/>
      <c r="AE316" s="97"/>
      <c r="AF316" s="97"/>
      <c r="AG316" s="530"/>
      <c r="AH316" s="450">
        <f t="shared" si="359"/>
        <v>0</v>
      </c>
      <c r="AI316" s="98"/>
      <c r="AJ316" s="94"/>
      <c r="AK316" s="87"/>
      <c r="AL316" s="99"/>
      <c r="AM316" s="100"/>
      <c r="AN316" s="479"/>
      <c r="AO316" s="102"/>
    </row>
    <row r="317" spans="1:41" s="22" customFormat="1" ht="48" customHeight="1" x14ac:dyDescent="0.15">
      <c r="A317" s="43"/>
      <c r="B317" s="225"/>
      <c r="C317" s="45" t="s">
        <v>1048</v>
      </c>
      <c r="D317" s="45" t="s">
        <v>42</v>
      </c>
      <c r="E317" s="868"/>
      <c r="F317" s="869"/>
      <c r="G317" s="46"/>
      <c r="H317" s="47"/>
      <c r="I317" s="172">
        <v>0.69989999999999997</v>
      </c>
      <c r="J317" s="217">
        <v>0.30009999999999998</v>
      </c>
      <c r="K317" s="49"/>
      <c r="L317" s="49"/>
      <c r="M317" s="49"/>
      <c r="N317" s="50">
        <f>SUM(I317:M317)</f>
        <v>1</v>
      </c>
      <c r="O317" s="51"/>
      <c r="P317" s="52">
        <v>8</v>
      </c>
      <c r="Q317" s="53">
        <v>8</v>
      </c>
      <c r="R317" s="53"/>
      <c r="S317" s="53"/>
      <c r="T317" s="53"/>
      <c r="U317" s="54">
        <f>ROUND(((P317*I317)+(Q317*J317)+(R317*K317)+(S317*L317)+(T317*M317)),2)</f>
        <v>8</v>
      </c>
      <c r="V317" s="55">
        <f>IF(U317&gt;=8,8,U317)</f>
        <v>8</v>
      </c>
      <c r="W317" s="72">
        <v>85286938000</v>
      </c>
      <c r="X317" s="56">
        <v>71722576000</v>
      </c>
      <c r="Y317" s="57"/>
      <c r="Z317" s="56"/>
      <c r="AA317" s="167"/>
      <c r="AB317" s="476">
        <f t="shared" si="352"/>
        <v>2.4606383702627808</v>
      </c>
      <c r="AC317" s="536">
        <f t="shared" si="353"/>
        <v>29.527660443153369</v>
      </c>
      <c r="AD317" s="478">
        <f>IF(AC317&gt;=12,12,AC317)</f>
        <v>12</v>
      </c>
      <c r="AE317" s="182"/>
      <c r="AF317" s="59">
        <v>0.2</v>
      </c>
      <c r="AG317" s="263">
        <v>19.8</v>
      </c>
      <c r="AH317" s="60">
        <f>V317+AD317+AG317+AE317+AF317</f>
        <v>40</v>
      </c>
      <c r="AI317" s="55">
        <f>IF(AH317&gt;=40,40,AH317)</f>
        <v>40</v>
      </c>
      <c r="AJ317" s="61"/>
      <c r="AK317" s="62"/>
      <c r="AL317" s="63"/>
      <c r="AM317" s="64">
        <f>100%+AL317</f>
        <v>1</v>
      </c>
      <c r="AN317" s="65">
        <f>ROUNDUP((($E$2*AM317-$AN$4)*AJ317+$AN$4),-3)</f>
        <v>0</v>
      </c>
      <c r="AO317" s="66"/>
    </row>
    <row r="318" spans="1:41" s="22" customFormat="1" ht="58.5" customHeight="1" x14ac:dyDescent="0.15">
      <c r="A318" s="43"/>
      <c r="B318" s="44"/>
      <c r="C318" s="82">
        <v>91.05</v>
      </c>
      <c r="D318" s="82">
        <v>88</v>
      </c>
      <c r="E318" s="83">
        <v>88</v>
      </c>
      <c r="F318" s="82"/>
      <c r="G318" s="46"/>
      <c r="H318" s="47"/>
      <c r="I318" s="48"/>
      <c r="J318" s="49"/>
      <c r="K318" s="49"/>
      <c r="L318" s="49"/>
      <c r="M318" s="49"/>
      <c r="N318" s="50"/>
      <c r="O318" s="51"/>
      <c r="P318" s="52"/>
      <c r="Q318" s="53"/>
      <c r="R318" s="53"/>
      <c r="S318" s="53"/>
      <c r="T318" s="53"/>
      <c r="U318" s="54"/>
      <c r="V318" s="55"/>
      <c r="W318" s="56"/>
      <c r="X318" s="57"/>
      <c r="Y318" s="57"/>
      <c r="Z318" s="56"/>
      <c r="AA318" s="57"/>
      <c r="AB318" s="476">
        <f t="shared" si="352"/>
        <v>0</v>
      </c>
      <c r="AC318" s="536">
        <f t="shared" si="353"/>
        <v>0</v>
      </c>
      <c r="AD318" s="478"/>
      <c r="AE318" s="59"/>
      <c r="AF318" s="59"/>
      <c r="AG318" s="263"/>
      <c r="AH318" s="60"/>
      <c r="AI318" s="55"/>
      <c r="AJ318" s="61"/>
      <c r="AK318" s="62"/>
      <c r="AL318" s="63"/>
      <c r="AM318" s="64"/>
      <c r="AN318" s="65"/>
      <c r="AO318" s="66"/>
    </row>
    <row r="319" spans="1:41" s="22" customFormat="1" ht="58.5" customHeight="1" x14ac:dyDescent="0.15">
      <c r="A319" s="43"/>
      <c r="B319" s="44"/>
      <c r="C319" s="539">
        <f>I313</f>
        <v>0.5</v>
      </c>
      <c r="D319" s="539">
        <f>J313</f>
        <v>0.31</v>
      </c>
      <c r="E319" s="539">
        <f>K313</f>
        <v>0.19</v>
      </c>
      <c r="F319" s="45"/>
      <c r="G319" s="79"/>
      <c r="H319" s="47"/>
      <c r="I319" s="48"/>
      <c r="J319" s="49"/>
      <c r="K319" s="49"/>
      <c r="L319" s="49"/>
      <c r="M319" s="49"/>
      <c r="N319" s="50"/>
      <c r="O319" s="51"/>
      <c r="P319" s="52"/>
      <c r="Q319" s="53"/>
      <c r="R319" s="53"/>
      <c r="S319" s="53"/>
      <c r="T319" s="53"/>
      <c r="U319" s="54"/>
      <c r="V319" s="55"/>
      <c r="W319" s="56"/>
      <c r="X319" s="57"/>
      <c r="Y319" s="57"/>
      <c r="Z319" s="56"/>
      <c r="AA319" s="57"/>
      <c r="AB319" s="476">
        <f t="shared" si="352"/>
        <v>0</v>
      </c>
      <c r="AC319" s="536">
        <f t="shared" si="353"/>
        <v>0</v>
      </c>
      <c r="AD319" s="478"/>
      <c r="AE319" s="59"/>
      <c r="AF319" s="59"/>
      <c r="AG319" s="263"/>
      <c r="AH319" s="60"/>
      <c r="AI319" s="55"/>
      <c r="AJ319" s="61"/>
      <c r="AK319" s="62"/>
      <c r="AL319" s="63"/>
      <c r="AM319" s="64"/>
      <c r="AN319" s="65"/>
      <c r="AO319" s="66"/>
    </row>
    <row r="320" spans="1:41" s="22" customFormat="1" ht="58.5" customHeight="1" x14ac:dyDescent="0.15">
      <c r="A320" s="43"/>
      <c r="B320" s="44"/>
      <c r="C320" s="82">
        <f>C318*C319</f>
        <v>45.524999999999999</v>
      </c>
      <c r="D320" s="82">
        <f>D318*D319</f>
        <v>27.28</v>
      </c>
      <c r="E320" s="82">
        <f>E318*E319</f>
        <v>16.72</v>
      </c>
      <c r="F320" s="45">
        <f>SUM(C320:E320)</f>
        <v>89.525000000000006</v>
      </c>
      <c r="G320" s="79"/>
      <c r="H320" s="47"/>
      <c r="I320" s="48"/>
      <c r="J320" s="49"/>
      <c r="K320" s="49"/>
      <c r="L320" s="49"/>
      <c r="M320" s="49"/>
      <c r="N320" s="50"/>
      <c r="O320" s="51"/>
      <c r="P320" s="52"/>
      <c r="Q320" s="53"/>
      <c r="R320" s="53"/>
      <c r="S320" s="53"/>
      <c r="T320" s="53"/>
      <c r="U320" s="54"/>
      <c r="V320" s="55"/>
      <c r="W320" s="56"/>
      <c r="X320" s="57"/>
      <c r="Y320" s="57"/>
      <c r="Z320" s="56"/>
      <c r="AA320" s="57"/>
      <c r="AB320" s="476">
        <f t="shared" si="352"/>
        <v>0</v>
      </c>
      <c r="AC320" s="536">
        <f t="shared" si="353"/>
        <v>0</v>
      </c>
      <c r="AD320" s="478"/>
      <c r="AE320" s="59"/>
      <c r="AF320" s="59"/>
      <c r="AG320" s="263"/>
      <c r="AH320" s="60"/>
      <c r="AI320" s="55"/>
      <c r="AJ320" s="61"/>
      <c r="AK320" s="62"/>
      <c r="AL320" s="63"/>
      <c r="AM320" s="64"/>
      <c r="AN320" s="65"/>
      <c r="AO320" s="66"/>
    </row>
    <row r="321" spans="1:41" s="22" customFormat="1" ht="48" customHeight="1" x14ac:dyDescent="0.15">
      <c r="A321" s="43"/>
      <c r="B321" s="44"/>
      <c r="C321" s="82" t="s">
        <v>65</v>
      </c>
      <c r="D321" s="82"/>
      <c r="E321" s="45"/>
      <c r="F321" s="82" t="s">
        <v>1034</v>
      </c>
      <c r="G321" s="46"/>
      <c r="H321" s="47" t="s">
        <v>912</v>
      </c>
      <c r="I321" s="48">
        <v>0.6</v>
      </c>
      <c r="J321" s="49">
        <v>0.4</v>
      </c>
      <c r="K321" s="49"/>
      <c r="L321" s="49"/>
      <c r="M321" s="49"/>
      <c r="N321" s="50">
        <f t="shared" ref="N321:N326" si="362">SUM(I321:M321)</f>
        <v>1</v>
      </c>
      <c r="O321" s="51"/>
      <c r="P321" s="52">
        <v>8</v>
      </c>
      <c r="Q321" s="53">
        <v>8</v>
      </c>
      <c r="R321" s="53"/>
      <c r="S321" s="53"/>
      <c r="T321" s="53"/>
      <c r="U321" s="54">
        <f>ROUND(((P321*I321)+(Q321*J321)+(R321*K321)+(S321*L321)+(T321*M321)),2)</f>
        <v>8</v>
      </c>
      <c r="V321" s="55">
        <f>IF(U321&gt;=8,8,U321)</f>
        <v>8</v>
      </c>
      <c r="W321" s="57">
        <v>72627279000</v>
      </c>
      <c r="X321" s="56">
        <v>34100538000</v>
      </c>
      <c r="Y321" s="56"/>
      <c r="Z321" s="56"/>
      <c r="AA321" s="57"/>
      <c r="AB321" s="476">
        <f t="shared" si="352"/>
        <v>1.7335111969940176</v>
      </c>
      <c r="AC321" s="536">
        <f t="shared" si="353"/>
        <v>20.802134363928211</v>
      </c>
      <c r="AD321" s="478">
        <f>IF(AC321&gt;=12,12,AC321)</f>
        <v>12</v>
      </c>
      <c r="AE321" s="59"/>
      <c r="AF321" s="59"/>
      <c r="AG321" s="263">
        <v>19.8</v>
      </c>
      <c r="AH321" s="60">
        <f t="shared" si="359"/>
        <v>39.799999999999997</v>
      </c>
      <c r="AI321" s="55">
        <f>IF(AH321&gt;=40,40,AH321)</f>
        <v>39.799999999999997</v>
      </c>
      <c r="AJ321" s="61"/>
      <c r="AK321" s="62"/>
      <c r="AL321" s="63"/>
      <c r="AM321" s="64"/>
      <c r="AN321" s="65"/>
      <c r="AO321" s="66"/>
    </row>
    <row r="322" spans="1:41" s="22" customFormat="1" ht="48" customHeight="1" x14ac:dyDescent="0.15">
      <c r="A322" s="43"/>
      <c r="B322" s="225"/>
      <c r="C322" s="540" t="s">
        <v>129</v>
      </c>
      <c r="D322" s="82" t="s">
        <v>65</v>
      </c>
      <c r="E322" s="843"/>
      <c r="F322" s="845"/>
      <c r="G322" s="46"/>
      <c r="H322" s="47"/>
      <c r="I322" s="172">
        <v>0.75</v>
      </c>
      <c r="J322" s="217">
        <v>0.25</v>
      </c>
      <c r="K322" s="49"/>
      <c r="L322" s="49"/>
      <c r="M322" s="49"/>
      <c r="N322" s="50">
        <f t="shared" si="362"/>
        <v>1</v>
      </c>
      <c r="O322" s="51"/>
      <c r="P322" s="52">
        <v>8</v>
      </c>
      <c r="Q322" s="53">
        <v>8</v>
      </c>
      <c r="R322" s="53"/>
      <c r="S322" s="53"/>
      <c r="T322" s="53"/>
      <c r="U322" s="54">
        <f>ROUND(((P322*I322)+(Q322*J322)+(R322*K322)+(S322*L322)+(T322*M322)),2)</f>
        <v>8</v>
      </c>
      <c r="V322" s="55">
        <f>IF(U322&gt;=8,8,U322)</f>
        <v>8</v>
      </c>
      <c r="W322" s="72">
        <v>86060576000</v>
      </c>
      <c r="X322" s="57">
        <v>72627279000</v>
      </c>
      <c r="Y322" s="57"/>
      <c r="Z322" s="56"/>
      <c r="AA322" s="167"/>
      <c r="AB322" s="476">
        <f t="shared" si="352"/>
        <v>2.5056595992023314</v>
      </c>
      <c r="AC322" s="536">
        <f t="shared" si="353"/>
        <v>30.067915190427975</v>
      </c>
      <c r="AD322" s="478">
        <f>IF(AC322&gt;=12,12,AC322)</f>
        <v>12</v>
      </c>
      <c r="AE322" s="182"/>
      <c r="AF322" s="59"/>
      <c r="AG322" s="263">
        <v>19.8</v>
      </c>
      <c r="AH322" s="60">
        <f>V322+AD322+AG322+AE322+AF322</f>
        <v>39.799999999999997</v>
      </c>
      <c r="AI322" s="55">
        <f>IF(AH322&gt;=40,40,AH322)</f>
        <v>39.799999999999997</v>
      </c>
      <c r="AJ322" s="61"/>
      <c r="AK322" s="62"/>
      <c r="AL322" s="63"/>
      <c r="AM322" s="64">
        <f>100%+AL322</f>
        <v>1</v>
      </c>
      <c r="AN322" s="65">
        <f>ROUNDUP((($E$2*AM322-$AN$4)*AJ322+$AN$4),-3)</f>
        <v>0</v>
      </c>
      <c r="AO322" s="66"/>
    </row>
    <row r="323" spans="1:41" s="22" customFormat="1" ht="48" customHeight="1" x14ac:dyDescent="0.15">
      <c r="A323" s="43"/>
      <c r="B323" s="225"/>
      <c r="C323" s="112" t="s">
        <v>926</v>
      </c>
      <c r="D323" s="45" t="s">
        <v>42</v>
      </c>
      <c r="E323" s="870"/>
      <c r="F323" s="871"/>
      <c r="G323" s="46"/>
      <c r="H323" s="47"/>
      <c r="I323" s="172">
        <v>0.6</v>
      </c>
      <c r="J323" s="217">
        <v>0.4</v>
      </c>
      <c r="K323" s="49"/>
      <c r="L323" s="49"/>
      <c r="M323" s="49"/>
      <c r="N323" s="50">
        <f t="shared" si="362"/>
        <v>1</v>
      </c>
      <c r="O323" s="51"/>
      <c r="P323" s="52">
        <v>8</v>
      </c>
      <c r="Q323" s="53">
        <v>8</v>
      </c>
      <c r="R323" s="53"/>
      <c r="S323" s="53"/>
      <c r="T323" s="53"/>
      <c r="U323" s="54">
        <f>ROUND(((P323*I323)+(Q323*J323)+(R323*K323)+(S323*L323)+(T323*M323)),2)</f>
        <v>8</v>
      </c>
      <c r="V323" s="55">
        <f>IF(U323&gt;=8,8,U323)</f>
        <v>8</v>
      </c>
      <c r="W323" s="57">
        <v>87107395000</v>
      </c>
      <c r="X323" s="56">
        <v>71722576000</v>
      </c>
      <c r="Y323" s="57"/>
      <c r="Z323" s="56"/>
      <c r="AA323" s="167"/>
      <c r="AB323" s="476">
        <f t="shared" si="352"/>
        <v>2.4526760564233729</v>
      </c>
      <c r="AC323" s="536">
        <f t="shared" si="353"/>
        <v>29.432112677080475</v>
      </c>
      <c r="AD323" s="478">
        <f>IF(AC323&gt;=12,12,AC323)</f>
        <v>12</v>
      </c>
      <c r="AE323" s="182"/>
      <c r="AF323" s="59"/>
      <c r="AG323" s="263">
        <v>19.8</v>
      </c>
      <c r="AH323" s="60">
        <f>V323+AD323+AG323+AE323+AF323</f>
        <v>39.799999999999997</v>
      </c>
      <c r="AI323" s="55">
        <f>IF(AH323&gt;=40,40,AH323)</f>
        <v>39.799999999999997</v>
      </c>
      <c r="AJ323" s="61"/>
      <c r="AK323" s="62"/>
      <c r="AL323" s="63"/>
      <c r="AM323" s="64">
        <f>100%+AL323</f>
        <v>1</v>
      </c>
      <c r="AN323" s="65">
        <f>ROUNDUP((($E$2*AM323-$AN$4)*AJ323+$AN$4),-3)</f>
        <v>0</v>
      </c>
      <c r="AO323" s="66"/>
    </row>
    <row r="324" spans="1:41" s="22" customFormat="1" ht="48" customHeight="1" x14ac:dyDescent="0.15">
      <c r="A324" s="43"/>
      <c r="B324" s="44"/>
      <c r="C324" s="112" t="s">
        <v>917</v>
      </c>
      <c r="D324" s="45"/>
      <c r="E324" s="45"/>
      <c r="F324" s="45"/>
      <c r="G324" s="46"/>
      <c r="H324" s="47" t="s">
        <v>250</v>
      </c>
      <c r="I324" s="48">
        <v>0.65</v>
      </c>
      <c r="J324" s="49">
        <v>0.35</v>
      </c>
      <c r="K324" s="49"/>
      <c r="L324" s="49"/>
      <c r="M324" s="49"/>
      <c r="N324" s="50">
        <f t="shared" si="362"/>
        <v>1</v>
      </c>
      <c r="O324" s="51"/>
      <c r="P324" s="52">
        <v>8</v>
      </c>
      <c r="Q324" s="166">
        <v>7.8</v>
      </c>
      <c r="R324" s="53"/>
      <c r="S324" s="53"/>
      <c r="T324" s="53"/>
      <c r="U324" s="54">
        <f>ROUND(((P324*I324)+(Q324*J324)+(R324*K324)+(S324*L324)+(T324*M324)),2)</f>
        <v>7.93</v>
      </c>
      <c r="V324" s="55">
        <f>IF(U324&gt;=8,8,U324)</f>
        <v>7.93</v>
      </c>
      <c r="W324" s="56">
        <v>71722576000</v>
      </c>
      <c r="X324" s="56">
        <v>29635592000</v>
      </c>
      <c r="Y324" s="56"/>
      <c r="Z324" s="56"/>
      <c r="AA324" s="57"/>
      <c r="AB324" s="476">
        <f t="shared" si="352"/>
        <v>1.7267109250449462</v>
      </c>
      <c r="AC324" s="536">
        <f t="shared" si="353"/>
        <v>20.720531100539354</v>
      </c>
      <c r="AD324" s="478">
        <f>IF(AC324&gt;=12,12,AC324)</f>
        <v>12</v>
      </c>
      <c r="AE324" s="59"/>
      <c r="AF324" s="59"/>
      <c r="AG324" s="263">
        <v>19.8</v>
      </c>
      <c r="AH324" s="60">
        <f t="shared" si="359"/>
        <v>39.730000000000004</v>
      </c>
      <c r="AI324" s="55">
        <f>IF(AH324&gt;=40,40,AH324)</f>
        <v>39.730000000000004</v>
      </c>
      <c r="AJ324" s="61"/>
      <c r="AK324" s="62"/>
      <c r="AL324" s="63"/>
      <c r="AM324" s="64"/>
      <c r="AN324" s="65"/>
      <c r="AO324" s="66"/>
    </row>
    <row r="325" spans="1:41" s="22" customFormat="1" ht="54" customHeight="1" x14ac:dyDescent="0.15">
      <c r="A325" s="43"/>
      <c r="B325" s="44"/>
      <c r="C325" s="112" t="s">
        <v>202</v>
      </c>
      <c r="D325" s="45"/>
      <c r="E325" s="112" t="s">
        <v>50</v>
      </c>
      <c r="F325" s="45"/>
      <c r="G325" s="46"/>
      <c r="H325" s="47" t="s">
        <v>1011</v>
      </c>
      <c r="I325" s="48">
        <v>0.5</v>
      </c>
      <c r="J325" s="49">
        <v>0.30099999999999999</v>
      </c>
      <c r="K325" s="49">
        <v>0.19900000000000001</v>
      </c>
      <c r="L325" s="49"/>
      <c r="M325" s="49"/>
      <c r="N325" s="50">
        <f t="shared" si="362"/>
        <v>1</v>
      </c>
      <c r="O325" s="51"/>
      <c r="P325" s="52">
        <v>8</v>
      </c>
      <c r="Q325" s="53">
        <v>8</v>
      </c>
      <c r="R325" s="53">
        <v>8</v>
      </c>
      <c r="S325" s="53"/>
      <c r="T325" s="53"/>
      <c r="U325" s="54">
        <f>ROUND(((P325*I325)+(Q325*J325)+(R325*K325)+(S325*L325)+(T325*M325)),2)</f>
        <v>8</v>
      </c>
      <c r="V325" s="55">
        <f>IF(U325&gt;=8,8,U325)</f>
        <v>8</v>
      </c>
      <c r="W325" s="56">
        <v>27721251000</v>
      </c>
      <c r="X325" s="56">
        <v>1666647000</v>
      </c>
      <c r="Y325" s="57">
        <v>309694161000</v>
      </c>
      <c r="Z325" s="56"/>
      <c r="AA325" s="57"/>
      <c r="AB325" s="476">
        <f t="shared" si="352"/>
        <v>2.3023392675553489</v>
      </c>
      <c r="AC325" s="536">
        <f t="shared" si="353"/>
        <v>27.628071210664189</v>
      </c>
      <c r="AD325" s="478">
        <f>IF(AC325&gt;=12,12,AC325)</f>
        <v>12</v>
      </c>
      <c r="AE325" s="59"/>
      <c r="AF325" s="59"/>
      <c r="AG325" s="263">
        <v>19.8</v>
      </c>
      <c r="AH325" s="60">
        <f t="shared" si="359"/>
        <v>39.799999999999997</v>
      </c>
      <c r="AI325" s="55">
        <f>IF(AH325&gt;=40,40,AH325)</f>
        <v>39.799999999999997</v>
      </c>
      <c r="AJ325" s="61"/>
      <c r="AK325" s="62"/>
      <c r="AL325" s="63"/>
      <c r="AM325" s="64">
        <f>100%+AL325</f>
        <v>1</v>
      </c>
      <c r="AN325" s="65">
        <f>ROUNDUP((($E$2*AM325-$AN$4)*AJ325+$AN$4),-3)</f>
        <v>0</v>
      </c>
      <c r="AO325" s="66"/>
    </row>
    <row r="326" spans="1:41" s="22" customFormat="1" ht="48" customHeight="1" x14ac:dyDescent="0.15">
      <c r="A326" s="43"/>
      <c r="B326" s="44"/>
      <c r="C326" s="82"/>
      <c r="D326" s="45"/>
      <c r="E326" s="82"/>
      <c r="F326" s="45"/>
      <c r="G326" s="46"/>
      <c r="H326" s="47"/>
      <c r="I326" s="497">
        <v>88</v>
      </c>
      <c r="J326" s="498">
        <v>92.5</v>
      </c>
      <c r="K326" s="49"/>
      <c r="L326" s="49"/>
      <c r="M326" s="49"/>
      <c r="N326" s="50">
        <f t="shared" si="362"/>
        <v>180.5</v>
      </c>
      <c r="O326" s="51"/>
      <c r="P326" s="52"/>
      <c r="Q326" s="53"/>
      <c r="R326" s="53"/>
      <c r="S326" s="53"/>
      <c r="T326" s="53"/>
      <c r="U326" s="54"/>
      <c r="V326" s="55"/>
      <c r="W326" s="56"/>
      <c r="X326" s="56"/>
      <c r="Y326" s="57"/>
      <c r="Z326" s="56"/>
      <c r="AA326" s="57"/>
      <c r="AB326" s="476">
        <f t="shared" si="352"/>
        <v>0</v>
      </c>
      <c r="AC326" s="536">
        <f t="shared" si="353"/>
        <v>0</v>
      </c>
      <c r="AD326" s="478"/>
      <c r="AE326" s="59"/>
      <c r="AF326" s="59"/>
      <c r="AG326" s="263"/>
      <c r="AH326" s="60"/>
      <c r="AI326" s="55"/>
      <c r="AJ326" s="61"/>
      <c r="AK326" s="62"/>
      <c r="AL326" s="63"/>
      <c r="AM326" s="64"/>
      <c r="AN326" s="65"/>
      <c r="AO326" s="66"/>
    </row>
    <row r="327" spans="1:41" s="22" customFormat="1" ht="48" customHeight="1" x14ac:dyDescent="0.15">
      <c r="A327" s="43"/>
      <c r="B327" s="44"/>
      <c r="C327" s="82"/>
      <c r="D327" s="45"/>
      <c r="E327" s="45"/>
      <c r="F327" s="45"/>
      <c r="G327" s="46"/>
      <c r="H327" s="47"/>
      <c r="I327" s="48"/>
      <c r="J327" s="49"/>
      <c r="K327" s="49"/>
      <c r="L327" s="49"/>
      <c r="M327" s="49"/>
      <c r="N327" s="50"/>
      <c r="O327" s="51"/>
      <c r="P327" s="52"/>
      <c r="Q327" s="53"/>
      <c r="R327" s="53"/>
      <c r="S327" s="53"/>
      <c r="T327" s="53"/>
      <c r="U327" s="54"/>
      <c r="V327" s="55"/>
      <c r="W327" s="57"/>
      <c r="X327" s="57"/>
      <c r="Y327" s="56"/>
      <c r="Z327" s="68"/>
      <c r="AA327" s="57"/>
      <c r="AB327" s="476">
        <f t="shared" si="352"/>
        <v>0</v>
      </c>
      <c r="AC327" s="536">
        <f t="shared" si="353"/>
        <v>0</v>
      </c>
      <c r="AD327" s="478"/>
      <c r="AE327" s="59"/>
      <c r="AF327" s="59"/>
      <c r="AG327" s="263"/>
      <c r="AH327" s="60"/>
      <c r="AI327" s="55"/>
      <c r="AJ327" s="61"/>
      <c r="AK327" s="62"/>
      <c r="AL327" s="63"/>
      <c r="AM327" s="64"/>
      <c r="AN327" s="65"/>
      <c r="AO327" s="66"/>
    </row>
    <row r="328" spans="1:41" s="22" customFormat="1" ht="48" customHeight="1" x14ac:dyDescent="0.15">
      <c r="A328" s="43"/>
      <c r="B328" s="44"/>
      <c r="C328" s="82"/>
      <c r="D328" s="45"/>
      <c r="E328" s="82"/>
      <c r="F328" s="45"/>
      <c r="G328" s="46"/>
      <c r="H328" s="47"/>
      <c r="I328" s="538"/>
      <c r="J328" s="538"/>
      <c r="K328" s="498"/>
      <c r="L328" s="49"/>
      <c r="M328" s="49"/>
      <c r="N328" s="50"/>
      <c r="O328" s="51"/>
      <c r="P328" s="52"/>
      <c r="Q328" s="53"/>
      <c r="R328" s="53"/>
      <c r="S328" s="53"/>
      <c r="T328" s="53"/>
      <c r="U328" s="54"/>
      <c r="V328" s="55"/>
      <c r="W328" s="56"/>
      <c r="X328" s="56"/>
      <c r="Y328" s="57"/>
      <c r="Z328" s="56"/>
      <c r="AA328" s="57"/>
      <c r="AB328" s="476">
        <f t="shared" si="352"/>
        <v>0</v>
      </c>
      <c r="AC328" s="536">
        <f t="shared" si="353"/>
        <v>0</v>
      </c>
      <c r="AD328" s="478"/>
      <c r="AE328" s="59"/>
      <c r="AF328" s="59"/>
      <c r="AG328" s="263"/>
      <c r="AH328" s="60"/>
      <c r="AI328" s="55"/>
      <c r="AJ328" s="61"/>
      <c r="AK328" s="62"/>
      <c r="AL328" s="63"/>
      <c r="AM328" s="64"/>
      <c r="AN328" s="65"/>
      <c r="AO328" s="66"/>
    </row>
    <row r="329" spans="1:41" s="22" customFormat="1" ht="48" customHeight="1" x14ac:dyDescent="0.15">
      <c r="A329" s="43"/>
      <c r="B329" s="44"/>
      <c r="C329" s="45" t="s">
        <v>1014</v>
      </c>
      <c r="D329" s="117"/>
      <c r="E329" s="45"/>
      <c r="F329" s="82"/>
      <c r="G329" s="46"/>
      <c r="H329" s="47"/>
      <c r="I329" s="48">
        <v>0.75</v>
      </c>
      <c r="J329" s="49">
        <v>0.25</v>
      </c>
      <c r="K329" s="49"/>
      <c r="L329" s="49"/>
      <c r="M329" s="49"/>
      <c r="N329" s="50">
        <f>SUM(I329:M329)</f>
        <v>1</v>
      </c>
      <c r="O329" s="51"/>
      <c r="P329" s="52">
        <v>8</v>
      </c>
      <c r="Q329" s="166">
        <v>8</v>
      </c>
      <c r="R329" s="53"/>
      <c r="S329" s="53"/>
      <c r="T329" s="53"/>
      <c r="U329" s="54">
        <f>ROUND(((P329*I329)+(Q329*J329)+(R329*K329)+(S329*L329)+(T329*M329)),2)</f>
        <v>8</v>
      </c>
      <c r="V329" s="55">
        <f>IF(U329&gt;=8,8,U329)</f>
        <v>8</v>
      </c>
      <c r="W329" s="56">
        <v>71427716000</v>
      </c>
      <c r="X329" s="56"/>
      <c r="Y329" s="56"/>
      <c r="Z329" s="56"/>
      <c r="AA329" s="57"/>
      <c r="AB329" s="476">
        <f t="shared" si="352"/>
        <v>1.6230532282136254</v>
      </c>
      <c r="AC329" s="536">
        <f t="shared" si="353"/>
        <v>19.476638738563505</v>
      </c>
      <c r="AD329" s="478">
        <f>IF(AC329&gt;=12,12,AC329)</f>
        <v>12</v>
      </c>
      <c r="AE329" s="59"/>
      <c r="AF329" s="59"/>
      <c r="AG329" s="263">
        <v>19.8</v>
      </c>
      <c r="AH329" s="60">
        <f>V329+AD329+AG329+AE329+AF329</f>
        <v>39.799999999999997</v>
      </c>
      <c r="AI329" s="55">
        <f>IF(AH329&gt;=40,40,AH329)</f>
        <v>39.799999999999997</v>
      </c>
      <c r="AJ329" s="61"/>
      <c r="AK329" s="62"/>
      <c r="AL329" s="63"/>
      <c r="AM329" s="64"/>
      <c r="AN329" s="65"/>
      <c r="AO329" s="66"/>
    </row>
    <row r="330" spans="1:41" s="22" customFormat="1" ht="72.75" customHeight="1" x14ac:dyDescent="0.15">
      <c r="A330" s="43"/>
      <c r="B330" s="44"/>
      <c r="C330" s="104"/>
      <c r="D330" s="45" t="s">
        <v>272</v>
      </c>
      <c r="E330" s="45"/>
      <c r="F330" s="45"/>
      <c r="G330" s="83"/>
      <c r="H330" s="47" t="s">
        <v>536</v>
      </c>
      <c r="I330" s="48">
        <v>0.5</v>
      </c>
      <c r="J330" s="217">
        <v>9.9000000000000005E-2</v>
      </c>
      <c r="K330" s="49">
        <v>0.21</v>
      </c>
      <c r="L330" s="49">
        <v>0.19</v>
      </c>
      <c r="M330" s="49"/>
      <c r="N330" s="50">
        <f>SUM(I330:M330)</f>
        <v>0.99899999999999989</v>
      </c>
      <c r="O330" s="51"/>
      <c r="P330" s="52">
        <v>8</v>
      </c>
      <c r="Q330" s="53">
        <v>8</v>
      </c>
      <c r="R330" s="53">
        <v>8</v>
      </c>
      <c r="S330" s="53">
        <v>8</v>
      </c>
      <c r="T330" s="53"/>
      <c r="U330" s="54">
        <f>ROUND(((P330*I330)+(Q330*J330)+(R330*K330)+(S330*L330)+(T330*M330)),2)</f>
        <v>7.99</v>
      </c>
      <c r="V330" s="55">
        <f>IF(U330&gt;=8,8,U330)</f>
        <v>7.99</v>
      </c>
      <c r="W330" s="56"/>
      <c r="X330" s="57"/>
      <c r="Y330" s="68"/>
      <c r="Z330" s="68"/>
      <c r="AA330" s="57"/>
      <c r="AB330" s="476">
        <f t="shared" si="352"/>
        <v>0</v>
      </c>
      <c r="AC330" s="536">
        <f t="shared" si="353"/>
        <v>0</v>
      </c>
      <c r="AD330" s="478">
        <f>IF(AC330&gt;=12,12,AC330)</f>
        <v>0</v>
      </c>
      <c r="AE330" s="59"/>
      <c r="AF330" s="59"/>
      <c r="AG330" s="496">
        <v>19.8</v>
      </c>
      <c r="AH330" s="60">
        <f t="shared" si="359"/>
        <v>27.79</v>
      </c>
      <c r="AI330" s="55">
        <f>IF(AH330&gt;=40,40,AH330)</f>
        <v>27.79</v>
      </c>
      <c r="AJ330" s="61"/>
      <c r="AK330" s="62"/>
      <c r="AL330" s="63"/>
      <c r="AM330" s="64">
        <f>100%+AL330</f>
        <v>1</v>
      </c>
      <c r="AN330" s="65">
        <f>ROUNDUP((($E$2*AM330-$AN$4)*AJ330+$AN$4),-3)</f>
        <v>0</v>
      </c>
      <c r="AO330" s="66"/>
    </row>
    <row r="331" spans="1:41" s="22" customFormat="1" ht="55.5" hidden="1" customHeight="1" x14ac:dyDescent="0.15">
      <c r="A331" s="43"/>
      <c r="B331" s="44"/>
      <c r="C331" s="45"/>
      <c r="D331" s="45"/>
      <c r="E331" s="45"/>
      <c r="F331" s="45"/>
      <c r="G331" s="46"/>
      <c r="H331" s="47"/>
      <c r="I331" s="497">
        <v>87.8</v>
      </c>
      <c r="J331" s="498">
        <v>88</v>
      </c>
      <c r="K331" s="498">
        <v>88</v>
      </c>
      <c r="L331" s="498">
        <v>92.5</v>
      </c>
      <c r="M331" s="49"/>
      <c r="N331" s="50"/>
      <c r="O331" s="51"/>
      <c r="P331" s="52"/>
      <c r="Q331" s="53"/>
      <c r="R331" s="166"/>
      <c r="S331" s="53"/>
      <c r="T331" s="53"/>
      <c r="U331" s="54"/>
      <c r="V331" s="55"/>
      <c r="W331" s="56"/>
      <c r="X331" s="57"/>
      <c r="Y331" s="68"/>
      <c r="Z331" s="68"/>
      <c r="AA331" s="57"/>
      <c r="AB331" s="476">
        <f t="shared" si="352"/>
        <v>0</v>
      </c>
      <c r="AC331" s="536">
        <f t="shared" si="353"/>
        <v>0</v>
      </c>
      <c r="AD331" s="478"/>
      <c r="AE331" s="59"/>
      <c r="AF331" s="59"/>
      <c r="AG331" s="496"/>
      <c r="AH331" s="60">
        <f t="shared" si="359"/>
        <v>0</v>
      </c>
      <c r="AI331" s="55"/>
      <c r="AJ331" s="61"/>
      <c r="AK331" s="62"/>
      <c r="AL331" s="63"/>
      <c r="AM331" s="64"/>
      <c r="AN331" s="65"/>
      <c r="AO331" s="66"/>
    </row>
    <row r="332" spans="1:41" s="22" customFormat="1" ht="3.75" customHeight="1" x14ac:dyDescent="0.15">
      <c r="A332" s="43"/>
      <c r="B332" s="44"/>
      <c r="C332" s="45"/>
      <c r="D332" s="45"/>
      <c r="E332" s="45"/>
      <c r="F332" s="45"/>
      <c r="G332" s="46"/>
      <c r="H332" s="47"/>
      <c r="I332" s="497">
        <f>I330*I331</f>
        <v>43.9</v>
      </c>
      <c r="J332" s="497">
        <f>J330*J331</f>
        <v>8.7119999999999997</v>
      </c>
      <c r="K332" s="497">
        <f>K330*K331</f>
        <v>18.48</v>
      </c>
      <c r="L332" s="497">
        <f>L330*L331</f>
        <v>17.574999999999999</v>
      </c>
      <c r="M332" s="498">
        <f>SUM(I332:L332)</f>
        <v>88.667000000000002</v>
      </c>
      <c r="N332" s="50"/>
      <c r="O332" s="51"/>
      <c r="P332" s="52"/>
      <c r="Q332" s="53"/>
      <c r="R332" s="166"/>
      <c r="S332" s="53"/>
      <c r="T332" s="53"/>
      <c r="U332" s="54"/>
      <c r="V332" s="55"/>
      <c r="W332" s="56"/>
      <c r="X332" s="57"/>
      <c r="Y332" s="68"/>
      <c r="Z332" s="68"/>
      <c r="AA332" s="57"/>
      <c r="AB332" s="476">
        <f t="shared" si="352"/>
        <v>0</v>
      </c>
      <c r="AC332" s="536">
        <f t="shared" si="353"/>
        <v>0</v>
      </c>
      <c r="AD332" s="478"/>
      <c r="AE332" s="59"/>
      <c r="AF332" s="59"/>
      <c r="AG332" s="496"/>
      <c r="AH332" s="60">
        <f t="shared" si="359"/>
        <v>0</v>
      </c>
      <c r="AI332" s="55"/>
      <c r="AJ332" s="61"/>
      <c r="AK332" s="62"/>
      <c r="AL332" s="63"/>
      <c r="AM332" s="64"/>
      <c r="AN332" s="65"/>
      <c r="AO332" s="66"/>
    </row>
    <row r="333" spans="1:41" s="22" customFormat="1" ht="48" hidden="1" customHeight="1" x14ac:dyDescent="0.15">
      <c r="A333" s="43"/>
      <c r="B333" s="44"/>
      <c r="C333" s="45"/>
      <c r="D333" s="45"/>
      <c r="E333" s="73"/>
      <c r="F333" s="45"/>
      <c r="G333" s="46"/>
      <c r="H333" s="47"/>
      <c r="I333" s="48"/>
      <c r="J333" s="217"/>
      <c r="K333" s="49"/>
      <c r="L333" s="49"/>
      <c r="M333" s="49"/>
      <c r="N333" s="50"/>
      <c r="O333" s="51"/>
      <c r="P333" s="52"/>
      <c r="Q333" s="166"/>
      <c r="R333" s="53"/>
      <c r="S333" s="53"/>
      <c r="T333" s="53"/>
      <c r="U333" s="54"/>
      <c r="V333" s="55"/>
      <c r="W333" s="57">
        <f>W303*I303</f>
        <v>55939374400</v>
      </c>
      <c r="X333" s="57">
        <f>X303*J303</f>
        <v>25102901600</v>
      </c>
      <c r="Y333" s="57">
        <f>SUM(W333:X333)</f>
        <v>81042276000</v>
      </c>
      <c r="Z333" s="223">
        <f>Y333/L2</f>
        <v>2.4553667222320184</v>
      </c>
      <c r="AA333" s="167"/>
      <c r="AB333" s="476">
        <f t="shared" si="352"/>
        <v>0</v>
      </c>
      <c r="AC333" s="536">
        <f t="shared" si="353"/>
        <v>0</v>
      </c>
      <c r="AD333" s="478"/>
      <c r="AE333" s="59"/>
      <c r="AF333" s="59"/>
      <c r="AG333" s="263"/>
      <c r="AH333" s="60">
        <f t="shared" si="359"/>
        <v>0</v>
      </c>
      <c r="AI333" s="55"/>
      <c r="AJ333" s="61"/>
      <c r="AK333" s="62"/>
      <c r="AL333" s="63"/>
      <c r="AM333" s="64"/>
      <c r="AN333" s="65"/>
      <c r="AO333" s="66"/>
    </row>
    <row r="334" spans="1:41" s="22" customFormat="1" ht="48" customHeight="1" x14ac:dyDescent="0.15">
      <c r="A334" s="43"/>
      <c r="B334" s="44"/>
      <c r="C334" s="112" t="s">
        <v>41</v>
      </c>
      <c r="D334" s="45" t="s">
        <v>1018</v>
      </c>
      <c r="E334" s="45"/>
      <c r="F334" s="45"/>
      <c r="G334" s="46"/>
      <c r="H334" s="47"/>
      <c r="I334" s="48">
        <v>0.69899999999999995</v>
      </c>
      <c r="J334" s="49">
        <v>0.30099999999999999</v>
      </c>
      <c r="K334" s="49"/>
      <c r="L334" s="49"/>
      <c r="M334" s="49"/>
      <c r="N334" s="50">
        <f>SUM(I334:M334)</f>
        <v>1</v>
      </c>
      <c r="O334" s="51"/>
      <c r="P334" s="52">
        <v>8</v>
      </c>
      <c r="Q334" s="53">
        <v>8</v>
      </c>
      <c r="R334" s="53"/>
      <c r="S334" s="53"/>
      <c r="T334" s="53"/>
      <c r="U334" s="54">
        <f>ROUND(((P334*I334)+(Q334*J334)+(R334*K334)+(S334*L334)+(T334*M334)),2)</f>
        <v>8</v>
      </c>
      <c r="V334" s="55">
        <f>IF(U334&gt;=8,8,U334)</f>
        <v>8</v>
      </c>
      <c r="W334" s="56">
        <v>93434544000</v>
      </c>
      <c r="X334" s="56">
        <v>63000000000</v>
      </c>
      <c r="Y334" s="56"/>
      <c r="Z334" s="56"/>
      <c r="AA334" s="57"/>
      <c r="AB334" s="476">
        <f t="shared" si="352"/>
        <v>2.5532717283854116</v>
      </c>
      <c r="AC334" s="536">
        <f t="shared" si="353"/>
        <v>30.639260740624941</v>
      </c>
      <c r="AD334" s="478">
        <f>IF(AC334&gt;=12,12,AC334)</f>
        <v>12</v>
      </c>
      <c r="AE334" s="59"/>
      <c r="AF334" s="59"/>
      <c r="AG334" s="263">
        <v>19.8</v>
      </c>
      <c r="AH334" s="60">
        <f>V334+AD334+AG334+AE334+AF334</f>
        <v>39.799999999999997</v>
      </c>
      <c r="AI334" s="55">
        <f>IF(AH334&gt;=40,40,AH334)</f>
        <v>39.799999999999997</v>
      </c>
      <c r="AJ334" s="61"/>
      <c r="AK334" s="62"/>
      <c r="AL334" s="63"/>
      <c r="AM334" s="64"/>
      <c r="AN334" s="65"/>
      <c r="AO334" s="66"/>
    </row>
    <row r="335" spans="1:41" s="22" customFormat="1" ht="48" customHeight="1" x14ac:dyDescent="0.15">
      <c r="A335" s="43"/>
      <c r="B335" s="44"/>
      <c r="C335" s="112" t="s">
        <v>1006</v>
      </c>
      <c r="D335" s="45"/>
      <c r="E335" s="45" t="s">
        <v>639</v>
      </c>
      <c r="F335" s="45"/>
      <c r="G335" s="46"/>
      <c r="H335" s="47" t="s">
        <v>1010</v>
      </c>
      <c r="I335" s="48">
        <v>0.5</v>
      </c>
      <c r="J335" s="49">
        <v>0.31</v>
      </c>
      <c r="K335" s="49">
        <v>0.19</v>
      </c>
      <c r="L335" s="49"/>
      <c r="M335" s="49"/>
      <c r="N335" s="50">
        <f>SUM(I335:M335)</f>
        <v>1</v>
      </c>
      <c r="O335" s="51"/>
      <c r="P335" s="52">
        <v>8</v>
      </c>
      <c r="Q335" s="53">
        <v>8</v>
      </c>
      <c r="R335" s="53">
        <v>8</v>
      </c>
      <c r="S335" s="53"/>
      <c r="T335" s="53"/>
      <c r="U335" s="54">
        <f>ROUND(((P335*I335)+(Q335*J335)+(R335*K335)+(S335*L335)+(T335*M335)),2)</f>
        <v>8</v>
      </c>
      <c r="V335" s="55">
        <f>IF(U335&gt;=8,8,U335)</f>
        <v>8</v>
      </c>
      <c r="W335" s="57">
        <v>218470953000</v>
      </c>
      <c r="X335" s="68"/>
      <c r="Y335" s="72"/>
      <c r="Z335" s="68"/>
      <c r="AA335" s="57"/>
      <c r="AB335" s="476">
        <f t="shared" si="352"/>
        <v>3.3095461668087611</v>
      </c>
      <c r="AC335" s="536">
        <f t="shared" si="353"/>
        <v>39.714554001705132</v>
      </c>
      <c r="AD335" s="478">
        <f>IF(AC335&gt;=12,12,AC335)</f>
        <v>12</v>
      </c>
      <c r="AE335" s="59"/>
      <c r="AF335" s="59"/>
      <c r="AG335" s="263">
        <v>19.8</v>
      </c>
      <c r="AH335" s="60">
        <f t="shared" si="359"/>
        <v>39.799999999999997</v>
      </c>
      <c r="AI335" s="55">
        <f>IF(AH335&gt;=40,40,AH335)</f>
        <v>39.799999999999997</v>
      </c>
      <c r="AJ335" s="61"/>
      <c r="AK335" s="62"/>
      <c r="AL335" s="63"/>
      <c r="AM335" s="64">
        <f>100%+AL335</f>
        <v>1</v>
      </c>
      <c r="AN335" s="65">
        <f>ROUNDUP((($E$2*AM335-$AN$4)*AJ335+$AN$4),-3)</f>
        <v>0</v>
      </c>
      <c r="AO335" s="66"/>
    </row>
    <row r="336" spans="1:41" s="22" customFormat="1" ht="41.25" customHeight="1" x14ac:dyDescent="0.15">
      <c r="A336" s="84"/>
      <c r="B336" s="85"/>
      <c r="C336" s="88"/>
      <c r="D336" s="80"/>
      <c r="E336" s="73"/>
      <c r="F336" s="80"/>
      <c r="G336" s="529"/>
      <c r="H336" s="210"/>
      <c r="I336" s="88"/>
      <c r="J336" s="86"/>
      <c r="K336" s="86"/>
      <c r="L336" s="88"/>
      <c r="M336" s="87"/>
      <c r="N336" s="89"/>
      <c r="O336" s="90"/>
      <c r="P336" s="88"/>
      <c r="Q336" s="86"/>
      <c r="R336" s="86"/>
      <c r="S336" s="88"/>
      <c r="T336" s="87"/>
      <c r="U336" s="91"/>
      <c r="V336" s="92"/>
      <c r="W336" s="93"/>
      <c r="X336" s="72"/>
      <c r="Y336" s="94"/>
      <c r="Z336" s="93"/>
      <c r="AA336" s="95"/>
      <c r="AB336" s="476">
        <f t="shared" si="352"/>
        <v>0</v>
      </c>
      <c r="AC336" s="536">
        <f t="shared" si="353"/>
        <v>0</v>
      </c>
      <c r="AD336" s="96"/>
      <c r="AE336" s="97"/>
      <c r="AF336" s="97"/>
      <c r="AG336" s="530"/>
      <c r="AH336" s="60">
        <f t="shared" si="359"/>
        <v>0</v>
      </c>
      <c r="AI336" s="98"/>
      <c r="AJ336" s="94"/>
      <c r="AK336" s="87"/>
      <c r="AL336" s="99"/>
      <c r="AM336" s="100"/>
      <c r="AN336" s="479"/>
      <c r="AO336" s="102"/>
    </row>
    <row r="337" spans="1:41" s="22" customFormat="1" ht="42" customHeight="1" x14ac:dyDescent="0.15">
      <c r="A337" s="43"/>
      <c r="B337" s="225"/>
      <c r="C337" s="73"/>
      <c r="D337" s="117"/>
      <c r="E337" s="45"/>
      <c r="F337" s="73"/>
      <c r="G337" s="46"/>
      <c r="H337" s="47"/>
      <c r="I337" s="48"/>
      <c r="J337" s="49"/>
      <c r="K337" s="49"/>
      <c r="L337" s="49"/>
      <c r="M337" s="49"/>
      <c r="N337" s="50"/>
      <c r="O337" s="51"/>
      <c r="P337" s="52"/>
      <c r="Q337" s="53"/>
      <c r="R337" s="53"/>
      <c r="S337" s="53"/>
      <c r="T337" s="53"/>
      <c r="U337" s="54"/>
      <c r="V337" s="55"/>
      <c r="W337" s="56"/>
      <c r="X337" s="57"/>
      <c r="Y337" s="57"/>
      <c r="Z337" s="56"/>
      <c r="AA337" s="57"/>
      <c r="AB337" s="476">
        <f t="shared" si="352"/>
        <v>0</v>
      </c>
      <c r="AC337" s="536">
        <f t="shared" si="353"/>
        <v>0</v>
      </c>
      <c r="AD337" s="478"/>
      <c r="AE337" s="59"/>
      <c r="AF337" s="59"/>
      <c r="AG337" s="263"/>
      <c r="AH337" s="60">
        <f t="shared" si="359"/>
        <v>0</v>
      </c>
      <c r="AI337" s="55"/>
      <c r="AJ337" s="61"/>
      <c r="AK337" s="62"/>
      <c r="AL337" s="63"/>
      <c r="AM337" s="64"/>
      <c r="AN337" s="65"/>
      <c r="AO337" s="66"/>
    </row>
    <row r="338" spans="1:41" s="22" customFormat="1" ht="42" customHeight="1" x14ac:dyDescent="0.15">
      <c r="A338" s="43"/>
      <c r="B338" s="44"/>
      <c r="C338" s="73"/>
      <c r="D338" s="45"/>
      <c r="E338" s="112"/>
      <c r="F338" s="73"/>
      <c r="G338" s="46"/>
      <c r="H338" s="47"/>
      <c r="I338" s="48"/>
      <c r="J338" s="49"/>
      <c r="K338" s="49"/>
      <c r="L338" s="49"/>
      <c r="M338" s="49"/>
      <c r="N338" s="50"/>
      <c r="O338" s="51"/>
      <c r="P338" s="52"/>
      <c r="Q338" s="53"/>
      <c r="R338" s="53"/>
      <c r="S338" s="53"/>
      <c r="T338" s="53"/>
      <c r="U338" s="54"/>
      <c r="V338" s="55"/>
      <c r="W338" s="56"/>
      <c r="X338" s="57"/>
      <c r="Y338" s="57"/>
      <c r="Z338" s="56"/>
      <c r="AA338" s="57"/>
      <c r="AB338" s="476">
        <f t="shared" si="352"/>
        <v>0</v>
      </c>
      <c r="AC338" s="536">
        <f t="shared" si="353"/>
        <v>0</v>
      </c>
      <c r="AD338" s="478"/>
      <c r="AE338" s="59"/>
      <c r="AF338" s="59"/>
      <c r="AG338" s="263"/>
      <c r="AH338" s="60">
        <f t="shared" si="359"/>
        <v>0</v>
      </c>
      <c r="AI338" s="55"/>
      <c r="AJ338" s="61"/>
      <c r="AK338" s="62"/>
      <c r="AL338" s="63"/>
      <c r="AM338" s="64"/>
      <c r="AN338" s="65"/>
      <c r="AO338" s="66"/>
    </row>
    <row r="339" spans="1:41" s="22" customFormat="1" ht="48" customHeight="1" x14ac:dyDescent="0.15">
      <c r="A339" s="43"/>
      <c r="B339" s="44"/>
      <c r="C339" s="117"/>
      <c r="D339" s="117"/>
      <c r="E339" s="45"/>
      <c r="F339" s="82"/>
      <c r="G339" s="46"/>
      <c r="H339" s="47"/>
      <c r="I339" s="48"/>
      <c r="J339" s="49"/>
      <c r="K339" s="49"/>
      <c r="L339" s="49"/>
      <c r="M339" s="49"/>
      <c r="N339" s="50"/>
      <c r="O339" s="51"/>
      <c r="P339" s="52"/>
      <c r="Q339" s="166"/>
      <c r="R339" s="53"/>
      <c r="S339" s="53"/>
      <c r="T339" s="53"/>
      <c r="U339" s="54"/>
      <c r="V339" s="55"/>
      <c r="W339" s="56"/>
      <c r="X339" s="56"/>
      <c r="Y339" s="56"/>
      <c r="Z339" s="56"/>
      <c r="AA339" s="57"/>
      <c r="AB339" s="476">
        <f t="shared" si="352"/>
        <v>0</v>
      </c>
      <c r="AC339" s="536">
        <f t="shared" si="353"/>
        <v>0</v>
      </c>
      <c r="AD339" s="478"/>
      <c r="AE339" s="59"/>
      <c r="AF339" s="59"/>
      <c r="AG339" s="263"/>
      <c r="AH339" s="60">
        <f t="shared" si="359"/>
        <v>0</v>
      </c>
      <c r="AI339" s="55"/>
      <c r="AJ339" s="61"/>
      <c r="AK339" s="62"/>
      <c r="AL339" s="63"/>
      <c r="AM339" s="64"/>
      <c r="AN339" s="65"/>
      <c r="AO339" s="66"/>
    </row>
    <row r="340" spans="1:41" s="22" customFormat="1" ht="48" customHeight="1" x14ac:dyDescent="0.15">
      <c r="A340" s="279"/>
      <c r="B340" s="216"/>
      <c r="C340" s="522"/>
      <c r="D340" s="523"/>
      <c r="E340" s="82" t="s">
        <v>1015</v>
      </c>
      <c r="F340" s="524"/>
      <c r="G340" s="499"/>
      <c r="H340" s="361"/>
      <c r="I340" s="500"/>
      <c r="J340" s="501"/>
      <c r="K340" s="501"/>
      <c r="L340" s="500"/>
      <c r="M340" s="502"/>
      <c r="N340" s="503"/>
      <c r="O340" s="504"/>
      <c r="P340" s="505"/>
      <c r="Q340" s="525"/>
      <c r="R340" s="506"/>
      <c r="S340" s="505"/>
      <c r="T340" s="507"/>
      <c r="U340" s="508"/>
      <c r="V340" s="509"/>
      <c r="W340" s="348"/>
      <c r="X340" s="350"/>
      <c r="Y340" s="350"/>
      <c r="Z340" s="348"/>
      <c r="AA340" s="510"/>
      <c r="AB340" s="476">
        <f t="shared" si="352"/>
        <v>0</v>
      </c>
      <c r="AC340" s="536">
        <f t="shared" si="353"/>
        <v>0</v>
      </c>
      <c r="AD340" s="512"/>
      <c r="AE340" s="513"/>
      <c r="AF340" s="513"/>
      <c r="AG340" s="526"/>
      <c r="AH340" s="60">
        <f t="shared" si="359"/>
        <v>0</v>
      </c>
      <c r="AI340" s="515"/>
      <c r="AJ340" s="516"/>
      <c r="AK340" s="517"/>
      <c r="AL340" s="518"/>
      <c r="AM340" s="519"/>
      <c r="AN340" s="520"/>
      <c r="AO340" s="521"/>
    </row>
    <row r="341" spans="1:41" s="22" customFormat="1" ht="48" customHeight="1" x14ac:dyDescent="0.15">
      <c r="A341" s="279"/>
      <c r="B341" s="216"/>
      <c r="C341" s="522"/>
      <c r="D341" s="523"/>
      <c r="E341" s="45"/>
      <c r="F341" s="524"/>
      <c r="G341" s="499"/>
      <c r="H341" s="361"/>
      <c r="I341" s="500"/>
      <c r="J341" s="501"/>
      <c r="K341" s="501"/>
      <c r="L341" s="500"/>
      <c r="M341" s="502"/>
      <c r="N341" s="503"/>
      <c r="O341" s="504"/>
      <c r="P341" s="505"/>
      <c r="Q341" s="525"/>
      <c r="R341" s="506"/>
      <c r="S341" s="505"/>
      <c r="T341" s="507"/>
      <c r="U341" s="508"/>
      <c r="V341" s="509"/>
      <c r="W341" s="348"/>
      <c r="X341" s="350"/>
      <c r="Y341" s="350"/>
      <c r="Z341" s="348"/>
      <c r="AA341" s="510"/>
      <c r="AB341" s="476">
        <f t="shared" si="352"/>
        <v>0</v>
      </c>
      <c r="AC341" s="536">
        <f t="shared" si="353"/>
        <v>0</v>
      </c>
      <c r="AD341" s="512"/>
      <c r="AE341" s="513"/>
      <c r="AF341" s="513"/>
      <c r="AG341" s="526"/>
      <c r="AH341" s="60">
        <f t="shared" si="359"/>
        <v>0</v>
      </c>
      <c r="AI341" s="515"/>
      <c r="AJ341" s="516"/>
      <c r="AK341" s="517"/>
      <c r="AL341" s="518"/>
      <c r="AM341" s="519"/>
      <c r="AN341" s="520"/>
      <c r="AO341" s="521"/>
    </row>
    <row r="342" spans="1:41" s="22" customFormat="1" ht="41.25" customHeight="1" x14ac:dyDescent="0.15">
      <c r="A342" s="121"/>
      <c r="B342" s="122"/>
      <c r="C342" s="123"/>
      <c r="D342" s="124"/>
      <c r="E342" s="80" t="s">
        <v>354</v>
      </c>
      <c r="F342" s="125"/>
      <c r="G342" s="125"/>
      <c r="H342" s="126"/>
      <c r="I342" s="123"/>
      <c r="J342" s="124"/>
      <c r="K342" s="124"/>
      <c r="L342" s="123"/>
      <c r="M342" s="125"/>
      <c r="N342" s="127"/>
      <c r="O342" s="126"/>
      <c r="P342" s="123"/>
      <c r="Q342" s="124"/>
      <c r="R342" s="124"/>
      <c r="S342" s="123"/>
      <c r="T342" s="125"/>
      <c r="U342" s="128"/>
      <c r="V342" s="129"/>
      <c r="W342" s="130"/>
      <c r="X342" s="131"/>
      <c r="Y342" s="131"/>
      <c r="Z342" s="130"/>
      <c r="AA342" s="132"/>
      <c r="AB342" s="476">
        <f t="shared" si="352"/>
        <v>0</v>
      </c>
      <c r="AC342" s="536">
        <f t="shared" si="353"/>
        <v>0</v>
      </c>
      <c r="AD342" s="486"/>
      <c r="AE342" s="134"/>
      <c r="AF342" s="134"/>
      <c r="AG342" s="490"/>
      <c r="AH342" s="60">
        <f t="shared" si="359"/>
        <v>0</v>
      </c>
      <c r="AI342" s="135"/>
      <c r="AJ342" s="131"/>
      <c r="AK342" s="125"/>
      <c r="AL342" s="136"/>
      <c r="AM342" s="137"/>
      <c r="AN342" s="487"/>
      <c r="AO342" s="139"/>
    </row>
    <row r="343" spans="1:41" s="22" customFormat="1" ht="42" customHeight="1" x14ac:dyDescent="0.15">
      <c r="A343" s="43"/>
      <c r="B343" s="225" t="s">
        <v>1017</v>
      </c>
      <c r="C343" s="115" t="s">
        <v>67</v>
      </c>
      <c r="D343" s="112" t="s">
        <v>1013</v>
      </c>
      <c r="E343" s="112" t="s">
        <v>1008</v>
      </c>
      <c r="F343" s="115" t="s">
        <v>1009</v>
      </c>
      <c r="G343" s="46"/>
      <c r="H343" s="47" t="s">
        <v>1012</v>
      </c>
      <c r="I343" s="48">
        <v>0.5</v>
      </c>
      <c r="J343" s="49">
        <v>0.25</v>
      </c>
      <c r="K343" s="49">
        <v>0.15</v>
      </c>
      <c r="L343" s="49">
        <v>0.1</v>
      </c>
      <c r="M343" s="49"/>
      <c r="N343" s="50">
        <f t="shared" ref="N343:N356" si="363">SUM(I343:M343)</f>
        <v>1</v>
      </c>
      <c r="O343" s="51"/>
      <c r="P343" s="52">
        <v>8</v>
      </c>
      <c r="Q343" s="53">
        <v>8</v>
      </c>
      <c r="R343" s="53">
        <v>8</v>
      </c>
      <c r="S343" s="53">
        <v>8</v>
      </c>
      <c r="T343" s="53"/>
      <c r="U343" s="54">
        <f t="shared" ref="U343:U356" si="364">ROUND(((P343*I343)+(Q343*J343)+(R343*K343)+(S343*L343)+(T343*M343)),2)</f>
        <v>8</v>
      </c>
      <c r="V343" s="55">
        <f t="shared" ref="V343:V356" si="365">IF(U343&gt;=8,8,U343)</f>
        <v>8</v>
      </c>
      <c r="W343" s="56">
        <v>192139877000</v>
      </c>
      <c r="X343" s="57"/>
      <c r="Y343" s="57"/>
      <c r="Z343" s="56"/>
      <c r="AA343" s="57"/>
      <c r="AB343" s="476">
        <f t="shared" si="352"/>
        <v>2.9106651693713115</v>
      </c>
      <c r="AC343" s="536">
        <f t="shared" si="353"/>
        <v>34.927982032455738</v>
      </c>
      <c r="AD343" s="478">
        <f t="shared" ref="AD343:AD356" si="366">IF(AC343&gt;=12,12,AC343)</f>
        <v>12</v>
      </c>
      <c r="AE343" s="59"/>
      <c r="AF343" s="59"/>
      <c r="AG343" s="263">
        <v>19.600000000000001</v>
      </c>
      <c r="AH343" s="60">
        <f t="shared" si="359"/>
        <v>39.6</v>
      </c>
      <c r="AI343" s="55">
        <f t="shared" ref="AI343:AI356" si="367">IF(AH343&gt;=40,40,AH343)</f>
        <v>39.6</v>
      </c>
      <c r="AJ343" s="61"/>
      <c r="AK343" s="62"/>
      <c r="AL343" s="63"/>
      <c r="AM343" s="64">
        <f>100%+AL343</f>
        <v>1</v>
      </c>
      <c r="AN343" s="65">
        <f>ROUNDUP((($E$2*AM343-$AN$4)*AJ343+$AN$4),-3)</f>
        <v>0</v>
      </c>
      <c r="AO343" s="66"/>
    </row>
    <row r="344" spans="1:41" s="22" customFormat="1" ht="54" customHeight="1" x14ac:dyDescent="0.15">
      <c r="A344" s="43"/>
      <c r="B344" s="44"/>
      <c r="C344" s="112" t="s">
        <v>328</v>
      </c>
      <c r="D344" s="45" t="s">
        <v>933</v>
      </c>
      <c r="E344" s="112" t="s">
        <v>50</v>
      </c>
      <c r="F344" s="45"/>
      <c r="G344" s="46"/>
      <c r="H344" s="47" t="s">
        <v>935</v>
      </c>
      <c r="I344" s="48">
        <v>0.5</v>
      </c>
      <c r="J344" s="49">
        <v>0.35</v>
      </c>
      <c r="K344" s="49">
        <v>0.15</v>
      </c>
      <c r="L344" s="49"/>
      <c r="M344" s="49"/>
      <c r="N344" s="50">
        <f t="shared" si="363"/>
        <v>1</v>
      </c>
      <c r="O344" s="51"/>
      <c r="P344" s="52">
        <v>8</v>
      </c>
      <c r="Q344" s="53">
        <v>8</v>
      </c>
      <c r="R344" s="53">
        <v>8</v>
      </c>
      <c r="S344" s="53"/>
      <c r="T344" s="53"/>
      <c r="U344" s="54">
        <f t="shared" si="364"/>
        <v>8</v>
      </c>
      <c r="V344" s="55">
        <f t="shared" si="365"/>
        <v>8</v>
      </c>
      <c r="W344" s="56">
        <v>8774026000</v>
      </c>
      <c r="X344" s="57"/>
      <c r="Y344" s="57">
        <v>309694161000</v>
      </c>
      <c r="Z344" s="56"/>
      <c r="AA344" s="57"/>
      <c r="AB344" s="476">
        <f t="shared" si="352"/>
        <v>1.5403520537669007</v>
      </c>
      <c r="AC344" s="536">
        <f t="shared" si="353"/>
        <v>18.484224645202808</v>
      </c>
      <c r="AD344" s="478">
        <f t="shared" si="366"/>
        <v>12</v>
      </c>
      <c r="AE344" s="59"/>
      <c r="AF344" s="59"/>
      <c r="AG344" s="263">
        <v>19.8</v>
      </c>
      <c r="AH344" s="60">
        <f t="shared" si="359"/>
        <v>39.799999999999997</v>
      </c>
      <c r="AI344" s="55">
        <f t="shared" si="367"/>
        <v>39.799999999999997</v>
      </c>
      <c r="AJ344" s="61"/>
      <c r="AK344" s="62"/>
      <c r="AL344" s="63"/>
      <c r="AM344" s="64">
        <f>100%+AL344</f>
        <v>1</v>
      </c>
      <c r="AN344" s="65">
        <f>ROUNDUP((($E$2*AM344-$AN$4)*AJ344+$AN$4),-3)</f>
        <v>0</v>
      </c>
      <c r="AO344" s="66"/>
    </row>
    <row r="345" spans="1:41" s="22" customFormat="1" ht="48" customHeight="1" x14ac:dyDescent="0.15">
      <c r="A345" s="43"/>
      <c r="B345" s="44"/>
      <c r="C345" s="112" t="s">
        <v>65</v>
      </c>
      <c r="D345" s="45" t="s">
        <v>934</v>
      </c>
      <c r="E345" s="45" t="s">
        <v>962</v>
      </c>
      <c r="F345" s="82"/>
      <c r="G345" s="46"/>
      <c r="H345" s="47" t="s">
        <v>995</v>
      </c>
      <c r="I345" s="48">
        <v>0.5</v>
      </c>
      <c r="J345" s="49">
        <v>0.4</v>
      </c>
      <c r="K345" s="49">
        <v>0.1</v>
      </c>
      <c r="L345" s="49"/>
      <c r="M345" s="49"/>
      <c r="N345" s="50">
        <f t="shared" si="363"/>
        <v>1</v>
      </c>
      <c r="O345" s="51"/>
      <c r="P345" s="52">
        <v>8</v>
      </c>
      <c r="Q345" s="53">
        <v>8</v>
      </c>
      <c r="R345" s="53">
        <v>8</v>
      </c>
      <c r="S345" s="53"/>
      <c r="T345" s="53"/>
      <c r="U345" s="54">
        <f t="shared" si="364"/>
        <v>8</v>
      </c>
      <c r="V345" s="55">
        <f t="shared" si="365"/>
        <v>8</v>
      </c>
      <c r="W345" s="57">
        <v>72627279000</v>
      </c>
      <c r="X345" s="56"/>
      <c r="Y345" s="56">
        <v>3468260000</v>
      </c>
      <c r="Z345" s="56"/>
      <c r="AA345" s="57"/>
      <c r="AB345" s="476">
        <f t="shared" si="352"/>
        <v>1.1107151903067849</v>
      </c>
      <c r="AC345" s="536">
        <f t="shared" si="353"/>
        <v>13.328582283681419</v>
      </c>
      <c r="AD345" s="478">
        <f t="shared" si="366"/>
        <v>12</v>
      </c>
      <c r="AE345" s="59"/>
      <c r="AF345" s="59"/>
      <c r="AG345" s="263">
        <v>19.8</v>
      </c>
      <c r="AH345" s="60">
        <f t="shared" si="359"/>
        <v>39.799999999999997</v>
      </c>
      <c r="AI345" s="55">
        <f t="shared" si="367"/>
        <v>39.799999999999997</v>
      </c>
      <c r="AJ345" s="61"/>
      <c r="AK345" s="62"/>
      <c r="AL345" s="63"/>
      <c r="AM345" s="64"/>
      <c r="AN345" s="65"/>
      <c r="AO345" s="66"/>
    </row>
    <row r="346" spans="1:41" s="22" customFormat="1" ht="48" customHeight="1" thickBot="1" x14ac:dyDescent="0.2">
      <c r="A346" s="43"/>
      <c r="B346" s="44"/>
      <c r="C346" s="45" t="s">
        <v>967</v>
      </c>
      <c r="D346" s="45" t="s">
        <v>936</v>
      </c>
      <c r="E346" s="45" t="s">
        <v>75</v>
      </c>
      <c r="F346" s="45"/>
      <c r="G346" s="46"/>
      <c r="H346" s="600" t="s">
        <v>966</v>
      </c>
      <c r="I346" s="48">
        <v>0.5</v>
      </c>
      <c r="J346" s="49">
        <v>0.3</v>
      </c>
      <c r="K346" s="49">
        <v>0.2</v>
      </c>
      <c r="L346" s="49"/>
      <c r="M346" s="49"/>
      <c r="N346" s="50">
        <f t="shared" si="363"/>
        <v>1</v>
      </c>
      <c r="O346" s="51"/>
      <c r="P346" s="52">
        <v>8</v>
      </c>
      <c r="Q346" s="53">
        <v>8</v>
      </c>
      <c r="R346" s="53">
        <v>8</v>
      </c>
      <c r="S346" s="53"/>
      <c r="T346" s="53"/>
      <c r="U346" s="54">
        <f t="shared" si="364"/>
        <v>8</v>
      </c>
      <c r="V346" s="55">
        <f t="shared" si="365"/>
        <v>8</v>
      </c>
      <c r="W346" s="56">
        <v>18087304000</v>
      </c>
      <c r="X346" s="56">
        <v>10105134000</v>
      </c>
      <c r="Y346" s="57">
        <v>118003002000</v>
      </c>
      <c r="Z346" s="56"/>
      <c r="AA346" s="57"/>
      <c r="AB346" s="476">
        <f t="shared" si="352"/>
        <v>1.08088220448413</v>
      </c>
      <c r="AC346" s="536">
        <f t="shared" si="353"/>
        <v>12.97058645380956</v>
      </c>
      <c r="AD346" s="478">
        <f t="shared" si="366"/>
        <v>12</v>
      </c>
      <c r="AE346" s="59"/>
      <c r="AF346" s="59"/>
      <c r="AG346" s="263">
        <v>19.8</v>
      </c>
      <c r="AH346" s="60">
        <f t="shared" si="359"/>
        <v>39.799999999999997</v>
      </c>
      <c r="AI346" s="55">
        <f t="shared" si="367"/>
        <v>39.799999999999997</v>
      </c>
      <c r="AJ346" s="61"/>
      <c r="AK346" s="62"/>
      <c r="AL346" s="63"/>
      <c r="AM346" s="64"/>
      <c r="AN346" s="65"/>
      <c r="AO346" s="66"/>
    </row>
    <row r="347" spans="1:41" s="22" customFormat="1" ht="48" customHeight="1" x14ac:dyDescent="0.15">
      <c r="A347" s="43"/>
      <c r="B347" s="44"/>
      <c r="C347" s="69" t="s">
        <v>87</v>
      </c>
      <c r="D347" s="45" t="s">
        <v>950</v>
      </c>
      <c r="E347" s="69" t="s">
        <v>817</v>
      </c>
      <c r="F347" s="45"/>
      <c r="G347" s="46"/>
      <c r="H347" s="47" t="s">
        <v>817</v>
      </c>
      <c r="I347" s="48">
        <v>0.5</v>
      </c>
      <c r="J347" s="49">
        <v>0.3</v>
      </c>
      <c r="K347" s="49">
        <v>0.2</v>
      </c>
      <c r="L347" s="49"/>
      <c r="M347" s="49"/>
      <c r="N347" s="50">
        <f t="shared" si="363"/>
        <v>1</v>
      </c>
      <c r="O347" s="51"/>
      <c r="P347" s="52">
        <v>8</v>
      </c>
      <c r="Q347" s="166">
        <v>7.6</v>
      </c>
      <c r="R347" s="53">
        <v>8</v>
      </c>
      <c r="S347" s="53"/>
      <c r="T347" s="53"/>
      <c r="U347" s="54">
        <f t="shared" si="364"/>
        <v>7.88</v>
      </c>
      <c r="V347" s="55">
        <f t="shared" si="365"/>
        <v>7.88</v>
      </c>
      <c r="W347" s="68">
        <v>52350968000</v>
      </c>
      <c r="X347" s="57">
        <v>5213350000</v>
      </c>
      <c r="Y347" s="68">
        <v>32073376000</v>
      </c>
      <c r="Z347" s="68"/>
      <c r="AA347" s="57"/>
      <c r="AB347" s="476">
        <f t="shared" si="352"/>
        <v>1.0347808864885304</v>
      </c>
      <c r="AC347" s="536">
        <f t="shared" si="353"/>
        <v>12.417370637862366</v>
      </c>
      <c r="AD347" s="478">
        <f t="shared" si="366"/>
        <v>12</v>
      </c>
      <c r="AE347" s="182"/>
      <c r="AF347" s="182"/>
      <c r="AG347" s="263">
        <v>19.8</v>
      </c>
      <c r="AH347" s="60">
        <f t="shared" si="359"/>
        <v>39.68</v>
      </c>
      <c r="AI347" s="55">
        <f t="shared" si="367"/>
        <v>39.68</v>
      </c>
      <c r="AJ347" s="61"/>
      <c r="AK347" s="62"/>
      <c r="AL347" s="63"/>
      <c r="AM347" s="64">
        <f t="shared" ref="AM347:AM356" si="368">100%+AL347</f>
        <v>1</v>
      </c>
      <c r="AN347" s="65">
        <f t="shared" ref="AN347:AN356" si="369">ROUNDUP((($E$2*AM347-$AN$4)*AJ347+$AN$4),-3)</f>
        <v>0</v>
      </c>
      <c r="AO347" s="66"/>
    </row>
    <row r="348" spans="1:41" s="22" customFormat="1" ht="55.5" customHeight="1" x14ac:dyDescent="0.15">
      <c r="A348" s="43"/>
      <c r="B348" s="44"/>
      <c r="C348" s="104" t="s">
        <v>943</v>
      </c>
      <c r="D348" s="80" t="s">
        <v>949</v>
      </c>
      <c r="E348" s="45" t="s">
        <v>951</v>
      </c>
      <c r="F348" s="45"/>
      <c r="G348" s="46"/>
      <c r="H348" s="47" t="s">
        <v>536</v>
      </c>
      <c r="I348" s="48">
        <v>0.5</v>
      </c>
      <c r="J348" s="217">
        <v>0.29570000000000002</v>
      </c>
      <c r="K348" s="49">
        <v>0.2</v>
      </c>
      <c r="L348" s="49"/>
      <c r="M348" s="49"/>
      <c r="N348" s="50">
        <f t="shared" si="363"/>
        <v>0.99570000000000003</v>
      </c>
      <c r="O348" s="51"/>
      <c r="P348" s="52">
        <v>8</v>
      </c>
      <c r="Q348" s="166">
        <v>7.6</v>
      </c>
      <c r="R348" s="53">
        <v>8</v>
      </c>
      <c r="S348" s="53"/>
      <c r="T348" s="53"/>
      <c r="U348" s="54">
        <f t="shared" si="364"/>
        <v>7.85</v>
      </c>
      <c r="V348" s="55">
        <f t="shared" si="365"/>
        <v>7.85</v>
      </c>
      <c r="W348" s="56">
        <v>219799892000</v>
      </c>
      <c r="X348" s="57">
        <v>5357762000</v>
      </c>
      <c r="Y348" s="68"/>
      <c r="Z348" s="68"/>
      <c r="AA348" s="57"/>
      <c r="AB348" s="476">
        <f t="shared" si="352"/>
        <v>3.3776776416840724</v>
      </c>
      <c r="AC348" s="536">
        <f t="shared" si="353"/>
        <v>40.532131700208865</v>
      </c>
      <c r="AD348" s="478">
        <f t="shared" si="366"/>
        <v>12</v>
      </c>
      <c r="AE348" s="182"/>
      <c r="AF348" s="182"/>
      <c r="AG348" s="263">
        <v>19.8</v>
      </c>
      <c r="AH348" s="60">
        <f t="shared" si="359"/>
        <v>39.650000000000006</v>
      </c>
      <c r="AI348" s="55">
        <f t="shared" si="367"/>
        <v>39.650000000000006</v>
      </c>
      <c r="AJ348" s="61"/>
      <c r="AK348" s="62"/>
      <c r="AL348" s="63"/>
      <c r="AM348" s="64">
        <f t="shared" si="368"/>
        <v>1</v>
      </c>
      <c r="AN348" s="65">
        <f t="shared" si="369"/>
        <v>0</v>
      </c>
      <c r="AO348" s="66"/>
    </row>
    <row r="349" spans="1:41" s="22" customFormat="1" ht="55.5" customHeight="1" x14ac:dyDescent="0.15">
      <c r="A349" s="43"/>
      <c r="B349" s="44"/>
      <c r="C349" s="80" t="s">
        <v>968</v>
      </c>
      <c r="D349" s="80" t="s">
        <v>531</v>
      </c>
      <c r="E349" s="80"/>
      <c r="F349" s="45"/>
      <c r="G349" s="46"/>
      <c r="H349" s="47" t="s">
        <v>970</v>
      </c>
      <c r="I349" s="48">
        <v>0.51</v>
      </c>
      <c r="J349" s="49">
        <v>0.49</v>
      </c>
      <c r="K349" s="49"/>
      <c r="L349" s="49"/>
      <c r="M349" s="49"/>
      <c r="N349" s="50">
        <f t="shared" si="363"/>
        <v>1</v>
      </c>
      <c r="O349" s="51"/>
      <c r="P349" s="52">
        <v>8</v>
      </c>
      <c r="Q349" s="53">
        <v>8</v>
      </c>
      <c r="R349" s="53"/>
      <c r="S349" s="53"/>
      <c r="T349" s="53"/>
      <c r="U349" s="54">
        <f t="shared" si="364"/>
        <v>8</v>
      </c>
      <c r="V349" s="55">
        <f t="shared" si="365"/>
        <v>8</v>
      </c>
      <c r="W349" s="56">
        <v>4000000000</v>
      </c>
      <c r="X349" s="57">
        <v>64435476000</v>
      </c>
      <c r="Y349" s="68"/>
      <c r="Z349" s="68"/>
      <c r="AA349" s="57"/>
      <c r="AB349" s="476">
        <f t="shared" si="352"/>
        <v>1.01839665299044</v>
      </c>
      <c r="AC349" s="536">
        <f t="shared" si="353"/>
        <v>12.22075983588528</v>
      </c>
      <c r="AD349" s="478">
        <f t="shared" si="366"/>
        <v>12</v>
      </c>
      <c r="AE349" s="59"/>
      <c r="AF349" s="59"/>
      <c r="AG349" s="263">
        <v>19.8</v>
      </c>
      <c r="AH349" s="60">
        <f t="shared" si="359"/>
        <v>39.799999999999997</v>
      </c>
      <c r="AI349" s="55">
        <f t="shared" si="367"/>
        <v>39.799999999999997</v>
      </c>
      <c r="AJ349" s="61"/>
      <c r="AK349" s="62"/>
      <c r="AL349" s="63"/>
      <c r="AM349" s="64">
        <f t="shared" si="368"/>
        <v>1</v>
      </c>
      <c r="AN349" s="65">
        <f t="shared" si="369"/>
        <v>0</v>
      </c>
      <c r="AO349" s="66"/>
    </row>
    <row r="350" spans="1:41" s="22" customFormat="1" ht="48" customHeight="1" x14ac:dyDescent="0.15">
      <c r="A350" s="43"/>
      <c r="B350" s="44"/>
      <c r="C350" s="45" t="s">
        <v>46</v>
      </c>
      <c r="D350" s="69" t="s">
        <v>940</v>
      </c>
      <c r="E350" s="80" t="s">
        <v>941</v>
      </c>
      <c r="F350" s="45" t="s">
        <v>755</v>
      </c>
      <c r="G350" s="46"/>
      <c r="H350" s="47" t="s">
        <v>960</v>
      </c>
      <c r="I350" s="48">
        <v>0.56000000000000005</v>
      </c>
      <c r="J350" s="49">
        <v>0.2</v>
      </c>
      <c r="K350" s="49">
        <v>0.1</v>
      </c>
      <c r="L350" s="49">
        <v>0.14000000000000001</v>
      </c>
      <c r="M350" s="49"/>
      <c r="N350" s="50">
        <f t="shared" si="363"/>
        <v>1</v>
      </c>
      <c r="O350" s="51"/>
      <c r="P350" s="52">
        <v>8</v>
      </c>
      <c r="Q350" s="166">
        <v>7.6</v>
      </c>
      <c r="R350" s="166">
        <v>7.6</v>
      </c>
      <c r="S350" s="53">
        <v>8</v>
      </c>
      <c r="T350" s="53"/>
      <c r="U350" s="54">
        <f t="shared" si="364"/>
        <v>7.88</v>
      </c>
      <c r="V350" s="55">
        <f t="shared" si="365"/>
        <v>7.88</v>
      </c>
      <c r="W350" s="56">
        <v>201778782000</v>
      </c>
      <c r="X350" s="57"/>
      <c r="Y350" s="57"/>
      <c r="Z350" s="56"/>
      <c r="AA350" s="167"/>
      <c r="AB350" s="476">
        <f t="shared" si="352"/>
        <v>3.4234836603327019</v>
      </c>
      <c r="AC350" s="536">
        <f t="shared" si="353"/>
        <v>41.081803923992425</v>
      </c>
      <c r="AD350" s="478">
        <f t="shared" si="366"/>
        <v>12</v>
      </c>
      <c r="AE350" s="182"/>
      <c r="AF350" s="182"/>
      <c r="AG350" s="263">
        <v>19.8</v>
      </c>
      <c r="AH350" s="60">
        <f t="shared" si="359"/>
        <v>39.68</v>
      </c>
      <c r="AI350" s="55">
        <f t="shared" si="367"/>
        <v>39.68</v>
      </c>
      <c r="AJ350" s="61"/>
      <c r="AK350" s="62"/>
      <c r="AL350" s="63"/>
      <c r="AM350" s="64">
        <f t="shared" si="368"/>
        <v>1</v>
      </c>
      <c r="AN350" s="65">
        <f t="shared" si="369"/>
        <v>0</v>
      </c>
      <c r="AO350" s="66"/>
    </row>
    <row r="351" spans="1:41" s="22" customFormat="1" ht="48" customHeight="1" x14ac:dyDescent="0.15">
      <c r="A351" s="43"/>
      <c r="B351" s="44"/>
      <c r="C351" s="45" t="s">
        <v>129</v>
      </c>
      <c r="D351" s="45" t="s">
        <v>948</v>
      </c>
      <c r="E351" s="45" t="s">
        <v>56</v>
      </c>
      <c r="F351" s="45"/>
      <c r="G351" s="46"/>
      <c r="H351" s="47" t="s">
        <v>971</v>
      </c>
      <c r="I351" s="48">
        <v>0.5</v>
      </c>
      <c r="J351" s="217">
        <v>0.29580000000000001</v>
      </c>
      <c r="K351" s="49">
        <v>0.2</v>
      </c>
      <c r="L351" s="49"/>
      <c r="M351" s="49"/>
      <c r="N351" s="50">
        <f t="shared" si="363"/>
        <v>0.99580000000000002</v>
      </c>
      <c r="O351" s="51"/>
      <c r="P351" s="52">
        <v>8</v>
      </c>
      <c r="Q351" s="166">
        <v>7.6</v>
      </c>
      <c r="R351" s="53">
        <v>8</v>
      </c>
      <c r="S351" s="53"/>
      <c r="T351" s="53"/>
      <c r="U351" s="54">
        <f t="shared" si="364"/>
        <v>7.85</v>
      </c>
      <c r="V351" s="55">
        <f t="shared" si="365"/>
        <v>7.85</v>
      </c>
      <c r="W351" s="72">
        <v>86060576000</v>
      </c>
      <c r="X351" s="72">
        <v>239635000</v>
      </c>
      <c r="Y351" s="57">
        <v>3468260000</v>
      </c>
      <c r="Z351" s="56"/>
      <c r="AA351" s="167"/>
      <c r="AB351" s="476">
        <f t="shared" si="352"/>
        <v>1.326867393712329</v>
      </c>
      <c r="AC351" s="536">
        <f t="shared" si="353"/>
        <v>15.922408724547948</v>
      </c>
      <c r="AD351" s="478">
        <f t="shared" si="366"/>
        <v>12</v>
      </c>
      <c r="AE351" s="182"/>
      <c r="AF351" s="182"/>
      <c r="AG351" s="263">
        <v>19.8</v>
      </c>
      <c r="AH351" s="60">
        <f t="shared" si="359"/>
        <v>39.650000000000006</v>
      </c>
      <c r="AI351" s="55">
        <f t="shared" si="367"/>
        <v>39.650000000000006</v>
      </c>
      <c r="AJ351" s="61"/>
      <c r="AK351" s="62"/>
      <c r="AL351" s="63"/>
      <c r="AM351" s="64">
        <f t="shared" si="368"/>
        <v>1</v>
      </c>
      <c r="AN351" s="65">
        <f t="shared" si="369"/>
        <v>0</v>
      </c>
      <c r="AO351" s="66"/>
    </row>
    <row r="352" spans="1:41" s="22" customFormat="1" ht="48" customHeight="1" x14ac:dyDescent="0.15">
      <c r="A352" s="43"/>
      <c r="B352" s="44"/>
      <c r="C352" s="45" t="s">
        <v>911</v>
      </c>
      <c r="D352" s="45" t="s">
        <v>952</v>
      </c>
      <c r="E352" s="45" t="s">
        <v>953</v>
      </c>
      <c r="F352" s="45" t="s">
        <v>954</v>
      </c>
      <c r="G352" s="46"/>
      <c r="H352" s="47" t="s">
        <v>260</v>
      </c>
      <c r="I352" s="48">
        <v>0.5</v>
      </c>
      <c r="J352" s="49">
        <v>0.15</v>
      </c>
      <c r="K352" s="49">
        <v>0.15</v>
      </c>
      <c r="L352" s="49">
        <v>0.2</v>
      </c>
      <c r="M352" s="49"/>
      <c r="N352" s="50">
        <f t="shared" si="363"/>
        <v>1</v>
      </c>
      <c r="O352" s="51"/>
      <c r="P352" s="52">
        <v>8</v>
      </c>
      <c r="Q352" s="166">
        <v>7.6</v>
      </c>
      <c r="R352" s="166">
        <v>7.6</v>
      </c>
      <c r="S352" s="53">
        <v>8</v>
      </c>
      <c r="T352" s="53"/>
      <c r="U352" s="54">
        <f t="shared" si="364"/>
        <v>7.88</v>
      </c>
      <c r="V352" s="55">
        <f t="shared" si="365"/>
        <v>7.88</v>
      </c>
      <c r="W352" s="57">
        <v>313274126000</v>
      </c>
      <c r="X352" s="57"/>
      <c r="Y352" s="68"/>
      <c r="Z352" s="68"/>
      <c r="AA352" s="57"/>
      <c r="AB352" s="476">
        <f t="shared" si="352"/>
        <v>4.745688928558228</v>
      </c>
      <c r="AC352" s="536">
        <f t="shared" si="353"/>
        <v>56.948267142698739</v>
      </c>
      <c r="AD352" s="478">
        <f t="shared" si="366"/>
        <v>12</v>
      </c>
      <c r="AE352" s="182"/>
      <c r="AF352" s="182"/>
      <c r="AG352" s="263">
        <v>19.8</v>
      </c>
      <c r="AH352" s="60">
        <f t="shared" si="359"/>
        <v>39.68</v>
      </c>
      <c r="AI352" s="55">
        <f t="shared" si="367"/>
        <v>39.68</v>
      </c>
      <c r="AJ352" s="61"/>
      <c r="AK352" s="62"/>
      <c r="AL352" s="63"/>
      <c r="AM352" s="64">
        <f t="shared" si="368"/>
        <v>1</v>
      </c>
      <c r="AN352" s="65">
        <f t="shared" si="369"/>
        <v>0</v>
      </c>
      <c r="AO352" s="66"/>
    </row>
    <row r="353" spans="1:41" s="22" customFormat="1" ht="55.5" customHeight="1" x14ac:dyDescent="0.15">
      <c r="A353" s="43"/>
      <c r="B353" s="44"/>
      <c r="C353" s="80" t="s">
        <v>968</v>
      </c>
      <c r="D353" s="80" t="s">
        <v>531</v>
      </c>
      <c r="E353" s="80"/>
      <c r="F353" s="45"/>
      <c r="G353" s="46"/>
      <c r="H353" s="47" t="s">
        <v>970</v>
      </c>
      <c r="I353" s="48">
        <v>0.51</v>
      </c>
      <c r="J353" s="49">
        <v>0.49</v>
      </c>
      <c r="K353" s="49"/>
      <c r="L353" s="49"/>
      <c r="M353" s="49"/>
      <c r="N353" s="50">
        <f t="shared" si="363"/>
        <v>1</v>
      </c>
      <c r="O353" s="51"/>
      <c r="P353" s="52">
        <v>8</v>
      </c>
      <c r="Q353" s="53">
        <v>8</v>
      </c>
      <c r="R353" s="53"/>
      <c r="S353" s="53"/>
      <c r="T353" s="53"/>
      <c r="U353" s="54">
        <f t="shared" si="364"/>
        <v>8</v>
      </c>
      <c r="V353" s="55">
        <f t="shared" si="365"/>
        <v>8</v>
      </c>
      <c r="W353" s="56">
        <v>4000000000</v>
      </c>
      <c r="X353" s="57">
        <v>64435476000</v>
      </c>
      <c r="Y353" s="68"/>
      <c r="Z353" s="68"/>
      <c r="AA353" s="57"/>
      <c r="AB353" s="476">
        <f t="shared" si="352"/>
        <v>1.01839665299044</v>
      </c>
      <c r="AC353" s="536">
        <f t="shared" si="353"/>
        <v>12.22075983588528</v>
      </c>
      <c r="AD353" s="478">
        <f t="shared" si="366"/>
        <v>12</v>
      </c>
      <c r="AE353" s="59"/>
      <c r="AF353" s="59"/>
      <c r="AG353" s="263">
        <v>19.8</v>
      </c>
      <c r="AH353" s="60">
        <f t="shared" si="359"/>
        <v>39.799999999999997</v>
      </c>
      <c r="AI353" s="55">
        <f t="shared" si="367"/>
        <v>39.799999999999997</v>
      </c>
      <c r="AJ353" s="61"/>
      <c r="AK353" s="62"/>
      <c r="AL353" s="63"/>
      <c r="AM353" s="64">
        <f t="shared" si="368"/>
        <v>1</v>
      </c>
      <c r="AN353" s="65">
        <f t="shared" si="369"/>
        <v>0</v>
      </c>
      <c r="AO353" s="66"/>
    </row>
    <row r="354" spans="1:41" s="22" customFormat="1" ht="48" customHeight="1" x14ac:dyDescent="0.15">
      <c r="A354" s="43"/>
      <c r="B354" s="44"/>
      <c r="C354" s="45" t="s">
        <v>46</v>
      </c>
      <c r="D354" s="69" t="s">
        <v>940</v>
      </c>
      <c r="E354" s="80" t="s">
        <v>941</v>
      </c>
      <c r="F354" s="45" t="s">
        <v>755</v>
      </c>
      <c r="G354" s="46"/>
      <c r="H354" s="47" t="s">
        <v>960</v>
      </c>
      <c r="I354" s="48">
        <v>0.56000000000000005</v>
      </c>
      <c r="J354" s="49">
        <v>0.2</v>
      </c>
      <c r="K354" s="49">
        <v>0.1</v>
      </c>
      <c r="L354" s="49">
        <v>0.14000000000000001</v>
      </c>
      <c r="M354" s="49"/>
      <c r="N354" s="50">
        <f t="shared" si="363"/>
        <v>1</v>
      </c>
      <c r="O354" s="51"/>
      <c r="P354" s="52">
        <v>8</v>
      </c>
      <c r="Q354" s="166">
        <v>7.6</v>
      </c>
      <c r="R354" s="166">
        <v>7.6</v>
      </c>
      <c r="S354" s="53">
        <v>8</v>
      </c>
      <c r="T354" s="53"/>
      <c r="U354" s="54">
        <f t="shared" si="364"/>
        <v>7.88</v>
      </c>
      <c r="V354" s="55">
        <f t="shared" si="365"/>
        <v>7.88</v>
      </c>
      <c r="W354" s="56">
        <v>201778782000</v>
      </c>
      <c r="X354" s="57"/>
      <c r="Y354" s="57"/>
      <c r="Z354" s="56"/>
      <c r="AA354" s="167"/>
      <c r="AB354" s="476">
        <f t="shared" si="352"/>
        <v>3.4234836603327019</v>
      </c>
      <c r="AC354" s="536">
        <f t="shared" si="353"/>
        <v>41.081803923992425</v>
      </c>
      <c r="AD354" s="478">
        <f t="shared" si="366"/>
        <v>12</v>
      </c>
      <c r="AE354" s="182"/>
      <c r="AF354" s="182"/>
      <c r="AG354" s="263">
        <v>19.8</v>
      </c>
      <c r="AH354" s="60">
        <f t="shared" si="359"/>
        <v>39.68</v>
      </c>
      <c r="AI354" s="55">
        <f t="shared" si="367"/>
        <v>39.68</v>
      </c>
      <c r="AJ354" s="61"/>
      <c r="AK354" s="62"/>
      <c r="AL354" s="63"/>
      <c r="AM354" s="64">
        <f t="shared" si="368"/>
        <v>1</v>
      </c>
      <c r="AN354" s="65">
        <f t="shared" si="369"/>
        <v>0</v>
      </c>
      <c r="AO354" s="66"/>
    </row>
    <row r="355" spans="1:41" s="22" customFormat="1" ht="48" customHeight="1" x14ac:dyDescent="0.15">
      <c r="A355" s="43"/>
      <c r="B355" s="44"/>
      <c r="C355" s="45" t="s">
        <v>129</v>
      </c>
      <c r="D355" s="45" t="s">
        <v>948</v>
      </c>
      <c r="E355" s="45" t="s">
        <v>56</v>
      </c>
      <c r="F355" s="45"/>
      <c r="G355" s="46"/>
      <c r="H355" s="47" t="s">
        <v>971</v>
      </c>
      <c r="I355" s="48">
        <v>0.5</v>
      </c>
      <c r="J355" s="217">
        <v>0.29580000000000001</v>
      </c>
      <c r="K355" s="49">
        <v>0.2</v>
      </c>
      <c r="L355" s="49"/>
      <c r="M355" s="49"/>
      <c r="N355" s="50">
        <f t="shared" si="363"/>
        <v>0.99580000000000002</v>
      </c>
      <c r="O355" s="51"/>
      <c r="P355" s="52">
        <v>8</v>
      </c>
      <c r="Q355" s="166">
        <v>7.6</v>
      </c>
      <c r="R355" s="53">
        <v>8</v>
      </c>
      <c r="S355" s="53"/>
      <c r="T355" s="53"/>
      <c r="U355" s="54">
        <f t="shared" si="364"/>
        <v>7.85</v>
      </c>
      <c r="V355" s="55">
        <f t="shared" si="365"/>
        <v>7.85</v>
      </c>
      <c r="W355" s="72">
        <v>86060576000</v>
      </c>
      <c r="X355" s="72">
        <v>239635000</v>
      </c>
      <c r="Y355" s="57">
        <v>3468260000</v>
      </c>
      <c r="Z355" s="56"/>
      <c r="AA355" s="167"/>
      <c r="AB355" s="476">
        <f t="shared" si="352"/>
        <v>1.326867393712329</v>
      </c>
      <c r="AC355" s="536">
        <f t="shared" si="353"/>
        <v>15.922408724547948</v>
      </c>
      <c r="AD355" s="478">
        <f t="shared" si="366"/>
        <v>12</v>
      </c>
      <c r="AE355" s="182"/>
      <c r="AF355" s="182"/>
      <c r="AG355" s="263">
        <v>19.8</v>
      </c>
      <c r="AH355" s="60">
        <f t="shared" si="359"/>
        <v>39.650000000000006</v>
      </c>
      <c r="AI355" s="55">
        <f t="shared" si="367"/>
        <v>39.650000000000006</v>
      </c>
      <c r="AJ355" s="61"/>
      <c r="AK355" s="62"/>
      <c r="AL355" s="63"/>
      <c r="AM355" s="64">
        <f t="shared" si="368"/>
        <v>1</v>
      </c>
      <c r="AN355" s="65">
        <f t="shared" si="369"/>
        <v>0</v>
      </c>
      <c r="AO355" s="66"/>
    </row>
    <row r="356" spans="1:41" s="22" customFormat="1" ht="48" customHeight="1" x14ac:dyDescent="0.15">
      <c r="A356" s="43"/>
      <c r="B356" s="44"/>
      <c r="C356" s="45" t="s">
        <v>911</v>
      </c>
      <c r="D356" s="45" t="s">
        <v>952</v>
      </c>
      <c r="E356" s="45" t="s">
        <v>953</v>
      </c>
      <c r="F356" s="45" t="s">
        <v>954</v>
      </c>
      <c r="G356" s="46"/>
      <c r="H356" s="47" t="s">
        <v>260</v>
      </c>
      <c r="I356" s="48">
        <v>0.5</v>
      </c>
      <c r="J356" s="49">
        <v>0.15</v>
      </c>
      <c r="K356" s="49">
        <v>0.15</v>
      </c>
      <c r="L356" s="49">
        <v>0.2</v>
      </c>
      <c r="M356" s="49"/>
      <c r="N356" s="50">
        <f t="shared" si="363"/>
        <v>1</v>
      </c>
      <c r="O356" s="51"/>
      <c r="P356" s="52">
        <v>8</v>
      </c>
      <c r="Q356" s="166">
        <v>7.6</v>
      </c>
      <c r="R356" s="166">
        <v>7.6</v>
      </c>
      <c r="S356" s="53">
        <v>8</v>
      </c>
      <c r="T356" s="53"/>
      <c r="U356" s="54">
        <f t="shared" si="364"/>
        <v>7.88</v>
      </c>
      <c r="V356" s="55">
        <f t="shared" si="365"/>
        <v>7.88</v>
      </c>
      <c r="W356" s="57">
        <v>313274126000</v>
      </c>
      <c r="X356" s="57"/>
      <c r="Y356" s="68"/>
      <c r="Z356" s="68"/>
      <c r="AA356" s="57"/>
      <c r="AB356" s="476">
        <f t="shared" si="352"/>
        <v>4.745688928558228</v>
      </c>
      <c r="AC356" s="536">
        <f t="shared" si="353"/>
        <v>56.948267142698739</v>
      </c>
      <c r="AD356" s="478">
        <f t="shared" si="366"/>
        <v>12</v>
      </c>
      <c r="AE356" s="182"/>
      <c r="AF356" s="182"/>
      <c r="AG356" s="263">
        <v>19.8</v>
      </c>
      <c r="AH356" s="60">
        <f t="shared" si="359"/>
        <v>39.68</v>
      </c>
      <c r="AI356" s="55">
        <f t="shared" si="367"/>
        <v>39.68</v>
      </c>
      <c r="AJ356" s="61"/>
      <c r="AK356" s="62"/>
      <c r="AL356" s="63"/>
      <c r="AM356" s="64">
        <f t="shared" si="368"/>
        <v>1</v>
      </c>
      <c r="AN356" s="65">
        <f t="shared" si="369"/>
        <v>0</v>
      </c>
      <c r="AO356" s="66"/>
    </row>
    <row r="357" spans="1:41" s="22" customFormat="1" ht="48" customHeight="1" x14ac:dyDescent="0.15">
      <c r="A357" s="43"/>
      <c r="B357" s="44"/>
      <c r="C357" s="82" t="s">
        <v>938</v>
      </c>
      <c r="D357" s="82" t="s">
        <v>939</v>
      </c>
      <c r="E357" s="82" t="s">
        <v>939</v>
      </c>
      <c r="F357" s="82"/>
      <c r="G357" s="46"/>
      <c r="H357" s="175" t="s">
        <v>991</v>
      </c>
      <c r="I357" s="48"/>
      <c r="J357" s="49"/>
      <c r="K357" s="49"/>
      <c r="L357" s="49"/>
      <c r="M357" s="49"/>
      <c r="N357" s="50"/>
      <c r="O357" s="51"/>
      <c r="P357" s="52"/>
      <c r="Q357" s="53"/>
      <c r="R357" s="53"/>
      <c r="S357" s="53"/>
      <c r="T357" s="53"/>
      <c r="U357" s="54"/>
      <c r="V357" s="55"/>
      <c r="W357" s="56"/>
      <c r="X357" s="56"/>
      <c r="Y357" s="57"/>
      <c r="Z357" s="56"/>
      <c r="AA357" s="57"/>
      <c r="AB357" s="476">
        <f t="shared" si="352"/>
        <v>0</v>
      </c>
      <c r="AC357" s="536">
        <f t="shared" si="353"/>
        <v>0</v>
      </c>
      <c r="AD357" s="478"/>
      <c r="AE357" s="59"/>
      <c r="AF357" s="59"/>
      <c r="AG357" s="263">
        <v>19.8</v>
      </c>
      <c r="AH357" s="60">
        <f t="shared" si="359"/>
        <v>19.8</v>
      </c>
      <c r="AI357" s="55"/>
      <c r="AJ357" s="61"/>
      <c r="AK357" s="62"/>
      <c r="AL357" s="63"/>
      <c r="AM357" s="64"/>
      <c r="AN357" s="65"/>
      <c r="AO357" s="66"/>
    </row>
    <row r="358" spans="1:41" s="22" customFormat="1" ht="42" customHeight="1" x14ac:dyDescent="0.15">
      <c r="A358" s="43"/>
      <c r="B358" s="44"/>
      <c r="C358" s="73" t="s">
        <v>67</v>
      </c>
      <c r="D358" s="45" t="s">
        <v>955</v>
      </c>
      <c r="E358" s="45" t="s">
        <v>956</v>
      </c>
      <c r="F358" s="45" t="s">
        <v>573</v>
      </c>
      <c r="G358" s="46"/>
      <c r="H358" s="47" t="s">
        <v>961</v>
      </c>
      <c r="I358" s="48">
        <v>0.5</v>
      </c>
      <c r="J358" s="49">
        <v>0.14000000000000001</v>
      </c>
      <c r="K358" s="49">
        <v>0.16</v>
      </c>
      <c r="L358" s="49">
        <v>0.2</v>
      </c>
      <c r="M358" s="49"/>
      <c r="N358" s="50">
        <f t="shared" ref="N358:N368" si="370">SUM(I358:M358)</f>
        <v>1</v>
      </c>
      <c r="O358" s="51"/>
      <c r="P358" s="52">
        <v>8</v>
      </c>
      <c r="Q358" s="53">
        <v>8</v>
      </c>
      <c r="R358" s="166">
        <v>7.6</v>
      </c>
      <c r="S358" s="53">
        <v>8</v>
      </c>
      <c r="T358" s="53"/>
      <c r="U358" s="54">
        <f t="shared" ref="U358:U368" si="371">ROUND(((P358*I358)+(Q358*J358)+(R358*K358)+(S358*L358)+(T358*M358)),2)</f>
        <v>7.94</v>
      </c>
      <c r="V358" s="55">
        <f t="shared" ref="V358:V368" si="372">IF(U358&gt;=8,8,U358)</f>
        <v>7.94</v>
      </c>
      <c r="W358" s="56">
        <v>192139877000</v>
      </c>
      <c r="X358" s="57"/>
      <c r="Y358" s="57"/>
      <c r="Z358" s="56"/>
      <c r="AA358" s="57"/>
      <c r="AB358" s="476">
        <f t="shared" si="352"/>
        <v>2.9106651693713115</v>
      </c>
      <c r="AC358" s="536">
        <f t="shared" si="353"/>
        <v>34.927982032455738</v>
      </c>
      <c r="AD358" s="478">
        <f t="shared" ref="AD358:AD368" si="373">IF(AC358&gt;=12,12,AC358)</f>
        <v>12</v>
      </c>
      <c r="AE358" s="182"/>
      <c r="AF358" s="182"/>
      <c r="AG358" s="263">
        <v>19.8</v>
      </c>
      <c r="AH358" s="60">
        <f t="shared" si="359"/>
        <v>39.74</v>
      </c>
      <c r="AI358" s="55">
        <f t="shared" ref="AI358:AI368" si="374">IF(AH358&gt;=40,40,AH358)</f>
        <v>39.74</v>
      </c>
      <c r="AJ358" s="61"/>
      <c r="AK358" s="62"/>
      <c r="AL358" s="63"/>
      <c r="AM358" s="64">
        <f>100%+AL358</f>
        <v>1</v>
      </c>
      <c r="AN358" s="65">
        <f>ROUNDUP((($E$2*AM358-$AN$4)*AJ358+$AN$4),-3)</f>
        <v>0</v>
      </c>
      <c r="AO358" s="66"/>
    </row>
    <row r="359" spans="1:41" s="22" customFormat="1" ht="48" customHeight="1" x14ac:dyDescent="0.15">
      <c r="A359" s="43"/>
      <c r="B359" s="44"/>
      <c r="C359" s="45" t="s">
        <v>965</v>
      </c>
      <c r="D359" s="45" t="s">
        <v>957</v>
      </c>
      <c r="E359" s="73" t="s">
        <v>958</v>
      </c>
      <c r="F359" s="45" t="s">
        <v>313</v>
      </c>
      <c r="G359" s="79"/>
      <c r="H359" s="47" t="s">
        <v>972</v>
      </c>
      <c r="I359" s="48">
        <v>0.5</v>
      </c>
      <c r="J359" s="49">
        <v>0.17</v>
      </c>
      <c r="K359" s="49">
        <v>0.13</v>
      </c>
      <c r="L359" s="49">
        <v>0.2</v>
      </c>
      <c r="M359" s="49"/>
      <c r="N359" s="50">
        <f t="shared" si="370"/>
        <v>1</v>
      </c>
      <c r="O359" s="51"/>
      <c r="P359" s="52">
        <v>8</v>
      </c>
      <c r="Q359" s="166">
        <v>7.6</v>
      </c>
      <c r="R359" s="166">
        <v>7.6</v>
      </c>
      <c r="S359" s="53">
        <v>8</v>
      </c>
      <c r="T359" s="53"/>
      <c r="U359" s="54">
        <f t="shared" si="371"/>
        <v>7.88</v>
      </c>
      <c r="V359" s="55">
        <f t="shared" si="372"/>
        <v>7.88</v>
      </c>
      <c r="W359" s="56">
        <v>758022495000</v>
      </c>
      <c r="X359" s="57">
        <v>2456269000</v>
      </c>
      <c r="Y359" s="72">
        <v>5449087000</v>
      </c>
      <c r="Z359" s="68"/>
      <c r="AA359" s="57"/>
      <c r="AB359" s="476">
        <f t="shared" ref="AB359:AB422" si="375">(((((W359*I359)+(X359*J359)+(Y359*K359)+(Z359*L359)+(AA359*M359))/$L$2)))</f>
        <v>11.517152076974675</v>
      </c>
      <c r="AC359" s="536">
        <f t="shared" ref="AC359:AC422" si="376">12*AB359</f>
        <v>138.2058249236961</v>
      </c>
      <c r="AD359" s="478">
        <f t="shared" si="373"/>
        <v>12</v>
      </c>
      <c r="AE359" s="182"/>
      <c r="AF359" s="182"/>
      <c r="AG359" s="263">
        <v>19.8</v>
      </c>
      <c r="AH359" s="60">
        <f t="shared" si="359"/>
        <v>39.68</v>
      </c>
      <c r="AI359" s="55">
        <f t="shared" si="374"/>
        <v>39.68</v>
      </c>
      <c r="AJ359" s="61"/>
      <c r="AK359" s="62"/>
      <c r="AL359" s="63"/>
      <c r="AM359" s="64">
        <f>100%+AL359</f>
        <v>1</v>
      </c>
      <c r="AN359" s="65">
        <f>ROUNDUP((($E$2*AM359-$AN$4)*AJ359+$AN$4),-3)</f>
        <v>0</v>
      </c>
      <c r="AO359" s="66"/>
    </row>
    <row r="360" spans="1:41" s="22" customFormat="1" ht="48" customHeight="1" x14ac:dyDescent="0.15">
      <c r="A360" s="43"/>
      <c r="B360" s="44"/>
      <c r="C360" s="108" t="s">
        <v>969</v>
      </c>
      <c r="D360" s="45" t="s">
        <v>963</v>
      </c>
      <c r="E360" s="112" t="s">
        <v>342</v>
      </c>
      <c r="F360" s="45"/>
      <c r="G360" s="46"/>
      <c r="H360" s="47" t="s">
        <v>912</v>
      </c>
      <c r="I360" s="48">
        <v>0.5</v>
      </c>
      <c r="J360" s="49">
        <v>0.3</v>
      </c>
      <c r="K360" s="49">
        <v>0.2</v>
      </c>
      <c r="L360" s="49"/>
      <c r="M360" s="49"/>
      <c r="N360" s="50">
        <f t="shared" si="370"/>
        <v>1</v>
      </c>
      <c r="O360" s="51"/>
      <c r="P360" s="52">
        <v>8</v>
      </c>
      <c r="Q360" s="166">
        <v>7.6</v>
      </c>
      <c r="R360" s="53">
        <v>8</v>
      </c>
      <c r="S360" s="53"/>
      <c r="T360" s="53"/>
      <c r="U360" s="54">
        <f t="shared" si="371"/>
        <v>7.88</v>
      </c>
      <c r="V360" s="55">
        <f t="shared" si="372"/>
        <v>7.88</v>
      </c>
      <c r="W360" s="68">
        <v>56028164000</v>
      </c>
      <c r="X360" s="68">
        <v>3260941000</v>
      </c>
      <c r="Y360" s="57">
        <v>21164134000</v>
      </c>
      <c r="Z360" s="56"/>
      <c r="AA360" s="57"/>
      <c r="AB360" s="476">
        <f t="shared" si="375"/>
        <v>1.0066354573598035</v>
      </c>
      <c r="AC360" s="536">
        <f t="shared" si="376"/>
        <v>12.079625488317642</v>
      </c>
      <c r="AD360" s="478">
        <f t="shared" si="373"/>
        <v>12</v>
      </c>
      <c r="AE360" s="182"/>
      <c r="AF360" s="182"/>
      <c r="AG360" s="263">
        <v>19.8</v>
      </c>
      <c r="AH360" s="60">
        <f t="shared" si="359"/>
        <v>39.68</v>
      </c>
      <c r="AI360" s="55">
        <f t="shared" si="374"/>
        <v>39.68</v>
      </c>
      <c r="AJ360" s="61"/>
      <c r="AK360" s="62"/>
      <c r="AL360" s="63"/>
      <c r="AM360" s="64"/>
      <c r="AN360" s="65"/>
      <c r="AO360" s="66"/>
    </row>
    <row r="361" spans="1:41" s="22" customFormat="1" ht="48" customHeight="1" x14ac:dyDescent="0.15">
      <c r="A361" s="43"/>
      <c r="B361" s="44"/>
      <c r="C361" s="45" t="s">
        <v>79</v>
      </c>
      <c r="D361" s="45" t="s">
        <v>975</v>
      </c>
      <c r="E361" s="45" t="s">
        <v>980</v>
      </c>
      <c r="F361" s="45" t="s">
        <v>959</v>
      </c>
      <c r="G361" s="79"/>
      <c r="H361" s="47" t="s">
        <v>421</v>
      </c>
      <c r="I361" s="48">
        <v>0.5</v>
      </c>
      <c r="J361" s="49">
        <v>0.15</v>
      </c>
      <c r="K361" s="49">
        <v>0.15</v>
      </c>
      <c r="L361" s="49">
        <v>0.2</v>
      </c>
      <c r="M361" s="49"/>
      <c r="N361" s="50">
        <f t="shared" si="370"/>
        <v>1</v>
      </c>
      <c r="O361" s="51"/>
      <c r="P361" s="52">
        <v>8</v>
      </c>
      <c r="Q361" s="166">
        <v>7.6</v>
      </c>
      <c r="R361" s="166">
        <v>7.6</v>
      </c>
      <c r="S361" s="53">
        <v>8</v>
      </c>
      <c r="T361" s="53"/>
      <c r="U361" s="54">
        <f t="shared" si="371"/>
        <v>7.88</v>
      </c>
      <c r="V361" s="55">
        <f t="shared" si="372"/>
        <v>7.88</v>
      </c>
      <c r="W361" s="56">
        <v>60011576000</v>
      </c>
      <c r="X361" s="57">
        <v>1081372000</v>
      </c>
      <c r="Y361" s="72">
        <v>756932000</v>
      </c>
      <c r="Z361" s="57">
        <v>14706397000</v>
      </c>
      <c r="AA361" s="57"/>
      <c r="AB361" s="476">
        <f t="shared" si="375"/>
        <v>1.0065634072164666</v>
      </c>
      <c r="AC361" s="536">
        <f t="shared" si="376"/>
        <v>12.0787608865976</v>
      </c>
      <c r="AD361" s="478">
        <f t="shared" si="373"/>
        <v>12</v>
      </c>
      <c r="AE361" s="182"/>
      <c r="AF361" s="182"/>
      <c r="AG361" s="263">
        <v>19.8</v>
      </c>
      <c r="AH361" s="60">
        <f t="shared" si="359"/>
        <v>39.68</v>
      </c>
      <c r="AI361" s="55">
        <f t="shared" si="374"/>
        <v>39.68</v>
      </c>
      <c r="AJ361" s="61"/>
      <c r="AK361" s="62"/>
      <c r="AL361" s="63"/>
      <c r="AM361" s="64">
        <f>100%+AL361</f>
        <v>1</v>
      </c>
      <c r="AN361" s="65">
        <f>ROUNDUP((($E$2*AM361-$AN$4)*AJ361+$AN$4),-3)</f>
        <v>0</v>
      </c>
      <c r="AO361" s="66"/>
    </row>
    <row r="362" spans="1:41" s="22" customFormat="1" ht="48" customHeight="1" x14ac:dyDescent="0.15">
      <c r="A362" s="43"/>
      <c r="B362" s="44"/>
      <c r="C362" s="495" t="s">
        <v>979</v>
      </c>
      <c r="D362" s="45" t="s">
        <v>976</v>
      </c>
      <c r="E362" s="45" t="s">
        <v>977</v>
      </c>
      <c r="F362" s="45" t="s">
        <v>978</v>
      </c>
      <c r="G362" s="46"/>
      <c r="H362" s="47" t="s">
        <v>190</v>
      </c>
      <c r="I362" s="48">
        <v>0.5</v>
      </c>
      <c r="J362" s="49">
        <v>0.1</v>
      </c>
      <c r="K362" s="49">
        <v>0.2</v>
      </c>
      <c r="L362" s="49">
        <v>0.2</v>
      </c>
      <c r="M362" s="49"/>
      <c r="N362" s="50">
        <f t="shared" si="370"/>
        <v>1</v>
      </c>
      <c r="O362" s="51"/>
      <c r="P362" s="52">
        <v>8</v>
      </c>
      <c r="Q362" s="166">
        <v>7.6</v>
      </c>
      <c r="R362" s="166">
        <v>7.6</v>
      </c>
      <c r="S362" s="53">
        <v>8</v>
      </c>
      <c r="T362" s="53"/>
      <c r="U362" s="54">
        <f t="shared" si="371"/>
        <v>7.88</v>
      </c>
      <c r="V362" s="55">
        <f t="shared" si="372"/>
        <v>7.88</v>
      </c>
      <c r="W362" s="57">
        <v>154109529000</v>
      </c>
      <c r="X362" s="68"/>
      <c r="Y362" s="72"/>
      <c r="Z362" s="68"/>
      <c r="AA362" s="57"/>
      <c r="AB362" s="476">
        <f t="shared" si="375"/>
        <v>2.3345556650300034</v>
      </c>
      <c r="AC362" s="536">
        <f t="shared" si="376"/>
        <v>28.014667980360041</v>
      </c>
      <c r="AD362" s="478">
        <f t="shared" si="373"/>
        <v>12</v>
      </c>
      <c r="AE362" s="182"/>
      <c r="AF362" s="182"/>
      <c r="AG362" s="263">
        <v>19.8</v>
      </c>
      <c r="AH362" s="60">
        <f t="shared" si="359"/>
        <v>39.68</v>
      </c>
      <c r="AI362" s="55">
        <f t="shared" si="374"/>
        <v>39.68</v>
      </c>
      <c r="AJ362" s="61"/>
      <c r="AK362" s="62"/>
      <c r="AL362" s="63"/>
      <c r="AM362" s="64">
        <f>100%+AL362</f>
        <v>1</v>
      </c>
      <c r="AN362" s="65">
        <f>ROUNDUP((($E$2*AM362-$AN$4)*AJ362+$AN$4),-3)</f>
        <v>0</v>
      </c>
      <c r="AO362" s="66"/>
    </row>
    <row r="363" spans="1:41" s="22" customFormat="1" ht="48" customHeight="1" x14ac:dyDescent="0.15">
      <c r="A363" s="43"/>
      <c r="B363" s="44"/>
      <c r="C363" s="45" t="s">
        <v>116</v>
      </c>
      <c r="D363" s="45" t="s">
        <v>987</v>
      </c>
      <c r="E363" s="117" t="s">
        <v>997</v>
      </c>
      <c r="F363" s="117" t="s">
        <v>1005</v>
      </c>
      <c r="G363" s="46"/>
      <c r="H363" s="47" t="s">
        <v>998</v>
      </c>
      <c r="I363" s="48">
        <v>0.5</v>
      </c>
      <c r="J363" s="217">
        <v>0.3</v>
      </c>
      <c r="K363" s="217">
        <v>0.2</v>
      </c>
      <c r="L363" s="49"/>
      <c r="M363" s="49"/>
      <c r="N363" s="50">
        <f t="shared" si="370"/>
        <v>1</v>
      </c>
      <c r="O363" s="51"/>
      <c r="P363" s="52">
        <v>8</v>
      </c>
      <c r="Q363" s="166">
        <v>7.6</v>
      </c>
      <c r="R363" s="53">
        <v>8</v>
      </c>
      <c r="S363" s="53"/>
      <c r="T363" s="53"/>
      <c r="U363" s="54">
        <f t="shared" si="371"/>
        <v>7.88</v>
      </c>
      <c r="V363" s="55">
        <f t="shared" si="372"/>
        <v>7.88</v>
      </c>
      <c r="W363" s="56">
        <v>40865009000</v>
      </c>
      <c r="X363" s="56">
        <v>19494584000</v>
      </c>
      <c r="Y363" s="56">
        <v>32762503000</v>
      </c>
      <c r="Z363" s="56"/>
      <c r="AA363" s="57"/>
      <c r="AB363" s="476">
        <f t="shared" si="375"/>
        <v>0.99476462589733194</v>
      </c>
      <c r="AC363" s="536">
        <f t="shared" si="376"/>
        <v>11.937175510767982</v>
      </c>
      <c r="AD363" s="478">
        <f t="shared" si="373"/>
        <v>11.937175510767982</v>
      </c>
      <c r="AE363" s="182"/>
      <c r="AF363" s="182"/>
      <c r="AG363" s="263">
        <v>19.8</v>
      </c>
      <c r="AH363" s="60">
        <f t="shared" si="359"/>
        <v>39.617175510767979</v>
      </c>
      <c r="AI363" s="55">
        <f t="shared" si="374"/>
        <v>39.617175510767979</v>
      </c>
      <c r="AJ363" s="61"/>
      <c r="AK363" s="62"/>
      <c r="AL363" s="63"/>
      <c r="AM363" s="64"/>
      <c r="AN363" s="65"/>
      <c r="AO363" s="66"/>
    </row>
    <row r="364" spans="1:41" s="22" customFormat="1" ht="48" customHeight="1" x14ac:dyDescent="0.15">
      <c r="A364" s="43"/>
      <c r="B364" s="44"/>
      <c r="C364" s="45" t="s">
        <v>985</v>
      </c>
      <c r="D364" s="45" t="s">
        <v>981</v>
      </c>
      <c r="E364" s="45" t="s">
        <v>982</v>
      </c>
      <c r="F364" s="45"/>
      <c r="G364" s="46"/>
      <c r="H364" s="47" t="s">
        <v>499</v>
      </c>
      <c r="I364" s="48">
        <v>0.5</v>
      </c>
      <c r="J364" s="49">
        <v>0.3</v>
      </c>
      <c r="K364" s="49">
        <v>0.2</v>
      </c>
      <c r="L364" s="49"/>
      <c r="M364" s="49"/>
      <c r="N364" s="50">
        <f t="shared" si="370"/>
        <v>1</v>
      </c>
      <c r="O364" s="51"/>
      <c r="P364" s="52">
        <v>8</v>
      </c>
      <c r="Q364" s="166">
        <v>7.6</v>
      </c>
      <c r="R364" s="53">
        <v>8</v>
      </c>
      <c r="S364" s="53"/>
      <c r="T364" s="53"/>
      <c r="U364" s="54">
        <f t="shared" si="371"/>
        <v>7.88</v>
      </c>
      <c r="V364" s="55">
        <f t="shared" si="372"/>
        <v>7.88</v>
      </c>
      <c r="W364" s="57">
        <v>54403627000</v>
      </c>
      <c r="X364" s="57">
        <v>4914047000</v>
      </c>
      <c r="Y364" s="72">
        <v>24645251000</v>
      </c>
      <c r="Z364" s="68"/>
      <c r="AA364" s="57"/>
      <c r="AB364" s="476">
        <f t="shared" si="375"/>
        <v>1.0181450201144149</v>
      </c>
      <c r="AC364" s="536">
        <f t="shared" si="376"/>
        <v>12.217740241372979</v>
      </c>
      <c r="AD364" s="478">
        <f t="shared" si="373"/>
        <v>12</v>
      </c>
      <c r="AE364" s="182"/>
      <c r="AF364" s="182"/>
      <c r="AG364" s="263">
        <v>19.8</v>
      </c>
      <c r="AH364" s="60">
        <f t="shared" si="359"/>
        <v>39.68</v>
      </c>
      <c r="AI364" s="55">
        <f t="shared" si="374"/>
        <v>39.68</v>
      </c>
      <c r="AJ364" s="61"/>
      <c r="AK364" s="62"/>
      <c r="AL364" s="63"/>
      <c r="AM364" s="64"/>
      <c r="AN364" s="65"/>
      <c r="AO364" s="66"/>
    </row>
    <row r="365" spans="1:41" s="22" customFormat="1" ht="48" customHeight="1" x14ac:dyDescent="0.15">
      <c r="A365" s="43"/>
      <c r="B365" s="44"/>
      <c r="C365" s="45" t="s">
        <v>986</v>
      </c>
      <c r="D365" s="45" t="s">
        <v>983</v>
      </c>
      <c r="E365" s="45" t="s">
        <v>984</v>
      </c>
      <c r="F365" s="45" t="s">
        <v>80</v>
      </c>
      <c r="G365" s="46"/>
      <c r="H365" s="47" t="s">
        <v>273</v>
      </c>
      <c r="I365" s="48">
        <v>0.5</v>
      </c>
      <c r="J365" s="49">
        <v>0.15</v>
      </c>
      <c r="K365" s="49">
        <v>0.15</v>
      </c>
      <c r="L365" s="49">
        <v>0.2</v>
      </c>
      <c r="M365" s="49"/>
      <c r="N365" s="50">
        <f t="shared" si="370"/>
        <v>1</v>
      </c>
      <c r="O365" s="51"/>
      <c r="P365" s="52">
        <v>8</v>
      </c>
      <c r="Q365" s="166">
        <v>7.6</v>
      </c>
      <c r="R365" s="166">
        <v>7.6</v>
      </c>
      <c r="S365" s="53">
        <v>8</v>
      </c>
      <c r="T365" s="53"/>
      <c r="U365" s="54">
        <f t="shared" si="371"/>
        <v>7.88</v>
      </c>
      <c r="V365" s="55">
        <f t="shared" si="372"/>
        <v>7.88</v>
      </c>
      <c r="W365" s="72">
        <v>56741153000</v>
      </c>
      <c r="X365" s="57"/>
      <c r="Y365" s="72"/>
      <c r="Z365" s="56">
        <v>44936660000</v>
      </c>
      <c r="AA365" s="57"/>
      <c r="AB365" s="476">
        <f t="shared" si="375"/>
        <v>1.1318458694705051</v>
      </c>
      <c r="AC365" s="536">
        <f t="shared" si="376"/>
        <v>13.582150433646062</v>
      </c>
      <c r="AD365" s="478">
        <f t="shared" si="373"/>
        <v>12</v>
      </c>
      <c r="AE365" s="182"/>
      <c r="AF365" s="182"/>
      <c r="AG365" s="263">
        <v>19.8</v>
      </c>
      <c r="AH365" s="60">
        <f t="shared" si="359"/>
        <v>39.68</v>
      </c>
      <c r="AI365" s="55">
        <f t="shared" si="374"/>
        <v>39.68</v>
      </c>
      <c r="AJ365" s="61"/>
      <c r="AK365" s="62"/>
      <c r="AL365" s="63"/>
      <c r="AM365" s="64"/>
      <c r="AN365" s="65"/>
      <c r="AO365" s="66"/>
    </row>
    <row r="366" spans="1:41" s="22" customFormat="1" ht="42" customHeight="1" x14ac:dyDescent="0.15">
      <c r="A366" s="43"/>
      <c r="B366" s="44"/>
      <c r="C366" s="80" t="s">
        <v>91</v>
      </c>
      <c r="D366" s="45" t="s">
        <v>988</v>
      </c>
      <c r="E366" s="45" t="s">
        <v>354</v>
      </c>
      <c r="F366" s="45"/>
      <c r="G366" s="45"/>
      <c r="H366" s="47" t="s">
        <v>352</v>
      </c>
      <c r="I366" s="48">
        <v>0.5</v>
      </c>
      <c r="J366" s="49">
        <v>0.3</v>
      </c>
      <c r="K366" s="49">
        <v>0.2</v>
      </c>
      <c r="L366" s="49"/>
      <c r="M366" s="49"/>
      <c r="N366" s="50">
        <f t="shared" si="370"/>
        <v>1</v>
      </c>
      <c r="O366" s="51"/>
      <c r="P366" s="52">
        <v>8</v>
      </c>
      <c r="Q366" s="166">
        <v>7.6</v>
      </c>
      <c r="R366" s="53">
        <v>8</v>
      </c>
      <c r="S366" s="53"/>
      <c r="T366" s="53"/>
      <c r="U366" s="54">
        <f t="shared" si="371"/>
        <v>7.88</v>
      </c>
      <c r="V366" s="55">
        <f t="shared" si="372"/>
        <v>7.88</v>
      </c>
      <c r="W366" s="72">
        <v>68460533000</v>
      </c>
      <c r="X366" s="57"/>
      <c r="Y366" s="72"/>
      <c r="Z366" s="68"/>
      <c r="AA366" s="57"/>
      <c r="AB366" s="476">
        <f t="shared" si="375"/>
        <v>1.0370865849971127</v>
      </c>
      <c r="AC366" s="536">
        <f t="shared" si="376"/>
        <v>12.445039019965353</v>
      </c>
      <c r="AD366" s="478">
        <f t="shared" si="373"/>
        <v>12</v>
      </c>
      <c r="AE366" s="182"/>
      <c r="AF366" s="182"/>
      <c r="AG366" s="263">
        <v>19.8</v>
      </c>
      <c r="AH366" s="60">
        <f t="shared" si="359"/>
        <v>39.68</v>
      </c>
      <c r="AI366" s="55">
        <f t="shared" si="374"/>
        <v>39.68</v>
      </c>
      <c r="AJ366" s="61"/>
      <c r="AK366" s="62"/>
      <c r="AL366" s="63"/>
      <c r="AM366" s="64">
        <f>100%+AL366</f>
        <v>1</v>
      </c>
      <c r="AN366" s="65">
        <f>ROUNDUP((($E$2*AM366-$AN$4)*AJ366+$AN$4),-3)</f>
        <v>0</v>
      </c>
      <c r="AO366" s="66"/>
    </row>
    <row r="367" spans="1:41" s="22" customFormat="1" ht="52.5" customHeight="1" x14ac:dyDescent="0.15">
      <c r="A367" s="43"/>
      <c r="B367" s="44"/>
      <c r="C367" s="45" t="s">
        <v>993</v>
      </c>
      <c r="D367" s="45" t="s">
        <v>990</v>
      </c>
      <c r="E367" s="45" t="s">
        <v>994</v>
      </c>
      <c r="F367" s="45"/>
      <c r="G367" s="46"/>
      <c r="H367" s="47" t="s">
        <v>198</v>
      </c>
      <c r="I367" s="48">
        <v>0.5</v>
      </c>
      <c r="J367" s="49">
        <v>0.3</v>
      </c>
      <c r="K367" s="49">
        <v>0.2</v>
      </c>
      <c r="L367" s="49"/>
      <c r="M367" s="49"/>
      <c r="N367" s="50">
        <f t="shared" si="370"/>
        <v>1</v>
      </c>
      <c r="O367" s="51"/>
      <c r="P367" s="52">
        <v>8</v>
      </c>
      <c r="Q367" s="166">
        <v>7.6</v>
      </c>
      <c r="R367" s="53">
        <v>8</v>
      </c>
      <c r="S367" s="53"/>
      <c r="T367" s="53"/>
      <c r="U367" s="54">
        <f t="shared" si="371"/>
        <v>7.88</v>
      </c>
      <c r="V367" s="55">
        <f t="shared" si="372"/>
        <v>7.88</v>
      </c>
      <c r="W367" s="56">
        <v>53681974000</v>
      </c>
      <c r="X367" s="57">
        <v>7536234000</v>
      </c>
      <c r="Y367" s="72">
        <v>21648389000</v>
      </c>
      <c r="Z367" s="68"/>
      <c r="AA367" s="57"/>
      <c r="AB367" s="476">
        <f t="shared" si="375"/>
        <v>1.0128871320461805</v>
      </c>
      <c r="AC367" s="536">
        <f t="shared" si="376"/>
        <v>12.154645584554167</v>
      </c>
      <c r="AD367" s="478">
        <f t="shared" si="373"/>
        <v>12</v>
      </c>
      <c r="AE367" s="182"/>
      <c r="AF367" s="182"/>
      <c r="AG367" s="263">
        <v>19.8</v>
      </c>
      <c r="AH367" s="60">
        <f t="shared" si="359"/>
        <v>39.68</v>
      </c>
      <c r="AI367" s="55">
        <f t="shared" si="374"/>
        <v>39.68</v>
      </c>
      <c r="AJ367" s="61"/>
      <c r="AK367" s="62"/>
      <c r="AL367" s="63"/>
      <c r="AM367" s="64">
        <f>100%+AL367</f>
        <v>1</v>
      </c>
      <c r="AN367" s="65">
        <f>ROUNDUP((($E$2*AM367-$AN$4)*AJ367+$AN$4),-3)</f>
        <v>0</v>
      </c>
      <c r="AO367" s="66"/>
    </row>
    <row r="368" spans="1:41" s="22" customFormat="1" ht="52.5" customHeight="1" x14ac:dyDescent="0.15">
      <c r="A368" s="43"/>
      <c r="B368" s="44"/>
      <c r="C368" s="170" t="s">
        <v>97</v>
      </c>
      <c r="D368" s="45" t="s">
        <v>992</v>
      </c>
      <c r="E368" s="45" t="s">
        <v>989</v>
      </c>
      <c r="F368" s="45"/>
      <c r="G368" s="46"/>
      <c r="H368" s="47" t="s">
        <v>262</v>
      </c>
      <c r="I368" s="48">
        <v>0.5</v>
      </c>
      <c r="J368" s="49">
        <v>0.3</v>
      </c>
      <c r="K368" s="49">
        <v>0.2</v>
      </c>
      <c r="L368" s="49"/>
      <c r="M368" s="49"/>
      <c r="N368" s="50">
        <f t="shared" si="370"/>
        <v>1</v>
      </c>
      <c r="O368" s="51"/>
      <c r="P368" s="52">
        <v>8</v>
      </c>
      <c r="Q368" s="166">
        <v>7.6</v>
      </c>
      <c r="R368" s="53">
        <v>8</v>
      </c>
      <c r="S368" s="53"/>
      <c r="T368" s="53"/>
      <c r="U368" s="54">
        <f t="shared" si="371"/>
        <v>7.88</v>
      </c>
      <c r="V368" s="55">
        <f t="shared" si="372"/>
        <v>7.88</v>
      </c>
      <c r="W368" s="72">
        <v>47283125000</v>
      </c>
      <c r="X368" s="57">
        <v>5332093000</v>
      </c>
      <c r="Y368" s="57">
        <v>43990756000</v>
      </c>
      <c r="Z368" s="68"/>
      <c r="AA368" s="57"/>
      <c r="AB368" s="476">
        <f t="shared" si="375"/>
        <v>1.0313020652495988</v>
      </c>
      <c r="AC368" s="536">
        <f t="shared" si="376"/>
        <v>12.375624782995185</v>
      </c>
      <c r="AD368" s="478">
        <f t="shared" si="373"/>
        <v>12</v>
      </c>
      <c r="AE368" s="182"/>
      <c r="AF368" s="182"/>
      <c r="AG368" s="263">
        <v>19.8</v>
      </c>
      <c r="AH368" s="60">
        <f t="shared" ref="AH368:AH431" si="377">V368+AD368+AG368+AE368+AF368</f>
        <v>39.68</v>
      </c>
      <c r="AI368" s="55">
        <f t="shared" si="374"/>
        <v>39.68</v>
      </c>
      <c r="AJ368" s="61"/>
      <c r="AK368" s="62"/>
      <c r="AL368" s="63"/>
      <c r="AM368" s="64">
        <f>100%+AL368</f>
        <v>1</v>
      </c>
      <c r="AN368" s="65">
        <f>ROUNDUP((($E$2*AM368-$AN$4)*AJ368+$AN$4),-3)</f>
        <v>0</v>
      </c>
      <c r="AO368" s="66"/>
    </row>
    <row r="369" spans="1:41" s="22" customFormat="1" ht="52.5" customHeight="1" x14ac:dyDescent="0.15">
      <c r="A369" s="43"/>
      <c r="B369" s="44"/>
      <c r="C369" s="170"/>
      <c r="D369" s="45"/>
      <c r="E369" s="45"/>
      <c r="F369" s="45"/>
      <c r="G369" s="46"/>
      <c r="H369" s="47"/>
      <c r="I369" s="48"/>
      <c r="J369" s="49"/>
      <c r="K369" s="49"/>
      <c r="L369" s="49"/>
      <c r="M369" s="49"/>
      <c r="N369" s="50"/>
      <c r="O369" s="51"/>
      <c r="P369" s="52"/>
      <c r="Q369" s="166"/>
      <c r="R369" s="53"/>
      <c r="S369" s="53"/>
      <c r="T369" s="53"/>
      <c r="U369" s="54"/>
      <c r="V369" s="55"/>
      <c r="W369" s="72"/>
      <c r="X369" s="57"/>
      <c r="Y369" s="57"/>
      <c r="Z369" s="68"/>
      <c r="AA369" s="57"/>
      <c r="AB369" s="476">
        <f t="shared" si="375"/>
        <v>0</v>
      </c>
      <c r="AC369" s="536">
        <f t="shared" si="376"/>
        <v>0</v>
      </c>
      <c r="AD369" s="478"/>
      <c r="AE369" s="59"/>
      <c r="AF369" s="59"/>
      <c r="AG369" s="263">
        <v>19.8</v>
      </c>
      <c r="AH369" s="60">
        <f t="shared" si="377"/>
        <v>19.8</v>
      </c>
      <c r="AI369" s="55"/>
      <c r="AJ369" s="61"/>
      <c r="AK369" s="62"/>
      <c r="AL369" s="63"/>
      <c r="AM369" s="64"/>
      <c r="AN369" s="65"/>
      <c r="AO369" s="66"/>
    </row>
    <row r="370" spans="1:41" s="22" customFormat="1" ht="48" customHeight="1" x14ac:dyDescent="0.15">
      <c r="A370" s="43"/>
      <c r="B370" s="44"/>
      <c r="C370" s="82" t="s">
        <v>241</v>
      </c>
      <c r="D370" s="45" t="s">
        <v>944</v>
      </c>
      <c r="E370" s="82" t="s">
        <v>999</v>
      </c>
      <c r="F370" s="82" t="s">
        <v>999</v>
      </c>
      <c r="G370" s="46"/>
      <c r="H370" s="47" t="s">
        <v>1003</v>
      </c>
      <c r="I370" s="48">
        <v>0.5</v>
      </c>
      <c r="J370" s="49">
        <v>0.2</v>
      </c>
      <c r="K370" s="49">
        <v>0.15</v>
      </c>
      <c r="L370" s="49">
        <v>0.15</v>
      </c>
      <c r="M370" s="49"/>
      <c r="N370" s="50">
        <f>SUM(I370:M370)</f>
        <v>1</v>
      </c>
      <c r="O370" s="51"/>
      <c r="P370" s="52">
        <v>8</v>
      </c>
      <c r="Q370" s="53">
        <v>8</v>
      </c>
      <c r="R370" s="166">
        <v>7.6</v>
      </c>
      <c r="S370" s="166">
        <v>7.6</v>
      </c>
      <c r="T370" s="53"/>
      <c r="U370" s="54">
        <f>ROUND(((P370*I370)+(Q370*J370)+(R370*K370)+(S370*L370)+(T370*M370)),2)</f>
        <v>7.88</v>
      </c>
      <c r="V370" s="55">
        <f>IF(U370&gt;=8,8,U370)</f>
        <v>7.88</v>
      </c>
      <c r="W370" s="56">
        <v>41708734000</v>
      </c>
      <c r="X370" s="68">
        <v>65225958000</v>
      </c>
      <c r="Y370" s="57"/>
      <c r="Z370" s="68"/>
      <c r="AA370" s="57"/>
      <c r="AB370" s="476">
        <f t="shared" si="375"/>
        <v>1.0270670098751205</v>
      </c>
      <c r="AC370" s="536">
        <f t="shared" si="376"/>
        <v>12.324804118501445</v>
      </c>
      <c r="AD370" s="478">
        <f>IF(AC370&gt;=12,12,AC370)</f>
        <v>12</v>
      </c>
      <c r="AE370" s="182"/>
      <c r="AF370" s="182"/>
      <c r="AG370" s="263">
        <v>19.8</v>
      </c>
      <c r="AH370" s="60">
        <f t="shared" si="377"/>
        <v>39.68</v>
      </c>
      <c r="AI370" s="55">
        <f>IF(AH370&gt;=40,40,AH370)</f>
        <v>39.68</v>
      </c>
      <c r="AJ370" s="61"/>
      <c r="AK370" s="62"/>
      <c r="AL370" s="63"/>
      <c r="AM370" s="64">
        <f>100%+AL370</f>
        <v>1</v>
      </c>
      <c r="AN370" s="65">
        <f>ROUNDUP((($E$2*AM370-$AN$4)*AJ370+$AN$4),-3)</f>
        <v>0</v>
      </c>
      <c r="AO370" s="66"/>
    </row>
    <row r="371" spans="1:41" s="22" customFormat="1" ht="42" customHeight="1" x14ac:dyDescent="0.15">
      <c r="A371" s="43"/>
      <c r="B371" s="225" t="s">
        <v>1004</v>
      </c>
      <c r="C371" s="45" t="s">
        <v>71</v>
      </c>
      <c r="D371" s="82" t="s">
        <v>1000</v>
      </c>
      <c r="E371" s="82" t="s">
        <v>1002</v>
      </c>
      <c r="F371" s="45"/>
      <c r="G371" s="46"/>
      <c r="H371" s="175" t="s">
        <v>1001</v>
      </c>
      <c r="I371" s="48">
        <v>0.5</v>
      </c>
      <c r="J371" s="49">
        <v>0.3</v>
      </c>
      <c r="K371" s="49">
        <v>0.2</v>
      </c>
      <c r="L371" s="49"/>
      <c r="M371" s="49"/>
      <c r="N371" s="50">
        <f>SUM(I371:M371)</f>
        <v>1</v>
      </c>
      <c r="O371" s="51"/>
      <c r="P371" s="52">
        <v>8</v>
      </c>
      <c r="Q371" s="166">
        <v>7.6</v>
      </c>
      <c r="R371" s="53">
        <v>8</v>
      </c>
      <c r="S371" s="53"/>
      <c r="T371" s="53"/>
      <c r="U371" s="54">
        <f>ROUND(((P371*I371)+(Q371*J371)+(R371*K371)+(S371*L371)+(T371*M371)),2)</f>
        <v>7.88</v>
      </c>
      <c r="V371" s="55">
        <f>IF(U371&gt;=8,8,U371)</f>
        <v>7.88</v>
      </c>
      <c r="W371" s="56">
        <v>101091777000</v>
      </c>
      <c r="X371" s="68"/>
      <c r="Y371" s="72"/>
      <c r="Z371" s="68"/>
      <c r="AA371" s="57"/>
      <c r="AB371" s="476">
        <f t="shared" si="375"/>
        <v>1.531406800181057</v>
      </c>
      <c r="AC371" s="536">
        <f t="shared" si="376"/>
        <v>18.376881602172684</v>
      </c>
      <c r="AD371" s="478">
        <f>IF(AC371&gt;=12,12,AC371)</f>
        <v>12</v>
      </c>
      <c r="AE371" s="59"/>
      <c r="AF371" s="59"/>
      <c r="AG371" s="263">
        <v>19.8</v>
      </c>
      <c r="AH371" s="60">
        <f t="shared" si="377"/>
        <v>39.68</v>
      </c>
      <c r="AI371" s="55">
        <f>IF(AH371&gt;=40,40,AH371)</f>
        <v>39.68</v>
      </c>
      <c r="AJ371" s="61"/>
      <c r="AK371" s="62"/>
      <c r="AL371" s="63"/>
      <c r="AM371" s="64">
        <f>100%+AL371</f>
        <v>1</v>
      </c>
      <c r="AN371" s="65">
        <f>ROUNDUP((($E$2*AM371-$AN$4)*AJ371+$AN$4),-3)</f>
        <v>0</v>
      </c>
      <c r="AO371" s="66"/>
    </row>
    <row r="372" spans="1:41" s="22" customFormat="1" ht="48" customHeight="1" x14ac:dyDescent="0.15">
      <c r="A372" s="43"/>
      <c r="B372" s="44"/>
      <c r="C372" s="45"/>
      <c r="D372" s="45"/>
      <c r="E372" s="45"/>
      <c r="F372" s="82"/>
      <c r="G372" s="46"/>
      <c r="H372" s="47"/>
      <c r="I372" s="48"/>
      <c r="J372" s="49"/>
      <c r="K372" s="49"/>
      <c r="L372" s="49"/>
      <c r="M372" s="49"/>
      <c r="N372" s="50"/>
      <c r="O372" s="51"/>
      <c r="P372" s="52"/>
      <c r="Q372" s="166"/>
      <c r="R372" s="166"/>
      <c r="S372" s="53"/>
      <c r="T372" s="53"/>
      <c r="U372" s="54"/>
      <c r="V372" s="55"/>
      <c r="W372" s="72"/>
      <c r="X372" s="57"/>
      <c r="Y372" s="72"/>
      <c r="Z372" s="56"/>
      <c r="AA372" s="57"/>
      <c r="AB372" s="476">
        <f t="shared" si="375"/>
        <v>0</v>
      </c>
      <c r="AC372" s="536">
        <f t="shared" si="376"/>
        <v>0</v>
      </c>
      <c r="AD372" s="478"/>
      <c r="AE372" s="182"/>
      <c r="AF372" s="182"/>
      <c r="AG372" s="263">
        <v>19.8</v>
      </c>
      <c r="AH372" s="60">
        <f t="shared" si="377"/>
        <v>19.8</v>
      </c>
      <c r="AI372" s="55"/>
      <c r="AJ372" s="61"/>
      <c r="AK372" s="62"/>
      <c r="AL372" s="63"/>
      <c r="AM372" s="64"/>
      <c r="AN372" s="65"/>
      <c r="AO372" s="66"/>
    </row>
    <row r="373" spans="1:41" s="22" customFormat="1" ht="48" customHeight="1" x14ac:dyDescent="0.15">
      <c r="A373" s="43"/>
      <c r="B373" s="44"/>
      <c r="C373" s="45" t="s">
        <v>946</v>
      </c>
      <c r="D373" s="82" t="s">
        <v>964</v>
      </c>
      <c r="E373" s="82" t="s">
        <v>996</v>
      </c>
      <c r="F373" s="45"/>
      <c r="G373" s="46"/>
      <c r="H373" s="47"/>
      <c r="I373" s="48">
        <v>0.5</v>
      </c>
      <c r="J373" s="49">
        <v>0.3</v>
      </c>
      <c r="K373" s="49">
        <v>0.2</v>
      </c>
      <c r="L373" s="49"/>
      <c r="M373" s="49"/>
      <c r="N373" s="50">
        <f>SUM(I373:M373)</f>
        <v>1</v>
      </c>
      <c r="O373" s="51"/>
      <c r="P373" s="52">
        <v>8</v>
      </c>
      <c r="Q373" s="166">
        <v>7.6</v>
      </c>
      <c r="R373" s="53">
        <v>8</v>
      </c>
      <c r="S373" s="53"/>
      <c r="T373" s="53"/>
      <c r="U373" s="54">
        <f>ROUND(((P373*I373)+(Q373*J373)+(R373*K373)+(S373*L373)+(T373*M373)),2)</f>
        <v>7.88</v>
      </c>
      <c r="V373" s="55">
        <f>IF(U373&gt;=8,8,U373)</f>
        <v>7.88</v>
      </c>
      <c r="W373" s="56">
        <v>55782166000</v>
      </c>
      <c r="X373" s="57">
        <v>5088919000</v>
      </c>
      <c r="Y373" s="72">
        <v>17000000000</v>
      </c>
      <c r="Z373" s="68"/>
      <c r="AA373" s="57"/>
      <c r="AB373" s="476">
        <f t="shared" si="375"/>
        <v>0.99429133271405534</v>
      </c>
      <c r="AC373" s="536">
        <f t="shared" si="376"/>
        <v>11.931495992568664</v>
      </c>
      <c r="AD373" s="478">
        <f>IF(AC373&gt;=12,12,AC373)</f>
        <v>11.931495992568664</v>
      </c>
      <c r="AE373" s="182"/>
      <c r="AF373" s="182"/>
      <c r="AG373" s="263">
        <v>19.8</v>
      </c>
      <c r="AH373" s="60">
        <f t="shared" si="377"/>
        <v>39.611495992568663</v>
      </c>
      <c r="AI373" s="55">
        <f>IF(AH373&gt;=40,40,AH373)</f>
        <v>39.611495992568663</v>
      </c>
      <c r="AJ373" s="61"/>
      <c r="AK373" s="62"/>
      <c r="AL373" s="63"/>
      <c r="AM373" s="64">
        <f>100%+AL373</f>
        <v>1</v>
      </c>
      <c r="AN373" s="65">
        <f>ROUNDUP((($E$2*AM373-$AN$4)*AJ373+$AN$4),-3)</f>
        <v>0</v>
      </c>
      <c r="AO373" s="66"/>
    </row>
    <row r="374" spans="1:41" s="22" customFormat="1" ht="48" customHeight="1" x14ac:dyDescent="0.15">
      <c r="A374" s="43"/>
      <c r="B374" s="44"/>
      <c r="C374" s="45" t="s">
        <v>947</v>
      </c>
      <c r="D374" s="45"/>
      <c r="E374" s="45"/>
      <c r="F374" s="45"/>
      <c r="G374" s="46"/>
      <c r="H374" s="47"/>
      <c r="I374" s="48">
        <v>0.505</v>
      </c>
      <c r="J374" s="49">
        <v>0.495</v>
      </c>
      <c r="K374" s="49"/>
      <c r="L374" s="49"/>
      <c r="M374" s="49"/>
      <c r="N374" s="50">
        <f>SUM(I374:M374)</f>
        <v>1</v>
      </c>
      <c r="O374" s="51"/>
      <c r="P374" s="52">
        <v>8</v>
      </c>
      <c r="Q374" s="53">
        <v>8</v>
      </c>
      <c r="R374" s="53"/>
      <c r="S374" s="53"/>
      <c r="T374" s="53"/>
      <c r="U374" s="54">
        <f>ROUND(((P374*I374)+(Q374*J374)+(R374*K374)+(S374*L374)+(T374*M374)),2)</f>
        <v>8</v>
      </c>
      <c r="V374" s="55">
        <f>IF(U374&gt;=8,8,U374)</f>
        <v>8</v>
      </c>
      <c r="W374" s="56">
        <v>45959282000</v>
      </c>
      <c r="X374" s="57"/>
      <c r="Y374" s="72"/>
      <c r="Z374" s="68"/>
      <c r="AA374" s="57"/>
      <c r="AB374" s="476">
        <f t="shared" si="375"/>
        <v>0.70318459785409881</v>
      </c>
      <c r="AC374" s="536">
        <f t="shared" si="376"/>
        <v>8.4382151742491853</v>
      </c>
      <c r="AD374" s="478">
        <f>IF(AC374&gt;=12,12,AC374)</f>
        <v>8.4382151742491853</v>
      </c>
      <c r="AE374" s="59"/>
      <c r="AF374" s="59"/>
      <c r="AG374" s="263">
        <v>19.8</v>
      </c>
      <c r="AH374" s="60">
        <f t="shared" si="377"/>
        <v>36.238215174249191</v>
      </c>
      <c r="AI374" s="55">
        <f>IF(AH374&gt;=40,40,AH374)</f>
        <v>36.238215174249191</v>
      </c>
      <c r="AJ374" s="61"/>
      <c r="AK374" s="62"/>
      <c r="AL374" s="63"/>
      <c r="AM374" s="64">
        <f>100%+AL374</f>
        <v>1</v>
      </c>
      <c r="AN374" s="65">
        <f>ROUNDUP((($E$2*AM374-$AN$4)*AJ374+$AN$4),-3)</f>
        <v>0</v>
      </c>
      <c r="AO374" s="66"/>
    </row>
    <row r="375" spans="1:41" s="22" customFormat="1" ht="42" customHeight="1" x14ac:dyDescent="0.15">
      <c r="A375" s="43"/>
      <c r="B375" s="44"/>
      <c r="C375" s="82" t="s">
        <v>100</v>
      </c>
      <c r="D375" s="82" t="s">
        <v>101</v>
      </c>
      <c r="E375" s="45"/>
      <c r="F375" s="45"/>
      <c r="G375" s="46"/>
      <c r="H375" s="47"/>
      <c r="I375" s="48">
        <v>0.505</v>
      </c>
      <c r="J375" s="49">
        <v>0.495</v>
      </c>
      <c r="K375" s="49"/>
      <c r="L375" s="49"/>
      <c r="M375" s="49"/>
      <c r="N375" s="50">
        <f>SUM(I375:M375)</f>
        <v>1</v>
      </c>
      <c r="O375" s="51"/>
      <c r="P375" s="52">
        <v>8</v>
      </c>
      <c r="Q375" s="53">
        <v>8</v>
      </c>
      <c r="R375" s="53"/>
      <c r="S375" s="53"/>
      <c r="T375" s="53"/>
      <c r="U375" s="54">
        <f>ROUND(((P375*I375)+(Q375*J375)+(R375*K375)+(S375*L375)+(T375*M375)),2)</f>
        <v>8</v>
      </c>
      <c r="V375" s="55">
        <f>IF(U375&gt;=8,8,U375)</f>
        <v>8</v>
      </c>
      <c r="W375" s="56">
        <v>50723988000</v>
      </c>
      <c r="X375" s="68">
        <v>48970532000</v>
      </c>
      <c r="Y375" s="72"/>
      <c r="Z375" s="68"/>
      <c r="AA375" s="57"/>
      <c r="AB375" s="476">
        <f t="shared" si="375"/>
        <v>1.5105058289084043</v>
      </c>
      <c r="AC375" s="536">
        <f t="shared" si="376"/>
        <v>18.126069946900852</v>
      </c>
      <c r="AD375" s="478">
        <f>IF(AC375&gt;=12,12,AC375)</f>
        <v>12</v>
      </c>
      <c r="AE375" s="59"/>
      <c r="AF375" s="59"/>
      <c r="AG375" s="263">
        <v>19.8</v>
      </c>
      <c r="AH375" s="60">
        <f t="shared" si="377"/>
        <v>39.799999999999997</v>
      </c>
      <c r="AI375" s="55">
        <f>IF(AH375&gt;=40,40,AH375)</f>
        <v>39.799999999999997</v>
      </c>
      <c r="AJ375" s="61"/>
      <c r="AK375" s="62"/>
      <c r="AL375" s="63"/>
      <c r="AM375" s="64">
        <f>100%+AL375</f>
        <v>1</v>
      </c>
      <c r="AN375" s="65">
        <f>ROUNDUP((($E$2*AM375-$AN$4)*AJ375+$AN$4),-3)</f>
        <v>0</v>
      </c>
      <c r="AO375" s="66"/>
    </row>
    <row r="376" spans="1:41" s="22" customFormat="1" ht="48" customHeight="1" x14ac:dyDescent="0.15">
      <c r="A376" s="43"/>
      <c r="B376" s="225"/>
      <c r="C376" s="45"/>
      <c r="D376" s="45"/>
      <c r="E376" s="45"/>
      <c r="F376" s="45"/>
      <c r="G376" s="46"/>
      <c r="H376" s="47"/>
      <c r="I376" s="48"/>
      <c r="J376" s="49"/>
      <c r="K376" s="49"/>
      <c r="L376" s="49"/>
      <c r="M376" s="49"/>
      <c r="N376" s="50"/>
      <c r="O376" s="51"/>
      <c r="P376" s="52"/>
      <c r="Q376" s="53"/>
      <c r="R376" s="53"/>
      <c r="S376" s="53"/>
      <c r="T376" s="53"/>
      <c r="U376" s="54"/>
      <c r="V376" s="55"/>
      <c r="W376" s="56"/>
      <c r="X376" s="56"/>
      <c r="Y376" s="57"/>
      <c r="Z376" s="56"/>
      <c r="AA376" s="57"/>
      <c r="AB376" s="476">
        <f t="shared" si="375"/>
        <v>0</v>
      </c>
      <c r="AC376" s="536">
        <f t="shared" si="376"/>
        <v>0</v>
      </c>
      <c r="AD376" s="478"/>
      <c r="AE376" s="59"/>
      <c r="AF376" s="59"/>
      <c r="AG376" s="263">
        <v>19.8</v>
      </c>
      <c r="AH376" s="60">
        <f t="shared" si="377"/>
        <v>19.8</v>
      </c>
      <c r="AI376" s="55"/>
      <c r="AJ376" s="61"/>
      <c r="AK376" s="62"/>
      <c r="AL376" s="63"/>
      <c r="AM376" s="64"/>
      <c r="AN376" s="65"/>
      <c r="AO376" s="66"/>
    </row>
    <row r="377" spans="1:41" s="22" customFormat="1" ht="48" customHeight="1" x14ac:dyDescent="0.15">
      <c r="A377" s="43"/>
      <c r="B377" s="44"/>
      <c r="C377" s="117"/>
      <c r="D377" s="103" t="s">
        <v>937</v>
      </c>
      <c r="E377" s="82"/>
      <c r="F377" s="117"/>
      <c r="G377" s="46"/>
      <c r="H377" s="47"/>
      <c r="I377" s="48">
        <v>0.5</v>
      </c>
      <c r="J377" s="217">
        <v>0.2717</v>
      </c>
      <c r="K377" s="49"/>
      <c r="L377" s="49">
        <v>0.2</v>
      </c>
      <c r="M377" s="49"/>
      <c r="N377" s="50">
        <f>SUM(I377:M377)</f>
        <v>0.97170000000000001</v>
      </c>
      <c r="O377" s="51"/>
      <c r="P377" s="52">
        <v>8</v>
      </c>
      <c r="Q377" s="53">
        <v>7.6</v>
      </c>
      <c r="R377" s="53">
        <v>0</v>
      </c>
      <c r="S377" s="53">
        <v>8</v>
      </c>
      <c r="T377" s="53"/>
      <c r="U377" s="54">
        <f>ROUND(((P377*I377)+(Q377*J377)+(R377*K377)+(S377*L377)+(T377*M377)),2)</f>
        <v>7.66</v>
      </c>
      <c r="V377" s="55">
        <f>IF(U377&gt;=8,8,U377)</f>
        <v>7.66</v>
      </c>
      <c r="W377" s="72"/>
      <c r="X377" s="56"/>
      <c r="Y377" s="57"/>
      <c r="Z377" s="56"/>
      <c r="AA377" s="57"/>
      <c r="AB377" s="476">
        <f t="shared" si="375"/>
        <v>0</v>
      </c>
      <c r="AC377" s="536">
        <f t="shared" si="376"/>
        <v>0</v>
      </c>
      <c r="AD377" s="478">
        <f>IF(AC377&gt;=12,12,AC377)</f>
        <v>0</v>
      </c>
      <c r="AE377" s="59"/>
      <c r="AF377" s="59"/>
      <c r="AG377" s="263">
        <v>19.8</v>
      </c>
      <c r="AH377" s="60">
        <f t="shared" si="377"/>
        <v>27.46</v>
      </c>
      <c r="AI377" s="55">
        <f>IF(AH377&gt;=40,40,AH377)</f>
        <v>27.46</v>
      </c>
      <c r="AJ377" s="61"/>
      <c r="AK377" s="62"/>
      <c r="AL377" s="63"/>
      <c r="AM377" s="64"/>
      <c r="AN377" s="65"/>
      <c r="AO377" s="66"/>
    </row>
    <row r="378" spans="1:41" s="22" customFormat="1" ht="48" customHeight="1" x14ac:dyDescent="0.15">
      <c r="A378" s="43"/>
      <c r="B378" s="44"/>
      <c r="C378" s="112" t="s">
        <v>129</v>
      </c>
      <c r="D378" s="82"/>
      <c r="E378" s="82"/>
      <c r="F378" s="117"/>
      <c r="G378" s="46"/>
      <c r="H378" s="47"/>
      <c r="I378" s="48">
        <v>0.5</v>
      </c>
      <c r="J378" s="49">
        <v>0.2</v>
      </c>
      <c r="K378" s="49">
        <v>0.1</v>
      </c>
      <c r="L378" s="49">
        <v>0.2</v>
      </c>
      <c r="M378" s="49"/>
      <c r="N378" s="50">
        <f>SUM(I378:M378)</f>
        <v>1</v>
      </c>
      <c r="O378" s="51"/>
      <c r="P378" s="52">
        <v>8</v>
      </c>
      <c r="Q378" s="53">
        <v>7.6</v>
      </c>
      <c r="R378" s="53">
        <v>7.6</v>
      </c>
      <c r="S378" s="53">
        <v>8</v>
      </c>
      <c r="T378" s="53"/>
      <c r="U378" s="54">
        <f>ROUND(((P378*I378)+(Q378*J378)+(R378*K378)+(S378*L378)+(T378*M378)),2)</f>
        <v>7.88</v>
      </c>
      <c r="V378" s="55">
        <f>IF(U378&gt;=8,8,U378)</f>
        <v>7.88</v>
      </c>
      <c r="W378" s="72">
        <v>86060576000</v>
      </c>
      <c r="X378" s="56"/>
      <c r="Y378" s="57"/>
      <c r="Z378" s="56"/>
      <c r="AA378" s="57"/>
      <c r="AB378" s="476">
        <f t="shared" si="375"/>
        <v>1.3037039730135387</v>
      </c>
      <c r="AC378" s="536">
        <f t="shared" si="376"/>
        <v>15.644447676162464</v>
      </c>
      <c r="AD378" s="478">
        <f>IF(AC378&gt;=12,12,AC378)</f>
        <v>12</v>
      </c>
      <c r="AE378" s="182"/>
      <c r="AF378" s="182"/>
      <c r="AG378" s="263">
        <v>19.8</v>
      </c>
      <c r="AH378" s="60">
        <f t="shared" si="377"/>
        <v>39.68</v>
      </c>
      <c r="AI378" s="55">
        <f>IF(AH378&gt;=40,40,AH378)</f>
        <v>39.68</v>
      </c>
      <c r="AJ378" s="61"/>
      <c r="AK378" s="62"/>
      <c r="AL378" s="63"/>
      <c r="AM378" s="64"/>
      <c r="AN378" s="65"/>
      <c r="AO378" s="66"/>
    </row>
    <row r="379" spans="1:41" s="22" customFormat="1" ht="41.25" customHeight="1" x14ac:dyDescent="0.15">
      <c r="A379" s="84"/>
      <c r="B379" s="85"/>
      <c r="C379" s="88"/>
      <c r="D379" s="104"/>
      <c r="E379" s="87"/>
      <c r="F379" s="45"/>
      <c r="G379" s="87"/>
      <c r="H379" s="90"/>
      <c r="I379" s="88"/>
      <c r="J379" s="86"/>
      <c r="K379" s="86"/>
      <c r="L379" s="88"/>
      <c r="M379" s="87"/>
      <c r="N379" s="89"/>
      <c r="O379" s="90"/>
      <c r="P379" s="88"/>
      <c r="Q379" s="86"/>
      <c r="R379" s="86"/>
      <c r="S379" s="88"/>
      <c r="T379" s="87"/>
      <c r="U379" s="91"/>
      <c r="V379" s="92"/>
      <c r="W379" s="93"/>
      <c r="X379" s="94"/>
      <c r="Y379" s="94"/>
      <c r="Z379" s="93"/>
      <c r="AA379" s="95"/>
      <c r="AB379" s="476">
        <f t="shared" si="375"/>
        <v>0</v>
      </c>
      <c r="AC379" s="536">
        <f t="shared" si="376"/>
        <v>0</v>
      </c>
      <c r="AD379" s="96"/>
      <c r="AE379" s="97"/>
      <c r="AF379" s="153"/>
      <c r="AG379" s="263">
        <v>19.8</v>
      </c>
      <c r="AH379" s="60">
        <f t="shared" si="377"/>
        <v>19.8</v>
      </c>
      <c r="AI379" s="98"/>
      <c r="AJ379" s="94"/>
      <c r="AK379" s="87"/>
      <c r="AL379" s="99"/>
      <c r="AM379" s="100"/>
      <c r="AN379" s="479"/>
      <c r="AO379" s="102"/>
    </row>
    <row r="380" spans="1:41" s="22" customFormat="1" ht="41.25" customHeight="1" x14ac:dyDescent="0.15">
      <c r="A380" s="121"/>
      <c r="B380" s="122"/>
      <c r="C380" s="123"/>
      <c r="D380" s="124"/>
      <c r="E380" s="125"/>
      <c r="F380" s="125"/>
      <c r="G380" s="125"/>
      <c r="H380" s="126"/>
      <c r="I380" s="123"/>
      <c r="J380" s="124"/>
      <c r="K380" s="124"/>
      <c r="L380" s="123"/>
      <c r="M380" s="125"/>
      <c r="N380" s="127"/>
      <c r="O380" s="126"/>
      <c r="P380" s="123"/>
      <c r="Q380" s="124"/>
      <c r="R380" s="124"/>
      <c r="S380" s="123"/>
      <c r="T380" s="125"/>
      <c r="U380" s="128"/>
      <c r="V380" s="129"/>
      <c r="W380" s="130"/>
      <c r="X380" s="131"/>
      <c r="Y380" s="131"/>
      <c r="Z380" s="130"/>
      <c r="AA380" s="132"/>
      <c r="AB380" s="476">
        <f t="shared" si="375"/>
        <v>0</v>
      </c>
      <c r="AC380" s="536">
        <f t="shared" si="376"/>
        <v>0</v>
      </c>
      <c r="AD380" s="486"/>
      <c r="AE380" s="134"/>
      <c r="AF380" s="134"/>
      <c r="AG380" s="263">
        <v>19.8</v>
      </c>
      <c r="AH380" s="60">
        <f t="shared" si="377"/>
        <v>19.8</v>
      </c>
      <c r="AI380" s="135"/>
      <c r="AJ380" s="131"/>
      <c r="AK380" s="125"/>
      <c r="AL380" s="136"/>
      <c r="AM380" s="137"/>
      <c r="AN380" s="487"/>
      <c r="AO380" s="139"/>
    </row>
    <row r="381" spans="1:41" s="22" customFormat="1" ht="48" customHeight="1" x14ac:dyDescent="0.15">
      <c r="A381" s="43"/>
      <c r="B381" s="44"/>
      <c r="C381" s="80" t="s">
        <v>52</v>
      </c>
      <c r="D381" s="112" t="s">
        <v>50</v>
      </c>
      <c r="E381" s="45"/>
      <c r="F381" s="45"/>
      <c r="G381" s="46"/>
      <c r="H381" s="47" t="s">
        <v>54</v>
      </c>
      <c r="I381" s="48">
        <v>0.51</v>
      </c>
      <c r="J381" s="49">
        <v>0.49</v>
      </c>
      <c r="K381" s="49"/>
      <c r="L381" s="49"/>
      <c r="M381" s="49"/>
      <c r="N381" s="50">
        <f t="shared" ref="N381:N386" si="378">SUM(I381:M381)</f>
        <v>1</v>
      </c>
      <c r="O381" s="51"/>
      <c r="P381" s="52">
        <v>8</v>
      </c>
      <c r="Q381" s="53">
        <v>8</v>
      </c>
      <c r="R381" s="53"/>
      <c r="S381" s="53"/>
      <c r="T381" s="53"/>
      <c r="U381" s="54">
        <f t="shared" ref="U381:U395" si="379">ROUND(((P381*I381)+(Q381*J381)+(R381*K381)+(S381*L381)+(T381*M381)),2)</f>
        <v>8</v>
      </c>
      <c r="V381" s="55">
        <f t="shared" ref="V381:V395" si="380">IF(U381&gt;=8,8,U381)</f>
        <v>8</v>
      </c>
      <c r="W381" s="56">
        <v>18087304000</v>
      </c>
      <c r="X381" s="57">
        <v>309694161000</v>
      </c>
      <c r="Y381" s="57"/>
      <c r="Z381" s="56"/>
      <c r="AA381" s="57"/>
      <c r="AB381" s="476">
        <f t="shared" si="375"/>
        <v>4.8771067700048896</v>
      </c>
      <c r="AC381" s="536">
        <f t="shared" si="376"/>
        <v>58.525281240058675</v>
      </c>
      <c r="AD381" s="478">
        <f t="shared" ref="AD381:AD395" si="381">IF(AC381&gt;=12,12,AC381)</f>
        <v>12</v>
      </c>
      <c r="AE381" s="59"/>
      <c r="AF381" s="59"/>
      <c r="AG381" s="263">
        <v>19.8</v>
      </c>
      <c r="AH381" s="60">
        <f t="shared" si="377"/>
        <v>39.799999999999997</v>
      </c>
      <c r="AI381" s="55">
        <f t="shared" ref="AI381:AI386" si="382">IF(AH381&gt;=40,40,AH381)</f>
        <v>39.799999999999997</v>
      </c>
      <c r="AJ381" s="61"/>
      <c r="AK381" s="62"/>
      <c r="AL381" s="63"/>
      <c r="AM381" s="64">
        <f>100%+AL381</f>
        <v>1</v>
      </c>
      <c r="AN381" s="65">
        <f>ROUNDUP((($E$2*AM381-$AN$4)*AJ381+$AN$4),-3)</f>
        <v>0</v>
      </c>
      <c r="AO381" s="66"/>
    </row>
    <row r="382" spans="1:41" s="22" customFormat="1" ht="48" customHeight="1" x14ac:dyDescent="0.15">
      <c r="A382" s="43"/>
      <c r="B382" s="44"/>
      <c r="C382" s="45" t="s">
        <v>910</v>
      </c>
      <c r="D382" s="45" t="s">
        <v>64</v>
      </c>
      <c r="E382" s="45"/>
      <c r="F382" s="45"/>
      <c r="G382" s="46"/>
      <c r="H382" s="47" t="s">
        <v>45</v>
      </c>
      <c r="I382" s="48">
        <v>0.7</v>
      </c>
      <c r="J382" s="49">
        <v>0.3</v>
      </c>
      <c r="K382" s="49"/>
      <c r="L382" s="49"/>
      <c r="M382" s="49"/>
      <c r="N382" s="50">
        <f t="shared" si="378"/>
        <v>1</v>
      </c>
      <c r="O382" s="51"/>
      <c r="P382" s="52">
        <v>8</v>
      </c>
      <c r="Q382" s="53">
        <v>8</v>
      </c>
      <c r="R382" s="53"/>
      <c r="S382" s="53"/>
      <c r="T382" s="53"/>
      <c r="U382" s="54">
        <f t="shared" si="379"/>
        <v>8</v>
      </c>
      <c r="V382" s="55">
        <f t="shared" si="380"/>
        <v>8</v>
      </c>
      <c r="W382" s="56">
        <v>93434544000</v>
      </c>
      <c r="X382" s="57">
        <v>27721251000</v>
      </c>
      <c r="Y382" s="57"/>
      <c r="Z382" s="56"/>
      <c r="AA382" s="57"/>
      <c r="AB382" s="476">
        <f t="shared" si="375"/>
        <v>2.2335379647084275</v>
      </c>
      <c r="AC382" s="536">
        <f t="shared" si="376"/>
        <v>26.802455576501131</v>
      </c>
      <c r="AD382" s="478">
        <f t="shared" si="381"/>
        <v>12</v>
      </c>
      <c r="AE382" s="59"/>
      <c r="AF382" s="59"/>
      <c r="AG382" s="263">
        <v>19.8</v>
      </c>
      <c r="AH382" s="60">
        <f t="shared" si="377"/>
        <v>39.799999999999997</v>
      </c>
      <c r="AI382" s="55">
        <f t="shared" si="382"/>
        <v>39.799999999999997</v>
      </c>
      <c r="AJ382" s="61"/>
      <c r="AK382" s="62"/>
      <c r="AL382" s="63"/>
      <c r="AM382" s="64"/>
      <c r="AN382" s="65"/>
      <c r="AO382" s="66"/>
    </row>
    <row r="383" spans="1:41" s="22" customFormat="1" ht="48" customHeight="1" x14ac:dyDescent="0.15">
      <c r="A383" s="43"/>
      <c r="B383" s="44"/>
      <c r="C383" s="45" t="s">
        <v>926</v>
      </c>
      <c r="D383" s="112" t="s">
        <v>205</v>
      </c>
      <c r="E383" s="45"/>
      <c r="F383" s="45"/>
      <c r="G383" s="46"/>
      <c r="H383" s="47" t="s">
        <v>260</v>
      </c>
      <c r="I383" s="48">
        <v>0.6</v>
      </c>
      <c r="J383" s="49">
        <v>0.4</v>
      </c>
      <c r="K383" s="49"/>
      <c r="L383" s="49"/>
      <c r="M383" s="49"/>
      <c r="N383" s="50">
        <f t="shared" si="378"/>
        <v>1</v>
      </c>
      <c r="O383" s="51"/>
      <c r="P383" s="52">
        <v>8</v>
      </c>
      <c r="Q383" s="53">
        <v>8</v>
      </c>
      <c r="R383" s="53"/>
      <c r="S383" s="53"/>
      <c r="T383" s="53"/>
      <c r="U383" s="54">
        <f t="shared" si="379"/>
        <v>8</v>
      </c>
      <c r="V383" s="55">
        <f t="shared" si="380"/>
        <v>8</v>
      </c>
      <c r="W383" s="57">
        <v>87107395000</v>
      </c>
      <c r="X383" s="68">
        <v>56028164000</v>
      </c>
      <c r="Y383" s="57"/>
      <c r="Z383" s="56"/>
      <c r="AA383" s="57"/>
      <c r="AB383" s="476">
        <f t="shared" si="375"/>
        <v>2.2624763786660558</v>
      </c>
      <c r="AC383" s="536">
        <f t="shared" si="376"/>
        <v>27.149716543992668</v>
      </c>
      <c r="AD383" s="478">
        <f t="shared" si="381"/>
        <v>12</v>
      </c>
      <c r="AE383" s="59"/>
      <c r="AF383" s="59"/>
      <c r="AG383" s="263">
        <v>19.8</v>
      </c>
      <c r="AH383" s="60">
        <f t="shared" si="377"/>
        <v>39.799999999999997</v>
      </c>
      <c r="AI383" s="55">
        <f t="shared" si="382"/>
        <v>39.799999999999997</v>
      </c>
      <c r="AJ383" s="61"/>
      <c r="AK383" s="62"/>
      <c r="AL383" s="63"/>
      <c r="AM383" s="64"/>
      <c r="AN383" s="65"/>
      <c r="AO383" s="66"/>
    </row>
    <row r="384" spans="1:41" s="22" customFormat="1" ht="42" customHeight="1" x14ac:dyDescent="0.15">
      <c r="A384" s="43"/>
      <c r="B384" s="44"/>
      <c r="C384" s="118" t="s">
        <v>67</v>
      </c>
      <c r="D384" s="80" t="s">
        <v>72</v>
      </c>
      <c r="E384" s="45"/>
      <c r="F384" s="45"/>
      <c r="G384" s="46"/>
      <c r="H384" s="47" t="s">
        <v>45</v>
      </c>
      <c r="I384" s="48">
        <v>0.7</v>
      </c>
      <c r="J384" s="49">
        <v>0.3</v>
      </c>
      <c r="K384" s="49"/>
      <c r="L384" s="49"/>
      <c r="M384" s="49"/>
      <c r="N384" s="50">
        <f t="shared" si="378"/>
        <v>1</v>
      </c>
      <c r="O384" s="51"/>
      <c r="P384" s="52">
        <v>8</v>
      </c>
      <c r="Q384" s="53">
        <v>8</v>
      </c>
      <c r="R384" s="53"/>
      <c r="S384" s="53"/>
      <c r="T384" s="53"/>
      <c r="U384" s="54">
        <f t="shared" si="379"/>
        <v>8</v>
      </c>
      <c r="V384" s="55">
        <f t="shared" si="380"/>
        <v>8</v>
      </c>
      <c r="W384" s="68">
        <v>192139877000</v>
      </c>
      <c r="X384" s="57"/>
      <c r="Y384" s="57"/>
      <c r="Z384" s="68"/>
      <c r="AA384" s="57"/>
      <c r="AB384" s="476">
        <f t="shared" si="375"/>
        <v>4.0749312371198361</v>
      </c>
      <c r="AC384" s="536">
        <f t="shared" si="376"/>
        <v>48.899174845438033</v>
      </c>
      <c r="AD384" s="478">
        <f>IF(AC384&gt;=12,12,AC384)</f>
        <v>12</v>
      </c>
      <c r="AE384" s="59"/>
      <c r="AF384" s="59"/>
      <c r="AG384" s="263">
        <v>19.8</v>
      </c>
      <c r="AH384" s="60">
        <f t="shared" si="377"/>
        <v>39.799999999999997</v>
      </c>
      <c r="AI384" s="55">
        <f t="shared" si="382"/>
        <v>39.799999999999997</v>
      </c>
      <c r="AJ384" s="61"/>
      <c r="AK384" s="62"/>
      <c r="AL384" s="63"/>
      <c r="AM384" s="64">
        <f>100%+AL384</f>
        <v>1</v>
      </c>
      <c r="AN384" s="65">
        <f>ROUNDUP((($E$2*AM384-$AN$4)*AJ384+$AN$4),-3)</f>
        <v>0</v>
      </c>
      <c r="AO384" s="66"/>
    </row>
    <row r="385" spans="1:41" s="22" customFormat="1" ht="53.25" customHeight="1" x14ac:dyDescent="0.15">
      <c r="A385" s="43"/>
      <c r="B385" s="44"/>
      <c r="C385" s="112" t="s">
        <v>75</v>
      </c>
      <c r="D385" s="80" t="s">
        <v>165</v>
      </c>
      <c r="E385" s="80"/>
      <c r="F385" s="45"/>
      <c r="G385" s="46"/>
      <c r="H385" s="47" t="s">
        <v>45</v>
      </c>
      <c r="I385" s="48">
        <v>0.7</v>
      </c>
      <c r="J385" s="49">
        <v>0.3</v>
      </c>
      <c r="K385" s="49"/>
      <c r="L385" s="49"/>
      <c r="M385" s="49"/>
      <c r="N385" s="50">
        <f t="shared" si="378"/>
        <v>1</v>
      </c>
      <c r="O385" s="51"/>
      <c r="P385" s="52">
        <v>8</v>
      </c>
      <c r="Q385" s="53">
        <v>8</v>
      </c>
      <c r="R385" s="53"/>
      <c r="S385" s="53"/>
      <c r="T385" s="53"/>
      <c r="U385" s="54">
        <f t="shared" si="379"/>
        <v>8</v>
      </c>
      <c r="V385" s="55">
        <f t="shared" si="380"/>
        <v>8</v>
      </c>
      <c r="W385" s="57">
        <v>118003002000</v>
      </c>
      <c r="X385" s="57">
        <v>13496640000</v>
      </c>
      <c r="Y385" s="57"/>
      <c r="Z385" s="68"/>
      <c r="AA385" s="57"/>
      <c r="AB385" s="476">
        <f t="shared" si="375"/>
        <v>2.6252990621756291</v>
      </c>
      <c r="AC385" s="536">
        <f t="shared" si="376"/>
        <v>31.50358874610755</v>
      </c>
      <c r="AD385" s="478">
        <f>IF(AC385&gt;=12,12,AC385)</f>
        <v>12</v>
      </c>
      <c r="AE385" s="59"/>
      <c r="AF385" s="59"/>
      <c r="AG385" s="263">
        <v>19.8</v>
      </c>
      <c r="AH385" s="60">
        <f t="shared" si="377"/>
        <v>39.799999999999997</v>
      </c>
      <c r="AI385" s="55">
        <f t="shared" si="382"/>
        <v>39.799999999999997</v>
      </c>
      <c r="AJ385" s="61"/>
      <c r="AK385" s="62"/>
      <c r="AL385" s="63"/>
      <c r="AM385" s="64">
        <f>100%+AL385</f>
        <v>1</v>
      </c>
      <c r="AN385" s="65">
        <f>ROUNDUP((($E$2*AM385-$AN$4)*AJ385+$AN$4),-3)</f>
        <v>0</v>
      </c>
      <c r="AO385" s="66"/>
    </row>
    <row r="386" spans="1:41" s="22" customFormat="1" ht="55.5" customHeight="1" x14ac:dyDescent="0.15">
      <c r="A386" s="43"/>
      <c r="B386" s="44"/>
      <c r="C386" s="113" t="s">
        <v>943</v>
      </c>
      <c r="D386" s="80" t="s">
        <v>912</v>
      </c>
      <c r="E386" s="80"/>
      <c r="F386" s="45"/>
      <c r="G386" s="46"/>
      <c r="H386" s="47" t="s">
        <v>45</v>
      </c>
      <c r="I386" s="48">
        <v>0.7</v>
      </c>
      <c r="J386" s="49">
        <v>0.3</v>
      </c>
      <c r="K386" s="49"/>
      <c r="L386" s="49"/>
      <c r="M386" s="49"/>
      <c r="N386" s="50">
        <f t="shared" si="378"/>
        <v>1</v>
      </c>
      <c r="O386" s="51"/>
      <c r="P386" s="52">
        <v>8</v>
      </c>
      <c r="Q386" s="53">
        <v>8</v>
      </c>
      <c r="R386" s="53"/>
      <c r="S386" s="53"/>
      <c r="T386" s="53"/>
      <c r="U386" s="54">
        <f t="shared" si="379"/>
        <v>8</v>
      </c>
      <c r="V386" s="55">
        <f t="shared" si="380"/>
        <v>8</v>
      </c>
      <c r="W386" s="56">
        <v>219799892000</v>
      </c>
      <c r="X386" s="57">
        <v>6131387000</v>
      </c>
      <c r="Y386" s="68"/>
      <c r="Z386" s="68"/>
      <c r="AA386" s="57"/>
      <c r="AB386" s="476">
        <f t="shared" si="375"/>
        <v>4.7172784157391128</v>
      </c>
      <c r="AC386" s="536">
        <f t="shared" si="376"/>
        <v>56.607340988869353</v>
      </c>
      <c r="AD386" s="478">
        <f>IF(AC386&gt;=12,12,AC386)</f>
        <v>12</v>
      </c>
      <c r="AE386" s="59"/>
      <c r="AF386" s="59"/>
      <c r="AG386" s="263">
        <v>19.8</v>
      </c>
      <c r="AH386" s="60">
        <f t="shared" si="377"/>
        <v>39.799999999999997</v>
      </c>
      <c r="AI386" s="55">
        <f t="shared" si="382"/>
        <v>39.799999999999997</v>
      </c>
      <c r="AJ386" s="61"/>
      <c r="AK386" s="62"/>
      <c r="AL386" s="63"/>
      <c r="AM386" s="64">
        <f>100%+AL386</f>
        <v>1</v>
      </c>
      <c r="AN386" s="65">
        <f>ROUNDUP((($E$2*AM386-$AN$4)*AJ386+$AN$4),-3)</f>
        <v>0</v>
      </c>
      <c r="AO386" s="66"/>
    </row>
    <row r="387" spans="1:41" s="22" customFormat="1" ht="55.5" customHeight="1" x14ac:dyDescent="0.15">
      <c r="A387" s="43"/>
      <c r="B387" s="44"/>
      <c r="C387" s="112" t="s">
        <v>942</v>
      </c>
      <c r="D387" s="45"/>
      <c r="E387" s="45"/>
      <c r="F387" s="45"/>
      <c r="G387" s="46"/>
      <c r="H387" s="47"/>
      <c r="I387" s="48"/>
      <c r="J387" s="49"/>
      <c r="K387" s="49"/>
      <c r="L387" s="49"/>
      <c r="M387" s="49"/>
      <c r="N387" s="50"/>
      <c r="O387" s="51"/>
      <c r="P387" s="52"/>
      <c r="Q387" s="53"/>
      <c r="R387" s="53"/>
      <c r="S387" s="53"/>
      <c r="T387" s="53"/>
      <c r="U387" s="54"/>
      <c r="V387" s="55"/>
      <c r="W387" s="56"/>
      <c r="X387" s="57"/>
      <c r="Y387" s="56"/>
      <c r="Z387" s="56"/>
      <c r="AA387" s="57"/>
      <c r="AB387" s="476">
        <f t="shared" si="375"/>
        <v>0</v>
      </c>
      <c r="AC387" s="536">
        <f t="shared" si="376"/>
        <v>0</v>
      </c>
      <c r="AD387" s="478"/>
      <c r="AE387" s="59"/>
      <c r="AF387" s="59"/>
      <c r="AG387" s="263">
        <v>19.8</v>
      </c>
      <c r="AH387" s="60">
        <f t="shared" si="377"/>
        <v>19.8</v>
      </c>
      <c r="AI387" s="55"/>
      <c r="AJ387" s="61"/>
      <c r="AK387" s="62"/>
      <c r="AL387" s="63"/>
      <c r="AM387" s="64"/>
      <c r="AN387" s="65"/>
      <c r="AO387" s="66"/>
    </row>
    <row r="388" spans="1:41" s="22" customFormat="1" ht="42" customHeight="1" x14ac:dyDescent="0.15">
      <c r="A388" s="43"/>
      <c r="B388" s="44"/>
      <c r="C388" s="112" t="s">
        <v>71</v>
      </c>
      <c r="D388" s="45" t="s">
        <v>313</v>
      </c>
      <c r="E388" s="45"/>
      <c r="F388" s="45"/>
      <c r="G388" s="46"/>
      <c r="H388" s="47" t="s">
        <v>45</v>
      </c>
      <c r="I388" s="48">
        <v>0.7</v>
      </c>
      <c r="J388" s="49">
        <v>0.3</v>
      </c>
      <c r="K388" s="49"/>
      <c r="L388" s="49"/>
      <c r="M388" s="49"/>
      <c r="N388" s="50">
        <f t="shared" ref="N388:N395" si="383">SUM(I388:M388)</f>
        <v>1</v>
      </c>
      <c r="O388" s="51"/>
      <c r="P388" s="52">
        <v>8</v>
      </c>
      <c r="Q388" s="53">
        <v>8</v>
      </c>
      <c r="R388" s="53"/>
      <c r="S388" s="53"/>
      <c r="T388" s="53"/>
      <c r="U388" s="54">
        <f t="shared" si="379"/>
        <v>8</v>
      </c>
      <c r="V388" s="55">
        <f t="shared" si="380"/>
        <v>8</v>
      </c>
      <c r="W388" s="56">
        <v>101091777000</v>
      </c>
      <c r="X388" s="57">
        <v>21164134000</v>
      </c>
      <c r="Y388" s="57"/>
      <c r="Z388" s="56"/>
      <c r="AA388" s="57"/>
      <c r="AB388" s="476">
        <f t="shared" si="375"/>
        <v>2.3363347136808925</v>
      </c>
      <c r="AC388" s="536">
        <f t="shared" si="376"/>
        <v>28.036016564170708</v>
      </c>
      <c r="AD388" s="478">
        <f>IF(AC388&gt;=12,12,AC388)</f>
        <v>12</v>
      </c>
      <c r="AE388" s="59"/>
      <c r="AF388" s="59"/>
      <c r="AG388" s="263">
        <v>19.8</v>
      </c>
      <c r="AH388" s="60">
        <f t="shared" si="377"/>
        <v>39.799999999999997</v>
      </c>
      <c r="AI388" s="55">
        <f>IF(AH388&gt;=40,40,AH388)</f>
        <v>39.799999999999997</v>
      </c>
      <c r="AJ388" s="61"/>
      <c r="AK388" s="62"/>
      <c r="AL388" s="63"/>
      <c r="AM388" s="64">
        <f t="shared" ref="AM388:AM395" si="384">100%+AL388</f>
        <v>1</v>
      </c>
      <c r="AN388" s="65">
        <f>ROUNDUP((($E$2*AM388-$AN$4)*AJ388+$AN$4),-3)</f>
        <v>0</v>
      </c>
      <c r="AO388" s="66"/>
    </row>
    <row r="389" spans="1:41" s="22" customFormat="1" ht="42" customHeight="1" x14ac:dyDescent="0.15">
      <c r="A389" s="43"/>
      <c r="B389" s="44"/>
      <c r="C389" s="45" t="s">
        <v>918</v>
      </c>
      <c r="D389" s="112" t="s">
        <v>53</v>
      </c>
      <c r="E389" s="45"/>
      <c r="F389" s="45"/>
      <c r="G389" s="46"/>
      <c r="H389" s="47" t="s">
        <v>928</v>
      </c>
      <c r="I389" s="48">
        <v>0.505</v>
      </c>
      <c r="J389" s="49">
        <v>0.495</v>
      </c>
      <c r="K389" s="49"/>
      <c r="L389" s="49"/>
      <c r="M389" s="49"/>
      <c r="N389" s="50">
        <f t="shared" si="383"/>
        <v>1</v>
      </c>
      <c r="O389" s="51"/>
      <c r="P389" s="52">
        <v>8</v>
      </c>
      <c r="Q389" s="53">
        <v>8</v>
      </c>
      <c r="R389" s="53"/>
      <c r="S389" s="53"/>
      <c r="T389" s="53"/>
      <c r="U389" s="54">
        <f t="shared" si="379"/>
        <v>8</v>
      </c>
      <c r="V389" s="55">
        <f t="shared" si="380"/>
        <v>8</v>
      </c>
      <c r="W389" s="57">
        <v>8774026000</v>
      </c>
      <c r="X389" s="57">
        <v>154109529000</v>
      </c>
      <c r="Y389" s="72"/>
      <c r="Z389" s="68"/>
      <c r="AA389" s="57"/>
      <c r="AB389" s="476">
        <f t="shared" si="375"/>
        <v>2.4454541538887566</v>
      </c>
      <c r="AC389" s="536">
        <f t="shared" si="376"/>
        <v>29.34544984666508</v>
      </c>
      <c r="AD389" s="478">
        <f t="shared" si="381"/>
        <v>12</v>
      </c>
      <c r="AE389" s="59"/>
      <c r="AF389" s="59"/>
      <c r="AG389" s="263">
        <v>19.8</v>
      </c>
      <c r="AH389" s="60">
        <f t="shared" si="377"/>
        <v>39.799999999999997</v>
      </c>
      <c r="AI389" s="55">
        <f t="shared" ref="AI389:AI396" si="385">IF(AH389&gt;=40,40,AH389)</f>
        <v>39.799999999999997</v>
      </c>
      <c r="AJ389" s="61"/>
      <c r="AK389" s="62"/>
      <c r="AL389" s="63"/>
      <c r="AM389" s="64">
        <f t="shared" si="384"/>
        <v>1</v>
      </c>
      <c r="AN389" s="65">
        <f t="shared" ref="AN389:AN395" si="386">ROUNDUP((($E$2*AM389-$AN$4)*AJ389+$AN$4),-3)</f>
        <v>0</v>
      </c>
      <c r="AO389" s="66"/>
    </row>
    <row r="390" spans="1:41" s="22" customFormat="1" ht="42" customHeight="1" x14ac:dyDescent="0.15">
      <c r="A390" s="43"/>
      <c r="B390" s="44"/>
      <c r="C390" s="112" t="s">
        <v>911</v>
      </c>
      <c r="D390" s="80" t="s">
        <v>923</v>
      </c>
      <c r="E390" s="45"/>
      <c r="F390" s="45"/>
      <c r="G390" s="46"/>
      <c r="H390" s="47" t="s">
        <v>913</v>
      </c>
      <c r="I390" s="48">
        <v>0.7</v>
      </c>
      <c r="J390" s="49">
        <v>0.3</v>
      </c>
      <c r="K390" s="49"/>
      <c r="L390" s="49"/>
      <c r="M390" s="49"/>
      <c r="N390" s="50">
        <f t="shared" si="383"/>
        <v>1</v>
      </c>
      <c r="O390" s="51"/>
      <c r="P390" s="52">
        <v>8</v>
      </c>
      <c r="Q390" s="53">
        <v>8</v>
      </c>
      <c r="R390" s="53"/>
      <c r="S390" s="53"/>
      <c r="T390" s="53"/>
      <c r="U390" s="54">
        <f t="shared" si="379"/>
        <v>8</v>
      </c>
      <c r="V390" s="55">
        <f t="shared" si="380"/>
        <v>8</v>
      </c>
      <c r="W390" s="57">
        <v>313274126000</v>
      </c>
      <c r="X390" s="57"/>
      <c r="Y390" s="68"/>
      <c r="Z390" s="68"/>
      <c r="AA390" s="57"/>
      <c r="AB390" s="476">
        <f t="shared" si="375"/>
        <v>6.6439644999815188</v>
      </c>
      <c r="AC390" s="536">
        <f t="shared" si="376"/>
        <v>79.72757399977823</v>
      </c>
      <c r="AD390" s="478">
        <f t="shared" si="381"/>
        <v>12</v>
      </c>
      <c r="AE390" s="59"/>
      <c r="AF390" s="59"/>
      <c r="AG390" s="263">
        <v>19.8</v>
      </c>
      <c r="AH390" s="60">
        <f t="shared" si="377"/>
        <v>39.799999999999997</v>
      </c>
      <c r="AI390" s="55">
        <f t="shared" si="385"/>
        <v>39.799999999999997</v>
      </c>
      <c r="AJ390" s="61"/>
      <c r="AK390" s="62"/>
      <c r="AL390" s="63"/>
      <c r="AM390" s="64">
        <f t="shared" si="384"/>
        <v>1</v>
      </c>
      <c r="AN390" s="65">
        <f t="shared" si="386"/>
        <v>0</v>
      </c>
      <c r="AO390" s="66"/>
    </row>
    <row r="391" spans="1:41" s="22" customFormat="1" ht="46.5" customHeight="1" x14ac:dyDescent="0.15">
      <c r="A391" s="43"/>
      <c r="B391" s="44"/>
      <c r="C391" s="45" t="s">
        <v>43</v>
      </c>
      <c r="D391" s="45" t="s">
        <v>929</v>
      </c>
      <c r="E391" s="45"/>
      <c r="F391" s="45"/>
      <c r="G391" s="46"/>
      <c r="H391" s="47" t="s">
        <v>45</v>
      </c>
      <c r="I391" s="48">
        <v>0.7</v>
      </c>
      <c r="J391" s="49">
        <v>0.3</v>
      </c>
      <c r="K391" s="49"/>
      <c r="L391" s="49"/>
      <c r="M391" s="49"/>
      <c r="N391" s="50">
        <f t="shared" si="383"/>
        <v>1</v>
      </c>
      <c r="O391" s="51"/>
      <c r="P391" s="52">
        <v>8</v>
      </c>
      <c r="Q391" s="53">
        <v>8</v>
      </c>
      <c r="R391" s="53"/>
      <c r="S391" s="53"/>
      <c r="T391" s="53"/>
      <c r="U391" s="54">
        <f t="shared" si="379"/>
        <v>8</v>
      </c>
      <c r="V391" s="55">
        <f t="shared" si="380"/>
        <v>8</v>
      </c>
      <c r="W391" s="56">
        <v>192139877000</v>
      </c>
      <c r="X391" s="57"/>
      <c r="Y391" s="57"/>
      <c r="Z391" s="68"/>
      <c r="AA391" s="57"/>
      <c r="AB391" s="476">
        <f t="shared" si="375"/>
        <v>4.0749312371198361</v>
      </c>
      <c r="AC391" s="536">
        <f t="shared" si="376"/>
        <v>48.899174845438033</v>
      </c>
      <c r="AD391" s="478">
        <f t="shared" si="381"/>
        <v>12</v>
      </c>
      <c r="AE391" s="59"/>
      <c r="AF391" s="59"/>
      <c r="AG391" s="263">
        <v>19.8</v>
      </c>
      <c r="AH391" s="60">
        <f t="shared" si="377"/>
        <v>39.799999999999997</v>
      </c>
      <c r="AI391" s="55">
        <f t="shared" si="385"/>
        <v>39.799999999999997</v>
      </c>
      <c r="AJ391" s="61"/>
      <c r="AK391" s="62"/>
      <c r="AL391" s="63"/>
      <c r="AM391" s="64">
        <f t="shared" si="384"/>
        <v>1</v>
      </c>
      <c r="AN391" s="65">
        <f t="shared" si="386"/>
        <v>0</v>
      </c>
      <c r="AO391" s="66"/>
    </row>
    <row r="392" spans="1:41" s="22" customFormat="1" ht="48" customHeight="1" x14ac:dyDescent="0.15">
      <c r="A392" s="43"/>
      <c r="B392" s="44"/>
      <c r="C392" s="112" t="s">
        <v>46</v>
      </c>
      <c r="D392" s="69" t="s">
        <v>354</v>
      </c>
      <c r="E392" s="80" t="s">
        <v>919</v>
      </c>
      <c r="F392" s="45"/>
      <c r="G392" s="46"/>
      <c r="H392" s="47" t="s">
        <v>914</v>
      </c>
      <c r="I392" s="48">
        <v>0.7</v>
      </c>
      <c r="J392" s="49">
        <v>0.15</v>
      </c>
      <c r="K392" s="49">
        <v>0.15</v>
      </c>
      <c r="L392" s="49"/>
      <c r="M392" s="49"/>
      <c r="N392" s="50">
        <f t="shared" si="383"/>
        <v>1</v>
      </c>
      <c r="O392" s="51"/>
      <c r="P392" s="52">
        <v>8</v>
      </c>
      <c r="Q392" s="53">
        <v>8</v>
      </c>
      <c r="R392" s="53">
        <v>8</v>
      </c>
      <c r="S392" s="53"/>
      <c r="T392" s="53"/>
      <c r="U392" s="54">
        <f t="shared" si="379"/>
        <v>8</v>
      </c>
      <c r="V392" s="55">
        <f t="shared" si="380"/>
        <v>8</v>
      </c>
      <c r="W392" s="56">
        <v>201778782000</v>
      </c>
      <c r="X392" s="57"/>
      <c r="Y392" s="57"/>
      <c r="Z392" s="56"/>
      <c r="AA392" s="167"/>
      <c r="AB392" s="476">
        <f t="shared" si="375"/>
        <v>4.2793545754158764</v>
      </c>
      <c r="AC392" s="536">
        <f t="shared" si="376"/>
        <v>51.352254904990517</v>
      </c>
      <c r="AD392" s="478">
        <f t="shared" si="381"/>
        <v>12</v>
      </c>
      <c r="AE392" s="59"/>
      <c r="AF392" s="59"/>
      <c r="AG392" s="263">
        <v>19.8</v>
      </c>
      <c r="AH392" s="60">
        <f t="shared" si="377"/>
        <v>39.799999999999997</v>
      </c>
      <c r="AI392" s="55">
        <f t="shared" si="385"/>
        <v>39.799999999999997</v>
      </c>
      <c r="AJ392" s="61"/>
      <c r="AK392" s="62"/>
      <c r="AL392" s="63"/>
      <c r="AM392" s="64">
        <f t="shared" si="384"/>
        <v>1</v>
      </c>
      <c r="AN392" s="65">
        <f t="shared" si="386"/>
        <v>0</v>
      </c>
      <c r="AO392" s="66"/>
    </row>
    <row r="393" spans="1:41" s="22" customFormat="1" ht="42" customHeight="1" x14ac:dyDescent="0.15">
      <c r="A393" s="43"/>
      <c r="B393" s="44"/>
      <c r="C393" s="45" t="s">
        <v>55</v>
      </c>
      <c r="D393" s="80" t="s">
        <v>56</v>
      </c>
      <c r="E393" s="45" t="s">
        <v>816</v>
      </c>
      <c r="F393" s="73" t="s">
        <v>932</v>
      </c>
      <c r="G393" s="46"/>
      <c r="H393" s="47" t="s">
        <v>57</v>
      </c>
      <c r="I393" s="48">
        <v>0.5</v>
      </c>
      <c r="J393" s="49">
        <v>0.3</v>
      </c>
      <c r="K393" s="49">
        <v>0.1</v>
      </c>
      <c r="L393" s="49">
        <v>0.1</v>
      </c>
      <c r="M393" s="49"/>
      <c r="N393" s="50">
        <f t="shared" si="383"/>
        <v>1</v>
      </c>
      <c r="O393" s="51"/>
      <c r="P393" s="52">
        <v>8</v>
      </c>
      <c r="Q393" s="53">
        <v>8</v>
      </c>
      <c r="R393" s="53">
        <v>8</v>
      </c>
      <c r="S393" s="53">
        <v>8</v>
      </c>
      <c r="T393" s="53"/>
      <c r="U393" s="54">
        <f t="shared" si="379"/>
        <v>8</v>
      </c>
      <c r="V393" s="55">
        <f t="shared" si="380"/>
        <v>8</v>
      </c>
      <c r="W393" s="68">
        <v>234431105000</v>
      </c>
      <c r="X393" s="75"/>
      <c r="Y393" s="57"/>
      <c r="Z393" s="68"/>
      <c r="AA393" s="57"/>
      <c r="AB393" s="476">
        <f t="shared" si="375"/>
        <v>3.5513213737548543</v>
      </c>
      <c r="AC393" s="536">
        <f t="shared" si="376"/>
        <v>42.615856485058252</v>
      </c>
      <c r="AD393" s="478">
        <f t="shared" si="381"/>
        <v>12</v>
      </c>
      <c r="AE393" s="59"/>
      <c r="AF393" s="59"/>
      <c r="AG393" s="263">
        <v>19.8</v>
      </c>
      <c r="AH393" s="60">
        <f t="shared" si="377"/>
        <v>39.799999999999997</v>
      </c>
      <c r="AI393" s="55">
        <f t="shared" si="385"/>
        <v>39.799999999999997</v>
      </c>
      <c r="AJ393" s="61"/>
      <c r="AK393" s="62"/>
      <c r="AL393" s="63"/>
      <c r="AM393" s="64">
        <f t="shared" si="384"/>
        <v>1</v>
      </c>
      <c r="AN393" s="65">
        <f t="shared" si="386"/>
        <v>0</v>
      </c>
      <c r="AO393" s="66"/>
    </row>
    <row r="394" spans="1:41" s="22" customFormat="1" ht="54" customHeight="1" x14ac:dyDescent="0.15">
      <c r="A394" s="43"/>
      <c r="B394" s="44"/>
      <c r="C394" s="112" t="s">
        <v>62</v>
      </c>
      <c r="D394" s="82" t="s">
        <v>421</v>
      </c>
      <c r="E394" s="82"/>
      <c r="F394" s="45"/>
      <c r="G394" s="46"/>
      <c r="H394" s="47" t="s">
        <v>421</v>
      </c>
      <c r="I394" s="48">
        <v>0.68</v>
      </c>
      <c r="J394" s="49">
        <v>0.32</v>
      </c>
      <c r="K394" s="49"/>
      <c r="L394" s="49"/>
      <c r="M394" s="49"/>
      <c r="N394" s="50">
        <f t="shared" si="383"/>
        <v>1</v>
      </c>
      <c r="O394" s="51"/>
      <c r="P394" s="52">
        <v>8</v>
      </c>
      <c r="Q394" s="53">
        <v>8</v>
      </c>
      <c r="R394" s="53"/>
      <c r="S394" s="53"/>
      <c r="T394" s="53"/>
      <c r="U394" s="54">
        <f t="shared" si="379"/>
        <v>8</v>
      </c>
      <c r="V394" s="55">
        <f t="shared" si="380"/>
        <v>8</v>
      </c>
      <c r="W394" s="56">
        <v>100702542000</v>
      </c>
      <c r="X394" s="57">
        <v>14706397000</v>
      </c>
      <c r="Y394" s="57"/>
      <c r="Z394" s="56"/>
      <c r="AA394" s="57"/>
      <c r="AB394" s="476">
        <f t="shared" si="375"/>
        <v>2.2172749345728588</v>
      </c>
      <c r="AC394" s="536">
        <f t="shared" si="376"/>
        <v>26.607299214874306</v>
      </c>
      <c r="AD394" s="478">
        <f t="shared" si="381"/>
        <v>12</v>
      </c>
      <c r="AE394" s="59"/>
      <c r="AF394" s="59"/>
      <c r="AG394" s="263">
        <v>19.8</v>
      </c>
      <c r="AH394" s="60">
        <f t="shared" si="377"/>
        <v>39.799999999999997</v>
      </c>
      <c r="AI394" s="55">
        <f t="shared" si="385"/>
        <v>39.799999999999997</v>
      </c>
      <c r="AJ394" s="61"/>
      <c r="AK394" s="62"/>
      <c r="AL394" s="63"/>
      <c r="AM394" s="64">
        <f t="shared" si="384"/>
        <v>1</v>
      </c>
      <c r="AN394" s="65">
        <f t="shared" si="386"/>
        <v>0</v>
      </c>
      <c r="AO394" s="66"/>
    </row>
    <row r="395" spans="1:41" s="22" customFormat="1" ht="42" customHeight="1" x14ac:dyDescent="0.15">
      <c r="A395" s="43"/>
      <c r="B395" s="44"/>
      <c r="C395" s="82" t="s">
        <v>925</v>
      </c>
      <c r="D395" s="80" t="s">
        <v>392</v>
      </c>
      <c r="E395" s="45"/>
      <c r="F395" s="45"/>
      <c r="G395" s="46"/>
      <c r="H395" s="47" t="s">
        <v>922</v>
      </c>
      <c r="I395" s="48">
        <v>0.7</v>
      </c>
      <c r="J395" s="49">
        <v>0.3</v>
      </c>
      <c r="K395" s="49"/>
      <c r="L395" s="49"/>
      <c r="M395" s="49"/>
      <c r="N395" s="50">
        <f t="shared" si="383"/>
        <v>1</v>
      </c>
      <c r="O395" s="51"/>
      <c r="P395" s="52">
        <v>8</v>
      </c>
      <c r="Q395" s="53">
        <v>8</v>
      </c>
      <c r="R395" s="53"/>
      <c r="S395" s="53"/>
      <c r="T395" s="53"/>
      <c r="U395" s="54">
        <f t="shared" si="379"/>
        <v>8</v>
      </c>
      <c r="V395" s="55">
        <f t="shared" si="380"/>
        <v>8</v>
      </c>
      <c r="W395" s="57">
        <v>313274126000</v>
      </c>
      <c r="X395" s="57"/>
      <c r="Y395" s="68"/>
      <c r="Z395" s="68"/>
      <c r="AA395" s="57"/>
      <c r="AB395" s="476">
        <f t="shared" si="375"/>
        <v>6.6439644999815188</v>
      </c>
      <c r="AC395" s="536">
        <f t="shared" si="376"/>
        <v>79.72757399977823</v>
      </c>
      <c r="AD395" s="478">
        <f t="shared" si="381"/>
        <v>12</v>
      </c>
      <c r="AE395" s="59"/>
      <c r="AF395" s="59"/>
      <c r="AG395" s="263">
        <v>19.8</v>
      </c>
      <c r="AH395" s="60">
        <f t="shared" si="377"/>
        <v>39.799999999999997</v>
      </c>
      <c r="AI395" s="55">
        <f t="shared" si="385"/>
        <v>39.799999999999997</v>
      </c>
      <c r="AJ395" s="61"/>
      <c r="AK395" s="62"/>
      <c r="AL395" s="63"/>
      <c r="AM395" s="64">
        <f t="shared" si="384"/>
        <v>1</v>
      </c>
      <c r="AN395" s="65">
        <f t="shared" si="386"/>
        <v>0</v>
      </c>
      <c r="AO395" s="66"/>
    </row>
    <row r="396" spans="1:41" s="22" customFormat="1" ht="48" customHeight="1" x14ac:dyDescent="0.15">
      <c r="A396" s="43"/>
      <c r="B396" s="44"/>
      <c r="C396" s="112" t="s">
        <v>129</v>
      </c>
      <c r="D396" s="82" t="s">
        <v>272</v>
      </c>
      <c r="E396" s="45" t="s">
        <v>531</v>
      </c>
      <c r="F396" s="45"/>
      <c r="G396" s="46"/>
      <c r="H396" s="47" t="s">
        <v>82</v>
      </c>
      <c r="I396" s="48">
        <v>0.5</v>
      </c>
      <c r="J396" s="49">
        <v>0.3</v>
      </c>
      <c r="K396" s="49">
        <v>0.2</v>
      </c>
      <c r="L396" s="49"/>
      <c r="M396" s="49"/>
      <c r="N396" s="50">
        <f>SUM(I396:M396)</f>
        <v>1</v>
      </c>
      <c r="O396" s="51"/>
      <c r="P396" s="52">
        <v>8</v>
      </c>
      <c r="Q396" s="53">
        <v>8</v>
      </c>
      <c r="R396" s="53">
        <v>8</v>
      </c>
      <c r="S396" s="53"/>
      <c r="T396" s="53"/>
      <c r="U396" s="54">
        <f>ROUND(((P396*I396)+(Q396*J396)+(R396*K396)+(S396*L396)+(T396*M396)),2)</f>
        <v>8</v>
      </c>
      <c r="V396" s="55">
        <f>IF(U396&gt;=8,8,U396)</f>
        <v>8</v>
      </c>
      <c r="W396" s="72">
        <v>86060576000</v>
      </c>
      <c r="X396" s="72">
        <v>56741153000</v>
      </c>
      <c r="Y396" s="57">
        <v>64435476000</v>
      </c>
      <c r="Z396" s="56"/>
      <c r="AA396" s="57"/>
      <c r="AB396" s="476">
        <f t="shared" si="375"/>
        <v>2.2098809707757758</v>
      </c>
      <c r="AC396" s="536">
        <f t="shared" si="376"/>
        <v>26.518571649309308</v>
      </c>
      <c r="AD396" s="478">
        <f>IF(AC396&gt;=12,12,AC396)</f>
        <v>12</v>
      </c>
      <c r="AE396" s="59"/>
      <c r="AF396" s="59"/>
      <c r="AG396" s="263">
        <v>19.8</v>
      </c>
      <c r="AH396" s="60">
        <f t="shared" si="377"/>
        <v>39.799999999999997</v>
      </c>
      <c r="AI396" s="55">
        <f t="shared" si="385"/>
        <v>39.799999999999997</v>
      </c>
      <c r="AJ396" s="61"/>
      <c r="AK396" s="62"/>
      <c r="AL396" s="63"/>
      <c r="AM396" s="64"/>
      <c r="AN396" s="65"/>
      <c r="AO396" s="66"/>
    </row>
    <row r="397" spans="1:41" s="22" customFormat="1" ht="48" customHeight="1" x14ac:dyDescent="0.15">
      <c r="A397" s="43"/>
      <c r="B397" s="44"/>
      <c r="C397" s="45"/>
      <c r="D397" s="45"/>
      <c r="E397" s="45"/>
      <c r="F397" s="45"/>
      <c r="G397" s="46"/>
      <c r="H397" s="47"/>
      <c r="I397" s="48"/>
      <c r="J397" s="49"/>
      <c r="K397" s="49"/>
      <c r="L397" s="49"/>
      <c r="M397" s="49"/>
      <c r="N397" s="50"/>
      <c r="O397" s="51"/>
      <c r="P397" s="52"/>
      <c r="Q397" s="53"/>
      <c r="R397" s="53"/>
      <c r="S397" s="53"/>
      <c r="T397" s="53"/>
      <c r="U397" s="54"/>
      <c r="V397" s="55"/>
      <c r="W397" s="57"/>
      <c r="X397" s="57"/>
      <c r="Y397" s="57"/>
      <c r="Z397" s="56"/>
      <c r="AA397" s="57"/>
      <c r="AB397" s="476">
        <f t="shared" si="375"/>
        <v>0</v>
      </c>
      <c r="AC397" s="536">
        <f t="shared" si="376"/>
        <v>0</v>
      </c>
      <c r="AD397" s="478"/>
      <c r="AE397" s="59"/>
      <c r="AF397" s="59"/>
      <c r="AG397" s="263">
        <v>19.8</v>
      </c>
      <c r="AH397" s="60">
        <f t="shared" si="377"/>
        <v>19.8</v>
      </c>
      <c r="AI397" s="55"/>
      <c r="AJ397" s="61"/>
      <c r="AK397" s="62"/>
      <c r="AL397" s="63"/>
      <c r="AM397" s="64"/>
      <c r="AN397" s="65"/>
      <c r="AO397" s="66"/>
    </row>
    <row r="398" spans="1:41" s="22" customFormat="1" ht="48" customHeight="1" x14ac:dyDescent="0.15">
      <c r="A398" s="43">
        <v>16</v>
      </c>
      <c r="B398" s="44" t="s">
        <v>105</v>
      </c>
      <c r="C398" s="112" t="s">
        <v>65</v>
      </c>
      <c r="D398" s="45" t="s">
        <v>917</v>
      </c>
      <c r="E398" s="112" t="s">
        <v>927</v>
      </c>
      <c r="F398" s="82"/>
      <c r="G398" s="46"/>
      <c r="H398" s="47" t="s">
        <v>373</v>
      </c>
      <c r="I398" s="48">
        <v>0.7</v>
      </c>
      <c r="J398" s="49">
        <v>0.3</v>
      </c>
      <c r="K398" s="49">
        <v>0</v>
      </c>
      <c r="L398" s="49"/>
      <c r="M398" s="49"/>
      <c r="N398" s="50">
        <f t="shared" ref="N398:N403" si="387">SUM(I398:M398)</f>
        <v>1</v>
      </c>
      <c r="O398" s="51"/>
      <c r="P398" s="52">
        <v>8</v>
      </c>
      <c r="Q398" s="53">
        <v>8</v>
      </c>
      <c r="R398" s="53">
        <v>8</v>
      </c>
      <c r="S398" s="53"/>
      <c r="T398" s="53"/>
      <c r="U398" s="54">
        <f t="shared" ref="U398:U403" si="388">ROUND(((P398*I398)+(Q398*J398)+(R398*K398)+(S398*L398)+(T398*M398)),2)</f>
        <v>8</v>
      </c>
      <c r="V398" s="55">
        <f t="shared" ref="V398:V403" si="389">IF(U398&gt;=8,8,U398)</f>
        <v>8</v>
      </c>
      <c r="W398" s="57">
        <v>72627279000</v>
      </c>
      <c r="X398" s="56">
        <v>71722576000</v>
      </c>
      <c r="Y398" s="57">
        <v>76923373000</v>
      </c>
      <c r="Z398" s="56"/>
      <c r="AA398" s="57"/>
      <c r="AB398" s="476">
        <f t="shared" si="375"/>
        <v>2.1921915259505949</v>
      </c>
      <c r="AC398" s="536">
        <f t="shared" si="376"/>
        <v>26.30629831140714</v>
      </c>
      <c r="AD398" s="478">
        <f t="shared" ref="AD398:AD461" si="390">IF(AC398&gt;=12,12,AC398)</f>
        <v>12</v>
      </c>
      <c r="AE398" s="59"/>
      <c r="AF398" s="59"/>
      <c r="AG398" s="263">
        <v>19.8</v>
      </c>
      <c r="AH398" s="60">
        <f t="shared" si="377"/>
        <v>39.799999999999997</v>
      </c>
      <c r="AI398" s="55">
        <f t="shared" ref="AI398:AI403" si="391">IF(AH398&gt;=40,40,AH398)</f>
        <v>39.799999999999997</v>
      </c>
      <c r="AJ398" s="61"/>
      <c r="AK398" s="62"/>
      <c r="AL398" s="63"/>
      <c r="AM398" s="64"/>
      <c r="AN398" s="65"/>
      <c r="AO398" s="66"/>
    </row>
    <row r="399" spans="1:41" s="22" customFormat="1" ht="48" customHeight="1" x14ac:dyDescent="0.15">
      <c r="A399" s="43"/>
      <c r="B399" s="44"/>
      <c r="C399" s="45" t="s">
        <v>65</v>
      </c>
      <c r="D399" s="45" t="s">
        <v>917</v>
      </c>
      <c r="E399" s="117" t="s">
        <v>930</v>
      </c>
      <c r="F399" s="82"/>
      <c r="G399" s="46"/>
      <c r="H399" s="47"/>
      <c r="I399" s="48">
        <v>0.5</v>
      </c>
      <c r="J399" s="49">
        <v>0.3</v>
      </c>
      <c r="K399" s="49">
        <v>0.2</v>
      </c>
      <c r="L399" s="49"/>
      <c r="M399" s="49"/>
      <c r="N399" s="50">
        <f t="shared" si="387"/>
        <v>1</v>
      </c>
      <c r="O399" s="51"/>
      <c r="P399" s="52">
        <v>8</v>
      </c>
      <c r="Q399" s="53">
        <v>8</v>
      </c>
      <c r="R399" s="53">
        <v>8</v>
      </c>
      <c r="S399" s="53"/>
      <c r="T399" s="53"/>
      <c r="U399" s="54">
        <f t="shared" si="388"/>
        <v>8</v>
      </c>
      <c r="V399" s="55">
        <f t="shared" si="389"/>
        <v>8</v>
      </c>
      <c r="W399" s="57">
        <v>72627279000</v>
      </c>
      <c r="X399" s="56">
        <v>71722576000</v>
      </c>
      <c r="Y399" s="57">
        <v>73600000000</v>
      </c>
      <c r="Z399" s="56"/>
      <c r="AA399" s="57"/>
      <c r="AB399" s="476">
        <f t="shared" si="375"/>
        <v>2.1980857009202519</v>
      </c>
      <c r="AC399" s="536">
        <f t="shared" si="376"/>
        <v>26.377028411043021</v>
      </c>
      <c r="AD399" s="478">
        <f t="shared" si="390"/>
        <v>12</v>
      </c>
      <c r="AE399" s="59"/>
      <c r="AF399" s="59"/>
      <c r="AG399" s="263">
        <v>19.8</v>
      </c>
      <c r="AH399" s="60">
        <f t="shared" si="377"/>
        <v>39.799999999999997</v>
      </c>
      <c r="AI399" s="55">
        <f t="shared" si="391"/>
        <v>39.799999999999997</v>
      </c>
      <c r="AJ399" s="61"/>
      <c r="AK399" s="62"/>
      <c r="AL399" s="63"/>
      <c r="AM399" s="64"/>
      <c r="AN399" s="65"/>
      <c r="AO399" s="66"/>
    </row>
    <row r="400" spans="1:41" s="22" customFormat="1" ht="48" customHeight="1" x14ac:dyDescent="0.15">
      <c r="A400" s="43"/>
      <c r="B400" s="44"/>
      <c r="C400" s="117" t="s">
        <v>931</v>
      </c>
      <c r="D400" s="45" t="s">
        <v>917</v>
      </c>
      <c r="E400" s="117"/>
      <c r="F400" s="82"/>
      <c r="G400" s="46"/>
      <c r="H400" s="47"/>
      <c r="I400" s="48">
        <v>0.7</v>
      </c>
      <c r="J400" s="49">
        <v>0.3</v>
      </c>
      <c r="K400" s="49"/>
      <c r="L400" s="49"/>
      <c r="M400" s="49"/>
      <c r="N400" s="50">
        <f t="shared" si="387"/>
        <v>1</v>
      </c>
      <c r="O400" s="51"/>
      <c r="P400" s="52">
        <v>8</v>
      </c>
      <c r="Q400" s="53">
        <v>8</v>
      </c>
      <c r="R400" s="53">
        <v>8</v>
      </c>
      <c r="S400" s="53"/>
      <c r="T400" s="53"/>
      <c r="U400" s="54">
        <f t="shared" si="388"/>
        <v>8</v>
      </c>
      <c r="V400" s="55">
        <f t="shared" si="389"/>
        <v>8</v>
      </c>
      <c r="W400" s="57">
        <v>72900000000</v>
      </c>
      <c r="X400" s="56">
        <v>71722576000</v>
      </c>
      <c r="Y400" s="57"/>
      <c r="Z400" s="56"/>
      <c r="AA400" s="57"/>
      <c r="AB400" s="476">
        <f t="shared" si="375"/>
        <v>2.1979754336915085</v>
      </c>
      <c r="AC400" s="536">
        <f t="shared" si="376"/>
        <v>26.3757052042981</v>
      </c>
      <c r="AD400" s="478">
        <f t="shared" si="390"/>
        <v>12</v>
      </c>
      <c r="AE400" s="59"/>
      <c r="AF400" s="59"/>
      <c r="AG400" s="263">
        <v>19.8</v>
      </c>
      <c r="AH400" s="60">
        <f t="shared" si="377"/>
        <v>39.799999999999997</v>
      </c>
      <c r="AI400" s="55">
        <f t="shared" si="391"/>
        <v>39.799999999999997</v>
      </c>
      <c r="AJ400" s="61"/>
      <c r="AK400" s="62"/>
      <c r="AL400" s="63"/>
      <c r="AM400" s="64"/>
      <c r="AN400" s="65"/>
      <c r="AO400" s="66"/>
    </row>
    <row r="401" spans="1:41" s="22" customFormat="1" ht="48" customHeight="1" x14ac:dyDescent="0.15">
      <c r="A401" s="43"/>
      <c r="B401" s="44"/>
      <c r="C401" s="82" t="s">
        <v>88</v>
      </c>
      <c r="D401" s="45"/>
      <c r="E401" s="45"/>
      <c r="F401" s="45"/>
      <c r="G401" s="46"/>
      <c r="H401" s="47"/>
      <c r="I401" s="48">
        <v>0.51</v>
      </c>
      <c r="J401" s="49">
        <v>0.49</v>
      </c>
      <c r="K401" s="49"/>
      <c r="L401" s="49"/>
      <c r="M401" s="49"/>
      <c r="N401" s="50">
        <f t="shared" si="387"/>
        <v>1</v>
      </c>
      <c r="O401" s="51"/>
      <c r="P401" s="52">
        <v>8</v>
      </c>
      <c r="Q401" s="53">
        <v>8</v>
      </c>
      <c r="R401" s="53"/>
      <c r="S401" s="53"/>
      <c r="T401" s="53"/>
      <c r="U401" s="54">
        <f t="shared" si="388"/>
        <v>8</v>
      </c>
      <c r="V401" s="55">
        <f t="shared" si="389"/>
        <v>8</v>
      </c>
      <c r="W401" s="57">
        <v>54403627000</v>
      </c>
      <c r="X401" s="72"/>
      <c r="Y401" s="57"/>
      <c r="Z401" s="56"/>
      <c r="AA401" s="57"/>
      <c r="AB401" s="476">
        <f t="shared" si="375"/>
        <v>0.84062590005871629</v>
      </c>
      <c r="AC401" s="536">
        <f t="shared" si="376"/>
        <v>10.087510800704596</v>
      </c>
      <c r="AD401" s="478">
        <f t="shared" si="390"/>
        <v>10.087510800704596</v>
      </c>
      <c r="AE401" s="59"/>
      <c r="AF401" s="59"/>
      <c r="AG401" s="263">
        <v>19.8</v>
      </c>
      <c r="AH401" s="60">
        <f t="shared" si="377"/>
        <v>37.887510800704597</v>
      </c>
      <c r="AI401" s="55">
        <f t="shared" si="391"/>
        <v>37.887510800704597</v>
      </c>
      <c r="AJ401" s="61"/>
      <c r="AK401" s="62"/>
      <c r="AL401" s="63"/>
      <c r="AM401" s="64"/>
      <c r="AN401" s="65"/>
      <c r="AO401" s="66"/>
    </row>
    <row r="402" spans="1:41" s="22" customFormat="1" ht="42" customHeight="1" x14ac:dyDescent="0.15">
      <c r="A402" s="43"/>
      <c r="B402" s="225"/>
      <c r="C402" s="112" t="s">
        <v>64</v>
      </c>
      <c r="D402" s="112" t="s">
        <v>53</v>
      </c>
      <c r="E402" s="45"/>
      <c r="F402" s="45"/>
      <c r="G402" s="46"/>
      <c r="H402" s="47" t="s">
        <v>915</v>
      </c>
      <c r="I402" s="48">
        <v>0.51</v>
      </c>
      <c r="J402" s="49">
        <v>0.49</v>
      </c>
      <c r="K402" s="49"/>
      <c r="L402" s="49"/>
      <c r="M402" s="49"/>
      <c r="N402" s="50">
        <f t="shared" si="387"/>
        <v>1</v>
      </c>
      <c r="O402" s="51"/>
      <c r="P402" s="52">
        <v>8</v>
      </c>
      <c r="Q402" s="53">
        <v>8</v>
      </c>
      <c r="R402" s="53"/>
      <c r="S402" s="53"/>
      <c r="T402" s="53"/>
      <c r="U402" s="54">
        <f t="shared" si="388"/>
        <v>8</v>
      </c>
      <c r="V402" s="55">
        <f t="shared" si="389"/>
        <v>8</v>
      </c>
      <c r="W402" s="57">
        <v>27721251000</v>
      </c>
      <c r="X402" s="57">
        <v>154109529000</v>
      </c>
      <c r="Y402" s="72"/>
      <c r="Z402" s="68"/>
      <c r="AA402" s="57"/>
      <c r="AB402" s="476">
        <f t="shared" si="375"/>
        <v>2.7162036691310538</v>
      </c>
      <c r="AC402" s="536">
        <f t="shared" si="376"/>
        <v>32.594444029572642</v>
      </c>
      <c r="AD402" s="478">
        <f t="shared" si="390"/>
        <v>12</v>
      </c>
      <c r="AE402" s="59"/>
      <c r="AF402" s="59"/>
      <c r="AG402" s="263">
        <v>19.8</v>
      </c>
      <c r="AH402" s="60">
        <f t="shared" si="377"/>
        <v>39.799999999999997</v>
      </c>
      <c r="AI402" s="55">
        <f t="shared" si="391"/>
        <v>39.799999999999997</v>
      </c>
      <c r="AJ402" s="61"/>
      <c r="AK402" s="62"/>
      <c r="AL402" s="63"/>
      <c r="AM402" s="64">
        <f>100%+AL402</f>
        <v>1</v>
      </c>
      <c r="AN402" s="65">
        <f>ROUNDUP((($E$2*AM402-$AN$4)*AJ402+$AN$4),-3)</f>
        <v>0</v>
      </c>
      <c r="AO402" s="66"/>
    </row>
    <row r="403" spans="1:41" s="22" customFormat="1" ht="54" customHeight="1" x14ac:dyDescent="0.15">
      <c r="A403" s="43"/>
      <c r="B403" s="44"/>
      <c r="C403" s="112" t="s">
        <v>62</v>
      </c>
      <c r="D403" s="112" t="s">
        <v>95</v>
      </c>
      <c r="E403" s="45"/>
      <c r="F403" s="45"/>
      <c r="G403" s="46"/>
      <c r="H403" s="47" t="s">
        <v>236</v>
      </c>
      <c r="I403" s="48">
        <v>0.7</v>
      </c>
      <c r="J403" s="49">
        <v>0.3</v>
      </c>
      <c r="K403" s="49"/>
      <c r="L403" s="49"/>
      <c r="M403" s="49"/>
      <c r="N403" s="50">
        <f t="shared" si="387"/>
        <v>1</v>
      </c>
      <c r="O403" s="51"/>
      <c r="P403" s="52">
        <v>8</v>
      </c>
      <c r="Q403" s="53">
        <v>8</v>
      </c>
      <c r="R403" s="53"/>
      <c r="S403" s="53"/>
      <c r="T403" s="53"/>
      <c r="U403" s="54">
        <f t="shared" si="388"/>
        <v>8</v>
      </c>
      <c r="V403" s="55">
        <f t="shared" si="389"/>
        <v>8</v>
      </c>
      <c r="W403" s="56">
        <v>100702542000</v>
      </c>
      <c r="X403" s="68">
        <v>56028164000</v>
      </c>
      <c r="Y403" s="57"/>
      <c r="Z403" s="56"/>
      <c r="AA403" s="57"/>
      <c r="AB403" s="476">
        <f t="shared" si="375"/>
        <v>2.6449661427041846</v>
      </c>
      <c r="AC403" s="536">
        <f t="shared" si="376"/>
        <v>31.739593712450215</v>
      </c>
      <c r="AD403" s="478">
        <f t="shared" si="390"/>
        <v>12</v>
      </c>
      <c r="AE403" s="59"/>
      <c r="AF403" s="59"/>
      <c r="AG403" s="263">
        <v>19.8</v>
      </c>
      <c r="AH403" s="60">
        <f t="shared" si="377"/>
        <v>39.799999999999997</v>
      </c>
      <c r="AI403" s="55">
        <f t="shared" si="391"/>
        <v>39.799999999999997</v>
      </c>
      <c r="AJ403" s="61"/>
      <c r="AK403" s="62"/>
      <c r="AL403" s="63"/>
      <c r="AM403" s="64">
        <f>100%+AL403</f>
        <v>1</v>
      </c>
      <c r="AN403" s="65">
        <f>ROUNDUP((($E$2*AM403-$AN$4)*AJ403+$AN$4),-3)</f>
        <v>0</v>
      </c>
      <c r="AO403" s="66"/>
    </row>
    <row r="404" spans="1:41" s="22" customFormat="1" ht="48" customHeight="1" x14ac:dyDescent="0.15">
      <c r="A404" s="43"/>
      <c r="B404" s="44"/>
      <c r="C404" s="45"/>
      <c r="D404" s="45"/>
      <c r="E404" s="45"/>
      <c r="F404" s="45"/>
      <c r="G404" s="46"/>
      <c r="H404" s="47"/>
      <c r="I404" s="48"/>
      <c r="J404" s="49"/>
      <c r="K404" s="49"/>
      <c r="L404" s="49"/>
      <c r="M404" s="49"/>
      <c r="N404" s="50"/>
      <c r="O404" s="51"/>
      <c r="P404" s="52"/>
      <c r="Q404" s="53"/>
      <c r="R404" s="53"/>
      <c r="S404" s="53"/>
      <c r="T404" s="53"/>
      <c r="U404" s="54"/>
      <c r="V404" s="55"/>
      <c r="W404" s="56"/>
      <c r="X404" s="56"/>
      <c r="Y404" s="57"/>
      <c r="Z404" s="223"/>
      <c r="AA404" s="167"/>
      <c r="AB404" s="476">
        <f t="shared" si="375"/>
        <v>0</v>
      </c>
      <c r="AC404" s="536">
        <f t="shared" si="376"/>
        <v>0</v>
      </c>
      <c r="AD404" s="478">
        <f t="shared" si="390"/>
        <v>0</v>
      </c>
      <c r="AE404" s="59"/>
      <c r="AF404" s="59"/>
      <c r="AG404" s="263">
        <v>19.8</v>
      </c>
      <c r="AH404" s="60">
        <f t="shared" si="377"/>
        <v>19.8</v>
      </c>
      <c r="AI404" s="55"/>
      <c r="AJ404" s="61"/>
      <c r="AK404" s="62"/>
      <c r="AL404" s="63"/>
      <c r="AM404" s="64"/>
      <c r="AN404" s="65"/>
      <c r="AO404" s="66"/>
    </row>
    <row r="405" spans="1:41" s="22" customFormat="1" ht="42" customHeight="1" x14ac:dyDescent="0.15">
      <c r="A405" s="43"/>
      <c r="B405" s="44"/>
      <c r="C405" s="117" t="s">
        <v>924</v>
      </c>
      <c r="D405" s="45" t="s">
        <v>88</v>
      </c>
      <c r="E405" s="257"/>
      <c r="F405" s="45"/>
      <c r="G405" s="46"/>
      <c r="H405" s="47"/>
      <c r="I405" s="48">
        <v>0.7</v>
      </c>
      <c r="J405" s="49">
        <v>0.3</v>
      </c>
      <c r="K405" s="49"/>
      <c r="L405" s="49"/>
      <c r="M405" s="49"/>
      <c r="N405" s="50">
        <f>SUM(I405:M405)</f>
        <v>1</v>
      </c>
      <c r="O405" s="51"/>
      <c r="P405" s="52">
        <v>8</v>
      </c>
      <c r="Q405" s="53">
        <v>8</v>
      </c>
      <c r="R405" s="53"/>
      <c r="S405" s="53"/>
      <c r="T405" s="53"/>
      <c r="U405" s="54">
        <f>ROUND(((P405*I405)+(Q405*J405)+(R405*K405)+(S405*L405)+(T405*M405)),2)</f>
        <v>8</v>
      </c>
      <c r="V405" s="55">
        <f>IF(U405&gt;=8,8,U405)</f>
        <v>8</v>
      </c>
      <c r="W405" s="56">
        <v>81000000000</v>
      </c>
      <c r="X405" s="57">
        <v>54403627000</v>
      </c>
      <c r="Y405" s="56"/>
      <c r="Z405" s="56"/>
      <c r="AA405" s="57"/>
      <c r="AB405" s="476">
        <f t="shared" si="375"/>
        <v>2.2123459333979274</v>
      </c>
      <c r="AC405" s="536">
        <f t="shared" si="376"/>
        <v>26.548151200775131</v>
      </c>
      <c r="AD405" s="478">
        <f t="shared" si="390"/>
        <v>12</v>
      </c>
      <c r="AE405" s="59"/>
      <c r="AF405" s="59"/>
      <c r="AG405" s="263">
        <v>19.8</v>
      </c>
      <c r="AH405" s="60">
        <f t="shared" si="377"/>
        <v>39.799999999999997</v>
      </c>
      <c r="AI405" s="55">
        <f>IF(AH405&gt;=40,40,AH405)</f>
        <v>39.799999999999997</v>
      </c>
      <c r="AJ405" s="61"/>
      <c r="AK405" s="62"/>
      <c r="AL405" s="63"/>
      <c r="AM405" s="64">
        <f>100%+AL405</f>
        <v>1</v>
      </c>
      <c r="AN405" s="65">
        <f>ROUNDUP((($E$2*AM405-$AN$4)*AJ405+$AN$4),-3)</f>
        <v>0</v>
      </c>
      <c r="AO405" s="66"/>
    </row>
    <row r="406" spans="1:41" s="22" customFormat="1" ht="46.5" customHeight="1" x14ac:dyDescent="0.15">
      <c r="A406" s="43"/>
      <c r="B406" s="485" t="s">
        <v>920</v>
      </c>
      <c r="C406" s="103" t="s">
        <v>921</v>
      </c>
      <c r="D406" s="45" t="s">
        <v>88</v>
      </c>
      <c r="E406" s="45"/>
      <c r="F406" s="45"/>
      <c r="G406" s="46"/>
      <c r="H406" s="47" t="s">
        <v>45</v>
      </c>
      <c r="I406" s="48">
        <v>0.6</v>
      </c>
      <c r="J406" s="49">
        <v>0.4</v>
      </c>
      <c r="K406" s="49"/>
      <c r="L406" s="49"/>
      <c r="M406" s="49"/>
      <c r="N406" s="50">
        <f>SUM(I406:M406)</f>
        <v>1</v>
      </c>
      <c r="O406" s="51"/>
      <c r="P406" s="52">
        <v>8</v>
      </c>
      <c r="Q406" s="53">
        <v>8</v>
      </c>
      <c r="R406" s="53"/>
      <c r="S406" s="53"/>
      <c r="T406" s="53"/>
      <c r="U406" s="54">
        <f>ROUND(((P406*I406)+(Q406*J406)+(R406*K406)+(S406*L406)+(T406*M406)),2)</f>
        <v>8</v>
      </c>
      <c r="V406" s="55">
        <f>IF(U406&gt;=8,8,U406)</f>
        <v>8</v>
      </c>
      <c r="W406" s="56">
        <v>84900000000</v>
      </c>
      <c r="X406" s="57">
        <v>54403627000</v>
      </c>
      <c r="Y406" s="57"/>
      <c r="Z406" s="68"/>
      <c r="AA406" s="57"/>
      <c r="AB406" s="476">
        <f t="shared" si="375"/>
        <v>2.2026617681900782</v>
      </c>
      <c r="AC406" s="536">
        <f t="shared" si="376"/>
        <v>26.43194121828094</v>
      </c>
      <c r="AD406" s="478">
        <f>IF(AC406&gt;=12,12,AC406)</f>
        <v>12</v>
      </c>
      <c r="AE406" s="59"/>
      <c r="AF406" s="59"/>
      <c r="AG406" s="263">
        <v>19.8</v>
      </c>
      <c r="AH406" s="60">
        <f t="shared" si="377"/>
        <v>39.799999999999997</v>
      </c>
      <c r="AI406" s="55">
        <f>IF(AH406&gt;=40,40,AH406)</f>
        <v>39.799999999999997</v>
      </c>
      <c r="AJ406" s="61"/>
      <c r="AK406" s="62"/>
      <c r="AL406" s="63"/>
      <c r="AM406" s="64">
        <f>100%+AL406</f>
        <v>1</v>
      </c>
      <c r="AN406" s="65">
        <f>ROUNDUP((($E$2*AM406-$AN$4)*AJ406+$AN$4),-3)</f>
        <v>0</v>
      </c>
      <c r="AO406" s="66"/>
    </row>
    <row r="407" spans="1:41" s="22" customFormat="1" ht="42" customHeight="1" x14ac:dyDescent="0.15">
      <c r="A407" s="43"/>
      <c r="B407" s="44"/>
      <c r="C407" s="117"/>
      <c r="D407" s="45"/>
      <c r="E407" s="257"/>
      <c r="F407" s="45"/>
      <c r="G407" s="46"/>
      <c r="H407" s="47"/>
      <c r="I407" s="48"/>
      <c r="J407" s="49"/>
      <c r="K407" s="49"/>
      <c r="L407" s="49"/>
      <c r="M407" s="49"/>
      <c r="N407" s="50"/>
      <c r="O407" s="51"/>
      <c r="P407" s="52"/>
      <c r="Q407" s="53"/>
      <c r="R407" s="53"/>
      <c r="S407" s="53"/>
      <c r="T407" s="53"/>
      <c r="U407" s="54"/>
      <c r="V407" s="55"/>
      <c r="W407" s="56"/>
      <c r="X407" s="57"/>
      <c r="Y407" s="56"/>
      <c r="Z407" s="56"/>
      <c r="AA407" s="57"/>
      <c r="AB407" s="476">
        <f t="shared" si="375"/>
        <v>0</v>
      </c>
      <c r="AC407" s="536">
        <f t="shared" si="376"/>
        <v>0</v>
      </c>
      <c r="AD407" s="478"/>
      <c r="AE407" s="59"/>
      <c r="AF407" s="59"/>
      <c r="AG407" s="263">
        <v>19.8</v>
      </c>
      <c r="AH407" s="60">
        <f t="shared" si="377"/>
        <v>19.8</v>
      </c>
      <c r="AI407" s="55"/>
      <c r="AJ407" s="61"/>
      <c r="AK407" s="62"/>
      <c r="AL407" s="63"/>
      <c r="AM407" s="64"/>
      <c r="AN407" s="65"/>
      <c r="AO407" s="66"/>
    </row>
    <row r="408" spans="1:41" s="22" customFormat="1" ht="48" customHeight="1" x14ac:dyDescent="0.15">
      <c r="A408" s="43"/>
      <c r="B408" s="44"/>
      <c r="C408" s="82" t="s">
        <v>41</v>
      </c>
      <c r="D408" s="67" t="s">
        <v>42</v>
      </c>
      <c r="E408" s="45"/>
      <c r="F408" s="45"/>
      <c r="G408" s="46"/>
      <c r="H408" s="47"/>
      <c r="I408" s="48">
        <v>0.7</v>
      </c>
      <c r="J408" s="49">
        <v>0.3</v>
      </c>
      <c r="K408" s="49"/>
      <c r="L408" s="49"/>
      <c r="M408" s="49"/>
      <c r="N408" s="50"/>
      <c r="O408" s="51"/>
      <c r="P408" s="52">
        <v>8</v>
      </c>
      <c r="Q408" s="53">
        <v>8</v>
      </c>
      <c r="R408" s="53"/>
      <c r="S408" s="53"/>
      <c r="T408" s="53"/>
      <c r="U408" s="54">
        <f>ROUND(((P408*I408)+(Q408*J408)+(R408*K408)+(S408*L408)+(T408*M408)),2)</f>
        <v>8</v>
      </c>
      <c r="V408" s="55">
        <f>IF(U408&gt;=8,8,U408)</f>
        <v>8</v>
      </c>
      <c r="W408" s="56">
        <v>93434544000</v>
      </c>
      <c r="X408" s="56">
        <v>71722576000</v>
      </c>
      <c r="Y408" s="57"/>
      <c r="Z408" s="56"/>
      <c r="AA408" s="57"/>
      <c r="AB408" s="476">
        <f t="shared" si="375"/>
        <v>2.633475112842504</v>
      </c>
      <c r="AC408" s="536">
        <f t="shared" si="376"/>
        <v>31.601701354110048</v>
      </c>
      <c r="AD408" s="478">
        <f t="shared" si="390"/>
        <v>12</v>
      </c>
      <c r="AE408" s="59"/>
      <c r="AF408" s="59"/>
      <c r="AG408" s="263">
        <v>19.8</v>
      </c>
      <c r="AH408" s="60">
        <f t="shared" si="377"/>
        <v>39.799999999999997</v>
      </c>
      <c r="AI408" s="55">
        <f t="shared" ref="AI408:AI427" si="392">IF(AH408&gt;=40,40,AH408)</f>
        <v>39.799999999999997</v>
      </c>
      <c r="AJ408" s="61"/>
      <c r="AK408" s="62"/>
      <c r="AL408" s="63"/>
      <c r="AM408" s="64"/>
      <c r="AN408" s="65"/>
      <c r="AO408" s="66"/>
    </row>
    <row r="409" spans="1:41" s="22" customFormat="1" ht="46.5" customHeight="1" x14ac:dyDescent="0.15">
      <c r="A409" s="43"/>
      <c r="B409" s="44"/>
      <c r="C409" s="82" t="s">
        <v>43</v>
      </c>
      <c r="D409" s="67" t="s">
        <v>44</v>
      </c>
      <c r="E409" s="45"/>
      <c r="F409" s="45"/>
      <c r="G409" s="46"/>
      <c r="H409" s="47" t="s">
        <v>45</v>
      </c>
      <c r="I409" s="48">
        <v>0.7</v>
      </c>
      <c r="J409" s="49">
        <v>0.3</v>
      </c>
      <c r="K409" s="49"/>
      <c r="L409" s="49"/>
      <c r="M409" s="49"/>
      <c r="N409" s="50">
        <f t="shared" ref="N409:N427" si="393">SUM(I409:M409)</f>
        <v>1</v>
      </c>
      <c r="O409" s="51"/>
      <c r="P409" s="52">
        <v>8</v>
      </c>
      <c r="Q409" s="53">
        <v>8</v>
      </c>
      <c r="R409" s="53">
        <v>8</v>
      </c>
      <c r="S409" s="53">
        <v>8</v>
      </c>
      <c r="T409" s="53"/>
      <c r="U409" s="54">
        <f>ROUND(((P409*I409)+(Q409*J409)+(R409*K409)+(S409*L409)+(T409*M409)),2)</f>
        <v>8</v>
      </c>
      <c r="V409" s="55">
        <f>IF(U409&gt;=8,8,U409)</f>
        <v>8</v>
      </c>
      <c r="W409" s="56">
        <v>192139877000</v>
      </c>
      <c r="X409" s="57">
        <v>12736162000</v>
      </c>
      <c r="Y409" s="57"/>
      <c r="Z409" s="68"/>
      <c r="AA409" s="57"/>
      <c r="AB409" s="476">
        <f t="shared" si="375"/>
        <v>4.1906928490361501</v>
      </c>
      <c r="AC409" s="536">
        <f t="shared" si="376"/>
        <v>50.288314188433802</v>
      </c>
      <c r="AD409" s="478">
        <f t="shared" si="390"/>
        <v>12</v>
      </c>
      <c r="AE409" s="59"/>
      <c r="AF409" s="59"/>
      <c r="AG409" s="263">
        <v>19.8</v>
      </c>
      <c r="AH409" s="60">
        <f t="shared" si="377"/>
        <v>39.799999999999997</v>
      </c>
      <c r="AI409" s="55">
        <f>IF(AH409&gt;=40,40,AH409)</f>
        <v>39.799999999999997</v>
      </c>
      <c r="AJ409" s="61"/>
      <c r="AK409" s="62"/>
      <c r="AL409" s="63"/>
      <c r="AM409" s="64">
        <f t="shared" ref="AM409:AM427" si="394">100%+AL409</f>
        <v>1</v>
      </c>
      <c r="AN409" s="65">
        <f>ROUNDUP((($E$2*AM409-$AN$4)*AJ409+$AN$4),-3)</f>
        <v>0</v>
      </c>
      <c r="AO409" s="66"/>
    </row>
    <row r="410" spans="1:41" s="22" customFormat="1" ht="48" customHeight="1" x14ac:dyDescent="0.15">
      <c r="A410" s="43"/>
      <c r="B410" s="44"/>
      <c r="C410" s="475" t="s">
        <v>46</v>
      </c>
      <c r="D410" s="69" t="s">
        <v>47</v>
      </c>
      <c r="E410" s="45"/>
      <c r="F410" s="45"/>
      <c r="G410" s="46"/>
      <c r="H410" s="47" t="s">
        <v>48</v>
      </c>
      <c r="I410" s="48">
        <v>0.8</v>
      </c>
      <c r="J410" s="49">
        <v>0.2</v>
      </c>
      <c r="K410" s="49">
        <v>0</v>
      </c>
      <c r="L410" s="49"/>
      <c r="M410" s="49"/>
      <c r="N410" s="50">
        <f t="shared" si="393"/>
        <v>1</v>
      </c>
      <c r="O410" s="51"/>
      <c r="P410" s="52">
        <v>8</v>
      </c>
      <c r="Q410" s="53">
        <v>8</v>
      </c>
      <c r="R410" s="53"/>
      <c r="S410" s="53"/>
      <c r="T410" s="53"/>
      <c r="U410" s="54">
        <f>ROUND(((P410*I410)+(Q410*J410)+(R410*K410)+(S410*L410)+(T410*M410)),2)</f>
        <v>8</v>
      </c>
      <c r="V410" s="55">
        <f>IF(U410&gt;=8,8,U410)</f>
        <v>8</v>
      </c>
      <c r="W410" s="56">
        <v>201778782000</v>
      </c>
      <c r="X410" s="57"/>
      <c r="Y410" s="57"/>
      <c r="Z410" s="56"/>
      <c r="AA410" s="57"/>
      <c r="AB410" s="476">
        <f t="shared" si="375"/>
        <v>4.8906909433324302</v>
      </c>
      <c r="AC410" s="536">
        <f t="shared" si="376"/>
        <v>58.688291319989162</v>
      </c>
      <c r="AD410" s="478">
        <f t="shared" si="390"/>
        <v>12</v>
      </c>
      <c r="AE410" s="59"/>
      <c r="AF410" s="59"/>
      <c r="AG410" s="263">
        <v>19.8</v>
      </c>
      <c r="AH410" s="60">
        <f t="shared" si="377"/>
        <v>39.799999999999997</v>
      </c>
      <c r="AI410" s="55">
        <f t="shared" si="392"/>
        <v>39.799999999999997</v>
      </c>
      <c r="AJ410" s="61"/>
      <c r="AK410" s="62"/>
      <c r="AL410" s="63"/>
      <c r="AM410" s="64">
        <f t="shared" si="394"/>
        <v>1</v>
      </c>
      <c r="AN410" s="65">
        <f t="shared" ref="AN410:AN427" si="395">ROUNDUP((($E$2*AM410-$AN$4)*AJ410+$AN$4),-3)</f>
        <v>0</v>
      </c>
      <c r="AO410" s="66"/>
    </row>
    <row r="411" spans="1:41" s="22" customFormat="1" ht="48" customHeight="1" x14ac:dyDescent="0.15">
      <c r="A411" s="43"/>
      <c r="B411" s="44"/>
      <c r="C411" s="67" t="s">
        <v>49</v>
      </c>
      <c r="D411" s="82" t="s">
        <v>50</v>
      </c>
      <c r="E411" s="45"/>
      <c r="F411" s="45"/>
      <c r="G411" s="46"/>
      <c r="H411" s="47" t="s">
        <v>51</v>
      </c>
      <c r="I411" s="48">
        <v>0.51</v>
      </c>
      <c r="J411" s="49">
        <v>0.49</v>
      </c>
      <c r="K411" s="49"/>
      <c r="L411" s="49"/>
      <c r="M411" s="49"/>
      <c r="N411" s="50">
        <f t="shared" si="393"/>
        <v>1</v>
      </c>
      <c r="O411" s="51"/>
      <c r="P411" s="52">
        <v>8</v>
      </c>
      <c r="Q411" s="53">
        <v>8</v>
      </c>
      <c r="R411" s="53">
        <v>8</v>
      </c>
      <c r="S411" s="53"/>
      <c r="T411" s="53"/>
      <c r="U411" s="54">
        <f t="shared" ref="U411:U429" si="396">ROUND(((P411*I411)+(Q411*J411)+(R411*K411)+(S411*L411)+(T411*M411)),2)</f>
        <v>8</v>
      </c>
      <c r="V411" s="55">
        <f t="shared" ref="V411:V429" si="397">IF(U411&gt;=8,8,U411)</f>
        <v>8</v>
      </c>
      <c r="W411" s="56">
        <v>8774026000</v>
      </c>
      <c r="X411" s="57">
        <v>309694161000</v>
      </c>
      <c r="Y411" s="57"/>
      <c r="Z411" s="56"/>
      <c r="AA411" s="57"/>
      <c r="AB411" s="476">
        <f t="shared" si="375"/>
        <v>4.7332012414038829</v>
      </c>
      <c r="AC411" s="536">
        <f t="shared" si="376"/>
        <v>56.798414896846595</v>
      </c>
      <c r="AD411" s="478">
        <f t="shared" si="390"/>
        <v>12</v>
      </c>
      <c r="AE411" s="59"/>
      <c r="AF411" s="59"/>
      <c r="AG411" s="263">
        <v>19.8</v>
      </c>
      <c r="AH411" s="60">
        <f t="shared" si="377"/>
        <v>39.799999999999997</v>
      </c>
      <c r="AI411" s="55">
        <f t="shared" si="392"/>
        <v>39.799999999999997</v>
      </c>
      <c r="AJ411" s="61"/>
      <c r="AK411" s="62"/>
      <c r="AL411" s="63"/>
      <c r="AM411" s="64">
        <f t="shared" si="394"/>
        <v>1</v>
      </c>
      <c r="AN411" s="65">
        <f t="shared" si="395"/>
        <v>0</v>
      </c>
      <c r="AO411" s="66"/>
    </row>
    <row r="412" spans="1:41" s="22" customFormat="1" ht="42" customHeight="1" x14ac:dyDescent="0.15">
      <c r="A412" s="43"/>
      <c r="B412" s="70"/>
      <c r="C412" s="71" t="s">
        <v>52</v>
      </c>
      <c r="D412" s="82" t="s">
        <v>53</v>
      </c>
      <c r="E412" s="45"/>
      <c r="F412" s="45"/>
      <c r="G412" s="46"/>
      <c r="H412" s="47" t="s">
        <v>54</v>
      </c>
      <c r="I412" s="48">
        <v>0.51</v>
      </c>
      <c r="J412" s="49">
        <v>0.49</v>
      </c>
      <c r="K412" s="49"/>
      <c r="L412" s="49"/>
      <c r="M412" s="49"/>
      <c r="N412" s="50">
        <f t="shared" si="393"/>
        <v>1</v>
      </c>
      <c r="O412" s="51"/>
      <c r="P412" s="52">
        <v>8</v>
      </c>
      <c r="Q412" s="53">
        <v>8</v>
      </c>
      <c r="R412" s="53"/>
      <c r="S412" s="53"/>
      <c r="T412" s="53"/>
      <c r="U412" s="54">
        <f t="shared" si="396"/>
        <v>8</v>
      </c>
      <c r="V412" s="55">
        <f t="shared" si="397"/>
        <v>8</v>
      </c>
      <c r="W412" s="56">
        <v>18087304000</v>
      </c>
      <c r="X412" s="57">
        <v>154109529000</v>
      </c>
      <c r="Y412" s="72"/>
      <c r="Z412" s="68"/>
      <c r="AA412" s="57"/>
      <c r="AB412" s="476">
        <f t="shared" si="375"/>
        <v>2.5673432748049003</v>
      </c>
      <c r="AC412" s="536">
        <f t="shared" si="376"/>
        <v>30.808119297658806</v>
      </c>
      <c r="AD412" s="478">
        <f t="shared" si="390"/>
        <v>12</v>
      </c>
      <c r="AE412" s="59"/>
      <c r="AF412" s="59"/>
      <c r="AG412" s="263">
        <v>19.8</v>
      </c>
      <c r="AH412" s="60">
        <f t="shared" si="377"/>
        <v>39.799999999999997</v>
      </c>
      <c r="AI412" s="55">
        <f t="shared" si="392"/>
        <v>39.799999999999997</v>
      </c>
      <c r="AJ412" s="61"/>
      <c r="AK412" s="62"/>
      <c r="AL412" s="63"/>
      <c r="AM412" s="64">
        <f t="shared" si="394"/>
        <v>1</v>
      </c>
      <c r="AN412" s="65">
        <f t="shared" si="395"/>
        <v>0</v>
      </c>
      <c r="AO412" s="66"/>
    </row>
    <row r="413" spans="1:41" s="22" customFormat="1" ht="42" customHeight="1" x14ac:dyDescent="0.15">
      <c r="A413" s="43"/>
      <c r="B413" s="44"/>
      <c r="C413" s="82" t="s">
        <v>55</v>
      </c>
      <c r="D413" s="71" t="s">
        <v>56</v>
      </c>
      <c r="E413" s="45"/>
      <c r="F413" s="73"/>
      <c r="G413" s="46"/>
      <c r="H413" s="47" t="s">
        <v>57</v>
      </c>
      <c r="I413" s="48">
        <v>0.7</v>
      </c>
      <c r="J413" s="49">
        <v>0.3</v>
      </c>
      <c r="K413" s="49"/>
      <c r="L413" s="49"/>
      <c r="M413" s="49"/>
      <c r="N413" s="50">
        <f t="shared" si="393"/>
        <v>1</v>
      </c>
      <c r="O413" s="51"/>
      <c r="P413" s="74">
        <v>8</v>
      </c>
      <c r="Q413" s="53">
        <v>8</v>
      </c>
      <c r="R413" s="53">
        <v>8</v>
      </c>
      <c r="S413" s="53">
        <v>8</v>
      </c>
      <c r="T413" s="53"/>
      <c r="U413" s="54">
        <f t="shared" si="396"/>
        <v>8</v>
      </c>
      <c r="V413" s="55">
        <f t="shared" si="397"/>
        <v>8</v>
      </c>
      <c r="W413" s="68">
        <v>234431105000</v>
      </c>
      <c r="X413" s="75"/>
      <c r="Y413" s="57"/>
      <c r="Z413" s="68"/>
      <c r="AA413" s="57"/>
      <c r="AB413" s="476">
        <f t="shared" si="375"/>
        <v>4.9718499232567961</v>
      </c>
      <c r="AC413" s="536">
        <f t="shared" si="376"/>
        <v>59.662199079081553</v>
      </c>
      <c r="AD413" s="478">
        <f t="shared" si="390"/>
        <v>12</v>
      </c>
      <c r="AE413" s="59"/>
      <c r="AF413" s="59"/>
      <c r="AG413" s="263">
        <v>19.8</v>
      </c>
      <c r="AH413" s="60">
        <f t="shared" si="377"/>
        <v>39.799999999999997</v>
      </c>
      <c r="AI413" s="55">
        <f t="shared" si="392"/>
        <v>39.799999999999997</v>
      </c>
      <c r="AJ413" s="61"/>
      <c r="AK413" s="62"/>
      <c r="AL413" s="63"/>
      <c r="AM413" s="64">
        <f t="shared" si="394"/>
        <v>1</v>
      </c>
      <c r="AN413" s="65">
        <f t="shared" si="395"/>
        <v>0</v>
      </c>
      <c r="AO413" s="66"/>
    </row>
    <row r="414" spans="1:41" s="22" customFormat="1" ht="48.75" customHeight="1" x14ac:dyDescent="0.15">
      <c r="A414" s="43"/>
      <c r="B414" s="70"/>
      <c r="C414" s="45" t="s">
        <v>58</v>
      </c>
      <c r="D414" s="67" t="s">
        <v>59</v>
      </c>
      <c r="E414" s="73"/>
      <c r="F414" s="45"/>
      <c r="G414" s="46"/>
      <c r="H414" s="47" t="s">
        <v>60</v>
      </c>
      <c r="I414" s="48">
        <v>0.7</v>
      </c>
      <c r="J414" s="49">
        <v>0.3</v>
      </c>
      <c r="K414" s="49"/>
      <c r="L414" s="49"/>
      <c r="M414" s="49"/>
      <c r="N414" s="50">
        <f t="shared" si="393"/>
        <v>1</v>
      </c>
      <c r="O414" s="51"/>
      <c r="P414" s="52">
        <v>8</v>
      </c>
      <c r="Q414" s="53">
        <v>8</v>
      </c>
      <c r="R414" s="53"/>
      <c r="S414" s="53"/>
      <c r="T414" s="53"/>
      <c r="U414" s="54">
        <f t="shared" si="396"/>
        <v>8</v>
      </c>
      <c r="V414" s="55">
        <f t="shared" si="397"/>
        <v>8</v>
      </c>
      <c r="W414" s="56">
        <v>63954752000</v>
      </c>
      <c r="X414" s="68">
        <v>41708734000</v>
      </c>
      <c r="Y414" s="56"/>
      <c r="Z414" s="57"/>
      <c r="AA414" s="57"/>
      <c r="AB414" s="476">
        <f t="shared" si="375"/>
        <v>1.7354612560435652</v>
      </c>
      <c r="AC414" s="536">
        <f t="shared" si="376"/>
        <v>20.825535072522783</v>
      </c>
      <c r="AD414" s="478">
        <f t="shared" si="390"/>
        <v>12</v>
      </c>
      <c r="AE414" s="59"/>
      <c r="AF414" s="59"/>
      <c r="AG414" s="263">
        <v>19.8</v>
      </c>
      <c r="AH414" s="60">
        <f t="shared" si="377"/>
        <v>39.799999999999997</v>
      </c>
      <c r="AI414" s="55">
        <f t="shared" si="392"/>
        <v>39.799999999999997</v>
      </c>
      <c r="AJ414" s="61"/>
      <c r="AK414" s="62"/>
      <c r="AL414" s="63"/>
      <c r="AM414" s="64">
        <f t="shared" si="394"/>
        <v>1</v>
      </c>
      <c r="AN414" s="65">
        <f t="shared" si="395"/>
        <v>0</v>
      </c>
      <c r="AO414" s="66"/>
    </row>
    <row r="415" spans="1:41" s="22" customFormat="1" ht="54" customHeight="1" x14ac:dyDescent="0.15">
      <c r="A415" s="43"/>
      <c r="B415" s="44"/>
      <c r="C415" s="67" t="s">
        <v>61</v>
      </c>
      <c r="D415" s="82" t="s">
        <v>62</v>
      </c>
      <c r="E415" s="45"/>
      <c r="F415" s="45"/>
      <c r="G415" s="46"/>
      <c r="H415" s="47" t="s">
        <v>63</v>
      </c>
      <c r="I415" s="48">
        <v>0.46</v>
      </c>
      <c r="J415" s="49">
        <v>0.44</v>
      </c>
      <c r="K415" s="49">
        <v>0.1</v>
      </c>
      <c r="L415" s="49"/>
      <c r="M415" s="49"/>
      <c r="N415" s="50">
        <f t="shared" si="393"/>
        <v>1</v>
      </c>
      <c r="O415" s="51"/>
      <c r="P415" s="52">
        <v>8</v>
      </c>
      <c r="Q415" s="53">
        <v>8</v>
      </c>
      <c r="R415" s="53">
        <v>8</v>
      </c>
      <c r="S415" s="53"/>
      <c r="T415" s="53"/>
      <c r="U415" s="54">
        <f t="shared" si="396"/>
        <v>8</v>
      </c>
      <c r="V415" s="55">
        <f t="shared" si="397"/>
        <v>8</v>
      </c>
      <c r="W415" s="56">
        <v>9171420000</v>
      </c>
      <c r="X415" s="56">
        <v>100702542000</v>
      </c>
      <c r="Y415" s="57">
        <v>21648389000</v>
      </c>
      <c r="Z415" s="56"/>
      <c r="AA415" s="57"/>
      <c r="AB415" s="476">
        <f t="shared" si="375"/>
        <v>1.5358581508069096</v>
      </c>
      <c r="AC415" s="536">
        <f t="shared" si="376"/>
        <v>18.430297809682916</v>
      </c>
      <c r="AD415" s="478">
        <f t="shared" si="390"/>
        <v>12</v>
      </c>
      <c r="AE415" s="59"/>
      <c r="AF415" s="59"/>
      <c r="AG415" s="263">
        <v>19.8</v>
      </c>
      <c r="AH415" s="60">
        <f t="shared" si="377"/>
        <v>39.799999999999997</v>
      </c>
      <c r="AI415" s="55">
        <f t="shared" si="392"/>
        <v>39.799999999999997</v>
      </c>
      <c r="AJ415" s="61"/>
      <c r="AK415" s="62"/>
      <c r="AL415" s="63"/>
      <c r="AM415" s="64">
        <f t="shared" si="394"/>
        <v>1</v>
      </c>
      <c r="AN415" s="65">
        <f t="shared" si="395"/>
        <v>0</v>
      </c>
      <c r="AO415" s="66"/>
    </row>
    <row r="416" spans="1:41" s="22" customFormat="1" ht="42" customHeight="1" x14ac:dyDescent="0.15">
      <c r="A416" s="43"/>
      <c r="B416" s="44"/>
      <c r="C416" s="67" t="s">
        <v>64</v>
      </c>
      <c r="D416" s="45" t="s">
        <v>65</v>
      </c>
      <c r="E416" s="45"/>
      <c r="F416" s="45"/>
      <c r="G416" s="46"/>
      <c r="H416" s="47" t="s">
        <v>66</v>
      </c>
      <c r="I416" s="48">
        <v>0.51</v>
      </c>
      <c r="J416" s="49">
        <v>0.49</v>
      </c>
      <c r="K416" s="49"/>
      <c r="L416" s="49"/>
      <c r="M416" s="49"/>
      <c r="N416" s="50">
        <f t="shared" si="393"/>
        <v>1</v>
      </c>
      <c r="O416" s="51"/>
      <c r="P416" s="52">
        <v>8</v>
      </c>
      <c r="Q416" s="53">
        <v>8</v>
      </c>
      <c r="R416" s="53"/>
      <c r="S416" s="53"/>
      <c r="T416" s="53"/>
      <c r="U416" s="54">
        <f t="shared" si="396"/>
        <v>8</v>
      </c>
      <c r="V416" s="55">
        <f t="shared" si="397"/>
        <v>8</v>
      </c>
      <c r="W416" s="57">
        <v>27721251000</v>
      </c>
      <c r="X416" s="57">
        <v>72627279000</v>
      </c>
      <c r="Y416" s="72"/>
      <c r="Z416" s="68"/>
      <c r="AA416" s="57"/>
      <c r="AB416" s="476">
        <f t="shared" si="375"/>
        <v>1.5065422511784157</v>
      </c>
      <c r="AC416" s="536">
        <f t="shared" si="376"/>
        <v>18.078507014140989</v>
      </c>
      <c r="AD416" s="478">
        <f t="shared" si="390"/>
        <v>12</v>
      </c>
      <c r="AE416" s="59"/>
      <c r="AF416" s="59"/>
      <c r="AG416" s="263">
        <v>19.8</v>
      </c>
      <c r="AH416" s="60">
        <f t="shared" si="377"/>
        <v>39.799999999999997</v>
      </c>
      <c r="AI416" s="55">
        <f t="shared" si="392"/>
        <v>39.799999999999997</v>
      </c>
      <c r="AJ416" s="61"/>
      <c r="AK416" s="62"/>
      <c r="AL416" s="63"/>
      <c r="AM416" s="64">
        <f t="shared" si="394"/>
        <v>1</v>
      </c>
      <c r="AN416" s="65">
        <f t="shared" si="395"/>
        <v>0</v>
      </c>
      <c r="AO416" s="66"/>
    </row>
    <row r="417" spans="1:41" s="22" customFormat="1" ht="42" customHeight="1" x14ac:dyDescent="0.15">
      <c r="A417" s="43"/>
      <c r="B417" s="44"/>
      <c r="C417" s="231" t="s">
        <v>67</v>
      </c>
      <c r="D417" s="77" t="s">
        <v>68</v>
      </c>
      <c r="E417" s="67" t="s">
        <v>69</v>
      </c>
      <c r="F417" s="45"/>
      <c r="G417" s="46"/>
      <c r="H417" s="47" t="s">
        <v>70</v>
      </c>
      <c r="I417" s="48">
        <v>0.5</v>
      </c>
      <c r="J417" s="49">
        <v>0.3</v>
      </c>
      <c r="K417" s="49">
        <v>0.2</v>
      </c>
      <c r="L417" s="49"/>
      <c r="M417" s="49"/>
      <c r="N417" s="50">
        <f t="shared" si="393"/>
        <v>1</v>
      </c>
      <c r="O417" s="51"/>
      <c r="P417" s="52">
        <v>8</v>
      </c>
      <c r="Q417" s="53">
        <v>8</v>
      </c>
      <c r="R417" s="53">
        <v>8</v>
      </c>
      <c r="S417" s="53"/>
      <c r="T417" s="53"/>
      <c r="U417" s="54">
        <f t="shared" si="396"/>
        <v>8</v>
      </c>
      <c r="V417" s="55">
        <f t="shared" si="397"/>
        <v>8</v>
      </c>
      <c r="W417" s="68">
        <v>192139877000</v>
      </c>
      <c r="X417" s="57">
        <v>21164134000</v>
      </c>
      <c r="Y417" s="57"/>
      <c r="Z417" s="68"/>
      <c r="AA417" s="57"/>
      <c r="AB417" s="476">
        <f t="shared" si="375"/>
        <v>3.1030303627987244</v>
      </c>
      <c r="AC417" s="536">
        <f t="shared" si="376"/>
        <v>37.23636435358469</v>
      </c>
      <c r="AD417" s="478">
        <f t="shared" si="390"/>
        <v>12</v>
      </c>
      <c r="AE417" s="59"/>
      <c r="AF417" s="59"/>
      <c r="AG417" s="263">
        <v>19.8</v>
      </c>
      <c r="AH417" s="60">
        <f t="shared" si="377"/>
        <v>39.799999999999997</v>
      </c>
      <c r="AI417" s="55">
        <f t="shared" si="392"/>
        <v>39.799999999999997</v>
      </c>
      <c r="AJ417" s="61"/>
      <c r="AK417" s="62"/>
      <c r="AL417" s="63"/>
      <c r="AM417" s="64">
        <f t="shared" si="394"/>
        <v>1</v>
      </c>
      <c r="AN417" s="65">
        <f t="shared" si="395"/>
        <v>0</v>
      </c>
      <c r="AO417" s="66"/>
    </row>
    <row r="418" spans="1:41" s="22" customFormat="1" ht="42" customHeight="1" x14ac:dyDescent="0.15">
      <c r="A418" s="43"/>
      <c r="B418" s="44"/>
      <c r="C418" s="82" t="s">
        <v>71</v>
      </c>
      <c r="D418" s="71" t="s">
        <v>72</v>
      </c>
      <c r="E418" s="78" t="s">
        <v>73</v>
      </c>
      <c r="F418" s="45"/>
      <c r="G418" s="46"/>
      <c r="H418" s="47" t="s">
        <v>74</v>
      </c>
      <c r="I418" s="48">
        <v>0.5</v>
      </c>
      <c r="J418" s="49">
        <v>0.3</v>
      </c>
      <c r="K418" s="49">
        <v>0.2</v>
      </c>
      <c r="L418" s="49"/>
      <c r="M418" s="49"/>
      <c r="N418" s="50">
        <f t="shared" si="393"/>
        <v>1</v>
      </c>
      <c r="O418" s="51"/>
      <c r="P418" s="52">
        <v>8</v>
      </c>
      <c r="Q418" s="53">
        <v>8</v>
      </c>
      <c r="R418" s="53">
        <v>8</v>
      </c>
      <c r="S418" s="53"/>
      <c r="T418" s="53"/>
      <c r="U418" s="54">
        <f t="shared" si="396"/>
        <v>8</v>
      </c>
      <c r="V418" s="55">
        <f t="shared" si="397"/>
        <v>8</v>
      </c>
      <c r="W418" s="56">
        <v>101091777000</v>
      </c>
      <c r="X418" s="68">
        <v>16692429000</v>
      </c>
      <c r="Y418" s="56">
        <v>26589234000</v>
      </c>
      <c r="Z418" s="56"/>
      <c r="AA418" s="57"/>
      <c r="AB418" s="476">
        <f t="shared" si="375"/>
        <v>1.8442444414955017</v>
      </c>
      <c r="AC418" s="536">
        <f t="shared" si="376"/>
        <v>22.130933297946022</v>
      </c>
      <c r="AD418" s="478">
        <f t="shared" si="390"/>
        <v>12</v>
      </c>
      <c r="AE418" s="59"/>
      <c r="AF418" s="59"/>
      <c r="AG418" s="263">
        <v>19.8</v>
      </c>
      <c r="AH418" s="60">
        <f t="shared" si="377"/>
        <v>39.799999999999997</v>
      </c>
      <c r="AI418" s="55">
        <f t="shared" si="392"/>
        <v>39.799999999999997</v>
      </c>
      <c r="AJ418" s="61"/>
      <c r="AK418" s="62"/>
      <c r="AL418" s="63"/>
      <c r="AM418" s="64">
        <f t="shared" si="394"/>
        <v>1</v>
      </c>
      <c r="AN418" s="65">
        <f t="shared" si="395"/>
        <v>0</v>
      </c>
      <c r="AO418" s="66"/>
    </row>
    <row r="419" spans="1:41" s="22" customFormat="1" ht="53.25" customHeight="1" x14ac:dyDescent="0.15">
      <c r="A419" s="43"/>
      <c r="B419" s="44"/>
      <c r="C419" s="82" t="s">
        <v>75</v>
      </c>
      <c r="D419" s="71" t="s">
        <v>76</v>
      </c>
      <c r="E419" s="45" t="s">
        <v>77</v>
      </c>
      <c r="F419" s="45"/>
      <c r="G419" s="46"/>
      <c r="H419" s="47" t="s">
        <v>78</v>
      </c>
      <c r="I419" s="48">
        <v>0.5</v>
      </c>
      <c r="J419" s="49">
        <v>0.3</v>
      </c>
      <c r="K419" s="49">
        <v>0.2</v>
      </c>
      <c r="L419" s="49"/>
      <c r="M419" s="49"/>
      <c r="N419" s="50">
        <f t="shared" si="393"/>
        <v>1</v>
      </c>
      <c r="O419" s="51"/>
      <c r="P419" s="52">
        <v>8</v>
      </c>
      <c r="Q419" s="53">
        <v>8</v>
      </c>
      <c r="R419" s="53">
        <v>8</v>
      </c>
      <c r="S419" s="53"/>
      <c r="T419" s="53"/>
      <c r="U419" s="54">
        <f t="shared" si="396"/>
        <v>8</v>
      </c>
      <c r="V419" s="55">
        <f t="shared" si="397"/>
        <v>8</v>
      </c>
      <c r="W419" s="57">
        <v>118003002000</v>
      </c>
      <c r="X419" s="57">
        <v>6131387000</v>
      </c>
      <c r="Y419" s="57">
        <v>40023741000</v>
      </c>
      <c r="Z419" s="68"/>
      <c r="AA419" s="57"/>
      <c r="AB419" s="476">
        <f t="shared" si="375"/>
        <v>2.0858416605617491</v>
      </c>
      <c r="AC419" s="536">
        <f t="shared" si="376"/>
        <v>25.030099926740988</v>
      </c>
      <c r="AD419" s="478">
        <f t="shared" si="390"/>
        <v>12</v>
      </c>
      <c r="AE419" s="59"/>
      <c r="AF419" s="59"/>
      <c r="AG419" s="263">
        <v>19.8</v>
      </c>
      <c r="AH419" s="60">
        <f t="shared" si="377"/>
        <v>39.799999999999997</v>
      </c>
      <c r="AI419" s="55">
        <f t="shared" si="392"/>
        <v>39.799999999999997</v>
      </c>
      <c r="AJ419" s="61"/>
      <c r="AK419" s="62"/>
      <c r="AL419" s="63"/>
      <c r="AM419" s="64">
        <f t="shared" si="394"/>
        <v>1</v>
      </c>
      <c r="AN419" s="65">
        <f t="shared" si="395"/>
        <v>0</v>
      </c>
      <c r="AO419" s="66"/>
    </row>
    <row r="420" spans="1:41" s="22" customFormat="1" ht="48" customHeight="1" x14ac:dyDescent="0.15">
      <c r="A420" s="43"/>
      <c r="B420" s="44"/>
      <c r="C420" s="45" t="s">
        <v>79</v>
      </c>
      <c r="D420" s="45" t="s">
        <v>80</v>
      </c>
      <c r="E420" s="73"/>
      <c r="F420" s="45" t="s">
        <v>81</v>
      </c>
      <c r="G420" s="79"/>
      <c r="H420" s="47" t="s">
        <v>82</v>
      </c>
      <c r="I420" s="48">
        <v>0.5</v>
      </c>
      <c r="J420" s="49">
        <v>0.2</v>
      </c>
      <c r="K420" s="49">
        <v>0.1</v>
      </c>
      <c r="L420" s="49">
        <v>0.2</v>
      </c>
      <c r="M420" s="49"/>
      <c r="N420" s="50">
        <f t="shared" si="393"/>
        <v>1</v>
      </c>
      <c r="O420" s="51"/>
      <c r="P420" s="52">
        <v>8</v>
      </c>
      <c r="Q420" s="53">
        <v>8</v>
      </c>
      <c r="R420" s="53">
        <v>8</v>
      </c>
      <c r="S420" s="53">
        <v>8</v>
      </c>
      <c r="T420" s="53"/>
      <c r="U420" s="54">
        <f t="shared" si="396"/>
        <v>8</v>
      </c>
      <c r="V420" s="55">
        <f t="shared" si="397"/>
        <v>8</v>
      </c>
      <c r="W420" s="56">
        <v>60011576000</v>
      </c>
      <c r="X420" s="56">
        <v>44936660000</v>
      </c>
      <c r="Y420" s="57">
        <v>27523020000</v>
      </c>
      <c r="Z420" s="72">
        <v>40723230000</v>
      </c>
      <c r="AA420" s="57"/>
      <c r="AB420" s="476">
        <f t="shared" si="375"/>
        <v>1.5115371727355302</v>
      </c>
      <c r="AC420" s="536">
        <f t="shared" si="376"/>
        <v>18.138446072826362</v>
      </c>
      <c r="AD420" s="478">
        <f t="shared" si="390"/>
        <v>12</v>
      </c>
      <c r="AE420" s="59"/>
      <c r="AF420" s="59"/>
      <c r="AG420" s="263">
        <v>19.8</v>
      </c>
      <c r="AH420" s="60">
        <f t="shared" si="377"/>
        <v>39.799999999999997</v>
      </c>
      <c r="AI420" s="55">
        <f t="shared" si="392"/>
        <v>39.799999999999997</v>
      </c>
      <c r="AJ420" s="61"/>
      <c r="AK420" s="62"/>
      <c r="AL420" s="63"/>
      <c r="AM420" s="64">
        <f t="shared" si="394"/>
        <v>1</v>
      </c>
      <c r="AN420" s="65">
        <f t="shared" si="395"/>
        <v>0</v>
      </c>
      <c r="AO420" s="66"/>
    </row>
    <row r="421" spans="1:41" s="22" customFormat="1" ht="55.5" customHeight="1" x14ac:dyDescent="0.15">
      <c r="A421" s="43"/>
      <c r="B421" s="44"/>
      <c r="C421" s="104" t="s">
        <v>83</v>
      </c>
      <c r="D421" s="77" t="s">
        <v>84</v>
      </c>
      <c r="E421" s="45" t="s">
        <v>85</v>
      </c>
      <c r="F421" s="45"/>
      <c r="G421" s="46"/>
      <c r="H421" s="47" t="s">
        <v>86</v>
      </c>
      <c r="I421" s="48">
        <v>0.5</v>
      </c>
      <c r="J421" s="49">
        <v>0.3</v>
      </c>
      <c r="K421" s="49">
        <v>0.2</v>
      </c>
      <c r="L421" s="49"/>
      <c r="M421" s="49"/>
      <c r="N421" s="50">
        <f t="shared" si="393"/>
        <v>1</v>
      </c>
      <c r="O421" s="51"/>
      <c r="P421" s="52">
        <v>8</v>
      </c>
      <c r="Q421" s="53">
        <v>8</v>
      </c>
      <c r="R421" s="53">
        <v>8</v>
      </c>
      <c r="S421" s="53"/>
      <c r="T421" s="53"/>
      <c r="U421" s="54">
        <f t="shared" si="396"/>
        <v>8</v>
      </c>
      <c r="V421" s="55">
        <f t="shared" si="397"/>
        <v>8</v>
      </c>
      <c r="W421" s="56">
        <v>219799892000</v>
      </c>
      <c r="X421" s="57">
        <v>14706397000</v>
      </c>
      <c r="Y421" s="68">
        <v>32762503000</v>
      </c>
      <c r="Z421" s="68"/>
      <c r="AA421" s="57"/>
      <c r="AB421" s="476">
        <f t="shared" si="375"/>
        <v>3.6618707678380229</v>
      </c>
      <c r="AC421" s="536">
        <f t="shared" si="376"/>
        <v>43.942449214056275</v>
      </c>
      <c r="AD421" s="478">
        <f t="shared" si="390"/>
        <v>12</v>
      </c>
      <c r="AE421" s="59"/>
      <c r="AF421" s="59"/>
      <c r="AG421" s="263">
        <v>19.8</v>
      </c>
      <c r="AH421" s="60">
        <f t="shared" si="377"/>
        <v>39.799999999999997</v>
      </c>
      <c r="AI421" s="55">
        <f t="shared" si="392"/>
        <v>39.799999999999997</v>
      </c>
      <c r="AJ421" s="61"/>
      <c r="AK421" s="62"/>
      <c r="AL421" s="63"/>
      <c r="AM421" s="64">
        <f t="shared" si="394"/>
        <v>1</v>
      </c>
      <c r="AN421" s="65">
        <f t="shared" si="395"/>
        <v>0</v>
      </c>
      <c r="AO421" s="66"/>
    </row>
    <row r="422" spans="1:41" s="22" customFormat="1" ht="42" customHeight="1" x14ac:dyDescent="0.15">
      <c r="A422" s="43"/>
      <c r="B422" s="44"/>
      <c r="C422" s="69" t="s">
        <v>87</v>
      </c>
      <c r="D422" s="67" t="s">
        <v>88</v>
      </c>
      <c r="E422" s="80" t="s">
        <v>89</v>
      </c>
      <c r="F422" s="45"/>
      <c r="G422" s="46"/>
      <c r="H422" s="47" t="s">
        <v>90</v>
      </c>
      <c r="I422" s="48">
        <v>0.5</v>
      </c>
      <c r="J422" s="49">
        <v>0.3</v>
      </c>
      <c r="K422" s="49">
        <v>0.2</v>
      </c>
      <c r="L422" s="49"/>
      <c r="M422" s="49"/>
      <c r="N422" s="50">
        <f t="shared" si="393"/>
        <v>1</v>
      </c>
      <c r="O422" s="51"/>
      <c r="P422" s="52">
        <v>8</v>
      </c>
      <c r="Q422" s="53">
        <v>8</v>
      </c>
      <c r="R422" s="53">
        <v>8</v>
      </c>
      <c r="S422" s="53"/>
      <c r="T422" s="53"/>
      <c r="U422" s="54">
        <f t="shared" si="396"/>
        <v>8</v>
      </c>
      <c r="V422" s="55">
        <f t="shared" si="397"/>
        <v>8</v>
      </c>
      <c r="W422" s="68">
        <v>52350968000</v>
      </c>
      <c r="X422" s="57">
        <v>54403627000</v>
      </c>
      <c r="Y422" s="56">
        <v>36730082000</v>
      </c>
      <c r="Z422" s="56"/>
      <c r="AA422" s="57"/>
      <c r="AB422" s="476">
        <f t="shared" si="375"/>
        <v>1.5100986694007001</v>
      </c>
      <c r="AC422" s="536">
        <f t="shared" si="376"/>
        <v>18.121184032808401</v>
      </c>
      <c r="AD422" s="478">
        <f t="shared" si="390"/>
        <v>12</v>
      </c>
      <c r="AE422" s="59"/>
      <c r="AF422" s="59"/>
      <c r="AG422" s="263">
        <v>19.8</v>
      </c>
      <c r="AH422" s="60">
        <f t="shared" si="377"/>
        <v>39.799999999999997</v>
      </c>
      <c r="AI422" s="55">
        <f t="shared" si="392"/>
        <v>39.799999999999997</v>
      </c>
      <c r="AJ422" s="61"/>
      <c r="AK422" s="62"/>
      <c r="AL422" s="63"/>
      <c r="AM422" s="64">
        <f t="shared" si="394"/>
        <v>1</v>
      </c>
      <c r="AN422" s="65">
        <f t="shared" si="395"/>
        <v>0</v>
      </c>
      <c r="AO422" s="66"/>
    </row>
    <row r="423" spans="1:41" s="22" customFormat="1" ht="42" customHeight="1" x14ac:dyDescent="0.15">
      <c r="A423" s="43"/>
      <c r="B423" s="44"/>
      <c r="C423" s="80" t="s">
        <v>91</v>
      </c>
      <c r="D423" s="67" t="s">
        <v>92</v>
      </c>
      <c r="E423" s="45" t="s">
        <v>93</v>
      </c>
      <c r="F423" s="45"/>
      <c r="G423" s="45"/>
      <c r="H423" s="47" t="s">
        <v>45</v>
      </c>
      <c r="I423" s="48">
        <v>0.5</v>
      </c>
      <c r="J423" s="49">
        <v>0.3</v>
      </c>
      <c r="K423" s="49">
        <v>0.2</v>
      </c>
      <c r="L423" s="49"/>
      <c r="M423" s="49"/>
      <c r="N423" s="50">
        <f t="shared" si="393"/>
        <v>1</v>
      </c>
      <c r="O423" s="51"/>
      <c r="P423" s="52">
        <v>8</v>
      </c>
      <c r="Q423" s="53">
        <v>8</v>
      </c>
      <c r="R423" s="53">
        <v>8</v>
      </c>
      <c r="S423" s="53"/>
      <c r="T423" s="53"/>
      <c r="U423" s="54">
        <f t="shared" si="396"/>
        <v>8</v>
      </c>
      <c r="V423" s="55">
        <f t="shared" si="397"/>
        <v>8</v>
      </c>
      <c r="W423" s="72">
        <v>68460533000</v>
      </c>
      <c r="X423" s="57">
        <v>37571055000</v>
      </c>
      <c r="Y423" s="56">
        <v>28623627000</v>
      </c>
      <c r="Z423" s="56"/>
      <c r="AA423" s="57"/>
      <c r="AB423" s="476">
        <f t="shared" ref="AB423:AB484" si="398">(((((W423*I423)+(X423*J423)+(Y423*K423)+(Z423*L423)+(AA423*M423))/$L$2)))</f>
        <v>1.5520217244164578</v>
      </c>
      <c r="AC423" s="536">
        <f t="shared" ref="AC423:AC486" si="399">12*AB423</f>
        <v>18.624260692997495</v>
      </c>
      <c r="AD423" s="478">
        <f t="shared" si="390"/>
        <v>12</v>
      </c>
      <c r="AE423" s="59"/>
      <c r="AF423" s="59"/>
      <c r="AG423" s="263">
        <v>19.8</v>
      </c>
      <c r="AH423" s="60">
        <f t="shared" si="377"/>
        <v>39.799999999999997</v>
      </c>
      <c r="AI423" s="55">
        <f t="shared" si="392"/>
        <v>39.799999999999997</v>
      </c>
      <c r="AJ423" s="61"/>
      <c r="AK423" s="62"/>
      <c r="AL423" s="63"/>
      <c r="AM423" s="64">
        <f t="shared" si="394"/>
        <v>1</v>
      </c>
      <c r="AN423" s="65">
        <f t="shared" si="395"/>
        <v>0</v>
      </c>
      <c r="AO423" s="66"/>
    </row>
    <row r="424" spans="1:41" s="22" customFormat="1" ht="57" customHeight="1" x14ac:dyDescent="0.15">
      <c r="A424" s="43"/>
      <c r="B424" s="44"/>
      <c r="C424" s="69" t="s">
        <v>94</v>
      </c>
      <c r="D424" s="67" t="s">
        <v>95</v>
      </c>
      <c r="E424" s="80"/>
      <c r="F424" s="45"/>
      <c r="G424" s="46"/>
      <c r="H424" s="47" t="s">
        <v>96</v>
      </c>
      <c r="I424" s="48">
        <v>0.51</v>
      </c>
      <c r="J424" s="49">
        <v>0.49</v>
      </c>
      <c r="K424" s="49"/>
      <c r="L424" s="49"/>
      <c r="M424" s="49"/>
      <c r="N424" s="50">
        <f t="shared" si="393"/>
        <v>1</v>
      </c>
      <c r="O424" s="51"/>
      <c r="P424" s="52">
        <v>8</v>
      </c>
      <c r="Q424" s="53">
        <v>8</v>
      </c>
      <c r="R424" s="53"/>
      <c r="S424" s="53"/>
      <c r="T424" s="53"/>
      <c r="U424" s="54">
        <f t="shared" si="396"/>
        <v>8</v>
      </c>
      <c r="V424" s="55">
        <f t="shared" si="397"/>
        <v>8</v>
      </c>
      <c r="W424" s="68">
        <v>42891080000</v>
      </c>
      <c r="X424" s="68">
        <v>56028164000</v>
      </c>
      <c r="Y424" s="57"/>
      <c r="Z424" s="68"/>
      <c r="AA424" s="57"/>
      <c r="AB424" s="476">
        <f t="shared" si="398"/>
        <v>1.4945156076831672</v>
      </c>
      <c r="AC424" s="536">
        <f t="shared" si="399"/>
        <v>17.934187292198004</v>
      </c>
      <c r="AD424" s="478">
        <f t="shared" si="390"/>
        <v>12</v>
      </c>
      <c r="AE424" s="59"/>
      <c r="AF424" s="59"/>
      <c r="AG424" s="263">
        <v>19.8</v>
      </c>
      <c r="AH424" s="60">
        <f t="shared" si="377"/>
        <v>39.799999999999997</v>
      </c>
      <c r="AI424" s="55">
        <f t="shared" si="392"/>
        <v>39.799999999999997</v>
      </c>
      <c r="AJ424" s="61"/>
      <c r="AK424" s="62"/>
      <c r="AL424" s="63"/>
      <c r="AM424" s="64">
        <f t="shared" si="394"/>
        <v>1</v>
      </c>
      <c r="AN424" s="65">
        <f t="shared" si="395"/>
        <v>0</v>
      </c>
      <c r="AO424" s="66"/>
    </row>
    <row r="425" spans="1:41" s="22" customFormat="1" ht="52.5" customHeight="1" x14ac:dyDescent="0.15">
      <c r="A425" s="43"/>
      <c r="B425" s="44"/>
      <c r="C425" s="81" t="s">
        <v>97</v>
      </c>
      <c r="D425" s="45" t="s">
        <v>98</v>
      </c>
      <c r="E425" s="45"/>
      <c r="F425" s="45"/>
      <c r="G425" s="46"/>
      <c r="H425" s="47" t="s">
        <v>99</v>
      </c>
      <c r="I425" s="48">
        <v>0.51</v>
      </c>
      <c r="J425" s="49">
        <v>0.49</v>
      </c>
      <c r="K425" s="49"/>
      <c r="L425" s="49"/>
      <c r="M425" s="49"/>
      <c r="N425" s="50">
        <f t="shared" si="393"/>
        <v>1</v>
      </c>
      <c r="O425" s="51"/>
      <c r="P425" s="53">
        <v>8</v>
      </c>
      <c r="Q425" s="53">
        <v>8</v>
      </c>
      <c r="R425" s="53"/>
      <c r="S425" s="53"/>
      <c r="T425" s="53"/>
      <c r="U425" s="54">
        <f t="shared" si="396"/>
        <v>8</v>
      </c>
      <c r="V425" s="55">
        <f t="shared" si="397"/>
        <v>8</v>
      </c>
      <c r="W425" s="72">
        <v>47283125000</v>
      </c>
      <c r="X425" s="68">
        <v>65225958000</v>
      </c>
      <c r="Y425" s="56"/>
      <c r="Z425" s="68"/>
      <c r="AA425" s="57"/>
      <c r="AB425" s="476">
        <f t="shared" si="398"/>
        <v>1.6989276908142656</v>
      </c>
      <c r="AC425" s="536">
        <f t="shared" si="399"/>
        <v>20.387132289771188</v>
      </c>
      <c r="AD425" s="478">
        <f t="shared" si="390"/>
        <v>12</v>
      </c>
      <c r="AE425" s="59"/>
      <c r="AF425" s="59"/>
      <c r="AG425" s="263">
        <v>19.8</v>
      </c>
      <c r="AH425" s="60">
        <f t="shared" si="377"/>
        <v>39.799999999999997</v>
      </c>
      <c r="AI425" s="55">
        <f t="shared" si="392"/>
        <v>39.799999999999997</v>
      </c>
      <c r="AJ425" s="61"/>
      <c r="AK425" s="62"/>
      <c r="AL425" s="63"/>
      <c r="AM425" s="64">
        <f t="shared" si="394"/>
        <v>1</v>
      </c>
      <c r="AN425" s="65">
        <f t="shared" si="395"/>
        <v>0</v>
      </c>
      <c r="AO425" s="66"/>
    </row>
    <row r="426" spans="1:41" s="22" customFormat="1" ht="42" customHeight="1" x14ac:dyDescent="0.15">
      <c r="A426" s="43"/>
      <c r="B426" s="44"/>
      <c r="C426" s="67" t="s">
        <v>100</v>
      </c>
      <c r="D426" s="45" t="s">
        <v>101</v>
      </c>
      <c r="E426" s="45"/>
      <c r="F426" s="45"/>
      <c r="G426" s="46"/>
      <c r="H426" s="47" t="s">
        <v>102</v>
      </c>
      <c r="I426" s="48">
        <v>0.51</v>
      </c>
      <c r="J426" s="49">
        <v>0.49</v>
      </c>
      <c r="K426" s="49"/>
      <c r="L426" s="49"/>
      <c r="M426" s="49"/>
      <c r="N426" s="50">
        <f t="shared" si="393"/>
        <v>1</v>
      </c>
      <c r="O426" s="51"/>
      <c r="P426" s="52">
        <v>8</v>
      </c>
      <c r="Q426" s="53">
        <v>8</v>
      </c>
      <c r="R426" s="53"/>
      <c r="S426" s="53"/>
      <c r="T426" s="53"/>
      <c r="U426" s="54">
        <f t="shared" si="396"/>
        <v>8</v>
      </c>
      <c r="V426" s="55">
        <f t="shared" si="397"/>
        <v>8</v>
      </c>
      <c r="W426" s="56">
        <v>50723988000</v>
      </c>
      <c r="X426" s="68">
        <v>48970532000</v>
      </c>
      <c r="Y426" s="68"/>
      <c r="Z426" s="68"/>
      <c r="AA426" s="57"/>
      <c r="AB426" s="476">
        <f t="shared" si="398"/>
        <v>1.5107714543155251</v>
      </c>
      <c r="AC426" s="536">
        <f t="shared" si="399"/>
        <v>18.129257451786302</v>
      </c>
      <c r="AD426" s="478">
        <f t="shared" si="390"/>
        <v>12</v>
      </c>
      <c r="AE426" s="59"/>
      <c r="AF426" s="59"/>
      <c r="AG426" s="263">
        <v>19.8</v>
      </c>
      <c r="AH426" s="60">
        <f t="shared" si="377"/>
        <v>39.799999999999997</v>
      </c>
      <c r="AI426" s="55">
        <f t="shared" si="392"/>
        <v>39.799999999999997</v>
      </c>
      <c r="AJ426" s="61"/>
      <c r="AK426" s="62"/>
      <c r="AL426" s="63"/>
      <c r="AM426" s="64">
        <f t="shared" si="394"/>
        <v>1</v>
      </c>
      <c r="AN426" s="65">
        <f t="shared" si="395"/>
        <v>0</v>
      </c>
      <c r="AO426" s="66"/>
    </row>
    <row r="427" spans="1:41" s="22" customFormat="1" ht="42" customHeight="1" x14ac:dyDescent="0.15">
      <c r="A427" s="43"/>
      <c r="B427" s="44"/>
      <c r="C427" s="67" t="s">
        <v>103</v>
      </c>
      <c r="D427" s="45"/>
      <c r="E427" s="82"/>
      <c r="F427" s="45"/>
      <c r="G427" s="46"/>
      <c r="H427" s="47" t="s">
        <v>104</v>
      </c>
      <c r="I427" s="48">
        <v>0.51</v>
      </c>
      <c r="J427" s="49">
        <v>0.49</v>
      </c>
      <c r="K427" s="49"/>
      <c r="L427" s="49"/>
      <c r="M427" s="49"/>
      <c r="N427" s="50">
        <f t="shared" si="393"/>
        <v>1</v>
      </c>
      <c r="O427" s="51"/>
      <c r="P427" s="52">
        <v>8</v>
      </c>
      <c r="Q427" s="53">
        <v>8</v>
      </c>
      <c r="R427" s="53"/>
      <c r="S427" s="53"/>
      <c r="T427" s="53"/>
      <c r="U427" s="54">
        <f t="shared" si="396"/>
        <v>8</v>
      </c>
      <c r="V427" s="55">
        <f t="shared" si="397"/>
        <v>8</v>
      </c>
      <c r="W427" s="57">
        <v>17248782000</v>
      </c>
      <c r="X427" s="57">
        <v>154109529000</v>
      </c>
      <c r="Y427" s="56"/>
      <c r="Z427" s="56"/>
      <c r="AA427" s="57"/>
      <c r="AB427" s="476">
        <f t="shared" si="398"/>
        <v>2.5543867248497101</v>
      </c>
      <c r="AC427" s="536">
        <f t="shared" si="399"/>
        <v>30.652640698196521</v>
      </c>
      <c r="AD427" s="478">
        <f t="shared" si="390"/>
        <v>12</v>
      </c>
      <c r="AE427" s="59"/>
      <c r="AF427" s="59"/>
      <c r="AG427" s="263">
        <v>19.8</v>
      </c>
      <c r="AH427" s="60">
        <f t="shared" si="377"/>
        <v>39.799999999999997</v>
      </c>
      <c r="AI427" s="55">
        <f t="shared" si="392"/>
        <v>39.799999999999997</v>
      </c>
      <c r="AJ427" s="61"/>
      <c r="AK427" s="62"/>
      <c r="AL427" s="63"/>
      <c r="AM427" s="64">
        <f t="shared" si="394"/>
        <v>1</v>
      </c>
      <c r="AN427" s="65">
        <f t="shared" si="395"/>
        <v>0</v>
      </c>
      <c r="AO427" s="66"/>
    </row>
    <row r="428" spans="1:41" s="22" customFormat="1" ht="42" customHeight="1" x14ac:dyDescent="0.15">
      <c r="A428" s="43"/>
      <c r="B428" s="44"/>
      <c r="C428" s="45" t="s">
        <v>106</v>
      </c>
      <c r="D428" s="67" t="s">
        <v>107</v>
      </c>
      <c r="E428" s="45" t="s">
        <v>108</v>
      </c>
      <c r="F428" s="45"/>
      <c r="G428" s="46"/>
      <c r="H428" s="47" t="s">
        <v>109</v>
      </c>
      <c r="I428" s="48">
        <v>0.4</v>
      </c>
      <c r="J428" s="49">
        <v>0.3</v>
      </c>
      <c r="K428" s="49">
        <v>0.3</v>
      </c>
      <c r="L428" s="49"/>
      <c r="M428" s="49"/>
      <c r="N428" s="50"/>
      <c r="O428" s="51"/>
      <c r="P428" s="52"/>
      <c r="Q428" s="53"/>
      <c r="R428" s="53"/>
      <c r="S428" s="53"/>
      <c r="T428" s="53"/>
      <c r="U428" s="54">
        <f t="shared" si="396"/>
        <v>0</v>
      </c>
      <c r="V428" s="55">
        <f t="shared" si="397"/>
        <v>0</v>
      </c>
      <c r="W428" s="57"/>
      <c r="X428" s="57"/>
      <c r="Y428" s="56"/>
      <c r="Z428" s="56"/>
      <c r="AA428" s="57"/>
      <c r="AB428" s="476">
        <f t="shared" si="398"/>
        <v>0</v>
      </c>
      <c r="AC428" s="536">
        <f t="shared" si="399"/>
        <v>0</v>
      </c>
      <c r="AD428" s="478">
        <f t="shared" si="390"/>
        <v>0</v>
      </c>
      <c r="AE428" s="59"/>
      <c r="AF428" s="59"/>
      <c r="AG428" s="263">
        <v>19.8</v>
      </c>
      <c r="AH428" s="60">
        <f t="shared" si="377"/>
        <v>19.8</v>
      </c>
      <c r="AI428" s="55"/>
      <c r="AJ428" s="61"/>
      <c r="AK428" s="62"/>
      <c r="AL428" s="63"/>
      <c r="AM428" s="64"/>
      <c r="AN428" s="65"/>
      <c r="AO428" s="66"/>
    </row>
    <row r="429" spans="1:41" s="22" customFormat="1" ht="42" customHeight="1" x14ac:dyDescent="0.15">
      <c r="A429" s="43"/>
      <c r="B429" s="44"/>
      <c r="C429" s="69" t="s">
        <v>909</v>
      </c>
      <c r="D429" s="45"/>
      <c r="E429" s="45"/>
      <c r="F429" s="45"/>
      <c r="G429" s="46"/>
      <c r="H429" s="47"/>
      <c r="I429" s="48"/>
      <c r="J429" s="49"/>
      <c r="K429" s="49"/>
      <c r="L429" s="49"/>
      <c r="M429" s="49"/>
      <c r="N429" s="50"/>
      <c r="O429" s="51"/>
      <c r="P429" s="52"/>
      <c r="Q429" s="53"/>
      <c r="R429" s="53"/>
      <c r="S429" s="53"/>
      <c r="T429" s="53"/>
      <c r="U429" s="54">
        <f t="shared" si="396"/>
        <v>0</v>
      </c>
      <c r="V429" s="55">
        <f t="shared" si="397"/>
        <v>0</v>
      </c>
      <c r="W429" s="56"/>
      <c r="X429" s="57"/>
      <c r="Y429" s="56"/>
      <c r="Z429" s="56"/>
      <c r="AA429" s="57"/>
      <c r="AB429" s="476">
        <f t="shared" si="398"/>
        <v>0</v>
      </c>
      <c r="AC429" s="536">
        <f t="shared" si="399"/>
        <v>0</v>
      </c>
      <c r="AD429" s="478">
        <f t="shared" si="390"/>
        <v>0</v>
      </c>
      <c r="AE429" s="59"/>
      <c r="AF429" s="59"/>
      <c r="AG429" s="263">
        <v>19.8</v>
      </c>
      <c r="AH429" s="60">
        <f t="shared" si="377"/>
        <v>19.8</v>
      </c>
      <c r="AI429" s="55"/>
      <c r="AJ429" s="61"/>
      <c r="AK429" s="62"/>
      <c r="AL429" s="63"/>
      <c r="AM429" s="64"/>
      <c r="AN429" s="65"/>
      <c r="AO429" s="66"/>
    </row>
    <row r="430" spans="1:41" s="22" customFormat="1" ht="42" customHeight="1" x14ac:dyDescent="0.15">
      <c r="A430" s="43"/>
      <c r="B430" s="44"/>
      <c r="C430" s="45" t="s">
        <v>110</v>
      </c>
      <c r="D430" s="73" t="s">
        <v>111</v>
      </c>
      <c r="E430" s="45" t="s">
        <v>112</v>
      </c>
      <c r="F430" s="104" t="s">
        <v>113</v>
      </c>
      <c r="G430" s="46"/>
      <c r="H430" s="47" t="s">
        <v>114</v>
      </c>
      <c r="I430" s="48">
        <v>0.51</v>
      </c>
      <c r="J430" s="49">
        <v>0.49</v>
      </c>
      <c r="K430" s="49"/>
      <c r="L430" s="49"/>
      <c r="M430" s="49"/>
      <c r="N430" s="50">
        <f>SUM(I430:M430)</f>
        <v>1</v>
      </c>
      <c r="O430" s="51"/>
      <c r="P430" s="52">
        <v>32</v>
      </c>
      <c r="Q430" s="53">
        <v>35</v>
      </c>
      <c r="R430" s="53"/>
      <c r="S430" s="53"/>
      <c r="T430" s="53"/>
      <c r="U430" s="54">
        <f>ROUND((((P430*14/35*I430)+(Q430*14/35*J430)+(R430*14/35*K430)+(S430*14/35*L430)+(T430*14/35*M430))*O430),2)</f>
        <v>0</v>
      </c>
      <c r="V430" s="55">
        <f>IF(U430&gt;=14,14,U430)</f>
        <v>0</v>
      </c>
      <c r="W430" s="57">
        <v>43299727000</v>
      </c>
      <c r="X430" s="57">
        <v>64435476000</v>
      </c>
      <c r="Y430" s="72"/>
      <c r="Z430" s="68"/>
      <c r="AA430" s="57"/>
      <c r="AB430" s="476">
        <f t="shared" si="398"/>
        <v>1.6256423497054189</v>
      </c>
      <c r="AC430" s="536">
        <f t="shared" si="399"/>
        <v>19.507708196465025</v>
      </c>
      <c r="AD430" s="478">
        <f t="shared" si="390"/>
        <v>12</v>
      </c>
      <c r="AE430" s="59"/>
      <c r="AF430" s="59"/>
      <c r="AG430" s="263">
        <v>19.8</v>
      </c>
      <c r="AH430" s="60">
        <f t="shared" si="377"/>
        <v>31.8</v>
      </c>
      <c r="AI430" s="55"/>
      <c r="AJ430" s="61"/>
      <c r="AK430" s="62"/>
      <c r="AL430" s="63"/>
      <c r="AM430" s="64"/>
      <c r="AN430" s="65"/>
      <c r="AO430" s="66"/>
    </row>
    <row r="431" spans="1:41" s="22" customFormat="1" ht="42" customHeight="1" x14ac:dyDescent="0.15">
      <c r="A431" s="43"/>
      <c r="B431" s="44"/>
      <c r="C431" s="45" t="s">
        <v>63</v>
      </c>
      <c r="D431" s="45" t="s">
        <v>110</v>
      </c>
      <c r="E431" s="45" t="s">
        <v>115</v>
      </c>
      <c r="F431" s="45" t="s">
        <v>116</v>
      </c>
      <c r="G431" s="46"/>
      <c r="H431" s="47"/>
      <c r="I431" s="48">
        <v>0.7</v>
      </c>
      <c r="J431" s="49">
        <v>0.3</v>
      </c>
      <c r="K431" s="49"/>
      <c r="L431" s="49"/>
      <c r="M431" s="49"/>
      <c r="N431" s="50">
        <f>SUM(I431:M431)</f>
        <v>1</v>
      </c>
      <c r="O431" s="51"/>
      <c r="P431" s="52">
        <v>33.799999999999997</v>
      </c>
      <c r="Q431" s="53">
        <v>32</v>
      </c>
      <c r="R431" s="53"/>
      <c r="S431" s="53"/>
      <c r="T431" s="53"/>
      <c r="U431" s="54">
        <f>ROUND((((P431*14/35*I431)+(Q431*14/35*J431)+(R431*14/35*K431)+(S431*14/35*L431)+(T431*14/35*M431))*O431),2)</f>
        <v>0</v>
      </c>
      <c r="V431" s="55">
        <f>IF(U431&gt;=14,14,U431)</f>
        <v>0</v>
      </c>
      <c r="W431" s="57">
        <v>52000000000</v>
      </c>
      <c r="X431" s="57">
        <v>43299727000</v>
      </c>
      <c r="Y431" s="72"/>
      <c r="Z431" s="68"/>
      <c r="AA431" s="57"/>
      <c r="AB431" s="476">
        <f t="shared" si="398"/>
        <v>1.4963839529445697</v>
      </c>
      <c r="AC431" s="536">
        <f t="shared" si="399"/>
        <v>17.956607435334838</v>
      </c>
      <c r="AD431" s="478">
        <f t="shared" si="390"/>
        <v>12</v>
      </c>
      <c r="AE431" s="59"/>
      <c r="AF431" s="59"/>
      <c r="AG431" s="263">
        <v>19.8</v>
      </c>
      <c r="AH431" s="60">
        <f t="shared" si="377"/>
        <v>31.8</v>
      </c>
      <c r="AI431" s="55"/>
      <c r="AJ431" s="61"/>
      <c r="AK431" s="62"/>
      <c r="AL431" s="63"/>
      <c r="AM431" s="64"/>
      <c r="AN431" s="65"/>
      <c r="AO431" s="66"/>
    </row>
    <row r="432" spans="1:41" s="22" customFormat="1" ht="41.25" customHeight="1" x14ac:dyDescent="0.15">
      <c r="A432" s="84"/>
      <c r="B432" s="85"/>
      <c r="C432" s="69" t="s">
        <v>47</v>
      </c>
      <c r="D432" s="86"/>
      <c r="E432" s="87"/>
      <c r="F432" s="87"/>
      <c r="G432" s="87"/>
      <c r="H432" s="47"/>
      <c r="I432" s="88"/>
      <c r="J432" s="86"/>
      <c r="K432" s="87"/>
      <c r="L432" s="86"/>
      <c r="M432" s="87"/>
      <c r="N432" s="89"/>
      <c r="O432" s="90"/>
      <c r="P432" s="88"/>
      <c r="Q432" s="86"/>
      <c r="R432" s="87"/>
      <c r="S432" s="86"/>
      <c r="T432" s="87"/>
      <c r="U432" s="91"/>
      <c r="V432" s="92"/>
      <c r="W432" s="93"/>
      <c r="X432" s="94"/>
      <c r="Y432" s="95"/>
      <c r="Z432" s="94"/>
      <c r="AA432" s="95"/>
      <c r="AB432" s="476">
        <f t="shared" si="398"/>
        <v>0</v>
      </c>
      <c r="AC432" s="536">
        <f t="shared" si="399"/>
        <v>0</v>
      </c>
      <c r="AD432" s="478">
        <f t="shared" si="390"/>
        <v>0</v>
      </c>
      <c r="AE432" s="97"/>
      <c r="AF432" s="153"/>
      <c r="AG432" s="263">
        <v>19.8</v>
      </c>
      <c r="AH432" s="60">
        <f t="shared" ref="AH432:AH495" si="400">V432+AD432+AG432+AE432+AF432</f>
        <v>19.8</v>
      </c>
      <c r="AI432" s="98"/>
      <c r="AJ432" s="94"/>
      <c r="AK432" s="87"/>
      <c r="AL432" s="99"/>
      <c r="AM432" s="100"/>
      <c r="AN432" s="101"/>
      <c r="AO432" s="102"/>
    </row>
    <row r="433" spans="1:41" s="22" customFormat="1" ht="42" customHeight="1" x14ac:dyDescent="0.15">
      <c r="A433" s="43"/>
      <c r="B433" s="44"/>
      <c r="C433" s="45"/>
      <c r="D433" s="82" t="s">
        <v>117</v>
      </c>
      <c r="E433" s="45"/>
      <c r="F433" s="45"/>
      <c r="G433" s="45"/>
      <c r="H433" s="47"/>
      <c r="I433" s="48"/>
      <c r="J433" s="49"/>
      <c r="K433" s="49"/>
      <c r="L433" s="49"/>
      <c r="M433" s="49"/>
      <c r="N433" s="50"/>
      <c r="O433" s="51"/>
      <c r="P433" s="52"/>
      <c r="Q433" s="53"/>
      <c r="R433" s="53"/>
      <c r="S433" s="53"/>
      <c r="T433" s="53"/>
      <c r="U433" s="54"/>
      <c r="V433" s="55"/>
      <c r="W433" s="57"/>
      <c r="X433" s="56"/>
      <c r="Y433" s="56"/>
      <c r="Z433" s="56"/>
      <c r="AA433" s="57"/>
      <c r="AB433" s="476">
        <f t="shared" si="398"/>
        <v>0</v>
      </c>
      <c r="AC433" s="536">
        <f t="shared" si="399"/>
        <v>0</v>
      </c>
      <c r="AD433" s="478">
        <f t="shared" si="390"/>
        <v>0</v>
      </c>
      <c r="AE433" s="59"/>
      <c r="AF433" s="59"/>
      <c r="AG433" s="263">
        <v>19.8</v>
      </c>
      <c r="AH433" s="60">
        <f t="shared" si="400"/>
        <v>19.8</v>
      </c>
      <c r="AI433" s="55"/>
      <c r="AJ433" s="61"/>
      <c r="AK433" s="62"/>
      <c r="AL433" s="63"/>
      <c r="AM433" s="64"/>
      <c r="AN433" s="65"/>
      <c r="AO433" s="66"/>
    </row>
    <row r="434" spans="1:41" s="22" customFormat="1" ht="52.5" customHeight="1" x14ac:dyDescent="0.15">
      <c r="A434" s="43"/>
      <c r="B434" s="44"/>
      <c r="C434" s="103" t="s">
        <v>118</v>
      </c>
      <c r="D434" s="82" t="s">
        <v>119</v>
      </c>
      <c r="E434" s="83" t="s">
        <v>120</v>
      </c>
      <c r="F434" s="104" t="s">
        <v>121</v>
      </c>
      <c r="G434" s="46"/>
      <c r="H434" s="45"/>
      <c r="I434" s="48"/>
      <c r="J434" s="49"/>
      <c r="K434" s="49"/>
      <c r="L434" s="49"/>
      <c r="M434" s="49"/>
      <c r="N434" s="50"/>
      <c r="O434" s="51"/>
      <c r="P434" s="52"/>
      <c r="Q434" s="53"/>
      <c r="R434" s="53"/>
      <c r="S434" s="53"/>
      <c r="T434" s="53"/>
      <c r="U434" s="54"/>
      <c r="V434" s="55"/>
      <c r="W434" s="68"/>
      <c r="X434" s="57"/>
      <c r="Y434" s="105"/>
      <c r="Z434" s="56"/>
      <c r="AA434" s="57"/>
      <c r="AB434" s="476">
        <f t="shared" si="398"/>
        <v>0</v>
      </c>
      <c r="AC434" s="536">
        <f t="shared" si="399"/>
        <v>0</v>
      </c>
      <c r="AD434" s="478">
        <f t="shared" si="390"/>
        <v>0</v>
      </c>
      <c r="AE434" s="59"/>
      <c r="AF434" s="59"/>
      <c r="AG434" s="263">
        <v>19.8</v>
      </c>
      <c r="AH434" s="60">
        <f t="shared" si="400"/>
        <v>19.8</v>
      </c>
      <c r="AI434" s="55"/>
      <c r="AJ434" s="61"/>
      <c r="AK434" s="62"/>
      <c r="AL434" s="63"/>
      <c r="AM434" s="64"/>
      <c r="AN434" s="65"/>
      <c r="AO434" s="66"/>
    </row>
    <row r="435" spans="1:41" s="22" customFormat="1" ht="42" customHeight="1" x14ac:dyDescent="0.15">
      <c r="A435" s="43"/>
      <c r="B435" s="44"/>
      <c r="C435" s="106" t="s">
        <v>122</v>
      </c>
      <c r="D435" s="106" t="s">
        <v>123</v>
      </c>
      <c r="E435" s="107" t="s">
        <v>124</v>
      </c>
      <c r="F435" s="69"/>
      <c r="G435" s="108"/>
      <c r="H435" s="47"/>
      <c r="I435" s="48"/>
      <c r="J435" s="49"/>
      <c r="K435" s="49"/>
      <c r="L435" s="49"/>
      <c r="M435" s="49"/>
      <c r="N435" s="50"/>
      <c r="O435" s="51"/>
      <c r="P435" s="52"/>
      <c r="Q435" s="53"/>
      <c r="R435" s="53"/>
      <c r="S435" s="53"/>
      <c r="T435" s="53"/>
      <c r="U435" s="54"/>
      <c r="V435" s="55"/>
      <c r="W435" s="56"/>
      <c r="X435" s="57"/>
      <c r="Y435" s="56"/>
      <c r="Z435" s="68"/>
      <c r="AA435" s="57"/>
      <c r="AB435" s="476">
        <f t="shared" si="398"/>
        <v>0</v>
      </c>
      <c r="AC435" s="536">
        <f t="shared" si="399"/>
        <v>0</v>
      </c>
      <c r="AD435" s="478">
        <f t="shared" si="390"/>
        <v>0</v>
      </c>
      <c r="AE435" s="59"/>
      <c r="AF435" s="59"/>
      <c r="AG435" s="263">
        <v>19.8</v>
      </c>
      <c r="AH435" s="60">
        <f t="shared" si="400"/>
        <v>19.8</v>
      </c>
      <c r="AI435" s="55"/>
      <c r="AJ435" s="61"/>
      <c r="AK435" s="62"/>
      <c r="AL435" s="63"/>
      <c r="AM435" s="64"/>
      <c r="AN435" s="65"/>
      <c r="AO435" s="66"/>
    </row>
    <row r="436" spans="1:41" s="22" customFormat="1" ht="59.25" customHeight="1" x14ac:dyDescent="0.15">
      <c r="A436" s="43"/>
      <c r="B436" s="44"/>
      <c r="C436" s="109" t="s">
        <v>125</v>
      </c>
      <c r="D436" s="80"/>
      <c r="E436" s="106" t="s">
        <v>126</v>
      </c>
      <c r="F436" s="110" t="s">
        <v>47</v>
      </c>
      <c r="G436" s="103" t="s">
        <v>69</v>
      </c>
      <c r="H436" s="47" t="s">
        <v>127</v>
      </c>
      <c r="I436" s="48">
        <v>0.51</v>
      </c>
      <c r="J436" s="49">
        <v>0.49</v>
      </c>
      <c r="K436" s="49"/>
      <c r="L436" s="49"/>
      <c r="M436" s="49"/>
      <c r="N436" s="50">
        <f>SUM(I436:M436)</f>
        <v>1</v>
      </c>
      <c r="O436" s="51">
        <v>1.03</v>
      </c>
      <c r="P436" s="52">
        <v>33.799999999999997</v>
      </c>
      <c r="Q436" s="53">
        <v>35</v>
      </c>
      <c r="R436" s="53"/>
      <c r="S436" s="53"/>
      <c r="T436" s="53"/>
      <c r="U436" s="54">
        <f>ROUND((((P436*14/35*I436)+(Q436*14/35*J436)+(R436*14/35*K436)+(S436*14/35*L436)+(T436*14/35*M436))*O436),2)</f>
        <v>14.17</v>
      </c>
      <c r="V436" s="55">
        <f>IF(U436&gt;=14,14,U436)</f>
        <v>14</v>
      </c>
      <c r="W436" s="72">
        <v>47283125000</v>
      </c>
      <c r="X436" s="72"/>
      <c r="Y436" s="56"/>
      <c r="Z436" s="68">
        <v>37313964000</v>
      </c>
      <c r="AA436" s="57"/>
      <c r="AB436" s="476">
        <f t="shared" si="398"/>
        <v>0.73060238264470467</v>
      </c>
      <c r="AC436" s="536">
        <f t="shared" si="399"/>
        <v>8.7672285917364565</v>
      </c>
      <c r="AD436" s="478">
        <f t="shared" si="390"/>
        <v>8.7672285917364565</v>
      </c>
      <c r="AE436" s="59"/>
      <c r="AF436" s="59"/>
      <c r="AG436" s="263">
        <v>19.8</v>
      </c>
      <c r="AH436" s="60">
        <f t="shared" si="400"/>
        <v>42.567228591736452</v>
      </c>
      <c r="AI436" s="55"/>
      <c r="AJ436" s="111"/>
      <c r="AK436" s="62"/>
      <c r="AL436" s="63"/>
      <c r="AM436" s="64"/>
      <c r="AN436" s="65"/>
      <c r="AO436" s="66"/>
    </row>
    <row r="437" spans="1:41" s="22" customFormat="1" ht="48" customHeight="1" x14ac:dyDescent="0.15">
      <c r="A437" s="43"/>
      <c r="B437" s="44"/>
      <c r="C437" s="112" t="s">
        <v>128</v>
      </c>
      <c r="D437" s="113" t="s">
        <v>129</v>
      </c>
      <c r="E437" s="45"/>
      <c r="F437" s="45"/>
      <c r="G437" s="46"/>
      <c r="H437" s="47" t="s">
        <v>45</v>
      </c>
      <c r="I437" s="48">
        <v>0.52</v>
      </c>
      <c r="J437" s="49">
        <v>0.48</v>
      </c>
      <c r="K437" s="49"/>
      <c r="L437" s="49"/>
      <c r="M437" s="49"/>
      <c r="N437" s="50">
        <f t="shared" ref="N437:N455" si="401">SUM(I437:M437)</f>
        <v>1</v>
      </c>
      <c r="O437" s="51">
        <v>1.03</v>
      </c>
      <c r="P437" s="52">
        <v>35</v>
      </c>
      <c r="Q437" s="53">
        <v>35</v>
      </c>
      <c r="R437" s="53"/>
      <c r="S437" s="53"/>
      <c r="T437" s="53"/>
      <c r="U437" s="54">
        <f t="shared" ref="U437:U452" si="402">ROUND((((P437*14/35*I437)+(Q437*14/35*J437)+(R437*14/35*K437)+(S437*14/35*L437)+(T437*14/35*M437))*O437),2)</f>
        <v>14.42</v>
      </c>
      <c r="V437" s="55">
        <f t="shared" ref="V437:V452" si="403">IF(U437&gt;=14,14,U437)</f>
        <v>14</v>
      </c>
      <c r="W437" s="56">
        <v>8774026000</v>
      </c>
      <c r="X437" s="72">
        <v>86060576000</v>
      </c>
      <c r="Y437" s="57"/>
      <c r="Z437" s="56"/>
      <c r="AA437" s="57"/>
      <c r="AB437" s="476">
        <f t="shared" si="398"/>
        <v>1.3897873064983588</v>
      </c>
      <c r="AC437" s="536">
        <f t="shared" si="399"/>
        <v>16.677447677980304</v>
      </c>
      <c r="AD437" s="478">
        <f t="shared" si="390"/>
        <v>12</v>
      </c>
      <c r="AE437" s="59"/>
      <c r="AF437" s="59"/>
      <c r="AG437" s="263">
        <v>19.8</v>
      </c>
      <c r="AH437" s="60">
        <f t="shared" si="400"/>
        <v>45.8</v>
      </c>
      <c r="AI437" s="55"/>
      <c r="AJ437" s="61"/>
      <c r="AK437" s="62"/>
      <c r="AL437" s="63"/>
      <c r="AM437" s="64"/>
      <c r="AN437" s="65"/>
      <c r="AO437" s="66"/>
    </row>
    <row r="438" spans="1:41" s="22" customFormat="1" ht="51.75" customHeight="1" x14ac:dyDescent="0.15">
      <c r="A438" s="43"/>
      <c r="B438" s="44"/>
      <c r="C438" s="112" t="s">
        <v>130</v>
      </c>
      <c r="D438" s="113" t="s">
        <v>131</v>
      </c>
      <c r="E438" s="106" t="s">
        <v>122</v>
      </c>
      <c r="F438" s="80"/>
      <c r="G438" s="46"/>
      <c r="H438" s="47" t="s">
        <v>132</v>
      </c>
      <c r="I438" s="48">
        <v>0.34</v>
      </c>
      <c r="J438" s="49">
        <v>0.33</v>
      </c>
      <c r="K438" s="49">
        <v>0.33</v>
      </c>
      <c r="L438" s="49"/>
      <c r="M438" s="49"/>
      <c r="N438" s="50">
        <f t="shared" si="401"/>
        <v>1</v>
      </c>
      <c r="O438" s="51">
        <v>1.03</v>
      </c>
      <c r="P438" s="52">
        <v>33.799999999999997</v>
      </c>
      <c r="Q438" s="53">
        <v>33.799999999999997</v>
      </c>
      <c r="R438" s="53">
        <v>35</v>
      </c>
      <c r="S438" s="53"/>
      <c r="T438" s="53"/>
      <c r="U438" s="54">
        <f t="shared" si="402"/>
        <v>14.09</v>
      </c>
      <c r="V438" s="55">
        <f t="shared" si="403"/>
        <v>14</v>
      </c>
      <c r="W438" s="57">
        <v>3468260000</v>
      </c>
      <c r="X438" s="57">
        <v>300000000000</v>
      </c>
      <c r="Y438" s="57">
        <v>27523020000</v>
      </c>
      <c r="Z438" s="68"/>
      <c r="AA438" s="57"/>
      <c r="AB438" s="476">
        <f t="shared" si="398"/>
        <v>3.3103438507576461</v>
      </c>
      <c r="AC438" s="536">
        <f t="shared" si="399"/>
        <v>39.72412620909175</v>
      </c>
      <c r="AD438" s="478">
        <f t="shared" si="390"/>
        <v>12</v>
      </c>
      <c r="AE438" s="59"/>
      <c r="AF438" s="59"/>
      <c r="AG438" s="263">
        <v>19.8</v>
      </c>
      <c r="AH438" s="60">
        <f t="shared" si="400"/>
        <v>45.8</v>
      </c>
      <c r="AI438" s="55"/>
      <c r="AJ438" s="61"/>
      <c r="AK438" s="62"/>
      <c r="AL438" s="63"/>
      <c r="AM438" s="64"/>
      <c r="AN438" s="65"/>
      <c r="AO438" s="66"/>
    </row>
    <row r="439" spans="1:41" s="22" customFormat="1" ht="42" customHeight="1" x14ac:dyDescent="0.15">
      <c r="A439" s="43"/>
      <c r="B439" s="44"/>
      <c r="C439" s="113" t="s">
        <v>52</v>
      </c>
      <c r="D439" s="112" t="s">
        <v>65</v>
      </c>
      <c r="E439" s="45"/>
      <c r="F439" s="45"/>
      <c r="G439" s="46"/>
      <c r="H439" s="47" t="s">
        <v>54</v>
      </c>
      <c r="I439" s="48">
        <v>0.51</v>
      </c>
      <c r="J439" s="49">
        <v>0.49</v>
      </c>
      <c r="K439" s="49"/>
      <c r="L439" s="49"/>
      <c r="M439" s="49"/>
      <c r="N439" s="50">
        <f t="shared" si="401"/>
        <v>1</v>
      </c>
      <c r="O439" s="51">
        <v>1.03</v>
      </c>
      <c r="P439" s="52">
        <v>35</v>
      </c>
      <c r="Q439" s="53">
        <v>35</v>
      </c>
      <c r="R439" s="53"/>
      <c r="S439" s="53"/>
      <c r="T439" s="53"/>
      <c r="U439" s="54">
        <f t="shared" si="402"/>
        <v>14.42</v>
      </c>
      <c r="V439" s="55">
        <f t="shared" si="403"/>
        <v>14</v>
      </c>
      <c r="W439" s="56">
        <v>18087304000</v>
      </c>
      <c r="X439" s="57">
        <v>72627279000</v>
      </c>
      <c r="Y439" s="72"/>
      <c r="Z439" s="68"/>
      <c r="AA439" s="57"/>
      <c r="AB439" s="476">
        <f t="shared" si="398"/>
        <v>1.3576818568522622</v>
      </c>
      <c r="AC439" s="536">
        <f t="shared" si="399"/>
        <v>16.292182282227145</v>
      </c>
      <c r="AD439" s="478">
        <f t="shared" si="390"/>
        <v>12</v>
      </c>
      <c r="AE439" s="59"/>
      <c r="AF439" s="59"/>
      <c r="AG439" s="263">
        <v>19.8</v>
      </c>
      <c r="AH439" s="60">
        <f t="shared" si="400"/>
        <v>45.8</v>
      </c>
      <c r="AI439" s="55"/>
      <c r="AJ439" s="61"/>
      <c r="AK439" s="62"/>
      <c r="AL439" s="63"/>
      <c r="AM439" s="64"/>
      <c r="AN439" s="65"/>
      <c r="AO439" s="66"/>
    </row>
    <row r="440" spans="1:41" s="22" customFormat="1" ht="42" customHeight="1" x14ac:dyDescent="0.15">
      <c r="A440" s="43"/>
      <c r="B440" s="44"/>
      <c r="C440" s="103" t="s">
        <v>133</v>
      </c>
      <c r="D440" s="112" t="s">
        <v>98</v>
      </c>
      <c r="E440" s="45"/>
      <c r="F440" s="45"/>
      <c r="G440" s="46"/>
      <c r="H440" s="47" t="s">
        <v>45</v>
      </c>
      <c r="I440" s="48">
        <v>0.51</v>
      </c>
      <c r="J440" s="49">
        <v>0.49</v>
      </c>
      <c r="K440" s="49"/>
      <c r="L440" s="49"/>
      <c r="M440" s="49"/>
      <c r="N440" s="50">
        <f t="shared" si="401"/>
        <v>1</v>
      </c>
      <c r="O440" s="51">
        <v>1.03</v>
      </c>
      <c r="P440" s="53">
        <v>33.799999999999997</v>
      </c>
      <c r="Q440" s="53">
        <v>35</v>
      </c>
      <c r="R440" s="53"/>
      <c r="S440" s="53"/>
      <c r="T440" s="53"/>
      <c r="U440" s="54">
        <f t="shared" si="402"/>
        <v>14.17</v>
      </c>
      <c r="V440" s="55">
        <f t="shared" si="403"/>
        <v>14</v>
      </c>
      <c r="W440" s="57">
        <v>21164134000</v>
      </c>
      <c r="X440" s="68">
        <v>65225958000</v>
      </c>
      <c r="Y440" s="56"/>
      <c r="Z440" s="68"/>
      <c r="AA440" s="57"/>
      <c r="AB440" s="476">
        <f t="shared" si="398"/>
        <v>1.2953461369961625</v>
      </c>
      <c r="AC440" s="536">
        <f t="shared" si="399"/>
        <v>15.544153643953951</v>
      </c>
      <c r="AD440" s="478">
        <f t="shared" si="390"/>
        <v>12</v>
      </c>
      <c r="AE440" s="59"/>
      <c r="AF440" s="59"/>
      <c r="AG440" s="263">
        <v>19.8</v>
      </c>
      <c r="AH440" s="60">
        <f t="shared" si="400"/>
        <v>45.8</v>
      </c>
      <c r="AI440" s="55"/>
      <c r="AJ440" s="61"/>
      <c r="AK440" s="62"/>
      <c r="AL440" s="63"/>
      <c r="AM440" s="64"/>
      <c r="AN440" s="65"/>
      <c r="AO440" s="66"/>
    </row>
    <row r="441" spans="1:41" s="22" customFormat="1" ht="42" customHeight="1" x14ac:dyDescent="0.15">
      <c r="A441" s="43"/>
      <c r="B441" s="44"/>
      <c r="C441" s="114" t="s">
        <v>87</v>
      </c>
      <c r="D441" s="112" t="s">
        <v>64</v>
      </c>
      <c r="E441" s="69"/>
      <c r="F441" s="45"/>
      <c r="G441" s="46"/>
      <c r="H441" s="47" t="s">
        <v>134</v>
      </c>
      <c r="I441" s="48">
        <v>0.57999999999999996</v>
      </c>
      <c r="J441" s="49">
        <v>0.42</v>
      </c>
      <c r="K441" s="49"/>
      <c r="L441" s="49"/>
      <c r="M441" s="49"/>
      <c r="N441" s="50">
        <f t="shared" si="401"/>
        <v>1</v>
      </c>
      <c r="O441" s="51">
        <v>1.03</v>
      </c>
      <c r="P441" s="52">
        <v>33.799999999999997</v>
      </c>
      <c r="Q441" s="53">
        <v>35</v>
      </c>
      <c r="R441" s="53"/>
      <c r="S441" s="53"/>
      <c r="T441" s="53"/>
      <c r="U441" s="54">
        <f t="shared" si="402"/>
        <v>14.13</v>
      </c>
      <c r="V441" s="55">
        <f t="shared" si="403"/>
        <v>14</v>
      </c>
      <c r="W441" s="68">
        <v>52350968000</v>
      </c>
      <c r="X441" s="57">
        <v>27721251000</v>
      </c>
      <c r="Y441" s="68"/>
      <c r="Z441" s="68"/>
      <c r="AA441" s="57"/>
      <c r="AB441" s="476">
        <f t="shared" si="398"/>
        <v>1.2726855049569505</v>
      </c>
      <c r="AC441" s="536">
        <f t="shared" si="399"/>
        <v>15.272226059483407</v>
      </c>
      <c r="AD441" s="478">
        <f t="shared" si="390"/>
        <v>12</v>
      </c>
      <c r="AE441" s="59"/>
      <c r="AF441" s="59"/>
      <c r="AG441" s="263">
        <v>19.8</v>
      </c>
      <c r="AH441" s="60">
        <f t="shared" si="400"/>
        <v>45.8</v>
      </c>
      <c r="AI441" s="55"/>
      <c r="AJ441" s="61"/>
      <c r="AK441" s="62"/>
      <c r="AL441" s="63"/>
      <c r="AM441" s="64"/>
      <c r="AN441" s="65"/>
      <c r="AO441" s="66"/>
    </row>
    <row r="442" spans="1:41" s="22" customFormat="1" ht="42" customHeight="1" x14ac:dyDescent="0.15">
      <c r="A442" s="43"/>
      <c r="B442" s="44"/>
      <c r="C442" s="113" t="s">
        <v>89</v>
      </c>
      <c r="D442" s="104" t="s">
        <v>121</v>
      </c>
      <c r="E442" s="45"/>
      <c r="F442" s="45"/>
      <c r="G442" s="46"/>
      <c r="H442" s="47" t="s">
        <v>135</v>
      </c>
      <c r="I442" s="48">
        <v>0.7</v>
      </c>
      <c r="J442" s="49">
        <v>0.2</v>
      </c>
      <c r="K442" s="49"/>
      <c r="L442" s="49"/>
      <c r="M442" s="49"/>
      <c r="N442" s="50">
        <f t="shared" si="401"/>
        <v>0.89999999999999991</v>
      </c>
      <c r="O442" s="51">
        <v>1.03</v>
      </c>
      <c r="P442" s="52">
        <v>35</v>
      </c>
      <c r="Q442" s="53">
        <v>32</v>
      </c>
      <c r="R442" s="53"/>
      <c r="S442" s="53"/>
      <c r="T442" s="53"/>
      <c r="U442" s="54">
        <f t="shared" si="402"/>
        <v>12.73</v>
      </c>
      <c r="V442" s="55">
        <f t="shared" si="403"/>
        <v>12.73</v>
      </c>
      <c r="W442" s="56">
        <v>36730082000</v>
      </c>
      <c r="X442" s="105">
        <v>56741153000</v>
      </c>
      <c r="Y442" s="68">
        <v>41708734000</v>
      </c>
      <c r="Z442" s="68"/>
      <c r="AA442" s="57"/>
      <c r="AB442" s="476">
        <f t="shared" si="398"/>
        <v>1.1227984577433681</v>
      </c>
      <c r="AC442" s="536">
        <f t="shared" si="399"/>
        <v>13.473581492920417</v>
      </c>
      <c r="AD442" s="478">
        <f t="shared" si="390"/>
        <v>12</v>
      </c>
      <c r="AE442" s="59"/>
      <c r="AF442" s="59"/>
      <c r="AG442" s="263">
        <v>19.8</v>
      </c>
      <c r="AH442" s="60">
        <f t="shared" si="400"/>
        <v>44.53</v>
      </c>
      <c r="AI442" s="55"/>
      <c r="AJ442" s="61"/>
      <c r="AK442" s="62"/>
      <c r="AL442" s="63"/>
      <c r="AM442" s="64"/>
      <c r="AN442" s="65"/>
      <c r="AO442" s="66"/>
    </row>
    <row r="443" spans="1:41" s="22" customFormat="1" ht="48.75" customHeight="1" x14ac:dyDescent="0.15">
      <c r="A443" s="43"/>
      <c r="B443" s="44"/>
      <c r="C443" s="103" t="s">
        <v>81</v>
      </c>
      <c r="D443" s="112" t="s">
        <v>136</v>
      </c>
      <c r="E443" s="80"/>
      <c r="F443" s="45"/>
      <c r="G443" s="46"/>
      <c r="H443" s="47" t="s">
        <v>82</v>
      </c>
      <c r="I443" s="48">
        <v>0.51</v>
      </c>
      <c r="J443" s="49">
        <v>0.49</v>
      </c>
      <c r="K443" s="49"/>
      <c r="L443" s="49"/>
      <c r="M443" s="49"/>
      <c r="N443" s="50">
        <f t="shared" si="401"/>
        <v>1</v>
      </c>
      <c r="O443" s="51">
        <v>1.03</v>
      </c>
      <c r="P443" s="52">
        <v>35</v>
      </c>
      <c r="Q443" s="53">
        <v>35</v>
      </c>
      <c r="R443" s="53"/>
      <c r="S443" s="53"/>
      <c r="T443" s="53"/>
      <c r="U443" s="54">
        <f t="shared" si="402"/>
        <v>14.42</v>
      </c>
      <c r="V443" s="55">
        <f t="shared" si="403"/>
        <v>14</v>
      </c>
      <c r="W443" s="72">
        <v>40723230000</v>
      </c>
      <c r="X443" s="68">
        <v>56028164000</v>
      </c>
      <c r="Y443" s="57"/>
      <c r="Z443" s="68"/>
      <c r="AA443" s="57"/>
      <c r="AB443" s="476">
        <f t="shared" si="398"/>
        <v>1.4610187443684788</v>
      </c>
      <c r="AC443" s="536">
        <f t="shared" si="399"/>
        <v>17.532224932421745</v>
      </c>
      <c r="AD443" s="478">
        <f t="shared" si="390"/>
        <v>12</v>
      </c>
      <c r="AE443" s="59"/>
      <c r="AF443" s="59"/>
      <c r="AG443" s="263">
        <v>19.8</v>
      </c>
      <c r="AH443" s="60">
        <f t="shared" si="400"/>
        <v>45.8</v>
      </c>
      <c r="AI443" s="55"/>
      <c r="AJ443" s="61"/>
      <c r="AK443" s="62"/>
      <c r="AL443" s="63"/>
      <c r="AM443" s="64"/>
      <c r="AN443" s="65"/>
      <c r="AO443" s="66"/>
    </row>
    <row r="444" spans="1:41" s="22" customFormat="1" ht="42" customHeight="1" x14ac:dyDescent="0.15">
      <c r="A444" s="43"/>
      <c r="B444" s="44"/>
      <c r="C444" s="103" t="s">
        <v>116</v>
      </c>
      <c r="D444" s="103" t="s">
        <v>137</v>
      </c>
      <c r="E444" s="45"/>
      <c r="F444" s="45"/>
      <c r="G444" s="46"/>
      <c r="H444" s="47" t="s">
        <v>138</v>
      </c>
      <c r="I444" s="48">
        <v>0.51</v>
      </c>
      <c r="J444" s="49">
        <v>0.49</v>
      </c>
      <c r="K444" s="49"/>
      <c r="L444" s="49"/>
      <c r="M444" s="49"/>
      <c r="N444" s="50">
        <f t="shared" si="401"/>
        <v>1</v>
      </c>
      <c r="O444" s="51">
        <v>1.03</v>
      </c>
      <c r="P444" s="52">
        <v>33.799999999999997</v>
      </c>
      <c r="Q444" s="53">
        <v>35</v>
      </c>
      <c r="R444" s="53"/>
      <c r="S444" s="53"/>
      <c r="T444" s="53"/>
      <c r="U444" s="54">
        <f t="shared" si="402"/>
        <v>14.17</v>
      </c>
      <c r="V444" s="55">
        <f t="shared" si="403"/>
        <v>14</v>
      </c>
      <c r="W444" s="56">
        <v>40865009000</v>
      </c>
      <c r="X444" s="68">
        <v>41708734000</v>
      </c>
      <c r="Y444" s="56"/>
      <c r="Z444" s="68"/>
      <c r="AA444" s="57"/>
      <c r="AB444" s="476">
        <f t="shared" si="398"/>
        <v>1.2506274355287403</v>
      </c>
      <c r="AC444" s="536">
        <f t="shared" si="399"/>
        <v>15.007529226344884</v>
      </c>
      <c r="AD444" s="478">
        <f t="shared" si="390"/>
        <v>12</v>
      </c>
      <c r="AE444" s="59"/>
      <c r="AF444" s="59"/>
      <c r="AG444" s="263">
        <v>19.8</v>
      </c>
      <c r="AH444" s="60">
        <f t="shared" si="400"/>
        <v>45.8</v>
      </c>
      <c r="AI444" s="55"/>
      <c r="AJ444" s="61"/>
      <c r="AK444" s="62"/>
      <c r="AL444" s="63"/>
      <c r="AM444" s="64"/>
      <c r="AN444" s="65"/>
      <c r="AO444" s="66"/>
    </row>
    <row r="445" spans="1:41" s="22" customFormat="1" ht="42" customHeight="1" x14ac:dyDescent="0.15">
      <c r="A445" s="43"/>
      <c r="B445" s="44"/>
      <c r="C445" s="103" t="s">
        <v>85</v>
      </c>
      <c r="D445" s="112" t="s">
        <v>100</v>
      </c>
      <c r="E445" s="45"/>
      <c r="F445" s="45"/>
      <c r="G445" s="46"/>
      <c r="H445" s="47" t="s">
        <v>114</v>
      </c>
      <c r="I445" s="48">
        <v>0.51</v>
      </c>
      <c r="J445" s="49">
        <v>0.49</v>
      </c>
      <c r="K445" s="49"/>
      <c r="L445" s="49"/>
      <c r="M445" s="49"/>
      <c r="N445" s="50">
        <f t="shared" si="401"/>
        <v>1</v>
      </c>
      <c r="O445" s="51">
        <v>1.03</v>
      </c>
      <c r="P445" s="52">
        <v>35</v>
      </c>
      <c r="Q445" s="53">
        <v>33.799999999999997</v>
      </c>
      <c r="R445" s="53"/>
      <c r="S445" s="53"/>
      <c r="T445" s="53"/>
      <c r="U445" s="54">
        <f t="shared" si="402"/>
        <v>14.18</v>
      </c>
      <c r="V445" s="55">
        <f t="shared" si="403"/>
        <v>14</v>
      </c>
      <c r="W445" s="68">
        <v>32762503000</v>
      </c>
      <c r="X445" s="56">
        <v>50723988000</v>
      </c>
      <c r="Y445" s="72"/>
      <c r="Z445" s="68"/>
      <c r="AA445" s="57"/>
      <c r="AB445" s="476">
        <f t="shared" si="398"/>
        <v>1.2592681325133657</v>
      </c>
      <c r="AC445" s="536">
        <f t="shared" si="399"/>
        <v>15.111217590160388</v>
      </c>
      <c r="AD445" s="478">
        <f t="shared" si="390"/>
        <v>12</v>
      </c>
      <c r="AE445" s="59"/>
      <c r="AF445" s="59"/>
      <c r="AG445" s="263">
        <v>19.8</v>
      </c>
      <c r="AH445" s="60">
        <f t="shared" si="400"/>
        <v>45.8</v>
      </c>
      <c r="AI445" s="55"/>
      <c r="AJ445" s="61"/>
      <c r="AK445" s="62"/>
      <c r="AL445" s="63"/>
      <c r="AM445" s="64"/>
      <c r="AN445" s="65"/>
      <c r="AO445" s="66"/>
    </row>
    <row r="446" spans="1:41" s="22" customFormat="1" ht="42" customHeight="1" x14ac:dyDescent="0.15">
      <c r="A446" s="43"/>
      <c r="B446" s="44"/>
      <c r="C446" s="103" t="s">
        <v>139</v>
      </c>
      <c r="D446" s="112" t="s">
        <v>88</v>
      </c>
      <c r="E446" s="82"/>
      <c r="F446" s="45"/>
      <c r="G446" s="46"/>
      <c r="H446" s="47" t="s">
        <v>140</v>
      </c>
      <c r="I446" s="48">
        <v>0.55000000000000004</v>
      </c>
      <c r="J446" s="49">
        <v>0.45</v>
      </c>
      <c r="K446" s="49"/>
      <c r="L446" s="49"/>
      <c r="M446" s="49"/>
      <c r="N446" s="50">
        <f t="shared" si="401"/>
        <v>1</v>
      </c>
      <c r="O446" s="51">
        <v>1.03</v>
      </c>
      <c r="P446" s="52">
        <v>35</v>
      </c>
      <c r="Q446" s="53">
        <v>33.799999999999997</v>
      </c>
      <c r="R446" s="53"/>
      <c r="S446" s="53"/>
      <c r="T446" s="53"/>
      <c r="U446" s="54">
        <f t="shared" si="402"/>
        <v>14.2</v>
      </c>
      <c r="V446" s="55">
        <f t="shared" si="403"/>
        <v>14</v>
      </c>
      <c r="W446" s="56">
        <v>31823866000</v>
      </c>
      <c r="X446" s="57">
        <v>54403627000</v>
      </c>
      <c r="Y446" s="56"/>
      <c r="Z446" s="56"/>
      <c r="AA446" s="57"/>
      <c r="AB446" s="476">
        <f t="shared" si="398"/>
        <v>1.2720271915744263</v>
      </c>
      <c r="AC446" s="536">
        <f t="shared" si="399"/>
        <v>15.264326298893117</v>
      </c>
      <c r="AD446" s="478">
        <f t="shared" si="390"/>
        <v>12</v>
      </c>
      <c r="AE446" s="59"/>
      <c r="AF446" s="59"/>
      <c r="AG446" s="263">
        <v>19.8</v>
      </c>
      <c r="AH446" s="60">
        <f t="shared" si="400"/>
        <v>45.8</v>
      </c>
      <c r="AI446" s="55"/>
      <c r="AJ446" s="61"/>
      <c r="AK446" s="62"/>
      <c r="AL446" s="63"/>
      <c r="AM446" s="64"/>
      <c r="AN446" s="65"/>
      <c r="AO446" s="66"/>
    </row>
    <row r="447" spans="1:41" s="22" customFormat="1" ht="42" customHeight="1" x14ac:dyDescent="0.15">
      <c r="A447" s="43"/>
      <c r="B447" s="44"/>
      <c r="C447" s="103" t="s">
        <v>141</v>
      </c>
      <c r="D447" s="112" t="s">
        <v>53</v>
      </c>
      <c r="E447" s="82"/>
      <c r="F447" s="45"/>
      <c r="G447" s="46"/>
      <c r="H447" s="47" t="s">
        <v>96</v>
      </c>
      <c r="I447" s="48">
        <v>0.51</v>
      </c>
      <c r="J447" s="49">
        <v>0.49</v>
      </c>
      <c r="K447" s="49"/>
      <c r="L447" s="49"/>
      <c r="M447" s="49"/>
      <c r="N447" s="50">
        <f t="shared" si="401"/>
        <v>1</v>
      </c>
      <c r="O447" s="51">
        <v>1.03</v>
      </c>
      <c r="P447" s="52">
        <v>33.799999999999997</v>
      </c>
      <c r="Q447" s="53">
        <v>35</v>
      </c>
      <c r="R447" s="53"/>
      <c r="S447" s="53"/>
      <c r="T447" s="53"/>
      <c r="U447" s="54">
        <f t="shared" si="402"/>
        <v>14.17</v>
      </c>
      <c r="V447" s="55">
        <f t="shared" si="403"/>
        <v>14</v>
      </c>
      <c r="W447" s="57">
        <v>17248782000</v>
      </c>
      <c r="X447" s="57">
        <v>154109529000</v>
      </c>
      <c r="Y447" s="56"/>
      <c r="Z447" s="56"/>
      <c r="AA447" s="57"/>
      <c r="AB447" s="476">
        <f t="shared" si="398"/>
        <v>2.5543867248497101</v>
      </c>
      <c r="AC447" s="536">
        <f t="shared" si="399"/>
        <v>30.652640698196521</v>
      </c>
      <c r="AD447" s="478">
        <f t="shared" si="390"/>
        <v>12</v>
      </c>
      <c r="AE447" s="59"/>
      <c r="AF447" s="59"/>
      <c r="AG447" s="263">
        <v>19.8</v>
      </c>
      <c r="AH447" s="60">
        <f t="shared" si="400"/>
        <v>45.8</v>
      </c>
      <c r="AI447" s="55"/>
      <c r="AJ447" s="61"/>
      <c r="AK447" s="62"/>
      <c r="AL447" s="63"/>
      <c r="AM447" s="64"/>
      <c r="AN447" s="65"/>
      <c r="AO447" s="66"/>
    </row>
    <row r="448" spans="1:41" s="22" customFormat="1" ht="52.5" customHeight="1" x14ac:dyDescent="0.15">
      <c r="A448" s="43"/>
      <c r="B448" s="44"/>
      <c r="C448" s="110" t="s">
        <v>94</v>
      </c>
      <c r="D448" s="103" t="s">
        <v>142</v>
      </c>
      <c r="E448" s="82"/>
      <c r="F448" s="45"/>
      <c r="G448" s="46"/>
      <c r="H448" s="47" t="s">
        <v>143</v>
      </c>
      <c r="I448" s="48">
        <v>0.7</v>
      </c>
      <c r="J448" s="49">
        <v>0.3</v>
      </c>
      <c r="K448" s="49"/>
      <c r="L448" s="49"/>
      <c r="M448" s="49"/>
      <c r="N448" s="50">
        <f t="shared" si="401"/>
        <v>1</v>
      </c>
      <c r="O448" s="51">
        <v>1.03</v>
      </c>
      <c r="P448" s="52">
        <v>33.799999999999997</v>
      </c>
      <c r="Q448" s="53">
        <v>33.799999999999997</v>
      </c>
      <c r="R448" s="53"/>
      <c r="S448" s="53"/>
      <c r="T448" s="53"/>
      <c r="U448" s="54">
        <f t="shared" si="402"/>
        <v>13.93</v>
      </c>
      <c r="V448" s="55">
        <f t="shared" si="403"/>
        <v>13.93</v>
      </c>
      <c r="W448" s="68">
        <v>42891080000</v>
      </c>
      <c r="X448" s="57">
        <v>43299727000</v>
      </c>
      <c r="Y448" s="56"/>
      <c r="Z448" s="56"/>
      <c r="AA448" s="57"/>
      <c r="AB448" s="476">
        <f t="shared" si="398"/>
        <v>1.3032006157634721</v>
      </c>
      <c r="AC448" s="536">
        <f t="shared" si="399"/>
        <v>15.638407389161666</v>
      </c>
      <c r="AD448" s="478">
        <f t="shared" si="390"/>
        <v>12</v>
      </c>
      <c r="AE448" s="59"/>
      <c r="AF448" s="59"/>
      <c r="AG448" s="263">
        <v>19.8</v>
      </c>
      <c r="AH448" s="60">
        <f t="shared" si="400"/>
        <v>45.730000000000004</v>
      </c>
      <c r="AI448" s="55"/>
      <c r="AJ448" s="61"/>
      <c r="AK448" s="62"/>
      <c r="AL448" s="63"/>
      <c r="AM448" s="64"/>
      <c r="AN448" s="65"/>
      <c r="AO448" s="66"/>
    </row>
    <row r="449" spans="1:41" s="22" customFormat="1" ht="42" customHeight="1" x14ac:dyDescent="0.15">
      <c r="A449" s="43"/>
      <c r="B449" s="44"/>
      <c r="C449" s="82" t="s">
        <v>119</v>
      </c>
      <c r="D449" s="115" t="s">
        <v>111</v>
      </c>
      <c r="E449" s="45"/>
      <c r="F449" s="45"/>
      <c r="G449" s="46"/>
      <c r="H449" s="47" t="s">
        <v>144</v>
      </c>
      <c r="I449" s="48">
        <v>0.51</v>
      </c>
      <c r="J449" s="49">
        <v>0.49</v>
      </c>
      <c r="K449" s="49"/>
      <c r="L449" s="49"/>
      <c r="M449" s="49"/>
      <c r="N449" s="50">
        <f t="shared" si="401"/>
        <v>1</v>
      </c>
      <c r="O449" s="51">
        <v>1.03</v>
      </c>
      <c r="P449" s="52">
        <v>33.799999999999997</v>
      </c>
      <c r="Q449" s="53">
        <v>35</v>
      </c>
      <c r="R449" s="53"/>
      <c r="S449" s="53"/>
      <c r="T449" s="53"/>
      <c r="U449" s="54">
        <f t="shared" si="402"/>
        <v>14.17</v>
      </c>
      <c r="V449" s="55">
        <f t="shared" si="403"/>
        <v>14</v>
      </c>
      <c r="W449" s="57">
        <v>22535870000</v>
      </c>
      <c r="X449" s="57">
        <v>64435476000</v>
      </c>
      <c r="Y449" s="72"/>
      <c r="Z449" s="68"/>
      <c r="AA449" s="57"/>
      <c r="AB449" s="476">
        <f t="shared" si="398"/>
        <v>1.3048064616989909</v>
      </c>
      <c r="AC449" s="536">
        <f t="shared" si="399"/>
        <v>15.657677540387891</v>
      </c>
      <c r="AD449" s="478">
        <f t="shared" si="390"/>
        <v>12</v>
      </c>
      <c r="AE449" s="59"/>
      <c r="AF449" s="59"/>
      <c r="AG449" s="263">
        <v>19.8</v>
      </c>
      <c r="AH449" s="60">
        <f t="shared" si="400"/>
        <v>45.8</v>
      </c>
      <c r="AI449" s="55"/>
      <c r="AJ449" s="61"/>
      <c r="AK449" s="62"/>
      <c r="AL449" s="63"/>
      <c r="AM449" s="64"/>
      <c r="AN449" s="65"/>
      <c r="AO449" s="66"/>
    </row>
    <row r="450" spans="1:41" s="22" customFormat="1" ht="54" customHeight="1" x14ac:dyDescent="0.15">
      <c r="A450" s="43"/>
      <c r="B450" s="44"/>
      <c r="C450" s="112" t="s">
        <v>61</v>
      </c>
      <c r="D450" s="112" t="s">
        <v>62</v>
      </c>
      <c r="E450" s="45"/>
      <c r="F450" s="45"/>
      <c r="G450" s="46"/>
      <c r="H450" s="47" t="s">
        <v>145</v>
      </c>
      <c r="I450" s="48">
        <v>0.51</v>
      </c>
      <c r="J450" s="49">
        <v>0.49</v>
      </c>
      <c r="K450" s="49"/>
      <c r="L450" s="49"/>
      <c r="M450" s="49"/>
      <c r="N450" s="50">
        <f>SUM(I450:M450)</f>
        <v>1</v>
      </c>
      <c r="O450" s="51">
        <v>1.03</v>
      </c>
      <c r="P450" s="52">
        <v>33.799999999999997</v>
      </c>
      <c r="Q450" s="53">
        <v>35</v>
      </c>
      <c r="R450" s="53"/>
      <c r="S450" s="53"/>
      <c r="T450" s="53"/>
      <c r="U450" s="54">
        <f>ROUND((((P450*14/35*I450)+(Q450*14/35*J450)+(R450*14/35*K450)+(S450*14/35*L450)+(T450*14/35*M450))*O450),2)</f>
        <v>14.17</v>
      </c>
      <c r="V450" s="55">
        <f>IF(U450&gt;=14,14,U450)</f>
        <v>14</v>
      </c>
      <c r="W450" s="56">
        <v>9171420000</v>
      </c>
      <c r="X450" s="56">
        <v>100702542000</v>
      </c>
      <c r="Y450" s="56"/>
      <c r="Z450" s="56"/>
      <c r="AA450" s="57"/>
      <c r="AB450" s="476">
        <f t="shared" si="398"/>
        <v>1.6367137845094464</v>
      </c>
      <c r="AC450" s="536">
        <f t="shared" si="399"/>
        <v>19.640565414113357</v>
      </c>
      <c r="AD450" s="478">
        <f t="shared" si="390"/>
        <v>12</v>
      </c>
      <c r="AE450" s="59"/>
      <c r="AF450" s="59"/>
      <c r="AG450" s="263">
        <v>19.8</v>
      </c>
      <c r="AH450" s="60">
        <f t="shared" si="400"/>
        <v>45.8</v>
      </c>
      <c r="AI450" s="55"/>
      <c r="AJ450" s="61"/>
      <c r="AK450" s="62"/>
      <c r="AL450" s="63"/>
      <c r="AM450" s="64"/>
      <c r="AN450" s="65"/>
      <c r="AO450" s="66"/>
    </row>
    <row r="451" spans="1:41" s="22" customFormat="1" ht="55.5" customHeight="1" x14ac:dyDescent="0.15">
      <c r="A451" s="43"/>
      <c r="B451" s="44"/>
      <c r="C451" s="113" t="s">
        <v>83</v>
      </c>
      <c r="D451" s="115" t="s">
        <v>84</v>
      </c>
      <c r="E451" s="116" t="s">
        <v>146</v>
      </c>
      <c r="F451" s="80"/>
      <c r="G451" s="46"/>
      <c r="H451" s="47" t="s">
        <v>45</v>
      </c>
      <c r="I451" s="48">
        <v>0.5</v>
      </c>
      <c r="J451" s="49">
        <v>0.3</v>
      </c>
      <c r="K451" s="49">
        <v>0.2</v>
      </c>
      <c r="L451" s="49"/>
      <c r="M451" s="49"/>
      <c r="N451" s="50">
        <f t="shared" si="401"/>
        <v>1</v>
      </c>
      <c r="O451" s="51">
        <v>1.03</v>
      </c>
      <c r="P451" s="52">
        <v>35</v>
      </c>
      <c r="Q451" s="53">
        <v>35</v>
      </c>
      <c r="R451" s="53">
        <v>35</v>
      </c>
      <c r="S451" s="53"/>
      <c r="T451" s="53"/>
      <c r="U451" s="54">
        <f t="shared" si="402"/>
        <v>14.42</v>
      </c>
      <c r="V451" s="55">
        <f t="shared" si="403"/>
        <v>14</v>
      </c>
      <c r="W451" s="56">
        <v>219799892000</v>
      </c>
      <c r="X451" s="57">
        <v>14706397000</v>
      </c>
      <c r="Y451" s="56"/>
      <c r="Z451" s="68"/>
      <c r="AA451" s="57"/>
      <c r="AB451" s="476">
        <f t="shared" si="398"/>
        <v>3.4633473216227992</v>
      </c>
      <c r="AC451" s="536">
        <f t="shared" si="399"/>
        <v>41.560167859473594</v>
      </c>
      <c r="AD451" s="478">
        <f t="shared" si="390"/>
        <v>12</v>
      </c>
      <c r="AE451" s="59"/>
      <c r="AF451" s="59"/>
      <c r="AG451" s="263">
        <v>19.8</v>
      </c>
      <c r="AH451" s="60">
        <f t="shared" si="400"/>
        <v>45.8</v>
      </c>
      <c r="AI451" s="55"/>
      <c r="AJ451" s="61"/>
      <c r="AK451" s="62"/>
      <c r="AL451" s="63"/>
      <c r="AM451" s="64"/>
      <c r="AN451" s="65"/>
      <c r="AO451" s="66"/>
    </row>
    <row r="452" spans="1:41" s="22" customFormat="1" ht="42" customHeight="1" x14ac:dyDescent="0.15">
      <c r="A452" s="43"/>
      <c r="B452" s="44"/>
      <c r="C452" s="112" t="s">
        <v>55</v>
      </c>
      <c r="D452" s="107" t="s">
        <v>124</v>
      </c>
      <c r="E452" s="103" t="s">
        <v>77</v>
      </c>
      <c r="F452" s="117"/>
      <c r="G452" s="46"/>
      <c r="H452" s="47" t="s">
        <v>147</v>
      </c>
      <c r="I452" s="48">
        <v>0.5</v>
      </c>
      <c r="J452" s="49">
        <v>0.3</v>
      </c>
      <c r="K452" s="49">
        <v>0.2</v>
      </c>
      <c r="L452" s="49"/>
      <c r="M452" s="49"/>
      <c r="N452" s="50">
        <f t="shared" si="401"/>
        <v>1</v>
      </c>
      <c r="O452" s="51">
        <v>1.03</v>
      </c>
      <c r="P452" s="74">
        <v>33.799999999999997</v>
      </c>
      <c r="Q452" s="53">
        <v>35</v>
      </c>
      <c r="R452" s="53">
        <v>33.799999999999997</v>
      </c>
      <c r="S452" s="53"/>
      <c r="T452" s="53"/>
      <c r="U452" s="54">
        <f t="shared" si="402"/>
        <v>14.07</v>
      </c>
      <c r="V452" s="55">
        <f t="shared" si="403"/>
        <v>14</v>
      </c>
      <c r="W452" s="68">
        <v>234431105000</v>
      </c>
      <c r="X452" s="68">
        <v>32762503000</v>
      </c>
      <c r="Y452" s="57">
        <v>40023741000</v>
      </c>
      <c r="Z452" s="68"/>
      <c r="AA452" s="57"/>
      <c r="AB452" s="476">
        <f t="shared" si="398"/>
        <v>4.0916292524612059</v>
      </c>
      <c r="AC452" s="536">
        <f t="shared" si="399"/>
        <v>49.099551029534467</v>
      </c>
      <c r="AD452" s="478">
        <f t="shared" si="390"/>
        <v>12</v>
      </c>
      <c r="AE452" s="59">
        <f>ROUND(+(0.5*40/100*(I452))+(0*40/100*(J452))+(0*40/100*(K452)),2)</f>
        <v>0.1</v>
      </c>
      <c r="AF452" s="59"/>
      <c r="AG452" s="263">
        <v>19.8</v>
      </c>
      <c r="AH452" s="60">
        <f t="shared" si="400"/>
        <v>45.9</v>
      </c>
      <c r="AI452" s="55"/>
      <c r="AJ452" s="61"/>
      <c r="AK452" s="62"/>
      <c r="AL452" s="63"/>
      <c r="AM452" s="64"/>
      <c r="AN452" s="65"/>
      <c r="AO452" s="66"/>
    </row>
    <row r="453" spans="1:41" s="22" customFormat="1" ht="42" customHeight="1" x14ac:dyDescent="0.15">
      <c r="A453" s="43"/>
      <c r="B453" s="44"/>
      <c r="C453" s="112" t="s">
        <v>43</v>
      </c>
      <c r="D453" s="103" t="s">
        <v>44</v>
      </c>
      <c r="E453" s="112" t="s">
        <v>148</v>
      </c>
      <c r="F453" s="113" t="s">
        <v>149</v>
      </c>
      <c r="G453" s="46"/>
      <c r="H453" s="47" t="s">
        <v>150</v>
      </c>
      <c r="I453" s="48">
        <v>0.5</v>
      </c>
      <c r="J453" s="49">
        <v>0.15</v>
      </c>
      <c r="K453" s="49">
        <v>0.15</v>
      </c>
      <c r="L453" s="49">
        <v>0.2</v>
      </c>
      <c r="M453" s="49"/>
      <c r="N453" s="50">
        <f t="shared" si="401"/>
        <v>1</v>
      </c>
      <c r="O453" s="51">
        <v>1.03</v>
      </c>
      <c r="P453" s="52">
        <v>35</v>
      </c>
      <c r="Q453" s="53">
        <v>35</v>
      </c>
      <c r="R453" s="53">
        <v>33.799999999999997</v>
      </c>
      <c r="S453" s="53">
        <v>33.799999999999997</v>
      </c>
      <c r="T453" s="53"/>
      <c r="U453" s="54">
        <f>ROUND((((P453*14/35*I453)+(Q453*14/35*J453)+(R453*14/35*K453)+(S453*14/35*L453)+(T453*14/35*M453))*O453),2)</f>
        <v>14.25</v>
      </c>
      <c r="V453" s="55">
        <f>IF(U453&gt;=14,14,U453)</f>
        <v>14</v>
      </c>
      <c r="W453" s="56">
        <v>192139877000</v>
      </c>
      <c r="X453" s="57"/>
      <c r="Y453" s="57"/>
      <c r="Z453" s="56"/>
      <c r="AA453" s="57"/>
      <c r="AB453" s="476">
        <f t="shared" si="398"/>
        <v>2.9106651693713115</v>
      </c>
      <c r="AC453" s="536">
        <f t="shared" si="399"/>
        <v>34.927982032455738</v>
      </c>
      <c r="AD453" s="478">
        <f t="shared" si="390"/>
        <v>12</v>
      </c>
      <c r="AE453" s="59">
        <f>ROUND(+(2*40/100*(J453)),2)</f>
        <v>0.12</v>
      </c>
      <c r="AF453" s="59"/>
      <c r="AG453" s="263">
        <v>19.8</v>
      </c>
      <c r="AH453" s="60">
        <f t="shared" si="400"/>
        <v>45.919999999999995</v>
      </c>
      <c r="AI453" s="55"/>
      <c r="AJ453" s="61"/>
      <c r="AK453" s="62"/>
      <c r="AL453" s="63"/>
      <c r="AM453" s="64"/>
      <c r="AN453" s="65"/>
      <c r="AO453" s="66"/>
    </row>
    <row r="454" spans="1:41" s="22" customFormat="1" ht="48.75" customHeight="1" x14ac:dyDescent="0.15">
      <c r="A454" s="43"/>
      <c r="B454" s="44"/>
      <c r="C454" s="112" t="s">
        <v>58</v>
      </c>
      <c r="D454" s="107" t="s">
        <v>151</v>
      </c>
      <c r="E454" s="106" t="s">
        <v>123</v>
      </c>
      <c r="F454" s="112" t="s">
        <v>152</v>
      </c>
      <c r="G454" s="46"/>
      <c r="H454" s="47" t="s">
        <v>153</v>
      </c>
      <c r="I454" s="48">
        <v>0.5</v>
      </c>
      <c r="J454" s="49">
        <v>0.15</v>
      </c>
      <c r="K454" s="49">
        <v>0.15</v>
      </c>
      <c r="L454" s="49">
        <v>0.2</v>
      </c>
      <c r="M454" s="49"/>
      <c r="N454" s="50">
        <f t="shared" si="401"/>
        <v>1</v>
      </c>
      <c r="O454" s="51">
        <v>1.03</v>
      </c>
      <c r="P454" s="52">
        <v>35</v>
      </c>
      <c r="Q454" s="53">
        <v>35</v>
      </c>
      <c r="R454" s="53">
        <v>35</v>
      </c>
      <c r="S454" s="53">
        <v>32</v>
      </c>
      <c r="T454" s="53"/>
      <c r="U454" s="54">
        <f t="shared" ref="U454:U459" si="404">ROUND((((P454*14/35*I454)+(Q454*14/35*J454)+(R454*14/35*K454)+(S454*14/35*L454)+(T454*14/35*M454))*O454),2)</f>
        <v>14.17</v>
      </c>
      <c r="V454" s="55">
        <f t="shared" ref="V454:V459" si="405">IF(U454&gt;=14,14,U454)</f>
        <v>14</v>
      </c>
      <c r="W454" s="56">
        <v>63954752000</v>
      </c>
      <c r="X454" s="105">
        <v>16553791000</v>
      </c>
      <c r="Y454" s="56">
        <v>20758200000</v>
      </c>
      <c r="Z454" s="57">
        <v>33743384000</v>
      </c>
      <c r="AA454" s="57"/>
      <c r="AB454" s="476">
        <f t="shared" si="398"/>
        <v>1.3428652285723461</v>
      </c>
      <c r="AC454" s="536">
        <f t="shared" si="399"/>
        <v>16.114382742868152</v>
      </c>
      <c r="AD454" s="478">
        <f t="shared" si="390"/>
        <v>12</v>
      </c>
      <c r="AE454" s="59">
        <f>ROUND(+(0.5*40/100*(I454)),2)</f>
        <v>0.1</v>
      </c>
      <c r="AF454" s="59"/>
      <c r="AG454" s="263">
        <v>19.8</v>
      </c>
      <c r="AH454" s="60">
        <f t="shared" si="400"/>
        <v>45.9</v>
      </c>
      <c r="AI454" s="55"/>
      <c r="AJ454" s="61"/>
      <c r="AK454" s="62"/>
      <c r="AL454" s="63"/>
      <c r="AM454" s="64"/>
      <c r="AN454" s="65"/>
      <c r="AO454" s="66"/>
    </row>
    <row r="455" spans="1:41" s="22" customFormat="1" ht="42" customHeight="1" x14ac:dyDescent="0.15">
      <c r="A455" s="43"/>
      <c r="B455" s="44"/>
      <c r="C455" s="113" t="s">
        <v>154</v>
      </c>
      <c r="D455" s="103" t="s">
        <v>118</v>
      </c>
      <c r="E455" s="106" t="s">
        <v>126</v>
      </c>
      <c r="F455" s="45"/>
      <c r="G455" s="45"/>
      <c r="H455" s="47" t="s">
        <v>155</v>
      </c>
      <c r="I455" s="48">
        <v>0.5</v>
      </c>
      <c r="J455" s="49">
        <v>0.3</v>
      </c>
      <c r="K455" s="49">
        <v>0.2</v>
      </c>
      <c r="L455" s="49"/>
      <c r="M455" s="49"/>
      <c r="N455" s="50">
        <f t="shared" si="401"/>
        <v>1</v>
      </c>
      <c r="O455" s="51">
        <v>1.03</v>
      </c>
      <c r="P455" s="52">
        <v>35</v>
      </c>
      <c r="Q455" s="53">
        <v>33.799999999999997</v>
      </c>
      <c r="R455" s="53">
        <v>35</v>
      </c>
      <c r="S455" s="53"/>
      <c r="T455" s="53"/>
      <c r="U455" s="54">
        <f t="shared" si="404"/>
        <v>14.27</v>
      </c>
      <c r="V455" s="55">
        <f t="shared" si="405"/>
        <v>14</v>
      </c>
      <c r="W455" s="72">
        <v>68460533000</v>
      </c>
      <c r="X455" s="56">
        <v>10801160000</v>
      </c>
      <c r="Y455" s="56">
        <v>25234084000</v>
      </c>
      <c r="Z455" s="56"/>
      <c r="AA455" s="57"/>
      <c r="AB455" s="476">
        <f t="shared" si="398"/>
        <v>1.288165770773837</v>
      </c>
      <c r="AC455" s="536">
        <f t="shared" si="399"/>
        <v>15.457989249286044</v>
      </c>
      <c r="AD455" s="478">
        <f t="shared" si="390"/>
        <v>12</v>
      </c>
      <c r="AE455" s="59">
        <f>ROUND(+(0.5*40/100*(J455)),2)</f>
        <v>0.06</v>
      </c>
      <c r="AF455" s="59"/>
      <c r="AG455" s="263">
        <v>19.8</v>
      </c>
      <c r="AH455" s="60">
        <f t="shared" si="400"/>
        <v>45.86</v>
      </c>
      <c r="AI455" s="55"/>
      <c r="AJ455" s="61"/>
      <c r="AK455" s="62"/>
      <c r="AL455" s="63"/>
      <c r="AM455" s="64"/>
      <c r="AN455" s="65"/>
      <c r="AO455" s="66"/>
    </row>
    <row r="456" spans="1:41" s="22" customFormat="1" ht="42" customHeight="1" x14ac:dyDescent="0.15">
      <c r="A456" s="43"/>
      <c r="B456" s="44"/>
      <c r="C456" s="118" t="s">
        <v>67</v>
      </c>
      <c r="D456" s="83" t="s">
        <v>120</v>
      </c>
      <c r="E456" s="112" t="s">
        <v>69</v>
      </c>
      <c r="F456" s="45"/>
      <c r="G456" s="46"/>
      <c r="H456" s="47" t="s">
        <v>70</v>
      </c>
      <c r="I456" s="48">
        <v>0.5</v>
      </c>
      <c r="J456" s="49">
        <v>0.3</v>
      </c>
      <c r="K456" s="49">
        <v>0.2</v>
      </c>
      <c r="L456" s="49"/>
      <c r="M456" s="49"/>
      <c r="N456" s="50">
        <f t="shared" ref="N456:N461" si="406">SUM(I456:M456)</f>
        <v>1</v>
      </c>
      <c r="O456" s="51">
        <v>1.03</v>
      </c>
      <c r="P456" s="52">
        <v>35</v>
      </c>
      <c r="Q456" s="53">
        <v>33.799999999999997</v>
      </c>
      <c r="R456" s="53">
        <v>33.799999999999997</v>
      </c>
      <c r="S456" s="53"/>
      <c r="T456" s="53"/>
      <c r="U456" s="54">
        <f t="shared" si="404"/>
        <v>14.17</v>
      </c>
      <c r="V456" s="55">
        <f t="shared" si="405"/>
        <v>14</v>
      </c>
      <c r="W456" s="68">
        <v>192139877000</v>
      </c>
      <c r="X456" s="68">
        <v>13496640000</v>
      </c>
      <c r="Y456" s="56"/>
      <c r="Z456" s="68"/>
      <c r="AA456" s="57"/>
      <c r="AB456" s="476">
        <f t="shared" si="398"/>
        <v>3.0333389231955956</v>
      </c>
      <c r="AC456" s="536">
        <f t="shared" si="399"/>
        <v>36.400067078347149</v>
      </c>
      <c r="AD456" s="478">
        <f t="shared" si="390"/>
        <v>12</v>
      </c>
      <c r="AE456" s="59">
        <f>ROUND(+(0.5*40/100*(I456)),2)</f>
        <v>0.1</v>
      </c>
      <c r="AF456" s="59"/>
      <c r="AG456" s="263">
        <v>19.8</v>
      </c>
      <c r="AH456" s="60">
        <f t="shared" si="400"/>
        <v>45.9</v>
      </c>
      <c r="AI456" s="55"/>
      <c r="AJ456" s="61"/>
      <c r="AK456" s="62"/>
      <c r="AL456" s="63"/>
      <c r="AM456" s="64"/>
      <c r="AN456" s="65"/>
      <c r="AO456" s="66"/>
    </row>
    <row r="457" spans="1:41" s="22" customFormat="1" ht="42" customHeight="1" x14ac:dyDescent="0.15">
      <c r="A457" s="43"/>
      <c r="B457" s="44"/>
      <c r="C457" s="112" t="s">
        <v>71</v>
      </c>
      <c r="D457" s="113" t="s">
        <v>72</v>
      </c>
      <c r="E457" s="119" t="s">
        <v>73</v>
      </c>
      <c r="F457" s="45"/>
      <c r="G457" s="46"/>
      <c r="H457" s="47" t="s">
        <v>74</v>
      </c>
      <c r="I457" s="48">
        <v>0.5</v>
      </c>
      <c r="J457" s="49">
        <v>0.3</v>
      </c>
      <c r="K457" s="49">
        <v>0.2</v>
      </c>
      <c r="L457" s="49"/>
      <c r="M457" s="49"/>
      <c r="N457" s="50">
        <f t="shared" si="406"/>
        <v>1</v>
      </c>
      <c r="O457" s="51">
        <v>1.03</v>
      </c>
      <c r="P457" s="52">
        <v>35</v>
      </c>
      <c r="Q457" s="53">
        <v>33.799999999999997</v>
      </c>
      <c r="R457" s="53">
        <v>35</v>
      </c>
      <c r="S457" s="53"/>
      <c r="T457" s="53"/>
      <c r="U457" s="54">
        <f>ROUND((((P457*14/35*I457)+(Q457*14/35*J457)+(R457*14/35*K457)+(S457*14/35*L457)+(T457*14/35*M457))*O457),2)</f>
        <v>14.27</v>
      </c>
      <c r="V457" s="55">
        <f>IF(U457&gt;=14,14,U457)</f>
        <v>14</v>
      </c>
      <c r="W457" s="56">
        <v>101091777000</v>
      </c>
      <c r="X457" s="68">
        <v>16692429000</v>
      </c>
      <c r="Y457" s="56">
        <v>26589234000</v>
      </c>
      <c r="Z457" s="56"/>
      <c r="AA457" s="57"/>
      <c r="AB457" s="476">
        <f t="shared" si="398"/>
        <v>1.8442444414955017</v>
      </c>
      <c r="AC457" s="536">
        <f t="shared" si="399"/>
        <v>22.130933297946022</v>
      </c>
      <c r="AD457" s="478">
        <f t="shared" si="390"/>
        <v>12</v>
      </c>
      <c r="AE457" s="59">
        <f>ROUND(+(0.5*40/100*(I457))+(0*40/100*(J457))+(0*40/100*(L457)),2)</f>
        <v>0.1</v>
      </c>
      <c r="AF457" s="59"/>
      <c r="AG457" s="263">
        <v>19.8</v>
      </c>
      <c r="AH457" s="60">
        <f t="shared" si="400"/>
        <v>45.9</v>
      </c>
      <c r="AI457" s="55"/>
      <c r="AJ457" s="61"/>
      <c r="AK457" s="62"/>
      <c r="AL457" s="63"/>
      <c r="AM457" s="64"/>
      <c r="AN457" s="65"/>
      <c r="AO457" s="66"/>
    </row>
    <row r="458" spans="1:41" s="22" customFormat="1" ht="42" customHeight="1" x14ac:dyDescent="0.15">
      <c r="A458" s="43"/>
      <c r="B458" s="44"/>
      <c r="C458" s="45" t="s">
        <v>156</v>
      </c>
      <c r="D458" s="112" t="s">
        <v>157</v>
      </c>
      <c r="E458" s="103" t="s">
        <v>80</v>
      </c>
      <c r="F458" s="82"/>
      <c r="G458" s="46"/>
      <c r="H458" s="47" t="s">
        <v>158</v>
      </c>
      <c r="I458" s="48">
        <v>0.5</v>
      </c>
      <c r="J458" s="49">
        <v>0.2</v>
      </c>
      <c r="K458" s="49">
        <v>0.3</v>
      </c>
      <c r="L458" s="49"/>
      <c r="M458" s="49"/>
      <c r="N458" s="50">
        <f t="shared" si="406"/>
        <v>1</v>
      </c>
      <c r="O458" s="51">
        <v>1.03</v>
      </c>
      <c r="P458" s="52">
        <v>33.799999999999997</v>
      </c>
      <c r="Q458" s="53">
        <v>33.799999999999997</v>
      </c>
      <c r="R458" s="53">
        <v>35</v>
      </c>
      <c r="S458" s="53"/>
      <c r="T458" s="53"/>
      <c r="U458" s="54">
        <f t="shared" si="404"/>
        <v>14.07</v>
      </c>
      <c r="V458" s="55">
        <f t="shared" si="405"/>
        <v>14</v>
      </c>
      <c r="W458" s="57">
        <v>38973416000</v>
      </c>
      <c r="X458" s="68">
        <v>48970532000</v>
      </c>
      <c r="Y458" s="56">
        <v>44936660000</v>
      </c>
      <c r="Z458" s="68"/>
      <c r="AA458" s="57"/>
      <c r="AB458" s="476">
        <f t="shared" si="398"/>
        <v>1.2955698720663826</v>
      </c>
      <c r="AC458" s="536">
        <f t="shared" si="399"/>
        <v>15.546838464796592</v>
      </c>
      <c r="AD458" s="478">
        <f t="shared" si="390"/>
        <v>12</v>
      </c>
      <c r="AE458" s="59">
        <f>ROUND(+(0.5*40/100*(I458)),2)</f>
        <v>0.1</v>
      </c>
      <c r="AF458" s="59"/>
      <c r="AG458" s="263">
        <v>19.8</v>
      </c>
      <c r="AH458" s="60">
        <f t="shared" si="400"/>
        <v>45.9</v>
      </c>
      <c r="AI458" s="55"/>
      <c r="AJ458" s="61"/>
      <c r="AK458" s="62"/>
      <c r="AL458" s="63"/>
      <c r="AM458" s="64"/>
      <c r="AN458" s="65"/>
      <c r="AO458" s="66"/>
    </row>
    <row r="459" spans="1:41" s="22" customFormat="1" ht="42" customHeight="1" x14ac:dyDescent="0.15">
      <c r="A459" s="43"/>
      <c r="B459" s="44"/>
      <c r="C459" s="112" t="s">
        <v>75</v>
      </c>
      <c r="D459" s="113" t="s">
        <v>159</v>
      </c>
      <c r="E459" s="113" t="s">
        <v>160</v>
      </c>
      <c r="F459" s="45"/>
      <c r="G459" s="46"/>
      <c r="H459" s="47" t="s">
        <v>78</v>
      </c>
      <c r="I459" s="48">
        <v>0.5</v>
      </c>
      <c r="J459" s="49">
        <v>0.3</v>
      </c>
      <c r="K459" s="49">
        <v>0.2</v>
      </c>
      <c r="L459" s="49"/>
      <c r="M459" s="49"/>
      <c r="N459" s="50">
        <f t="shared" si="406"/>
        <v>1</v>
      </c>
      <c r="O459" s="51">
        <v>1.03</v>
      </c>
      <c r="P459" s="52">
        <v>35</v>
      </c>
      <c r="Q459" s="53">
        <v>35</v>
      </c>
      <c r="R459" s="53">
        <v>33.799999999999997</v>
      </c>
      <c r="S459" s="53"/>
      <c r="T459" s="53"/>
      <c r="U459" s="54">
        <f t="shared" si="404"/>
        <v>14.32</v>
      </c>
      <c r="V459" s="55">
        <f t="shared" si="405"/>
        <v>14</v>
      </c>
      <c r="W459" s="57">
        <v>118003002000</v>
      </c>
      <c r="X459" s="57">
        <v>6131387000</v>
      </c>
      <c r="Y459" s="72">
        <v>33915682000</v>
      </c>
      <c r="Z459" s="68"/>
      <c r="AA459" s="57"/>
      <c r="AB459" s="476">
        <f t="shared" si="398"/>
        <v>2.0488300524326051</v>
      </c>
      <c r="AC459" s="536">
        <f t="shared" si="399"/>
        <v>24.585960629191263</v>
      </c>
      <c r="AD459" s="478">
        <f t="shared" si="390"/>
        <v>12</v>
      </c>
      <c r="AE459" s="59">
        <f>ROUND(+(0.5*40/100*(I459))+(2.5*40/100*(J459))+(0*40/100*(L459)),2)</f>
        <v>0.4</v>
      </c>
      <c r="AF459" s="59"/>
      <c r="AG459" s="263">
        <v>19.8</v>
      </c>
      <c r="AH459" s="60">
        <f t="shared" si="400"/>
        <v>46.199999999999996</v>
      </c>
      <c r="AI459" s="55"/>
      <c r="AJ459" s="61"/>
      <c r="AK459" s="62"/>
      <c r="AL459" s="63"/>
      <c r="AM459" s="64"/>
      <c r="AN459" s="65"/>
      <c r="AO459" s="66"/>
    </row>
    <row r="460" spans="1:41" s="22" customFormat="1" ht="42" customHeight="1" x14ac:dyDescent="0.15">
      <c r="A460" s="43"/>
      <c r="B460" s="44"/>
      <c r="C460" s="112" t="s">
        <v>79</v>
      </c>
      <c r="D460" s="112" t="s">
        <v>63</v>
      </c>
      <c r="E460" s="69" t="s">
        <v>161</v>
      </c>
      <c r="F460" s="110" t="s">
        <v>47</v>
      </c>
      <c r="G460" s="79"/>
      <c r="H460" s="47" t="s">
        <v>162</v>
      </c>
      <c r="I460" s="48">
        <v>0.5</v>
      </c>
      <c r="J460" s="49">
        <v>0.15</v>
      </c>
      <c r="K460" s="49">
        <v>0.15</v>
      </c>
      <c r="L460" s="49">
        <v>0.2</v>
      </c>
      <c r="M460" s="49"/>
      <c r="N460" s="50">
        <f t="shared" si="406"/>
        <v>1</v>
      </c>
      <c r="O460" s="51">
        <v>1.03</v>
      </c>
      <c r="P460" s="52">
        <v>35</v>
      </c>
      <c r="Q460" s="53">
        <v>35</v>
      </c>
      <c r="R460" s="53">
        <v>33.799999999999997</v>
      </c>
      <c r="S460" s="53">
        <v>33.799999999999997</v>
      </c>
      <c r="T460" s="53"/>
      <c r="U460" s="54">
        <f>ROUND((((P460*14/35*I460)+(Q460*14/35*J460)+(R460*14/35*K460)+(S460*14/35*L460)+(T460*14/35*M460))*O460),2)</f>
        <v>14.25</v>
      </c>
      <c r="V460" s="55">
        <f>IF(U460&gt;=14,14,U460)</f>
        <v>14</v>
      </c>
      <c r="W460" s="56">
        <v>60000000000</v>
      </c>
      <c r="X460" s="57">
        <v>21648389000</v>
      </c>
      <c r="Y460" s="68">
        <v>8664951000</v>
      </c>
      <c r="Z460" s="68">
        <v>37313964000</v>
      </c>
      <c r="AA460" s="57"/>
      <c r="AB460" s="476">
        <f t="shared" si="398"/>
        <v>1.2727856964968378</v>
      </c>
      <c r="AC460" s="536">
        <f t="shared" si="399"/>
        <v>15.273428357962054</v>
      </c>
      <c r="AD460" s="478">
        <f t="shared" si="390"/>
        <v>12</v>
      </c>
      <c r="AE460" s="59">
        <f>ROUND(+(1*40/100*(I460))+(0*40/100*(J460))+(0*40/100*(L460)),2)</f>
        <v>0.2</v>
      </c>
      <c r="AF460" s="59"/>
      <c r="AG460" s="263">
        <v>19.8</v>
      </c>
      <c r="AH460" s="60">
        <f t="shared" si="400"/>
        <v>46</v>
      </c>
      <c r="AI460" s="55"/>
      <c r="AJ460" s="61"/>
      <c r="AK460" s="62"/>
      <c r="AL460" s="63"/>
      <c r="AM460" s="64"/>
      <c r="AN460" s="65"/>
      <c r="AO460" s="66"/>
    </row>
    <row r="461" spans="1:41" s="22" customFormat="1" ht="42" customHeight="1" x14ac:dyDescent="0.15">
      <c r="A461" s="43"/>
      <c r="B461" s="44"/>
      <c r="C461" s="45" t="s">
        <v>163</v>
      </c>
      <c r="D461" s="112" t="s">
        <v>92</v>
      </c>
      <c r="E461" s="82"/>
      <c r="F461" s="45"/>
      <c r="G461" s="46"/>
      <c r="H461" s="47" t="s">
        <v>104</v>
      </c>
      <c r="I461" s="48">
        <v>0.7</v>
      </c>
      <c r="J461" s="49">
        <v>0.3</v>
      </c>
      <c r="K461" s="49">
        <v>0</v>
      </c>
      <c r="L461" s="49"/>
      <c r="M461" s="49"/>
      <c r="N461" s="50">
        <f t="shared" si="406"/>
        <v>1</v>
      </c>
      <c r="O461" s="51">
        <v>1.03</v>
      </c>
      <c r="P461" s="52">
        <v>35</v>
      </c>
      <c r="Q461" s="53">
        <v>32</v>
      </c>
      <c r="R461" s="53"/>
      <c r="S461" s="53"/>
      <c r="T461" s="53"/>
      <c r="U461" s="54">
        <f>ROUND((((P461*14/35*I461)+(Q461*14/35*J461)+(R461*14/35*K461)+(S461*14/35*L461)+(T461*14/35*M461))*O461),2)</f>
        <v>14.05</v>
      </c>
      <c r="V461" s="55">
        <f>IF(U461&gt;=14,14,U461)</f>
        <v>14</v>
      </c>
      <c r="W461" s="57">
        <v>43990756000</v>
      </c>
      <c r="X461" s="57">
        <v>37571055000</v>
      </c>
      <c r="Y461" s="56"/>
      <c r="Z461" s="68"/>
      <c r="AA461" s="57"/>
      <c r="AB461" s="476">
        <f t="shared" si="398"/>
        <v>1.2744536235335322</v>
      </c>
      <c r="AC461" s="536">
        <f t="shared" si="399"/>
        <v>15.293443482402386</v>
      </c>
      <c r="AD461" s="478">
        <f t="shared" si="390"/>
        <v>12</v>
      </c>
      <c r="AE461" s="59">
        <f>ROUND(+(0*40/100*(I461))+(0.5*40/100*(J461))+(0*40/100*(L461)),2)</f>
        <v>0.06</v>
      </c>
      <c r="AF461" s="59"/>
      <c r="AG461" s="263">
        <v>19.8</v>
      </c>
      <c r="AH461" s="60">
        <f t="shared" si="400"/>
        <v>45.86</v>
      </c>
      <c r="AI461" s="55"/>
      <c r="AJ461" s="61"/>
      <c r="AK461" s="62"/>
      <c r="AL461" s="63"/>
      <c r="AM461" s="64"/>
      <c r="AN461" s="65"/>
      <c r="AO461" s="66"/>
    </row>
    <row r="462" spans="1:41" s="22" customFormat="1" ht="42" customHeight="1" x14ac:dyDescent="0.15">
      <c r="A462" s="43"/>
      <c r="B462" s="44"/>
      <c r="C462" s="45" t="s">
        <v>164</v>
      </c>
      <c r="D462" s="45" t="s">
        <v>165</v>
      </c>
      <c r="E462" s="45" t="s">
        <v>166</v>
      </c>
      <c r="F462" s="45"/>
      <c r="G462" s="46"/>
      <c r="H462" s="47" t="s">
        <v>164</v>
      </c>
      <c r="I462" s="48">
        <v>0.5</v>
      </c>
      <c r="J462" s="49">
        <v>0.3</v>
      </c>
      <c r="K462" s="49">
        <v>0.2</v>
      </c>
      <c r="L462" s="49"/>
      <c r="M462" s="49"/>
      <c r="N462" s="50"/>
      <c r="O462" s="51"/>
      <c r="P462" s="52"/>
      <c r="Q462" s="53"/>
      <c r="R462" s="53"/>
      <c r="S462" s="53"/>
      <c r="T462" s="53"/>
      <c r="U462" s="54"/>
      <c r="V462" s="55"/>
      <c r="W462" s="57"/>
      <c r="X462" s="57"/>
      <c r="Y462" s="56"/>
      <c r="Z462" s="56"/>
      <c r="AA462" s="57"/>
      <c r="AB462" s="476">
        <f t="shared" si="398"/>
        <v>0</v>
      </c>
      <c r="AC462" s="536">
        <f t="shared" si="399"/>
        <v>0</v>
      </c>
      <c r="AD462" s="478">
        <f t="shared" ref="AD462:AD528" si="407">IF(AC462&gt;=12,12,AC462)</f>
        <v>0</v>
      </c>
      <c r="AE462" s="59"/>
      <c r="AF462" s="59"/>
      <c r="AG462" s="263">
        <v>19.8</v>
      </c>
      <c r="AH462" s="60">
        <f t="shared" si="400"/>
        <v>19.8</v>
      </c>
      <c r="AI462" s="55"/>
      <c r="AJ462" s="61"/>
      <c r="AK462" s="62"/>
      <c r="AL462" s="63"/>
      <c r="AM462" s="64"/>
      <c r="AN462" s="65"/>
      <c r="AO462" s="66"/>
    </row>
    <row r="463" spans="1:41" s="22" customFormat="1" ht="48.75" customHeight="1" x14ac:dyDescent="0.15">
      <c r="A463" s="43"/>
      <c r="B463" s="44"/>
      <c r="C463" s="45"/>
      <c r="D463" s="45"/>
      <c r="E463" s="82"/>
      <c r="F463" s="45"/>
      <c r="G463" s="46"/>
      <c r="H463" s="47"/>
      <c r="I463" s="48"/>
      <c r="J463" s="49"/>
      <c r="K463" s="49"/>
      <c r="L463" s="49"/>
      <c r="M463" s="49"/>
      <c r="N463" s="50"/>
      <c r="O463" s="51"/>
      <c r="P463" s="52"/>
      <c r="Q463" s="53"/>
      <c r="R463" s="53"/>
      <c r="S463" s="53"/>
      <c r="T463" s="53"/>
      <c r="U463" s="54"/>
      <c r="V463" s="55"/>
      <c r="W463" s="56"/>
      <c r="X463" s="56"/>
      <c r="Y463" s="56"/>
      <c r="Z463" s="56"/>
      <c r="AA463" s="57"/>
      <c r="AB463" s="476">
        <f t="shared" si="398"/>
        <v>0</v>
      </c>
      <c r="AC463" s="536">
        <f t="shared" si="399"/>
        <v>0</v>
      </c>
      <c r="AD463" s="478">
        <f t="shared" si="407"/>
        <v>0</v>
      </c>
      <c r="AE463" s="59"/>
      <c r="AF463" s="59"/>
      <c r="AG463" s="263">
        <v>19.8</v>
      </c>
      <c r="AH463" s="60">
        <f t="shared" si="400"/>
        <v>19.8</v>
      </c>
      <c r="AI463" s="55"/>
      <c r="AJ463" s="61"/>
      <c r="AK463" s="62"/>
      <c r="AL463" s="63"/>
      <c r="AM463" s="64"/>
      <c r="AN463" s="65"/>
      <c r="AO463" s="66"/>
    </row>
    <row r="464" spans="1:41" s="22" customFormat="1" ht="42" customHeight="1" x14ac:dyDescent="0.15">
      <c r="A464" s="43"/>
      <c r="B464" s="44"/>
      <c r="C464" s="120"/>
      <c r="D464" s="80"/>
      <c r="E464" s="45"/>
      <c r="F464" s="45"/>
      <c r="G464" s="46"/>
      <c r="H464" s="47"/>
      <c r="I464" s="48"/>
      <c r="J464" s="49"/>
      <c r="K464" s="49"/>
      <c r="L464" s="49"/>
      <c r="M464" s="49"/>
      <c r="N464" s="50"/>
      <c r="O464" s="51"/>
      <c r="P464" s="52"/>
      <c r="Q464" s="53"/>
      <c r="R464" s="53"/>
      <c r="S464" s="53"/>
      <c r="T464" s="53"/>
      <c r="U464" s="54"/>
      <c r="V464" s="55"/>
      <c r="W464" s="72"/>
      <c r="X464" s="105"/>
      <c r="Y464" s="72"/>
      <c r="Z464" s="68"/>
      <c r="AA464" s="57"/>
      <c r="AB464" s="476">
        <f t="shared" si="398"/>
        <v>0</v>
      </c>
      <c r="AC464" s="536">
        <f t="shared" si="399"/>
        <v>0</v>
      </c>
      <c r="AD464" s="478">
        <f t="shared" si="407"/>
        <v>0</v>
      </c>
      <c r="AE464" s="59"/>
      <c r="AF464" s="59"/>
      <c r="AG464" s="263">
        <v>19.8</v>
      </c>
      <c r="AH464" s="60">
        <f t="shared" si="400"/>
        <v>19.8</v>
      </c>
      <c r="AI464" s="55"/>
      <c r="AJ464" s="61"/>
      <c r="AK464" s="62"/>
      <c r="AL464" s="63"/>
      <c r="AM464" s="64"/>
      <c r="AN464" s="65"/>
      <c r="AO464" s="66"/>
    </row>
    <row r="465" spans="1:41" s="22" customFormat="1" ht="41.25" customHeight="1" x14ac:dyDescent="0.15">
      <c r="A465" s="121"/>
      <c r="B465" s="122"/>
      <c r="C465" s="123"/>
      <c r="D465" s="124"/>
      <c r="E465" s="125"/>
      <c r="F465" s="125"/>
      <c r="G465" s="125"/>
      <c r="H465" s="126"/>
      <c r="I465" s="123"/>
      <c r="J465" s="124"/>
      <c r="K465" s="125"/>
      <c r="L465" s="124"/>
      <c r="M465" s="125"/>
      <c r="N465" s="127"/>
      <c r="O465" s="126"/>
      <c r="P465" s="123"/>
      <c r="Q465" s="124"/>
      <c r="R465" s="125"/>
      <c r="S465" s="124"/>
      <c r="T465" s="125"/>
      <c r="U465" s="128"/>
      <c r="V465" s="129"/>
      <c r="W465" s="130"/>
      <c r="X465" s="131"/>
      <c r="Y465" s="132"/>
      <c r="Z465" s="131"/>
      <c r="AA465" s="132"/>
      <c r="AB465" s="476">
        <f t="shared" si="398"/>
        <v>0</v>
      </c>
      <c r="AC465" s="536">
        <f t="shared" si="399"/>
        <v>0</v>
      </c>
      <c r="AD465" s="478">
        <f t="shared" si="407"/>
        <v>0</v>
      </c>
      <c r="AE465" s="134"/>
      <c r="AF465" s="134"/>
      <c r="AG465" s="263">
        <v>19.8</v>
      </c>
      <c r="AH465" s="60">
        <f t="shared" si="400"/>
        <v>19.8</v>
      </c>
      <c r="AI465" s="135"/>
      <c r="AJ465" s="131"/>
      <c r="AK465" s="125"/>
      <c r="AL465" s="136"/>
      <c r="AM465" s="137"/>
      <c r="AN465" s="138"/>
      <c r="AO465" s="139"/>
    </row>
    <row r="466" spans="1:41" s="22" customFormat="1" ht="41.25" customHeight="1" x14ac:dyDescent="0.15">
      <c r="A466" s="121"/>
      <c r="B466" s="140" t="s">
        <v>167</v>
      </c>
      <c r="C466" s="141" t="s">
        <v>168</v>
      </c>
      <c r="D466" s="140" t="s">
        <v>169</v>
      </c>
      <c r="E466" s="142"/>
      <c r="F466" s="143"/>
      <c r="G466" s="143"/>
      <c r="H466" s="144"/>
      <c r="I466" s="145"/>
      <c r="J466" s="146"/>
      <c r="K466" s="143"/>
      <c r="L466" s="146"/>
      <c r="M466" s="143"/>
      <c r="N466" s="142"/>
      <c r="O466" s="144"/>
      <c r="P466" s="145"/>
      <c r="Q466" s="146"/>
      <c r="R466" s="143"/>
      <c r="S466" s="146"/>
      <c r="T466" s="143"/>
      <c r="U466" s="147"/>
      <c r="V466" s="148"/>
      <c r="W466" s="149"/>
      <c r="X466" s="150"/>
      <c r="Y466" s="78"/>
      <c r="Z466" s="150"/>
      <c r="AA466" s="78"/>
      <c r="AB466" s="476">
        <f t="shared" si="398"/>
        <v>0</v>
      </c>
      <c r="AC466" s="536">
        <f t="shared" si="399"/>
        <v>0</v>
      </c>
      <c r="AD466" s="478">
        <f t="shared" si="407"/>
        <v>0</v>
      </c>
      <c r="AE466" s="153"/>
      <c r="AF466" s="153"/>
      <c r="AG466" s="263">
        <v>19.8</v>
      </c>
      <c r="AH466" s="60">
        <f t="shared" si="400"/>
        <v>19.8</v>
      </c>
      <c r="AI466" s="154"/>
      <c r="AJ466" s="150"/>
      <c r="AK466" s="143"/>
      <c r="AL466" s="155"/>
      <c r="AM466" s="156"/>
      <c r="AN466" s="157"/>
      <c r="AO466" s="158"/>
    </row>
    <row r="467" spans="1:41" s="22" customFormat="1" ht="41.25" customHeight="1" x14ac:dyDescent="0.15">
      <c r="A467" s="121"/>
      <c r="B467" s="103" t="s">
        <v>170</v>
      </c>
      <c r="C467" s="82" t="s">
        <v>171</v>
      </c>
      <c r="D467" s="103" t="s">
        <v>172</v>
      </c>
      <c r="E467" s="103" t="s">
        <v>165</v>
      </c>
      <c r="F467" s="82" t="s">
        <v>173</v>
      </c>
      <c r="G467" s="103" t="s">
        <v>174</v>
      </c>
      <c r="H467" s="103" t="s">
        <v>175</v>
      </c>
      <c r="I467" s="123"/>
      <c r="J467" s="124"/>
      <c r="K467" s="125"/>
      <c r="L467" s="124"/>
      <c r="M467" s="125"/>
      <c r="N467" s="127"/>
      <c r="O467" s="126"/>
      <c r="P467" s="123"/>
      <c r="Q467" s="124"/>
      <c r="R467" s="125"/>
      <c r="S467" s="124"/>
      <c r="T467" s="125"/>
      <c r="U467" s="128"/>
      <c r="V467" s="129"/>
      <c r="W467" s="130"/>
      <c r="X467" s="131"/>
      <c r="Y467" s="132"/>
      <c r="Z467" s="131"/>
      <c r="AA467" s="132"/>
      <c r="AB467" s="476">
        <f t="shared" si="398"/>
        <v>0</v>
      </c>
      <c r="AC467" s="536">
        <f t="shared" si="399"/>
        <v>0</v>
      </c>
      <c r="AD467" s="478">
        <f t="shared" si="407"/>
        <v>0</v>
      </c>
      <c r="AE467" s="134"/>
      <c r="AF467" s="134"/>
      <c r="AG467" s="263">
        <v>19.8</v>
      </c>
      <c r="AH467" s="60">
        <f t="shared" si="400"/>
        <v>19.8</v>
      </c>
      <c r="AI467" s="135"/>
      <c r="AJ467" s="131"/>
      <c r="AK467" s="125"/>
      <c r="AL467" s="136"/>
      <c r="AM467" s="137"/>
      <c r="AN467" s="138"/>
      <c r="AO467" s="139"/>
    </row>
    <row r="468" spans="1:41" s="22" customFormat="1" ht="41.25" customHeight="1" x14ac:dyDescent="0.15">
      <c r="A468" s="121"/>
      <c r="B468" s="106" t="s">
        <v>122</v>
      </c>
      <c r="C468" s="106" t="s">
        <v>176</v>
      </c>
      <c r="D468" s="103" t="s">
        <v>177</v>
      </c>
      <c r="E468" s="106" t="s">
        <v>178</v>
      </c>
      <c r="F468" s="107" t="s">
        <v>124</v>
      </c>
      <c r="G468" s="107" t="s">
        <v>179</v>
      </c>
      <c r="H468" s="126"/>
      <c r="I468" s="123"/>
      <c r="J468" s="124"/>
      <c r="K468" s="125"/>
      <c r="L468" s="124"/>
      <c r="M468" s="125"/>
      <c r="N468" s="127"/>
      <c r="O468" s="126"/>
      <c r="P468" s="123"/>
      <c r="Q468" s="124"/>
      <c r="R468" s="125"/>
      <c r="S468" s="124"/>
      <c r="T468" s="125"/>
      <c r="U468" s="128"/>
      <c r="V468" s="129"/>
      <c r="W468" s="130"/>
      <c r="X468" s="131"/>
      <c r="Y468" s="132"/>
      <c r="Z468" s="131"/>
      <c r="AA468" s="132"/>
      <c r="AB468" s="476">
        <f t="shared" si="398"/>
        <v>0</v>
      </c>
      <c r="AC468" s="536">
        <f t="shared" si="399"/>
        <v>0</v>
      </c>
      <c r="AD468" s="478">
        <f t="shared" si="407"/>
        <v>0</v>
      </c>
      <c r="AE468" s="134"/>
      <c r="AF468" s="134"/>
      <c r="AG468" s="263">
        <v>19.8</v>
      </c>
      <c r="AH468" s="60">
        <f t="shared" si="400"/>
        <v>19.8</v>
      </c>
      <c r="AI468" s="135"/>
      <c r="AJ468" s="131"/>
      <c r="AK468" s="125"/>
      <c r="AL468" s="136"/>
      <c r="AM468" s="137"/>
      <c r="AN468" s="138"/>
      <c r="AO468" s="139"/>
    </row>
    <row r="469" spans="1:41" s="22" customFormat="1" ht="41.25" customHeight="1" x14ac:dyDescent="0.15">
      <c r="A469" s="121"/>
      <c r="B469" s="104" t="s">
        <v>180</v>
      </c>
      <c r="C469" s="107" t="s">
        <v>181</v>
      </c>
      <c r="D469" s="103" t="s">
        <v>182</v>
      </c>
      <c r="E469" s="112" t="s">
        <v>183</v>
      </c>
      <c r="F469" s="159" t="s">
        <v>184</v>
      </c>
      <c r="G469" s="103" t="s">
        <v>185</v>
      </c>
      <c r="H469" s="126"/>
      <c r="I469" s="123"/>
      <c r="J469" s="124"/>
      <c r="K469" s="125"/>
      <c r="L469" s="124"/>
      <c r="M469" s="125"/>
      <c r="N469" s="127"/>
      <c r="O469" s="126"/>
      <c r="P469" s="123"/>
      <c r="Q469" s="124"/>
      <c r="R469" s="125"/>
      <c r="S469" s="124"/>
      <c r="T469" s="125"/>
      <c r="U469" s="128"/>
      <c r="V469" s="129"/>
      <c r="W469" s="130"/>
      <c r="X469" s="131"/>
      <c r="Y469" s="132"/>
      <c r="Z469" s="131"/>
      <c r="AA469" s="132"/>
      <c r="AB469" s="476">
        <f t="shared" si="398"/>
        <v>0</v>
      </c>
      <c r="AC469" s="536">
        <f t="shared" si="399"/>
        <v>0</v>
      </c>
      <c r="AD469" s="478">
        <f t="shared" si="407"/>
        <v>0</v>
      </c>
      <c r="AE469" s="134"/>
      <c r="AF469" s="134"/>
      <c r="AG469" s="263">
        <v>19.8</v>
      </c>
      <c r="AH469" s="60">
        <f t="shared" si="400"/>
        <v>19.8</v>
      </c>
      <c r="AI469" s="135"/>
      <c r="AJ469" s="131"/>
      <c r="AK469" s="125"/>
      <c r="AL469" s="136"/>
      <c r="AM469" s="137"/>
      <c r="AN469" s="138"/>
      <c r="AO469" s="139"/>
    </row>
    <row r="470" spans="1:41" s="22" customFormat="1" ht="41.25" customHeight="1" x14ac:dyDescent="0.15">
      <c r="A470" s="160"/>
      <c r="B470" s="161"/>
      <c r="C470" s="82" t="s">
        <v>186</v>
      </c>
      <c r="D470" s="107" t="s">
        <v>187</v>
      </c>
      <c r="E470" s="103" t="s">
        <v>188</v>
      </c>
      <c r="F470" s="82" t="s">
        <v>189</v>
      </c>
      <c r="G470" s="162" t="s">
        <v>190</v>
      </c>
      <c r="H470" s="144"/>
      <c r="I470" s="145"/>
      <c r="J470" s="146"/>
      <c r="K470" s="143"/>
      <c r="L470" s="146"/>
      <c r="M470" s="143"/>
      <c r="N470" s="142"/>
      <c r="O470" s="144"/>
      <c r="P470" s="145"/>
      <c r="Q470" s="146"/>
      <c r="R470" s="143"/>
      <c r="S470" s="146"/>
      <c r="T470" s="143"/>
      <c r="U470" s="147"/>
      <c r="V470" s="148"/>
      <c r="W470" s="149"/>
      <c r="X470" s="150"/>
      <c r="Y470" s="78"/>
      <c r="Z470" s="150"/>
      <c r="AA470" s="78"/>
      <c r="AB470" s="476">
        <f t="shared" si="398"/>
        <v>0</v>
      </c>
      <c r="AC470" s="536">
        <f t="shared" si="399"/>
        <v>0</v>
      </c>
      <c r="AD470" s="478">
        <f t="shared" si="407"/>
        <v>0</v>
      </c>
      <c r="AE470" s="153"/>
      <c r="AF470" s="153"/>
      <c r="AG470" s="263">
        <v>19.8</v>
      </c>
      <c r="AH470" s="60">
        <f t="shared" si="400"/>
        <v>19.8</v>
      </c>
      <c r="AI470" s="154"/>
      <c r="AJ470" s="150"/>
      <c r="AK470" s="143"/>
      <c r="AL470" s="155"/>
      <c r="AM470" s="156"/>
      <c r="AN470" s="157"/>
      <c r="AO470" s="158"/>
    </row>
    <row r="471" spans="1:41" s="22" customFormat="1" ht="42" customHeight="1" x14ac:dyDescent="0.15">
      <c r="A471" s="43"/>
      <c r="B471" s="44"/>
      <c r="C471" s="113" t="s">
        <v>154</v>
      </c>
      <c r="D471" s="104" t="s">
        <v>170</v>
      </c>
      <c r="E471" s="45" t="s">
        <v>191</v>
      </c>
      <c r="F471" s="45"/>
      <c r="G471" s="45"/>
      <c r="H471" s="47" t="s">
        <v>192</v>
      </c>
      <c r="I471" s="48">
        <v>0.5</v>
      </c>
      <c r="J471" s="49">
        <v>0.3</v>
      </c>
      <c r="K471" s="49">
        <v>0.2</v>
      </c>
      <c r="L471" s="49"/>
      <c r="M471" s="49"/>
      <c r="N471" s="50">
        <f t="shared" ref="N471:N492" si="408">SUM(I471:M471)</f>
        <v>1</v>
      </c>
      <c r="O471" s="51">
        <v>1.03</v>
      </c>
      <c r="P471" s="52">
        <v>35</v>
      </c>
      <c r="Q471" s="53">
        <v>33.799999999999997</v>
      </c>
      <c r="R471" s="53">
        <v>32</v>
      </c>
      <c r="S471" s="53"/>
      <c r="T471" s="53"/>
      <c r="U471" s="54">
        <f t="shared" ref="U471:U509" si="409">ROUND((((P471*14/35*I471)+(Q471*14/35*J471)+(R471*14/35*K471)+(S471*14/35*L471)+(T471*14/35*M471))*O471),2)</f>
        <v>14.02</v>
      </c>
      <c r="V471" s="55">
        <f t="shared" ref="V471:V509" si="410">IF(U471&gt;=14,14,U471)</f>
        <v>14</v>
      </c>
      <c r="W471" s="72">
        <v>68460533000</v>
      </c>
      <c r="X471" s="56">
        <v>4739253000</v>
      </c>
      <c r="Y471" s="56">
        <v>25234084000</v>
      </c>
      <c r="Z471" s="68"/>
      <c r="AA471" s="57"/>
      <c r="AB471" s="476">
        <f t="shared" si="398"/>
        <v>1.2330678436583695</v>
      </c>
      <c r="AC471" s="536">
        <f t="shared" si="399"/>
        <v>14.796814123900434</v>
      </c>
      <c r="AD471" s="478">
        <f t="shared" si="407"/>
        <v>12</v>
      </c>
      <c r="AE471" s="59">
        <f>ROUND(+(0.5*40/100*(J471)),2)</f>
        <v>0.06</v>
      </c>
      <c r="AF471" s="59"/>
      <c r="AG471" s="263">
        <v>19.8</v>
      </c>
      <c r="AH471" s="60">
        <f t="shared" si="400"/>
        <v>45.86</v>
      </c>
      <c r="AI471" s="55"/>
      <c r="AJ471" s="61"/>
      <c r="AK471" s="62"/>
      <c r="AL471" s="63"/>
      <c r="AM471" s="64"/>
      <c r="AN471" s="65"/>
      <c r="AO471" s="66"/>
    </row>
    <row r="472" spans="1:41" s="22" customFormat="1" ht="48" customHeight="1" x14ac:dyDescent="0.15">
      <c r="A472" s="43"/>
      <c r="B472" s="44"/>
      <c r="C472" s="112" t="s">
        <v>193</v>
      </c>
      <c r="D472" s="113" t="s">
        <v>50</v>
      </c>
      <c r="E472" s="45"/>
      <c r="F472" s="82" t="s">
        <v>171</v>
      </c>
      <c r="G472" s="104" t="s">
        <v>180</v>
      </c>
      <c r="H472" s="47" t="s">
        <v>194</v>
      </c>
      <c r="I472" s="48">
        <v>0.52</v>
      </c>
      <c r="J472" s="49">
        <v>0.48</v>
      </c>
      <c r="K472" s="49"/>
      <c r="L472" s="49"/>
      <c r="M472" s="49"/>
      <c r="N472" s="50">
        <f t="shared" si="408"/>
        <v>1</v>
      </c>
      <c r="O472" s="51">
        <v>1.03</v>
      </c>
      <c r="P472" s="52">
        <v>35</v>
      </c>
      <c r="Q472" s="53">
        <v>33.799999999999997</v>
      </c>
      <c r="R472" s="53"/>
      <c r="S472" s="53"/>
      <c r="T472" s="53"/>
      <c r="U472" s="54">
        <f t="shared" si="409"/>
        <v>14.18</v>
      </c>
      <c r="V472" s="55">
        <f t="shared" si="410"/>
        <v>14</v>
      </c>
      <c r="W472" s="56">
        <v>8774026000</v>
      </c>
      <c r="X472" s="57">
        <v>300000000000</v>
      </c>
      <c r="Y472" s="57"/>
      <c r="Z472" s="56"/>
      <c r="AA472" s="57"/>
      <c r="AB472" s="476">
        <f t="shared" si="398"/>
        <v>4.5010508189678422</v>
      </c>
      <c r="AC472" s="536">
        <f t="shared" si="399"/>
        <v>54.012609827614106</v>
      </c>
      <c r="AD472" s="478">
        <f t="shared" si="407"/>
        <v>12</v>
      </c>
      <c r="AE472" s="59">
        <f>ROUND(+(0.5*40/100*(I472)),2)</f>
        <v>0.1</v>
      </c>
      <c r="AF472" s="59"/>
      <c r="AG472" s="263">
        <v>19.8</v>
      </c>
      <c r="AH472" s="60">
        <f t="shared" si="400"/>
        <v>45.9</v>
      </c>
      <c r="AI472" s="55"/>
      <c r="AJ472" s="61"/>
      <c r="AK472" s="62"/>
      <c r="AL472" s="63"/>
      <c r="AM472" s="64"/>
      <c r="AN472" s="65"/>
      <c r="AO472" s="66"/>
    </row>
    <row r="473" spans="1:41" s="22" customFormat="1" ht="51.75" customHeight="1" x14ac:dyDescent="0.15">
      <c r="A473" s="43"/>
      <c r="B473" s="44"/>
      <c r="C473" s="112" t="s">
        <v>195</v>
      </c>
      <c r="D473" s="115" t="s">
        <v>196</v>
      </c>
      <c r="E473" s="45" t="s">
        <v>197</v>
      </c>
      <c r="F473" s="80"/>
      <c r="G473" s="46"/>
      <c r="H473" s="47" t="s">
        <v>45</v>
      </c>
      <c r="I473" s="48">
        <v>0.45</v>
      </c>
      <c r="J473" s="49">
        <v>0.44</v>
      </c>
      <c r="K473" s="49">
        <v>0.11</v>
      </c>
      <c r="L473" s="49"/>
      <c r="M473" s="49"/>
      <c r="N473" s="50">
        <f t="shared" si="408"/>
        <v>1</v>
      </c>
      <c r="O473" s="51">
        <v>1.03</v>
      </c>
      <c r="P473" s="52">
        <v>33.799999999999997</v>
      </c>
      <c r="Q473" s="53">
        <v>35</v>
      </c>
      <c r="R473" s="53">
        <v>33.799999999999997</v>
      </c>
      <c r="S473" s="53"/>
      <c r="T473" s="53"/>
      <c r="U473" s="54">
        <f t="shared" si="409"/>
        <v>14.14</v>
      </c>
      <c r="V473" s="55">
        <f t="shared" si="410"/>
        <v>14</v>
      </c>
      <c r="W473" s="57">
        <v>3468260000</v>
      </c>
      <c r="X473" s="57">
        <v>64435476000</v>
      </c>
      <c r="Y473" s="57">
        <v>20840773000</v>
      </c>
      <c r="Z473" s="68"/>
      <c r="AA473" s="57"/>
      <c r="AB473" s="476">
        <f t="shared" si="398"/>
        <v>0.97572065201122937</v>
      </c>
      <c r="AC473" s="536">
        <f t="shared" si="399"/>
        <v>11.708647824134752</v>
      </c>
      <c r="AD473" s="478">
        <f t="shared" si="407"/>
        <v>11.708647824134752</v>
      </c>
      <c r="AE473" s="59">
        <f>ROUND(+(0.5*40/100*(I473))+(0.5*40/100*(K473)),2)</f>
        <v>0.11</v>
      </c>
      <c r="AF473" s="59"/>
      <c r="AG473" s="263">
        <v>19.8</v>
      </c>
      <c r="AH473" s="60">
        <f t="shared" si="400"/>
        <v>45.618647824134754</v>
      </c>
      <c r="AI473" s="55"/>
      <c r="AJ473" s="61"/>
      <c r="AK473" s="62"/>
      <c r="AL473" s="63"/>
      <c r="AM473" s="64"/>
      <c r="AN473" s="65"/>
      <c r="AO473" s="66"/>
    </row>
    <row r="474" spans="1:41" s="22" customFormat="1" ht="42" customHeight="1" x14ac:dyDescent="0.15">
      <c r="A474" s="43"/>
      <c r="B474" s="44"/>
      <c r="C474" s="112" t="s">
        <v>43</v>
      </c>
      <c r="D474" s="82" t="s">
        <v>198</v>
      </c>
      <c r="E474" s="45" t="s">
        <v>199</v>
      </c>
      <c r="F474" s="45"/>
      <c r="G474" s="46"/>
      <c r="H474" s="47" t="s">
        <v>200</v>
      </c>
      <c r="I474" s="48">
        <v>0.5</v>
      </c>
      <c r="J474" s="49">
        <v>0.3</v>
      </c>
      <c r="K474" s="49">
        <v>0.2</v>
      </c>
      <c r="L474" s="49"/>
      <c r="M474" s="49"/>
      <c r="N474" s="50">
        <f t="shared" si="408"/>
        <v>1</v>
      </c>
      <c r="O474" s="51">
        <v>1.03</v>
      </c>
      <c r="P474" s="52">
        <v>35</v>
      </c>
      <c r="Q474" s="53">
        <v>33.799999999999997</v>
      </c>
      <c r="R474" s="53">
        <v>33.799999999999997</v>
      </c>
      <c r="S474" s="53"/>
      <c r="T474" s="53"/>
      <c r="U474" s="54">
        <f t="shared" si="409"/>
        <v>14.17</v>
      </c>
      <c r="V474" s="55">
        <f t="shared" si="410"/>
        <v>14</v>
      </c>
      <c r="W474" s="56">
        <v>192139877000</v>
      </c>
      <c r="X474" s="57">
        <v>21648389000</v>
      </c>
      <c r="Y474" s="57"/>
      <c r="Z474" s="56"/>
      <c r="AA474" s="57"/>
      <c r="AB474" s="476">
        <f t="shared" si="398"/>
        <v>3.1074318567007753</v>
      </c>
      <c r="AC474" s="536">
        <f t="shared" si="399"/>
        <v>37.289182280409307</v>
      </c>
      <c r="AD474" s="478">
        <f t="shared" si="407"/>
        <v>12</v>
      </c>
      <c r="AE474" s="59">
        <f>ROUND(+(0.5*40/100*(J474)),2)</f>
        <v>0.06</v>
      </c>
      <c r="AF474" s="59"/>
      <c r="AG474" s="263">
        <v>19.8</v>
      </c>
      <c r="AH474" s="60">
        <f t="shared" si="400"/>
        <v>45.86</v>
      </c>
      <c r="AI474" s="55"/>
      <c r="AJ474" s="61"/>
      <c r="AK474" s="62"/>
      <c r="AL474" s="63"/>
      <c r="AM474" s="64"/>
      <c r="AN474" s="65"/>
      <c r="AO474" s="66"/>
    </row>
    <row r="475" spans="1:41" s="22" customFormat="1" ht="42" customHeight="1" x14ac:dyDescent="0.15">
      <c r="A475" s="43"/>
      <c r="B475" s="44"/>
      <c r="C475" s="112" t="s">
        <v>141</v>
      </c>
      <c r="D475" s="112" t="s">
        <v>201</v>
      </c>
      <c r="E475" s="82"/>
      <c r="F475" s="45"/>
      <c r="G475" s="46"/>
      <c r="H475" s="47" t="s">
        <v>168</v>
      </c>
      <c r="I475" s="48">
        <v>0.51</v>
      </c>
      <c r="J475" s="49">
        <v>0.49</v>
      </c>
      <c r="K475" s="49"/>
      <c r="L475" s="49"/>
      <c r="M475" s="49"/>
      <c r="N475" s="50">
        <f t="shared" si="408"/>
        <v>1</v>
      </c>
      <c r="O475" s="51">
        <v>1.03</v>
      </c>
      <c r="P475" s="52">
        <v>33.799999999999997</v>
      </c>
      <c r="Q475" s="53">
        <v>35</v>
      </c>
      <c r="R475" s="53"/>
      <c r="S475" s="53"/>
      <c r="T475" s="53"/>
      <c r="U475" s="54">
        <f t="shared" si="409"/>
        <v>14.17</v>
      </c>
      <c r="V475" s="55">
        <f t="shared" si="410"/>
        <v>14</v>
      </c>
      <c r="W475" s="57">
        <v>17248782000</v>
      </c>
      <c r="X475" s="57">
        <v>154109529000</v>
      </c>
      <c r="Y475" s="56"/>
      <c r="Z475" s="56"/>
      <c r="AA475" s="57"/>
      <c r="AB475" s="476">
        <f t="shared" si="398"/>
        <v>2.5543867248497101</v>
      </c>
      <c r="AC475" s="536">
        <f t="shared" si="399"/>
        <v>30.652640698196521</v>
      </c>
      <c r="AD475" s="478">
        <f t="shared" si="407"/>
        <v>12</v>
      </c>
      <c r="AE475" s="59">
        <f>ROUND(+(0.5*40/100*(J475)),2)</f>
        <v>0.1</v>
      </c>
      <c r="AF475" s="59"/>
      <c r="AG475" s="263">
        <v>19.8</v>
      </c>
      <c r="AH475" s="60">
        <f t="shared" si="400"/>
        <v>45.9</v>
      </c>
      <c r="AI475" s="55"/>
      <c r="AJ475" s="61"/>
      <c r="AK475" s="62"/>
      <c r="AL475" s="63"/>
      <c r="AM475" s="64"/>
      <c r="AN475" s="65"/>
      <c r="AO475" s="66"/>
    </row>
    <row r="476" spans="1:41" s="22" customFormat="1" ht="42" customHeight="1" x14ac:dyDescent="0.15">
      <c r="A476" s="43"/>
      <c r="B476" s="44"/>
      <c r="C476" s="103" t="s">
        <v>202</v>
      </c>
      <c r="D476" s="45" t="s">
        <v>189</v>
      </c>
      <c r="E476" s="73"/>
      <c r="F476" s="45"/>
      <c r="G476" s="46"/>
      <c r="H476" s="47" t="s">
        <v>203</v>
      </c>
      <c r="I476" s="48">
        <v>0.62</v>
      </c>
      <c r="J476" s="49">
        <v>0.38</v>
      </c>
      <c r="K476" s="49"/>
      <c r="L476" s="49"/>
      <c r="M476" s="49"/>
      <c r="N476" s="50">
        <f t="shared" si="408"/>
        <v>1</v>
      </c>
      <c r="O476" s="51">
        <v>1.03</v>
      </c>
      <c r="P476" s="52">
        <v>35</v>
      </c>
      <c r="Q476" s="53">
        <v>35</v>
      </c>
      <c r="R476" s="53"/>
      <c r="S476" s="53"/>
      <c r="T476" s="53"/>
      <c r="U476" s="54">
        <f t="shared" si="409"/>
        <v>14.42</v>
      </c>
      <c r="V476" s="55">
        <f t="shared" si="410"/>
        <v>14</v>
      </c>
      <c r="W476" s="57">
        <v>27721251000</v>
      </c>
      <c r="X476" s="57">
        <v>37218252000</v>
      </c>
      <c r="Y476" s="57"/>
      <c r="Z476" s="56"/>
      <c r="AA476" s="57"/>
      <c r="AB476" s="476">
        <f t="shared" si="398"/>
        <v>0.94921955161124372</v>
      </c>
      <c r="AC476" s="536">
        <f t="shared" si="399"/>
        <v>11.390634619334925</v>
      </c>
      <c r="AD476" s="478">
        <f t="shared" si="407"/>
        <v>11.390634619334925</v>
      </c>
      <c r="AE476" s="59">
        <f>ROUND(+(1*40/100*(I476)),2)</f>
        <v>0.25</v>
      </c>
      <c r="AF476" s="59"/>
      <c r="AG476" s="263">
        <v>19.8</v>
      </c>
      <c r="AH476" s="60">
        <f t="shared" si="400"/>
        <v>45.440634619334929</v>
      </c>
      <c r="AI476" s="55"/>
      <c r="AJ476" s="61"/>
      <c r="AK476" s="62"/>
      <c r="AL476" s="63"/>
      <c r="AM476" s="64"/>
      <c r="AN476" s="65"/>
      <c r="AO476" s="66"/>
    </row>
    <row r="477" spans="1:41" s="22" customFormat="1" ht="42" customHeight="1" x14ac:dyDescent="0.15">
      <c r="A477" s="43"/>
      <c r="B477" s="44"/>
      <c r="C477" s="45" t="s">
        <v>204</v>
      </c>
      <c r="D477" s="112" t="s">
        <v>205</v>
      </c>
      <c r="E477" s="113" t="s">
        <v>206</v>
      </c>
      <c r="F477" s="45"/>
      <c r="G477" s="46"/>
      <c r="H477" s="47" t="s">
        <v>207</v>
      </c>
      <c r="I477" s="48">
        <v>0.51</v>
      </c>
      <c r="J477" s="49">
        <v>0.49</v>
      </c>
      <c r="K477" s="49"/>
      <c r="L477" s="49"/>
      <c r="M477" s="49"/>
      <c r="N477" s="50">
        <f t="shared" si="408"/>
        <v>1</v>
      </c>
      <c r="O477" s="51">
        <v>1.03</v>
      </c>
      <c r="P477" s="52">
        <v>33.799999999999997</v>
      </c>
      <c r="Q477" s="53">
        <v>35</v>
      </c>
      <c r="R477" s="53"/>
      <c r="S477" s="53"/>
      <c r="T477" s="53"/>
      <c r="U477" s="54">
        <f t="shared" si="409"/>
        <v>14.17</v>
      </c>
      <c r="V477" s="55">
        <f t="shared" si="410"/>
        <v>14</v>
      </c>
      <c r="W477" s="57">
        <v>22440469000</v>
      </c>
      <c r="X477" s="68">
        <v>56028164000</v>
      </c>
      <c r="Y477" s="57"/>
      <c r="Z477" s="68"/>
      <c r="AA477" s="57"/>
      <c r="AB477" s="476">
        <f t="shared" si="398"/>
        <v>1.1785198877907108</v>
      </c>
      <c r="AC477" s="536">
        <f t="shared" si="399"/>
        <v>14.14223865348853</v>
      </c>
      <c r="AD477" s="478">
        <f t="shared" si="407"/>
        <v>12</v>
      </c>
      <c r="AE477" s="59">
        <f>ROUND(+(0.5*40/100*(I477))+(0*40/100*(J477))+(2*40/100*(K477)),2)</f>
        <v>0.1</v>
      </c>
      <c r="AF477" s="59"/>
      <c r="AG477" s="263">
        <v>19.8</v>
      </c>
      <c r="AH477" s="60">
        <f t="shared" si="400"/>
        <v>45.9</v>
      </c>
      <c r="AI477" s="55"/>
      <c r="AJ477" s="61"/>
      <c r="AK477" s="62"/>
      <c r="AL477" s="63"/>
      <c r="AM477" s="64"/>
      <c r="AN477" s="65"/>
      <c r="AO477" s="66"/>
    </row>
    <row r="478" spans="1:41" s="22" customFormat="1" ht="48.75" customHeight="1" x14ac:dyDescent="0.15">
      <c r="A478" s="43"/>
      <c r="B478" s="44"/>
      <c r="C478" s="112" t="s">
        <v>208</v>
      </c>
      <c r="D478" s="104" t="s">
        <v>179</v>
      </c>
      <c r="E478" s="80" t="s">
        <v>209</v>
      </c>
      <c r="F478" s="45"/>
      <c r="G478" s="46"/>
      <c r="H478" s="47" t="s">
        <v>210</v>
      </c>
      <c r="I478" s="48">
        <v>0.5</v>
      </c>
      <c r="J478" s="49">
        <v>0.3</v>
      </c>
      <c r="K478" s="49">
        <v>0.2</v>
      </c>
      <c r="L478" s="49"/>
      <c r="M478" s="49"/>
      <c r="N478" s="50">
        <f t="shared" si="408"/>
        <v>1</v>
      </c>
      <c r="O478" s="51">
        <v>1.03</v>
      </c>
      <c r="P478" s="52">
        <v>35</v>
      </c>
      <c r="Q478" s="53">
        <v>33.799999999999997</v>
      </c>
      <c r="R478" s="53">
        <v>35</v>
      </c>
      <c r="S478" s="53"/>
      <c r="T478" s="53"/>
      <c r="U478" s="54">
        <f t="shared" si="409"/>
        <v>14.27</v>
      </c>
      <c r="V478" s="55">
        <f t="shared" si="410"/>
        <v>14</v>
      </c>
      <c r="W478" s="56">
        <v>63954752000</v>
      </c>
      <c r="X478" s="56">
        <v>8664951000</v>
      </c>
      <c r="Y478" s="56"/>
      <c r="Z478" s="68"/>
      <c r="AA478" s="57"/>
      <c r="AB478" s="476">
        <f t="shared" si="398"/>
        <v>1.0475874911910437</v>
      </c>
      <c r="AC478" s="536">
        <f t="shared" si="399"/>
        <v>12.571049894292525</v>
      </c>
      <c r="AD478" s="478">
        <f t="shared" si="407"/>
        <v>12</v>
      </c>
      <c r="AE478" s="59">
        <f>ROUND(+(0.5*40/100*(J478)),2)</f>
        <v>0.06</v>
      </c>
      <c r="AF478" s="59"/>
      <c r="AG478" s="263">
        <v>19.8</v>
      </c>
      <c r="AH478" s="60">
        <f t="shared" si="400"/>
        <v>45.86</v>
      </c>
      <c r="AI478" s="55"/>
      <c r="AJ478" s="61"/>
      <c r="AK478" s="62"/>
      <c r="AL478" s="63"/>
      <c r="AM478" s="64"/>
      <c r="AN478" s="65"/>
      <c r="AO478" s="66"/>
    </row>
    <row r="479" spans="1:41" s="22" customFormat="1" ht="42" customHeight="1" x14ac:dyDescent="0.15">
      <c r="A479" s="43"/>
      <c r="B479" s="44"/>
      <c r="C479" s="112" t="s">
        <v>211</v>
      </c>
      <c r="D479" s="80" t="s">
        <v>212</v>
      </c>
      <c r="E479" s="104" t="s">
        <v>213</v>
      </c>
      <c r="F479" s="117"/>
      <c r="G479" s="46"/>
      <c r="H479" s="47" t="s">
        <v>214</v>
      </c>
      <c r="I479" s="48">
        <v>0.6</v>
      </c>
      <c r="J479" s="49">
        <v>0.2</v>
      </c>
      <c r="K479" s="49">
        <v>0.2</v>
      </c>
      <c r="L479" s="49"/>
      <c r="M479" s="49"/>
      <c r="N479" s="50">
        <f t="shared" si="408"/>
        <v>1</v>
      </c>
      <c r="O479" s="51">
        <v>1.03</v>
      </c>
      <c r="P479" s="74">
        <v>33.799999999999997</v>
      </c>
      <c r="Q479" s="53">
        <v>33.799999999999997</v>
      </c>
      <c r="R479" s="53">
        <v>35</v>
      </c>
      <c r="S479" s="53"/>
      <c r="T479" s="53"/>
      <c r="U479" s="54">
        <f t="shared" si="409"/>
        <v>14.02</v>
      </c>
      <c r="V479" s="55">
        <f t="shared" si="410"/>
        <v>14</v>
      </c>
      <c r="W479" s="68">
        <v>234431105000</v>
      </c>
      <c r="X479" s="75"/>
      <c r="Y479" s="56"/>
      <c r="Z479" s="68"/>
      <c r="AA479" s="57"/>
      <c r="AB479" s="476">
        <f t="shared" si="398"/>
        <v>4.2615856485058252</v>
      </c>
      <c r="AC479" s="536">
        <f t="shared" si="399"/>
        <v>51.139027782069903</v>
      </c>
      <c r="AD479" s="478">
        <f t="shared" si="407"/>
        <v>12</v>
      </c>
      <c r="AE479" s="59">
        <f>ROUND(+(0.5*40/100*(I479))+(0*40/100*(J479))+(0*40/100*(K479)),2)</f>
        <v>0.12</v>
      </c>
      <c r="AF479" s="59"/>
      <c r="AG479" s="263">
        <v>19.8</v>
      </c>
      <c r="AH479" s="60">
        <f t="shared" si="400"/>
        <v>45.919999999999995</v>
      </c>
      <c r="AI479" s="55"/>
      <c r="AJ479" s="61"/>
      <c r="AK479" s="62"/>
      <c r="AL479" s="63"/>
      <c r="AM479" s="64"/>
      <c r="AN479" s="65"/>
      <c r="AO479" s="66"/>
    </row>
    <row r="480" spans="1:41" s="22" customFormat="1" ht="42" customHeight="1" x14ac:dyDescent="0.15">
      <c r="A480" s="43"/>
      <c r="B480" s="44"/>
      <c r="C480" s="113" t="s">
        <v>215</v>
      </c>
      <c r="D480" s="115" t="s">
        <v>216</v>
      </c>
      <c r="E480" s="115" t="s">
        <v>217</v>
      </c>
      <c r="F480" s="80"/>
      <c r="G480" s="46"/>
      <c r="H480" s="47" t="s">
        <v>86</v>
      </c>
      <c r="I480" s="48">
        <v>0.5</v>
      </c>
      <c r="J480" s="49">
        <v>0.3</v>
      </c>
      <c r="K480" s="49">
        <v>0.2</v>
      </c>
      <c r="L480" s="49"/>
      <c r="M480" s="49"/>
      <c r="N480" s="50">
        <f t="shared" si="408"/>
        <v>1</v>
      </c>
      <c r="O480" s="51">
        <v>1.03</v>
      </c>
      <c r="P480" s="52">
        <v>35</v>
      </c>
      <c r="Q480" s="53">
        <v>35</v>
      </c>
      <c r="R480" s="53">
        <v>33.799999999999997</v>
      </c>
      <c r="S480" s="53"/>
      <c r="T480" s="53"/>
      <c r="U480" s="54">
        <f t="shared" si="409"/>
        <v>14.32</v>
      </c>
      <c r="V480" s="55">
        <f t="shared" si="410"/>
        <v>14</v>
      </c>
      <c r="W480" s="56">
        <v>219799892000</v>
      </c>
      <c r="X480" s="57">
        <v>14706397000</v>
      </c>
      <c r="Y480" s="56"/>
      <c r="Z480" s="68"/>
      <c r="AA480" s="57"/>
      <c r="AB480" s="476">
        <f t="shared" si="398"/>
        <v>3.4633473216227992</v>
      </c>
      <c r="AC480" s="536">
        <f t="shared" si="399"/>
        <v>41.560167859473594</v>
      </c>
      <c r="AD480" s="478">
        <f t="shared" si="407"/>
        <v>12</v>
      </c>
      <c r="AE480" s="59">
        <f>ROUND(+(0.5*40/100*(I480)),2)</f>
        <v>0.1</v>
      </c>
      <c r="AF480" s="59"/>
      <c r="AG480" s="263">
        <v>19.8</v>
      </c>
      <c r="AH480" s="60">
        <f t="shared" si="400"/>
        <v>45.9</v>
      </c>
      <c r="AI480" s="55"/>
      <c r="AJ480" s="61"/>
      <c r="AK480" s="62"/>
      <c r="AL480" s="63"/>
      <c r="AM480" s="64"/>
      <c r="AN480" s="65"/>
      <c r="AO480" s="66"/>
    </row>
    <row r="481" spans="1:41" s="22" customFormat="1" ht="42" customHeight="1" x14ac:dyDescent="0.15">
      <c r="A481" s="43"/>
      <c r="B481" s="44"/>
      <c r="C481" s="113" t="s">
        <v>218</v>
      </c>
      <c r="D481" s="112" t="s">
        <v>219</v>
      </c>
      <c r="E481" s="80"/>
      <c r="F481" s="163"/>
      <c r="G481" s="46"/>
      <c r="H481" s="47" t="s">
        <v>90</v>
      </c>
      <c r="I481" s="48">
        <v>0.65</v>
      </c>
      <c r="J481" s="49">
        <v>0.35</v>
      </c>
      <c r="K481" s="49"/>
      <c r="L481" s="49"/>
      <c r="M481" s="49"/>
      <c r="N481" s="50">
        <f t="shared" si="408"/>
        <v>1</v>
      </c>
      <c r="O481" s="51">
        <v>1.03</v>
      </c>
      <c r="P481" s="52">
        <v>35</v>
      </c>
      <c r="Q481" s="53">
        <v>33.799999999999997</v>
      </c>
      <c r="R481" s="53"/>
      <c r="S481" s="53"/>
      <c r="T481" s="53"/>
      <c r="U481" s="54">
        <f t="shared" si="409"/>
        <v>14.25</v>
      </c>
      <c r="V481" s="55">
        <f t="shared" si="410"/>
        <v>14</v>
      </c>
      <c r="W481" s="56">
        <v>36730082000</v>
      </c>
      <c r="X481" s="57">
        <v>22535870000</v>
      </c>
      <c r="Y481" s="56"/>
      <c r="Z481" s="68"/>
      <c r="AA481" s="57"/>
      <c r="AB481" s="476">
        <f t="shared" si="398"/>
        <v>0.96230790112639508</v>
      </c>
      <c r="AC481" s="477">
        <f t="shared" si="399"/>
        <v>11.547694813516742</v>
      </c>
      <c r="AD481" s="478">
        <f t="shared" si="407"/>
        <v>11.547694813516742</v>
      </c>
      <c r="AE481" s="59">
        <f>ROUND(+(0.5*40/100*(J481)),2)</f>
        <v>7.0000000000000007E-2</v>
      </c>
      <c r="AF481" s="59"/>
      <c r="AG481" s="263">
        <v>19.8</v>
      </c>
      <c r="AH481" s="60">
        <f t="shared" si="400"/>
        <v>45.417694813516739</v>
      </c>
      <c r="AI481" s="55"/>
      <c r="AJ481" s="61"/>
      <c r="AK481" s="62"/>
      <c r="AL481" s="63"/>
      <c r="AM481" s="64"/>
      <c r="AN481" s="65"/>
      <c r="AO481" s="66"/>
    </row>
    <row r="482" spans="1:41" s="22" customFormat="1" ht="42" customHeight="1" x14ac:dyDescent="0.15">
      <c r="A482" s="43"/>
      <c r="B482" s="44"/>
      <c r="C482" s="118" t="s">
        <v>220</v>
      </c>
      <c r="D482" s="104" t="s">
        <v>165</v>
      </c>
      <c r="E482" s="45" t="s">
        <v>185</v>
      </c>
      <c r="F482" s="45"/>
      <c r="G482" s="46"/>
      <c r="H482" s="47" t="s">
        <v>70</v>
      </c>
      <c r="I482" s="48">
        <v>0.5</v>
      </c>
      <c r="J482" s="49">
        <v>0.3</v>
      </c>
      <c r="K482" s="49">
        <v>0.2</v>
      </c>
      <c r="L482" s="49"/>
      <c r="M482" s="49"/>
      <c r="N482" s="50">
        <f t="shared" si="408"/>
        <v>1</v>
      </c>
      <c r="O482" s="51">
        <v>1.03</v>
      </c>
      <c r="P482" s="52">
        <v>35</v>
      </c>
      <c r="Q482" s="53">
        <v>33.799999999999997</v>
      </c>
      <c r="R482" s="53">
        <v>33.799999999999997</v>
      </c>
      <c r="S482" s="53"/>
      <c r="T482" s="53"/>
      <c r="U482" s="54">
        <f t="shared" si="409"/>
        <v>14.17</v>
      </c>
      <c r="V482" s="55">
        <f t="shared" si="410"/>
        <v>14</v>
      </c>
      <c r="W482" s="68">
        <v>192139877000</v>
      </c>
      <c r="X482" s="68">
        <v>13496640000</v>
      </c>
      <c r="Y482" s="56"/>
      <c r="Z482" s="68"/>
      <c r="AA482" s="57"/>
      <c r="AB482" s="476">
        <f t="shared" si="398"/>
        <v>3.0333389231955956</v>
      </c>
      <c r="AC482" s="477">
        <f t="shared" si="399"/>
        <v>36.400067078347149</v>
      </c>
      <c r="AD482" s="478">
        <f t="shared" si="407"/>
        <v>12</v>
      </c>
      <c r="AE482" s="59">
        <f>ROUND(+(0.5*40/100*(I482)),2)</f>
        <v>0.1</v>
      </c>
      <c r="AF482" s="59"/>
      <c r="AG482" s="263">
        <v>19.8</v>
      </c>
      <c r="AH482" s="60">
        <f t="shared" si="400"/>
        <v>45.9</v>
      </c>
      <c r="AI482" s="55"/>
      <c r="AJ482" s="61"/>
      <c r="AK482" s="62"/>
      <c r="AL482" s="63"/>
      <c r="AM482" s="64"/>
      <c r="AN482" s="65"/>
      <c r="AO482" s="66"/>
    </row>
    <row r="483" spans="1:41" s="22" customFormat="1" ht="42" customHeight="1" x14ac:dyDescent="0.15">
      <c r="A483" s="43"/>
      <c r="B483" s="44"/>
      <c r="C483" s="107" t="s">
        <v>221</v>
      </c>
      <c r="D483" s="112" t="s">
        <v>222</v>
      </c>
      <c r="E483" s="45"/>
      <c r="F483" s="45"/>
      <c r="G483" s="46"/>
      <c r="H483" s="47" t="s">
        <v>45</v>
      </c>
      <c r="I483" s="48">
        <v>0.51</v>
      </c>
      <c r="J483" s="49">
        <v>0.49</v>
      </c>
      <c r="K483" s="49"/>
      <c r="L483" s="49"/>
      <c r="M483" s="49"/>
      <c r="N483" s="50">
        <f t="shared" si="408"/>
        <v>1</v>
      </c>
      <c r="O483" s="51">
        <v>1.03</v>
      </c>
      <c r="P483" s="53">
        <v>33.799999999999997</v>
      </c>
      <c r="Q483" s="53">
        <v>35</v>
      </c>
      <c r="R483" s="53"/>
      <c r="S483" s="53"/>
      <c r="T483" s="53"/>
      <c r="U483" s="54">
        <f t="shared" si="409"/>
        <v>14.17</v>
      </c>
      <c r="V483" s="55">
        <f t="shared" si="410"/>
        <v>14</v>
      </c>
      <c r="W483" s="68">
        <v>16692429000</v>
      </c>
      <c r="X483" s="68">
        <v>65225958000</v>
      </c>
      <c r="Y483" s="56"/>
      <c r="Z483" s="68"/>
      <c r="AA483" s="57"/>
      <c r="AB483" s="476">
        <f t="shared" si="398"/>
        <v>1.2262509084662327</v>
      </c>
      <c r="AC483" s="477">
        <f t="shared" si="399"/>
        <v>14.715010901594793</v>
      </c>
      <c r="AD483" s="478">
        <f t="shared" si="407"/>
        <v>12</v>
      </c>
      <c r="AE483" s="59">
        <f>ROUND(+(0.5*40/100*(I483)),2)</f>
        <v>0.1</v>
      </c>
      <c r="AF483" s="59"/>
      <c r="AG483" s="263">
        <v>19.8</v>
      </c>
      <c r="AH483" s="60">
        <f t="shared" si="400"/>
        <v>45.9</v>
      </c>
      <c r="AI483" s="55"/>
      <c r="AJ483" s="61"/>
      <c r="AK483" s="62"/>
      <c r="AL483" s="63"/>
      <c r="AM483" s="64"/>
      <c r="AN483" s="65"/>
      <c r="AO483" s="66"/>
    </row>
    <row r="484" spans="1:41" s="22" customFormat="1" ht="42" customHeight="1" x14ac:dyDescent="0.15">
      <c r="A484" s="43"/>
      <c r="B484" s="44"/>
      <c r="C484" s="103" t="s">
        <v>223</v>
      </c>
      <c r="D484" s="104" t="s">
        <v>173</v>
      </c>
      <c r="E484" s="45" t="s">
        <v>224</v>
      </c>
      <c r="F484" s="45"/>
      <c r="G484" s="46"/>
      <c r="H484" s="47" t="s">
        <v>225</v>
      </c>
      <c r="I484" s="48">
        <v>0.7</v>
      </c>
      <c r="J484" s="49">
        <v>0.2</v>
      </c>
      <c r="K484" s="49">
        <v>0.1</v>
      </c>
      <c r="L484" s="49"/>
      <c r="M484" s="49"/>
      <c r="N484" s="50">
        <f t="shared" si="408"/>
        <v>0.99999999999999989</v>
      </c>
      <c r="O484" s="51">
        <v>1.03</v>
      </c>
      <c r="P484" s="52">
        <v>35</v>
      </c>
      <c r="Q484" s="53">
        <v>30</v>
      </c>
      <c r="R484" s="53">
        <v>35</v>
      </c>
      <c r="S484" s="53"/>
      <c r="T484" s="53"/>
      <c r="U484" s="54">
        <f t="shared" si="409"/>
        <v>14.01</v>
      </c>
      <c r="V484" s="55">
        <f t="shared" si="410"/>
        <v>14</v>
      </c>
      <c r="W484" s="56">
        <v>31823866000</v>
      </c>
      <c r="X484" s="105">
        <v>43611449000</v>
      </c>
      <c r="Y484" s="72">
        <v>55766000</v>
      </c>
      <c r="Z484" s="68"/>
      <c r="AA484" s="57"/>
      <c r="AB484" s="476">
        <f t="shared" si="398"/>
        <v>0.93935658716034387</v>
      </c>
      <c r="AC484" s="477">
        <f t="shared" si="399"/>
        <v>11.272279045924126</v>
      </c>
      <c r="AD484" s="478">
        <f t="shared" si="407"/>
        <v>11.272279045924126</v>
      </c>
      <c r="AE484" s="59">
        <f>ROUND(+(1*40/100*(I484)),2)</f>
        <v>0.28000000000000003</v>
      </c>
      <c r="AF484" s="59"/>
      <c r="AG484" s="263">
        <v>19.8</v>
      </c>
      <c r="AH484" s="60">
        <f t="shared" si="400"/>
        <v>45.352279045924128</v>
      </c>
      <c r="AI484" s="55"/>
      <c r="AJ484" s="61"/>
      <c r="AK484" s="62"/>
      <c r="AL484" s="63"/>
      <c r="AM484" s="64"/>
      <c r="AN484" s="65"/>
      <c r="AO484" s="66"/>
    </row>
    <row r="485" spans="1:41" s="22" customFormat="1" ht="42" customHeight="1" x14ac:dyDescent="0.15">
      <c r="A485" s="43"/>
      <c r="B485" s="164"/>
      <c r="C485" s="113" t="s">
        <v>226</v>
      </c>
      <c r="D485" s="112" t="s">
        <v>227</v>
      </c>
      <c r="E485" s="45"/>
      <c r="F485" s="45"/>
      <c r="G485" s="46"/>
      <c r="H485" s="47" t="s">
        <v>228</v>
      </c>
      <c r="I485" s="48">
        <v>0.51</v>
      </c>
      <c r="J485" s="49">
        <v>0.49</v>
      </c>
      <c r="K485" s="49"/>
      <c r="L485" s="49"/>
      <c r="M485" s="49"/>
      <c r="N485" s="50">
        <f t="shared" si="408"/>
        <v>1</v>
      </c>
      <c r="O485" s="51">
        <v>1.03</v>
      </c>
      <c r="P485" s="52">
        <v>35</v>
      </c>
      <c r="Q485" s="53">
        <v>35</v>
      </c>
      <c r="R485" s="53"/>
      <c r="S485" s="53"/>
      <c r="T485" s="53"/>
      <c r="U485" s="54">
        <f t="shared" si="409"/>
        <v>14.42</v>
      </c>
      <c r="V485" s="55">
        <f t="shared" si="410"/>
        <v>14</v>
      </c>
      <c r="W485" s="56">
        <v>8960514000</v>
      </c>
      <c r="X485" s="57">
        <v>72627279000</v>
      </c>
      <c r="Y485" s="72"/>
      <c r="Z485" s="68"/>
      <c r="AA485" s="57"/>
      <c r="AB485" s="58">
        <f t="shared" ref="AB485:AB548" si="411">ROUND(((((W485*I485)+(X485*J485)+(Y485*K485)+(Z485*L485)+(AA485*M485))/$L$2)),2)</f>
        <v>1.22</v>
      </c>
      <c r="AC485" s="477">
        <f t="shared" si="399"/>
        <v>14.64</v>
      </c>
      <c r="AD485" s="478">
        <f t="shared" si="407"/>
        <v>12</v>
      </c>
      <c r="AE485" s="59">
        <f>ROUND(+(1.5*40/100*(I485))+(0.5*40/100*(J485)),2)</f>
        <v>0.4</v>
      </c>
      <c r="AF485" s="59"/>
      <c r="AG485" s="263">
        <v>19.8</v>
      </c>
      <c r="AH485" s="60">
        <f t="shared" si="400"/>
        <v>46.199999999999996</v>
      </c>
      <c r="AI485" s="55"/>
      <c r="AJ485" s="61"/>
      <c r="AK485" s="62"/>
      <c r="AL485" s="63"/>
      <c r="AM485" s="64"/>
      <c r="AN485" s="65"/>
      <c r="AO485" s="66"/>
    </row>
    <row r="486" spans="1:41" s="22" customFormat="1" ht="42" customHeight="1" x14ac:dyDescent="0.15">
      <c r="A486" s="43"/>
      <c r="B486" s="44"/>
      <c r="C486" s="45" t="s">
        <v>229</v>
      </c>
      <c r="D486" s="103" t="s">
        <v>230</v>
      </c>
      <c r="E486" s="45"/>
      <c r="F486" s="45"/>
      <c r="G486" s="46"/>
      <c r="H486" s="47" t="s">
        <v>190</v>
      </c>
      <c r="I486" s="48">
        <v>0.51</v>
      </c>
      <c r="J486" s="49">
        <v>0.49</v>
      </c>
      <c r="K486" s="49"/>
      <c r="L486" s="49"/>
      <c r="M486" s="49"/>
      <c r="N486" s="50">
        <f t="shared" si="408"/>
        <v>1</v>
      </c>
      <c r="O486" s="51">
        <v>1.03</v>
      </c>
      <c r="P486" s="52">
        <v>35</v>
      </c>
      <c r="Q486" s="53">
        <v>33.799999999999997</v>
      </c>
      <c r="R486" s="53"/>
      <c r="S486" s="53"/>
      <c r="T486" s="53"/>
      <c r="U486" s="54">
        <f t="shared" si="409"/>
        <v>14.18</v>
      </c>
      <c r="V486" s="55">
        <f t="shared" si="410"/>
        <v>14</v>
      </c>
      <c r="W486" s="72">
        <v>26589234000</v>
      </c>
      <c r="X486" s="56">
        <v>50723988000</v>
      </c>
      <c r="Y486" s="72"/>
      <c r="Z486" s="68"/>
      <c r="AA486" s="57"/>
      <c r="AB486" s="58">
        <f t="shared" si="411"/>
        <v>1.1599999999999999</v>
      </c>
      <c r="AC486" s="477">
        <f t="shared" si="399"/>
        <v>13.919999999999998</v>
      </c>
      <c r="AD486" s="478">
        <f t="shared" si="407"/>
        <v>12</v>
      </c>
      <c r="AE486" s="59">
        <f>ROUND(+(1*40/100*(I486))+(0.5*40/100*(J486)),2)</f>
        <v>0.3</v>
      </c>
      <c r="AF486" s="59"/>
      <c r="AG486" s="263">
        <v>19.8</v>
      </c>
      <c r="AH486" s="60">
        <f t="shared" si="400"/>
        <v>46.099999999999994</v>
      </c>
      <c r="AI486" s="55"/>
      <c r="AJ486" s="61"/>
      <c r="AK486" s="62"/>
      <c r="AL486" s="63"/>
      <c r="AM486" s="64"/>
      <c r="AN486" s="65"/>
      <c r="AO486" s="66"/>
    </row>
    <row r="487" spans="1:41" s="22" customFormat="1" ht="42" customHeight="1" x14ac:dyDescent="0.15">
      <c r="A487" s="43"/>
      <c r="B487" s="44"/>
      <c r="C487" s="112" t="s">
        <v>231</v>
      </c>
      <c r="D487" s="82" t="s">
        <v>174</v>
      </c>
      <c r="E487" s="45"/>
      <c r="F487" s="45"/>
      <c r="G487" s="46"/>
      <c r="H487" s="47" t="s">
        <v>232</v>
      </c>
      <c r="I487" s="48">
        <v>0.51</v>
      </c>
      <c r="J487" s="49">
        <v>0.49</v>
      </c>
      <c r="K487" s="49"/>
      <c r="L487" s="49"/>
      <c r="M487" s="49"/>
      <c r="N487" s="50">
        <f t="shared" si="408"/>
        <v>1</v>
      </c>
      <c r="O487" s="51">
        <v>1.03</v>
      </c>
      <c r="P487" s="52">
        <v>33.799999999999997</v>
      </c>
      <c r="Q487" s="53">
        <v>35</v>
      </c>
      <c r="R487" s="53"/>
      <c r="S487" s="53"/>
      <c r="T487" s="53"/>
      <c r="U487" s="54">
        <f t="shared" si="409"/>
        <v>14.17</v>
      </c>
      <c r="V487" s="55">
        <f t="shared" si="410"/>
        <v>14</v>
      </c>
      <c r="W487" s="56">
        <v>40865009000</v>
      </c>
      <c r="X487" s="68">
        <v>22298524000</v>
      </c>
      <c r="Y487" s="56"/>
      <c r="Z487" s="68"/>
      <c r="AA487" s="57"/>
      <c r="AB487" s="58">
        <f t="shared" si="411"/>
        <v>0.96</v>
      </c>
      <c r="AC487" s="477">
        <f t="shared" ref="AC487:AC550" si="412">12*AB487</f>
        <v>11.52</v>
      </c>
      <c r="AD487" s="478">
        <f t="shared" si="407"/>
        <v>11.52</v>
      </c>
      <c r="AE487" s="59">
        <f>ROUND(+(0.5*40/100*(J487)),2)</f>
        <v>0.1</v>
      </c>
      <c r="AF487" s="59"/>
      <c r="AG487" s="263">
        <v>19.8</v>
      </c>
      <c r="AH487" s="60">
        <f t="shared" si="400"/>
        <v>45.42</v>
      </c>
      <c r="AI487" s="55"/>
      <c r="AJ487" s="61"/>
      <c r="AK487" s="62"/>
      <c r="AL487" s="63"/>
      <c r="AM487" s="64"/>
      <c r="AN487" s="65"/>
      <c r="AO487" s="66"/>
    </row>
    <row r="488" spans="1:41" s="22" customFormat="1" ht="42" customHeight="1" x14ac:dyDescent="0.15">
      <c r="A488" s="43"/>
      <c r="B488" s="44"/>
      <c r="C488" s="83" t="s">
        <v>122</v>
      </c>
      <c r="D488" s="110" t="s">
        <v>233</v>
      </c>
      <c r="E488" s="80"/>
      <c r="F488" s="45"/>
      <c r="G488" s="46"/>
      <c r="H488" s="47" t="s">
        <v>234</v>
      </c>
      <c r="I488" s="48">
        <v>0.6</v>
      </c>
      <c r="J488" s="49">
        <v>0.4</v>
      </c>
      <c r="K488" s="49"/>
      <c r="L488" s="49"/>
      <c r="M488" s="49"/>
      <c r="N488" s="50">
        <f t="shared" si="408"/>
        <v>1</v>
      </c>
      <c r="O488" s="51">
        <v>1.03</v>
      </c>
      <c r="P488" s="52">
        <v>35</v>
      </c>
      <c r="Q488" s="53">
        <v>33.799999999999997</v>
      </c>
      <c r="R488" s="53"/>
      <c r="S488" s="53"/>
      <c r="T488" s="53"/>
      <c r="U488" s="54">
        <f t="shared" si="409"/>
        <v>14.22</v>
      </c>
      <c r="V488" s="55">
        <f t="shared" si="410"/>
        <v>14</v>
      </c>
      <c r="W488" s="56">
        <v>27523020000</v>
      </c>
      <c r="X488" s="68">
        <v>37313964000</v>
      </c>
      <c r="Y488" s="56"/>
      <c r="Z488" s="68"/>
      <c r="AA488" s="57"/>
      <c r="AB488" s="58">
        <f t="shared" si="411"/>
        <v>0.95</v>
      </c>
      <c r="AC488" s="477">
        <f t="shared" si="412"/>
        <v>11.399999999999999</v>
      </c>
      <c r="AD488" s="478">
        <f t="shared" si="407"/>
        <v>11.399999999999999</v>
      </c>
      <c r="AE488" s="59">
        <f>ROUND(+(0.5*40/100*(I488)),2)</f>
        <v>0.12</v>
      </c>
      <c r="AF488" s="59"/>
      <c r="AG488" s="263">
        <v>19.8</v>
      </c>
      <c r="AH488" s="60">
        <f t="shared" si="400"/>
        <v>45.32</v>
      </c>
      <c r="AI488" s="55"/>
      <c r="AJ488" s="61"/>
      <c r="AK488" s="62"/>
      <c r="AL488" s="63"/>
      <c r="AM488" s="64"/>
      <c r="AN488" s="65"/>
      <c r="AO488" s="66"/>
    </row>
    <row r="489" spans="1:41" s="22" customFormat="1" ht="48.75" customHeight="1" x14ac:dyDescent="0.15">
      <c r="A489" s="43"/>
      <c r="B489" s="44"/>
      <c r="C489" s="103" t="s">
        <v>235</v>
      </c>
      <c r="D489" s="113" t="s">
        <v>129</v>
      </c>
      <c r="E489" s="45"/>
      <c r="F489" s="45"/>
      <c r="G489" s="46"/>
      <c r="H489" s="47" t="s">
        <v>236</v>
      </c>
      <c r="I489" s="48">
        <v>0.51</v>
      </c>
      <c r="J489" s="49">
        <v>0.49</v>
      </c>
      <c r="K489" s="49"/>
      <c r="L489" s="49"/>
      <c r="M489" s="49"/>
      <c r="N489" s="50">
        <f t="shared" si="408"/>
        <v>1</v>
      </c>
      <c r="O489" s="51">
        <v>1.03</v>
      </c>
      <c r="P489" s="52">
        <v>33.799999999999997</v>
      </c>
      <c r="Q489" s="53">
        <v>35</v>
      </c>
      <c r="R489" s="53"/>
      <c r="S489" s="53"/>
      <c r="T489" s="53"/>
      <c r="U489" s="54">
        <f t="shared" si="409"/>
        <v>14.17</v>
      </c>
      <c r="V489" s="55">
        <f t="shared" si="410"/>
        <v>14</v>
      </c>
      <c r="W489" s="56">
        <v>9171420000</v>
      </c>
      <c r="X489" s="72">
        <v>86060576000</v>
      </c>
      <c r="Y489" s="72"/>
      <c r="Z489" s="68"/>
      <c r="AA489" s="57"/>
      <c r="AB489" s="58">
        <f t="shared" si="411"/>
        <v>1.42</v>
      </c>
      <c r="AC489" s="477">
        <f t="shared" si="412"/>
        <v>17.04</v>
      </c>
      <c r="AD489" s="478">
        <f t="shared" si="407"/>
        <v>12</v>
      </c>
      <c r="AE489" s="59">
        <f>ROUND(+(1.5*40/100*(I489))+(0.5*40/100*(J489)),2)</f>
        <v>0.4</v>
      </c>
      <c r="AF489" s="59"/>
      <c r="AG489" s="263">
        <v>19.8</v>
      </c>
      <c r="AH489" s="60">
        <f t="shared" si="400"/>
        <v>46.199999999999996</v>
      </c>
      <c r="AI489" s="55"/>
      <c r="AJ489" s="61"/>
      <c r="AK489" s="62"/>
      <c r="AL489" s="63"/>
      <c r="AM489" s="64"/>
      <c r="AN489" s="65"/>
      <c r="AO489" s="66"/>
    </row>
    <row r="490" spans="1:41" s="22" customFormat="1" ht="42" customHeight="1" x14ac:dyDescent="0.15">
      <c r="A490" s="43"/>
      <c r="B490" s="44"/>
      <c r="C490" s="83" t="s">
        <v>176</v>
      </c>
      <c r="D490" s="112" t="s">
        <v>237</v>
      </c>
      <c r="E490" s="82"/>
      <c r="F490" s="82"/>
      <c r="G490" s="46"/>
      <c r="H490" s="47" t="s">
        <v>238</v>
      </c>
      <c r="I490" s="48">
        <v>0.51</v>
      </c>
      <c r="J490" s="49">
        <v>0.49</v>
      </c>
      <c r="K490" s="49"/>
      <c r="L490" s="49"/>
      <c r="M490" s="49"/>
      <c r="N490" s="50">
        <f t="shared" si="408"/>
        <v>1</v>
      </c>
      <c r="O490" s="51">
        <v>1.03</v>
      </c>
      <c r="P490" s="52">
        <v>35</v>
      </c>
      <c r="Q490" s="53">
        <v>33.799999999999997</v>
      </c>
      <c r="R490" s="53"/>
      <c r="S490" s="53"/>
      <c r="T490" s="53"/>
      <c r="U490" s="54">
        <f t="shared" si="409"/>
        <v>14.18</v>
      </c>
      <c r="V490" s="55">
        <f t="shared" si="410"/>
        <v>14</v>
      </c>
      <c r="W490" s="56">
        <v>20758200000</v>
      </c>
      <c r="X490" s="68">
        <v>48970532000</v>
      </c>
      <c r="Y490" s="56"/>
      <c r="Z490" s="68"/>
      <c r="AA490" s="57"/>
      <c r="AB490" s="58">
        <f t="shared" si="411"/>
        <v>1.05</v>
      </c>
      <c r="AC490" s="477">
        <f t="shared" si="412"/>
        <v>12.600000000000001</v>
      </c>
      <c r="AD490" s="478">
        <f t="shared" si="407"/>
        <v>12</v>
      </c>
      <c r="AE490" s="59">
        <f>ROUND(+(0.5*40/100*(J490)),2)</f>
        <v>0.1</v>
      </c>
      <c r="AF490" s="59"/>
      <c r="AG490" s="263">
        <v>19.8</v>
      </c>
      <c r="AH490" s="60">
        <f t="shared" si="400"/>
        <v>45.9</v>
      </c>
      <c r="AI490" s="55"/>
      <c r="AJ490" s="61"/>
      <c r="AK490" s="62"/>
      <c r="AL490" s="63"/>
      <c r="AM490" s="64"/>
      <c r="AN490" s="65"/>
      <c r="AO490" s="66"/>
    </row>
    <row r="491" spans="1:41" s="22" customFormat="1" ht="42" customHeight="1" x14ac:dyDescent="0.15">
      <c r="A491" s="43"/>
      <c r="B491" s="44"/>
      <c r="C491" s="82" t="s">
        <v>177</v>
      </c>
      <c r="D491" s="114" t="s">
        <v>239</v>
      </c>
      <c r="E491" s="69"/>
      <c r="F491" s="45"/>
      <c r="G491" s="46"/>
      <c r="H491" s="47" t="s">
        <v>167</v>
      </c>
      <c r="I491" s="48">
        <v>0.51</v>
      </c>
      <c r="J491" s="49">
        <v>0.49</v>
      </c>
      <c r="K491" s="49"/>
      <c r="L491" s="49"/>
      <c r="M491" s="49"/>
      <c r="N491" s="50">
        <f t="shared" si="408"/>
        <v>1</v>
      </c>
      <c r="O491" s="51">
        <v>1.03</v>
      </c>
      <c r="P491" s="52">
        <v>35</v>
      </c>
      <c r="Q491" s="53">
        <v>33.799999999999997</v>
      </c>
      <c r="R491" s="53"/>
      <c r="S491" s="53"/>
      <c r="T491" s="53"/>
      <c r="U491" s="54">
        <f t="shared" si="409"/>
        <v>14.18</v>
      </c>
      <c r="V491" s="55">
        <f t="shared" si="410"/>
        <v>14</v>
      </c>
      <c r="W491" s="68">
        <v>12736162000</v>
      </c>
      <c r="X491" s="68">
        <v>52350968000</v>
      </c>
      <c r="Y491" s="68"/>
      <c r="Z491" s="68"/>
      <c r="AA491" s="57"/>
      <c r="AB491" s="58">
        <f t="shared" si="411"/>
        <v>0.97</v>
      </c>
      <c r="AC491" s="477">
        <f t="shared" si="412"/>
        <v>11.64</v>
      </c>
      <c r="AD491" s="478">
        <f t="shared" si="407"/>
        <v>11.64</v>
      </c>
      <c r="AE491" s="59">
        <f>ROUND(+(0.5*40/100*(I491))+(2*40/100*(J491))+(0*40/100*(L491)),2)</f>
        <v>0.49</v>
      </c>
      <c r="AF491" s="59"/>
      <c r="AG491" s="263">
        <v>19.8</v>
      </c>
      <c r="AH491" s="60">
        <f t="shared" si="400"/>
        <v>45.93</v>
      </c>
      <c r="AI491" s="55"/>
      <c r="AJ491" s="61"/>
      <c r="AK491" s="62"/>
      <c r="AL491" s="63"/>
      <c r="AM491" s="64"/>
      <c r="AN491" s="65"/>
      <c r="AO491" s="66"/>
    </row>
    <row r="492" spans="1:41" s="22" customFormat="1" ht="42" customHeight="1" x14ac:dyDescent="0.15">
      <c r="A492" s="43"/>
      <c r="B492" s="44"/>
      <c r="C492" s="112" t="s">
        <v>240</v>
      </c>
      <c r="D492" s="107" t="s">
        <v>241</v>
      </c>
      <c r="E492" s="80"/>
      <c r="F492" s="45"/>
      <c r="G492" s="46"/>
      <c r="H492" s="47" t="s">
        <v>45</v>
      </c>
      <c r="I492" s="48">
        <v>0.51</v>
      </c>
      <c r="J492" s="49">
        <v>0.49</v>
      </c>
      <c r="K492" s="49"/>
      <c r="L492" s="49"/>
      <c r="M492" s="49"/>
      <c r="N492" s="50">
        <f t="shared" si="408"/>
        <v>1</v>
      </c>
      <c r="O492" s="51">
        <v>1</v>
      </c>
      <c r="P492" s="52">
        <v>35</v>
      </c>
      <c r="Q492" s="53">
        <v>35</v>
      </c>
      <c r="R492" s="53"/>
      <c r="S492" s="53"/>
      <c r="T492" s="53"/>
      <c r="U492" s="54">
        <f t="shared" si="409"/>
        <v>14</v>
      </c>
      <c r="V492" s="55">
        <f t="shared" si="410"/>
        <v>14</v>
      </c>
      <c r="W492" s="56">
        <v>25319360000</v>
      </c>
      <c r="X492" s="68">
        <v>41708734000</v>
      </c>
      <c r="Y492" s="56"/>
      <c r="Z492" s="68"/>
      <c r="AA492" s="57"/>
      <c r="AB492" s="58">
        <f t="shared" si="411"/>
        <v>1.01</v>
      </c>
      <c r="AC492" s="477">
        <f t="shared" si="412"/>
        <v>12.120000000000001</v>
      </c>
      <c r="AD492" s="478">
        <f t="shared" si="407"/>
        <v>12</v>
      </c>
      <c r="AE492" s="59">
        <f>ROUND(+(0.5*40/100*(J492)),2)</f>
        <v>0.1</v>
      </c>
      <c r="AF492" s="59"/>
      <c r="AG492" s="263">
        <v>19.8</v>
      </c>
      <c r="AH492" s="60">
        <f t="shared" si="400"/>
        <v>45.9</v>
      </c>
      <c r="AI492" s="55"/>
      <c r="AJ492" s="61"/>
      <c r="AK492" s="62"/>
      <c r="AL492" s="63"/>
      <c r="AM492" s="64"/>
      <c r="AN492" s="65"/>
      <c r="AO492" s="66"/>
    </row>
    <row r="493" spans="1:41" s="22" customFormat="1" ht="42" customHeight="1" x14ac:dyDescent="0.15">
      <c r="A493" s="43"/>
      <c r="B493" s="44"/>
      <c r="C493" s="112" t="s">
        <v>242</v>
      </c>
      <c r="D493" s="107" t="s">
        <v>115</v>
      </c>
      <c r="E493" s="112" t="s">
        <v>186</v>
      </c>
      <c r="F493" s="45"/>
      <c r="G493" s="46"/>
      <c r="H493" s="47" t="s">
        <v>243</v>
      </c>
      <c r="I493" s="48">
        <v>0.5</v>
      </c>
      <c r="J493" s="49">
        <v>0.3</v>
      </c>
      <c r="K493" s="49">
        <v>0.2</v>
      </c>
      <c r="L493" s="49"/>
      <c r="M493" s="49"/>
      <c r="N493" s="50">
        <f t="shared" ref="N493:N509" si="413">SUM(I493:M493)</f>
        <v>1</v>
      </c>
      <c r="O493" s="51">
        <v>1.03</v>
      </c>
      <c r="P493" s="52">
        <v>35</v>
      </c>
      <c r="Q493" s="53">
        <v>35</v>
      </c>
      <c r="R493" s="53">
        <v>30</v>
      </c>
      <c r="S493" s="53"/>
      <c r="T493" s="53"/>
      <c r="U493" s="54">
        <f t="shared" si="409"/>
        <v>14.01</v>
      </c>
      <c r="V493" s="55">
        <f t="shared" si="410"/>
        <v>14</v>
      </c>
      <c r="W493" s="72">
        <v>40723230000</v>
      </c>
      <c r="X493" s="105">
        <v>16553791000</v>
      </c>
      <c r="Y493" s="72">
        <v>43269479000</v>
      </c>
      <c r="Z493" s="68"/>
      <c r="AA493" s="57"/>
      <c r="AB493" s="58">
        <f t="shared" si="411"/>
        <v>1.03</v>
      </c>
      <c r="AC493" s="477">
        <f t="shared" si="412"/>
        <v>12.36</v>
      </c>
      <c r="AD493" s="478">
        <f t="shared" si="407"/>
        <v>12</v>
      </c>
      <c r="AE493" s="59">
        <f>ROUND(+(0.5*40/100*(I493))+(0*40/100*(J493)),2)</f>
        <v>0.1</v>
      </c>
      <c r="AF493" s="59"/>
      <c r="AG493" s="263">
        <v>19.8</v>
      </c>
      <c r="AH493" s="60">
        <f t="shared" si="400"/>
        <v>45.9</v>
      </c>
      <c r="AI493" s="55"/>
      <c r="AJ493" s="61"/>
      <c r="AK493" s="62"/>
      <c r="AL493" s="63"/>
      <c r="AM493" s="64"/>
      <c r="AN493" s="65"/>
      <c r="AO493" s="66"/>
    </row>
    <row r="494" spans="1:41" s="22" customFormat="1" ht="42" customHeight="1" x14ac:dyDescent="0.15">
      <c r="A494" s="43"/>
      <c r="B494" s="44"/>
      <c r="C494" s="113" t="s">
        <v>244</v>
      </c>
      <c r="D494" s="112" t="s">
        <v>245</v>
      </c>
      <c r="E494" s="82"/>
      <c r="F494" s="45"/>
      <c r="G494" s="46"/>
      <c r="H494" s="47" t="s">
        <v>45</v>
      </c>
      <c r="I494" s="48">
        <v>0.51</v>
      </c>
      <c r="J494" s="49">
        <v>0.49</v>
      </c>
      <c r="K494" s="49"/>
      <c r="L494" s="49"/>
      <c r="M494" s="49"/>
      <c r="N494" s="50">
        <f t="shared" si="413"/>
        <v>1</v>
      </c>
      <c r="O494" s="51">
        <v>1.03</v>
      </c>
      <c r="P494" s="52">
        <v>35</v>
      </c>
      <c r="Q494" s="53">
        <v>35</v>
      </c>
      <c r="R494" s="53"/>
      <c r="S494" s="53"/>
      <c r="T494" s="53"/>
      <c r="U494" s="54">
        <f t="shared" si="409"/>
        <v>14.42</v>
      </c>
      <c r="V494" s="55">
        <f t="shared" si="410"/>
        <v>14</v>
      </c>
      <c r="W494" s="57">
        <v>6131387000</v>
      </c>
      <c r="X494" s="57">
        <v>118003002000</v>
      </c>
      <c r="Y494" s="56"/>
      <c r="Z494" s="68"/>
      <c r="AA494" s="57"/>
      <c r="AB494" s="58">
        <f t="shared" si="411"/>
        <v>1.85</v>
      </c>
      <c r="AC494" s="477">
        <f t="shared" si="412"/>
        <v>22.200000000000003</v>
      </c>
      <c r="AD494" s="478">
        <f t="shared" si="407"/>
        <v>12</v>
      </c>
      <c r="AE494" s="59">
        <f>ROUND(+(2.5*40/100*(I494))+(0*40/100*(J494))+(0*40/100*(L494)),2)</f>
        <v>0.51</v>
      </c>
      <c r="AF494" s="59"/>
      <c r="AG494" s="263">
        <v>19.8</v>
      </c>
      <c r="AH494" s="60">
        <f t="shared" si="400"/>
        <v>46.309999999999995</v>
      </c>
      <c r="AI494" s="55"/>
      <c r="AJ494" s="61"/>
      <c r="AK494" s="62"/>
      <c r="AL494" s="63"/>
      <c r="AM494" s="64"/>
      <c r="AN494" s="65"/>
      <c r="AO494" s="66"/>
    </row>
    <row r="495" spans="1:41" s="22" customFormat="1" ht="42" customHeight="1" x14ac:dyDescent="0.15">
      <c r="A495" s="43"/>
      <c r="B495" s="44"/>
      <c r="C495" s="45" t="s">
        <v>188</v>
      </c>
      <c r="D495" s="112" t="s">
        <v>246</v>
      </c>
      <c r="E495" s="82"/>
      <c r="F495" s="45"/>
      <c r="G495" s="46"/>
      <c r="H495" s="47" t="s">
        <v>45</v>
      </c>
      <c r="I495" s="48">
        <v>0.66</v>
      </c>
      <c r="J495" s="49">
        <v>0.34</v>
      </c>
      <c r="K495" s="49"/>
      <c r="L495" s="49"/>
      <c r="M495" s="49"/>
      <c r="N495" s="50">
        <f t="shared" si="413"/>
        <v>1</v>
      </c>
      <c r="O495" s="51">
        <v>1.03</v>
      </c>
      <c r="P495" s="52">
        <v>35</v>
      </c>
      <c r="Q495" s="53">
        <v>32</v>
      </c>
      <c r="R495" s="53"/>
      <c r="S495" s="53"/>
      <c r="T495" s="53"/>
      <c r="U495" s="54">
        <f t="shared" si="409"/>
        <v>14</v>
      </c>
      <c r="V495" s="55">
        <f t="shared" si="410"/>
        <v>14</v>
      </c>
      <c r="W495" s="57">
        <v>28623627000</v>
      </c>
      <c r="X495" s="57">
        <v>37571055000</v>
      </c>
      <c r="Y495" s="56"/>
      <c r="Z495" s="68"/>
      <c r="AA495" s="57"/>
      <c r="AB495" s="58">
        <f t="shared" si="411"/>
        <v>0.96</v>
      </c>
      <c r="AC495" s="477">
        <f t="shared" si="412"/>
        <v>11.52</v>
      </c>
      <c r="AD495" s="478">
        <f t="shared" si="407"/>
        <v>11.52</v>
      </c>
      <c r="AE495" s="59">
        <f>ROUND(+(0.5*40/100*(I495))+(0*40/100*(J495))+(0*40/100*(L495)),2)</f>
        <v>0.13</v>
      </c>
      <c r="AF495" s="59"/>
      <c r="AG495" s="263">
        <v>19.8</v>
      </c>
      <c r="AH495" s="60">
        <f t="shared" si="400"/>
        <v>45.45</v>
      </c>
      <c r="AI495" s="55"/>
      <c r="AJ495" s="61"/>
      <c r="AK495" s="62"/>
      <c r="AL495" s="63"/>
      <c r="AM495" s="64"/>
      <c r="AN495" s="65"/>
      <c r="AO495" s="66"/>
    </row>
    <row r="496" spans="1:41" s="22" customFormat="1" ht="42" customHeight="1" x14ac:dyDescent="0.15">
      <c r="A496" s="43"/>
      <c r="B496" s="44"/>
      <c r="C496" s="112" t="s">
        <v>247</v>
      </c>
      <c r="D496" s="45" t="s">
        <v>248</v>
      </c>
      <c r="E496" s="80" t="s">
        <v>249</v>
      </c>
      <c r="F496" s="45"/>
      <c r="G496" s="46"/>
      <c r="H496" s="47" t="s">
        <v>250</v>
      </c>
      <c r="I496" s="48">
        <v>0.5</v>
      </c>
      <c r="J496" s="49">
        <v>0.3</v>
      </c>
      <c r="K496" s="49">
        <v>0.2</v>
      </c>
      <c r="L496" s="49"/>
      <c r="M496" s="49"/>
      <c r="N496" s="50">
        <f t="shared" si="413"/>
        <v>1</v>
      </c>
      <c r="O496" s="51">
        <v>1.03</v>
      </c>
      <c r="P496" s="52">
        <v>35</v>
      </c>
      <c r="Q496" s="53">
        <v>33.799999999999997</v>
      </c>
      <c r="R496" s="53">
        <v>35</v>
      </c>
      <c r="S496" s="53">
        <v>35</v>
      </c>
      <c r="T496" s="53"/>
      <c r="U496" s="54">
        <f t="shared" si="409"/>
        <v>14.27</v>
      </c>
      <c r="V496" s="55">
        <f t="shared" si="410"/>
        <v>14</v>
      </c>
      <c r="W496" s="56">
        <v>60000000000</v>
      </c>
      <c r="X496" s="57">
        <v>16612744000</v>
      </c>
      <c r="Y496" s="56"/>
      <c r="Z496" s="56"/>
      <c r="AA496" s="57"/>
      <c r="AB496" s="58">
        <f t="shared" si="411"/>
        <v>1.06</v>
      </c>
      <c r="AC496" s="477">
        <f t="shared" si="412"/>
        <v>12.72</v>
      </c>
      <c r="AD496" s="478">
        <f t="shared" si="407"/>
        <v>12</v>
      </c>
      <c r="AE496" s="59">
        <f>ROUND(+(1*40/100*(I496))+(0*40/100*(J496))+(0*40/100*(L496)),2)</f>
        <v>0.2</v>
      </c>
      <c r="AF496" s="59"/>
      <c r="AG496" s="263">
        <v>19.8</v>
      </c>
      <c r="AH496" s="60">
        <f t="shared" ref="AH496:AH559" si="414">V496+AD496+AG496+AE496+AF496</f>
        <v>46</v>
      </c>
      <c r="AI496" s="55"/>
      <c r="AJ496" s="61"/>
      <c r="AK496" s="62"/>
      <c r="AL496" s="63"/>
      <c r="AM496" s="64"/>
      <c r="AN496" s="65"/>
      <c r="AO496" s="66"/>
    </row>
    <row r="497" spans="1:41" s="22" customFormat="1" ht="42" customHeight="1" x14ac:dyDescent="0.15">
      <c r="A497" s="43"/>
      <c r="B497" s="164"/>
      <c r="C497" s="110" t="s">
        <v>251</v>
      </c>
      <c r="D497" s="83" t="s">
        <v>178</v>
      </c>
      <c r="E497" s="104"/>
      <c r="F497" s="45"/>
      <c r="G497" s="47"/>
      <c r="H497" s="47" t="s">
        <v>252</v>
      </c>
      <c r="I497" s="48">
        <v>0.61</v>
      </c>
      <c r="J497" s="49">
        <v>0.39</v>
      </c>
      <c r="K497" s="49"/>
      <c r="L497" s="49"/>
      <c r="M497" s="49"/>
      <c r="N497" s="50">
        <f t="shared" si="413"/>
        <v>1</v>
      </c>
      <c r="O497" s="51">
        <v>1.03</v>
      </c>
      <c r="P497" s="52">
        <v>33.799999999999997</v>
      </c>
      <c r="Q497" s="53">
        <v>33.799999999999997</v>
      </c>
      <c r="R497" s="53"/>
      <c r="S497" s="53"/>
      <c r="T497" s="53"/>
      <c r="U497" s="54">
        <f t="shared" si="409"/>
        <v>13.93</v>
      </c>
      <c r="V497" s="55">
        <f t="shared" si="410"/>
        <v>13.93</v>
      </c>
      <c r="W497" s="68">
        <v>42891080000</v>
      </c>
      <c r="X497" s="68">
        <v>13581395000</v>
      </c>
      <c r="Y497" s="56"/>
      <c r="Z497" s="68"/>
      <c r="AA497" s="57"/>
      <c r="AB497" s="58">
        <f t="shared" si="411"/>
        <v>0.95</v>
      </c>
      <c r="AC497" s="477">
        <f t="shared" si="412"/>
        <v>11.399999999999999</v>
      </c>
      <c r="AD497" s="478">
        <f t="shared" si="407"/>
        <v>11.399999999999999</v>
      </c>
      <c r="AE497" s="59">
        <f>ROUND(+(0.5*40/100*(I497))+(0.5*40/100*(J497))+(0*40/100*(L497)),2)</f>
        <v>0.2</v>
      </c>
      <c r="AF497" s="59"/>
      <c r="AG497" s="263">
        <v>19.8</v>
      </c>
      <c r="AH497" s="60">
        <f t="shared" si="414"/>
        <v>45.33</v>
      </c>
      <c r="AI497" s="55"/>
      <c r="AJ497" s="61"/>
      <c r="AK497" s="62"/>
      <c r="AL497" s="63"/>
      <c r="AM497" s="64"/>
      <c r="AN497" s="65"/>
      <c r="AO497" s="66"/>
    </row>
    <row r="498" spans="1:41" s="22" customFormat="1" ht="54" customHeight="1" x14ac:dyDescent="0.15">
      <c r="A498" s="43"/>
      <c r="B498" s="44"/>
      <c r="C498" s="112" t="s">
        <v>253</v>
      </c>
      <c r="D498" s="112" t="s">
        <v>254</v>
      </c>
      <c r="E498" s="45"/>
      <c r="F498" s="45"/>
      <c r="G498" s="46"/>
      <c r="H498" s="47" t="s">
        <v>169</v>
      </c>
      <c r="I498" s="48">
        <v>0.51</v>
      </c>
      <c r="J498" s="49">
        <v>0.49</v>
      </c>
      <c r="K498" s="49"/>
      <c r="L498" s="49"/>
      <c r="M498" s="49"/>
      <c r="N498" s="50">
        <f t="shared" si="413"/>
        <v>1</v>
      </c>
      <c r="O498" s="51">
        <v>1.03</v>
      </c>
      <c r="P498" s="52">
        <v>33.799999999999997</v>
      </c>
      <c r="Q498" s="53">
        <v>35</v>
      </c>
      <c r="R498" s="53"/>
      <c r="S498" s="53"/>
      <c r="T498" s="53"/>
      <c r="U498" s="54">
        <f t="shared" si="409"/>
        <v>14.17</v>
      </c>
      <c r="V498" s="55">
        <f t="shared" si="410"/>
        <v>14</v>
      </c>
      <c r="W498" s="56">
        <v>10801160000</v>
      </c>
      <c r="X498" s="56">
        <v>100702542000</v>
      </c>
      <c r="Y498" s="56"/>
      <c r="Z498" s="56"/>
      <c r="AA498" s="57"/>
      <c r="AB498" s="58">
        <f t="shared" si="411"/>
        <v>1.66</v>
      </c>
      <c r="AC498" s="477">
        <f t="shared" si="412"/>
        <v>19.919999999999998</v>
      </c>
      <c r="AD498" s="478">
        <f t="shared" si="407"/>
        <v>12</v>
      </c>
      <c r="AE498" s="59">
        <f>ROUND(+(0.5*40/100*(I498)),2)</f>
        <v>0.1</v>
      </c>
      <c r="AF498" s="59"/>
      <c r="AG498" s="263">
        <v>19.8</v>
      </c>
      <c r="AH498" s="60">
        <f t="shared" si="414"/>
        <v>45.9</v>
      </c>
      <c r="AI498" s="55"/>
      <c r="AJ498" s="61"/>
      <c r="AK498" s="62"/>
      <c r="AL498" s="63"/>
      <c r="AM498" s="64"/>
      <c r="AN498" s="65"/>
      <c r="AO498" s="66"/>
    </row>
    <row r="499" spans="1:41" s="22" customFormat="1" ht="49.5" customHeight="1" x14ac:dyDescent="0.15">
      <c r="A499" s="43"/>
      <c r="B499" s="44"/>
      <c r="C499" s="112" t="s">
        <v>255</v>
      </c>
      <c r="D499" s="104" t="s">
        <v>124</v>
      </c>
      <c r="E499" s="45" t="s">
        <v>256</v>
      </c>
      <c r="F499" s="45"/>
      <c r="G499" s="46"/>
      <c r="H499" s="47" t="s">
        <v>256</v>
      </c>
      <c r="I499" s="48">
        <v>0.5</v>
      </c>
      <c r="J499" s="49">
        <v>0.3</v>
      </c>
      <c r="K499" s="49">
        <v>0.2</v>
      </c>
      <c r="L499" s="49"/>
      <c r="M499" s="49"/>
      <c r="N499" s="50">
        <f t="shared" si="413"/>
        <v>1</v>
      </c>
      <c r="O499" s="51">
        <v>1.03</v>
      </c>
      <c r="P499" s="52">
        <v>35</v>
      </c>
      <c r="Q499" s="53">
        <v>35</v>
      </c>
      <c r="R499" s="53">
        <v>30</v>
      </c>
      <c r="S499" s="53"/>
      <c r="T499" s="53"/>
      <c r="U499" s="54">
        <f t="shared" si="409"/>
        <v>14.01</v>
      </c>
      <c r="V499" s="55">
        <f t="shared" si="410"/>
        <v>14</v>
      </c>
      <c r="W499" s="56">
        <v>36924313000</v>
      </c>
      <c r="X499" s="68">
        <v>32762503000</v>
      </c>
      <c r="Y499" s="56">
        <v>29060237000</v>
      </c>
      <c r="Z499" s="56"/>
      <c r="AA499" s="57"/>
      <c r="AB499" s="58">
        <f t="shared" si="411"/>
        <v>1.03</v>
      </c>
      <c r="AC499" s="477">
        <f t="shared" si="412"/>
        <v>12.36</v>
      </c>
      <c r="AD499" s="478">
        <f t="shared" si="407"/>
        <v>12</v>
      </c>
      <c r="AE499" s="59">
        <f>ROUND(+(0.5*40/100*(I499)),2)</f>
        <v>0.1</v>
      </c>
      <c r="AF499" s="59"/>
      <c r="AG499" s="263">
        <v>19.8</v>
      </c>
      <c r="AH499" s="60">
        <f t="shared" si="414"/>
        <v>45.9</v>
      </c>
      <c r="AI499" s="55"/>
      <c r="AJ499" s="61"/>
      <c r="AK499" s="62"/>
      <c r="AL499" s="63"/>
      <c r="AM499" s="64"/>
      <c r="AN499" s="65"/>
      <c r="AO499" s="66"/>
    </row>
    <row r="500" spans="1:41" s="22" customFormat="1" ht="42" customHeight="1" x14ac:dyDescent="0.15">
      <c r="A500" s="43"/>
      <c r="B500" s="44"/>
      <c r="C500" s="112" t="s">
        <v>257</v>
      </c>
      <c r="D500" s="82" t="s">
        <v>258</v>
      </c>
      <c r="E500" s="82" t="s">
        <v>185</v>
      </c>
      <c r="F500" s="45"/>
      <c r="G500" s="46"/>
      <c r="H500" s="47" t="s">
        <v>259</v>
      </c>
      <c r="I500" s="48">
        <v>0.5</v>
      </c>
      <c r="J500" s="49">
        <v>0.3</v>
      </c>
      <c r="K500" s="49">
        <v>0.2</v>
      </c>
      <c r="L500" s="49"/>
      <c r="M500" s="49"/>
      <c r="N500" s="50">
        <f t="shared" si="413"/>
        <v>1</v>
      </c>
      <c r="O500" s="51">
        <v>1.03</v>
      </c>
      <c r="P500" s="52">
        <v>35</v>
      </c>
      <c r="Q500" s="53">
        <v>33.799999999999997</v>
      </c>
      <c r="R500" s="53">
        <v>32</v>
      </c>
      <c r="S500" s="53"/>
      <c r="T500" s="53"/>
      <c r="U500" s="54">
        <f t="shared" si="409"/>
        <v>14.02</v>
      </c>
      <c r="V500" s="55">
        <f t="shared" si="410"/>
        <v>14</v>
      </c>
      <c r="W500" s="56">
        <v>101091777000</v>
      </c>
      <c r="X500" s="57"/>
      <c r="Y500" s="56"/>
      <c r="Z500" s="56"/>
      <c r="AA500" s="57"/>
      <c r="AB500" s="58">
        <f t="shared" si="411"/>
        <v>1.53</v>
      </c>
      <c r="AC500" s="477">
        <f t="shared" si="412"/>
        <v>18.36</v>
      </c>
      <c r="AD500" s="478">
        <f t="shared" si="407"/>
        <v>12</v>
      </c>
      <c r="AE500" s="59">
        <f>ROUND(+(0.5*40/100*(I500))+(0*40/100*(J500))+(0*40/100*(L500)),2)</f>
        <v>0.1</v>
      </c>
      <c r="AF500" s="59"/>
      <c r="AG500" s="263">
        <v>19.8</v>
      </c>
      <c r="AH500" s="60">
        <f t="shared" si="414"/>
        <v>45.9</v>
      </c>
      <c r="AI500" s="55"/>
      <c r="AJ500" s="61"/>
      <c r="AK500" s="62"/>
      <c r="AL500" s="63"/>
      <c r="AM500" s="64"/>
      <c r="AN500" s="65"/>
      <c r="AO500" s="66"/>
    </row>
    <row r="501" spans="1:41" s="22" customFormat="1" ht="42" customHeight="1" x14ac:dyDescent="0.15">
      <c r="A501" s="43"/>
      <c r="B501" s="44"/>
      <c r="C501" s="80" t="s">
        <v>187</v>
      </c>
      <c r="D501" s="45" t="s">
        <v>175</v>
      </c>
      <c r="E501" s="45"/>
      <c r="F501" s="45"/>
      <c r="G501" s="46"/>
      <c r="H501" s="47" t="s">
        <v>260</v>
      </c>
      <c r="I501" s="48">
        <v>0.65</v>
      </c>
      <c r="J501" s="49">
        <v>0.35</v>
      </c>
      <c r="K501" s="49"/>
      <c r="L501" s="49"/>
      <c r="M501" s="49"/>
      <c r="N501" s="50">
        <f t="shared" si="413"/>
        <v>1</v>
      </c>
      <c r="O501" s="51">
        <v>1.03</v>
      </c>
      <c r="P501" s="52">
        <v>33.799999999999997</v>
      </c>
      <c r="Q501" s="53">
        <v>33.799999999999997</v>
      </c>
      <c r="R501" s="53"/>
      <c r="S501" s="53"/>
      <c r="T501" s="53"/>
      <c r="U501" s="54">
        <f t="shared" si="409"/>
        <v>13.93</v>
      </c>
      <c r="V501" s="55">
        <f t="shared" si="410"/>
        <v>13.93</v>
      </c>
      <c r="W501" s="56">
        <v>33915682000</v>
      </c>
      <c r="X501" s="56">
        <v>26201339000</v>
      </c>
      <c r="Y501" s="56"/>
      <c r="Z501" s="56"/>
      <c r="AA501" s="57"/>
      <c r="AB501" s="58">
        <f t="shared" si="411"/>
        <v>0.95</v>
      </c>
      <c r="AC501" s="477">
        <f t="shared" si="412"/>
        <v>11.399999999999999</v>
      </c>
      <c r="AD501" s="478">
        <f t="shared" si="407"/>
        <v>11.399999999999999</v>
      </c>
      <c r="AE501" s="59">
        <f>ROUND(+(0.5*40/100*(I501))+(0*40/100*(J501))+(0*40/100*(L501)),2)</f>
        <v>0.13</v>
      </c>
      <c r="AF501" s="59"/>
      <c r="AG501" s="263">
        <v>19.8</v>
      </c>
      <c r="AH501" s="60">
        <f t="shared" si="414"/>
        <v>45.26</v>
      </c>
      <c r="AI501" s="55"/>
      <c r="AJ501" s="61"/>
      <c r="AK501" s="62"/>
      <c r="AL501" s="63"/>
      <c r="AM501" s="64"/>
      <c r="AN501" s="65"/>
      <c r="AO501" s="66"/>
    </row>
    <row r="502" spans="1:41" s="22" customFormat="1" ht="48.75" customHeight="1" x14ac:dyDescent="0.15">
      <c r="A502" s="43"/>
      <c r="B502" s="44"/>
      <c r="C502" s="112" t="s">
        <v>261</v>
      </c>
      <c r="D502" s="104" t="s">
        <v>181</v>
      </c>
      <c r="E502" s="82"/>
      <c r="F502" s="45"/>
      <c r="G502" s="46"/>
      <c r="H502" s="47" t="s">
        <v>262</v>
      </c>
      <c r="I502" s="48">
        <v>0.51</v>
      </c>
      <c r="J502" s="49">
        <v>0.49</v>
      </c>
      <c r="K502" s="49"/>
      <c r="L502" s="49"/>
      <c r="M502" s="49"/>
      <c r="N502" s="50">
        <f t="shared" si="413"/>
        <v>1</v>
      </c>
      <c r="O502" s="51">
        <v>1.03</v>
      </c>
      <c r="P502" s="52">
        <v>35</v>
      </c>
      <c r="Q502" s="53">
        <v>33.799999999999997</v>
      </c>
      <c r="R502" s="53"/>
      <c r="S502" s="53"/>
      <c r="T502" s="53"/>
      <c r="U502" s="54">
        <f t="shared" si="409"/>
        <v>14.18</v>
      </c>
      <c r="V502" s="55">
        <f t="shared" si="410"/>
        <v>14</v>
      </c>
      <c r="W502" s="56">
        <v>44936660000</v>
      </c>
      <c r="X502" s="56">
        <v>28758328000</v>
      </c>
      <c r="Y502" s="56"/>
      <c r="Z502" s="56"/>
      <c r="AA502" s="57"/>
      <c r="AB502" s="58">
        <f t="shared" si="411"/>
        <v>1.1200000000000001</v>
      </c>
      <c r="AC502" s="477">
        <f t="shared" si="412"/>
        <v>13.440000000000001</v>
      </c>
      <c r="AD502" s="478">
        <f t="shared" si="407"/>
        <v>12</v>
      </c>
      <c r="AE502" s="59">
        <f>ROUND(+(0.5*40/100*(I502)),2)</f>
        <v>0.1</v>
      </c>
      <c r="AF502" s="59"/>
      <c r="AG502" s="263">
        <v>19.8</v>
      </c>
      <c r="AH502" s="60">
        <f t="shared" si="414"/>
        <v>45.9</v>
      </c>
      <c r="AI502" s="55"/>
      <c r="AJ502" s="61"/>
      <c r="AK502" s="62"/>
      <c r="AL502" s="63"/>
      <c r="AM502" s="64"/>
      <c r="AN502" s="65"/>
      <c r="AO502" s="66"/>
    </row>
    <row r="503" spans="1:41" s="22" customFormat="1" ht="42" customHeight="1" x14ac:dyDescent="0.15">
      <c r="A503" s="43"/>
      <c r="B503" s="44"/>
      <c r="C503" s="45" t="s">
        <v>263</v>
      </c>
      <c r="D503" s="112" t="s">
        <v>88</v>
      </c>
      <c r="E503" s="82"/>
      <c r="F503" s="45"/>
      <c r="G503" s="46"/>
      <c r="H503" s="47" t="s">
        <v>264</v>
      </c>
      <c r="I503" s="48">
        <v>0.6</v>
      </c>
      <c r="J503" s="49">
        <v>0.4</v>
      </c>
      <c r="K503" s="49"/>
      <c r="L503" s="49"/>
      <c r="M503" s="49"/>
      <c r="N503" s="50">
        <f t="shared" si="413"/>
        <v>1</v>
      </c>
      <c r="O503" s="51">
        <v>1.03</v>
      </c>
      <c r="P503" s="52">
        <v>35</v>
      </c>
      <c r="Q503" s="53">
        <v>33.799999999999997</v>
      </c>
      <c r="R503" s="53"/>
      <c r="S503" s="53"/>
      <c r="T503" s="53"/>
      <c r="U503" s="54">
        <f t="shared" si="409"/>
        <v>14.22</v>
      </c>
      <c r="V503" s="55">
        <f t="shared" si="410"/>
        <v>14</v>
      </c>
      <c r="W503" s="165">
        <v>21773835000</v>
      </c>
      <c r="X503" s="57">
        <v>54403627000</v>
      </c>
      <c r="Y503" s="56"/>
      <c r="Z503" s="56"/>
      <c r="AA503" s="57"/>
      <c r="AB503" s="58">
        <f t="shared" si="411"/>
        <v>1.06</v>
      </c>
      <c r="AC503" s="477">
        <f t="shared" si="412"/>
        <v>12.72</v>
      </c>
      <c r="AD503" s="478">
        <f t="shared" si="407"/>
        <v>12</v>
      </c>
      <c r="AE503" s="59">
        <f>ROUND(+(0.5*40/100*(I503))+(0*40/100*(J503))+(0*40/100*(L503)),2)</f>
        <v>0.12</v>
      </c>
      <c r="AF503" s="59"/>
      <c r="AG503" s="491">
        <v>32</v>
      </c>
      <c r="AH503" s="60">
        <f t="shared" si="414"/>
        <v>58.12</v>
      </c>
      <c r="AI503" s="55"/>
      <c r="AJ503" s="61"/>
      <c r="AK503" s="62"/>
      <c r="AL503" s="63"/>
      <c r="AM503" s="64"/>
      <c r="AN503" s="65"/>
      <c r="AO503" s="66"/>
    </row>
    <row r="504" spans="1:41" s="22" customFormat="1" ht="42" customHeight="1" x14ac:dyDescent="0.15">
      <c r="A504" s="43"/>
      <c r="B504" s="44"/>
      <c r="C504" s="82" t="s">
        <v>182</v>
      </c>
      <c r="D504" s="112" t="s">
        <v>265</v>
      </c>
      <c r="E504" s="82"/>
      <c r="F504" s="45"/>
      <c r="G504" s="46"/>
      <c r="H504" s="47" t="s">
        <v>266</v>
      </c>
      <c r="I504" s="48">
        <v>0.65</v>
      </c>
      <c r="J504" s="49">
        <v>0.35</v>
      </c>
      <c r="K504" s="49"/>
      <c r="L504" s="49"/>
      <c r="M504" s="49"/>
      <c r="N504" s="50">
        <f t="shared" si="413"/>
        <v>1</v>
      </c>
      <c r="O504" s="51">
        <v>1.03</v>
      </c>
      <c r="P504" s="52">
        <v>35</v>
      </c>
      <c r="Q504" s="53">
        <v>33.799999999999997</v>
      </c>
      <c r="R504" s="53"/>
      <c r="S504" s="53"/>
      <c r="T504" s="53"/>
      <c r="U504" s="54">
        <f t="shared" si="409"/>
        <v>14.25</v>
      </c>
      <c r="V504" s="55">
        <f t="shared" si="410"/>
        <v>14</v>
      </c>
      <c r="W504" s="165">
        <v>25007865000</v>
      </c>
      <c r="X504" s="57">
        <v>43299727000</v>
      </c>
      <c r="Y504" s="56"/>
      <c r="Z504" s="56"/>
      <c r="AA504" s="57"/>
      <c r="AB504" s="58">
        <f t="shared" si="411"/>
        <v>0.95</v>
      </c>
      <c r="AC504" s="477">
        <f t="shared" si="412"/>
        <v>11.399999999999999</v>
      </c>
      <c r="AD504" s="478">
        <f t="shared" si="407"/>
        <v>11.399999999999999</v>
      </c>
      <c r="AE504" s="59">
        <f>ROUND(+(0.5*40/100*(I504))+(0*40/100*(J504))+(0*40/100*(L504)),2)</f>
        <v>0.13</v>
      </c>
      <c r="AF504" s="59"/>
      <c r="AG504" s="491">
        <v>32</v>
      </c>
      <c r="AH504" s="60">
        <f t="shared" si="414"/>
        <v>57.53</v>
      </c>
      <c r="AI504" s="55"/>
      <c r="AJ504" s="61"/>
      <c r="AK504" s="62"/>
      <c r="AL504" s="63"/>
      <c r="AM504" s="64"/>
      <c r="AN504" s="65"/>
      <c r="AO504" s="66"/>
    </row>
    <row r="505" spans="1:41" s="22" customFormat="1" ht="42" customHeight="1" x14ac:dyDescent="0.15">
      <c r="A505" s="43"/>
      <c r="B505" s="44"/>
      <c r="C505" s="113" t="s">
        <v>267</v>
      </c>
      <c r="D505" s="82" t="s">
        <v>268</v>
      </c>
      <c r="E505" s="112" t="s">
        <v>269</v>
      </c>
      <c r="F505" s="45"/>
      <c r="G505" s="79"/>
      <c r="H505" s="47" t="s">
        <v>270</v>
      </c>
      <c r="I505" s="48"/>
      <c r="J505" s="49"/>
      <c r="K505" s="49"/>
      <c r="L505" s="49"/>
      <c r="M505" s="49"/>
      <c r="N505" s="50">
        <f t="shared" si="413"/>
        <v>0</v>
      </c>
      <c r="O505" s="51">
        <v>1.03</v>
      </c>
      <c r="P505" s="52"/>
      <c r="Q505" s="53"/>
      <c r="R505" s="53"/>
      <c r="S505" s="53"/>
      <c r="T505" s="53"/>
      <c r="U505" s="54">
        <f t="shared" si="409"/>
        <v>0</v>
      </c>
      <c r="V505" s="55">
        <f t="shared" si="410"/>
        <v>0</v>
      </c>
      <c r="W505" s="56"/>
      <c r="X505" s="56"/>
      <c r="Y505" s="56"/>
      <c r="Z505" s="56"/>
      <c r="AA505" s="57"/>
      <c r="AB505" s="58">
        <f t="shared" si="411"/>
        <v>0</v>
      </c>
      <c r="AC505" s="477">
        <f t="shared" si="412"/>
        <v>0</v>
      </c>
      <c r="AD505" s="478">
        <f t="shared" si="407"/>
        <v>0</v>
      </c>
      <c r="AE505" s="59">
        <f>ROUND(+(0.5*40/100*(I505))+(0*40/100*(J505))+(0*40/100*(L505)),2)</f>
        <v>0</v>
      </c>
      <c r="AF505" s="59"/>
      <c r="AG505" s="491">
        <v>32</v>
      </c>
      <c r="AH505" s="60">
        <f t="shared" si="414"/>
        <v>32</v>
      </c>
      <c r="AI505" s="55"/>
      <c r="AJ505" s="61"/>
      <c r="AK505" s="62"/>
      <c r="AL505" s="63"/>
      <c r="AM505" s="64"/>
      <c r="AN505" s="65"/>
      <c r="AO505" s="66"/>
    </row>
    <row r="506" spans="1:41" s="22" customFormat="1" ht="42" customHeight="1" x14ac:dyDescent="0.15">
      <c r="A506" s="43"/>
      <c r="B506" s="44"/>
      <c r="C506" s="45" t="s">
        <v>271</v>
      </c>
      <c r="D506" s="113" t="s">
        <v>272</v>
      </c>
      <c r="E506" s="45"/>
      <c r="F506" s="45"/>
      <c r="G506" s="46"/>
      <c r="H506" s="47" t="s">
        <v>273</v>
      </c>
      <c r="I506" s="48">
        <v>0.61</v>
      </c>
      <c r="J506" s="49">
        <v>0.39</v>
      </c>
      <c r="K506" s="49"/>
      <c r="L506" s="49"/>
      <c r="M506" s="49"/>
      <c r="N506" s="50">
        <f t="shared" si="413"/>
        <v>1</v>
      </c>
      <c r="O506" s="51">
        <v>1.03</v>
      </c>
      <c r="P506" s="52">
        <v>35</v>
      </c>
      <c r="Q506" s="53">
        <v>32</v>
      </c>
      <c r="R506" s="53"/>
      <c r="S506" s="53"/>
      <c r="T506" s="53"/>
      <c r="U506" s="54">
        <f t="shared" si="409"/>
        <v>13.94</v>
      </c>
      <c r="V506" s="55">
        <f t="shared" si="410"/>
        <v>13.94</v>
      </c>
      <c r="W506" s="72">
        <v>15058005000</v>
      </c>
      <c r="X506" s="105">
        <v>56741153000</v>
      </c>
      <c r="Y506" s="72"/>
      <c r="Z506" s="68"/>
      <c r="AA506" s="57"/>
      <c r="AB506" s="58">
        <f t="shared" si="411"/>
        <v>0.95</v>
      </c>
      <c r="AC506" s="477">
        <f t="shared" si="412"/>
        <v>11.399999999999999</v>
      </c>
      <c r="AD506" s="478">
        <f t="shared" si="407"/>
        <v>11.399999999999999</v>
      </c>
      <c r="AE506" s="59">
        <f>ROUND(+(0.5*40/100*(I506))+(0.5*40/100*(J506)),2)</f>
        <v>0.2</v>
      </c>
      <c r="AF506" s="59"/>
      <c r="AG506" s="491">
        <v>32</v>
      </c>
      <c r="AH506" s="60">
        <f t="shared" si="414"/>
        <v>57.54</v>
      </c>
      <c r="AI506" s="55"/>
      <c r="AJ506" s="61"/>
      <c r="AK506" s="62"/>
      <c r="AL506" s="63"/>
      <c r="AM506" s="64"/>
      <c r="AN506" s="65"/>
      <c r="AO506" s="66"/>
    </row>
    <row r="507" spans="1:41" s="22" customFormat="1" ht="42" customHeight="1" x14ac:dyDescent="0.15">
      <c r="A507" s="43"/>
      <c r="B507" s="44"/>
      <c r="C507" s="113" t="s">
        <v>274</v>
      </c>
      <c r="D507" s="82" t="s">
        <v>275</v>
      </c>
      <c r="E507" s="45"/>
      <c r="F507" s="45"/>
      <c r="G507" s="46"/>
      <c r="H507" s="47" t="s">
        <v>54</v>
      </c>
      <c r="I507" s="48">
        <v>0.501</v>
      </c>
      <c r="J507" s="49">
        <v>0.499</v>
      </c>
      <c r="K507" s="49"/>
      <c r="L507" s="49"/>
      <c r="M507" s="49"/>
      <c r="N507" s="50">
        <f t="shared" si="413"/>
        <v>1</v>
      </c>
      <c r="O507" s="51">
        <v>1.03</v>
      </c>
      <c r="P507" s="52">
        <v>35</v>
      </c>
      <c r="Q507" s="53">
        <v>35</v>
      </c>
      <c r="R507" s="53"/>
      <c r="S507" s="53"/>
      <c r="T507" s="53"/>
      <c r="U507" s="54">
        <f t="shared" si="409"/>
        <v>14.42</v>
      </c>
      <c r="V507" s="55">
        <f t="shared" si="410"/>
        <v>14</v>
      </c>
      <c r="W507" s="56">
        <v>18087304000</v>
      </c>
      <c r="X507" s="57">
        <v>43990756000</v>
      </c>
      <c r="Y507" s="72"/>
      <c r="Z507" s="68"/>
      <c r="AA507" s="57"/>
      <c r="AB507" s="58">
        <f t="shared" si="411"/>
        <v>0.94</v>
      </c>
      <c r="AC507" s="477">
        <f t="shared" si="412"/>
        <v>11.28</v>
      </c>
      <c r="AD507" s="478">
        <f t="shared" si="407"/>
        <v>11.28</v>
      </c>
      <c r="AE507" s="59">
        <f>ROUND(+(1.5*40/100*(I507))+(0.5*40/100*(J507)),2)</f>
        <v>0.4</v>
      </c>
      <c r="AF507" s="59"/>
      <c r="AG507" s="491">
        <v>32</v>
      </c>
      <c r="AH507" s="60">
        <f t="shared" si="414"/>
        <v>57.68</v>
      </c>
      <c r="AI507" s="55"/>
      <c r="AJ507" s="61"/>
      <c r="AK507" s="62"/>
      <c r="AL507" s="63"/>
      <c r="AM507" s="64"/>
      <c r="AN507" s="65"/>
      <c r="AO507" s="66"/>
    </row>
    <row r="508" spans="1:41" s="22" customFormat="1" ht="42" customHeight="1" x14ac:dyDescent="0.15">
      <c r="A508" s="43"/>
      <c r="B508" s="44"/>
      <c r="C508" s="112" t="s">
        <v>276</v>
      </c>
      <c r="D508" s="45" t="s">
        <v>183</v>
      </c>
      <c r="E508" s="45"/>
      <c r="F508" s="45"/>
      <c r="G508" s="46"/>
      <c r="H508" s="47" t="s">
        <v>277</v>
      </c>
      <c r="I508" s="48">
        <v>0.501</v>
      </c>
      <c r="J508" s="49">
        <v>0.499</v>
      </c>
      <c r="K508" s="49"/>
      <c r="L508" s="49"/>
      <c r="M508" s="49"/>
      <c r="N508" s="50">
        <f t="shared" si="413"/>
        <v>1</v>
      </c>
      <c r="O508" s="51">
        <v>1.03</v>
      </c>
      <c r="P508" s="52">
        <v>35</v>
      </c>
      <c r="Q508" s="166">
        <v>33.799999999999997</v>
      </c>
      <c r="R508" s="53"/>
      <c r="S508" s="53"/>
      <c r="T508" s="53"/>
      <c r="U508" s="54">
        <f t="shared" si="409"/>
        <v>14.17</v>
      </c>
      <c r="V508" s="55">
        <f t="shared" si="410"/>
        <v>14</v>
      </c>
      <c r="W508" s="57">
        <v>21164134000</v>
      </c>
      <c r="X508" s="57">
        <v>40023741000</v>
      </c>
      <c r="Y508" s="57"/>
      <c r="Z508" s="56"/>
      <c r="AA508" s="57"/>
      <c r="AB508" s="58">
        <f t="shared" si="411"/>
        <v>0.93</v>
      </c>
      <c r="AC508" s="477">
        <f t="shared" si="412"/>
        <v>11.16</v>
      </c>
      <c r="AD508" s="478">
        <f t="shared" si="407"/>
        <v>11.16</v>
      </c>
      <c r="AE508" s="59">
        <f>ROUND(+(1*40/100*(J508)),2)</f>
        <v>0.2</v>
      </c>
      <c r="AF508" s="59"/>
      <c r="AG508" s="491">
        <v>32</v>
      </c>
      <c r="AH508" s="60">
        <f t="shared" si="414"/>
        <v>57.36</v>
      </c>
      <c r="AI508" s="55"/>
      <c r="AJ508" s="61"/>
      <c r="AK508" s="62"/>
      <c r="AL508" s="63"/>
      <c r="AM508" s="64"/>
      <c r="AN508" s="65"/>
      <c r="AO508" s="66"/>
    </row>
    <row r="509" spans="1:41" s="22" customFormat="1" ht="57" customHeight="1" x14ac:dyDescent="0.15">
      <c r="A509" s="43"/>
      <c r="B509" s="44"/>
      <c r="C509" s="45" t="s">
        <v>278</v>
      </c>
      <c r="D509" s="45" t="s">
        <v>279</v>
      </c>
      <c r="E509" s="45"/>
      <c r="F509" s="45"/>
      <c r="G509" s="46"/>
      <c r="H509" s="47" t="s">
        <v>280</v>
      </c>
      <c r="I509" s="48">
        <v>0.7</v>
      </c>
      <c r="J509" s="49">
        <v>0.3</v>
      </c>
      <c r="K509" s="49"/>
      <c r="L509" s="49"/>
      <c r="M509" s="49"/>
      <c r="N509" s="50">
        <f t="shared" si="413"/>
        <v>1</v>
      </c>
      <c r="O509" s="51">
        <v>1.03</v>
      </c>
      <c r="P509" s="52">
        <v>33.799999999999997</v>
      </c>
      <c r="Q509" s="166">
        <v>33.799999999999997</v>
      </c>
      <c r="R509" s="53"/>
      <c r="S509" s="53"/>
      <c r="T509" s="53"/>
      <c r="U509" s="54">
        <f t="shared" si="409"/>
        <v>13.93</v>
      </c>
      <c r="V509" s="55">
        <f t="shared" si="410"/>
        <v>13.93</v>
      </c>
      <c r="W509" s="57">
        <v>38973416000</v>
      </c>
      <c r="X509" s="57">
        <v>22761924000</v>
      </c>
      <c r="Y509" s="57"/>
      <c r="Z509" s="56"/>
      <c r="AA509" s="57"/>
      <c r="AB509" s="58">
        <f t="shared" si="411"/>
        <v>1.03</v>
      </c>
      <c r="AC509" s="477">
        <f t="shared" si="412"/>
        <v>12.36</v>
      </c>
      <c r="AD509" s="478">
        <f t="shared" si="407"/>
        <v>12</v>
      </c>
      <c r="AE509" s="59">
        <f>ROUND(+(0.5*40/100*(I509))+(0*40/100*(J509)),2)</f>
        <v>0.14000000000000001</v>
      </c>
      <c r="AF509" s="59"/>
      <c r="AG509" s="491">
        <v>32</v>
      </c>
      <c r="AH509" s="60">
        <f t="shared" si="414"/>
        <v>58.07</v>
      </c>
      <c r="AI509" s="55"/>
      <c r="AJ509" s="61"/>
      <c r="AK509" s="62"/>
      <c r="AL509" s="63"/>
      <c r="AM509" s="64"/>
      <c r="AN509" s="65"/>
      <c r="AO509" s="66"/>
    </row>
    <row r="510" spans="1:41" s="22" customFormat="1" ht="42" customHeight="1" x14ac:dyDescent="0.15">
      <c r="A510" s="43"/>
      <c r="B510" s="44"/>
      <c r="C510" s="45"/>
      <c r="D510" s="45"/>
      <c r="E510" s="45"/>
      <c r="F510" s="45"/>
      <c r="G510" s="46"/>
      <c r="H510" s="47"/>
      <c r="I510" s="48"/>
      <c r="J510" s="49"/>
      <c r="K510" s="49"/>
      <c r="L510" s="49"/>
      <c r="M510" s="49"/>
      <c r="N510" s="50"/>
      <c r="O510" s="51"/>
      <c r="P510" s="52"/>
      <c r="Q510" s="166"/>
      <c r="R510" s="53"/>
      <c r="S510" s="53"/>
      <c r="T510" s="53"/>
      <c r="U510" s="54"/>
      <c r="V510" s="55"/>
      <c r="W510" s="57"/>
      <c r="X510" s="57"/>
      <c r="Y510" s="57"/>
      <c r="Z510" s="167"/>
      <c r="AA510" s="57"/>
      <c r="AB510" s="58">
        <f t="shared" si="411"/>
        <v>0</v>
      </c>
      <c r="AC510" s="477">
        <f t="shared" si="412"/>
        <v>0</v>
      </c>
      <c r="AD510" s="478">
        <f t="shared" si="407"/>
        <v>0</v>
      </c>
      <c r="AE510" s="59"/>
      <c r="AF510" s="59"/>
      <c r="AG510" s="491"/>
      <c r="AH510" s="60">
        <f t="shared" si="414"/>
        <v>0</v>
      </c>
      <c r="AI510" s="55"/>
      <c r="AJ510" s="61"/>
      <c r="AK510" s="62"/>
      <c r="AL510" s="63"/>
      <c r="AM510" s="64"/>
      <c r="AN510" s="65"/>
      <c r="AO510" s="66"/>
    </row>
    <row r="511" spans="1:41" s="22" customFormat="1" ht="42" customHeight="1" x14ac:dyDescent="0.15">
      <c r="A511" s="43"/>
      <c r="B511" s="44"/>
      <c r="C511" s="82"/>
      <c r="D511" s="45"/>
      <c r="E511" s="82"/>
      <c r="F511" s="45"/>
      <c r="G511" s="46"/>
      <c r="H511" s="47"/>
      <c r="I511" s="48"/>
      <c r="J511" s="49"/>
      <c r="K511" s="49"/>
      <c r="L511" s="49"/>
      <c r="M511" s="49"/>
      <c r="N511" s="50"/>
      <c r="O511" s="51"/>
      <c r="P511" s="52"/>
      <c r="Q511" s="53"/>
      <c r="R511" s="53"/>
      <c r="S511" s="53"/>
      <c r="T511" s="53"/>
      <c r="U511" s="54"/>
      <c r="V511" s="55"/>
      <c r="W511" s="168"/>
      <c r="X511" s="57"/>
      <c r="Y511" s="56"/>
      <c r="Z511" s="56"/>
      <c r="AA511" s="57"/>
      <c r="AB511" s="58">
        <f t="shared" si="411"/>
        <v>0</v>
      </c>
      <c r="AC511" s="477">
        <f t="shared" si="412"/>
        <v>0</v>
      </c>
      <c r="AD511" s="478">
        <f t="shared" si="407"/>
        <v>0</v>
      </c>
      <c r="AE511" s="59"/>
      <c r="AF511" s="59"/>
      <c r="AG511" s="491"/>
      <c r="AH511" s="60">
        <f t="shared" si="414"/>
        <v>0</v>
      </c>
      <c r="AI511" s="55"/>
      <c r="AJ511" s="61"/>
      <c r="AK511" s="62"/>
      <c r="AL511" s="63"/>
      <c r="AM511" s="64"/>
      <c r="AN511" s="65"/>
      <c r="AO511" s="66"/>
    </row>
    <row r="512" spans="1:41" s="22" customFormat="1" ht="42" customHeight="1" x14ac:dyDescent="0.15">
      <c r="A512" s="43"/>
      <c r="B512" s="44"/>
      <c r="C512" s="45"/>
      <c r="D512" s="45" t="s">
        <v>281</v>
      </c>
      <c r="E512" s="82"/>
      <c r="F512" s="45"/>
      <c r="G512" s="46"/>
      <c r="H512" s="169" t="s">
        <v>282</v>
      </c>
      <c r="I512" s="48">
        <v>0.67</v>
      </c>
      <c r="J512" s="49">
        <v>0.33</v>
      </c>
      <c r="K512" s="49"/>
      <c r="L512" s="49"/>
      <c r="M512" s="49"/>
      <c r="N512" s="50">
        <f>SUM(I512:M512)</f>
        <v>1</v>
      </c>
      <c r="O512" s="51">
        <v>1.03</v>
      </c>
      <c r="P512" s="52">
        <v>35</v>
      </c>
      <c r="Q512" s="53">
        <v>32</v>
      </c>
      <c r="R512" s="53"/>
      <c r="S512" s="53"/>
      <c r="T512" s="53"/>
      <c r="U512" s="54">
        <f>ROUND((((P512*14/35*I512)+(Q512*14/35*J512)+(R512*14/35*K512)+(S512*14/35*L512)+(T512*14/35*M512))*O512),2)</f>
        <v>14.01</v>
      </c>
      <c r="V512" s="55">
        <f>IF(U512&gt;=14,14,U512)</f>
        <v>14</v>
      </c>
      <c r="W512" s="57"/>
      <c r="X512" s="57">
        <v>52401414000</v>
      </c>
      <c r="Y512" s="56"/>
      <c r="Z512" s="56"/>
      <c r="AA512" s="57"/>
      <c r="AB512" s="58">
        <f t="shared" si="411"/>
        <v>0.52</v>
      </c>
      <c r="AC512" s="477">
        <f t="shared" si="412"/>
        <v>6.24</v>
      </c>
      <c r="AD512" s="478">
        <f t="shared" si="407"/>
        <v>6.24</v>
      </c>
      <c r="AE512" s="59">
        <f>ROUND(+(0.5*40/100*(I512))+(0*40/100*(J512))+(0*40/100*(L512)),2)</f>
        <v>0.13</v>
      </c>
      <c r="AF512" s="59"/>
      <c r="AG512" s="491">
        <v>32</v>
      </c>
      <c r="AH512" s="60">
        <f t="shared" si="414"/>
        <v>52.370000000000005</v>
      </c>
      <c r="AI512" s="55"/>
      <c r="AJ512" s="61"/>
      <c r="AK512" s="62"/>
      <c r="AL512" s="63"/>
      <c r="AM512" s="64"/>
      <c r="AN512" s="65"/>
      <c r="AO512" s="66"/>
    </row>
    <row r="513" spans="1:47" s="22" customFormat="1" ht="42" customHeight="1" x14ac:dyDescent="0.15">
      <c r="A513" s="43"/>
      <c r="B513" s="44"/>
      <c r="C513" s="45"/>
      <c r="D513" s="80"/>
      <c r="E513" s="82"/>
      <c r="F513" s="45"/>
      <c r="G513" s="46"/>
      <c r="H513" s="47"/>
      <c r="I513" s="48"/>
      <c r="J513" s="49"/>
      <c r="K513" s="49"/>
      <c r="L513" s="49"/>
      <c r="M513" s="49"/>
      <c r="N513" s="50"/>
      <c r="O513" s="51"/>
      <c r="P513" s="52"/>
      <c r="Q513" s="53"/>
      <c r="R513" s="53"/>
      <c r="S513" s="53"/>
      <c r="T513" s="53"/>
      <c r="U513" s="54"/>
      <c r="V513" s="55"/>
      <c r="W513" s="56"/>
      <c r="X513" s="57"/>
      <c r="Y513" s="56"/>
      <c r="Z513" s="56"/>
      <c r="AA513" s="57"/>
      <c r="AB513" s="58">
        <f t="shared" si="411"/>
        <v>0</v>
      </c>
      <c r="AC513" s="477">
        <f t="shared" si="412"/>
        <v>0</v>
      </c>
      <c r="AD513" s="478">
        <f t="shared" si="407"/>
        <v>0</v>
      </c>
      <c r="AE513" s="59"/>
      <c r="AF513" s="59"/>
      <c r="AG513" s="491"/>
      <c r="AH513" s="60">
        <f t="shared" si="414"/>
        <v>0</v>
      </c>
      <c r="AI513" s="55"/>
      <c r="AJ513" s="61"/>
      <c r="AK513" s="62"/>
      <c r="AL513" s="63"/>
      <c r="AM513" s="64"/>
      <c r="AN513" s="65"/>
      <c r="AO513" s="66"/>
    </row>
    <row r="514" spans="1:47" s="22" customFormat="1" ht="42" customHeight="1" x14ac:dyDescent="0.15">
      <c r="A514" s="43"/>
      <c r="B514" s="44"/>
      <c r="C514" s="80" t="s">
        <v>283</v>
      </c>
      <c r="D514" s="170" t="s">
        <v>284</v>
      </c>
      <c r="E514" s="170" t="s">
        <v>242</v>
      </c>
      <c r="F514" s="73"/>
      <c r="G514" s="79"/>
      <c r="H514" s="47" t="s">
        <v>285</v>
      </c>
      <c r="I514" s="48">
        <v>0.45</v>
      </c>
      <c r="J514" s="49">
        <v>0.3</v>
      </c>
      <c r="K514" s="50">
        <v>0.25</v>
      </c>
      <c r="L514" s="49"/>
      <c r="M514" s="49"/>
      <c r="N514" s="50">
        <f t="shared" ref="N514:N519" si="415">SUM(I514:M514)</f>
        <v>1</v>
      </c>
      <c r="O514" s="51">
        <v>1.03</v>
      </c>
      <c r="P514" s="52">
        <v>35</v>
      </c>
      <c r="Q514" s="53">
        <v>32</v>
      </c>
      <c r="R514" s="53">
        <v>35</v>
      </c>
      <c r="S514" s="53"/>
      <c r="T514" s="53"/>
      <c r="U514" s="54">
        <f t="shared" ref="U514:U519" si="416">ROUND((((P514*14/35*I514)+(Q514*14/35*J514)+(R514*14/35*K514)+(S514*14/35*L514)+(T514*14/35*M514))*O514),2)</f>
        <v>14.05</v>
      </c>
      <c r="V514" s="55">
        <f t="shared" ref="V514:V519" si="417">IF(U514&gt;=14,14,U514)</f>
        <v>14</v>
      </c>
      <c r="W514" s="56">
        <v>200000000000</v>
      </c>
      <c r="X514" s="56"/>
      <c r="Y514" s="68"/>
      <c r="Z514" s="56"/>
      <c r="AA514" s="56"/>
      <c r="AB514" s="58">
        <f t="shared" si="411"/>
        <v>2.73</v>
      </c>
      <c r="AC514" s="477">
        <f t="shared" si="412"/>
        <v>32.76</v>
      </c>
      <c r="AD514" s="478">
        <f t="shared" si="407"/>
        <v>12</v>
      </c>
      <c r="AE514" s="59">
        <f>ROUND(+(0.5*40/100*(I514)),2)</f>
        <v>0.09</v>
      </c>
      <c r="AF514" s="59"/>
      <c r="AG514" s="491">
        <v>32</v>
      </c>
      <c r="AH514" s="60">
        <f t="shared" si="414"/>
        <v>58.09</v>
      </c>
      <c r="AI514" s="55"/>
      <c r="AJ514" s="61"/>
      <c r="AK514" s="62"/>
      <c r="AL514" s="63"/>
      <c r="AM514" s="64"/>
      <c r="AN514" s="65"/>
      <c r="AO514" s="66"/>
    </row>
    <row r="515" spans="1:47" s="22" customFormat="1" ht="42" customHeight="1" x14ac:dyDescent="0.15">
      <c r="A515" s="43"/>
      <c r="B515" s="44"/>
      <c r="C515" s="80" t="s">
        <v>286</v>
      </c>
      <c r="D515" s="170" t="s">
        <v>287</v>
      </c>
      <c r="E515" s="80" t="s">
        <v>181</v>
      </c>
      <c r="F515" s="73"/>
      <c r="G515" s="79"/>
      <c r="H515" s="47" t="s">
        <v>168</v>
      </c>
      <c r="I515" s="48">
        <v>0.36</v>
      </c>
      <c r="J515" s="49">
        <v>0.34</v>
      </c>
      <c r="K515" s="50">
        <v>0.3</v>
      </c>
      <c r="L515" s="49"/>
      <c r="M515" s="49"/>
      <c r="N515" s="50">
        <f t="shared" si="415"/>
        <v>1</v>
      </c>
      <c r="O515" s="51">
        <v>1.03</v>
      </c>
      <c r="P515" s="52">
        <v>35</v>
      </c>
      <c r="Q515" s="53">
        <v>33.799999999999997</v>
      </c>
      <c r="R515" s="53">
        <v>33.799999999999997</v>
      </c>
      <c r="S515" s="53"/>
      <c r="T515" s="53"/>
      <c r="U515" s="54">
        <f t="shared" si="416"/>
        <v>14.1</v>
      </c>
      <c r="V515" s="55">
        <f t="shared" si="417"/>
        <v>14</v>
      </c>
      <c r="W515" s="57">
        <v>67949988000</v>
      </c>
      <c r="X515" s="56">
        <v>12205894000</v>
      </c>
      <c r="Y515" s="68">
        <v>26713231000</v>
      </c>
      <c r="Z515" s="56"/>
      <c r="AA515" s="56"/>
      <c r="AB515" s="58">
        <f t="shared" si="411"/>
        <v>1.1100000000000001</v>
      </c>
      <c r="AC515" s="477">
        <f t="shared" si="412"/>
        <v>13.32</v>
      </c>
      <c r="AD515" s="478">
        <f t="shared" si="407"/>
        <v>12</v>
      </c>
      <c r="AE515" s="59">
        <f>ROUND(+(0.5*40/100*(I515)),2)</f>
        <v>7.0000000000000007E-2</v>
      </c>
      <c r="AF515" s="59"/>
      <c r="AG515" s="491">
        <v>32</v>
      </c>
      <c r="AH515" s="60">
        <f t="shared" si="414"/>
        <v>58.07</v>
      </c>
      <c r="AI515" s="55"/>
      <c r="AJ515" s="61"/>
      <c r="AK515" s="62"/>
      <c r="AL515" s="63"/>
      <c r="AM515" s="64"/>
      <c r="AN515" s="65"/>
      <c r="AO515" s="66"/>
    </row>
    <row r="516" spans="1:47" s="22" customFormat="1" ht="50.25" customHeight="1" x14ac:dyDescent="0.15">
      <c r="A516" s="43"/>
      <c r="B516" s="171"/>
      <c r="C516" s="170" t="s">
        <v>288</v>
      </c>
      <c r="D516" s="73" t="s">
        <v>289</v>
      </c>
      <c r="E516" s="170" t="s">
        <v>290</v>
      </c>
      <c r="F516" s="170" t="s">
        <v>291</v>
      </c>
      <c r="G516" s="83"/>
      <c r="H516" s="47" t="s">
        <v>292</v>
      </c>
      <c r="I516" s="172">
        <v>0.375</v>
      </c>
      <c r="J516" s="49">
        <v>0.2</v>
      </c>
      <c r="K516" s="49">
        <v>0.1</v>
      </c>
      <c r="L516" s="49">
        <v>0.32500000000000001</v>
      </c>
      <c r="M516" s="49"/>
      <c r="N516" s="50">
        <f t="shared" si="415"/>
        <v>1</v>
      </c>
      <c r="O516" s="51">
        <v>1.03</v>
      </c>
      <c r="P516" s="52">
        <v>33.799999999999997</v>
      </c>
      <c r="Q516" s="53">
        <v>30</v>
      </c>
      <c r="R516" s="53">
        <v>30</v>
      </c>
      <c r="S516" s="53">
        <v>35</v>
      </c>
      <c r="T516" s="53"/>
      <c r="U516" s="54">
        <f t="shared" si="416"/>
        <v>13.62</v>
      </c>
      <c r="V516" s="55">
        <f t="shared" si="417"/>
        <v>13.62</v>
      </c>
      <c r="W516" s="68">
        <v>4223550000</v>
      </c>
      <c r="X516" s="57">
        <v>6293477000</v>
      </c>
      <c r="Y516" s="57"/>
      <c r="Z516" s="57">
        <v>96161549000</v>
      </c>
      <c r="AA516" s="56"/>
      <c r="AB516" s="58">
        <f t="shared" si="411"/>
        <v>1.03</v>
      </c>
      <c r="AC516" s="477">
        <f t="shared" si="412"/>
        <v>12.36</v>
      </c>
      <c r="AD516" s="478">
        <f t="shared" si="407"/>
        <v>12</v>
      </c>
      <c r="AE516" s="59">
        <f>ROUND((2*40/100*(I516))+(0.5*40/100*(J516+L516)),2)</f>
        <v>0.41</v>
      </c>
      <c r="AF516" s="59"/>
      <c r="AG516" s="491">
        <v>32</v>
      </c>
      <c r="AH516" s="60">
        <f t="shared" si="414"/>
        <v>58.029999999999994</v>
      </c>
      <c r="AI516" s="55"/>
      <c r="AJ516" s="61"/>
      <c r="AK516" s="62"/>
      <c r="AL516" s="63"/>
      <c r="AM516" s="64"/>
      <c r="AN516" s="65"/>
      <c r="AO516" s="66"/>
    </row>
    <row r="517" spans="1:47" s="22" customFormat="1" ht="50.25" customHeight="1" x14ac:dyDescent="0.15">
      <c r="A517" s="43"/>
      <c r="B517" s="171"/>
      <c r="C517" s="69" t="s">
        <v>293</v>
      </c>
      <c r="D517" s="45" t="s">
        <v>294</v>
      </c>
      <c r="E517" s="170"/>
      <c r="F517" s="73" t="s">
        <v>196</v>
      </c>
      <c r="G517" s="83"/>
      <c r="H517" s="47" t="s">
        <v>250</v>
      </c>
      <c r="I517" s="172">
        <v>0.4</v>
      </c>
      <c r="J517" s="49">
        <v>0.3</v>
      </c>
      <c r="K517" s="49"/>
      <c r="L517" s="49">
        <v>0.3</v>
      </c>
      <c r="M517" s="49"/>
      <c r="N517" s="50">
        <f t="shared" si="415"/>
        <v>1</v>
      </c>
      <c r="O517" s="51">
        <v>1.03</v>
      </c>
      <c r="P517" s="52">
        <v>35</v>
      </c>
      <c r="Q517" s="53">
        <v>30</v>
      </c>
      <c r="R517" s="53"/>
      <c r="S517" s="53">
        <v>35</v>
      </c>
      <c r="T517" s="53"/>
      <c r="U517" s="54">
        <f t="shared" si="416"/>
        <v>13.8</v>
      </c>
      <c r="V517" s="55">
        <f t="shared" si="417"/>
        <v>13.8</v>
      </c>
      <c r="W517" s="68">
        <v>51891057000</v>
      </c>
      <c r="X517" s="57">
        <v>5109589000</v>
      </c>
      <c r="Y517" s="57"/>
      <c r="Z517" s="57">
        <v>60685757000</v>
      </c>
      <c r="AA517" s="56"/>
      <c r="AB517" s="58">
        <f t="shared" si="411"/>
        <v>1.23</v>
      </c>
      <c r="AC517" s="477">
        <f t="shared" si="412"/>
        <v>14.76</v>
      </c>
      <c r="AD517" s="478">
        <f t="shared" si="407"/>
        <v>12</v>
      </c>
      <c r="AE517" s="59">
        <f>ROUND(+(0.5*40/100*(L517+I517)),2)</f>
        <v>0.14000000000000001</v>
      </c>
      <c r="AF517" s="59"/>
      <c r="AG517" s="491">
        <v>32</v>
      </c>
      <c r="AH517" s="60">
        <f t="shared" si="414"/>
        <v>57.94</v>
      </c>
      <c r="AI517" s="55"/>
      <c r="AJ517" s="61"/>
      <c r="AK517" s="62"/>
      <c r="AL517" s="63"/>
      <c r="AM517" s="64"/>
      <c r="AN517" s="65"/>
      <c r="AO517" s="66"/>
      <c r="AS517" s="22">
        <v>92.5</v>
      </c>
      <c r="AT517" s="173">
        <v>85</v>
      </c>
    </row>
    <row r="518" spans="1:47" s="22" customFormat="1" ht="50.25" customHeight="1" x14ac:dyDescent="0.15">
      <c r="A518" s="43"/>
      <c r="B518" s="171"/>
      <c r="C518" s="69" t="s">
        <v>295</v>
      </c>
      <c r="D518" s="45" t="s">
        <v>241</v>
      </c>
      <c r="E518" s="170" t="s">
        <v>109</v>
      </c>
      <c r="F518" s="73"/>
      <c r="G518" s="83"/>
      <c r="H518" s="47" t="s">
        <v>295</v>
      </c>
      <c r="I518" s="172">
        <v>0.4</v>
      </c>
      <c r="J518" s="49">
        <v>0.3</v>
      </c>
      <c r="K518" s="49">
        <v>0.3</v>
      </c>
      <c r="L518" s="49"/>
      <c r="M518" s="49"/>
      <c r="N518" s="50">
        <f t="shared" si="415"/>
        <v>1</v>
      </c>
      <c r="O518" s="51">
        <v>1.03</v>
      </c>
      <c r="P518" s="52"/>
      <c r="Q518" s="53"/>
      <c r="R518" s="53"/>
      <c r="S518" s="53"/>
      <c r="T518" s="53"/>
      <c r="U518" s="54">
        <f t="shared" si="416"/>
        <v>0</v>
      </c>
      <c r="V518" s="55">
        <f t="shared" si="417"/>
        <v>0</v>
      </c>
      <c r="W518" s="68"/>
      <c r="X518" s="57"/>
      <c r="Y518" s="57"/>
      <c r="Z518" s="57"/>
      <c r="AA518" s="56"/>
      <c r="AB518" s="58">
        <f t="shared" si="411"/>
        <v>0</v>
      </c>
      <c r="AC518" s="477">
        <f t="shared" si="412"/>
        <v>0</v>
      </c>
      <c r="AD518" s="478">
        <f t="shared" si="407"/>
        <v>0</v>
      </c>
      <c r="AE518" s="59">
        <f>ROUND(+(0.5*40/100*(L518+I518)),2)</f>
        <v>0.08</v>
      </c>
      <c r="AF518" s="59"/>
      <c r="AG518" s="491">
        <v>32</v>
      </c>
      <c r="AH518" s="60">
        <f t="shared" si="414"/>
        <v>32.08</v>
      </c>
      <c r="AI518" s="55"/>
      <c r="AJ518" s="61"/>
      <c r="AK518" s="62"/>
      <c r="AL518" s="63"/>
      <c r="AM518" s="64"/>
      <c r="AN518" s="65"/>
      <c r="AO518" s="66"/>
      <c r="AS518" s="22">
        <v>92.5</v>
      </c>
      <c r="AT518" s="173">
        <v>85</v>
      </c>
    </row>
    <row r="519" spans="1:47" s="22" customFormat="1" ht="50.25" customHeight="1" x14ac:dyDescent="0.15">
      <c r="A519" s="43"/>
      <c r="B519" s="171"/>
      <c r="C519" s="174" t="s">
        <v>247</v>
      </c>
      <c r="D519" s="117" t="s">
        <v>296</v>
      </c>
      <c r="E519" s="83" t="s">
        <v>297</v>
      </c>
      <c r="F519" s="45"/>
      <c r="G519" s="83"/>
      <c r="H519" s="175" t="s">
        <v>298</v>
      </c>
      <c r="I519" s="172">
        <v>0.46</v>
      </c>
      <c r="J519" s="49">
        <v>0.24</v>
      </c>
      <c r="K519" s="49">
        <v>0.3</v>
      </c>
      <c r="L519" s="49"/>
      <c r="M519" s="49"/>
      <c r="N519" s="50">
        <f t="shared" si="415"/>
        <v>1</v>
      </c>
      <c r="O519" s="51">
        <v>1.03</v>
      </c>
      <c r="P519" s="52">
        <v>35</v>
      </c>
      <c r="Q519" s="53">
        <v>35</v>
      </c>
      <c r="R519" s="53">
        <v>30</v>
      </c>
      <c r="S519" s="53"/>
      <c r="T519" s="53"/>
      <c r="U519" s="54">
        <f t="shared" si="416"/>
        <v>13.8</v>
      </c>
      <c r="V519" s="55">
        <f t="shared" si="417"/>
        <v>13.8</v>
      </c>
      <c r="W519" s="56">
        <v>58691842000</v>
      </c>
      <c r="X519" s="72">
        <v>24985418000</v>
      </c>
      <c r="Y519" s="72">
        <v>4007031000</v>
      </c>
      <c r="Z519" s="56"/>
      <c r="AA519" s="56"/>
      <c r="AB519" s="58">
        <f t="shared" si="411"/>
        <v>1.04</v>
      </c>
      <c r="AC519" s="477">
        <f t="shared" si="412"/>
        <v>12.48</v>
      </c>
      <c r="AD519" s="478">
        <f t="shared" si="407"/>
        <v>12</v>
      </c>
      <c r="AE519" s="59">
        <f>ROUND(+(0.5*40/100*(J519+I519)),2)</f>
        <v>0.14000000000000001</v>
      </c>
      <c r="AF519" s="59"/>
      <c r="AG519" s="491">
        <v>32</v>
      </c>
      <c r="AH519" s="60">
        <f t="shared" si="414"/>
        <v>57.94</v>
      </c>
      <c r="AI519" s="55"/>
      <c r="AJ519" s="61"/>
      <c r="AK519" s="62"/>
      <c r="AL519" s="63"/>
      <c r="AM519" s="64"/>
      <c r="AN519" s="65"/>
      <c r="AO519" s="66"/>
      <c r="AS519" s="176">
        <v>0.4</v>
      </c>
      <c r="AT519" s="176">
        <v>0.6</v>
      </c>
    </row>
    <row r="520" spans="1:47" s="22" customFormat="1" ht="74.25" customHeight="1" x14ac:dyDescent="0.15">
      <c r="A520" s="177"/>
      <c r="B520" s="44"/>
      <c r="C520" s="73"/>
      <c r="D520" s="170"/>
      <c r="E520" s="170"/>
      <c r="F520" s="69"/>
      <c r="G520" s="73"/>
      <c r="H520" s="47"/>
      <c r="I520" s="48"/>
      <c r="J520" s="49"/>
      <c r="K520" s="49"/>
      <c r="L520" s="49"/>
      <c r="M520" s="49"/>
      <c r="N520" s="50"/>
      <c r="O520" s="51"/>
      <c r="P520" s="52"/>
      <c r="Q520" s="53"/>
      <c r="R520" s="53"/>
      <c r="S520" s="53"/>
      <c r="T520" s="53"/>
      <c r="U520" s="54"/>
      <c r="V520" s="55"/>
      <c r="W520" s="57"/>
      <c r="X520" s="57"/>
      <c r="Y520" s="57"/>
      <c r="Z520" s="57"/>
      <c r="AA520" s="56"/>
      <c r="AB520" s="58">
        <f t="shared" si="411"/>
        <v>0</v>
      </c>
      <c r="AC520" s="477">
        <f t="shared" si="412"/>
        <v>0</v>
      </c>
      <c r="AD520" s="478">
        <f t="shared" si="407"/>
        <v>0</v>
      </c>
      <c r="AE520" s="59"/>
      <c r="AF520" s="59"/>
      <c r="AG520" s="491"/>
      <c r="AH520" s="60">
        <f t="shared" si="414"/>
        <v>0</v>
      </c>
      <c r="AI520" s="55"/>
      <c r="AJ520" s="61"/>
      <c r="AK520" s="62"/>
      <c r="AL520" s="63"/>
      <c r="AM520" s="64"/>
      <c r="AN520" s="65"/>
      <c r="AO520" s="66"/>
      <c r="AS520" s="178">
        <f>AS517*AS519</f>
        <v>37</v>
      </c>
      <c r="AT520" s="178">
        <f>AT517*AT519</f>
        <v>51</v>
      </c>
      <c r="AU520" s="178">
        <f>SUM(AS520:AT520)</f>
        <v>88</v>
      </c>
    </row>
    <row r="521" spans="1:47" s="22" customFormat="1" ht="42" customHeight="1" x14ac:dyDescent="0.15">
      <c r="A521" s="177"/>
      <c r="B521" s="44"/>
      <c r="C521" s="73"/>
      <c r="D521" s="170"/>
      <c r="E521" s="170"/>
      <c r="F521" s="179" t="s">
        <v>299</v>
      </c>
      <c r="G521" s="73"/>
      <c r="H521" s="47"/>
      <c r="I521" s="48"/>
      <c r="J521" s="49"/>
      <c r="K521" s="49"/>
      <c r="L521" s="49"/>
      <c r="M521" s="49"/>
      <c r="N521" s="50"/>
      <c r="O521" s="51"/>
      <c r="P521" s="52"/>
      <c r="Q521" s="53"/>
      <c r="R521" s="53"/>
      <c r="S521" s="53"/>
      <c r="T521" s="53"/>
      <c r="U521" s="54"/>
      <c r="V521" s="55"/>
      <c r="W521" s="57"/>
      <c r="X521" s="57"/>
      <c r="Y521" s="57"/>
      <c r="Z521" s="57"/>
      <c r="AA521" s="56"/>
      <c r="AB521" s="58">
        <f t="shared" si="411"/>
        <v>0</v>
      </c>
      <c r="AC521" s="477">
        <f t="shared" si="412"/>
        <v>0</v>
      </c>
      <c r="AD521" s="478">
        <f t="shared" si="407"/>
        <v>0</v>
      </c>
      <c r="AE521" s="59"/>
      <c r="AF521" s="59"/>
      <c r="AG521" s="491"/>
      <c r="AH521" s="60">
        <f t="shared" si="414"/>
        <v>0</v>
      </c>
      <c r="AI521" s="55"/>
      <c r="AJ521" s="61"/>
      <c r="AK521" s="62"/>
      <c r="AL521" s="63"/>
      <c r="AM521" s="64"/>
      <c r="AN521" s="65"/>
      <c r="AO521" s="66"/>
    </row>
    <row r="522" spans="1:47" s="22" customFormat="1" ht="50.25" customHeight="1" x14ac:dyDescent="0.15">
      <c r="A522" s="43"/>
      <c r="B522" s="171"/>
      <c r="C522" s="179" t="s">
        <v>300</v>
      </c>
      <c r="D522" s="83" t="s">
        <v>297</v>
      </c>
      <c r="E522" s="180"/>
      <c r="F522" s="46"/>
      <c r="G522" s="83"/>
      <c r="H522" s="47"/>
      <c r="I522" s="172">
        <v>0.36</v>
      </c>
      <c r="J522" s="49">
        <v>0.2</v>
      </c>
      <c r="K522" s="49">
        <v>0.1</v>
      </c>
      <c r="L522" s="49">
        <v>0.34</v>
      </c>
      <c r="M522" s="49"/>
      <c r="N522" s="50">
        <f>SUM(I522:M522)</f>
        <v>1</v>
      </c>
      <c r="O522" s="51">
        <v>1.03</v>
      </c>
      <c r="P522" s="52">
        <v>33.799999999999997</v>
      </c>
      <c r="Q522" s="53">
        <v>30</v>
      </c>
      <c r="R522" s="53">
        <v>30</v>
      </c>
      <c r="S522" s="53">
        <v>35</v>
      </c>
      <c r="T522" s="53"/>
      <c r="U522" s="54">
        <f>ROUND((((P522*14/35*I522)+(Q522*14/35*J522)+(R522*14/35*K522)+(S522*14/35*L522)+(T522*14/35*M522))*O522),2)</f>
        <v>13.62</v>
      </c>
      <c r="V522" s="55">
        <f>IF(U522&gt;=14,14,U522)</f>
        <v>13.62</v>
      </c>
      <c r="W522" s="68">
        <v>42169044000</v>
      </c>
      <c r="X522" s="57"/>
      <c r="Y522" s="57"/>
      <c r="Z522" s="57">
        <v>60685757000</v>
      </c>
      <c r="AA522" s="56"/>
      <c r="AB522" s="58">
        <f t="shared" si="411"/>
        <v>1.0900000000000001</v>
      </c>
      <c r="AC522" s="477">
        <f t="shared" si="412"/>
        <v>13.080000000000002</v>
      </c>
      <c r="AD522" s="478">
        <f t="shared" si="407"/>
        <v>12</v>
      </c>
      <c r="AE522" s="59">
        <f>ROUND((2.5*40/100*I522)+(0.5*40/100*(L522+J522)),2)</f>
        <v>0.47</v>
      </c>
      <c r="AF522" s="59"/>
      <c r="AG522" s="491">
        <v>32</v>
      </c>
      <c r="AH522" s="60">
        <f t="shared" si="414"/>
        <v>58.089999999999996</v>
      </c>
      <c r="AI522" s="55"/>
      <c r="AJ522" s="61"/>
      <c r="AK522" s="62"/>
      <c r="AL522" s="63"/>
      <c r="AM522" s="64"/>
      <c r="AN522" s="65"/>
      <c r="AO522" s="66"/>
    </row>
    <row r="523" spans="1:47" s="22" customFormat="1" ht="50.25" customHeight="1" x14ac:dyDescent="0.15">
      <c r="A523" s="43"/>
      <c r="B523" s="44"/>
      <c r="C523" s="179"/>
      <c r="D523" s="82"/>
      <c r="E523" s="174"/>
      <c r="F523" s="104"/>
      <c r="G523" s="83"/>
      <c r="H523" s="47"/>
      <c r="I523" s="172"/>
      <c r="J523" s="49"/>
      <c r="K523" s="49"/>
      <c r="L523" s="49"/>
      <c r="M523" s="49"/>
      <c r="N523" s="50"/>
      <c r="O523" s="51"/>
      <c r="P523" s="52"/>
      <c r="Q523" s="53"/>
      <c r="R523" s="53"/>
      <c r="S523" s="53"/>
      <c r="T523" s="53"/>
      <c r="U523" s="54"/>
      <c r="V523" s="55"/>
      <c r="W523" s="56"/>
      <c r="X523" s="57"/>
      <c r="Y523" s="57"/>
      <c r="Z523" s="181"/>
      <c r="AA523" s="56"/>
      <c r="AB523" s="58">
        <f t="shared" si="411"/>
        <v>0</v>
      </c>
      <c r="AC523" s="477">
        <f t="shared" si="412"/>
        <v>0</v>
      </c>
      <c r="AD523" s="478">
        <f t="shared" si="407"/>
        <v>0</v>
      </c>
      <c r="AE523" s="182"/>
      <c r="AF523" s="182"/>
      <c r="AG523" s="491"/>
      <c r="AH523" s="60">
        <f t="shared" si="414"/>
        <v>0</v>
      </c>
      <c r="AI523" s="55"/>
      <c r="AJ523" s="61"/>
      <c r="AK523" s="62"/>
      <c r="AL523" s="63"/>
      <c r="AM523" s="64"/>
      <c r="AN523" s="65"/>
      <c r="AO523" s="66"/>
    </row>
    <row r="524" spans="1:47" s="22" customFormat="1" ht="42" customHeight="1" x14ac:dyDescent="0.15">
      <c r="A524" s="177"/>
      <c r="B524" s="171"/>
      <c r="C524" s="80"/>
      <c r="D524" s="83"/>
      <c r="E524" s="83"/>
      <c r="F524" s="69"/>
      <c r="G524" s="73"/>
      <c r="H524" s="47"/>
      <c r="I524" s="48"/>
      <c r="J524" s="49"/>
      <c r="K524" s="49"/>
      <c r="L524" s="49"/>
      <c r="M524" s="49"/>
      <c r="N524" s="50"/>
      <c r="O524" s="51"/>
      <c r="P524" s="52"/>
      <c r="Q524" s="53"/>
      <c r="R524" s="53"/>
      <c r="S524" s="53"/>
      <c r="T524" s="53"/>
      <c r="U524" s="54"/>
      <c r="V524" s="55"/>
      <c r="W524" s="57"/>
      <c r="X524" s="72"/>
      <c r="Y524" s="72"/>
      <c r="Z524" s="57"/>
      <c r="AA524" s="56"/>
      <c r="AB524" s="58">
        <f t="shared" si="411"/>
        <v>0</v>
      </c>
      <c r="AC524" s="477">
        <f t="shared" si="412"/>
        <v>0</v>
      </c>
      <c r="AD524" s="478">
        <f t="shared" si="407"/>
        <v>0</v>
      </c>
      <c r="AE524" s="182"/>
      <c r="AF524" s="182"/>
      <c r="AG524" s="491"/>
      <c r="AH524" s="60">
        <f t="shared" si="414"/>
        <v>0</v>
      </c>
      <c r="AI524" s="55"/>
      <c r="AJ524" s="61"/>
      <c r="AK524" s="62"/>
      <c r="AL524" s="63"/>
      <c r="AM524" s="64"/>
      <c r="AN524" s="65"/>
      <c r="AO524" s="66"/>
    </row>
    <row r="525" spans="1:47" s="22" customFormat="1" ht="72.75" customHeight="1" x14ac:dyDescent="0.15">
      <c r="A525" s="177"/>
      <c r="B525" s="171"/>
      <c r="C525" s="73">
        <v>92.5</v>
      </c>
      <c r="D525" s="83">
        <v>85</v>
      </c>
      <c r="E525" s="83">
        <v>85</v>
      </c>
      <c r="F525" s="69">
        <v>85</v>
      </c>
      <c r="G525" s="73"/>
      <c r="H525" s="47"/>
      <c r="I525" s="48"/>
      <c r="J525" s="49"/>
      <c r="K525" s="49"/>
      <c r="L525" s="49"/>
      <c r="M525" s="49"/>
      <c r="N525" s="50"/>
      <c r="O525" s="51"/>
      <c r="P525" s="52"/>
      <c r="Q525" s="53"/>
      <c r="R525" s="53"/>
      <c r="S525" s="53"/>
      <c r="T525" s="53"/>
      <c r="U525" s="54"/>
      <c r="V525" s="55"/>
      <c r="W525" s="57"/>
      <c r="X525" s="57"/>
      <c r="Y525" s="57"/>
      <c r="Z525" s="57"/>
      <c r="AA525" s="56"/>
      <c r="AB525" s="58">
        <f t="shared" si="411"/>
        <v>0</v>
      </c>
      <c r="AC525" s="477">
        <f t="shared" si="412"/>
        <v>0</v>
      </c>
      <c r="AD525" s="478">
        <f t="shared" si="407"/>
        <v>0</v>
      </c>
      <c r="AE525" s="182"/>
      <c r="AF525" s="182"/>
      <c r="AG525" s="491"/>
      <c r="AH525" s="60">
        <f t="shared" si="414"/>
        <v>0</v>
      </c>
      <c r="AI525" s="55"/>
      <c r="AJ525" s="61"/>
      <c r="AK525" s="62"/>
      <c r="AL525" s="63"/>
      <c r="AM525" s="64"/>
      <c r="AN525" s="65"/>
      <c r="AO525" s="66"/>
    </row>
    <row r="526" spans="1:47" s="22" customFormat="1" ht="42" customHeight="1" x14ac:dyDescent="0.15">
      <c r="A526" s="43"/>
      <c r="B526" s="44"/>
      <c r="C526" s="180">
        <f>C525*I517</f>
        <v>37</v>
      </c>
      <c r="D526" s="180">
        <f>D525*J517</f>
        <v>25.5</v>
      </c>
      <c r="E526" s="180">
        <f>E525*K517</f>
        <v>0</v>
      </c>
      <c r="F526" s="180">
        <f>F525*L517</f>
        <v>25.5</v>
      </c>
      <c r="G526" s="183">
        <f>SUM(C526:F526)</f>
        <v>88</v>
      </c>
      <c r="H526" s="47"/>
      <c r="I526" s="48"/>
      <c r="J526" s="49"/>
      <c r="K526" s="49"/>
      <c r="L526" s="49"/>
      <c r="M526" s="49"/>
      <c r="N526" s="50"/>
      <c r="O526" s="51"/>
      <c r="P526" s="52"/>
      <c r="Q526" s="53"/>
      <c r="R526" s="53"/>
      <c r="S526" s="53"/>
      <c r="T526" s="53"/>
      <c r="U526" s="54"/>
      <c r="V526" s="55"/>
      <c r="W526" s="56"/>
      <c r="X526" s="56"/>
      <c r="Y526" s="72"/>
      <c r="Z526" s="56"/>
      <c r="AA526" s="57"/>
      <c r="AB526" s="58">
        <f t="shared" si="411"/>
        <v>0</v>
      </c>
      <c r="AC526" s="477">
        <f t="shared" si="412"/>
        <v>0</v>
      </c>
      <c r="AD526" s="478">
        <f t="shared" si="407"/>
        <v>0</v>
      </c>
      <c r="AE526" s="59"/>
      <c r="AF526" s="59"/>
      <c r="AG526" s="491"/>
      <c r="AH526" s="60">
        <f t="shared" si="414"/>
        <v>0</v>
      </c>
      <c r="AI526" s="55"/>
      <c r="AJ526" s="61"/>
      <c r="AK526" s="62"/>
      <c r="AL526" s="63"/>
      <c r="AM526" s="64"/>
      <c r="AN526" s="65"/>
      <c r="AO526" s="66"/>
    </row>
    <row r="527" spans="1:47" s="22" customFormat="1" ht="42" customHeight="1" x14ac:dyDescent="0.15">
      <c r="A527" s="43"/>
      <c r="B527" s="44"/>
      <c r="C527" s="104"/>
      <c r="D527" s="170"/>
      <c r="E527" s="184" t="s">
        <v>301</v>
      </c>
      <c r="F527" s="82" t="s">
        <v>222</v>
      </c>
      <c r="G527" s="83"/>
      <c r="H527" s="47"/>
      <c r="I527" s="48"/>
      <c r="J527" s="49"/>
      <c r="K527" s="49">
        <v>0.3</v>
      </c>
      <c r="L527" s="49"/>
      <c r="M527" s="49"/>
      <c r="N527" s="50">
        <f>SUM(I527:M527)</f>
        <v>0.3</v>
      </c>
      <c r="O527" s="51">
        <v>1.03</v>
      </c>
      <c r="P527" s="52">
        <v>33.799999999999997</v>
      </c>
      <c r="Q527" s="53">
        <v>33.799999999999997</v>
      </c>
      <c r="R527" s="53">
        <v>35</v>
      </c>
      <c r="S527" s="53">
        <v>33.799999999999997</v>
      </c>
      <c r="T527" s="53"/>
      <c r="U527" s="54">
        <f>ROUND((((P527*14/35*I527)+(Q527*14/35*J527)+(R527*14/35*K527)+(S527*14/35*L527)+(T527*14/35*M527))*O527),2)</f>
        <v>4.33</v>
      </c>
      <c r="V527" s="55">
        <f>IF(U527&gt;=14,14,U527)</f>
        <v>4.33</v>
      </c>
      <c r="W527" s="56"/>
      <c r="X527" s="56">
        <f>X519+Z519</f>
        <v>24985418000</v>
      </c>
      <c r="Y527" s="57">
        <v>162476153000</v>
      </c>
      <c r="Z527" s="56"/>
      <c r="AA527" s="56"/>
      <c r="AB527" s="58">
        <f t="shared" si="411"/>
        <v>1.48</v>
      </c>
      <c r="AC527" s="477">
        <f t="shared" si="412"/>
        <v>17.759999999999998</v>
      </c>
      <c r="AD527" s="478">
        <f t="shared" si="407"/>
        <v>12</v>
      </c>
      <c r="AE527" s="59"/>
      <c r="AF527" s="59"/>
      <c r="AG527" s="491">
        <v>32</v>
      </c>
      <c r="AH527" s="60">
        <f t="shared" si="414"/>
        <v>48.33</v>
      </c>
      <c r="AI527" s="55"/>
      <c r="AJ527" s="61"/>
      <c r="AK527" s="62"/>
      <c r="AL527" s="63"/>
      <c r="AM527" s="64"/>
      <c r="AN527" s="65"/>
      <c r="AO527" s="66"/>
    </row>
    <row r="528" spans="1:47" s="22" customFormat="1" ht="42" customHeight="1" x14ac:dyDescent="0.15">
      <c r="A528" s="177"/>
      <c r="B528" s="44"/>
      <c r="C528" s="180"/>
      <c r="D528" s="180"/>
      <c r="E528" s="170"/>
      <c r="F528" s="82"/>
      <c r="G528" s="170"/>
      <c r="H528" s="47"/>
      <c r="I528" s="48"/>
      <c r="J528" s="49"/>
      <c r="K528" s="49"/>
      <c r="L528" s="49"/>
      <c r="M528" s="49"/>
      <c r="N528" s="50"/>
      <c r="O528" s="51"/>
      <c r="P528" s="52"/>
      <c r="Q528" s="53"/>
      <c r="R528" s="53"/>
      <c r="S528" s="53"/>
      <c r="T528" s="53"/>
      <c r="U528" s="54"/>
      <c r="V528" s="55"/>
      <c r="W528" s="56"/>
      <c r="X528" s="56"/>
      <c r="Y528" s="72"/>
      <c r="Z528" s="56"/>
      <c r="AA528" s="57"/>
      <c r="AB528" s="58">
        <f t="shared" si="411"/>
        <v>0</v>
      </c>
      <c r="AC528" s="477">
        <f t="shared" si="412"/>
        <v>0</v>
      </c>
      <c r="AD528" s="478">
        <f t="shared" si="407"/>
        <v>0</v>
      </c>
      <c r="AE528" s="59"/>
      <c r="AF528" s="59"/>
      <c r="AG528" s="491"/>
      <c r="AH528" s="60">
        <f t="shared" si="414"/>
        <v>0</v>
      </c>
      <c r="AI528" s="55"/>
      <c r="AJ528" s="61"/>
      <c r="AK528" s="62"/>
      <c r="AL528" s="63"/>
      <c r="AM528" s="64"/>
      <c r="AN528" s="65"/>
      <c r="AO528" s="66"/>
    </row>
    <row r="529" spans="1:41" s="22" customFormat="1" ht="42" customHeight="1" x14ac:dyDescent="0.15">
      <c r="A529" s="177"/>
      <c r="B529" s="44"/>
      <c r="C529" s="83" t="s">
        <v>297</v>
      </c>
      <c r="D529" s="185" t="s">
        <v>302</v>
      </c>
      <c r="E529" s="185" t="s">
        <v>303</v>
      </c>
      <c r="F529" s="103" t="s">
        <v>304</v>
      </c>
      <c r="G529" s="170"/>
      <c r="H529" s="47"/>
      <c r="I529" s="48"/>
      <c r="J529" s="49"/>
      <c r="K529" s="49"/>
      <c r="L529" s="49"/>
      <c r="M529" s="49"/>
      <c r="N529" s="50"/>
      <c r="O529" s="51"/>
      <c r="P529" s="52"/>
      <c r="Q529" s="53"/>
      <c r="R529" s="53"/>
      <c r="S529" s="53"/>
      <c r="T529" s="53"/>
      <c r="U529" s="54"/>
      <c r="V529" s="55"/>
      <c r="W529" s="56"/>
      <c r="X529" s="56"/>
      <c r="Y529" s="72"/>
      <c r="Z529" s="56"/>
      <c r="AA529" s="57"/>
      <c r="AB529" s="58">
        <f t="shared" si="411"/>
        <v>0</v>
      </c>
      <c r="AC529" s="477">
        <f t="shared" si="412"/>
        <v>0</v>
      </c>
      <c r="AD529" s="478">
        <f t="shared" ref="AD529:AD592" si="418">IF(AC529&gt;=12,12,AC529)</f>
        <v>0</v>
      </c>
      <c r="AE529" s="59"/>
      <c r="AF529" s="59"/>
      <c r="AG529" s="491"/>
      <c r="AH529" s="60">
        <f t="shared" si="414"/>
        <v>0</v>
      </c>
      <c r="AI529" s="55"/>
      <c r="AJ529" s="61"/>
      <c r="AK529" s="62"/>
      <c r="AL529" s="63"/>
      <c r="AM529" s="64"/>
      <c r="AN529" s="65"/>
      <c r="AO529" s="66"/>
    </row>
    <row r="530" spans="1:41" s="22" customFormat="1" ht="42" customHeight="1" x14ac:dyDescent="0.15">
      <c r="A530" s="177"/>
      <c r="B530" s="44"/>
      <c r="C530" s="83"/>
      <c r="D530" s="180"/>
      <c r="E530" s="180" t="s">
        <v>305</v>
      </c>
      <c r="F530" s="106" t="s">
        <v>289</v>
      </c>
      <c r="G530" s="170"/>
      <c r="H530" s="47"/>
      <c r="I530" s="48"/>
      <c r="J530" s="49"/>
      <c r="K530" s="49"/>
      <c r="L530" s="49"/>
      <c r="M530" s="49"/>
      <c r="N530" s="50"/>
      <c r="O530" s="51"/>
      <c r="P530" s="52"/>
      <c r="Q530" s="53"/>
      <c r="R530" s="53"/>
      <c r="S530" s="53"/>
      <c r="T530" s="53"/>
      <c r="U530" s="54"/>
      <c r="V530" s="55"/>
      <c r="W530" s="56"/>
      <c r="X530" s="56"/>
      <c r="Y530" s="72"/>
      <c r="Z530" s="56"/>
      <c r="AA530" s="57"/>
      <c r="AB530" s="58">
        <f t="shared" si="411"/>
        <v>0</v>
      </c>
      <c r="AC530" s="477">
        <f t="shared" si="412"/>
        <v>0</v>
      </c>
      <c r="AD530" s="478">
        <f t="shared" si="418"/>
        <v>0</v>
      </c>
      <c r="AE530" s="59"/>
      <c r="AF530" s="59"/>
      <c r="AG530" s="491"/>
      <c r="AH530" s="60">
        <f t="shared" si="414"/>
        <v>0</v>
      </c>
      <c r="AI530" s="55"/>
      <c r="AJ530" s="61"/>
      <c r="AK530" s="62"/>
      <c r="AL530" s="63"/>
      <c r="AM530" s="64"/>
      <c r="AN530" s="65"/>
      <c r="AO530" s="66"/>
    </row>
    <row r="531" spans="1:41" s="22" customFormat="1" ht="42" customHeight="1" x14ac:dyDescent="0.15">
      <c r="A531" s="177"/>
      <c r="B531" s="171"/>
      <c r="C531" s="113" t="s">
        <v>306</v>
      </c>
      <c r="D531" s="109" t="s">
        <v>307</v>
      </c>
      <c r="E531" s="115" t="s">
        <v>308</v>
      </c>
      <c r="F531" s="110" t="s">
        <v>301</v>
      </c>
      <c r="G531" s="73"/>
      <c r="H531" s="47" t="s">
        <v>309</v>
      </c>
      <c r="I531" s="48">
        <v>0.4</v>
      </c>
      <c r="J531" s="49">
        <v>0.1</v>
      </c>
      <c r="K531" s="49">
        <v>0.2</v>
      </c>
      <c r="L531" s="49">
        <v>0.3</v>
      </c>
      <c r="M531" s="49"/>
      <c r="N531" s="50">
        <f>SUM(I531:M531)</f>
        <v>1</v>
      </c>
      <c r="O531" s="51">
        <v>1.03</v>
      </c>
      <c r="P531" s="52">
        <v>35</v>
      </c>
      <c r="Q531" s="53">
        <v>30</v>
      </c>
      <c r="R531" s="53">
        <v>30</v>
      </c>
      <c r="S531" s="53">
        <v>35</v>
      </c>
      <c r="T531" s="53"/>
      <c r="U531" s="54">
        <f>ROUND((((P531*14/35*I531)+(Q531*14/35*J531)+(R531*14/35*K531)+(S531*14/35*L531)+(T531*14/35*M531))*O531),2)</f>
        <v>13.8</v>
      </c>
      <c r="V531" s="55">
        <f>IF(U531&gt;=14,14,U531)</f>
        <v>13.8</v>
      </c>
      <c r="W531" s="57">
        <v>5235657000</v>
      </c>
      <c r="X531" s="72">
        <v>2465904000</v>
      </c>
      <c r="Y531" s="72">
        <v>4007031000</v>
      </c>
      <c r="Z531" s="57">
        <v>162476153000</v>
      </c>
      <c r="AA531" s="56"/>
      <c r="AB531" s="58">
        <f t="shared" si="411"/>
        <v>1.57</v>
      </c>
      <c r="AC531" s="477">
        <f t="shared" si="412"/>
        <v>18.84</v>
      </c>
      <c r="AD531" s="478">
        <f t="shared" si="418"/>
        <v>12</v>
      </c>
      <c r="AE531" s="182">
        <f>ROUND(+(2.5*40/100*(I531)),2)</f>
        <v>0.4</v>
      </c>
      <c r="AF531" s="182"/>
      <c r="AG531" s="491">
        <v>32</v>
      </c>
      <c r="AH531" s="60">
        <f t="shared" si="414"/>
        <v>58.199999999999996</v>
      </c>
      <c r="AI531" s="55"/>
      <c r="AJ531" s="61"/>
      <c r="AK531" s="62"/>
      <c r="AL531" s="63"/>
      <c r="AM531" s="64"/>
      <c r="AN531" s="65"/>
      <c r="AO531" s="66"/>
    </row>
    <row r="532" spans="1:41" s="22" customFormat="1" ht="42" customHeight="1" x14ac:dyDescent="0.15">
      <c r="A532" s="43"/>
      <c r="B532" s="44"/>
      <c r="C532" s="170" t="s">
        <v>310</v>
      </c>
      <c r="D532" s="170" t="s">
        <v>305</v>
      </c>
      <c r="E532" s="180" t="s">
        <v>290</v>
      </c>
      <c r="F532" s="69" t="s">
        <v>201</v>
      </c>
      <c r="G532" s="69"/>
      <c r="H532" s="47" t="s">
        <v>311</v>
      </c>
      <c r="I532" s="48">
        <v>0.45</v>
      </c>
      <c r="J532" s="49">
        <v>0.15</v>
      </c>
      <c r="K532" s="49">
        <v>0.15</v>
      </c>
      <c r="L532" s="49">
        <v>0.25</v>
      </c>
      <c r="M532" s="49"/>
      <c r="N532" s="50">
        <f>SUM(I532:M532)</f>
        <v>1</v>
      </c>
      <c r="O532" s="51">
        <v>1.03</v>
      </c>
      <c r="P532" s="52">
        <v>35</v>
      </c>
      <c r="Q532" s="53">
        <v>27</v>
      </c>
      <c r="R532" s="53">
        <v>30</v>
      </c>
      <c r="S532" s="53">
        <v>35</v>
      </c>
      <c r="T532" s="53"/>
      <c r="U532" s="54">
        <f>ROUND((((P532*14/35*I532)+(Q532*14/35*J532)+(R532*14/35*K532)+(S532*14/35*L532)+(T532*14/35*M532))*O532),2)</f>
        <v>13.62</v>
      </c>
      <c r="V532" s="55">
        <f>IF(U532&gt;=14,14,U532)</f>
        <v>13.62</v>
      </c>
      <c r="W532" s="56">
        <v>18767451000</v>
      </c>
      <c r="X532" s="56">
        <v>12115069000</v>
      </c>
      <c r="Y532" s="57"/>
      <c r="Z532" s="56">
        <v>156362832000</v>
      </c>
      <c r="AA532" s="57"/>
      <c r="AB532" s="58">
        <f t="shared" si="411"/>
        <v>1.5</v>
      </c>
      <c r="AC532" s="477">
        <f t="shared" si="412"/>
        <v>18</v>
      </c>
      <c r="AD532" s="478">
        <f t="shared" si="418"/>
        <v>12</v>
      </c>
      <c r="AE532" s="59">
        <f>ROUND(+(2.5*40/100*(I532)),2)</f>
        <v>0.45</v>
      </c>
      <c r="AF532" s="59"/>
      <c r="AG532" s="491">
        <v>32</v>
      </c>
      <c r="AH532" s="60">
        <f t="shared" si="414"/>
        <v>58.07</v>
      </c>
      <c r="AI532" s="55"/>
      <c r="AJ532" s="61"/>
      <c r="AK532" s="62"/>
      <c r="AL532" s="63"/>
      <c r="AM532" s="64"/>
      <c r="AN532" s="65"/>
      <c r="AO532" s="66"/>
    </row>
    <row r="533" spans="1:41" s="22" customFormat="1" ht="42" customHeight="1" x14ac:dyDescent="0.15">
      <c r="A533" s="43"/>
      <c r="B533" s="44"/>
      <c r="C533" s="180" t="s">
        <v>312</v>
      </c>
      <c r="D533" s="180" t="s">
        <v>313</v>
      </c>
      <c r="E533" s="180" t="s">
        <v>90</v>
      </c>
      <c r="F533" s="108" t="s">
        <v>314</v>
      </c>
      <c r="G533" s="83"/>
      <c r="H533" s="47"/>
      <c r="I533" s="48"/>
      <c r="J533" s="49"/>
      <c r="K533" s="49"/>
      <c r="L533" s="49"/>
      <c r="M533" s="49"/>
      <c r="N533" s="50"/>
      <c r="O533" s="51"/>
      <c r="P533" s="52"/>
      <c r="Q533" s="53"/>
      <c r="R533" s="53"/>
      <c r="S533" s="53"/>
      <c r="T533" s="53"/>
      <c r="U533" s="54"/>
      <c r="V533" s="55"/>
      <c r="W533" s="56"/>
      <c r="X533" s="56"/>
      <c r="Y533" s="56"/>
      <c r="Z533" s="56"/>
      <c r="AA533" s="56"/>
      <c r="AB533" s="58">
        <f t="shared" si="411"/>
        <v>0</v>
      </c>
      <c r="AC533" s="477">
        <f t="shared" si="412"/>
        <v>0</v>
      </c>
      <c r="AD533" s="478">
        <f t="shared" si="418"/>
        <v>0</v>
      </c>
      <c r="AE533" s="59"/>
      <c r="AF533" s="59"/>
      <c r="AG533" s="491"/>
      <c r="AH533" s="60">
        <f t="shared" si="414"/>
        <v>0</v>
      </c>
      <c r="AI533" s="55"/>
      <c r="AJ533" s="61"/>
      <c r="AK533" s="62"/>
      <c r="AL533" s="63"/>
      <c r="AM533" s="64"/>
      <c r="AN533" s="65"/>
      <c r="AO533" s="66"/>
    </row>
    <row r="534" spans="1:41" s="22" customFormat="1" ht="42" customHeight="1" x14ac:dyDescent="0.15">
      <c r="A534" s="43"/>
      <c r="B534" s="44"/>
      <c r="C534" s="109" t="s">
        <v>315</v>
      </c>
      <c r="D534" s="170" t="s">
        <v>181</v>
      </c>
      <c r="E534" s="69" t="s">
        <v>316</v>
      </c>
      <c r="F534" s="82"/>
      <c r="G534" s="83"/>
      <c r="H534" s="47" t="s">
        <v>317</v>
      </c>
      <c r="I534" s="48">
        <v>0.31</v>
      </c>
      <c r="J534" s="49">
        <v>0.1</v>
      </c>
      <c r="K534" s="49">
        <v>0.3</v>
      </c>
      <c r="L534" s="49"/>
      <c r="M534" s="49"/>
      <c r="N534" s="50">
        <f>SUM(I534:M534)</f>
        <v>0.71</v>
      </c>
      <c r="O534" s="51">
        <v>1.03</v>
      </c>
      <c r="P534" s="52">
        <v>35</v>
      </c>
      <c r="Q534" s="53">
        <v>33.799999999999997</v>
      </c>
      <c r="R534" s="53">
        <v>32</v>
      </c>
      <c r="S534" s="53">
        <v>29</v>
      </c>
      <c r="T534" s="53"/>
      <c r="U534" s="54">
        <f>ROUND((((P534*14/35*I534)+(Q534*14/35*J534)+(R534*14/35*K534)+(S534*14/35*L534)+(T534*14/35*M534))*O534),2)</f>
        <v>9.82</v>
      </c>
      <c r="V534" s="55">
        <f>IF(U534&gt;=14,14,U534)</f>
        <v>9.82</v>
      </c>
      <c r="W534" s="57">
        <v>103756720000</v>
      </c>
      <c r="X534" s="57"/>
      <c r="Y534" s="57"/>
      <c r="Z534" s="56"/>
      <c r="AA534" s="56"/>
      <c r="AB534" s="58">
        <f t="shared" si="411"/>
        <v>0.97</v>
      </c>
      <c r="AC534" s="477">
        <f t="shared" si="412"/>
        <v>11.64</v>
      </c>
      <c r="AD534" s="478">
        <f t="shared" si="418"/>
        <v>11.64</v>
      </c>
      <c r="AE534" s="59">
        <f>ROUND(+(2*40/100*(J534)),2)</f>
        <v>0.08</v>
      </c>
      <c r="AF534" s="59"/>
      <c r="AG534" s="491">
        <v>32</v>
      </c>
      <c r="AH534" s="60">
        <f t="shared" si="414"/>
        <v>53.54</v>
      </c>
      <c r="AI534" s="55"/>
      <c r="AJ534" s="61"/>
      <c r="AK534" s="62"/>
      <c r="AL534" s="63"/>
      <c r="AM534" s="64"/>
      <c r="AN534" s="65"/>
      <c r="AO534" s="66"/>
    </row>
    <row r="535" spans="1:41" s="22" customFormat="1" ht="24.95" customHeight="1" x14ac:dyDescent="0.15">
      <c r="A535" s="84"/>
      <c r="B535" s="85"/>
      <c r="C535" s="89"/>
      <c r="D535" s="87"/>
      <c r="E535" s="87"/>
      <c r="F535" s="87"/>
      <c r="G535" s="87"/>
      <c r="H535" s="90"/>
      <c r="I535" s="88"/>
      <c r="J535" s="86"/>
      <c r="K535" s="87"/>
      <c r="L535" s="86"/>
      <c r="M535" s="87"/>
      <c r="N535" s="89"/>
      <c r="O535" s="90"/>
      <c r="P535" s="88"/>
      <c r="Q535" s="86"/>
      <c r="R535" s="87"/>
      <c r="S535" s="86"/>
      <c r="T535" s="87"/>
      <c r="U535" s="91"/>
      <c r="V535" s="92"/>
      <c r="W535" s="93"/>
      <c r="X535" s="94"/>
      <c r="Y535" s="95"/>
      <c r="Z535" s="94"/>
      <c r="AA535" s="95"/>
      <c r="AB535" s="58">
        <f t="shared" si="411"/>
        <v>0</v>
      </c>
      <c r="AC535" s="477">
        <f t="shared" si="412"/>
        <v>0</v>
      </c>
      <c r="AD535" s="478">
        <f t="shared" si="418"/>
        <v>0</v>
      </c>
      <c r="AE535" s="97"/>
      <c r="AF535" s="153"/>
      <c r="AG535" s="491">
        <v>32</v>
      </c>
      <c r="AH535" s="60">
        <f t="shared" si="414"/>
        <v>32</v>
      </c>
      <c r="AI535" s="55"/>
      <c r="AJ535" s="61"/>
      <c r="AK535" s="62"/>
      <c r="AL535" s="63"/>
      <c r="AM535" s="64"/>
      <c r="AN535" s="65"/>
      <c r="AO535" s="66"/>
    </row>
    <row r="536" spans="1:41" s="22" customFormat="1" ht="42" customHeight="1" x14ac:dyDescent="0.15">
      <c r="A536" s="177"/>
      <c r="B536" s="171"/>
      <c r="C536" s="80" t="s">
        <v>306</v>
      </c>
      <c r="D536" s="170" t="s">
        <v>307</v>
      </c>
      <c r="E536" s="73" t="s">
        <v>308</v>
      </c>
      <c r="F536" s="69" t="s">
        <v>301</v>
      </c>
      <c r="G536" s="73"/>
      <c r="H536" s="47" t="s">
        <v>309</v>
      </c>
      <c r="I536" s="48">
        <v>0.3</v>
      </c>
      <c r="J536" s="49">
        <v>0.1</v>
      </c>
      <c r="K536" s="49">
        <v>0.2</v>
      </c>
      <c r="L536" s="49">
        <v>0.25</v>
      </c>
      <c r="M536" s="49">
        <v>0.15</v>
      </c>
      <c r="N536" s="50">
        <f>SUM(I536:M536)</f>
        <v>1</v>
      </c>
      <c r="O536" s="51">
        <v>1.03</v>
      </c>
      <c r="P536" s="52">
        <v>33.799999999999997</v>
      </c>
      <c r="Q536" s="53">
        <v>30</v>
      </c>
      <c r="R536" s="53">
        <v>30</v>
      </c>
      <c r="S536" s="53">
        <v>35</v>
      </c>
      <c r="T536" s="53">
        <v>35</v>
      </c>
      <c r="U536" s="54">
        <f>ROUND((((P536*14/35*I536)+(Q536*14/35*J536)+(R536*14/35*K536)+(S536*14/35*L536)+(T536*14/35*M536))*O536),2)</f>
        <v>13.65</v>
      </c>
      <c r="V536" s="55">
        <f>IF(U536&gt;=14,14,U536)</f>
        <v>13.65</v>
      </c>
      <c r="W536" s="57">
        <v>5235657000</v>
      </c>
      <c r="X536" s="72">
        <v>2465904000</v>
      </c>
      <c r="Y536" s="72">
        <v>4007031000</v>
      </c>
      <c r="Z536" s="57">
        <v>162476153000</v>
      </c>
      <c r="AA536" s="56"/>
      <c r="AB536" s="58">
        <f t="shared" si="411"/>
        <v>1.31</v>
      </c>
      <c r="AC536" s="477">
        <f t="shared" si="412"/>
        <v>15.72</v>
      </c>
      <c r="AD536" s="478">
        <f t="shared" si="418"/>
        <v>12</v>
      </c>
      <c r="AE536" s="182">
        <f>ROUND(+(2*40/100*(M536+I536)),2)</f>
        <v>0.36</v>
      </c>
      <c r="AF536" s="182"/>
      <c r="AG536" s="491">
        <v>32</v>
      </c>
      <c r="AH536" s="60">
        <f t="shared" si="414"/>
        <v>58.01</v>
      </c>
      <c r="AI536" s="55"/>
      <c r="AJ536" s="61"/>
      <c r="AK536" s="62"/>
      <c r="AL536" s="63"/>
      <c r="AM536" s="64"/>
      <c r="AN536" s="65"/>
      <c r="AO536" s="66"/>
    </row>
    <row r="537" spans="1:41" s="22" customFormat="1" ht="50.25" customHeight="1" x14ac:dyDescent="0.15">
      <c r="A537" s="43"/>
      <c r="B537" s="171"/>
      <c r="C537" s="174" t="s">
        <v>247</v>
      </c>
      <c r="D537" s="45" t="s">
        <v>318</v>
      </c>
      <c r="E537" s="45" t="s">
        <v>319</v>
      </c>
      <c r="F537" s="45" t="s">
        <v>320</v>
      </c>
      <c r="G537" s="83"/>
      <c r="H537" s="47" t="s">
        <v>262</v>
      </c>
      <c r="I537" s="172">
        <v>0.48</v>
      </c>
      <c r="J537" s="49">
        <v>0.15</v>
      </c>
      <c r="K537" s="49">
        <v>0.15</v>
      </c>
      <c r="L537" s="49">
        <v>0.22</v>
      </c>
      <c r="M537" s="49"/>
      <c r="N537" s="50">
        <f>SUM(I537:M537)</f>
        <v>1</v>
      </c>
      <c r="O537" s="51">
        <v>1.03</v>
      </c>
      <c r="P537" s="52">
        <v>35</v>
      </c>
      <c r="Q537" s="53">
        <v>30</v>
      </c>
      <c r="R537" s="53">
        <v>30</v>
      </c>
      <c r="S537" s="53">
        <v>35</v>
      </c>
      <c r="T537" s="53"/>
      <c r="U537" s="54">
        <f>ROUND((((P537*14/35*I537)+(Q537*14/35*J537)+(R537*14/35*K537)+(S537*14/35*L537)+(T537*14/35*M537))*O537),2)</f>
        <v>13.8</v>
      </c>
      <c r="V537" s="55">
        <f>IF(U537&gt;=14,14,U537)</f>
        <v>13.8</v>
      </c>
      <c r="W537" s="56">
        <v>58691842000</v>
      </c>
      <c r="X537" s="57">
        <v>7661870000</v>
      </c>
      <c r="Y537" s="56">
        <v>5296153000</v>
      </c>
      <c r="Z537" s="56">
        <v>30439883000</v>
      </c>
      <c r="AA537" s="56"/>
      <c r="AB537" s="58">
        <f t="shared" si="411"/>
        <v>1.1200000000000001</v>
      </c>
      <c r="AC537" s="477">
        <f t="shared" si="412"/>
        <v>13.440000000000001</v>
      </c>
      <c r="AD537" s="478">
        <f t="shared" si="418"/>
        <v>12</v>
      </c>
      <c r="AE537" s="59"/>
      <c r="AF537" s="59"/>
      <c r="AG537" s="491">
        <v>32</v>
      </c>
      <c r="AH537" s="60">
        <f t="shared" si="414"/>
        <v>57.8</v>
      </c>
      <c r="AI537" s="55"/>
      <c r="AJ537" s="61"/>
      <c r="AK537" s="62"/>
      <c r="AL537" s="63"/>
      <c r="AM537" s="64"/>
      <c r="AN537" s="65"/>
      <c r="AO537" s="66"/>
    </row>
    <row r="538" spans="1:41" s="22" customFormat="1" ht="50.25" customHeight="1" x14ac:dyDescent="0.15">
      <c r="A538" s="43"/>
      <c r="B538" s="171"/>
      <c r="C538" s="170" t="s">
        <v>242</v>
      </c>
      <c r="D538" s="45" t="s">
        <v>321</v>
      </c>
      <c r="E538" s="73" t="s">
        <v>322</v>
      </c>
      <c r="F538" s="73" t="s">
        <v>196</v>
      </c>
      <c r="G538" s="83"/>
      <c r="H538" s="47" t="s">
        <v>250</v>
      </c>
      <c r="I538" s="172">
        <v>0.5</v>
      </c>
      <c r="J538" s="49">
        <v>0.15</v>
      </c>
      <c r="K538" s="49">
        <v>0.15</v>
      </c>
      <c r="L538" s="49">
        <v>0.2</v>
      </c>
      <c r="M538" s="49"/>
      <c r="N538" s="50">
        <f>SUM(I538:M538)</f>
        <v>1</v>
      </c>
      <c r="O538" s="51">
        <v>1.03</v>
      </c>
      <c r="P538" s="52">
        <v>35</v>
      </c>
      <c r="Q538" s="53">
        <v>30</v>
      </c>
      <c r="R538" s="53">
        <v>30</v>
      </c>
      <c r="S538" s="53">
        <v>35</v>
      </c>
      <c r="T538" s="53"/>
      <c r="U538" s="54">
        <f>ROUND((((P538*14/35*I538)+(Q538*14/35*J538)+(R538*14/35*K538)+(S538*14/35*L538)+(T538*14/35*M538))*O538),2)</f>
        <v>13.8</v>
      </c>
      <c r="V538" s="55">
        <f>IF(U538&gt;=14,14,U538)</f>
        <v>13.8</v>
      </c>
      <c r="W538" s="68">
        <v>42169044000</v>
      </c>
      <c r="X538" s="57">
        <v>4888218000</v>
      </c>
      <c r="Y538" s="57">
        <v>6293477000</v>
      </c>
      <c r="Z538" s="57">
        <v>60685757000</v>
      </c>
      <c r="AA538" s="56"/>
      <c r="AB538" s="58">
        <f t="shared" si="411"/>
        <v>1.06</v>
      </c>
      <c r="AC538" s="477">
        <f t="shared" si="412"/>
        <v>12.72</v>
      </c>
      <c r="AD538" s="478">
        <f t="shared" si="418"/>
        <v>12</v>
      </c>
      <c r="AE538" s="59">
        <f>ROUND(+(0.5*40/100*(I538+L538)),2)</f>
        <v>0.14000000000000001</v>
      </c>
      <c r="AF538" s="59"/>
      <c r="AG538" s="491">
        <v>32</v>
      </c>
      <c r="AH538" s="60">
        <f t="shared" si="414"/>
        <v>57.94</v>
      </c>
      <c r="AI538" s="55"/>
      <c r="AJ538" s="61"/>
      <c r="AK538" s="62"/>
      <c r="AL538" s="63"/>
      <c r="AM538" s="64"/>
      <c r="AN538" s="65"/>
      <c r="AO538" s="66"/>
    </row>
    <row r="539" spans="1:41" s="22" customFormat="1" ht="24.95" customHeight="1" x14ac:dyDescent="0.15">
      <c r="A539" s="160"/>
      <c r="B539" s="171"/>
      <c r="C539" s="142"/>
      <c r="D539" s="146"/>
      <c r="E539" s="143"/>
      <c r="F539" s="143"/>
      <c r="G539" s="143"/>
      <c r="H539" s="144"/>
      <c r="I539" s="145"/>
      <c r="J539" s="146"/>
      <c r="K539" s="143"/>
      <c r="L539" s="146"/>
      <c r="M539" s="143"/>
      <c r="N539" s="142"/>
      <c r="O539" s="144"/>
      <c r="P539" s="145"/>
      <c r="Q539" s="146"/>
      <c r="R539" s="143"/>
      <c r="S539" s="146"/>
      <c r="T539" s="143"/>
      <c r="U539" s="147"/>
      <c r="V539" s="148"/>
      <c r="W539" s="149"/>
      <c r="X539" s="150"/>
      <c r="Y539" s="78"/>
      <c r="Z539" s="150"/>
      <c r="AA539" s="78"/>
      <c r="AB539" s="58">
        <f t="shared" si="411"/>
        <v>0</v>
      </c>
      <c r="AC539" s="477">
        <f t="shared" si="412"/>
        <v>0</v>
      </c>
      <c r="AD539" s="478">
        <f t="shared" si="418"/>
        <v>0</v>
      </c>
      <c r="AE539" s="154"/>
      <c r="AF539" s="154"/>
      <c r="AG539" s="491">
        <v>32</v>
      </c>
      <c r="AH539" s="60">
        <f t="shared" si="414"/>
        <v>32</v>
      </c>
      <c r="AI539" s="55"/>
      <c r="AJ539" s="61"/>
      <c r="AK539" s="62"/>
      <c r="AL539" s="63"/>
      <c r="AM539" s="64"/>
      <c r="AN539" s="65"/>
      <c r="AO539" s="66"/>
    </row>
    <row r="540" spans="1:41" s="22" customFormat="1" ht="50.25" customHeight="1" x14ac:dyDescent="0.15">
      <c r="A540" s="43"/>
      <c r="B540" s="171"/>
      <c r="C540" s="80" t="s">
        <v>247</v>
      </c>
      <c r="D540" s="45" t="s">
        <v>323</v>
      </c>
      <c r="E540" s="45" t="s">
        <v>320</v>
      </c>
      <c r="F540" s="104" t="s">
        <v>324</v>
      </c>
      <c r="G540" s="83"/>
      <c r="H540" s="47" t="s">
        <v>262</v>
      </c>
      <c r="I540" s="172">
        <v>0.48</v>
      </c>
      <c r="J540" s="49">
        <v>0.15</v>
      </c>
      <c r="K540" s="49">
        <v>0.22</v>
      </c>
      <c r="L540" s="49">
        <v>0.15</v>
      </c>
      <c r="M540" s="49"/>
      <c r="N540" s="50">
        <f>SUM(I540:M540)</f>
        <v>1</v>
      </c>
      <c r="O540" s="51">
        <v>1.03</v>
      </c>
      <c r="P540" s="52">
        <v>35</v>
      </c>
      <c r="Q540" s="53">
        <v>30</v>
      </c>
      <c r="R540" s="53">
        <v>35</v>
      </c>
      <c r="S540" s="53"/>
      <c r="T540" s="53"/>
      <c r="U540" s="54">
        <f>ROUND((((P540*14/35*I540)+(Q540*14/35*J540)+(R540*14/35*K540)+(S540*14/35*L540)+(T540*14/35*M540))*O540),2)</f>
        <v>11.95</v>
      </c>
      <c r="V540" s="55">
        <f>IF(U540&gt;=14,14,U540)</f>
        <v>11.95</v>
      </c>
      <c r="W540" s="56">
        <v>58691842000</v>
      </c>
      <c r="X540" s="57">
        <v>5296153000</v>
      </c>
      <c r="Y540" s="56">
        <v>30439883000</v>
      </c>
      <c r="Z540" s="56">
        <v>7661870000</v>
      </c>
      <c r="AA540" s="56"/>
      <c r="AB540" s="58">
        <f t="shared" si="411"/>
        <v>1.1200000000000001</v>
      </c>
      <c r="AC540" s="477">
        <f t="shared" si="412"/>
        <v>13.440000000000001</v>
      </c>
      <c r="AD540" s="478">
        <f t="shared" si="418"/>
        <v>12</v>
      </c>
      <c r="AE540" s="59"/>
      <c r="AF540" s="59"/>
      <c r="AG540" s="491">
        <v>32</v>
      </c>
      <c r="AH540" s="60">
        <f t="shared" si="414"/>
        <v>55.95</v>
      </c>
      <c r="AI540" s="55"/>
      <c r="AJ540" s="61"/>
      <c r="AK540" s="62"/>
      <c r="AL540" s="63"/>
      <c r="AM540" s="64"/>
      <c r="AN540" s="65"/>
      <c r="AO540" s="66"/>
    </row>
    <row r="541" spans="1:41" s="22" customFormat="1" ht="42" customHeight="1" x14ac:dyDescent="0.15">
      <c r="A541" s="43"/>
      <c r="B541" s="44"/>
      <c r="C541" s="104"/>
      <c r="D541" s="170"/>
      <c r="E541" s="184" t="s">
        <v>301</v>
      </c>
      <c r="F541" s="82" t="s">
        <v>222</v>
      </c>
      <c r="G541" s="83"/>
      <c r="H541" s="47"/>
      <c r="I541" s="48"/>
      <c r="J541" s="49"/>
      <c r="K541" s="49">
        <v>0.3</v>
      </c>
      <c r="L541" s="49"/>
      <c r="M541" s="49"/>
      <c r="N541" s="50">
        <f>SUM(I541:M541)</f>
        <v>0.3</v>
      </c>
      <c r="O541" s="51">
        <v>1.03</v>
      </c>
      <c r="P541" s="52">
        <v>33.799999999999997</v>
      </c>
      <c r="Q541" s="53">
        <v>33.799999999999997</v>
      </c>
      <c r="R541" s="53">
        <v>35</v>
      </c>
      <c r="S541" s="53">
        <v>33.799999999999997</v>
      </c>
      <c r="T541" s="53"/>
      <c r="U541" s="54">
        <f>ROUND((((P541*14/35*I541)+(Q541*14/35*J541)+(R541*14/35*K541)+(S541*14/35*L541)+(T541*14/35*M541))*O541),2)</f>
        <v>4.33</v>
      </c>
      <c r="V541" s="55">
        <f>IF(U541&gt;=14,14,U541)</f>
        <v>4.33</v>
      </c>
      <c r="W541" s="56"/>
      <c r="X541" s="56">
        <f>X540+Z540</f>
        <v>12958023000</v>
      </c>
      <c r="Y541" s="57">
        <v>162476153000</v>
      </c>
      <c r="Z541" s="56"/>
      <c r="AA541" s="56"/>
      <c r="AB541" s="58">
        <f t="shared" si="411"/>
        <v>1.48</v>
      </c>
      <c r="AC541" s="477">
        <f t="shared" si="412"/>
        <v>17.759999999999998</v>
      </c>
      <c r="AD541" s="478">
        <f t="shared" si="418"/>
        <v>12</v>
      </c>
      <c r="AE541" s="59"/>
      <c r="AF541" s="59"/>
      <c r="AG541" s="491">
        <v>32</v>
      </c>
      <c r="AH541" s="60">
        <f t="shared" si="414"/>
        <v>48.33</v>
      </c>
      <c r="AI541" s="55"/>
      <c r="AJ541" s="61"/>
      <c r="AK541" s="62"/>
      <c r="AL541" s="63"/>
      <c r="AM541" s="64"/>
      <c r="AN541" s="65"/>
      <c r="AO541" s="66"/>
    </row>
    <row r="542" spans="1:41" s="22" customFormat="1" ht="42" customHeight="1" x14ac:dyDescent="0.15">
      <c r="A542" s="43"/>
      <c r="B542" s="44"/>
      <c r="C542" s="180" t="s">
        <v>325</v>
      </c>
      <c r="D542" s="45"/>
      <c r="E542" s="69" t="s">
        <v>291</v>
      </c>
      <c r="F542" s="82"/>
      <c r="G542" s="83"/>
      <c r="H542" s="47"/>
      <c r="I542" s="48">
        <v>0.38</v>
      </c>
      <c r="J542" s="49">
        <v>0.3</v>
      </c>
      <c r="K542" s="49">
        <v>0.32</v>
      </c>
      <c r="L542" s="49"/>
      <c r="M542" s="49"/>
      <c r="N542" s="50">
        <f>SUM(I542:M542)</f>
        <v>1</v>
      </c>
      <c r="O542" s="51">
        <v>1.03</v>
      </c>
      <c r="P542" s="52">
        <v>35</v>
      </c>
      <c r="Q542" s="53">
        <v>32</v>
      </c>
      <c r="R542" s="53">
        <v>35</v>
      </c>
      <c r="S542" s="53"/>
      <c r="T542" s="53"/>
      <c r="U542" s="54">
        <f>ROUND((((P542*14/35*I542)+(Q542*14/35*J542)+(R542*14/35*K542)+(S542*14/35*L542)+(T542*14/35*M542))*O542),2)</f>
        <v>14.05</v>
      </c>
      <c r="V542" s="55">
        <f>IF(U542&gt;=14,14,U542)</f>
        <v>14</v>
      </c>
      <c r="W542" s="56">
        <v>24789502000</v>
      </c>
      <c r="X542" s="56">
        <v>8777188000</v>
      </c>
      <c r="Y542" s="57">
        <v>96161549000</v>
      </c>
      <c r="Z542" s="56"/>
      <c r="AA542" s="56"/>
      <c r="AB542" s="58">
        <f t="shared" si="411"/>
        <v>1.3</v>
      </c>
      <c r="AC542" s="477">
        <f t="shared" si="412"/>
        <v>15.600000000000001</v>
      </c>
      <c r="AD542" s="478">
        <f t="shared" si="418"/>
        <v>12</v>
      </c>
      <c r="AE542" s="54">
        <v>44</v>
      </c>
      <c r="AF542" s="54"/>
      <c r="AG542" s="491">
        <v>32</v>
      </c>
      <c r="AH542" s="60">
        <f t="shared" si="414"/>
        <v>102</v>
      </c>
      <c r="AI542" s="55"/>
      <c r="AJ542" s="61"/>
      <c r="AK542" s="62"/>
      <c r="AL542" s="63"/>
      <c r="AM542" s="64"/>
      <c r="AN542" s="65"/>
      <c r="AO542" s="66"/>
    </row>
    <row r="543" spans="1:41" s="22" customFormat="1" ht="42" customHeight="1" x14ac:dyDescent="0.15">
      <c r="A543" s="43"/>
      <c r="B543" s="44"/>
      <c r="C543" s="45"/>
      <c r="D543" s="109" t="s">
        <v>326</v>
      </c>
      <c r="E543" s="45"/>
      <c r="F543" s="82"/>
      <c r="G543" s="83"/>
      <c r="H543" s="47"/>
      <c r="I543" s="48">
        <v>0.54</v>
      </c>
      <c r="J543" s="49">
        <v>0.46</v>
      </c>
      <c r="K543" s="49"/>
      <c r="L543" s="49"/>
      <c r="M543" s="49"/>
      <c r="N543" s="50">
        <f>SUM(I543:M543)</f>
        <v>1</v>
      </c>
      <c r="O543" s="51">
        <v>1.03</v>
      </c>
      <c r="P543" s="52">
        <v>33.799999999999997</v>
      </c>
      <c r="Q543" s="53">
        <v>35</v>
      </c>
      <c r="R543" s="53"/>
      <c r="S543" s="53"/>
      <c r="T543" s="53"/>
      <c r="U543" s="54">
        <f>ROUND((((P543*14/35*I543)+(Q543*14/35*J543)+(R543*14/35*K543)+(S543*14/35*L543)+(T543*14/35*M543))*O543),2)</f>
        <v>14.15</v>
      </c>
      <c r="V543" s="55">
        <f>IF(U543&gt;=14,14,U543)</f>
        <v>14</v>
      </c>
      <c r="W543" s="68">
        <v>27454325000</v>
      </c>
      <c r="X543" s="68">
        <v>59662779000</v>
      </c>
      <c r="Y543" s="56"/>
      <c r="Z543" s="56"/>
      <c r="AA543" s="56"/>
      <c r="AB543" s="58">
        <f t="shared" si="411"/>
        <v>1.28</v>
      </c>
      <c r="AC543" s="477">
        <f t="shared" si="412"/>
        <v>15.36</v>
      </c>
      <c r="AD543" s="478">
        <f t="shared" si="418"/>
        <v>12</v>
      </c>
      <c r="AE543" s="54">
        <v>44</v>
      </c>
      <c r="AF543" s="54"/>
      <c r="AG543" s="491">
        <v>32</v>
      </c>
      <c r="AH543" s="60">
        <f t="shared" si="414"/>
        <v>102</v>
      </c>
      <c r="AI543" s="55"/>
      <c r="AJ543" s="61"/>
      <c r="AK543" s="62"/>
      <c r="AL543" s="63"/>
      <c r="AM543" s="64"/>
      <c r="AN543" s="65"/>
      <c r="AO543" s="66"/>
    </row>
    <row r="544" spans="1:41" s="22" customFormat="1" ht="48.75" customHeight="1" x14ac:dyDescent="0.15">
      <c r="A544" s="43"/>
      <c r="B544" s="44"/>
      <c r="C544" s="80"/>
      <c r="D544" s="82" t="s">
        <v>327</v>
      </c>
      <c r="E544" s="80" t="s">
        <v>328</v>
      </c>
      <c r="F544" s="45"/>
      <c r="G544" s="186"/>
      <c r="H544" s="47"/>
      <c r="I544" s="187">
        <v>0.36</v>
      </c>
      <c r="J544" s="188">
        <v>0.28000000000000003</v>
      </c>
      <c r="K544" s="188">
        <v>0.21</v>
      </c>
      <c r="L544" s="188">
        <v>0.15</v>
      </c>
      <c r="M544" s="188"/>
      <c r="N544" s="189">
        <f t="shared" ref="N544:N555" si="419">SUM(I544:M544)</f>
        <v>1</v>
      </c>
      <c r="O544" s="190">
        <v>1.03</v>
      </c>
      <c r="P544" s="191">
        <v>35</v>
      </c>
      <c r="Q544" s="192">
        <v>33.799999999999997</v>
      </c>
      <c r="R544" s="193">
        <v>33.799999999999997</v>
      </c>
      <c r="S544" s="192">
        <v>35</v>
      </c>
      <c r="T544" s="194"/>
      <c r="U544" s="195">
        <f t="shared" ref="U544:U555" si="420">ROUND((((P544*14/35*I544)+(Q544*14/35*J544)+(R544*14/35*K544)+(S544*14/35*L544)+(T544*14/35*M544))*O544),2)</f>
        <v>14.18</v>
      </c>
      <c r="V544" s="196">
        <f t="shared" ref="V544:V555" si="421">IF(U544&gt;=14,14,U544)</f>
        <v>14</v>
      </c>
      <c r="W544" s="68">
        <v>8626515000</v>
      </c>
      <c r="X544" s="57">
        <v>288423002000</v>
      </c>
      <c r="Y544" s="75"/>
      <c r="Z544" s="197"/>
      <c r="AA544" s="68"/>
      <c r="AB544" s="58">
        <f t="shared" si="411"/>
        <v>2.54</v>
      </c>
      <c r="AC544" s="477">
        <f t="shared" si="412"/>
        <v>30.48</v>
      </c>
      <c r="AD544" s="478">
        <f t="shared" si="418"/>
        <v>12</v>
      </c>
      <c r="AE544" s="195">
        <v>44</v>
      </c>
      <c r="AF544" s="54"/>
      <c r="AG544" s="491">
        <v>32</v>
      </c>
      <c r="AH544" s="60">
        <f t="shared" si="414"/>
        <v>102</v>
      </c>
      <c r="AI544" s="55"/>
      <c r="AJ544" s="61"/>
      <c r="AK544" s="62"/>
      <c r="AL544" s="63"/>
      <c r="AM544" s="64"/>
      <c r="AN544" s="65"/>
      <c r="AO544" s="66"/>
    </row>
    <row r="545" spans="1:41" s="22" customFormat="1" ht="50.25" customHeight="1" x14ac:dyDescent="0.15">
      <c r="A545" s="43"/>
      <c r="B545" s="44"/>
      <c r="C545" s="73" t="s">
        <v>329</v>
      </c>
      <c r="D545" s="80"/>
      <c r="E545" s="104" t="s">
        <v>231</v>
      </c>
      <c r="F545" s="82"/>
      <c r="G545" s="83"/>
      <c r="H545" s="47"/>
      <c r="I545" s="48">
        <v>0.5</v>
      </c>
      <c r="J545" s="49">
        <v>0.3</v>
      </c>
      <c r="K545" s="49">
        <v>0.2</v>
      </c>
      <c r="L545" s="49"/>
      <c r="M545" s="49"/>
      <c r="N545" s="50">
        <f t="shared" si="419"/>
        <v>1</v>
      </c>
      <c r="O545" s="51">
        <v>1.03</v>
      </c>
      <c r="P545" s="52">
        <v>35</v>
      </c>
      <c r="Q545" s="53">
        <v>33.799999999999997</v>
      </c>
      <c r="R545" s="53">
        <v>33.799999999999997</v>
      </c>
      <c r="S545" s="53"/>
      <c r="T545" s="53"/>
      <c r="U545" s="54">
        <f t="shared" si="420"/>
        <v>14.17</v>
      </c>
      <c r="V545" s="55">
        <f t="shared" si="421"/>
        <v>14</v>
      </c>
      <c r="W545" s="56">
        <v>87415808000</v>
      </c>
      <c r="X545" s="75"/>
      <c r="Y545" s="56">
        <v>31878735000</v>
      </c>
      <c r="Z545" s="56"/>
      <c r="AA545" s="56"/>
      <c r="AB545" s="58">
        <f t="shared" si="411"/>
        <v>1.52</v>
      </c>
      <c r="AC545" s="477">
        <f t="shared" si="412"/>
        <v>18.240000000000002</v>
      </c>
      <c r="AD545" s="478">
        <f t="shared" si="418"/>
        <v>12</v>
      </c>
      <c r="AE545" s="54">
        <v>44</v>
      </c>
      <c r="AF545" s="54"/>
      <c r="AG545" s="491">
        <v>32</v>
      </c>
      <c r="AH545" s="60">
        <f t="shared" si="414"/>
        <v>102</v>
      </c>
      <c r="AI545" s="55"/>
      <c r="AJ545" s="61"/>
      <c r="AK545" s="62"/>
      <c r="AL545" s="63"/>
      <c r="AM545" s="64"/>
      <c r="AN545" s="65"/>
      <c r="AO545" s="66"/>
    </row>
    <row r="546" spans="1:41" s="22" customFormat="1" ht="48.75" customHeight="1" x14ac:dyDescent="0.15">
      <c r="A546" s="43"/>
      <c r="B546" s="44"/>
      <c r="C546" s="104" t="s">
        <v>330</v>
      </c>
      <c r="D546" s="45" t="s">
        <v>201</v>
      </c>
      <c r="E546" s="45"/>
      <c r="F546" s="80"/>
      <c r="G546" s="186"/>
      <c r="H546" s="47"/>
      <c r="I546" s="187">
        <v>0.36</v>
      </c>
      <c r="J546" s="188">
        <v>0.34</v>
      </c>
      <c r="K546" s="188">
        <v>0.2</v>
      </c>
      <c r="L546" s="188">
        <v>0.1</v>
      </c>
      <c r="M546" s="188"/>
      <c r="N546" s="189">
        <f t="shared" si="419"/>
        <v>0.99999999999999989</v>
      </c>
      <c r="O546" s="190">
        <v>1.03</v>
      </c>
      <c r="P546" s="191">
        <v>35</v>
      </c>
      <c r="Q546" s="192">
        <v>35</v>
      </c>
      <c r="R546" s="193">
        <v>33.799999999999997</v>
      </c>
      <c r="S546" s="192">
        <v>30</v>
      </c>
      <c r="T546" s="194"/>
      <c r="U546" s="195">
        <f t="shared" si="420"/>
        <v>14.12</v>
      </c>
      <c r="V546" s="196">
        <f t="shared" si="421"/>
        <v>14</v>
      </c>
      <c r="W546" s="72">
        <v>24985418000</v>
      </c>
      <c r="X546" s="68">
        <v>156362832000</v>
      </c>
      <c r="Y546" s="75"/>
      <c r="Z546" s="197"/>
      <c r="AA546" s="68"/>
      <c r="AB546" s="58">
        <f t="shared" si="411"/>
        <v>1.88</v>
      </c>
      <c r="AC546" s="477">
        <f t="shared" si="412"/>
        <v>22.56</v>
      </c>
      <c r="AD546" s="478">
        <f t="shared" si="418"/>
        <v>12</v>
      </c>
      <c r="AE546" s="195">
        <v>44</v>
      </c>
      <c r="AF546" s="54"/>
      <c r="AG546" s="491">
        <v>32</v>
      </c>
      <c r="AH546" s="60">
        <f t="shared" si="414"/>
        <v>102</v>
      </c>
      <c r="AI546" s="55"/>
      <c r="AJ546" s="61"/>
      <c r="AK546" s="62"/>
      <c r="AL546" s="63"/>
      <c r="AM546" s="64"/>
      <c r="AN546" s="65"/>
      <c r="AO546" s="66"/>
    </row>
    <row r="547" spans="1:41" s="22" customFormat="1" ht="48.75" customHeight="1" x14ac:dyDescent="0.15">
      <c r="A547" s="43"/>
      <c r="B547" s="44"/>
      <c r="C547" s="45" t="s">
        <v>218</v>
      </c>
      <c r="D547" s="45" t="s">
        <v>211</v>
      </c>
      <c r="E547" s="69"/>
      <c r="F547" s="80"/>
      <c r="G547" s="186"/>
      <c r="H547" s="47" t="s">
        <v>331</v>
      </c>
      <c r="I547" s="187">
        <v>0.36</v>
      </c>
      <c r="J547" s="188">
        <v>0.34</v>
      </c>
      <c r="K547" s="188">
        <v>0.2</v>
      </c>
      <c r="L547" s="188">
        <v>0.1</v>
      </c>
      <c r="M547" s="188"/>
      <c r="N547" s="189">
        <f t="shared" si="419"/>
        <v>0.99999999999999989</v>
      </c>
      <c r="O547" s="190">
        <v>1.03</v>
      </c>
      <c r="P547" s="191">
        <v>35</v>
      </c>
      <c r="Q547" s="192">
        <v>35</v>
      </c>
      <c r="R547" s="193">
        <v>32</v>
      </c>
      <c r="S547" s="192">
        <v>32</v>
      </c>
      <c r="T547" s="194"/>
      <c r="U547" s="195">
        <f t="shared" si="420"/>
        <v>14.05</v>
      </c>
      <c r="V547" s="196">
        <f t="shared" si="421"/>
        <v>14</v>
      </c>
      <c r="W547" s="56">
        <v>29297752000</v>
      </c>
      <c r="X547" s="68">
        <v>234119091000</v>
      </c>
      <c r="Y547" s="75"/>
      <c r="Z547" s="197"/>
      <c r="AA547" s="68"/>
      <c r="AB547" s="58">
        <f t="shared" si="411"/>
        <v>2.73</v>
      </c>
      <c r="AC547" s="477">
        <f t="shared" si="412"/>
        <v>32.76</v>
      </c>
      <c r="AD547" s="478">
        <f t="shared" si="418"/>
        <v>12</v>
      </c>
      <c r="AE547" s="195">
        <v>44</v>
      </c>
      <c r="AF547" s="54"/>
      <c r="AG547" s="491">
        <v>32</v>
      </c>
      <c r="AH547" s="60">
        <f t="shared" si="414"/>
        <v>102</v>
      </c>
      <c r="AI547" s="55"/>
      <c r="AJ547" s="61"/>
      <c r="AK547" s="62"/>
      <c r="AL547" s="63"/>
      <c r="AM547" s="64"/>
      <c r="AN547" s="65"/>
      <c r="AO547" s="66"/>
    </row>
    <row r="548" spans="1:41" s="22" customFormat="1" ht="50.25" customHeight="1" x14ac:dyDescent="0.15">
      <c r="A548" s="43"/>
      <c r="B548" s="44"/>
      <c r="C548" s="45" t="s">
        <v>332</v>
      </c>
      <c r="D548" s="80"/>
      <c r="E548" s="200" t="s">
        <v>314</v>
      </c>
      <c r="F548" s="200"/>
      <c r="G548" s="83"/>
      <c r="H548" s="47" t="s">
        <v>333</v>
      </c>
      <c r="I548" s="172">
        <v>0.4</v>
      </c>
      <c r="J548" s="49">
        <v>0.3</v>
      </c>
      <c r="K548" s="49">
        <v>0.3</v>
      </c>
      <c r="L548" s="49"/>
      <c r="M548" s="49"/>
      <c r="N548" s="50">
        <f t="shared" si="419"/>
        <v>1</v>
      </c>
      <c r="O548" s="51">
        <v>1.03</v>
      </c>
      <c r="P548" s="52">
        <v>35</v>
      </c>
      <c r="Q548" s="53">
        <v>32</v>
      </c>
      <c r="R548" s="53">
        <v>35</v>
      </c>
      <c r="S548" s="53"/>
      <c r="T548" s="53"/>
      <c r="U548" s="54">
        <f t="shared" si="420"/>
        <v>14.05</v>
      </c>
      <c r="V548" s="55">
        <f t="shared" si="421"/>
        <v>14</v>
      </c>
      <c r="W548" s="56">
        <v>56269300000</v>
      </c>
      <c r="X548" s="68">
        <v>18108629000</v>
      </c>
      <c r="Y548" s="68">
        <v>51891057000</v>
      </c>
      <c r="Z548" s="201"/>
      <c r="AA548" s="56"/>
      <c r="AB548" s="58">
        <f t="shared" si="411"/>
        <v>1.32</v>
      </c>
      <c r="AC548" s="477">
        <f t="shared" si="412"/>
        <v>15.84</v>
      </c>
      <c r="AD548" s="478">
        <f t="shared" si="418"/>
        <v>12</v>
      </c>
      <c r="AE548" s="54">
        <v>44</v>
      </c>
      <c r="AF548" s="54"/>
      <c r="AG548" s="491">
        <v>32</v>
      </c>
      <c r="AH548" s="60">
        <f t="shared" si="414"/>
        <v>102</v>
      </c>
      <c r="AI548" s="55"/>
      <c r="AJ548" s="61"/>
      <c r="AK548" s="62"/>
      <c r="AL548" s="63"/>
      <c r="AM548" s="64"/>
      <c r="AN548" s="65"/>
      <c r="AO548" s="66"/>
    </row>
    <row r="549" spans="1:41" s="22" customFormat="1" ht="51" customHeight="1" x14ac:dyDescent="0.15">
      <c r="A549" s="43"/>
      <c r="B549" s="44"/>
      <c r="C549" s="202" t="s">
        <v>334</v>
      </c>
      <c r="D549" s="76" t="s">
        <v>315</v>
      </c>
      <c r="E549" s="80"/>
      <c r="F549" s="80"/>
      <c r="G549" s="186"/>
      <c r="H549" s="47" t="s">
        <v>315</v>
      </c>
      <c r="I549" s="187">
        <v>0.36</v>
      </c>
      <c r="J549" s="188">
        <v>0.34</v>
      </c>
      <c r="K549" s="188">
        <v>0.3</v>
      </c>
      <c r="L549" s="188"/>
      <c r="M549" s="188"/>
      <c r="N549" s="189">
        <f t="shared" si="419"/>
        <v>1</v>
      </c>
      <c r="O549" s="190">
        <v>1.03</v>
      </c>
      <c r="P549" s="191">
        <v>35</v>
      </c>
      <c r="Q549" s="192">
        <v>35</v>
      </c>
      <c r="R549" s="193">
        <v>32</v>
      </c>
      <c r="S549" s="192"/>
      <c r="T549" s="194"/>
      <c r="U549" s="195">
        <f t="shared" si="420"/>
        <v>14.05</v>
      </c>
      <c r="V549" s="196">
        <f t="shared" si="421"/>
        <v>14</v>
      </c>
      <c r="W549" s="56">
        <v>26249269000</v>
      </c>
      <c r="X549" s="57">
        <v>103756720000</v>
      </c>
      <c r="Y549" s="68">
        <v>9189900000</v>
      </c>
      <c r="Z549" s="197"/>
      <c r="AA549" s="68"/>
      <c r="AB549" s="58">
        <f t="shared" ref="AB549:AB612" si="422">ROUND(((((W549*I549)+(X549*J549)+(Y549*K549)+(Z549*L549)+(AA549*M549))/$L$2)),2)</f>
        <v>1.44</v>
      </c>
      <c r="AC549" s="477">
        <f t="shared" si="412"/>
        <v>17.28</v>
      </c>
      <c r="AD549" s="478">
        <f t="shared" si="418"/>
        <v>12</v>
      </c>
      <c r="AE549" s="195">
        <v>44</v>
      </c>
      <c r="AF549" s="54"/>
      <c r="AG549" s="491">
        <v>32</v>
      </c>
      <c r="AH549" s="60">
        <f t="shared" si="414"/>
        <v>102</v>
      </c>
      <c r="AI549" s="55"/>
      <c r="AJ549" s="61"/>
      <c r="AK549" s="62"/>
      <c r="AL549" s="63"/>
      <c r="AM549" s="64"/>
      <c r="AN549" s="65"/>
      <c r="AO549" s="66"/>
    </row>
    <row r="550" spans="1:41" s="22" customFormat="1" ht="50.25" customHeight="1" x14ac:dyDescent="0.15">
      <c r="A550" s="43"/>
      <c r="B550" s="44"/>
      <c r="C550" s="174" t="s">
        <v>286</v>
      </c>
      <c r="D550" s="45"/>
      <c r="E550" s="80" t="s">
        <v>335</v>
      </c>
      <c r="F550" s="104"/>
      <c r="G550" s="83"/>
      <c r="H550" s="47" t="s">
        <v>336</v>
      </c>
      <c r="I550" s="172">
        <v>0.5</v>
      </c>
      <c r="J550" s="49">
        <v>0.3</v>
      </c>
      <c r="K550" s="49">
        <v>0.2</v>
      </c>
      <c r="L550" s="49"/>
      <c r="M550" s="49"/>
      <c r="N550" s="50">
        <f t="shared" si="419"/>
        <v>1</v>
      </c>
      <c r="O550" s="51">
        <v>1.03</v>
      </c>
      <c r="P550" s="52">
        <v>33.799999999999997</v>
      </c>
      <c r="Q550" s="53">
        <v>33.799999999999997</v>
      </c>
      <c r="R550" s="53">
        <v>35</v>
      </c>
      <c r="S550" s="53"/>
      <c r="T550" s="53"/>
      <c r="U550" s="54">
        <f t="shared" si="420"/>
        <v>14.02</v>
      </c>
      <c r="V550" s="55">
        <f t="shared" si="421"/>
        <v>14</v>
      </c>
      <c r="W550" s="57">
        <v>67949988000</v>
      </c>
      <c r="X550" s="56">
        <v>13520368000</v>
      </c>
      <c r="Y550" s="68">
        <v>25152421000</v>
      </c>
      <c r="Z550" s="181"/>
      <c r="AA550" s="56"/>
      <c r="AB550" s="58">
        <f t="shared" si="422"/>
        <v>1.3</v>
      </c>
      <c r="AC550" s="477">
        <f t="shared" si="412"/>
        <v>15.600000000000001</v>
      </c>
      <c r="AD550" s="478">
        <f t="shared" si="418"/>
        <v>12</v>
      </c>
      <c r="AE550" s="54">
        <v>44</v>
      </c>
      <c r="AF550" s="54"/>
      <c r="AG550" s="491">
        <v>32</v>
      </c>
      <c r="AH550" s="60">
        <f t="shared" si="414"/>
        <v>102</v>
      </c>
      <c r="AI550" s="55"/>
      <c r="AJ550" s="61"/>
      <c r="AK550" s="62"/>
      <c r="AL550" s="63"/>
      <c r="AM550" s="64"/>
      <c r="AN550" s="65"/>
      <c r="AO550" s="66"/>
    </row>
    <row r="551" spans="1:41" s="22" customFormat="1" ht="42" customHeight="1" x14ac:dyDescent="0.15">
      <c r="A551" s="43"/>
      <c r="B551" s="44"/>
      <c r="C551" s="80" t="s">
        <v>337</v>
      </c>
      <c r="D551" s="80" t="s">
        <v>129</v>
      </c>
      <c r="E551" s="45" t="s">
        <v>338</v>
      </c>
      <c r="F551" s="45"/>
      <c r="G551" s="83"/>
      <c r="H551" s="47" t="s">
        <v>273</v>
      </c>
      <c r="I551" s="48">
        <v>0.36</v>
      </c>
      <c r="J551" s="49">
        <v>0.34</v>
      </c>
      <c r="K551" s="49">
        <v>0.3</v>
      </c>
      <c r="L551" s="49">
        <v>0</v>
      </c>
      <c r="M551" s="49"/>
      <c r="N551" s="50">
        <f t="shared" si="419"/>
        <v>1</v>
      </c>
      <c r="O551" s="51">
        <v>1.03</v>
      </c>
      <c r="P551" s="52">
        <v>33.799999999999997</v>
      </c>
      <c r="Q551" s="53">
        <v>35</v>
      </c>
      <c r="R551" s="53">
        <v>33.799999999999997</v>
      </c>
      <c r="S551" s="53">
        <v>0</v>
      </c>
      <c r="T551" s="53"/>
      <c r="U551" s="54">
        <f t="shared" si="420"/>
        <v>14.09</v>
      </c>
      <c r="V551" s="55">
        <f t="shared" si="421"/>
        <v>14</v>
      </c>
      <c r="W551" s="68">
        <v>39210207000</v>
      </c>
      <c r="X551" s="72">
        <v>73122853000</v>
      </c>
      <c r="Y551" s="68">
        <v>10883996000</v>
      </c>
      <c r="Z551" s="57"/>
      <c r="AA551" s="56"/>
      <c r="AB551" s="58">
        <f t="shared" si="422"/>
        <v>1.28</v>
      </c>
      <c r="AC551" s="477">
        <f t="shared" ref="AC551:AC606" si="423">12*AB551</f>
        <v>15.36</v>
      </c>
      <c r="AD551" s="478">
        <f t="shared" si="418"/>
        <v>12</v>
      </c>
      <c r="AE551" s="54">
        <v>44</v>
      </c>
      <c r="AF551" s="54"/>
      <c r="AG551" s="491">
        <v>32</v>
      </c>
      <c r="AH551" s="60">
        <f t="shared" si="414"/>
        <v>102</v>
      </c>
      <c r="AI551" s="55"/>
      <c r="AJ551" s="61"/>
      <c r="AK551" s="62"/>
      <c r="AL551" s="63"/>
      <c r="AM551" s="64"/>
      <c r="AN551" s="65"/>
      <c r="AO551" s="66"/>
    </row>
    <row r="552" spans="1:41" s="22" customFormat="1" ht="42" customHeight="1" x14ac:dyDescent="0.15">
      <c r="A552" s="43"/>
      <c r="B552" s="44"/>
      <c r="C552" s="80" t="s">
        <v>339</v>
      </c>
      <c r="D552" s="69" t="s">
        <v>301</v>
      </c>
      <c r="E552" s="108"/>
      <c r="F552" s="104"/>
      <c r="G552" s="83"/>
      <c r="H552" s="47" t="s">
        <v>340</v>
      </c>
      <c r="I552" s="48">
        <v>0.36</v>
      </c>
      <c r="J552" s="49">
        <v>0.34</v>
      </c>
      <c r="K552" s="49">
        <v>0.3</v>
      </c>
      <c r="L552" s="49"/>
      <c r="M552" s="49"/>
      <c r="N552" s="50">
        <f t="shared" si="419"/>
        <v>1</v>
      </c>
      <c r="O552" s="51">
        <v>1.03</v>
      </c>
      <c r="P552" s="52">
        <v>35</v>
      </c>
      <c r="Q552" s="53">
        <v>35</v>
      </c>
      <c r="R552" s="53">
        <v>33.799999999999997</v>
      </c>
      <c r="S552" s="53"/>
      <c r="T552" s="53"/>
      <c r="U552" s="54">
        <f t="shared" si="420"/>
        <v>14.27</v>
      </c>
      <c r="V552" s="55">
        <f t="shared" si="421"/>
        <v>14</v>
      </c>
      <c r="W552" s="181"/>
      <c r="X552" s="57">
        <v>162476153000</v>
      </c>
      <c r="Y552" s="57">
        <v>14000000000</v>
      </c>
      <c r="Z552" s="56"/>
      <c r="AA552" s="56"/>
      <c r="AB552" s="58">
        <f t="shared" si="422"/>
        <v>1.8</v>
      </c>
      <c r="AC552" s="477">
        <f t="shared" si="423"/>
        <v>21.6</v>
      </c>
      <c r="AD552" s="478">
        <f t="shared" si="418"/>
        <v>12</v>
      </c>
      <c r="AE552" s="54">
        <v>44</v>
      </c>
      <c r="AF552" s="54"/>
      <c r="AG552" s="491">
        <v>32</v>
      </c>
      <c r="AH552" s="60">
        <f t="shared" si="414"/>
        <v>102</v>
      </c>
      <c r="AI552" s="55"/>
      <c r="AJ552" s="61"/>
      <c r="AK552" s="62"/>
      <c r="AL552" s="63"/>
      <c r="AM552" s="64"/>
      <c r="AN552" s="65"/>
      <c r="AO552" s="66"/>
    </row>
    <row r="553" spans="1:41" s="22" customFormat="1" ht="42" customHeight="1" x14ac:dyDescent="0.15">
      <c r="A553" s="43"/>
      <c r="B553" s="44"/>
      <c r="C553" s="45" t="s">
        <v>202</v>
      </c>
      <c r="D553" s="76" t="s">
        <v>220</v>
      </c>
      <c r="E553" s="45"/>
      <c r="F553" s="45"/>
      <c r="G553" s="83"/>
      <c r="H553" s="47" t="s">
        <v>70</v>
      </c>
      <c r="I553" s="48">
        <v>0.36</v>
      </c>
      <c r="J553" s="49">
        <v>0.34</v>
      </c>
      <c r="K553" s="49">
        <v>0.3</v>
      </c>
      <c r="L553" s="49"/>
      <c r="M553" s="49"/>
      <c r="N553" s="50">
        <f t="shared" si="419"/>
        <v>1</v>
      </c>
      <c r="O553" s="51">
        <v>1.03</v>
      </c>
      <c r="P553" s="52">
        <v>33.799999999999997</v>
      </c>
      <c r="Q553" s="53">
        <v>35</v>
      </c>
      <c r="R553" s="53">
        <v>33.799999999999997</v>
      </c>
      <c r="S553" s="53"/>
      <c r="T553" s="53"/>
      <c r="U553" s="54">
        <f t="shared" si="420"/>
        <v>14.09</v>
      </c>
      <c r="V553" s="55">
        <f t="shared" si="421"/>
        <v>14</v>
      </c>
      <c r="W553" s="57">
        <v>17101432000</v>
      </c>
      <c r="X553" s="56">
        <v>214927709000</v>
      </c>
      <c r="Y553" s="57">
        <v>9537063000</v>
      </c>
      <c r="Z553" s="181"/>
      <c r="AA553" s="56"/>
      <c r="AB553" s="58">
        <f t="shared" si="422"/>
        <v>2.4900000000000002</v>
      </c>
      <c r="AC553" s="477">
        <f t="shared" si="423"/>
        <v>29.880000000000003</v>
      </c>
      <c r="AD553" s="478">
        <f t="shared" si="418"/>
        <v>12</v>
      </c>
      <c r="AE553" s="54">
        <v>44</v>
      </c>
      <c r="AF553" s="54"/>
      <c r="AG553" s="491">
        <v>32</v>
      </c>
      <c r="AH553" s="60">
        <f t="shared" si="414"/>
        <v>102</v>
      </c>
      <c r="AI553" s="55"/>
      <c r="AJ553" s="61"/>
      <c r="AK553" s="62"/>
      <c r="AL553" s="63"/>
      <c r="AM553" s="64"/>
      <c r="AN553" s="65"/>
      <c r="AO553" s="66"/>
    </row>
    <row r="554" spans="1:41" s="22" customFormat="1" ht="48.75" customHeight="1" x14ac:dyDescent="0.15">
      <c r="A554" s="43"/>
      <c r="B554" s="44"/>
      <c r="C554" s="45" t="s">
        <v>341</v>
      </c>
      <c r="D554" s="45" t="s">
        <v>222</v>
      </c>
      <c r="E554" s="45"/>
      <c r="F554" s="80"/>
      <c r="G554" s="186"/>
      <c r="H554" s="47" t="s">
        <v>342</v>
      </c>
      <c r="I554" s="187">
        <v>0.4</v>
      </c>
      <c r="J554" s="188">
        <v>0.3</v>
      </c>
      <c r="K554" s="188">
        <v>0.3</v>
      </c>
      <c r="L554" s="188"/>
      <c r="M554" s="188"/>
      <c r="N554" s="189">
        <f t="shared" si="419"/>
        <v>1</v>
      </c>
      <c r="O554" s="190">
        <v>1.03</v>
      </c>
      <c r="P554" s="203">
        <v>33.799999999999997</v>
      </c>
      <c r="Q554" s="192">
        <v>35</v>
      </c>
      <c r="R554" s="193">
        <v>35</v>
      </c>
      <c r="S554" s="192"/>
      <c r="T554" s="194"/>
      <c r="U554" s="195">
        <f t="shared" si="420"/>
        <v>14.22</v>
      </c>
      <c r="V554" s="196">
        <f t="shared" si="421"/>
        <v>14</v>
      </c>
      <c r="W554" s="56">
        <v>47271965000</v>
      </c>
      <c r="X554" s="68">
        <v>66189086000</v>
      </c>
      <c r="Y554" s="56">
        <v>10850877000</v>
      </c>
      <c r="Z554" s="197"/>
      <c r="AA554" s="68"/>
      <c r="AB554" s="58">
        <f t="shared" si="422"/>
        <v>1.27</v>
      </c>
      <c r="AC554" s="477">
        <f t="shared" si="423"/>
        <v>15.24</v>
      </c>
      <c r="AD554" s="478">
        <f t="shared" si="418"/>
        <v>12</v>
      </c>
      <c r="AE554" s="195">
        <v>44</v>
      </c>
      <c r="AF554" s="54"/>
      <c r="AG554" s="491">
        <v>32</v>
      </c>
      <c r="AH554" s="60">
        <f t="shared" si="414"/>
        <v>102</v>
      </c>
      <c r="AI554" s="55"/>
      <c r="AJ554" s="61"/>
      <c r="AK554" s="62"/>
      <c r="AL554" s="63"/>
      <c r="AM554" s="64"/>
      <c r="AN554" s="65"/>
      <c r="AO554" s="66"/>
    </row>
    <row r="555" spans="1:41" s="22" customFormat="1" ht="42" customHeight="1" x14ac:dyDescent="0.15">
      <c r="A555" s="43"/>
      <c r="B555" s="44"/>
      <c r="C555" s="45" t="s">
        <v>343</v>
      </c>
      <c r="D555" s="82" t="s">
        <v>344</v>
      </c>
      <c r="E555" s="45"/>
      <c r="F555" s="80"/>
      <c r="G555" s="83"/>
      <c r="H555" s="47" t="s">
        <v>345</v>
      </c>
      <c r="I555" s="48">
        <v>0.36</v>
      </c>
      <c r="J555" s="49">
        <v>0.34</v>
      </c>
      <c r="K555" s="49">
        <v>0.2</v>
      </c>
      <c r="L555" s="49">
        <v>0.1</v>
      </c>
      <c r="M555" s="49"/>
      <c r="N555" s="50">
        <f t="shared" si="419"/>
        <v>0.99999999999999989</v>
      </c>
      <c r="O555" s="51">
        <v>1.03</v>
      </c>
      <c r="P555" s="52">
        <v>35</v>
      </c>
      <c r="Q555" s="53">
        <v>35</v>
      </c>
      <c r="R555" s="53">
        <v>32</v>
      </c>
      <c r="S555" s="53"/>
      <c r="T555" s="53"/>
      <c r="U555" s="54">
        <f t="shared" si="420"/>
        <v>12.73</v>
      </c>
      <c r="V555" s="55">
        <f t="shared" si="421"/>
        <v>12.73</v>
      </c>
      <c r="W555" s="56">
        <v>16317942000</v>
      </c>
      <c r="X555" s="56">
        <v>203905159000</v>
      </c>
      <c r="Y555" s="57">
        <v>13673696000</v>
      </c>
      <c r="Z555" s="201"/>
      <c r="AA555" s="56"/>
      <c r="AB555" s="58">
        <f t="shared" si="422"/>
        <v>2.36</v>
      </c>
      <c r="AC555" s="477">
        <f t="shared" si="423"/>
        <v>28.32</v>
      </c>
      <c r="AD555" s="478">
        <f t="shared" si="418"/>
        <v>12</v>
      </c>
      <c r="AE555" s="54">
        <v>44</v>
      </c>
      <c r="AF555" s="54"/>
      <c r="AG555" s="491">
        <v>32</v>
      </c>
      <c r="AH555" s="60">
        <f t="shared" si="414"/>
        <v>100.73</v>
      </c>
      <c r="AI555" s="55"/>
      <c r="AJ555" s="61"/>
      <c r="AK555" s="62"/>
      <c r="AL555" s="63"/>
      <c r="AM555" s="64"/>
      <c r="AN555" s="65"/>
      <c r="AO555" s="66"/>
    </row>
    <row r="556" spans="1:41" s="22" customFormat="1" ht="42" customHeight="1" x14ac:dyDescent="0.15">
      <c r="A556" s="43"/>
      <c r="B556" s="44"/>
      <c r="C556" s="45"/>
      <c r="D556" s="45"/>
      <c r="E556" s="45"/>
      <c r="F556" s="82"/>
      <c r="G556" s="204"/>
      <c r="H556" s="175"/>
      <c r="I556" s="48"/>
      <c r="J556" s="49"/>
      <c r="K556" s="49"/>
      <c r="L556" s="49"/>
      <c r="M556" s="49"/>
      <c r="N556" s="50"/>
      <c r="O556" s="51"/>
      <c r="P556" s="52"/>
      <c r="Q556" s="53"/>
      <c r="R556" s="205"/>
      <c r="S556" s="53"/>
      <c r="T556" s="206"/>
      <c r="U556" s="54"/>
      <c r="V556" s="207"/>
      <c r="W556" s="68"/>
      <c r="X556" s="56"/>
      <c r="Y556" s="57"/>
      <c r="Z556" s="56"/>
      <c r="AA556" s="56"/>
      <c r="AB556" s="58">
        <f t="shared" si="422"/>
        <v>0</v>
      </c>
      <c r="AC556" s="477">
        <f t="shared" si="423"/>
        <v>0</v>
      </c>
      <c r="AD556" s="478">
        <f t="shared" si="418"/>
        <v>0</v>
      </c>
      <c r="AE556" s="54"/>
      <c r="AF556" s="54"/>
      <c r="AG556" s="491">
        <v>32</v>
      </c>
      <c r="AH556" s="60">
        <f t="shared" si="414"/>
        <v>32</v>
      </c>
      <c r="AI556" s="55"/>
      <c r="AJ556" s="61"/>
      <c r="AK556" s="62"/>
      <c r="AL556" s="63"/>
      <c r="AM556" s="64"/>
      <c r="AN556" s="65"/>
      <c r="AO556" s="66"/>
    </row>
    <row r="557" spans="1:41" s="22" customFormat="1" ht="48.75" customHeight="1" x14ac:dyDescent="0.15">
      <c r="A557" s="43"/>
      <c r="B557" s="44"/>
      <c r="C557" s="45" t="s">
        <v>341</v>
      </c>
      <c r="D557" s="117" t="s">
        <v>346</v>
      </c>
      <c r="E557" s="45" t="s">
        <v>347</v>
      </c>
      <c r="F557" s="80"/>
      <c r="G557" s="186"/>
      <c r="H557" s="47" t="s">
        <v>342</v>
      </c>
      <c r="I557" s="187">
        <v>0.35099999999999998</v>
      </c>
      <c r="J557" s="188">
        <v>0.34899999999999998</v>
      </c>
      <c r="K557" s="188">
        <v>0.3</v>
      </c>
      <c r="L557" s="188"/>
      <c r="M557" s="188"/>
      <c r="N557" s="189">
        <f>SUM(I557:M557)</f>
        <v>1</v>
      </c>
      <c r="O557" s="190">
        <v>1.03</v>
      </c>
      <c r="P557" s="203">
        <v>33.799999999999997</v>
      </c>
      <c r="Q557" s="192">
        <v>35</v>
      </c>
      <c r="R557" s="193">
        <v>35</v>
      </c>
      <c r="S557" s="192"/>
      <c r="T557" s="194"/>
      <c r="U557" s="195">
        <f>ROUND((((P557*14/35*I557)+(Q557*14/35*J557)+(R557*14/35*K557)+(S557*14/35*L557)+(T557*14/35*M557))*O557),2)</f>
        <v>14.25</v>
      </c>
      <c r="V557" s="196">
        <f>IF(U557&gt;=14,14,U557)</f>
        <v>14</v>
      </c>
      <c r="W557" s="56">
        <v>47271965000</v>
      </c>
      <c r="X557" s="56">
        <v>63474560000</v>
      </c>
      <c r="Y557" s="56">
        <v>10850877000</v>
      </c>
      <c r="Z557" s="197"/>
      <c r="AA557" s="68"/>
      <c r="AB557" s="58">
        <f t="shared" si="422"/>
        <v>1.27</v>
      </c>
      <c r="AC557" s="477">
        <f t="shared" si="423"/>
        <v>15.24</v>
      </c>
      <c r="AD557" s="478">
        <f t="shared" si="418"/>
        <v>12</v>
      </c>
      <c r="AE557" s="195">
        <v>44</v>
      </c>
      <c r="AF557" s="54"/>
      <c r="AG557" s="491">
        <v>32</v>
      </c>
      <c r="AH557" s="60">
        <f t="shared" si="414"/>
        <v>102</v>
      </c>
      <c r="AI557" s="55"/>
      <c r="AJ557" s="61"/>
      <c r="AK557" s="62"/>
      <c r="AL557" s="63"/>
      <c r="AM557" s="64"/>
      <c r="AN557" s="65"/>
      <c r="AO557" s="66"/>
    </row>
    <row r="558" spans="1:41" s="22" customFormat="1" ht="42" customHeight="1" x14ac:dyDescent="0.15">
      <c r="A558" s="43"/>
      <c r="B558" s="44"/>
      <c r="C558" s="45" t="s">
        <v>276</v>
      </c>
      <c r="D558" s="45" t="s">
        <v>43</v>
      </c>
      <c r="E558" s="82" t="s">
        <v>348</v>
      </c>
      <c r="F558" s="80"/>
      <c r="G558" s="83"/>
      <c r="H558" s="47" t="s">
        <v>344</v>
      </c>
      <c r="I558" s="48">
        <v>0.36</v>
      </c>
      <c r="J558" s="49">
        <v>0.34</v>
      </c>
      <c r="K558" s="49">
        <v>0.3</v>
      </c>
      <c r="L558" s="49"/>
      <c r="M558" s="49"/>
      <c r="N558" s="50">
        <f>SUM(I558:M558)</f>
        <v>1</v>
      </c>
      <c r="O558" s="51">
        <v>1.03</v>
      </c>
      <c r="P558" s="52">
        <v>35</v>
      </c>
      <c r="Q558" s="53">
        <v>35</v>
      </c>
      <c r="R558" s="53">
        <v>32</v>
      </c>
      <c r="S558" s="53"/>
      <c r="T558" s="53"/>
      <c r="U558" s="54">
        <f>ROUND((((P558*14/35*I558)+(Q558*14/35*J558)+(R558*14/35*K558)+(S558*14/35*L558)+(T558*14/35*M558))*O558),2)</f>
        <v>14.05</v>
      </c>
      <c r="V558" s="55">
        <f>IF(U558&gt;=14,14,U558)</f>
        <v>14</v>
      </c>
      <c r="W558" s="56">
        <v>16317942000</v>
      </c>
      <c r="X558" s="56">
        <v>203905159000</v>
      </c>
      <c r="Y558" s="57">
        <v>13673696000</v>
      </c>
      <c r="Z558" s="201"/>
      <c r="AA558" s="56"/>
      <c r="AB558" s="58">
        <f t="shared" si="422"/>
        <v>2.4</v>
      </c>
      <c r="AC558" s="477">
        <f t="shared" si="423"/>
        <v>28.799999999999997</v>
      </c>
      <c r="AD558" s="478">
        <f t="shared" si="418"/>
        <v>12</v>
      </c>
      <c r="AE558" s="54">
        <v>44</v>
      </c>
      <c r="AF558" s="54"/>
      <c r="AG558" s="491">
        <v>32</v>
      </c>
      <c r="AH558" s="60">
        <f t="shared" si="414"/>
        <v>102</v>
      </c>
      <c r="AI558" s="55"/>
      <c r="AJ558" s="61"/>
      <c r="AK558" s="62"/>
      <c r="AL558" s="63"/>
      <c r="AM558" s="64"/>
      <c r="AN558" s="65"/>
      <c r="AO558" s="66"/>
    </row>
    <row r="559" spans="1:41" s="22" customFormat="1" ht="42" customHeight="1" x14ac:dyDescent="0.15">
      <c r="A559" s="43"/>
      <c r="B559" s="44"/>
      <c r="C559" s="45"/>
      <c r="D559" s="45" t="s">
        <v>43</v>
      </c>
      <c r="E559" s="82" t="s">
        <v>349</v>
      </c>
      <c r="F559" s="80"/>
      <c r="G559" s="83"/>
      <c r="H559" s="47" t="s">
        <v>344</v>
      </c>
      <c r="I559" s="48"/>
      <c r="J559" s="49">
        <v>0.34</v>
      </c>
      <c r="K559" s="49">
        <v>0.3</v>
      </c>
      <c r="L559" s="49">
        <v>0.2</v>
      </c>
      <c r="M559" s="49">
        <v>0.16</v>
      </c>
      <c r="N559" s="50">
        <f>SUM(I559:M559)</f>
        <v>1</v>
      </c>
      <c r="O559" s="51">
        <v>1.03</v>
      </c>
      <c r="P559" s="52"/>
      <c r="Q559" s="53">
        <v>35</v>
      </c>
      <c r="R559" s="53">
        <v>30</v>
      </c>
      <c r="S559" s="53">
        <v>35</v>
      </c>
      <c r="T559" s="53">
        <v>33.799999999999997</v>
      </c>
      <c r="U559" s="54">
        <f>ROUND((((P559*14/35*I559)+(Q559*14/35*J559)+(R559*14/35*K559)+(S559*14/35*L559)+(T559*14/35*M559))*O559),2)</f>
        <v>13.72</v>
      </c>
      <c r="V559" s="55">
        <f>IF(U559&gt;=14,14,U559)</f>
        <v>13.72</v>
      </c>
      <c r="W559" s="56">
        <v>16317942000</v>
      </c>
      <c r="X559" s="56">
        <v>203905159000</v>
      </c>
      <c r="Y559" s="57">
        <v>13673696000</v>
      </c>
      <c r="Z559" s="201"/>
      <c r="AA559" s="56"/>
      <c r="AB559" s="58">
        <f t="shared" si="422"/>
        <v>2.2200000000000002</v>
      </c>
      <c r="AC559" s="477">
        <f t="shared" si="423"/>
        <v>26.64</v>
      </c>
      <c r="AD559" s="478">
        <f t="shared" si="418"/>
        <v>12</v>
      </c>
      <c r="AE559" s="54">
        <v>44</v>
      </c>
      <c r="AF559" s="54"/>
      <c r="AG559" s="491">
        <v>32</v>
      </c>
      <c r="AH559" s="60">
        <f t="shared" si="414"/>
        <v>101.72</v>
      </c>
      <c r="AI559" s="55"/>
      <c r="AJ559" s="61"/>
      <c r="AK559" s="62"/>
      <c r="AL559" s="63"/>
      <c r="AM559" s="64"/>
      <c r="AN559" s="65"/>
      <c r="AO559" s="66"/>
    </row>
    <row r="560" spans="1:41" s="22" customFormat="1" ht="42" customHeight="1" x14ac:dyDescent="0.15">
      <c r="A560" s="43"/>
      <c r="B560" s="44"/>
      <c r="C560" s="45"/>
      <c r="D560" s="45"/>
      <c r="E560" s="82"/>
      <c r="F560" s="45"/>
      <c r="G560" s="204"/>
      <c r="H560" s="47"/>
      <c r="I560" s="48"/>
      <c r="J560" s="49"/>
      <c r="K560" s="49"/>
      <c r="L560" s="49"/>
      <c r="M560" s="49"/>
      <c r="N560" s="50"/>
      <c r="O560" s="51"/>
      <c r="P560" s="52"/>
      <c r="Q560" s="53"/>
      <c r="R560" s="53"/>
      <c r="S560" s="53"/>
      <c r="T560" s="53"/>
      <c r="U560" s="54"/>
      <c r="V560" s="55"/>
      <c r="W560" s="56"/>
      <c r="X560" s="56"/>
      <c r="Y560" s="57"/>
      <c r="Z560" s="201"/>
      <c r="AA560" s="56"/>
      <c r="AB560" s="58">
        <f t="shared" si="422"/>
        <v>0</v>
      </c>
      <c r="AC560" s="477">
        <f t="shared" si="423"/>
        <v>0</v>
      </c>
      <c r="AD560" s="478">
        <f t="shared" si="418"/>
        <v>0</v>
      </c>
      <c r="AE560" s="54"/>
      <c r="AF560" s="54"/>
      <c r="AG560" s="491">
        <v>32</v>
      </c>
      <c r="AH560" s="60">
        <f t="shared" ref="AH560:AH563" si="424">V560+AD560+AG560+AE560+AF560</f>
        <v>32</v>
      </c>
      <c r="AI560" s="55"/>
      <c r="AJ560" s="61"/>
      <c r="AK560" s="62"/>
      <c r="AL560" s="63"/>
      <c r="AM560" s="64"/>
      <c r="AN560" s="65"/>
      <c r="AO560" s="66"/>
    </row>
    <row r="561" spans="1:41" s="22" customFormat="1" ht="42" customHeight="1" x14ac:dyDescent="0.15">
      <c r="A561" s="43"/>
      <c r="B561" s="44"/>
      <c r="C561" s="208" t="s">
        <v>181</v>
      </c>
      <c r="D561" s="117" t="s">
        <v>350</v>
      </c>
      <c r="E561" s="117" t="s">
        <v>346</v>
      </c>
      <c r="F561" s="82"/>
      <c r="G561" s="204"/>
      <c r="H561" s="47" t="s">
        <v>285</v>
      </c>
      <c r="I561" s="48">
        <v>0.2</v>
      </c>
      <c r="J561" s="49">
        <v>0.3</v>
      </c>
      <c r="K561" s="49">
        <v>0.5</v>
      </c>
      <c r="L561" s="49"/>
      <c r="M561" s="49"/>
      <c r="N561" s="50">
        <f>SUM(I561:M561)</f>
        <v>1</v>
      </c>
      <c r="O561" s="51">
        <v>1.03</v>
      </c>
      <c r="P561" s="52">
        <v>33.799999999999997</v>
      </c>
      <c r="Q561" s="53">
        <v>35</v>
      </c>
      <c r="R561" s="53">
        <v>33.799999999999997</v>
      </c>
      <c r="S561" s="53"/>
      <c r="T561" s="53"/>
      <c r="U561" s="54">
        <f>ROUND((((P561*14/35*I561)+(Q561*14/35*J561)+(R561*14/35*K561)+(S561*14/35*L561)+(T561*14/35*M561))*O561),2)</f>
        <v>14.07</v>
      </c>
      <c r="V561" s="55">
        <f>IF(U561&gt;=14,14,U561)</f>
        <v>14</v>
      </c>
      <c r="W561" s="56">
        <v>26700000000</v>
      </c>
      <c r="X561" s="56">
        <v>17000000000</v>
      </c>
      <c r="Y561" s="56">
        <v>63474560000</v>
      </c>
      <c r="Z561" s="181"/>
      <c r="AA561" s="56"/>
      <c r="AB561" s="58">
        <f t="shared" si="422"/>
        <v>1.28</v>
      </c>
      <c r="AC561" s="477">
        <f t="shared" si="423"/>
        <v>15.36</v>
      </c>
      <c r="AD561" s="478">
        <f t="shared" si="418"/>
        <v>12</v>
      </c>
      <c r="AE561" s="54">
        <v>44</v>
      </c>
      <c r="AF561" s="54"/>
      <c r="AG561" s="491">
        <v>32</v>
      </c>
      <c r="AH561" s="60">
        <f t="shared" si="424"/>
        <v>102</v>
      </c>
      <c r="AI561" s="55"/>
      <c r="AJ561" s="61"/>
      <c r="AK561" s="62"/>
      <c r="AL561" s="63"/>
      <c r="AM561" s="64"/>
      <c r="AN561" s="65"/>
      <c r="AO561" s="66"/>
    </row>
    <row r="562" spans="1:41" s="22" customFormat="1" ht="42" customHeight="1" x14ac:dyDescent="0.15">
      <c r="A562" s="43"/>
      <c r="B562" s="44"/>
      <c r="C562" s="104" t="s">
        <v>154</v>
      </c>
      <c r="D562" s="117" t="s">
        <v>351</v>
      </c>
      <c r="E562" s="117" t="s">
        <v>181</v>
      </c>
      <c r="F562" s="80"/>
      <c r="G562" s="209"/>
      <c r="H562" s="210" t="s">
        <v>352</v>
      </c>
      <c r="I562" s="187">
        <v>0.5</v>
      </c>
      <c r="J562" s="188">
        <v>0.3</v>
      </c>
      <c r="K562" s="188">
        <v>0.2</v>
      </c>
      <c r="L562" s="188"/>
      <c r="M562" s="188"/>
      <c r="N562" s="189">
        <f>SUM(I562:M562)</f>
        <v>1</v>
      </c>
      <c r="O562" s="211">
        <v>1.03</v>
      </c>
      <c r="P562" s="191">
        <v>35</v>
      </c>
      <c r="Q562" s="192">
        <v>33.799999999999997</v>
      </c>
      <c r="R562" s="192">
        <v>33.799999999999997</v>
      </c>
      <c r="S562" s="192"/>
      <c r="T562" s="192"/>
      <c r="U562" s="195">
        <f>ROUND((((P562*14/35*I562)+(Q562*14/35*J562)+(R562*14/35*K562)+(S562*14/35*L562)+(T562*14/35*M562))*O562),2)</f>
        <v>14.17</v>
      </c>
      <c r="V562" s="199">
        <f>IF(U562&gt;=14,14,U562)</f>
        <v>14</v>
      </c>
      <c r="W562" s="72">
        <v>65364273000</v>
      </c>
      <c r="X562" s="56">
        <v>14000000000</v>
      </c>
      <c r="Y562" s="56">
        <v>26700000000</v>
      </c>
      <c r="Z562" s="68"/>
      <c r="AA562" s="68"/>
      <c r="AB562" s="58">
        <f t="shared" si="422"/>
        <v>1.28</v>
      </c>
      <c r="AC562" s="477">
        <f t="shared" si="423"/>
        <v>15.36</v>
      </c>
      <c r="AD562" s="478">
        <f t="shared" si="418"/>
        <v>12</v>
      </c>
      <c r="AE562" s="195">
        <v>44</v>
      </c>
      <c r="AF562" s="54"/>
      <c r="AG562" s="491">
        <v>32</v>
      </c>
      <c r="AH562" s="60">
        <f t="shared" si="424"/>
        <v>102</v>
      </c>
      <c r="AI562" s="55"/>
      <c r="AJ562" s="61"/>
      <c r="AK562" s="62"/>
      <c r="AL562" s="63"/>
      <c r="AM562" s="64"/>
      <c r="AN562" s="65"/>
      <c r="AO562" s="66"/>
    </row>
    <row r="563" spans="1:41" s="22" customFormat="1" ht="42" customHeight="1" x14ac:dyDescent="0.15">
      <c r="A563" s="43"/>
      <c r="B563" s="44"/>
      <c r="C563" s="45" t="s">
        <v>276</v>
      </c>
      <c r="D563" s="82"/>
      <c r="E563" s="179"/>
      <c r="F563" s="45"/>
      <c r="G563" s="186"/>
      <c r="H563" s="47"/>
      <c r="I563" s="48"/>
      <c r="J563" s="49"/>
      <c r="K563" s="49"/>
      <c r="L563" s="49"/>
      <c r="M563" s="49"/>
      <c r="N563" s="50"/>
      <c r="O563" s="212"/>
      <c r="P563" s="52"/>
      <c r="Q563" s="53"/>
      <c r="R563" s="53"/>
      <c r="S563" s="53"/>
      <c r="T563" s="53"/>
      <c r="U563" s="54"/>
      <c r="V563" s="55"/>
      <c r="W563" s="72"/>
      <c r="X563" s="56"/>
      <c r="Y563" s="56"/>
      <c r="Z563" s="56"/>
      <c r="AA563" s="56"/>
      <c r="AB563" s="58">
        <f t="shared" si="422"/>
        <v>0</v>
      </c>
      <c r="AC563" s="477">
        <f t="shared" si="423"/>
        <v>0</v>
      </c>
      <c r="AD563" s="478">
        <f t="shared" si="418"/>
        <v>0</v>
      </c>
      <c r="AE563" s="54"/>
      <c r="AF563" s="54"/>
      <c r="AG563" s="491">
        <v>32</v>
      </c>
      <c r="AH563" s="60">
        <f t="shared" si="424"/>
        <v>32</v>
      </c>
      <c r="AI563" s="55"/>
      <c r="AJ563" s="61"/>
      <c r="AK563" s="62"/>
      <c r="AL563" s="63"/>
      <c r="AM563" s="64"/>
      <c r="AN563" s="65"/>
      <c r="AO563" s="66"/>
    </row>
    <row r="564" spans="1:41" s="22" customFormat="1" ht="42" customHeight="1" x14ac:dyDescent="0.15">
      <c r="A564" s="43"/>
      <c r="B564" s="44"/>
      <c r="C564" s="82"/>
      <c r="D564" s="82" t="s">
        <v>230</v>
      </c>
      <c r="E564" s="45"/>
      <c r="F564" s="45"/>
      <c r="G564" s="204"/>
      <c r="H564" s="47" t="s">
        <v>353</v>
      </c>
      <c r="I564" s="48">
        <v>0.51</v>
      </c>
      <c r="J564" s="49">
        <v>0.49</v>
      </c>
      <c r="K564" s="49"/>
      <c r="L564" s="49"/>
      <c r="M564" s="49"/>
      <c r="N564" s="50">
        <f>SUM(I564:M564)</f>
        <v>1</v>
      </c>
      <c r="O564" s="212">
        <v>1.03</v>
      </c>
      <c r="P564" s="52">
        <v>35</v>
      </c>
      <c r="Q564" s="166">
        <v>33.799999999999997</v>
      </c>
      <c r="R564" s="53"/>
      <c r="S564" s="53"/>
      <c r="T564" s="53"/>
      <c r="U564" s="54">
        <f>ROUND((((P564*14/35*I564)+(Q564*14/35*J564)+(R564*14/35*K564)+(S564*14/35*L564)+(T564*14/35*M564))*O564),2)</f>
        <v>14.18</v>
      </c>
      <c r="V564" s="55">
        <f>IF(U564&gt;=14,14,U564)</f>
        <v>14</v>
      </c>
      <c r="W564" s="72"/>
      <c r="X564" s="68">
        <v>53168018000</v>
      </c>
      <c r="Y564" s="56"/>
      <c r="Z564" s="56"/>
      <c r="AA564" s="56"/>
      <c r="AB564" s="58">
        <f t="shared" si="422"/>
        <v>0.79</v>
      </c>
      <c r="AC564" s="477">
        <f t="shared" si="423"/>
        <v>9.48</v>
      </c>
      <c r="AD564" s="478">
        <f t="shared" si="418"/>
        <v>9.48</v>
      </c>
      <c r="AE564" s="54">
        <v>44</v>
      </c>
      <c r="AF564" s="54"/>
      <c r="AG564" s="491">
        <v>32</v>
      </c>
      <c r="AH564" s="60"/>
      <c r="AI564" s="55"/>
      <c r="AJ564" s="61"/>
      <c r="AK564" s="62"/>
      <c r="AL564" s="63"/>
      <c r="AM564" s="64"/>
      <c r="AN564" s="65"/>
      <c r="AO564" s="66"/>
    </row>
    <row r="565" spans="1:41" s="22" customFormat="1" ht="45.75" customHeight="1" x14ac:dyDescent="0.15">
      <c r="A565" s="43"/>
      <c r="B565" s="44"/>
      <c r="C565" s="213" t="s">
        <v>354</v>
      </c>
      <c r="D565" s="214"/>
      <c r="E565" s="214"/>
      <c r="F565" s="45"/>
      <c r="G565" s="186"/>
      <c r="H565" s="47" t="s">
        <v>168</v>
      </c>
      <c r="I565" s="48">
        <v>0.55000000000000004</v>
      </c>
      <c r="J565" s="49">
        <v>0.45</v>
      </c>
      <c r="K565" s="49">
        <v>0</v>
      </c>
      <c r="L565" s="49"/>
      <c r="M565" s="49"/>
      <c r="N565" s="50">
        <f>SUM(I565:M565)</f>
        <v>1</v>
      </c>
      <c r="O565" s="212">
        <v>1.03</v>
      </c>
      <c r="P565" s="52">
        <v>33.799999999999997</v>
      </c>
      <c r="Q565" s="53">
        <v>35</v>
      </c>
      <c r="R565" s="53"/>
      <c r="S565" s="53"/>
      <c r="T565" s="53"/>
      <c r="U565" s="54">
        <f>ROUND((((P565*14/35*I565)+(Q565*14/35*J565)+(R565*14/35*K565)+(S565*14/35*L565)+(T565*14/35*M565))*O565),2)</f>
        <v>14.15</v>
      </c>
      <c r="V565" s="55">
        <f>IF(U565&gt;=14,14,U565)</f>
        <v>14</v>
      </c>
      <c r="W565" s="56">
        <v>47271965000</v>
      </c>
      <c r="X565" s="68">
        <v>25152421000</v>
      </c>
      <c r="Y565" s="68"/>
      <c r="Z565" s="56"/>
      <c r="AA565" s="56"/>
      <c r="AB565" s="58">
        <f t="shared" si="422"/>
        <v>1.1299999999999999</v>
      </c>
      <c r="AC565" s="477">
        <f t="shared" si="423"/>
        <v>13.559999999999999</v>
      </c>
      <c r="AD565" s="478">
        <f t="shared" si="418"/>
        <v>12</v>
      </c>
      <c r="AE565" s="54">
        <v>44</v>
      </c>
      <c r="AF565" s="54"/>
      <c r="AG565" s="491">
        <v>32</v>
      </c>
      <c r="AH565" s="60"/>
      <c r="AI565" s="55"/>
      <c r="AJ565" s="61"/>
      <c r="AK565" s="62"/>
      <c r="AL565" s="63"/>
      <c r="AM565" s="64"/>
      <c r="AN565" s="65"/>
      <c r="AO565" s="66"/>
    </row>
    <row r="566" spans="1:41" s="22" customFormat="1" ht="51.75" customHeight="1" x14ac:dyDescent="0.15">
      <c r="A566" s="43"/>
      <c r="B566" s="44"/>
      <c r="C566" s="82" t="s">
        <v>320</v>
      </c>
      <c r="D566" s="69"/>
      <c r="E566" s="80"/>
      <c r="F566" s="80"/>
      <c r="G566" s="204"/>
      <c r="H566" s="47" t="s">
        <v>355</v>
      </c>
      <c r="I566" s="187">
        <v>0.57999999999999996</v>
      </c>
      <c r="J566" s="188">
        <v>0.31</v>
      </c>
      <c r="K566" s="188">
        <v>0.11</v>
      </c>
      <c r="L566" s="188"/>
      <c r="M566" s="188"/>
      <c r="N566" s="189">
        <f>SUM(I566:M566)</f>
        <v>0.99999999999999989</v>
      </c>
      <c r="O566" s="211">
        <v>1.03</v>
      </c>
      <c r="P566" s="191">
        <v>35</v>
      </c>
      <c r="Q566" s="192">
        <v>32</v>
      </c>
      <c r="R566" s="193">
        <v>35</v>
      </c>
      <c r="S566" s="192"/>
      <c r="T566" s="194"/>
      <c r="U566" s="195">
        <f>ROUND((((P566*14/35*I566)+(Q566*14/35*J566)+(R566*14/35*K566)+(S566*14/35*L566)+(T566*14/35*M566))*O566),2)</f>
        <v>14.04</v>
      </c>
      <c r="V566" s="196">
        <f>IF(U566&gt;=14,14,U566)</f>
        <v>14</v>
      </c>
      <c r="W566" s="56">
        <v>30439883000</v>
      </c>
      <c r="X566" s="68"/>
      <c r="Y566" s="56"/>
      <c r="Z566" s="68"/>
      <c r="AA566" s="68"/>
      <c r="AB566" s="58">
        <f t="shared" si="422"/>
        <v>0.53</v>
      </c>
      <c r="AC566" s="477">
        <f t="shared" si="423"/>
        <v>6.36</v>
      </c>
      <c r="AD566" s="478">
        <f t="shared" si="418"/>
        <v>6.36</v>
      </c>
      <c r="AE566" s="195">
        <v>44</v>
      </c>
      <c r="AF566" s="54"/>
      <c r="AG566" s="491">
        <v>32</v>
      </c>
      <c r="AH566" s="60"/>
      <c r="AI566" s="55"/>
      <c r="AJ566" s="61"/>
      <c r="AK566" s="62"/>
      <c r="AL566" s="63"/>
      <c r="AM566" s="64"/>
      <c r="AN566" s="65"/>
      <c r="AO566" s="66"/>
    </row>
    <row r="567" spans="1:41" s="22" customFormat="1" ht="42" customHeight="1" x14ac:dyDescent="0.15">
      <c r="A567" s="43"/>
      <c r="B567" s="44"/>
      <c r="C567" s="215" t="s">
        <v>356</v>
      </c>
      <c r="D567" s="112" t="s">
        <v>357</v>
      </c>
      <c r="E567" s="114" t="s">
        <v>301</v>
      </c>
      <c r="F567" s="82"/>
      <c r="G567" s="83"/>
      <c r="H567" s="47" t="s">
        <v>358</v>
      </c>
      <c r="I567" s="48">
        <v>0.36</v>
      </c>
      <c r="J567" s="49">
        <v>0.3</v>
      </c>
      <c r="K567" s="49">
        <v>0.34</v>
      </c>
      <c r="L567" s="49"/>
      <c r="M567" s="49"/>
      <c r="N567" s="50">
        <f>SUM(I567:M567)</f>
        <v>1</v>
      </c>
      <c r="O567" s="51">
        <v>1.03</v>
      </c>
      <c r="P567" s="52">
        <v>35</v>
      </c>
      <c r="Q567" s="53">
        <v>32</v>
      </c>
      <c r="R567" s="53">
        <v>35</v>
      </c>
      <c r="S567" s="53"/>
      <c r="T567" s="53"/>
      <c r="U567" s="54">
        <f>ROUND((((P567*14/35*I567)+(Q567*14/35*J567)+(R567*14/35*K567)+(S567*14/35*L567)+(T567*14/35*M567))*O567),2)</f>
        <v>14.05</v>
      </c>
      <c r="V567" s="55">
        <f>IF(U567&gt;=14,14,U567)</f>
        <v>14</v>
      </c>
      <c r="W567" s="181">
        <v>24117116000</v>
      </c>
      <c r="X567" s="181">
        <v>8318896000</v>
      </c>
      <c r="Y567" s="201">
        <v>151000000000</v>
      </c>
      <c r="Z567" s="56"/>
      <c r="AA567" s="56"/>
      <c r="AB567" s="58">
        <f t="shared" si="422"/>
        <v>1.89</v>
      </c>
      <c r="AC567" s="477">
        <f t="shared" si="423"/>
        <v>22.68</v>
      </c>
      <c r="AD567" s="478">
        <f t="shared" si="418"/>
        <v>12</v>
      </c>
      <c r="AE567" s="54">
        <v>44</v>
      </c>
      <c r="AF567" s="54"/>
      <c r="AG567" s="491">
        <v>32</v>
      </c>
      <c r="AH567" s="60"/>
      <c r="AI567" s="55"/>
      <c r="AJ567" s="61"/>
      <c r="AK567" s="62"/>
      <c r="AL567" s="63"/>
      <c r="AM567" s="64"/>
      <c r="AN567" s="65"/>
      <c r="AO567" s="66"/>
    </row>
    <row r="568" spans="1:41" s="22" customFormat="1" ht="24.95" customHeight="1" x14ac:dyDescent="0.15">
      <c r="A568" s="121"/>
      <c r="B568" s="216"/>
      <c r="C568" s="123"/>
      <c r="D568" s="124"/>
      <c r="E568" s="125"/>
      <c r="F568" s="125"/>
      <c r="G568" s="125"/>
      <c r="H568" s="126"/>
      <c r="I568" s="123"/>
      <c r="J568" s="124"/>
      <c r="K568" s="125"/>
      <c r="L568" s="124"/>
      <c r="M568" s="125"/>
      <c r="N568" s="127"/>
      <c r="O568" s="126"/>
      <c r="P568" s="123"/>
      <c r="Q568" s="124"/>
      <c r="R568" s="125"/>
      <c r="S568" s="124"/>
      <c r="T568" s="125"/>
      <c r="U568" s="128"/>
      <c r="V568" s="129"/>
      <c r="W568" s="130"/>
      <c r="X568" s="131"/>
      <c r="Y568" s="132"/>
      <c r="Z568" s="131"/>
      <c r="AA568" s="132"/>
      <c r="AB568" s="58">
        <f t="shared" si="422"/>
        <v>0</v>
      </c>
      <c r="AC568" s="477">
        <f t="shared" si="423"/>
        <v>0</v>
      </c>
      <c r="AD568" s="478">
        <f t="shared" si="418"/>
        <v>0</v>
      </c>
      <c r="AE568" s="135"/>
      <c r="AF568" s="135"/>
      <c r="AG568" s="491">
        <v>32</v>
      </c>
      <c r="AH568" s="60"/>
      <c r="AI568" s="55"/>
      <c r="AJ568" s="61"/>
      <c r="AK568" s="62"/>
      <c r="AL568" s="63"/>
      <c r="AM568" s="64"/>
      <c r="AN568" s="65"/>
      <c r="AO568" s="66"/>
    </row>
    <row r="569" spans="1:41" s="22" customFormat="1" ht="24.95" customHeight="1" x14ac:dyDescent="0.15">
      <c r="A569" s="121"/>
      <c r="B569" s="216"/>
      <c r="C569" s="123"/>
      <c r="D569" s="124"/>
      <c r="E569" s="125"/>
      <c r="F569" s="125"/>
      <c r="G569" s="125"/>
      <c r="H569" s="126"/>
      <c r="I569" s="123"/>
      <c r="J569" s="124"/>
      <c r="K569" s="125"/>
      <c r="L569" s="124"/>
      <c r="M569" s="125"/>
      <c r="N569" s="127"/>
      <c r="O569" s="126"/>
      <c r="P569" s="123"/>
      <c r="Q569" s="124"/>
      <c r="R569" s="125"/>
      <c r="S569" s="124"/>
      <c r="T569" s="125"/>
      <c r="U569" s="128"/>
      <c r="V569" s="129"/>
      <c r="W569" s="130"/>
      <c r="X569" s="131"/>
      <c r="Y569" s="132"/>
      <c r="Z569" s="131"/>
      <c r="AA569" s="132"/>
      <c r="AB569" s="58">
        <f t="shared" si="422"/>
        <v>0</v>
      </c>
      <c r="AC569" s="477">
        <f t="shared" si="423"/>
        <v>0</v>
      </c>
      <c r="AD569" s="478">
        <f t="shared" si="418"/>
        <v>0</v>
      </c>
      <c r="AE569" s="135"/>
      <c r="AF569" s="135"/>
      <c r="AG569" s="491">
        <v>32</v>
      </c>
      <c r="AH569" s="60"/>
      <c r="AI569" s="55"/>
      <c r="AJ569" s="61"/>
      <c r="AK569" s="62"/>
      <c r="AL569" s="63"/>
      <c r="AM569" s="64"/>
      <c r="AN569" s="65"/>
      <c r="AO569" s="66"/>
    </row>
    <row r="570" spans="1:41" s="22" customFormat="1" ht="42" customHeight="1" x14ac:dyDescent="0.15">
      <c r="A570" s="43"/>
      <c r="B570" s="44"/>
      <c r="C570" s="80"/>
      <c r="D570" s="113" t="s">
        <v>129</v>
      </c>
      <c r="E570" s="112"/>
      <c r="F570" s="82"/>
      <c r="G570" s="83"/>
      <c r="H570" s="47"/>
      <c r="I570" s="48">
        <v>0.35</v>
      </c>
      <c r="J570" s="49">
        <v>0.35</v>
      </c>
      <c r="K570" s="49">
        <v>0.3</v>
      </c>
      <c r="L570" s="49"/>
      <c r="M570" s="49"/>
      <c r="N570" s="50">
        <f t="shared" ref="N570:N585" si="425">SUM(I570:M570)</f>
        <v>1</v>
      </c>
      <c r="O570" s="51">
        <v>1.03</v>
      </c>
      <c r="P570" s="52">
        <v>35</v>
      </c>
      <c r="Q570" s="53">
        <v>35</v>
      </c>
      <c r="R570" s="53"/>
      <c r="S570" s="53"/>
      <c r="T570" s="53"/>
      <c r="U570" s="54">
        <f>ROUND((((P570*14/35*I570)+(Q570*14/35*J570)+(R570*14/35*K570)+(S570*14/35*L570)+(T570*14/35*M570))*O570),2)</f>
        <v>10.09</v>
      </c>
      <c r="V570" s="55">
        <f>IF(U570&gt;=14,14,U570)</f>
        <v>10.09</v>
      </c>
      <c r="W570" s="56">
        <v>29297752000</v>
      </c>
      <c r="X570" s="72">
        <v>73122853000</v>
      </c>
      <c r="Y570" s="56">
        <v>20000000000</v>
      </c>
      <c r="Z570" s="56"/>
      <c r="AA570" s="56"/>
      <c r="AB570" s="58">
        <f t="shared" si="422"/>
        <v>1.27</v>
      </c>
      <c r="AC570" s="477">
        <f t="shared" si="423"/>
        <v>15.24</v>
      </c>
      <c r="AD570" s="478">
        <f t="shared" si="418"/>
        <v>12</v>
      </c>
      <c r="AE570" s="54">
        <v>44</v>
      </c>
      <c r="AF570" s="54"/>
      <c r="AG570" s="491">
        <v>32</v>
      </c>
      <c r="AH570" s="60"/>
      <c r="AI570" s="55"/>
      <c r="AJ570" s="61"/>
      <c r="AK570" s="62"/>
      <c r="AL570" s="63"/>
      <c r="AM570" s="64"/>
      <c r="AN570" s="65"/>
      <c r="AO570" s="66"/>
    </row>
    <row r="571" spans="1:41" s="22" customFormat="1" ht="42" customHeight="1" x14ac:dyDescent="0.15">
      <c r="A571" s="43"/>
      <c r="B571" s="44"/>
      <c r="C571" s="215" t="s">
        <v>356</v>
      </c>
      <c r="D571" s="112" t="s">
        <v>357</v>
      </c>
      <c r="E571" s="114" t="s">
        <v>301</v>
      </c>
      <c r="F571" s="82"/>
      <c r="G571" s="83"/>
      <c r="H571" s="47" t="s">
        <v>358</v>
      </c>
      <c r="I571" s="48">
        <v>0.36</v>
      </c>
      <c r="J571" s="49">
        <v>0.3</v>
      </c>
      <c r="K571" s="49">
        <v>0.34</v>
      </c>
      <c r="L571" s="49"/>
      <c r="M571" s="49"/>
      <c r="N571" s="50">
        <f t="shared" si="425"/>
        <v>1</v>
      </c>
      <c r="O571" s="51">
        <v>1.03</v>
      </c>
      <c r="P571" s="52">
        <v>35</v>
      </c>
      <c r="Q571" s="53">
        <v>32</v>
      </c>
      <c r="R571" s="53">
        <v>35</v>
      </c>
      <c r="S571" s="53"/>
      <c r="T571" s="53"/>
      <c r="U571" s="54">
        <f>ROUND((((P571*14/35*I571)+(Q571*14/35*J571)+(R571*14/35*K571)+(S571*14/35*L571)+(T571*14/35*M571))*O571),2)</f>
        <v>14.05</v>
      </c>
      <c r="V571" s="55">
        <f>IF(U571&gt;=14,14,U571)</f>
        <v>14</v>
      </c>
      <c r="W571" s="181">
        <v>24117116000</v>
      </c>
      <c r="X571" s="181">
        <v>8318896000</v>
      </c>
      <c r="Y571" s="201">
        <v>151000000000</v>
      </c>
      <c r="Z571" s="56"/>
      <c r="AA571" s="56"/>
      <c r="AB571" s="58">
        <f t="shared" si="422"/>
        <v>1.89</v>
      </c>
      <c r="AC571" s="477">
        <f t="shared" si="423"/>
        <v>22.68</v>
      </c>
      <c r="AD571" s="478">
        <f t="shared" si="418"/>
        <v>12</v>
      </c>
      <c r="AE571" s="54">
        <v>44</v>
      </c>
      <c r="AF571" s="54"/>
      <c r="AG571" s="491">
        <v>32</v>
      </c>
      <c r="AH571" s="60"/>
      <c r="AI571" s="55"/>
      <c r="AJ571" s="61"/>
      <c r="AK571" s="62"/>
      <c r="AL571" s="63"/>
      <c r="AM571" s="64"/>
      <c r="AN571" s="65"/>
      <c r="AO571" s="66"/>
    </row>
    <row r="572" spans="1:41" s="22" customFormat="1" ht="50.25" customHeight="1" x14ac:dyDescent="0.15">
      <c r="A572" s="43"/>
      <c r="B572" s="44"/>
      <c r="C572" s="115" t="s">
        <v>329</v>
      </c>
      <c r="D572" s="113" t="s">
        <v>359</v>
      </c>
      <c r="E572" s="113" t="s">
        <v>231</v>
      </c>
      <c r="F572" s="82"/>
      <c r="G572" s="83"/>
      <c r="H572" s="47" t="s">
        <v>360</v>
      </c>
      <c r="I572" s="48">
        <v>0.5</v>
      </c>
      <c r="J572" s="49">
        <v>0.3</v>
      </c>
      <c r="K572" s="49">
        <v>0.2</v>
      </c>
      <c r="L572" s="49"/>
      <c r="M572" s="49"/>
      <c r="N572" s="50">
        <f t="shared" si="425"/>
        <v>1</v>
      </c>
      <c r="O572" s="51">
        <v>1.03</v>
      </c>
      <c r="P572" s="52">
        <v>35</v>
      </c>
      <c r="Q572" s="53">
        <v>33.799999999999997</v>
      </c>
      <c r="R572" s="53">
        <v>33.799999999999997</v>
      </c>
      <c r="S572" s="53"/>
      <c r="T572" s="53"/>
      <c r="U572" s="54">
        <f>ROUND((((P572*14/35*I572)+(Q572*14/35*J572)+(R572*14/35*K572)+(S572*14/35*L572)+(T572*14/35*M572))*O572),2)</f>
        <v>14.17</v>
      </c>
      <c r="V572" s="55">
        <f>IF(U572&gt;=14,14,U572)</f>
        <v>14</v>
      </c>
      <c r="W572" s="56">
        <v>87415808000</v>
      </c>
      <c r="X572" s="75"/>
      <c r="Y572" s="56">
        <v>31878735000</v>
      </c>
      <c r="Z572" s="56"/>
      <c r="AA572" s="56"/>
      <c r="AB572" s="58">
        <f t="shared" si="422"/>
        <v>1.52</v>
      </c>
      <c r="AC572" s="477">
        <f t="shared" si="423"/>
        <v>18.240000000000002</v>
      </c>
      <c r="AD572" s="478">
        <f t="shared" si="418"/>
        <v>12</v>
      </c>
      <c r="AE572" s="54">
        <v>44</v>
      </c>
      <c r="AF572" s="54"/>
      <c r="AG572" s="491">
        <v>32</v>
      </c>
      <c r="AH572" s="60"/>
      <c r="AI572" s="55"/>
      <c r="AJ572" s="61"/>
      <c r="AK572" s="62"/>
      <c r="AL572" s="63"/>
      <c r="AM572" s="64"/>
      <c r="AN572" s="65"/>
      <c r="AO572" s="66"/>
    </row>
    <row r="573" spans="1:41" s="22" customFormat="1" ht="48.75" customHeight="1" x14ac:dyDescent="0.15">
      <c r="A573" s="43"/>
      <c r="B573" s="44"/>
      <c r="C573" s="113" t="s">
        <v>361</v>
      </c>
      <c r="D573" s="112" t="s">
        <v>211</v>
      </c>
      <c r="E573" s="113" t="s">
        <v>362</v>
      </c>
      <c r="F573" s="113" t="s">
        <v>363</v>
      </c>
      <c r="G573" s="186"/>
      <c r="H573" s="47" t="s">
        <v>364</v>
      </c>
      <c r="I573" s="187">
        <v>0.42</v>
      </c>
      <c r="J573" s="188">
        <v>0.32</v>
      </c>
      <c r="K573" s="188">
        <v>0.11</v>
      </c>
      <c r="L573" s="188">
        <v>0.15</v>
      </c>
      <c r="M573" s="188"/>
      <c r="N573" s="189">
        <f t="shared" si="425"/>
        <v>1</v>
      </c>
      <c r="O573" s="190">
        <v>1.03</v>
      </c>
      <c r="P573" s="191">
        <v>35</v>
      </c>
      <c r="Q573" s="192">
        <v>35</v>
      </c>
      <c r="R573" s="193">
        <v>30</v>
      </c>
      <c r="S573" s="192">
        <v>33.799999999999997</v>
      </c>
      <c r="T573" s="194"/>
      <c r="U573" s="195">
        <f>ROUND((((P573*14/35*I573)+(Q573*14/35*J573)+(R573*14/35*K573)+(S573*14/35*L573)+(T573*14/35*M573))*O573),2)</f>
        <v>14.12</v>
      </c>
      <c r="V573" s="196">
        <f>IF(U573&gt;=14,14,U573)</f>
        <v>14</v>
      </c>
      <c r="W573" s="75">
        <v>9531390000</v>
      </c>
      <c r="X573" s="201">
        <v>226064886000</v>
      </c>
      <c r="Y573" s="75"/>
      <c r="Z573" s="197"/>
      <c r="AA573" s="68"/>
      <c r="AB573" s="58">
        <f t="shared" si="422"/>
        <v>2.31</v>
      </c>
      <c r="AC573" s="477">
        <f t="shared" si="423"/>
        <v>27.72</v>
      </c>
      <c r="AD573" s="478">
        <f t="shared" si="418"/>
        <v>12</v>
      </c>
      <c r="AE573" s="195">
        <v>44</v>
      </c>
      <c r="AF573" s="54"/>
      <c r="AG573" s="491">
        <v>32</v>
      </c>
      <c r="AH573" s="60"/>
      <c r="AI573" s="55"/>
      <c r="AJ573" s="61"/>
      <c r="AK573" s="62"/>
      <c r="AL573" s="63"/>
      <c r="AM573" s="64"/>
      <c r="AN573" s="65"/>
      <c r="AO573" s="66"/>
    </row>
    <row r="574" spans="1:41" s="22" customFormat="1" ht="57" customHeight="1" x14ac:dyDescent="0.15">
      <c r="A574" s="43"/>
      <c r="B574" s="44"/>
      <c r="C574" s="112" t="s">
        <v>276</v>
      </c>
      <c r="D574" s="45" t="s">
        <v>315</v>
      </c>
      <c r="E574" s="82"/>
      <c r="F574" s="45"/>
      <c r="G574" s="83"/>
      <c r="H574" s="47" t="s">
        <v>365</v>
      </c>
      <c r="I574" s="48">
        <v>0.54</v>
      </c>
      <c r="J574" s="49">
        <v>0.46</v>
      </c>
      <c r="K574" s="49"/>
      <c r="L574" s="49"/>
      <c r="M574" s="49"/>
      <c r="N574" s="50">
        <f t="shared" si="425"/>
        <v>1</v>
      </c>
      <c r="O574" s="212">
        <v>1.03</v>
      </c>
      <c r="P574" s="52">
        <v>35</v>
      </c>
      <c r="Q574" s="53">
        <v>33.799999999999997</v>
      </c>
      <c r="R574" s="53">
        <v>33.799999999999997</v>
      </c>
      <c r="S574" s="53"/>
      <c r="T574" s="53"/>
      <c r="U574" s="54">
        <f>ROUND((((P574*14/35*I574)+(Q574*14/35*J574)+(R574*14/35*K574)+(S574*14/35*L574)+(T574*14/35*M574))*O574),2)</f>
        <v>14.19</v>
      </c>
      <c r="V574" s="55">
        <f>IF(U574&gt;=14,14,U574)</f>
        <v>14</v>
      </c>
      <c r="W574" s="181">
        <v>13057050000</v>
      </c>
      <c r="X574" s="197">
        <v>94681316000</v>
      </c>
      <c r="Y574" s="75"/>
      <c r="Z574" s="56"/>
      <c r="AA574" s="56"/>
      <c r="AB574" s="58">
        <f t="shared" si="422"/>
        <v>1.53</v>
      </c>
      <c r="AC574" s="477">
        <f t="shared" si="423"/>
        <v>18.36</v>
      </c>
      <c r="AD574" s="478">
        <f t="shared" si="418"/>
        <v>12</v>
      </c>
      <c r="AE574" s="54">
        <v>44</v>
      </c>
      <c r="AF574" s="54"/>
      <c r="AG574" s="491">
        <v>32</v>
      </c>
      <c r="AH574" s="60"/>
      <c r="AI574" s="55"/>
      <c r="AJ574" s="61"/>
      <c r="AK574" s="62"/>
      <c r="AL574" s="63"/>
      <c r="AM574" s="64"/>
      <c r="AN574" s="65"/>
      <c r="AO574" s="66"/>
    </row>
    <row r="575" spans="1:41" s="22" customFormat="1" ht="63" customHeight="1" x14ac:dyDescent="0.15">
      <c r="A575" s="43"/>
      <c r="B575" s="44"/>
      <c r="C575" s="45" t="s">
        <v>366</v>
      </c>
      <c r="D575" s="80" t="s">
        <v>367</v>
      </c>
      <c r="E575" s="80" t="s">
        <v>368</v>
      </c>
      <c r="F575" s="45"/>
      <c r="G575" s="83"/>
      <c r="H575" s="47" t="s">
        <v>369</v>
      </c>
      <c r="I575" s="48">
        <v>0.36</v>
      </c>
      <c r="J575" s="49">
        <v>0.3</v>
      </c>
      <c r="K575" s="49">
        <v>0.34</v>
      </c>
      <c r="L575" s="49"/>
      <c r="M575" s="49"/>
      <c r="N575" s="50">
        <f t="shared" si="425"/>
        <v>1</v>
      </c>
      <c r="O575" s="212">
        <v>1.03</v>
      </c>
      <c r="P575" s="52">
        <v>35</v>
      </c>
      <c r="Q575" s="53">
        <v>35</v>
      </c>
      <c r="R575" s="53">
        <v>35</v>
      </c>
      <c r="S575" s="53"/>
      <c r="T575" s="53"/>
      <c r="U575" s="54">
        <f t="shared" ref="U575:U580" si="426">ROUND((((P575*14/35*I575)+(Q575*14/35*J575)+(R575*14/35*K575)+(S575*14/35*L575)+(T575*14/35*M575))*O575),2)</f>
        <v>14.42</v>
      </c>
      <c r="V575" s="55">
        <f t="shared" ref="V575:V580" si="427">IF(U575&gt;=14,14,U575)</f>
        <v>14</v>
      </c>
      <c r="W575" s="197">
        <v>41204647000</v>
      </c>
      <c r="X575" s="197">
        <v>66275170000</v>
      </c>
      <c r="Y575" s="197">
        <v>45042351000</v>
      </c>
      <c r="Z575" s="56"/>
      <c r="AA575" s="56"/>
      <c r="AB575" s="58">
        <f t="shared" si="422"/>
        <v>1.52</v>
      </c>
      <c r="AC575" s="477">
        <f t="shared" si="423"/>
        <v>18.240000000000002</v>
      </c>
      <c r="AD575" s="478">
        <f t="shared" si="418"/>
        <v>12</v>
      </c>
      <c r="AE575" s="54">
        <v>44</v>
      </c>
      <c r="AF575" s="54"/>
      <c r="AG575" s="491">
        <v>32</v>
      </c>
      <c r="AH575" s="60"/>
      <c r="AI575" s="55"/>
      <c r="AJ575" s="61"/>
      <c r="AK575" s="62"/>
      <c r="AL575" s="63"/>
      <c r="AM575" s="64"/>
      <c r="AN575" s="65"/>
      <c r="AO575" s="66"/>
    </row>
    <row r="576" spans="1:41" s="22" customFormat="1" ht="63" customHeight="1" x14ac:dyDescent="0.15">
      <c r="A576" s="43"/>
      <c r="B576" s="44"/>
      <c r="C576" s="180" t="s">
        <v>370</v>
      </c>
      <c r="D576" s="112" t="s">
        <v>371</v>
      </c>
      <c r="E576" s="80" t="s">
        <v>372</v>
      </c>
      <c r="F576" s="45" t="s">
        <v>373</v>
      </c>
      <c r="G576" s="83"/>
      <c r="H576" s="47" t="s">
        <v>317</v>
      </c>
      <c r="I576" s="48">
        <v>0.5</v>
      </c>
      <c r="J576" s="217">
        <v>0.18</v>
      </c>
      <c r="K576" s="49">
        <v>0.12</v>
      </c>
      <c r="L576" s="49">
        <v>0.2</v>
      </c>
      <c r="M576" s="49"/>
      <c r="N576" s="50">
        <f t="shared" si="425"/>
        <v>1</v>
      </c>
      <c r="O576" s="212">
        <v>1.03</v>
      </c>
      <c r="P576" s="52">
        <v>35</v>
      </c>
      <c r="Q576" s="53">
        <v>32</v>
      </c>
      <c r="R576" s="53">
        <v>35</v>
      </c>
      <c r="S576" s="53">
        <v>33.799999999999997</v>
      </c>
      <c r="T576" s="53"/>
      <c r="U576" s="54">
        <f t="shared" si="426"/>
        <v>14.1</v>
      </c>
      <c r="V576" s="55">
        <f t="shared" si="427"/>
        <v>14</v>
      </c>
      <c r="W576" s="75">
        <v>109049673000</v>
      </c>
      <c r="X576" s="201">
        <v>7413668000</v>
      </c>
      <c r="Y576" s="181"/>
      <c r="Z576" s="181">
        <v>40041956000</v>
      </c>
      <c r="AA576" s="56"/>
      <c r="AB576" s="58">
        <f t="shared" si="422"/>
        <v>1.94</v>
      </c>
      <c r="AC576" s="477">
        <f t="shared" si="423"/>
        <v>23.28</v>
      </c>
      <c r="AD576" s="478">
        <f t="shared" si="418"/>
        <v>12</v>
      </c>
      <c r="AE576" s="54">
        <v>44</v>
      </c>
      <c r="AF576" s="54"/>
      <c r="AG576" s="491">
        <v>32</v>
      </c>
      <c r="AH576" s="60"/>
      <c r="AI576" s="55"/>
      <c r="AJ576" s="61"/>
      <c r="AK576" s="62"/>
      <c r="AL576" s="63"/>
      <c r="AM576" s="64"/>
      <c r="AN576" s="65"/>
      <c r="AO576" s="66"/>
    </row>
    <row r="577" spans="1:41" s="22" customFormat="1" ht="42" customHeight="1" x14ac:dyDescent="0.15">
      <c r="A577" s="43"/>
      <c r="B577" s="44"/>
      <c r="C577" s="104" t="s">
        <v>154</v>
      </c>
      <c r="D577" s="45" t="s">
        <v>374</v>
      </c>
      <c r="E577" s="80"/>
      <c r="F577" s="80"/>
      <c r="G577" s="76"/>
      <c r="H577" s="210" t="s">
        <v>273</v>
      </c>
      <c r="I577" s="187">
        <v>0.7</v>
      </c>
      <c r="J577" s="188">
        <v>0.3</v>
      </c>
      <c r="K577" s="188"/>
      <c r="L577" s="188"/>
      <c r="M577" s="188"/>
      <c r="N577" s="189">
        <f t="shared" si="425"/>
        <v>1</v>
      </c>
      <c r="O577" s="211">
        <v>1.03</v>
      </c>
      <c r="P577" s="191">
        <v>35</v>
      </c>
      <c r="Q577" s="192">
        <v>33.799999999999997</v>
      </c>
      <c r="R577" s="192"/>
      <c r="S577" s="192"/>
      <c r="T577" s="192"/>
      <c r="U577" s="195">
        <f t="shared" si="426"/>
        <v>14.27</v>
      </c>
      <c r="V577" s="199">
        <f t="shared" si="427"/>
        <v>14</v>
      </c>
      <c r="W577" s="197">
        <v>59266613000</v>
      </c>
      <c r="X577" s="75">
        <v>29271631000</v>
      </c>
      <c r="Y577" s="218"/>
      <c r="Z577" s="68"/>
      <c r="AA577" s="68"/>
      <c r="AB577" s="58">
        <f t="shared" si="422"/>
        <v>1.52</v>
      </c>
      <c r="AC577" s="477">
        <f t="shared" si="423"/>
        <v>18.240000000000002</v>
      </c>
      <c r="AD577" s="478">
        <f t="shared" si="418"/>
        <v>12</v>
      </c>
      <c r="AE577" s="195">
        <v>44</v>
      </c>
      <c r="AF577" s="54"/>
      <c r="AG577" s="491">
        <v>32</v>
      </c>
      <c r="AH577" s="60"/>
      <c r="AI577" s="55"/>
      <c r="AJ577" s="61"/>
      <c r="AK577" s="62"/>
      <c r="AL577" s="63"/>
      <c r="AM577" s="64"/>
      <c r="AN577" s="65"/>
      <c r="AO577" s="66"/>
    </row>
    <row r="578" spans="1:41" s="22" customFormat="1" ht="48.75" customHeight="1" x14ac:dyDescent="0.15">
      <c r="A578" s="43"/>
      <c r="B578" s="44"/>
      <c r="C578" s="45" t="s">
        <v>375</v>
      </c>
      <c r="D578" s="113" t="s">
        <v>129</v>
      </c>
      <c r="E578" s="45" t="s">
        <v>342</v>
      </c>
      <c r="F578" s="45"/>
      <c r="G578" s="83"/>
      <c r="H578" s="47" t="s">
        <v>342</v>
      </c>
      <c r="I578" s="48">
        <v>0.44</v>
      </c>
      <c r="J578" s="49">
        <v>0.43</v>
      </c>
      <c r="K578" s="49">
        <v>0.13</v>
      </c>
      <c r="L578" s="49"/>
      <c r="M578" s="49"/>
      <c r="N578" s="50">
        <f t="shared" si="425"/>
        <v>1</v>
      </c>
      <c r="O578" s="212">
        <v>1.03</v>
      </c>
      <c r="P578" s="52">
        <v>33.799999999999997</v>
      </c>
      <c r="Q578" s="53">
        <v>35</v>
      </c>
      <c r="R578" s="53">
        <v>33.799999999999997</v>
      </c>
      <c r="S578" s="53"/>
      <c r="T578" s="53"/>
      <c r="U578" s="54">
        <f t="shared" si="426"/>
        <v>14.14</v>
      </c>
      <c r="V578" s="55">
        <f t="shared" si="427"/>
        <v>14</v>
      </c>
      <c r="W578" s="181">
        <v>48259549000</v>
      </c>
      <c r="X578" s="197">
        <v>66405922000</v>
      </c>
      <c r="Y578" s="197">
        <v>4046684000</v>
      </c>
      <c r="Z578" s="56"/>
      <c r="AA578" s="56"/>
      <c r="AB578" s="58">
        <f t="shared" si="422"/>
        <v>1.52</v>
      </c>
      <c r="AC578" s="477">
        <f t="shared" si="423"/>
        <v>18.240000000000002</v>
      </c>
      <c r="AD578" s="478">
        <f t="shared" si="418"/>
        <v>12</v>
      </c>
      <c r="AE578" s="54">
        <v>44</v>
      </c>
      <c r="AF578" s="54"/>
      <c r="AG578" s="491">
        <v>32</v>
      </c>
      <c r="AH578" s="60"/>
      <c r="AI578" s="55"/>
      <c r="AJ578" s="61"/>
      <c r="AK578" s="62"/>
      <c r="AL578" s="63"/>
      <c r="AM578" s="64"/>
      <c r="AN578" s="65"/>
      <c r="AO578" s="66"/>
    </row>
    <row r="579" spans="1:41" s="22" customFormat="1" ht="63" customHeight="1" x14ac:dyDescent="0.15">
      <c r="A579" s="43"/>
      <c r="B579" s="44"/>
      <c r="C579" s="103" t="s">
        <v>376</v>
      </c>
      <c r="D579" s="219" t="s">
        <v>314</v>
      </c>
      <c r="E579" s="45"/>
      <c r="F579" s="45"/>
      <c r="G579" s="73"/>
      <c r="H579" s="47" t="s">
        <v>377</v>
      </c>
      <c r="I579" s="48">
        <v>0.51</v>
      </c>
      <c r="J579" s="49">
        <v>0.49</v>
      </c>
      <c r="K579" s="49">
        <v>0</v>
      </c>
      <c r="L579" s="49"/>
      <c r="M579" s="49"/>
      <c r="N579" s="50">
        <f t="shared" si="425"/>
        <v>1</v>
      </c>
      <c r="O579" s="212">
        <v>1.03</v>
      </c>
      <c r="P579" s="52">
        <v>35</v>
      </c>
      <c r="Q579" s="53">
        <v>35</v>
      </c>
      <c r="R579" s="53"/>
      <c r="S579" s="53"/>
      <c r="T579" s="53"/>
      <c r="U579" s="54">
        <f t="shared" si="426"/>
        <v>14.42</v>
      </c>
      <c r="V579" s="55">
        <f t="shared" si="427"/>
        <v>14</v>
      </c>
      <c r="W579" s="181">
        <v>51595471000</v>
      </c>
      <c r="X579" s="197">
        <v>49326338000</v>
      </c>
      <c r="Y579" s="181"/>
      <c r="Z579" s="56"/>
      <c r="AA579" s="56"/>
      <c r="AB579" s="58">
        <f t="shared" si="422"/>
        <v>1.53</v>
      </c>
      <c r="AC579" s="477">
        <f t="shared" si="423"/>
        <v>18.36</v>
      </c>
      <c r="AD579" s="478">
        <f t="shared" si="418"/>
        <v>12</v>
      </c>
      <c r="AE579" s="54">
        <v>44</v>
      </c>
      <c r="AF579" s="54"/>
      <c r="AG579" s="491">
        <v>32</v>
      </c>
      <c r="AH579" s="60"/>
      <c r="AI579" s="55"/>
      <c r="AJ579" s="61"/>
      <c r="AK579" s="62"/>
      <c r="AL579" s="63"/>
      <c r="AM579" s="64"/>
      <c r="AN579" s="65"/>
      <c r="AO579" s="66"/>
    </row>
    <row r="580" spans="1:41" s="22" customFormat="1" ht="42" customHeight="1" x14ac:dyDescent="0.15">
      <c r="A580" s="43"/>
      <c r="B580" s="44"/>
      <c r="C580" s="45" t="s">
        <v>378</v>
      </c>
      <c r="D580" s="82" t="s">
        <v>230</v>
      </c>
      <c r="E580" s="45" t="s">
        <v>379</v>
      </c>
      <c r="F580" s="104"/>
      <c r="G580" s="83"/>
      <c r="H580" s="47" t="s">
        <v>380</v>
      </c>
      <c r="I580" s="48">
        <v>0.43</v>
      </c>
      <c r="J580" s="49">
        <v>0.42</v>
      </c>
      <c r="K580" s="49">
        <v>0.15</v>
      </c>
      <c r="L580" s="49"/>
      <c r="M580" s="49"/>
      <c r="N580" s="50">
        <f t="shared" si="425"/>
        <v>1</v>
      </c>
      <c r="O580" s="212">
        <v>1.03</v>
      </c>
      <c r="P580" s="52">
        <v>33.799999999999997</v>
      </c>
      <c r="Q580" s="53">
        <v>33.799999999999997</v>
      </c>
      <c r="R580" s="53">
        <v>35</v>
      </c>
      <c r="S580" s="53"/>
      <c r="T580" s="53"/>
      <c r="U580" s="54">
        <f t="shared" si="426"/>
        <v>14</v>
      </c>
      <c r="V580" s="55">
        <f t="shared" si="427"/>
        <v>14</v>
      </c>
      <c r="W580" s="181">
        <v>43321346000</v>
      </c>
      <c r="X580" s="75">
        <v>66643876000</v>
      </c>
      <c r="Y580" s="56">
        <v>27578006000</v>
      </c>
      <c r="Z580" s="56"/>
      <c r="AA580" s="56"/>
      <c r="AB580" s="58">
        <f t="shared" si="422"/>
        <v>1.54</v>
      </c>
      <c r="AC580" s="477">
        <f t="shared" si="423"/>
        <v>18.48</v>
      </c>
      <c r="AD580" s="478">
        <f t="shared" si="418"/>
        <v>12</v>
      </c>
      <c r="AE580" s="54">
        <v>44</v>
      </c>
      <c r="AF580" s="54"/>
      <c r="AG580" s="491">
        <v>32</v>
      </c>
      <c r="AH580" s="60"/>
      <c r="AI580" s="55"/>
      <c r="AJ580" s="61"/>
      <c r="AK580" s="62"/>
      <c r="AL580" s="63"/>
      <c r="AM580" s="64"/>
      <c r="AN580" s="65"/>
      <c r="AO580" s="66"/>
    </row>
    <row r="581" spans="1:41" s="22" customFormat="1" ht="63" customHeight="1" x14ac:dyDescent="0.15">
      <c r="A581" s="43"/>
      <c r="B581" s="44"/>
      <c r="C581" s="45" t="s">
        <v>381</v>
      </c>
      <c r="D581" s="45" t="s">
        <v>382</v>
      </c>
      <c r="E581" s="45"/>
      <c r="F581" s="80"/>
      <c r="G581" s="209"/>
      <c r="H581" s="47" t="s">
        <v>383</v>
      </c>
      <c r="I581" s="48">
        <v>0.51</v>
      </c>
      <c r="J581" s="49">
        <v>0.49</v>
      </c>
      <c r="K581" s="49">
        <v>0</v>
      </c>
      <c r="L581" s="49"/>
      <c r="M581" s="49"/>
      <c r="N581" s="50">
        <f t="shared" si="425"/>
        <v>1</v>
      </c>
      <c r="O581" s="212">
        <v>1.03</v>
      </c>
      <c r="P581" s="74">
        <v>33.799999999999997</v>
      </c>
      <c r="Q581" s="53">
        <v>35</v>
      </c>
      <c r="R581" s="53"/>
      <c r="S581" s="53"/>
      <c r="T581" s="53"/>
      <c r="U581" s="54">
        <f>ROUND((((P581*14/35*I581)+(Q581*14/35*J581)+(R581*14/35*K581)+(S581*14/35*L581)+(T581*14/35*M581))*O581),2)</f>
        <v>14.17</v>
      </c>
      <c r="V581" s="55">
        <f>IF(U581&gt;=14,14,U581)</f>
        <v>14</v>
      </c>
      <c r="W581" s="75">
        <v>56300000000</v>
      </c>
      <c r="X581" s="181">
        <v>51776738000</v>
      </c>
      <c r="Y581" s="181"/>
      <c r="Z581" s="56"/>
      <c r="AA581" s="56"/>
      <c r="AB581" s="58">
        <f t="shared" si="422"/>
        <v>1.64</v>
      </c>
      <c r="AC581" s="477">
        <f t="shared" si="423"/>
        <v>19.68</v>
      </c>
      <c r="AD581" s="478">
        <f t="shared" si="418"/>
        <v>12</v>
      </c>
      <c r="AE581" s="54">
        <v>44</v>
      </c>
      <c r="AF581" s="54"/>
      <c r="AG581" s="491">
        <v>32</v>
      </c>
      <c r="AH581" s="60"/>
      <c r="AI581" s="55"/>
      <c r="AJ581" s="61"/>
      <c r="AK581" s="62"/>
      <c r="AL581" s="63"/>
      <c r="AM581" s="64"/>
      <c r="AN581" s="65"/>
      <c r="AO581" s="66"/>
    </row>
    <row r="582" spans="1:41" s="22" customFormat="1" ht="63" customHeight="1" x14ac:dyDescent="0.15">
      <c r="A582" s="43"/>
      <c r="B582" s="44"/>
      <c r="C582" s="220" t="s">
        <v>384</v>
      </c>
      <c r="D582" s="180" t="s">
        <v>261</v>
      </c>
      <c r="E582" s="45"/>
      <c r="F582" s="82"/>
      <c r="G582" s="209"/>
      <c r="H582" s="47" t="s">
        <v>385</v>
      </c>
      <c r="I582" s="187">
        <v>0.51</v>
      </c>
      <c r="J582" s="188">
        <v>0.49</v>
      </c>
      <c r="K582" s="188"/>
      <c r="L582" s="188"/>
      <c r="M582" s="188"/>
      <c r="N582" s="189">
        <f t="shared" si="425"/>
        <v>1</v>
      </c>
      <c r="O582" s="211">
        <v>1</v>
      </c>
      <c r="P582" s="191">
        <v>35</v>
      </c>
      <c r="Q582" s="192">
        <v>35</v>
      </c>
      <c r="R582" s="193"/>
      <c r="S582" s="192"/>
      <c r="T582" s="194"/>
      <c r="U582" s="195">
        <f>ROUND((((P582*14/35*I582)+(Q582*14/35*J582)+(R582*14/35*K582)+(S582*14/35*L582)+(T582*14/35*M582))*O582),2)</f>
        <v>14</v>
      </c>
      <c r="V582" s="196">
        <f>IF(U582&gt;=14,14,U582)</f>
        <v>14</v>
      </c>
      <c r="W582" s="75">
        <v>50195028000</v>
      </c>
      <c r="X582" s="75">
        <v>54036305000</v>
      </c>
      <c r="Y582" s="181"/>
      <c r="Z582" s="68"/>
      <c r="AA582" s="68"/>
      <c r="AB582" s="58">
        <f t="shared" si="422"/>
        <v>1.58</v>
      </c>
      <c r="AC582" s="477">
        <f t="shared" si="423"/>
        <v>18.96</v>
      </c>
      <c r="AD582" s="478">
        <f t="shared" si="418"/>
        <v>12</v>
      </c>
      <c r="AE582" s="195">
        <v>44</v>
      </c>
      <c r="AF582" s="54"/>
      <c r="AG582" s="491">
        <v>32</v>
      </c>
      <c r="AH582" s="60"/>
      <c r="AI582" s="55"/>
      <c r="AJ582" s="61"/>
      <c r="AK582" s="62"/>
      <c r="AL582" s="63"/>
      <c r="AM582" s="64"/>
      <c r="AN582" s="65"/>
      <c r="AO582" s="66"/>
    </row>
    <row r="583" spans="1:41" s="22" customFormat="1" ht="42" customHeight="1" x14ac:dyDescent="0.15">
      <c r="A583" s="43"/>
      <c r="B583" s="44"/>
      <c r="C583" s="214" t="s">
        <v>176</v>
      </c>
      <c r="D583" s="45" t="s">
        <v>386</v>
      </c>
      <c r="E583" s="45" t="s">
        <v>387</v>
      </c>
      <c r="F583" s="82" t="s">
        <v>90</v>
      </c>
      <c r="G583" s="83"/>
      <c r="H583" s="47" t="s">
        <v>90</v>
      </c>
      <c r="I583" s="48">
        <v>0.4</v>
      </c>
      <c r="J583" s="49">
        <v>0.12</v>
      </c>
      <c r="K583" s="49">
        <v>0.15</v>
      </c>
      <c r="L583" s="49">
        <v>0.33</v>
      </c>
      <c r="M583" s="49"/>
      <c r="N583" s="50">
        <f t="shared" si="425"/>
        <v>1</v>
      </c>
      <c r="O583" s="51">
        <v>1.03</v>
      </c>
      <c r="P583" s="52">
        <v>35</v>
      </c>
      <c r="Q583" s="166">
        <v>27</v>
      </c>
      <c r="R583" s="53">
        <v>35</v>
      </c>
      <c r="S583" s="53">
        <v>35</v>
      </c>
      <c r="T583" s="53"/>
      <c r="U583" s="54">
        <f>ROUND((((P583*14/35*I583)+(Q583*14/35*J583)+(R583*14/35*K583)+(S583*14/35*L583)+(T583*14/35*M583))*O583),2)</f>
        <v>14.02</v>
      </c>
      <c r="V583" s="55">
        <f>IF(U583&gt;=14,14,U583)</f>
        <v>14</v>
      </c>
      <c r="W583" s="75">
        <v>26431875000</v>
      </c>
      <c r="X583" s="75">
        <v>238744064000</v>
      </c>
      <c r="Y583" s="181">
        <v>23615082000</v>
      </c>
      <c r="Z583" s="181">
        <v>26989832000</v>
      </c>
      <c r="AA583" s="56"/>
      <c r="AB583" s="58">
        <f t="shared" si="422"/>
        <v>1.57</v>
      </c>
      <c r="AC583" s="477">
        <f t="shared" si="423"/>
        <v>18.84</v>
      </c>
      <c r="AD583" s="478">
        <f t="shared" si="418"/>
        <v>12</v>
      </c>
      <c r="AE583" s="54">
        <v>44</v>
      </c>
      <c r="AF583" s="54"/>
      <c r="AG583" s="491">
        <v>32</v>
      </c>
      <c r="AH583" s="60"/>
      <c r="AI583" s="55"/>
      <c r="AJ583" s="61"/>
      <c r="AK583" s="62"/>
      <c r="AL583" s="63"/>
      <c r="AM583" s="64"/>
      <c r="AN583" s="65"/>
      <c r="AO583" s="66"/>
    </row>
    <row r="584" spans="1:41" s="22" customFormat="1" ht="63" customHeight="1" x14ac:dyDescent="0.15">
      <c r="A584" s="43"/>
      <c r="B584" s="44"/>
      <c r="C584" s="170" t="s">
        <v>388</v>
      </c>
      <c r="D584" s="80" t="s">
        <v>389</v>
      </c>
      <c r="E584" s="80"/>
      <c r="F584" s="45"/>
      <c r="G584" s="221"/>
      <c r="H584" s="210" t="s">
        <v>390</v>
      </c>
      <c r="I584" s="48">
        <v>0.7</v>
      </c>
      <c r="J584" s="49">
        <v>0.3</v>
      </c>
      <c r="K584" s="49"/>
      <c r="L584" s="49"/>
      <c r="M584" s="49"/>
      <c r="N584" s="50">
        <f t="shared" si="425"/>
        <v>1</v>
      </c>
      <c r="O584" s="212">
        <v>1</v>
      </c>
      <c r="P584" s="52">
        <v>35</v>
      </c>
      <c r="Q584" s="53">
        <v>35</v>
      </c>
      <c r="R584" s="53">
        <v>35</v>
      </c>
      <c r="S584" s="53"/>
      <c r="T584" s="53"/>
      <c r="U584" s="54">
        <f>ROUND((((P584*14/35*I584)+(Q584*14/35*J584)+(R584*14/35*K584)+(S584*14/35*L584)+(T584*14/35*M584))*O584),2)</f>
        <v>14</v>
      </c>
      <c r="V584" s="55">
        <f>IF(U584&gt;=14,14,U584)</f>
        <v>14</v>
      </c>
      <c r="W584" s="75"/>
      <c r="X584" s="75">
        <v>10481883000</v>
      </c>
      <c r="Y584" s="181"/>
      <c r="Z584" s="56"/>
      <c r="AA584" s="56"/>
      <c r="AB584" s="58">
        <f t="shared" si="422"/>
        <v>0.1</v>
      </c>
      <c r="AC584" s="477">
        <f t="shared" si="423"/>
        <v>1.2000000000000002</v>
      </c>
      <c r="AD584" s="478">
        <f t="shared" si="418"/>
        <v>1.2000000000000002</v>
      </c>
      <c r="AE584" s="54">
        <v>44</v>
      </c>
      <c r="AF584" s="54"/>
      <c r="AG584" s="491">
        <v>32</v>
      </c>
      <c r="AH584" s="60"/>
      <c r="AI584" s="55"/>
      <c r="AJ584" s="61"/>
      <c r="AK584" s="62"/>
      <c r="AL584" s="63"/>
      <c r="AM584" s="64"/>
      <c r="AN584" s="65"/>
      <c r="AO584" s="66"/>
    </row>
    <row r="585" spans="1:41" s="22" customFormat="1" ht="42" customHeight="1" x14ac:dyDescent="0.15">
      <c r="A585" s="43"/>
      <c r="B585" s="171"/>
      <c r="C585" s="69" t="s">
        <v>391</v>
      </c>
      <c r="D585" s="80" t="s">
        <v>392</v>
      </c>
      <c r="E585" s="80" t="s">
        <v>393</v>
      </c>
      <c r="F585" s="82" t="s">
        <v>50</v>
      </c>
      <c r="G585" s="83"/>
      <c r="H585" s="47" t="s">
        <v>54</v>
      </c>
      <c r="I585" s="172">
        <v>0.4</v>
      </c>
      <c r="J585" s="49">
        <v>0.2</v>
      </c>
      <c r="K585" s="49">
        <v>0.1</v>
      </c>
      <c r="L585" s="49">
        <v>0.3</v>
      </c>
      <c r="M585" s="49"/>
      <c r="N585" s="50">
        <f t="shared" si="425"/>
        <v>1</v>
      </c>
      <c r="O585" s="212">
        <v>1.03</v>
      </c>
      <c r="P585" s="52">
        <v>35</v>
      </c>
      <c r="Q585" s="53">
        <v>33.799999999999997</v>
      </c>
      <c r="R585" s="53">
        <v>35</v>
      </c>
      <c r="S585" s="53">
        <v>33.799999999999997</v>
      </c>
      <c r="T585" s="53"/>
      <c r="U585" s="54">
        <f>ROUND((((P585*14/35*I585)+(Q585*14/35*J585)+(R585*14/35*K585)+(S585*14/35*L585)+(T585*14/35*M585))*O585),2)</f>
        <v>14.17</v>
      </c>
      <c r="V585" s="55">
        <f>IF(U585&gt;=14,14,U585)</f>
        <v>14</v>
      </c>
      <c r="W585" s="181">
        <v>24117116000</v>
      </c>
      <c r="X585" s="75"/>
      <c r="Y585" s="56"/>
      <c r="Z585" s="56">
        <v>250000000000</v>
      </c>
      <c r="AA585" s="56"/>
      <c r="AB585" s="58">
        <f t="shared" si="422"/>
        <v>2.56</v>
      </c>
      <c r="AC585" s="477">
        <f t="shared" si="423"/>
        <v>30.72</v>
      </c>
      <c r="AD585" s="478">
        <f t="shared" si="418"/>
        <v>12</v>
      </c>
      <c r="AE585" s="54">
        <v>44</v>
      </c>
      <c r="AF585" s="54"/>
      <c r="AG585" s="491">
        <v>32</v>
      </c>
      <c r="AH585" s="60"/>
      <c r="AI585" s="55"/>
      <c r="AJ585" s="61"/>
      <c r="AK585" s="62"/>
      <c r="AL585" s="63"/>
      <c r="AM585" s="64"/>
      <c r="AN585" s="65"/>
      <c r="AO585" s="66"/>
    </row>
    <row r="586" spans="1:41" s="22" customFormat="1" ht="34.5" customHeight="1" x14ac:dyDescent="0.15">
      <c r="A586" s="43"/>
      <c r="B586" s="171"/>
      <c r="C586" s="214"/>
      <c r="D586" s="45"/>
      <c r="E586" s="82"/>
      <c r="F586" s="45"/>
      <c r="G586" s="204"/>
      <c r="H586" s="47"/>
      <c r="I586" s="48"/>
      <c r="J586" s="49"/>
      <c r="K586" s="49"/>
      <c r="L586" s="49"/>
      <c r="M586" s="49"/>
      <c r="N586" s="50"/>
      <c r="O586" s="51"/>
      <c r="P586" s="52"/>
      <c r="Q586" s="166"/>
      <c r="R586" s="53"/>
      <c r="S586" s="53"/>
      <c r="T586" s="53"/>
      <c r="U586" s="54"/>
      <c r="V586" s="55"/>
      <c r="W586" s="75"/>
      <c r="X586" s="181"/>
      <c r="Y586" s="181"/>
      <c r="Z586" s="201"/>
      <c r="AA586" s="56"/>
      <c r="AB586" s="58">
        <f t="shared" si="422"/>
        <v>0</v>
      </c>
      <c r="AC586" s="477">
        <f t="shared" si="423"/>
        <v>0</v>
      </c>
      <c r="AD586" s="478">
        <f t="shared" si="418"/>
        <v>0</v>
      </c>
      <c r="AE586" s="54"/>
      <c r="AF586" s="54"/>
      <c r="AG586" s="491">
        <v>32</v>
      </c>
      <c r="AH586" s="60"/>
      <c r="AI586" s="55"/>
      <c r="AJ586" s="61"/>
      <c r="AK586" s="62"/>
      <c r="AL586" s="63"/>
      <c r="AM586" s="64"/>
      <c r="AN586" s="65"/>
      <c r="AO586" s="66"/>
    </row>
    <row r="587" spans="1:41" s="22" customFormat="1" ht="63" customHeight="1" x14ac:dyDescent="0.15">
      <c r="A587" s="43"/>
      <c r="B587" s="44"/>
      <c r="C587" s="82" t="s">
        <v>394</v>
      </c>
      <c r="D587" s="80" t="s">
        <v>395</v>
      </c>
      <c r="E587" s="80"/>
      <c r="F587" s="45"/>
      <c r="G587" s="83"/>
      <c r="H587" s="47" t="s">
        <v>190</v>
      </c>
      <c r="I587" s="48">
        <v>0.7</v>
      </c>
      <c r="J587" s="49">
        <v>0.3</v>
      </c>
      <c r="K587" s="49"/>
      <c r="L587" s="49"/>
      <c r="M587" s="49"/>
      <c r="N587" s="50">
        <f>SUM(I587:M587)</f>
        <v>1</v>
      </c>
      <c r="O587" s="212">
        <v>1.03</v>
      </c>
      <c r="P587" s="52">
        <v>35</v>
      </c>
      <c r="Q587" s="53">
        <v>35</v>
      </c>
      <c r="R587" s="53"/>
      <c r="S587" s="53"/>
      <c r="T587" s="53"/>
      <c r="U587" s="54">
        <f>ROUND((((P587*14/35*I587)+(Q587*14/35*J587)+(R587*14/35*K587)+(S587*14/35*L587)+(T587*14/35*M587))*O587),2)</f>
        <v>14.42</v>
      </c>
      <c r="V587" s="55">
        <f>IF(U587&gt;=14,14,U587)</f>
        <v>14</v>
      </c>
      <c r="W587" s="197">
        <v>52000000000</v>
      </c>
      <c r="X587" s="75">
        <v>45162600000</v>
      </c>
      <c r="Y587" s="197"/>
      <c r="Z587" s="56"/>
      <c r="AA587" s="56"/>
      <c r="AB587" s="58">
        <f t="shared" si="422"/>
        <v>1.51</v>
      </c>
      <c r="AC587" s="477">
        <f t="shared" si="423"/>
        <v>18.12</v>
      </c>
      <c r="AD587" s="478">
        <f t="shared" si="418"/>
        <v>12</v>
      </c>
      <c r="AE587" s="54">
        <v>44</v>
      </c>
      <c r="AF587" s="54"/>
      <c r="AG587" s="491">
        <v>32</v>
      </c>
      <c r="AH587" s="60"/>
      <c r="AI587" s="55"/>
      <c r="AJ587" s="61"/>
      <c r="AK587" s="62"/>
      <c r="AL587" s="63"/>
      <c r="AM587" s="64"/>
      <c r="AN587" s="65"/>
      <c r="AO587" s="66"/>
    </row>
    <row r="588" spans="1:41" s="22" customFormat="1" ht="34.5" customHeight="1" x14ac:dyDescent="0.15">
      <c r="A588" s="43"/>
      <c r="B588" s="44"/>
      <c r="C588" s="170"/>
      <c r="D588" s="45"/>
      <c r="E588" s="82"/>
      <c r="F588" s="45"/>
      <c r="G588" s="204"/>
      <c r="H588" s="47"/>
      <c r="I588" s="48"/>
      <c r="J588" s="49"/>
      <c r="K588" s="49"/>
      <c r="L588" s="49"/>
      <c r="M588" s="49"/>
      <c r="N588" s="50"/>
      <c r="O588" s="51"/>
      <c r="P588" s="52"/>
      <c r="Q588" s="166"/>
      <c r="R588" s="53"/>
      <c r="S588" s="53"/>
      <c r="T588" s="53"/>
      <c r="U588" s="54"/>
      <c r="V588" s="55"/>
      <c r="W588" s="75"/>
      <c r="X588" s="181"/>
      <c r="Y588" s="181"/>
      <c r="Z588" s="201"/>
      <c r="AA588" s="56"/>
      <c r="AB588" s="58">
        <f t="shared" si="422"/>
        <v>0</v>
      </c>
      <c r="AC588" s="477">
        <f t="shared" si="423"/>
        <v>0</v>
      </c>
      <c r="AD588" s="478">
        <f t="shared" si="418"/>
        <v>0</v>
      </c>
      <c r="AE588" s="54"/>
      <c r="AF588" s="54"/>
      <c r="AG588" s="491">
        <v>32</v>
      </c>
      <c r="AH588" s="60"/>
      <c r="AI588" s="55"/>
      <c r="AJ588" s="61"/>
      <c r="AK588" s="62"/>
      <c r="AL588" s="63"/>
      <c r="AM588" s="64"/>
      <c r="AN588" s="65"/>
      <c r="AO588" s="66"/>
    </row>
    <row r="589" spans="1:41" s="22" customFormat="1" ht="42" customHeight="1" x14ac:dyDescent="0.15">
      <c r="A589" s="43"/>
      <c r="B589" s="44"/>
      <c r="C589" s="69"/>
      <c r="D589" s="45"/>
      <c r="E589" s="82"/>
      <c r="F589" s="104"/>
      <c r="G589" s="83"/>
      <c r="H589" s="175"/>
      <c r="I589" s="48"/>
      <c r="J589" s="49"/>
      <c r="K589" s="49"/>
      <c r="L589" s="49"/>
      <c r="M589" s="49"/>
      <c r="N589" s="50"/>
      <c r="O589" s="212"/>
      <c r="P589" s="52"/>
      <c r="Q589" s="53"/>
      <c r="R589" s="53"/>
      <c r="S589" s="53"/>
      <c r="T589" s="53"/>
      <c r="U589" s="54"/>
      <c r="V589" s="55"/>
      <c r="W589" s="75"/>
      <c r="X589" s="181"/>
      <c r="Y589" s="56"/>
      <c r="Z589" s="56"/>
      <c r="AA589" s="56"/>
      <c r="AB589" s="58">
        <f t="shared" si="422"/>
        <v>0</v>
      </c>
      <c r="AC589" s="477">
        <f t="shared" si="423"/>
        <v>0</v>
      </c>
      <c r="AD589" s="478">
        <f t="shared" si="418"/>
        <v>0</v>
      </c>
      <c r="AE589" s="54"/>
      <c r="AF589" s="54"/>
      <c r="AG589" s="491">
        <v>32</v>
      </c>
      <c r="AH589" s="60"/>
      <c r="AI589" s="55"/>
      <c r="AJ589" s="61"/>
      <c r="AK589" s="62"/>
      <c r="AL589" s="63"/>
      <c r="AM589" s="64"/>
      <c r="AN589" s="65"/>
      <c r="AO589" s="66"/>
    </row>
    <row r="590" spans="1:41" s="22" customFormat="1" ht="63" customHeight="1" x14ac:dyDescent="0.15">
      <c r="A590" s="43"/>
      <c r="B590" s="44"/>
      <c r="C590" s="112" t="s">
        <v>396</v>
      </c>
      <c r="D590" s="104" t="s">
        <v>141</v>
      </c>
      <c r="E590" s="104"/>
      <c r="F590" s="222" t="s">
        <v>397</v>
      </c>
      <c r="G590" s="73"/>
      <c r="H590" s="175"/>
      <c r="I590" s="48"/>
      <c r="J590" s="49"/>
      <c r="K590" s="49"/>
      <c r="L590" s="49"/>
      <c r="M590" s="49"/>
      <c r="N590" s="50"/>
      <c r="O590" s="212"/>
      <c r="P590" s="52"/>
      <c r="Q590" s="53"/>
      <c r="R590" s="53"/>
      <c r="S590" s="53"/>
      <c r="T590" s="53"/>
      <c r="U590" s="54"/>
      <c r="V590" s="55"/>
      <c r="W590" s="201">
        <v>34174505000</v>
      </c>
      <c r="X590" s="181"/>
      <c r="Y590" s="181"/>
      <c r="Z590" s="223"/>
      <c r="AA590" s="56"/>
      <c r="AB590" s="58">
        <f t="shared" si="422"/>
        <v>0</v>
      </c>
      <c r="AC590" s="477">
        <f t="shared" si="423"/>
        <v>0</v>
      </c>
      <c r="AD590" s="478">
        <f t="shared" si="418"/>
        <v>0</v>
      </c>
      <c r="AE590" s="54"/>
      <c r="AF590" s="54"/>
      <c r="AG590" s="491">
        <v>32</v>
      </c>
      <c r="AH590" s="60"/>
      <c r="AI590" s="55"/>
      <c r="AJ590" s="61"/>
      <c r="AK590" s="62"/>
      <c r="AL590" s="63"/>
      <c r="AM590" s="64"/>
      <c r="AN590" s="65"/>
      <c r="AO590" s="66"/>
    </row>
    <row r="591" spans="1:41" s="22" customFormat="1" ht="63" customHeight="1" x14ac:dyDescent="0.15">
      <c r="A591" s="43"/>
      <c r="B591" s="44"/>
      <c r="C591" s="112" t="s">
        <v>375</v>
      </c>
      <c r="D591" s="112" t="s">
        <v>376</v>
      </c>
      <c r="E591" s="45"/>
      <c r="F591" s="112" t="s">
        <v>398</v>
      </c>
      <c r="G591" s="83"/>
      <c r="H591" s="175" t="s">
        <v>399</v>
      </c>
      <c r="I591" s="48">
        <v>0.51</v>
      </c>
      <c r="J591" s="49">
        <v>0.49</v>
      </c>
      <c r="K591" s="49"/>
      <c r="L591" s="49"/>
      <c r="M591" s="49"/>
      <c r="N591" s="50">
        <f t="shared" ref="N591:N596" si="428">SUM(I591:M591)</f>
        <v>1</v>
      </c>
      <c r="O591" s="212">
        <v>1.03</v>
      </c>
      <c r="P591" s="74">
        <v>33.799999999999997</v>
      </c>
      <c r="Q591" s="53">
        <v>35</v>
      </c>
      <c r="R591" s="53"/>
      <c r="S591" s="53"/>
      <c r="T591" s="53"/>
      <c r="U591" s="54">
        <f t="shared" ref="U591:U596" si="429">ROUND((((P591*14/35*I591)+(Q591*14/35*J591)+(R591*14/35*K591)+(S591*14/35*L591)+(T591*14/35*M591))*O591),2)</f>
        <v>14.17</v>
      </c>
      <c r="V591" s="55">
        <f t="shared" ref="V591:V596" si="430">IF(U591&gt;=14,14,U591)</f>
        <v>14</v>
      </c>
      <c r="W591" s="181">
        <v>48259549000</v>
      </c>
      <c r="X591" s="181">
        <v>51595471000</v>
      </c>
      <c r="Y591" s="181"/>
      <c r="Z591" s="56"/>
      <c r="AA591" s="56"/>
      <c r="AB591" s="58">
        <f t="shared" si="422"/>
        <v>1.51</v>
      </c>
      <c r="AC591" s="477">
        <f t="shared" si="423"/>
        <v>18.12</v>
      </c>
      <c r="AD591" s="478">
        <f t="shared" si="418"/>
        <v>12</v>
      </c>
      <c r="AE591" s="54">
        <v>44</v>
      </c>
      <c r="AF591" s="54"/>
      <c r="AG591" s="491">
        <v>32</v>
      </c>
      <c r="AH591" s="60"/>
      <c r="AI591" s="55"/>
      <c r="AJ591" s="61"/>
      <c r="AK591" s="62"/>
      <c r="AL591" s="63"/>
      <c r="AM591" s="64"/>
      <c r="AN591" s="65"/>
      <c r="AO591" s="66"/>
    </row>
    <row r="592" spans="1:41" s="22" customFormat="1" ht="48.75" customHeight="1" x14ac:dyDescent="0.15">
      <c r="A592" s="43"/>
      <c r="B592" s="44"/>
      <c r="C592" s="112" t="s">
        <v>396</v>
      </c>
      <c r="D592" s="113" t="s">
        <v>129</v>
      </c>
      <c r="E592" s="117"/>
      <c r="F592" s="45"/>
      <c r="G592" s="83"/>
      <c r="H592" s="175"/>
      <c r="I592" s="48">
        <v>0.51</v>
      </c>
      <c r="J592" s="49">
        <v>0.49</v>
      </c>
      <c r="K592" s="49"/>
      <c r="L592" s="49"/>
      <c r="M592" s="49"/>
      <c r="N592" s="50">
        <f t="shared" si="428"/>
        <v>1</v>
      </c>
      <c r="O592" s="212">
        <v>1.03</v>
      </c>
      <c r="P592" s="52">
        <v>35</v>
      </c>
      <c r="Q592" s="53">
        <v>35</v>
      </c>
      <c r="R592" s="53"/>
      <c r="S592" s="53"/>
      <c r="T592" s="53"/>
      <c r="U592" s="54">
        <f t="shared" si="429"/>
        <v>14.42</v>
      </c>
      <c r="V592" s="55">
        <f t="shared" si="430"/>
        <v>14</v>
      </c>
      <c r="W592" s="201">
        <v>34174505000</v>
      </c>
      <c r="X592" s="197">
        <v>66405922000</v>
      </c>
      <c r="Y592" s="197"/>
      <c r="Z592" s="56"/>
      <c r="AA592" s="56"/>
      <c r="AB592" s="58">
        <f t="shared" si="422"/>
        <v>1.51</v>
      </c>
      <c r="AC592" s="477">
        <f t="shared" si="423"/>
        <v>18.12</v>
      </c>
      <c r="AD592" s="478">
        <f t="shared" si="418"/>
        <v>12</v>
      </c>
      <c r="AE592" s="54">
        <v>44</v>
      </c>
      <c r="AF592" s="54"/>
      <c r="AG592" s="491">
        <v>32</v>
      </c>
      <c r="AH592" s="60"/>
      <c r="AI592" s="55"/>
      <c r="AJ592" s="61"/>
      <c r="AK592" s="62"/>
      <c r="AL592" s="63"/>
      <c r="AM592" s="64"/>
      <c r="AN592" s="65"/>
      <c r="AO592" s="66"/>
    </row>
    <row r="593" spans="1:41" s="22" customFormat="1" ht="42" customHeight="1" x14ac:dyDescent="0.15">
      <c r="A593" s="43"/>
      <c r="B593" s="171"/>
      <c r="C593" s="215" t="s">
        <v>176</v>
      </c>
      <c r="D593" s="112" t="s">
        <v>386</v>
      </c>
      <c r="E593" s="107" t="s">
        <v>400</v>
      </c>
      <c r="F593" s="222" t="s">
        <v>397</v>
      </c>
      <c r="G593" s="83"/>
      <c r="H593" s="47"/>
      <c r="I593" s="48">
        <v>0.375</v>
      </c>
      <c r="J593" s="49">
        <v>0.125</v>
      </c>
      <c r="K593" s="49">
        <v>0.3</v>
      </c>
      <c r="L593" s="49">
        <v>0.2</v>
      </c>
      <c r="M593" s="49"/>
      <c r="N593" s="50">
        <f t="shared" si="428"/>
        <v>1</v>
      </c>
      <c r="O593" s="51">
        <v>1.03</v>
      </c>
      <c r="P593" s="52">
        <v>35</v>
      </c>
      <c r="Q593" s="166">
        <v>27</v>
      </c>
      <c r="R593" s="53">
        <v>35</v>
      </c>
      <c r="S593" s="53">
        <v>35</v>
      </c>
      <c r="T593" s="53"/>
      <c r="U593" s="54">
        <f t="shared" si="429"/>
        <v>14.01</v>
      </c>
      <c r="V593" s="55">
        <f t="shared" si="430"/>
        <v>14</v>
      </c>
      <c r="W593" s="75">
        <v>26431875000</v>
      </c>
      <c r="X593" s="75">
        <v>238744064000</v>
      </c>
      <c r="Y593" s="75">
        <v>10481883000</v>
      </c>
      <c r="Z593" s="181">
        <v>36000000000</v>
      </c>
      <c r="AA593" s="56"/>
      <c r="AB593" s="58">
        <f t="shared" si="422"/>
        <v>1.52</v>
      </c>
      <c r="AC593" s="477">
        <f t="shared" si="423"/>
        <v>18.240000000000002</v>
      </c>
      <c r="AD593" s="478">
        <f t="shared" ref="AD593:AD656" si="431">IF(AC593&gt;=12,12,AC593)</f>
        <v>12</v>
      </c>
      <c r="AE593" s="54">
        <v>44</v>
      </c>
      <c r="AF593" s="54"/>
      <c r="AG593" s="491">
        <v>32</v>
      </c>
      <c r="AH593" s="60"/>
      <c r="AI593" s="55"/>
      <c r="AJ593" s="61"/>
      <c r="AK593" s="62"/>
      <c r="AL593" s="63"/>
      <c r="AM593" s="64"/>
      <c r="AN593" s="65"/>
      <c r="AO593" s="66"/>
    </row>
    <row r="594" spans="1:41" s="22" customFormat="1" ht="63" customHeight="1" x14ac:dyDescent="0.15">
      <c r="A594" s="43"/>
      <c r="B594" s="44"/>
      <c r="C594" s="224" t="s">
        <v>384</v>
      </c>
      <c r="D594" s="224" t="s">
        <v>314</v>
      </c>
      <c r="E594" s="45"/>
      <c r="F594" s="45"/>
      <c r="G594" s="73"/>
      <c r="H594" s="47"/>
      <c r="I594" s="48">
        <v>0.7</v>
      </c>
      <c r="J594" s="49">
        <v>0.3</v>
      </c>
      <c r="K594" s="49">
        <v>0</v>
      </c>
      <c r="L594" s="49"/>
      <c r="M594" s="49"/>
      <c r="N594" s="50">
        <f t="shared" si="428"/>
        <v>1</v>
      </c>
      <c r="O594" s="212">
        <v>1.03</v>
      </c>
      <c r="P594" s="52">
        <v>35</v>
      </c>
      <c r="Q594" s="53">
        <v>35</v>
      </c>
      <c r="R594" s="53"/>
      <c r="S594" s="53"/>
      <c r="T594" s="53"/>
      <c r="U594" s="54">
        <f t="shared" si="429"/>
        <v>14.42</v>
      </c>
      <c r="V594" s="55">
        <f t="shared" si="430"/>
        <v>14</v>
      </c>
      <c r="W594" s="75">
        <v>50195028000</v>
      </c>
      <c r="X594" s="197">
        <v>49326338000</v>
      </c>
      <c r="Y594" s="181"/>
      <c r="Z594" s="56"/>
      <c r="AA594" s="56"/>
      <c r="AB594" s="58">
        <f t="shared" si="422"/>
        <v>1.51</v>
      </c>
      <c r="AC594" s="477">
        <f t="shared" si="423"/>
        <v>18.12</v>
      </c>
      <c r="AD594" s="478">
        <f t="shared" si="431"/>
        <v>12</v>
      </c>
      <c r="AE594" s="54">
        <v>44</v>
      </c>
      <c r="AF594" s="54"/>
      <c r="AG594" s="491">
        <v>32</v>
      </c>
      <c r="AH594" s="60"/>
      <c r="AI594" s="55"/>
      <c r="AJ594" s="61"/>
      <c r="AK594" s="62"/>
      <c r="AL594" s="63"/>
      <c r="AM594" s="64"/>
      <c r="AN594" s="65"/>
      <c r="AO594" s="66"/>
    </row>
    <row r="595" spans="1:41" s="22" customFormat="1" ht="63" customHeight="1" x14ac:dyDescent="0.15">
      <c r="A595" s="43"/>
      <c r="B595" s="171"/>
      <c r="C595" s="45" t="s">
        <v>401</v>
      </c>
      <c r="D595" s="112" t="s">
        <v>382</v>
      </c>
      <c r="E595" s="45"/>
      <c r="F595" s="45"/>
      <c r="G595" s="83"/>
      <c r="H595" s="47"/>
      <c r="I595" s="48">
        <v>0.501</v>
      </c>
      <c r="J595" s="49">
        <v>0.499</v>
      </c>
      <c r="K595" s="49">
        <v>0</v>
      </c>
      <c r="L595" s="49"/>
      <c r="M595" s="49"/>
      <c r="N595" s="50">
        <f t="shared" si="428"/>
        <v>1</v>
      </c>
      <c r="O595" s="212">
        <v>1.03</v>
      </c>
      <c r="P595" s="52">
        <v>35</v>
      </c>
      <c r="Q595" s="53">
        <v>35</v>
      </c>
      <c r="R595" s="53"/>
      <c r="S595" s="53"/>
      <c r="T595" s="53"/>
      <c r="U595" s="54">
        <f t="shared" si="429"/>
        <v>14.42</v>
      </c>
      <c r="V595" s="55">
        <f t="shared" si="430"/>
        <v>14</v>
      </c>
      <c r="W595" s="181">
        <v>48114547000</v>
      </c>
      <c r="X595" s="181">
        <v>51776738000</v>
      </c>
      <c r="Y595" s="181"/>
      <c r="Z595" s="56"/>
      <c r="AA595" s="56"/>
      <c r="AB595" s="58">
        <f t="shared" si="422"/>
        <v>1.51</v>
      </c>
      <c r="AC595" s="477">
        <f t="shared" si="423"/>
        <v>18.12</v>
      </c>
      <c r="AD595" s="478">
        <f t="shared" si="431"/>
        <v>12</v>
      </c>
      <c r="AE595" s="54">
        <v>44</v>
      </c>
      <c r="AF595" s="54"/>
      <c r="AG595" s="491">
        <v>32</v>
      </c>
      <c r="AH595" s="60"/>
      <c r="AI595" s="55"/>
      <c r="AJ595" s="61"/>
      <c r="AK595" s="62"/>
      <c r="AL595" s="63"/>
      <c r="AM595" s="64"/>
      <c r="AN595" s="65"/>
      <c r="AO595" s="66"/>
    </row>
    <row r="596" spans="1:41" s="22" customFormat="1" ht="63" customHeight="1" x14ac:dyDescent="0.15">
      <c r="A596" s="43"/>
      <c r="B596" s="171"/>
      <c r="C596" s="112" t="s">
        <v>398</v>
      </c>
      <c r="D596" s="109" t="s">
        <v>261</v>
      </c>
      <c r="E596" s="45"/>
      <c r="F596" s="82"/>
      <c r="G596" s="204"/>
      <c r="H596" s="47"/>
      <c r="I596" s="187">
        <v>0.51</v>
      </c>
      <c r="J596" s="188">
        <v>0.49</v>
      </c>
      <c r="K596" s="188"/>
      <c r="L596" s="188"/>
      <c r="M596" s="188"/>
      <c r="N596" s="189">
        <f t="shared" si="428"/>
        <v>1</v>
      </c>
      <c r="O596" s="211">
        <v>1</v>
      </c>
      <c r="P596" s="191">
        <v>35</v>
      </c>
      <c r="Q596" s="192">
        <v>35</v>
      </c>
      <c r="R596" s="193"/>
      <c r="S596" s="192"/>
      <c r="T596" s="194"/>
      <c r="U596" s="195">
        <f t="shared" si="429"/>
        <v>14</v>
      </c>
      <c r="V596" s="196">
        <f t="shared" si="430"/>
        <v>14</v>
      </c>
      <c r="W596" s="75">
        <v>50128061000</v>
      </c>
      <c r="X596" s="75">
        <v>54036305000</v>
      </c>
      <c r="Y596" s="181"/>
      <c r="Z596" s="68"/>
      <c r="AA596" s="68"/>
      <c r="AB596" s="58">
        <f t="shared" si="422"/>
        <v>1.58</v>
      </c>
      <c r="AC596" s="477">
        <f t="shared" si="423"/>
        <v>18.96</v>
      </c>
      <c r="AD596" s="478">
        <f t="shared" si="431"/>
        <v>12</v>
      </c>
      <c r="AE596" s="195">
        <v>44</v>
      </c>
      <c r="AF596" s="54"/>
      <c r="AG596" s="491">
        <v>32</v>
      </c>
      <c r="AH596" s="60"/>
      <c r="AI596" s="55"/>
      <c r="AJ596" s="61"/>
      <c r="AK596" s="62"/>
      <c r="AL596" s="63"/>
      <c r="AM596" s="64"/>
      <c r="AN596" s="65"/>
      <c r="AO596" s="66"/>
    </row>
    <row r="597" spans="1:41" s="22" customFormat="1" ht="63" customHeight="1" x14ac:dyDescent="0.15">
      <c r="A597" s="43"/>
      <c r="B597" s="225"/>
      <c r="C597" s="45"/>
      <c r="D597" s="45"/>
      <c r="E597" s="45"/>
      <c r="F597" s="45"/>
      <c r="G597" s="83"/>
      <c r="H597" s="47"/>
      <c r="I597" s="48"/>
      <c r="J597" s="49"/>
      <c r="K597" s="49"/>
      <c r="L597" s="49"/>
      <c r="M597" s="49"/>
      <c r="N597" s="50"/>
      <c r="O597" s="212"/>
      <c r="P597" s="52"/>
      <c r="Q597" s="53"/>
      <c r="R597" s="53"/>
      <c r="S597" s="53"/>
      <c r="T597" s="53"/>
      <c r="U597" s="54"/>
      <c r="V597" s="55"/>
      <c r="W597" s="201"/>
      <c r="X597" s="197"/>
      <c r="Y597" s="197"/>
      <c r="Z597" s="56"/>
      <c r="AA597" s="56"/>
      <c r="AB597" s="58">
        <f t="shared" si="422"/>
        <v>0</v>
      </c>
      <c r="AC597" s="477">
        <f t="shared" si="423"/>
        <v>0</v>
      </c>
      <c r="AD597" s="478">
        <f t="shared" si="431"/>
        <v>0</v>
      </c>
      <c r="AE597" s="54"/>
      <c r="AF597" s="54"/>
      <c r="AG597" s="491">
        <v>32</v>
      </c>
      <c r="AH597" s="60"/>
      <c r="AI597" s="55"/>
      <c r="AJ597" s="61"/>
      <c r="AK597" s="62"/>
      <c r="AL597" s="63"/>
      <c r="AM597" s="64"/>
      <c r="AN597" s="65"/>
      <c r="AO597" s="66"/>
    </row>
    <row r="598" spans="1:41" s="22" customFormat="1" ht="57" customHeight="1" x14ac:dyDescent="0.15">
      <c r="A598" s="43"/>
      <c r="B598" s="171"/>
      <c r="C598" s="45"/>
      <c r="D598" s="45"/>
      <c r="E598" s="82"/>
      <c r="F598" s="45"/>
      <c r="G598" s="83"/>
      <c r="H598" s="47"/>
      <c r="I598" s="48"/>
      <c r="J598" s="49"/>
      <c r="K598" s="49"/>
      <c r="L598" s="49"/>
      <c r="M598" s="49"/>
      <c r="N598" s="50"/>
      <c r="O598" s="212"/>
      <c r="P598" s="52"/>
      <c r="Q598" s="53"/>
      <c r="R598" s="53"/>
      <c r="S598" s="53"/>
      <c r="T598" s="53"/>
      <c r="U598" s="54"/>
      <c r="V598" s="55"/>
      <c r="W598" s="181"/>
      <c r="X598" s="197"/>
      <c r="Y598" s="75"/>
      <c r="Z598" s="56"/>
      <c r="AA598" s="56"/>
      <c r="AB598" s="58">
        <f t="shared" si="422"/>
        <v>0</v>
      </c>
      <c r="AC598" s="477">
        <f t="shared" si="423"/>
        <v>0</v>
      </c>
      <c r="AD598" s="478">
        <f t="shared" si="431"/>
        <v>0</v>
      </c>
      <c r="AE598" s="54"/>
      <c r="AF598" s="54"/>
      <c r="AG598" s="491">
        <v>32</v>
      </c>
      <c r="AH598" s="60"/>
      <c r="AI598" s="55"/>
      <c r="AJ598" s="61"/>
      <c r="AK598" s="62"/>
      <c r="AL598" s="63"/>
      <c r="AM598" s="64"/>
      <c r="AN598" s="65"/>
      <c r="AO598" s="66"/>
    </row>
    <row r="599" spans="1:41" s="22" customFormat="1" ht="42" customHeight="1" x14ac:dyDescent="0.15">
      <c r="A599" s="43"/>
      <c r="B599" s="44"/>
      <c r="C599" s="107" t="s">
        <v>402</v>
      </c>
      <c r="D599" s="103" t="s">
        <v>222</v>
      </c>
      <c r="E599" s="45"/>
      <c r="F599" s="82"/>
      <c r="G599" s="83"/>
      <c r="H599" s="47" t="s">
        <v>403</v>
      </c>
      <c r="I599" s="48">
        <v>0.51</v>
      </c>
      <c r="J599" s="49">
        <v>0.49</v>
      </c>
      <c r="K599" s="49"/>
      <c r="L599" s="49"/>
      <c r="M599" s="49"/>
      <c r="N599" s="50">
        <f>SUM(I599:M599)</f>
        <v>1</v>
      </c>
      <c r="O599" s="51">
        <v>1.03</v>
      </c>
      <c r="P599" s="52">
        <v>35</v>
      </c>
      <c r="Q599" s="166">
        <v>35</v>
      </c>
      <c r="R599" s="53"/>
      <c r="S599" s="53"/>
      <c r="T599" s="53"/>
      <c r="U599" s="54">
        <f>ROUND((((P599*14/35*I599)+(Q599*14/35*J599)+(R599*14/35*K599)+(S599*14/35*L599)+(T599*14/35*M599))*O599),2)</f>
        <v>14.42</v>
      </c>
      <c r="V599" s="55">
        <f>IF(U599&gt;=14,14,U599)</f>
        <v>14</v>
      </c>
      <c r="W599" s="75">
        <v>29237986000</v>
      </c>
      <c r="X599" s="75">
        <v>62778580000</v>
      </c>
      <c r="Y599" s="75"/>
      <c r="Z599" s="181"/>
      <c r="AA599" s="56"/>
      <c r="AB599" s="58">
        <f t="shared" si="422"/>
        <v>1.38</v>
      </c>
      <c r="AC599" s="477">
        <f t="shared" si="423"/>
        <v>16.559999999999999</v>
      </c>
      <c r="AD599" s="478">
        <f t="shared" si="431"/>
        <v>12</v>
      </c>
      <c r="AE599" s="54">
        <v>44</v>
      </c>
      <c r="AF599" s="54"/>
      <c r="AG599" s="491">
        <v>32</v>
      </c>
      <c r="AH599" s="60"/>
      <c r="AI599" s="55"/>
      <c r="AJ599" s="61"/>
      <c r="AK599" s="62"/>
      <c r="AL599" s="63"/>
      <c r="AM599" s="64"/>
      <c r="AN599" s="65"/>
      <c r="AO599" s="66"/>
    </row>
    <row r="600" spans="1:41" s="22" customFormat="1" ht="63" customHeight="1" x14ac:dyDescent="0.15">
      <c r="A600" s="43"/>
      <c r="B600" s="44"/>
      <c r="C600" s="213"/>
      <c r="D600" s="104" t="s">
        <v>404</v>
      </c>
      <c r="E600" s="82" t="s">
        <v>405</v>
      </c>
      <c r="F600" s="82" t="s">
        <v>406</v>
      </c>
      <c r="G600" s="83"/>
      <c r="H600" s="47"/>
      <c r="I600" s="48">
        <v>0.5</v>
      </c>
      <c r="J600" s="49">
        <v>0.3</v>
      </c>
      <c r="K600" s="49">
        <v>0.2</v>
      </c>
      <c r="L600" s="49"/>
      <c r="M600" s="49"/>
      <c r="N600" s="50">
        <f>SUM(I600:M600)</f>
        <v>1</v>
      </c>
      <c r="O600" s="212">
        <v>1.03</v>
      </c>
      <c r="P600" s="52">
        <v>35</v>
      </c>
      <c r="Q600" s="53">
        <v>33.799999999999997</v>
      </c>
      <c r="R600" s="53">
        <v>33.799999999999997</v>
      </c>
      <c r="S600" s="53"/>
      <c r="T600" s="53"/>
      <c r="U600" s="54">
        <f>ROUND((((P600*14/35*I600)+(Q600*14/35*J600)+(R600*14/35*K600)+(S600*14/35*L600)+(T600*14/35*M600))*O600),2)</f>
        <v>14.17</v>
      </c>
      <c r="V600" s="55">
        <f>IF(U600&gt;=14,14,U600)</f>
        <v>14</v>
      </c>
      <c r="W600" s="181"/>
      <c r="X600" s="181"/>
      <c r="Y600" s="75"/>
      <c r="Z600" s="56"/>
      <c r="AA600" s="56"/>
      <c r="AB600" s="58">
        <f t="shared" si="422"/>
        <v>0</v>
      </c>
      <c r="AC600" s="477">
        <f t="shared" si="423"/>
        <v>0</v>
      </c>
      <c r="AD600" s="478">
        <f t="shared" si="431"/>
        <v>0</v>
      </c>
      <c r="AE600" s="54">
        <v>44</v>
      </c>
      <c r="AF600" s="54"/>
      <c r="AG600" s="491">
        <v>32</v>
      </c>
      <c r="AH600" s="60"/>
      <c r="AI600" s="55"/>
      <c r="AJ600" s="61"/>
      <c r="AK600" s="62"/>
      <c r="AL600" s="63"/>
      <c r="AM600" s="64"/>
      <c r="AN600" s="65"/>
      <c r="AO600" s="66"/>
    </row>
    <row r="601" spans="1:41" s="22" customFormat="1" ht="63" customHeight="1" x14ac:dyDescent="0.15">
      <c r="A601" s="43"/>
      <c r="B601" s="44"/>
      <c r="C601" s="117"/>
      <c r="D601" s="104" t="s">
        <v>407</v>
      </c>
      <c r="E601" s="104" t="s">
        <v>408</v>
      </c>
      <c r="F601" s="45"/>
      <c r="G601" s="83"/>
      <c r="H601" s="47"/>
      <c r="I601" s="48"/>
      <c r="J601" s="49"/>
      <c r="K601" s="49"/>
      <c r="L601" s="49"/>
      <c r="M601" s="49"/>
      <c r="N601" s="50"/>
      <c r="O601" s="226"/>
      <c r="P601" s="52"/>
      <c r="Q601" s="53"/>
      <c r="R601" s="53"/>
      <c r="S601" s="53"/>
      <c r="T601" s="53"/>
      <c r="U601" s="54"/>
      <c r="V601" s="55"/>
      <c r="W601" s="181"/>
      <c r="X601" s="181"/>
      <c r="Y601" s="181"/>
      <c r="Z601" s="56"/>
      <c r="AA601" s="56"/>
      <c r="AB601" s="58">
        <f t="shared" si="422"/>
        <v>0</v>
      </c>
      <c r="AC601" s="477">
        <f t="shared" si="423"/>
        <v>0</v>
      </c>
      <c r="AD601" s="478">
        <f t="shared" si="431"/>
        <v>0</v>
      </c>
      <c r="AE601" s="54"/>
      <c r="AF601" s="54"/>
      <c r="AG601" s="491">
        <v>32</v>
      </c>
      <c r="AH601" s="60"/>
      <c r="AI601" s="55"/>
      <c r="AJ601" s="61"/>
      <c r="AK601" s="62"/>
      <c r="AL601" s="63"/>
      <c r="AM601" s="64"/>
      <c r="AN601" s="65"/>
      <c r="AO601" s="66"/>
    </row>
    <row r="602" spans="1:41" s="22" customFormat="1" ht="63" customHeight="1" x14ac:dyDescent="0.15">
      <c r="A602" s="43"/>
      <c r="B602" s="44"/>
      <c r="C602" s="117"/>
      <c r="D602" s="104"/>
      <c r="E602" s="82"/>
      <c r="F602" s="45" t="s">
        <v>387</v>
      </c>
      <c r="G602" s="83"/>
      <c r="H602" s="47"/>
      <c r="I602" s="48"/>
      <c r="J602" s="49"/>
      <c r="K602" s="49"/>
      <c r="L602" s="49"/>
      <c r="M602" s="49"/>
      <c r="N602" s="50"/>
      <c r="O602" s="226"/>
      <c r="P602" s="52"/>
      <c r="Q602" s="53"/>
      <c r="R602" s="53"/>
      <c r="S602" s="53"/>
      <c r="T602" s="53"/>
      <c r="U602" s="54"/>
      <c r="V602" s="55"/>
      <c r="W602" s="181"/>
      <c r="X602" s="181"/>
      <c r="Y602" s="181"/>
      <c r="Z602" s="56"/>
      <c r="AA602" s="56"/>
      <c r="AB602" s="58">
        <f t="shared" si="422"/>
        <v>0</v>
      </c>
      <c r="AC602" s="477">
        <f t="shared" si="423"/>
        <v>0</v>
      </c>
      <c r="AD602" s="478">
        <f t="shared" si="431"/>
        <v>0</v>
      </c>
      <c r="AE602" s="54"/>
      <c r="AF602" s="54"/>
      <c r="AG602" s="491">
        <v>32</v>
      </c>
      <c r="AH602" s="60"/>
      <c r="AI602" s="55"/>
      <c r="AJ602" s="61"/>
      <c r="AK602" s="62"/>
      <c r="AL602" s="63"/>
      <c r="AM602" s="64"/>
      <c r="AN602" s="65"/>
      <c r="AO602" s="66"/>
    </row>
    <row r="603" spans="1:41" s="22" customFormat="1" ht="42" customHeight="1" x14ac:dyDescent="0.15">
      <c r="A603" s="43"/>
      <c r="B603" s="44"/>
      <c r="C603" s="112" t="s">
        <v>409</v>
      </c>
      <c r="D603" s="45"/>
      <c r="E603" s="45"/>
      <c r="F603" s="82"/>
      <c r="G603" s="83"/>
      <c r="H603" s="47"/>
      <c r="I603" s="48">
        <v>1</v>
      </c>
      <c r="J603" s="49">
        <v>0</v>
      </c>
      <c r="K603" s="49"/>
      <c r="L603" s="49"/>
      <c r="M603" s="49"/>
      <c r="N603" s="50">
        <f t="shared" ref="N603:N611" si="432">SUM(I603:M603)</f>
        <v>1</v>
      </c>
      <c r="O603" s="212">
        <v>1</v>
      </c>
      <c r="P603" s="52">
        <v>33.799999999999997</v>
      </c>
      <c r="Q603" s="53">
        <v>35</v>
      </c>
      <c r="R603" s="53"/>
      <c r="S603" s="53"/>
      <c r="T603" s="53"/>
      <c r="U603" s="54">
        <f t="shared" ref="U603:U611" si="433">ROUND((((P603*14/35*I603)+(Q603*14/35*J603)+(R603*14/35*K603)+(S603*14/35*L603)+(T603*14/35*M603))*O603),2)</f>
        <v>13.52</v>
      </c>
      <c r="V603" s="55">
        <f t="shared" ref="V603:V611" si="434">IF(U603&gt;=14,14,U603)</f>
        <v>13.52</v>
      </c>
      <c r="W603" s="75">
        <v>45162600000</v>
      </c>
      <c r="X603" s="75"/>
      <c r="Y603" s="56"/>
      <c r="Z603" s="56"/>
      <c r="AA603" s="56"/>
      <c r="AB603" s="58">
        <f t="shared" si="422"/>
        <v>1.37</v>
      </c>
      <c r="AC603" s="477">
        <f t="shared" si="423"/>
        <v>16.440000000000001</v>
      </c>
      <c r="AD603" s="478">
        <f t="shared" si="431"/>
        <v>12</v>
      </c>
      <c r="AE603" s="54">
        <v>44</v>
      </c>
      <c r="AF603" s="54"/>
      <c r="AG603" s="491">
        <v>32</v>
      </c>
      <c r="AH603" s="60"/>
      <c r="AI603" s="55"/>
      <c r="AJ603" s="61"/>
      <c r="AK603" s="62"/>
      <c r="AL603" s="63"/>
      <c r="AM603" s="64"/>
      <c r="AN603" s="65"/>
      <c r="AO603" s="66"/>
    </row>
    <row r="604" spans="1:41" s="22" customFormat="1" ht="42" customHeight="1" x14ac:dyDescent="0.15">
      <c r="A604" s="43"/>
      <c r="B604" s="44"/>
      <c r="C604" s="113" t="s">
        <v>410</v>
      </c>
      <c r="D604" s="104" t="s">
        <v>407</v>
      </c>
      <c r="E604" s="104" t="s">
        <v>408</v>
      </c>
      <c r="F604" s="80"/>
      <c r="G604" s="76"/>
      <c r="H604" s="210" t="s">
        <v>411</v>
      </c>
      <c r="I604" s="187">
        <v>0.5</v>
      </c>
      <c r="J604" s="188">
        <v>0.3</v>
      </c>
      <c r="K604" s="188">
        <v>0.2</v>
      </c>
      <c r="L604" s="188"/>
      <c r="M604" s="188"/>
      <c r="N604" s="188">
        <f t="shared" si="432"/>
        <v>1</v>
      </c>
      <c r="O604" s="227">
        <v>1.03</v>
      </c>
      <c r="P604" s="192">
        <v>35</v>
      </c>
      <c r="Q604" s="192">
        <v>33.799999999999997</v>
      </c>
      <c r="R604" s="192">
        <v>33.799999999999997</v>
      </c>
      <c r="S604" s="192"/>
      <c r="T604" s="192"/>
      <c r="U604" s="195">
        <f t="shared" si="433"/>
        <v>14.17</v>
      </c>
      <c r="V604" s="199">
        <f t="shared" si="434"/>
        <v>14</v>
      </c>
      <c r="W604" s="75">
        <v>90839122000</v>
      </c>
      <c r="X604" s="197">
        <v>10758701000</v>
      </c>
      <c r="Y604" s="75">
        <v>25177288000</v>
      </c>
      <c r="Z604" s="68"/>
      <c r="AA604" s="68"/>
      <c r="AB604" s="58">
        <f t="shared" si="422"/>
        <v>1.63</v>
      </c>
      <c r="AC604" s="477">
        <f t="shared" si="423"/>
        <v>19.559999999999999</v>
      </c>
      <c r="AD604" s="478">
        <f t="shared" si="431"/>
        <v>12</v>
      </c>
      <c r="AE604" s="195">
        <v>44</v>
      </c>
      <c r="AF604" s="54"/>
      <c r="AG604" s="491">
        <v>32</v>
      </c>
      <c r="AH604" s="60"/>
      <c r="AI604" s="55"/>
      <c r="AJ604" s="61"/>
      <c r="AK604" s="62"/>
      <c r="AL604" s="63"/>
      <c r="AM604" s="64"/>
      <c r="AN604" s="65"/>
      <c r="AO604" s="66"/>
    </row>
    <row r="605" spans="1:41" s="22" customFormat="1" ht="42" customHeight="1" x14ac:dyDescent="0.15">
      <c r="A605" s="43"/>
      <c r="B605" s="44"/>
      <c r="C605" s="82" t="s">
        <v>223</v>
      </c>
      <c r="D605" s="103" t="s">
        <v>230</v>
      </c>
      <c r="E605" s="45"/>
      <c r="F605" s="80"/>
      <c r="G605" s="83"/>
      <c r="H605" s="47"/>
      <c r="I605" s="48">
        <v>0.51</v>
      </c>
      <c r="J605" s="49">
        <v>0.49</v>
      </c>
      <c r="K605" s="49"/>
      <c r="L605" s="49"/>
      <c r="M605" s="49"/>
      <c r="N605" s="50">
        <f t="shared" si="432"/>
        <v>1</v>
      </c>
      <c r="O605" s="212">
        <v>1.03</v>
      </c>
      <c r="P605" s="52">
        <v>35</v>
      </c>
      <c r="Q605" s="53">
        <v>33.799999999999997</v>
      </c>
      <c r="R605" s="53"/>
      <c r="S605" s="53"/>
      <c r="T605" s="53"/>
      <c r="U605" s="54">
        <f t="shared" si="433"/>
        <v>14.18</v>
      </c>
      <c r="V605" s="55">
        <f t="shared" si="434"/>
        <v>14</v>
      </c>
      <c r="W605" s="228">
        <v>27578006000</v>
      </c>
      <c r="X605" s="75">
        <v>66643876000</v>
      </c>
      <c r="Y605" s="56"/>
      <c r="Z605" s="56"/>
      <c r="AA605" s="56"/>
      <c r="AB605" s="58">
        <f t="shared" si="422"/>
        <v>1.42</v>
      </c>
      <c r="AC605" s="477">
        <f t="shared" si="423"/>
        <v>17.04</v>
      </c>
      <c r="AD605" s="478">
        <f t="shared" si="431"/>
        <v>12</v>
      </c>
      <c r="AE605" s="54">
        <v>44</v>
      </c>
      <c r="AF605" s="54"/>
      <c r="AG605" s="491">
        <v>32</v>
      </c>
      <c r="AH605" s="60"/>
      <c r="AI605" s="55"/>
      <c r="AJ605" s="61"/>
      <c r="AK605" s="62"/>
      <c r="AL605" s="63"/>
      <c r="AM605" s="64"/>
      <c r="AN605" s="65"/>
      <c r="AO605" s="66"/>
    </row>
    <row r="606" spans="1:41" s="22" customFormat="1" ht="63" customHeight="1" x14ac:dyDescent="0.15">
      <c r="A606" s="43"/>
      <c r="B606" s="171"/>
      <c r="C606" s="82" t="s">
        <v>341</v>
      </c>
      <c r="D606" s="103" t="s">
        <v>382</v>
      </c>
      <c r="E606" s="45"/>
      <c r="F606" s="45"/>
      <c r="G606" s="83"/>
      <c r="H606" s="47"/>
      <c r="I606" s="48">
        <v>0.51</v>
      </c>
      <c r="J606" s="49">
        <v>0.49</v>
      </c>
      <c r="K606" s="49">
        <v>0</v>
      </c>
      <c r="L606" s="49"/>
      <c r="M606" s="49"/>
      <c r="N606" s="50">
        <f t="shared" si="432"/>
        <v>1</v>
      </c>
      <c r="O606" s="212">
        <v>1.03</v>
      </c>
      <c r="P606" s="52">
        <v>33.799999999999997</v>
      </c>
      <c r="Q606" s="53">
        <v>35</v>
      </c>
      <c r="R606" s="53"/>
      <c r="S606" s="53"/>
      <c r="T606" s="53"/>
      <c r="U606" s="54">
        <f t="shared" si="433"/>
        <v>14.17</v>
      </c>
      <c r="V606" s="55">
        <f t="shared" si="434"/>
        <v>14</v>
      </c>
      <c r="W606" s="181">
        <v>43321346000</v>
      </c>
      <c r="X606" s="181">
        <v>51776738000</v>
      </c>
      <c r="Y606" s="181"/>
      <c r="Z606" s="56"/>
      <c r="AA606" s="56"/>
      <c r="AB606" s="58">
        <f t="shared" si="422"/>
        <v>1.44</v>
      </c>
      <c r="AC606" s="477">
        <f t="shared" si="423"/>
        <v>17.28</v>
      </c>
      <c r="AD606" s="478">
        <f t="shared" si="431"/>
        <v>12</v>
      </c>
      <c r="AE606" s="54">
        <v>44</v>
      </c>
      <c r="AF606" s="54"/>
      <c r="AG606" s="491">
        <v>32</v>
      </c>
      <c r="AH606" s="60"/>
      <c r="AI606" s="55"/>
      <c r="AJ606" s="61"/>
      <c r="AK606" s="62"/>
      <c r="AL606" s="63"/>
      <c r="AM606" s="64"/>
      <c r="AN606" s="65"/>
      <c r="AO606" s="66"/>
    </row>
    <row r="607" spans="1:41" s="22" customFormat="1" ht="63" customHeight="1" x14ac:dyDescent="0.15">
      <c r="A607" s="43"/>
      <c r="B607" s="44"/>
      <c r="C607" s="185" t="s">
        <v>261</v>
      </c>
      <c r="D607" s="82" t="s">
        <v>218</v>
      </c>
      <c r="E607" s="45"/>
      <c r="F607" s="82"/>
      <c r="G607" s="204"/>
      <c r="H607" s="47"/>
      <c r="I607" s="187">
        <v>0.8</v>
      </c>
      <c r="J607" s="188">
        <v>0.2</v>
      </c>
      <c r="K607" s="188"/>
      <c r="L607" s="188"/>
      <c r="M607" s="188"/>
      <c r="N607" s="189">
        <f t="shared" si="432"/>
        <v>1</v>
      </c>
      <c r="O607" s="211">
        <v>1.03</v>
      </c>
      <c r="P607" s="191">
        <v>35</v>
      </c>
      <c r="Q607" s="192">
        <v>35</v>
      </c>
      <c r="R607" s="193"/>
      <c r="S607" s="192"/>
      <c r="T607" s="194"/>
      <c r="U607" s="195">
        <f t="shared" si="433"/>
        <v>14.42</v>
      </c>
      <c r="V607" s="196">
        <f t="shared" si="434"/>
        <v>14</v>
      </c>
      <c r="W607" s="75">
        <v>54036305000</v>
      </c>
      <c r="X607" s="181">
        <v>26989832000</v>
      </c>
      <c r="Y607" s="181"/>
      <c r="Z607" s="68"/>
      <c r="AA607" s="68"/>
      <c r="AB607" s="58">
        <f t="shared" si="422"/>
        <v>1.47</v>
      </c>
      <c r="AC607" s="195">
        <f>12*AB607*O607</f>
        <v>18.1692</v>
      </c>
      <c r="AD607" s="478">
        <f t="shared" si="431"/>
        <v>12</v>
      </c>
      <c r="AE607" s="195">
        <v>44</v>
      </c>
      <c r="AF607" s="54"/>
      <c r="AG607" s="491">
        <v>32</v>
      </c>
      <c r="AH607" s="60"/>
      <c r="AI607" s="55"/>
      <c r="AJ607" s="61"/>
      <c r="AK607" s="62"/>
      <c r="AL607" s="63"/>
      <c r="AM607" s="64"/>
      <c r="AN607" s="65"/>
      <c r="AO607" s="66"/>
    </row>
    <row r="608" spans="1:41" s="22" customFormat="1" ht="63" customHeight="1" x14ac:dyDescent="0.15">
      <c r="A608" s="43"/>
      <c r="B608" s="44"/>
      <c r="C608" s="213" t="s">
        <v>412</v>
      </c>
      <c r="D608" s="219" t="s">
        <v>314</v>
      </c>
      <c r="E608" s="45"/>
      <c r="F608" s="45"/>
      <c r="G608" s="83"/>
      <c r="H608" s="47"/>
      <c r="I608" s="48">
        <v>0.51</v>
      </c>
      <c r="J608" s="49">
        <v>0.49</v>
      </c>
      <c r="K608" s="49">
        <v>0</v>
      </c>
      <c r="L608" s="49"/>
      <c r="M608" s="49"/>
      <c r="N608" s="50">
        <f t="shared" si="432"/>
        <v>1</v>
      </c>
      <c r="O608" s="212">
        <v>1.03</v>
      </c>
      <c r="P608" s="52">
        <v>35</v>
      </c>
      <c r="Q608" s="53">
        <v>35</v>
      </c>
      <c r="R608" s="53"/>
      <c r="S608" s="53"/>
      <c r="T608" s="53"/>
      <c r="U608" s="54">
        <f t="shared" si="433"/>
        <v>14.42</v>
      </c>
      <c r="V608" s="55">
        <f t="shared" si="434"/>
        <v>14</v>
      </c>
      <c r="W608" s="201">
        <v>41980000000</v>
      </c>
      <c r="X608" s="197">
        <v>49326338000</v>
      </c>
      <c r="Y608" s="181"/>
      <c r="Z608" s="56"/>
      <c r="AA608" s="56"/>
      <c r="AB608" s="58">
        <f t="shared" si="422"/>
        <v>1.38</v>
      </c>
      <c r="AC608" s="54">
        <f>12*AB608*O608</f>
        <v>17.056799999999999</v>
      </c>
      <c r="AD608" s="478">
        <f t="shared" si="431"/>
        <v>12</v>
      </c>
      <c r="AE608" s="54">
        <v>44</v>
      </c>
      <c r="AF608" s="54"/>
      <c r="AG608" s="491">
        <v>32</v>
      </c>
      <c r="AH608" s="60"/>
      <c r="AI608" s="55"/>
      <c r="AJ608" s="61"/>
      <c r="AK608" s="62"/>
      <c r="AL608" s="63"/>
      <c r="AM608" s="64"/>
      <c r="AN608" s="65"/>
      <c r="AO608" s="66"/>
    </row>
    <row r="609" spans="1:41" s="22" customFormat="1" ht="48.75" customHeight="1" x14ac:dyDescent="0.15">
      <c r="A609" s="43"/>
      <c r="B609" s="44"/>
      <c r="C609" s="229" t="s">
        <v>413</v>
      </c>
      <c r="D609" s="107" t="s">
        <v>129</v>
      </c>
      <c r="E609" s="45"/>
      <c r="F609" s="45"/>
      <c r="G609" s="83"/>
      <c r="H609" s="47"/>
      <c r="I609" s="48">
        <v>0.51</v>
      </c>
      <c r="J609" s="49">
        <v>0.49</v>
      </c>
      <c r="K609" s="49"/>
      <c r="L609" s="49"/>
      <c r="M609" s="49"/>
      <c r="N609" s="50">
        <f t="shared" si="432"/>
        <v>1</v>
      </c>
      <c r="O609" s="212">
        <v>1.03</v>
      </c>
      <c r="P609" s="52">
        <v>33.799999999999997</v>
      </c>
      <c r="Q609" s="166">
        <v>35</v>
      </c>
      <c r="R609" s="53"/>
      <c r="S609" s="53"/>
      <c r="T609" s="53"/>
      <c r="U609" s="54">
        <f t="shared" si="433"/>
        <v>14.17</v>
      </c>
      <c r="V609" s="55">
        <f t="shared" si="434"/>
        <v>14</v>
      </c>
      <c r="W609" s="181">
        <v>23191739000</v>
      </c>
      <c r="X609" s="197">
        <v>66405922000</v>
      </c>
      <c r="Y609" s="197"/>
      <c r="Z609" s="56"/>
      <c r="AA609" s="56"/>
      <c r="AB609" s="58">
        <f t="shared" si="422"/>
        <v>1.34</v>
      </c>
      <c r="AC609" s="54">
        <f>12*AB609*O609</f>
        <v>16.562400000000004</v>
      </c>
      <c r="AD609" s="478">
        <f t="shared" si="431"/>
        <v>12</v>
      </c>
      <c r="AE609" s="54">
        <v>44</v>
      </c>
      <c r="AF609" s="54"/>
      <c r="AG609" s="491">
        <v>32</v>
      </c>
      <c r="AH609" s="60"/>
      <c r="AI609" s="55"/>
      <c r="AJ609" s="61"/>
      <c r="AK609" s="62"/>
      <c r="AL609" s="63"/>
      <c r="AM609" s="64"/>
      <c r="AN609" s="65"/>
      <c r="AO609" s="66"/>
    </row>
    <row r="610" spans="1:41" s="22" customFormat="1" ht="42" customHeight="1" x14ac:dyDescent="0.15">
      <c r="A610" s="43"/>
      <c r="B610" s="44"/>
      <c r="C610" s="104" t="s">
        <v>402</v>
      </c>
      <c r="D610" s="82" t="s">
        <v>222</v>
      </c>
      <c r="E610" s="45"/>
      <c r="F610" s="82"/>
      <c r="G610" s="83"/>
      <c r="H610" s="47" t="s">
        <v>403</v>
      </c>
      <c r="I610" s="48">
        <v>0.51</v>
      </c>
      <c r="J610" s="49">
        <v>0.49</v>
      </c>
      <c r="K610" s="49"/>
      <c r="L610" s="49"/>
      <c r="M610" s="49"/>
      <c r="N610" s="50">
        <f t="shared" si="432"/>
        <v>1</v>
      </c>
      <c r="O610" s="51">
        <v>1.03</v>
      </c>
      <c r="P610" s="52">
        <v>35</v>
      </c>
      <c r="Q610" s="166">
        <v>35</v>
      </c>
      <c r="R610" s="53"/>
      <c r="S610" s="53"/>
      <c r="T610" s="53"/>
      <c r="U610" s="54">
        <f t="shared" si="433"/>
        <v>14.42</v>
      </c>
      <c r="V610" s="55">
        <f t="shared" si="434"/>
        <v>14</v>
      </c>
      <c r="W610" s="75">
        <v>29237986000</v>
      </c>
      <c r="X610" s="75">
        <v>62778580000</v>
      </c>
      <c r="Y610" s="75"/>
      <c r="Z610" s="181"/>
      <c r="AA610" s="56"/>
      <c r="AB610" s="58">
        <f t="shared" si="422"/>
        <v>1.38</v>
      </c>
      <c r="AC610" s="54">
        <f>12*AB610*O610</f>
        <v>17.056799999999999</v>
      </c>
      <c r="AD610" s="478">
        <f t="shared" si="431"/>
        <v>12</v>
      </c>
      <c r="AE610" s="54">
        <v>44</v>
      </c>
      <c r="AF610" s="54"/>
      <c r="AG610" s="491">
        <v>32</v>
      </c>
      <c r="AH610" s="60"/>
      <c r="AI610" s="55"/>
      <c r="AJ610" s="61"/>
      <c r="AK610" s="62"/>
      <c r="AL610" s="63"/>
      <c r="AM610" s="64"/>
      <c r="AN610" s="65"/>
      <c r="AO610" s="66"/>
    </row>
    <row r="611" spans="1:41" s="22" customFormat="1" ht="63" customHeight="1" x14ac:dyDescent="0.15">
      <c r="A611" s="43"/>
      <c r="B611" s="44"/>
      <c r="C611" s="117" t="s">
        <v>414</v>
      </c>
      <c r="D611" s="104" t="s">
        <v>415</v>
      </c>
      <c r="E611" s="45"/>
      <c r="F611" s="45"/>
      <c r="G611" s="83"/>
      <c r="H611" s="47"/>
      <c r="I611" s="48">
        <v>0.51</v>
      </c>
      <c r="J611" s="49">
        <v>0.49</v>
      </c>
      <c r="K611" s="49">
        <v>0</v>
      </c>
      <c r="L611" s="49"/>
      <c r="M611" s="49"/>
      <c r="N611" s="50">
        <f t="shared" si="432"/>
        <v>1</v>
      </c>
      <c r="O611" s="212">
        <v>1.03</v>
      </c>
      <c r="P611" s="52">
        <v>35</v>
      </c>
      <c r="Q611" s="53">
        <v>35</v>
      </c>
      <c r="R611" s="53"/>
      <c r="S611" s="53"/>
      <c r="T611" s="53"/>
      <c r="U611" s="54">
        <f t="shared" si="433"/>
        <v>14.42</v>
      </c>
      <c r="V611" s="55">
        <f t="shared" si="434"/>
        <v>14</v>
      </c>
      <c r="W611" s="197">
        <v>45600000000</v>
      </c>
      <c r="X611" s="197">
        <v>45042351000</v>
      </c>
      <c r="Y611" s="181"/>
      <c r="Z611" s="56"/>
      <c r="AA611" s="56"/>
      <c r="AB611" s="58">
        <f t="shared" si="422"/>
        <v>1.37</v>
      </c>
      <c r="AC611" s="54">
        <f>12*AB611*O611</f>
        <v>16.933200000000003</v>
      </c>
      <c r="AD611" s="478">
        <f t="shared" si="431"/>
        <v>12</v>
      </c>
      <c r="AE611" s="54">
        <v>44</v>
      </c>
      <c r="AF611" s="54"/>
      <c r="AG611" s="491">
        <v>32</v>
      </c>
      <c r="AH611" s="60"/>
      <c r="AI611" s="55"/>
      <c r="AJ611" s="61"/>
      <c r="AK611" s="62"/>
      <c r="AL611" s="63"/>
      <c r="AM611" s="64"/>
      <c r="AN611" s="65"/>
      <c r="AO611" s="66"/>
    </row>
    <row r="612" spans="1:41" s="22" customFormat="1" ht="37.5" customHeight="1" x14ac:dyDescent="0.15">
      <c r="A612" s="43"/>
      <c r="B612" s="44"/>
      <c r="C612" s="73"/>
      <c r="D612" s="45"/>
      <c r="E612" s="104"/>
      <c r="F612" s="82"/>
      <c r="G612" s="83"/>
      <c r="H612" s="175"/>
      <c r="I612" s="48"/>
      <c r="J612" s="217"/>
      <c r="K612" s="49"/>
      <c r="L612" s="49"/>
      <c r="M612" s="49"/>
      <c r="N612" s="50"/>
      <c r="O612" s="212"/>
      <c r="P612" s="52"/>
      <c r="Q612" s="53"/>
      <c r="R612" s="53"/>
      <c r="S612" s="53"/>
      <c r="T612" s="53"/>
      <c r="U612" s="54"/>
      <c r="V612" s="55"/>
      <c r="W612" s="201"/>
      <c r="X612" s="201"/>
      <c r="Y612" s="201"/>
      <c r="Z612" s="56"/>
      <c r="AA612" s="56"/>
      <c r="AB612" s="58">
        <f t="shared" si="422"/>
        <v>0</v>
      </c>
      <c r="AC612" s="54"/>
      <c r="AD612" s="478">
        <f t="shared" si="431"/>
        <v>0</v>
      </c>
      <c r="AE612" s="54"/>
      <c r="AF612" s="54"/>
      <c r="AG612" s="491">
        <v>32</v>
      </c>
      <c r="AH612" s="60"/>
      <c r="AI612" s="55"/>
      <c r="AJ612" s="61"/>
      <c r="AK612" s="62"/>
      <c r="AL612" s="63"/>
      <c r="AM612" s="64"/>
      <c r="AN612" s="65"/>
      <c r="AO612" s="66"/>
    </row>
    <row r="613" spans="1:41" s="22" customFormat="1" ht="37.5" customHeight="1" x14ac:dyDescent="0.15">
      <c r="A613" s="43"/>
      <c r="B613" s="44" t="s">
        <v>416</v>
      </c>
      <c r="C613" s="73" t="s">
        <v>388</v>
      </c>
      <c r="D613" s="45"/>
      <c r="E613" s="82"/>
      <c r="F613" s="82"/>
      <c r="G613" s="83"/>
      <c r="H613" s="230"/>
      <c r="I613" s="48"/>
      <c r="J613" s="217"/>
      <c r="K613" s="49"/>
      <c r="L613" s="49"/>
      <c r="M613" s="49"/>
      <c r="N613" s="50"/>
      <c r="O613" s="212"/>
      <c r="P613" s="52"/>
      <c r="Q613" s="53"/>
      <c r="R613" s="53"/>
      <c r="S613" s="53"/>
      <c r="T613" s="53"/>
      <c r="U613" s="54"/>
      <c r="V613" s="55"/>
      <c r="W613" s="201"/>
      <c r="X613" s="201"/>
      <c r="Y613" s="201"/>
      <c r="Z613" s="56"/>
      <c r="AA613" s="56"/>
      <c r="AB613" s="58">
        <f t="shared" ref="AB613:AB676" si="435">ROUND(((((W613*I613)+(X613*J613)+(Y613*K613)+(Z613*L613)+(AA613*M613))/$L$2)),2)</f>
        <v>0</v>
      </c>
      <c r="AC613" s="54"/>
      <c r="AD613" s="478">
        <f t="shared" si="431"/>
        <v>0</v>
      </c>
      <c r="AE613" s="54"/>
      <c r="AF613" s="54"/>
      <c r="AG613" s="491">
        <v>32</v>
      </c>
      <c r="AH613" s="60"/>
      <c r="AI613" s="55"/>
      <c r="AJ613" s="61"/>
      <c r="AK613" s="62"/>
      <c r="AL613" s="63"/>
      <c r="AM613" s="64"/>
      <c r="AN613" s="65"/>
      <c r="AO613" s="66"/>
    </row>
    <row r="614" spans="1:41" s="22" customFormat="1" ht="53.25" customHeight="1" x14ac:dyDescent="0.15">
      <c r="A614" s="43"/>
      <c r="B614" s="44"/>
      <c r="C614" s="45"/>
      <c r="D614" s="82"/>
      <c r="E614" s="82"/>
      <c r="F614" s="45"/>
      <c r="G614" s="83"/>
      <c r="H614" s="47"/>
      <c r="I614" s="48"/>
      <c r="J614" s="49"/>
      <c r="K614" s="49"/>
      <c r="L614" s="49"/>
      <c r="M614" s="49"/>
      <c r="N614" s="50"/>
      <c r="O614" s="212"/>
      <c r="P614" s="52"/>
      <c r="Q614" s="53"/>
      <c r="R614" s="53"/>
      <c r="S614" s="53"/>
      <c r="T614" s="53"/>
      <c r="U614" s="54"/>
      <c r="V614" s="55"/>
      <c r="W614" s="201"/>
      <c r="X614" s="197"/>
      <c r="Y614" s="181"/>
      <c r="Z614" s="56"/>
      <c r="AA614" s="56"/>
      <c r="AB614" s="58">
        <f t="shared" si="435"/>
        <v>0</v>
      </c>
      <c r="AC614" s="54"/>
      <c r="AD614" s="478">
        <f t="shared" si="431"/>
        <v>0</v>
      </c>
      <c r="AE614" s="54"/>
      <c r="AF614" s="54"/>
      <c r="AG614" s="491">
        <v>32</v>
      </c>
      <c r="AH614" s="60"/>
      <c r="AI614" s="55"/>
      <c r="AJ614" s="61"/>
      <c r="AK614" s="62"/>
      <c r="AL614" s="63"/>
      <c r="AM614" s="64"/>
      <c r="AN614" s="65"/>
      <c r="AO614" s="66"/>
    </row>
    <row r="615" spans="1:41" s="22" customFormat="1" ht="53.25" customHeight="1" x14ac:dyDescent="0.15">
      <c r="A615" s="43"/>
      <c r="B615" s="44"/>
      <c r="C615" s="170"/>
      <c r="D615" s="104"/>
      <c r="E615" s="82" t="s">
        <v>417</v>
      </c>
      <c r="F615" s="45"/>
      <c r="G615" s="83"/>
      <c r="H615" s="47"/>
      <c r="I615" s="48"/>
      <c r="J615" s="49"/>
      <c r="K615" s="49"/>
      <c r="L615" s="49"/>
      <c r="M615" s="49"/>
      <c r="N615" s="50"/>
      <c r="O615" s="212"/>
      <c r="P615" s="52"/>
      <c r="Q615" s="53"/>
      <c r="R615" s="53"/>
      <c r="S615" s="53"/>
      <c r="T615" s="53"/>
      <c r="U615" s="54"/>
      <c r="V615" s="55"/>
      <c r="W615" s="75"/>
      <c r="X615" s="181"/>
      <c r="Y615" s="181"/>
      <c r="Z615" s="56"/>
      <c r="AA615" s="56"/>
      <c r="AB615" s="58">
        <f t="shared" si="435"/>
        <v>0</v>
      </c>
      <c r="AC615" s="54"/>
      <c r="AD615" s="478">
        <f t="shared" si="431"/>
        <v>0</v>
      </c>
      <c r="AE615" s="54"/>
      <c r="AF615" s="54"/>
      <c r="AG615" s="491">
        <v>32</v>
      </c>
      <c r="AH615" s="60"/>
      <c r="AI615" s="55"/>
      <c r="AJ615" s="61"/>
      <c r="AK615" s="62"/>
      <c r="AL615" s="63"/>
      <c r="AM615" s="64"/>
      <c r="AN615" s="65"/>
      <c r="AO615" s="66"/>
    </row>
    <row r="616" spans="1:41" s="22" customFormat="1" ht="42" customHeight="1" x14ac:dyDescent="0.15">
      <c r="A616" s="43"/>
      <c r="B616" s="44"/>
      <c r="C616" s="202"/>
      <c r="D616" s="112" t="s">
        <v>418</v>
      </c>
      <c r="E616" s="45"/>
      <c r="F616" s="82"/>
      <c r="G616" s="83"/>
      <c r="H616" s="47" t="s">
        <v>45</v>
      </c>
      <c r="I616" s="48">
        <v>0.51</v>
      </c>
      <c r="J616" s="49">
        <v>0.49</v>
      </c>
      <c r="K616" s="49"/>
      <c r="L616" s="49"/>
      <c r="M616" s="49"/>
      <c r="N616" s="50">
        <f t="shared" ref="N616:N627" si="436">SUM(I616:M616)</f>
        <v>1</v>
      </c>
      <c r="O616" s="212">
        <v>1.03</v>
      </c>
      <c r="P616" s="52">
        <v>35</v>
      </c>
      <c r="Q616" s="53">
        <v>33.799999999999997</v>
      </c>
      <c r="R616" s="53"/>
      <c r="S616" s="53"/>
      <c r="T616" s="53"/>
      <c r="U616" s="54">
        <f>ROUND((((P616*14/35*I616)+(Q616*14/35*J616)+(R616*14/35*K616)+(S616*14/35*L616)+(T616*14/35*M616))*O616),2)</f>
        <v>14.18</v>
      </c>
      <c r="V616" s="55">
        <f>IF(U616&gt;=14,14,U616)</f>
        <v>14</v>
      </c>
      <c r="W616" s="181"/>
      <c r="X616" s="75">
        <v>74910120000</v>
      </c>
      <c r="Y616" s="56"/>
      <c r="Z616" s="56"/>
      <c r="AA616" s="56"/>
      <c r="AB616" s="58">
        <f t="shared" si="435"/>
        <v>1.1100000000000001</v>
      </c>
      <c r="AC616" s="54">
        <f>12*AB616*O616</f>
        <v>13.7196</v>
      </c>
      <c r="AD616" s="478">
        <f t="shared" si="431"/>
        <v>12</v>
      </c>
      <c r="AE616" s="54">
        <v>44</v>
      </c>
      <c r="AF616" s="54"/>
      <c r="AG616" s="491">
        <v>32</v>
      </c>
      <c r="AH616" s="60"/>
      <c r="AI616" s="55"/>
      <c r="AJ616" s="61"/>
      <c r="AK616" s="62"/>
      <c r="AL616" s="63"/>
      <c r="AM616" s="64"/>
      <c r="AN616" s="65"/>
      <c r="AO616" s="66"/>
    </row>
    <row r="617" spans="1:41" s="22" customFormat="1" ht="42" customHeight="1" x14ac:dyDescent="0.15">
      <c r="A617" s="43"/>
      <c r="B617" s="171"/>
      <c r="C617" s="82" t="s">
        <v>419</v>
      </c>
      <c r="D617" s="80" t="s">
        <v>415</v>
      </c>
      <c r="E617" s="104"/>
      <c r="F617" s="80"/>
      <c r="G617" s="231"/>
      <c r="H617" s="47" t="s">
        <v>190</v>
      </c>
      <c r="I617" s="187">
        <v>0.51</v>
      </c>
      <c r="J617" s="188">
        <v>0.49</v>
      </c>
      <c r="K617" s="188"/>
      <c r="L617" s="188"/>
      <c r="M617" s="188"/>
      <c r="N617" s="189">
        <f t="shared" si="436"/>
        <v>1</v>
      </c>
      <c r="O617" s="211">
        <v>1.03</v>
      </c>
      <c r="P617" s="191">
        <v>35</v>
      </c>
      <c r="Q617" s="232">
        <v>35</v>
      </c>
      <c r="R617" s="192"/>
      <c r="S617" s="192"/>
      <c r="T617" s="192"/>
      <c r="U617" s="195">
        <f>ROUND((((P617*14/35*I617)+(Q617*14/35*J617)+(R617*14/35*K617)+(S617*14/35*L617)+(T617*14/35*M617))*O617),2)</f>
        <v>14.42</v>
      </c>
      <c r="V617" s="199">
        <f>IF(U617&gt;=14,14,U617)</f>
        <v>14</v>
      </c>
      <c r="W617" s="181">
        <v>44000000000</v>
      </c>
      <c r="X617" s="197">
        <v>45042351000</v>
      </c>
      <c r="Y617" s="218"/>
      <c r="Z617" s="68"/>
      <c r="AA617" s="68"/>
      <c r="AB617" s="58">
        <f t="shared" si="435"/>
        <v>1.35</v>
      </c>
      <c r="AC617" s="195">
        <f>12*AB617*O617</f>
        <v>16.686000000000003</v>
      </c>
      <c r="AD617" s="478">
        <f t="shared" si="431"/>
        <v>12</v>
      </c>
      <c r="AE617" s="195">
        <v>44</v>
      </c>
      <c r="AF617" s="54"/>
      <c r="AG617" s="491">
        <v>32</v>
      </c>
      <c r="AH617" s="60"/>
      <c r="AI617" s="55"/>
      <c r="AJ617" s="61"/>
      <c r="AK617" s="62"/>
      <c r="AL617" s="63"/>
      <c r="AM617" s="64"/>
      <c r="AN617" s="65"/>
      <c r="AO617" s="66"/>
    </row>
    <row r="618" spans="1:41" s="22" customFormat="1" ht="42" customHeight="1" x14ac:dyDescent="0.15">
      <c r="A618" s="43"/>
      <c r="B618" s="171"/>
      <c r="C618" s="113" t="s">
        <v>154</v>
      </c>
      <c r="D618" s="45"/>
      <c r="E618" s="104"/>
      <c r="F618" s="80"/>
      <c r="G618" s="231"/>
      <c r="H618" s="210" t="s">
        <v>45</v>
      </c>
      <c r="I618" s="187">
        <v>0.65</v>
      </c>
      <c r="J618" s="188">
        <v>0.35</v>
      </c>
      <c r="K618" s="188"/>
      <c r="L618" s="188"/>
      <c r="M618" s="188"/>
      <c r="N618" s="189">
        <f t="shared" si="436"/>
        <v>1</v>
      </c>
      <c r="O618" s="211">
        <v>1</v>
      </c>
      <c r="P618" s="191">
        <v>35</v>
      </c>
      <c r="Q618" s="232">
        <v>35</v>
      </c>
      <c r="R618" s="192"/>
      <c r="S618" s="192"/>
      <c r="T618" s="192"/>
      <c r="U618" s="195">
        <f>ROUND((((P618*14/35*I618)+(Q618*14/35*J618)+(R618*14/35*K618)+(S618*14/35*L618)+(T618*14/35*M618))*O618),2)</f>
        <v>14</v>
      </c>
      <c r="V618" s="199">
        <f>IF(U618&gt;=14,14,U618)</f>
        <v>14</v>
      </c>
      <c r="W618" s="197">
        <v>59266613000</v>
      </c>
      <c r="X618" s="197">
        <v>7483677000</v>
      </c>
      <c r="Y618" s="218"/>
      <c r="Z618" s="68"/>
      <c r="AA618" s="68"/>
      <c r="AB618" s="58">
        <f t="shared" si="435"/>
        <v>1.25</v>
      </c>
      <c r="AC618" s="195">
        <f>12*AB618*O618</f>
        <v>15</v>
      </c>
      <c r="AD618" s="478">
        <f t="shared" si="431"/>
        <v>12</v>
      </c>
      <c r="AE618" s="195">
        <v>44</v>
      </c>
      <c r="AF618" s="54"/>
      <c r="AG618" s="491">
        <v>32</v>
      </c>
      <c r="AH618" s="60"/>
      <c r="AI618" s="55"/>
      <c r="AJ618" s="61"/>
      <c r="AK618" s="62"/>
      <c r="AL618" s="63"/>
      <c r="AM618" s="64"/>
      <c r="AN618" s="65"/>
      <c r="AO618" s="66"/>
    </row>
    <row r="619" spans="1:41" s="22" customFormat="1" ht="42" customHeight="1" x14ac:dyDescent="0.15">
      <c r="A619" s="43"/>
      <c r="B619" s="44"/>
      <c r="C619" s="224" t="s">
        <v>420</v>
      </c>
      <c r="D619" s="45"/>
      <c r="E619" s="45"/>
      <c r="F619" s="82"/>
      <c r="G619" s="83"/>
      <c r="H619" s="47" t="s">
        <v>421</v>
      </c>
      <c r="I619" s="48">
        <v>0.5</v>
      </c>
      <c r="J619" s="217">
        <v>0.35</v>
      </c>
      <c r="K619" s="49">
        <v>0.15</v>
      </c>
      <c r="L619" s="49"/>
      <c r="M619" s="49"/>
      <c r="N619" s="50">
        <f t="shared" si="436"/>
        <v>1</v>
      </c>
      <c r="O619" s="212">
        <v>1</v>
      </c>
      <c r="P619" s="52">
        <v>35</v>
      </c>
      <c r="Q619" s="53">
        <v>35</v>
      </c>
      <c r="R619" s="53"/>
      <c r="S619" s="53"/>
      <c r="T619" s="53"/>
      <c r="U619" s="54">
        <f>ROUND((((P619*14/35*I619)+(Q619*14/35*J619)+(R619*14/35*K619)+(S619*14/35*L619)+(T619*14/35*M619))*O619),2)</f>
        <v>11.9</v>
      </c>
      <c r="V619" s="55">
        <f>IF(U619&gt;=14,14,U619)</f>
        <v>11.9</v>
      </c>
      <c r="W619" s="181">
        <v>400000000000</v>
      </c>
      <c r="X619" s="75"/>
      <c r="Y619" s="56"/>
      <c r="Z619" s="56"/>
      <c r="AA619" s="56"/>
      <c r="AB619" s="58">
        <f t="shared" si="435"/>
        <v>6.06</v>
      </c>
      <c r="AC619" s="54">
        <f>12*AB619*O619</f>
        <v>72.72</v>
      </c>
      <c r="AD619" s="478">
        <f t="shared" si="431"/>
        <v>12</v>
      </c>
      <c r="AE619" s="54">
        <v>44</v>
      </c>
      <c r="AF619" s="54"/>
      <c r="AG619" s="491">
        <v>32</v>
      </c>
      <c r="AH619" s="60"/>
      <c r="AI619" s="55"/>
      <c r="AJ619" s="61"/>
      <c r="AK619" s="62"/>
      <c r="AL619" s="63"/>
      <c r="AM619" s="64"/>
      <c r="AN619" s="65"/>
      <c r="AO619" s="66"/>
    </row>
    <row r="620" spans="1:41" s="22" customFormat="1" ht="42" customHeight="1" x14ac:dyDescent="0.15">
      <c r="A620" s="43"/>
      <c r="B620" s="44"/>
      <c r="C620" s="113" t="s">
        <v>422</v>
      </c>
      <c r="D620" s="113" t="s">
        <v>241</v>
      </c>
      <c r="E620" s="112" t="s">
        <v>50</v>
      </c>
      <c r="F620" s="45"/>
      <c r="G620" s="83"/>
      <c r="H620" s="47" t="s">
        <v>342</v>
      </c>
      <c r="I620" s="48">
        <v>0.33900000000000002</v>
      </c>
      <c r="J620" s="49">
        <v>0.33</v>
      </c>
      <c r="K620" s="49">
        <v>0.33</v>
      </c>
      <c r="L620" s="49"/>
      <c r="M620" s="49"/>
      <c r="N620" s="50">
        <f t="shared" si="436"/>
        <v>0.99900000000000011</v>
      </c>
      <c r="O620" s="212">
        <v>1.03</v>
      </c>
      <c r="P620" s="52">
        <v>33.799999999999997</v>
      </c>
      <c r="Q620" s="53">
        <v>35</v>
      </c>
      <c r="R620" s="53">
        <v>33.799999999999997</v>
      </c>
      <c r="S620" s="53"/>
      <c r="T620" s="53"/>
      <c r="U620" s="54">
        <f t="shared" ref="U620:U625" si="437">ROUND((((P620*14/35*I620)+(Q620*14/35*J620)+(R620*14/35*K620)+(S620*14/35*L620)+(T620*14/35*M620))*O620),2)</f>
        <v>14.07</v>
      </c>
      <c r="V620" s="55">
        <f t="shared" ref="V620:V625" si="438">IF(U620&gt;=14,14,U620)</f>
        <v>14</v>
      </c>
      <c r="W620" s="75"/>
      <c r="X620" s="75"/>
      <c r="Y620" s="56">
        <v>250000000000</v>
      </c>
      <c r="Z620" s="56"/>
      <c r="AA620" s="56"/>
      <c r="AB620" s="58">
        <f t="shared" si="435"/>
        <v>2.5</v>
      </c>
      <c r="AC620" s="54">
        <f t="shared" ref="AC620:AC625" si="439">12*AB620*O620</f>
        <v>30.900000000000002</v>
      </c>
      <c r="AD620" s="478">
        <f t="shared" si="431"/>
        <v>12</v>
      </c>
      <c r="AE620" s="54">
        <v>44</v>
      </c>
      <c r="AF620" s="54"/>
      <c r="AG620" s="491">
        <v>32</v>
      </c>
      <c r="AH620" s="60"/>
      <c r="AI620" s="55"/>
      <c r="AJ620" s="61"/>
      <c r="AK620" s="62"/>
      <c r="AL620" s="63"/>
      <c r="AM620" s="64"/>
      <c r="AN620" s="65"/>
      <c r="AO620" s="66"/>
    </row>
    <row r="621" spans="1:41" s="22" customFormat="1" ht="48.75" customHeight="1" x14ac:dyDescent="0.15">
      <c r="A621" s="43"/>
      <c r="B621" s="44"/>
      <c r="C621" s="113" t="s">
        <v>221</v>
      </c>
      <c r="D621" s="113" t="s">
        <v>129</v>
      </c>
      <c r="E621" s="45"/>
      <c r="F621" s="45"/>
      <c r="G621" s="83"/>
      <c r="H621" s="47" t="s">
        <v>45</v>
      </c>
      <c r="I621" s="48">
        <v>0.51</v>
      </c>
      <c r="J621" s="49">
        <v>0.49</v>
      </c>
      <c r="K621" s="49"/>
      <c r="L621" s="49"/>
      <c r="M621" s="49"/>
      <c r="N621" s="50">
        <f t="shared" si="436"/>
        <v>1</v>
      </c>
      <c r="O621" s="212">
        <v>1.03</v>
      </c>
      <c r="P621" s="52">
        <v>33.799999999999997</v>
      </c>
      <c r="Q621" s="166">
        <v>35</v>
      </c>
      <c r="R621" s="53"/>
      <c r="S621" s="53"/>
      <c r="T621" s="53"/>
      <c r="U621" s="54">
        <f t="shared" si="437"/>
        <v>14.17</v>
      </c>
      <c r="V621" s="55">
        <f t="shared" si="438"/>
        <v>14</v>
      </c>
      <c r="W621" s="201">
        <v>16412118000</v>
      </c>
      <c r="X621" s="197">
        <v>66405922000</v>
      </c>
      <c r="Y621" s="197"/>
      <c r="Z621" s="56"/>
      <c r="AA621" s="56"/>
      <c r="AB621" s="58">
        <f t="shared" si="435"/>
        <v>1.24</v>
      </c>
      <c r="AC621" s="54">
        <f t="shared" si="439"/>
        <v>15.3264</v>
      </c>
      <c r="AD621" s="478">
        <f t="shared" si="431"/>
        <v>12</v>
      </c>
      <c r="AE621" s="54">
        <v>44</v>
      </c>
      <c r="AF621" s="54"/>
      <c r="AG621" s="491">
        <v>32</v>
      </c>
      <c r="AH621" s="60"/>
      <c r="AI621" s="55"/>
      <c r="AJ621" s="61"/>
      <c r="AK621" s="62"/>
      <c r="AL621" s="63"/>
      <c r="AM621" s="64"/>
      <c r="AN621" s="65"/>
      <c r="AO621" s="66"/>
    </row>
    <row r="622" spans="1:41" s="22" customFormat="1" ht="42" customHeight="1" x14ac:dyDescent="0.15">
      <c r="A622" s="43"/>
      <c r="B622" s="44"/>
      <c r="C622" s="112" t="s">
        <v>387</v>
      </c>
      <c r="D622" s="112" t="s">
        <v>230</v>
      </c>
      <c r="E622" s="45"/>
      <c r="F622" s="80"/>
      <c r="G622" s="83"/>
      <c r="H622" s="47" t="s">
        <v>423</v>
      </c>
      <c r="I622" s="48">
        <v>0.51</v>
      </c>
      <c r="J622" s="49">
        <v>0.49</v>
      </c>
      <c r="K622" s="49"/>
      <c r="L622" s="49"/>
      <c r="M622" s="49"/>
      <c r="N622" s="50">
        <f t="shared" si="436"/>
        <v>1</v>
      </c>
      <c r="O622" s="212">
        <v>1.03</v>
      </c>
      <c r="P622" s="52">
        <v>35</v>
      </c>
      <c r="Q622" s="53">
        <v>33.799999999999997</v>
      </c>
      <c r="R622" s="53"/>
      <c r="S622" s="53"/>
      <c r="T622" s="53"/>
      <c r="U622" s="54">
        <f t="shared" si="437"/>
        <v>14.18</v>
      </c>
      <c r="V622" s="55">
        <f t="shared" si="438"/>
        <v>14</v>
      </c>
      <c r="W622" s="181">
        <v>23615082000</v>
      </c>
      <c r="X622" s="75">
        <v>66643876000</v>
      </c>
      <c r="Y622" s="56"/>
      <c r="Z622" s="56"/>
      <c r="AA622" s="56"/>
      <c r="AB622" s="58">
        <f t="shared" si="435"/>
        <v>1.35</v>
      </c>
      <c r="AC622" s="54">
        <f t="shared" si="439"/>
        <v>16.686000000000003</v>
      </c>
      <c r="AD622" s="478">
        <f t="shared" si="431"/>
        <v>12</v>
      </c>
      <c r="AE622" s="54">
        <v>44</v>
      </c>
      <c r="AF622" s="54"/>
      <c r="AG622" s="491">
        <v>32</v>
      </c>
      <c r="AH622" s="60"/>
      <c r="AI622" s="55"/>
      <c r="AJ622" s="61"/>
      <c r="AK622" s="62"/>
      <c r="AL622" s="63"/>
      <c r="AM622" s="64"/>
      <c r="AN622" s="65"/>
      <c r="AO622" s="66"/>
    </row>
    <row r="623" spans="1:41" s="22" customFormat="1" ht="63" customHeight="1" x14ac:dyDescent="0.15">
      <c r="A623" s="43"/>
      <c r="B623" s="44"/>
      <c r="C623" s="113" t="s">
        <v>402</v>
      </c>
      <c r="D623" s="112" t="s">
        <v>376</v>
      </c>
      <c r="E623" s="45"/>
      <c r="F623" s="45"/>
      <c r="G623" s="83"/>
      <c r="H623" s="47" t="s">
        <v>424</v>
      </c>
      <c r="I623" s="48">
        <v>0.51</v>
      </c>
      <c r="J623" s="49">
        <v>0.49</v>
      </c>
      <c r="K623" s="49">
        <v>0</v>
      </c>
      <c r="L623" s="49"/>
      <c r="M623" s="49"/>
      <c r="N623" s="50">
        <f t="shared" si="436"/>
        <v>1</v>
      </c>
      <c r="O623" s="212">
        <v>1.03</v>
      </c>
      <c r="P623" s="52">
        <v>35</v>
      </c>
      <c r="Q623" s="53">
        <v>35</v>
      </c>
      <c r="R623" s="53"/>
      <c r="S623" s="53"/>
      <c r="T623" s="53"/>
      <c r="U623" s="54">
        <f t="shared" si="437"/>
        <v>14.42</v>
      </c>
      <c r="V623" s="55">
        <f t="shared" si="438"/>
        <v>14</v>
      </c>
      <c r="W623" s="75">
        <v>29237986000</v>
      </c>
      <c r="X623" s="181">
        <v>51595471000</v>
      </c>
      <c r="Y623" s="181"/>
      <c r="Z623" s="56"/>
      <c r="AA623" s="56"/>
      <c r="AB623" s="58">
        <f t="shared" si="435"/>
        <v>1.22</v>
      </c>
      <c r="AC623" s="54">
        <f t="shared" si="439"/>
        <v>15.0792</v>
      </c>
      <c r="AD623" s="478">
        <f t="shared" si="431"/>
        <v>12</v>
      </c>
      <c r="AE623" s="54">
        <v>44</v>
      </c>
      <c r="AF623" s="54"/>
      <c r="AG623" s="491">
        <v>32</v>
      </c>
      <c r="AH623" s="60"/>
      <c r="AI623" s="55"/>
      <c r="AJ623" s="61"/>
      <c r="AK623" s="62"/>
      <c r="AL623" s="63"/>
      <c r="AM623" s="64"/>
      <c r="AN623" s="65"/>
      <c r="AO623" s="66"/>
    </row>
    <row r="624" spans="1:41" s="22" customFormat="1" ht="63" customHeight="1" x14ac:dyDescent="0.15">
      <c r="A624" s="43"/>
      <c r="B624" s="44"/>
      <c r="C624" s="109" t="s">
        <v>370</v>
      </c>
      <c r="D624" s="45" t="s">
        <v>417</v>
      </c>
      <c r="E624" s="113" t="s">
        <v>425</v>
      </c>
      <c r="F624" s="45"/>
      <c r="G624" s="83"/>
      <c r="H624" s="47" t="s">
        <v>426</v>
      </c>
      <c r="I624" s="48">
        <v>0.5</v>
      </c>
      <c r="J624" s="49">
        <v>0.3</v>
      </c>
      <c r="K624" s="49">
        <v>0.2</v>
      </c>
      <c r="L624" s="49"/>
      <c r="M624" s="49"/>
      <c r="N624" s="50">
        <f t="shared" si="436"/>
        <v>1</v>
      </c>
      <c r="O624" s="212">
        <v>1.03</v>
      </c>
      <c r="P624" s="52">
        <v>35</v>
      </c>
      <c r="Q624" s="53">
        <v>33.799999999999997</v>
      </c>
      <c r="R624" s="53">
        <v>33.799999999999997</v>
      </c>
      <c r="S624" s="53"/>
      <c r="T624" s="53"/>
      <c r="U624" s="54">
        <f t="shared" si="437"/>
        <v>14.17</v>
      </c>
      <c r="V624" s="55">
        <f t="shared" si="438"/>
        <v>14</v>
      </c>
      <c r="W624" s="75">
        <v>109049673000</v>
      </c>
      <c r="X624" s="181"/>
      <c r="Y624" s="181">
        <v>20750631000</v>
      </c>
      <c r="Z624" s="56"/>
      <c r="AA624" s="56"/>
      <c r="AB624" s="58">
        <f t="shared" si="435"/>
        <v>1.78</v>
      </c>
      <c r="AC624" s="54">
        <f t="shared" si="439"/>
        <v>22.000800000000002</v>
      </c>
      <c r="AD624" s="478">
        <f t="shared" si="431"/>
        <v>12</v>
      </c>
      <c r="AE624" s="54">
        <v>44</v>
      </c>
      <c r="AF624" s="54"/>
      <c r="AG624" s="491">
        <v>32</v>
      </c>
      <c r="AH624" s="60"/>
      <c r="AI624" s="55"/>
      <c r="AJ624" s="61"/>
      <c r="AK624" s="62"/>
      <c r="AL624" s="63"/>
      <c r="AM624" s="64"/>
      <c r="AN624" s="65"/>
      <c r="AO624" s="66"/>
    </row>
    <row r="625" spans="1:41" s="22" customFormat="1" ht="42" customHeight="1" x14ac:dyDescent="0.15">
      <c r="A625" s="43"/>
      <c r="B625" s="44"/>
      <c r="C625" s="118" t="s">
        <v>220</v>
      </c>
      <c r="D625" s="45" t="s">
        <v>427</v>
      </c>
      <c r="E625" s="112" t="s">
        <v>428</v>
      </c>
      <c r="F625" s="45" t="s">
        <v>190</v>
      </c>
      <c r="G625" s="83"/>
      <c r="H625" s="47" t="s">
        <v>429</v>
      </c>
      <c r="I625" s="48">
        <v>0.5</v>
      </c>
      <c r="J625" s="49">
        <v>0.14000000000000001</v>
      </c>
      <c r="K625" s="49">
        <v>0.16</v>
      </c>
      <c r="L625" s="49">
        <v>0.2</v>
      </c>
      <c r="M625" s="49"/>
      <c r="N625" s="50">
        <f t="shared" si="436"/>
        <v>1</v>
      </c>
      <c r="O625" s="212">
        <v>1</v>
      </c>
      <c r="P625" s="52">
        <v>35</v>
      </c>
      <c r="Q625" s="53">
        <v>35</v>
      </c>
      <c r="R625" s="53">
        <v>35</v>
      </c>
      <c r="S625" s="53">
        <v>35</v>
      </c>
      <c r="T625" s="53"/>
      <c r="U625" s="54">
        <f t="shared" si="437"/>
        <v>14</v>
      </c>
      <c r="V625" s="55">
        <f t="shared" si="438"/>
        <v>14</v>
      </c>
      <c r="W625" s="181">
        <v>160000000000</v>
      </c>
      <c r="X625" s="201"/>
      <c r="Y625" s="56"/>
      <c r="Z625" s="56"/>
      <c r="AA625" s="56"/>
      <c r="AB625" s="58">
        <f t="shared" si="435"/>
        <v>2.42</v>
      </c>
      <c r="AC625" s="54">
        <f t="shared" si="439"/>
        <v>29.04</v>
      </c>
      <c r="AD625" s="478">
        <f t="shared" si="431"/>
        <v>12</v>
      </c>
      <c r="AE625" s="54">
        <v>44</v>
      </c>
      <c r="AF625" s="54"/>
      <c r="AG625" s="491">
        <v>32</v>
      </c>
      <c r="AH625" s="60"/>
      <c r="AI625" s="55"/>
      <c r="AJ625" s="61"/>
      <c r="AK625" s="62"/>
      <c r="AL625" s="63"/>
      <c r="AM625" s="64"/>
      <c r="AN625" s="65"/>
      <c r="AO625" s="66"/>
    </row>
    <row r="626" spans="1:41" s="22" customFormat="1" ht="41.25" customHeight="1" x14ac:dyDescent="0.15">
      <c r="A626" s="43"/>
      <c r="B626" s="44"/>
      <c r="C626" s="112" t="s">
        <v>341</v>
      </c>
      <c r="D626" s="112" t="s">
        <v>430</v>
      </c>
      <c r="E626" s="112" t="s">
        <v>431</v>
      </c>
      <c r="F626" s="45"/>
      <c r="G626" s="83"/>
      <c r="H626" s="47" t="s">
        <v>403</v>
      </c>
      <c r="I626" s="48">
        <v>0.4</v>
      </c>
      <c r="J626" s="49">
        <v>0.3</v>
      </c>
      <c r="K626" s="49">
        <v>0.3</v>
      </c>
      <c r="L626" s="49"/>
      <c r="M626" s="49"/>
      <c r="N626" s="50">
        <f t="shared" si="436"/>
        <v>1</v>
      </c>
      <c r="O626" s="212">
        <v>1.03</v>
      </c>
      <c r="P626" s="52">
        <v>33.799999999999997</v>
      </c>
      <c r="Q626" s="53">
        <v>33.799999999999997</v>
      </c>
      <c r="R626" s="53">
        <v>35</v>
      </c>
      <c r="S626" s="53"/>
      <c r="T626" s="53"/>
      <c r="U626" s="54">
        <f>ROUND((((P626*14/35*I626)+(Q626*14/35*J626)+(R626*14/35*K626)+(S626*14/35*L626)+(T626*14/35*M626))*O626),2)</f>
        <v>14.07</v>
      </c>
      <c r="V626" s="55">
        <f>IF(U626&gt;=14,14,U626)</f>
        <v>14</v>
      </c>
      <c r="W626" s="181">
        <v>43321346000</v>
      </c>
      <c r="X626" s="181">
        <v>48259549000</v>
      </c>
      <c r="Y626" s="228">
        <v>27578006000</v>
      </c>
      <c r="Z626" s="56"/>
      <c r="AA626" s="56"/>
      <c r="AB626" s="58">
        <f t="shared" si="435"/>
        <v>1.21</v>
      </c>
      <c r="AC626" s="54">
        <f>12*AB626*O626</f>
        <v>14.9556</v>
      </c>
      <c r="AD626" s="478">
        <f t="shared" si="431"/>
        <v>12</v>
      </c>
      <c r="AE626" s="54">
        <v>44</v>
      </c>
      <c r="AF626" s="54"/>
      <c r="AG626" s="491">
        <v>32</v>
      </c>
      <c r="AH626" s="60"/>
      <c r="AI626" s="55"/>
      <c r="AJ626" s="61"/>
      <c r="AK626" s="62"/>
      <c r="AL626" s="63"/>
      <c r="AM626" s="64"/>
      <c r="AN626" s="65"/>
      <c r="AO626" s="66"/>
    </row>
    <row r="627" spans="1:41" s="22" customFormat="1" ht="42" customHeight="1" x14ac:dyDescent="0.15">
      <c r="A627" s="43"/>
      <c r="B627" s="171"/>
      <c r="C627" s="224" t="s">
        <v>314</v>
      </c>
      <c r="D627" s="80" t="s">
        <v>432</v>
      </c>
      <c r="E627" s="80" t="s">
        <v>433</v>
      </c>
      <c r="F627" s="104"/>
      <c r="G627" s="231"/>
      <c r="H627" s="210" t="s">
        <v>434</v>
      </c>
      <c r="I627" s="187">
        <v>0.47</v>
      </c>
      <c r="J627" s="188">
        <v>0.33</v>
      </c>
      <c r="K627" s="188">
        <v>0.2</v>
      </c>
      <c r="L627" s="188"/>
      <c r="M627" s="188"/>
      <c r="N627" s="189">
        <f t="shared" si="436"/>
        <v>1</v>
      </c>
      <c r="O627" s="211">
        <v>1.03</v>
      </c>
      <c r="P627" s="191">
        <v>35</v>
      </c>
      <c r="Q627" s="192">
        <v>33.799999999999997</v>
      </c>
      <c r="R627" s="192">
        <v>32</v>
      </c>
      <c r="S627" s="192"/>
      <c r="T627" s="192"/>
      <c r="U627" s="195">
        <f>ROUND((((P627*14/35*I627)+(Q627*14/35*J627)+(R627*14/35*K627)+(S627*14/35*L627)+(T627*14/35*M627))*O627),2)</f>
        <v>14.01</v>
      </c>
      <c r="V627" s="199">
        <f>IF(U627&gt;=14,14,U627)</f>
        <v>14</v>
      </c>
      <c r="W627" s="197">
        <v>49326338000</v>
      </c>
      <c r="X627" s="197">
        <v>16614863000</v>
      </c>
      <c r="Y627" s="75">
        <v>56340479000</v>
      </c>
      <c r="Z627" s="68"/>
      <c r="AA627" s="68"/>
      <c r="AB627" s="58">
        <f t="shared" si="435"/>
        <v>1.21</v>
      </c>
      <c r="AC627" s="195">
        <f>12*AB627*O627</f>
        <v>14.9556</v>
      </c>
      <c r="AD627" s="478">
        <f t="shared" si="431"/>
        <v>12</v>
      </c>
      <c r="AE627" s="195">
        <v>44</v>
      </c>
      <c r="AF627" s="54"/>
      <c r="AG627" s="491">
        <v>32</v>
      </c>
      <c r="AH627" s="60"/>
      <c r="AI627" s="55"/>
      <c r="AJ627" s="61"/>
      <c r="AK627" s="62"/>
      <c r="AL627" s="63"/>
      <c r="AM627" s="64"/>
      <c r="AN627" s="65"/>
      <c r="AO627" s="66"/>
    </row>
    <row r="628" spans="1:41" s="22" customFormat="1" ht="63" customHeight="1" x14ac:dyDescent="0.15">
      <c r="A628" s="177"/>
      <c r="B628" s="171"/>
      <c r="C628" s="163" t="s">
        <v>388</v>
      </c>
      <c r="D628" s="80"/>
      <c r="E628" s="45"/>
      <c r="F628" s="45"/>
      <c r="G628" s="83"/>
      <c r="H628" s="47"/>
      <c r="I628" s="48"/>
      <c r="J628" s="49"/>
      <c r="K628" s="50"/>
      <c r="L628" s="49"/>
      <c r="M628" s="188"/>
      <c r="N628" s="233"/>
      <c r="O628" s="212"/>
      <c r="P628" s="52"/>
      <c r="Q628" s="53"/>
      <c r="R628" s="205"/>
      <c r="S628" s="53"/>
      <c r="T628" s="205"/>
      <c r="U628" s="234"/>
      <c r="V628" s="207"/>
      <c r="W628" s="235"/>
      <c r="X628" s="197"/>
      <c r="Y628" s="236"/>
      <c r="Z628" s="56"/>
      <c r="AA628" s="237"/>
      <c r="AB628" s="58">
        <f t="shared" si="435"/>
        <v>0</v>
      </c>
      <c r="AC628" s="238"/>
      <c r="AD628" s="478">
        <f t="shared" si="431"/>
        <v>0</v>
      </c>
      <c r="AE628" s="54"/>
      <c r="AF628" s="54"/>
      <c r="AG628" s="491">
        <v>32</v>
      </c>
      <c r="AH628" s="60"/>
      <c r="AI628" s="55"/>
      <c r="AJ628" s="61"/>
      <c r="AK628" s="62"/>
      <c r="AL628" s="63"/>
      <c r="AM628" s="64"/>
      <c r="AN628" s="65"/>
      <c r="AO628" s="66"/>
    </row>
    <row r="629" spans="1:41" s="22" customFormat="1" ht="41.25" customHeight="1" x14ac:dyDescent="0.15">
      <c r="A629" s="43"/>
      <c r="B629" s="44"/>
      <c r="C629" s="45"/>
      <c r="D629" s="45"/>
      <c r="E629" s="45"/>
      <c r="F629" s="45"/>
      <c r="G629" s="83"/>
      <c r="H629" s="47" t="s">
        <v>403</v>
      </c>
      <c r="I629" s="48">
        <v>0.4</v>
      </c>
      <c r="J629" s="49">
        <v>0.3</v>
      </c>
      <c r="K629" s="49">
        <v>0.3</v>
      </c>
      <c r="L629" s="49"/>
      <c r="M629" s="49"/>
      <c r="N629" s="50">
        <f>SUM(I629:M629)</f>
        <v>1</v>
      </c>
      <c r="O629" s="212">
        <v>1.03</v>
      </c>
      <c r="P629" s="52">
        <v>33.799999999999997</v>
      </c>
      <c r="Q629" s="53">
        <v>33.799999999999997</v>
      </c>
      <c r="R629" s="53">
        <v>35</v>
      </c>
      <c r="S629" s="53"/>
      <c r="T629" s="53"/>
      <c r="U629" s="54">
        <f>ROUND((((P629*14/35*I629)+(Q629*14/35*J629)+(R629*14/35*K629)+(S629*14/35*L629)+(T629*14/35*M629))*O629),2)</f>
        <v>14.07</v>
      </c>
      <c r="V629" s="55">
        <f>IF(U629&gt;=14,14,U629)</f>
        <v>14</v>
      </c>
      <c r="W629" s="181">
        <v>43321346000</v>
      </c>
      <c r="X629" s="181">
        <v>48259549000</v>
      </c>
      <c r="Y629" s="228">
        <v>27578006000</v>
      </c>
      <c r="Z629" s="56"/>
      <c r="AA629" s="56"/>
      <c r="AB629" s="58">
        <f t="shared" si="435"/>
        <v>1.21</v>
      </c>
      <c r="AC629" s="54">
        <f>12*AB629*O629</f>
        <v>14.9556</v>
      </c>
      <c r="AD629" s="478">
        <f t="shared" si="431"/>
        <v>12</v>
      </c>
      <c r="AE629" s="54">
        <v>44</v>
      </c>
      <c r="AF629" s="54"/>
      <c r="AG629" s="491">
        <v>32</v>
      </c>
      <c r="AH629" s="60"/>
      <c r="AI629" s="55"/>
      <c r="AJ629" s="61"/>
      <c r="AK629" s="62"/>
      <c r="AL629" s="63"/>
      <c r="AM629" s="64"/>
      <c r="AN629" s="65"/>
      <c r="AO629" s="66"/>
    </row>
    <row r="630" spans="1:41" s="22" customFormat="1" ht="42" customHeight="1" x14ac:dyDescent="0.15">
      <c r="A630" s="43"/>
      <c r="B630" s="44"/>
      <c r="C630" s="45"/>
      <c r="D630" s="45"/>
      <c r="E630" s="82"/>
      <c r="F630" s="45"/>
      <c r="G630" s="83"/>
      <c r="H630" s="47"/>
      <c r="I630" s="48"/>
      <c r="J630" s="49"/>
      <c r="K630" s="49"/>
      <c r="L630" s="49"/>
      <c r="M630" s="49"/>
      <c r="N630" s="50"/>
      <c r="O630" s="212"/>
      <c r="P630" s="52"/>
      <c r="Q630" s="166"/>
      <c r="R630" s="53"/>
      <c r="S630" s="53"/>
      <c r="T630" s="53"/>
      <c r="U630" s="54"/>
      <c r="V630" s="55"/>
      <c r="W630" s="181">
        <f>W617*I617</f>
        <v>22440000000</v>
      </c>
      <c r="X630" s="181">
        <f>X617*J617</f>
        <v>22070751990</v>
      </c>
      <c r="Y630" s="239">
        <f>SUM(W630:X630)</f>
        <v>44510751990</v>
      </c>
      <c r="Z630" s="56">
        <f>L2</f>
        <v>33006180000</v>
      </c>
      <c r="AA630" s="240"/>
      <c r="AB630" s="58">
        <f t="shared" si="435"/>
        <v>0</v>
      </c>
      <c r="AC630" s="54"/>
      <c r="AD630" s="478">
        <f t="shared" si="431"/>
        <v>0</v>
      </c>
      <c r="AE630" s="54"/>
      <c r="AF630" s="54"/>
      <c r="AG630" s="491">
        <v>32</v>
      </c>
      <c r="AH630" s="60"/>
      <c r="AI630" s="55"/>
      <c r="AJ630" s="61"/>
      <c r="AK630" s="62"/>
      <c r="AL630" s="63"/>
      <c r="AM630" s="64"/>
      <c r="AN630" s="65"/>
      <c r="AO630" s="66"/>
    </row>
    <row r="631" spans="1:41" s="22" customFormat="1" ht="42" customHeight="1" x14ac:dyDescent="0.15">
      <c r="A631" s="43"/>
      <c r="B631" s="44"/>
      <c r="C631" s="82" t="s">
        <v>435</v>
      </c>
      <c r="D631" s="82" t="s">
        <v>436</v>
      </c>
      <c r="E631" s="82" t="s">
        <v>437</v>
      </c>
      <c r="F631" s="45"/>
      <c r="G631" s="83"/>
      <c r="H631" s="47"/>
      <c r="I631" s="48">
        <v>0.37</v>
      </c>
      <c r="J631" s="49">
        <v>0.12</v>
      </c>
      <c r="K631" s="49">
        <v>0.15</v>
      </c>
      <c r="L631" s="217">
        <v>0.36</v>
      </c>
      <c r="M631" s="49"/>
      <c r="N631" s="50">
        <f>SUM(I631:M631)</f>
        <v>1</v>
      </c>
      <c r="O631" s="51">
        <v>1.03</v>
      </c>
      <c r="P631" s="52">
        <v>35</v>
      </c>
      <c r="Q631" s="166">
        <v>29.5</v>
      </c>
      <c r="R631" s="53">
        <v>33.799999999999997</v>
      </c>
      <c r="S631" s="53">
        <v>35</v>
      </c>
      <c r="T631" s="53"/>
      <c r="U631" s="54">
        <f>ROUND((((P631*14/35*I631)+(Q631*14/35*J631)+(R631*14/35*K631)+(S631*14/35*L631)+(T631*14/35*M631))*O631),2)</f>
        <v>14.07</v>
      </c>
      <c r="V631" s="55">
        <f>IF(U631&gt;=14,14,U631)</f>
        <v>14</v>
      </c>
      <c r="W631" s="181">
        <v>17073510000</v>
      </c>
      <c r="X631" s="181">
        <v>238744064000</v>
      </c>
      <c r="Y631" s="239">
        <v>22300000000</v>
      </c>
      <c r="Z631" s="56">
        <v>7104458000</v>
      </c>
      <c r="AA631" s="56"/>
      <c r="AB631" s="58">
        <f t="shared" si="435"/>
        <v>1.24</v>
      </c>
      <c r="AC631" s="54">
        <f>12*AB631*O631</f>
        <v>15.3264</v>
      </c>
      <c r="AD631" s="478">
        <f t="shared" si="431"/>
        <v>12</v>
      </c>
      <c r="AE631" s="54">
        <v>44</v>
      </c>
      <c r="AF631" s="54"/>
      <c r="AG631" s="491">
        <v>32</v>
      </c>
      <c r="AH631" s="60"/>
      <c r="AI631" s="55"/>
      <c r="AJ631" s="61"/>
      <c r="AK631" s="62"/>
      <c r="AL631" s="63"/>
      <c r="AM631" s="64"/>
      <c r="AN631" s="65"/>
      <c r="AO631" s="66"/>
    </row>
    <row r="632" spans="1:41" s="22" customFormat="1" ht="42" customHeight="1" x14ac:dyDescent="0.15">
      <c r="A632" s="241"/>
      <c r="B632" s="171"/>
      <c r="C632" s="80"/>
      <c r="D632" s="117"/>
      <c r="E632" s="80" t="s">
        <v>438</v>
      </c>
      <c r="F632" s="174"/>
      <c r="G632" s="231"/>
      <c r="H632" s="47"/>
      <c r="I632" s="187"/>
      <c r="J632" s="188"/>
      <c r="K632" s="188"/>
      <c r="L632" s="188"/>
      <c r="M632" s="188"/>
      <c r="N632" s="188"/>
      <c r="O632" s="227"/>
      <c r="P632" s="192"/>
      <c r="Q632" s="192"/>
      <c r="R632" s="192"/>
      <c r="S632" s="192"/>
      <c r="T632" s="192"/>
      <c r="U632" s="195"/>
      <c r="V632" s="199"/>
      <c r="W632" s="197"/>
      <c r="X632" s="197"/>
      <c r="Y632" s="68"/>
      <c r="Z632" s="68"/>
      <c r="AA632" s="68"/>
      <c r="AB632" s="58">
        <f t="shared" si="435"/>
        <v>0</v>
      </c>
      <c r="AC632" s="195"/>
      <c r="AD632" s="478">
        <f t="shared" si="431"/>
        <v>0</v>
      </c>
      <c r="AE632" s="195"/>
      <c r="AF632" s="54"/>
      <c r="AG632" s="491">
        <v>32</v>
      </c>
      <c r="AH632" s="60"/>
      <c r="AI632" s="55"/>
      <c r="AJ632" s="61"/>
      <c r="AK632" s="62"/>
      <c r="AL632" s="63"/>
      <c r="AM632" s="64"/>
      <c r="AN632" s="65"/>
      <c r="AO632" s="66"/>
    </row>
    <row r="633" spans="1:41" s="22" customFormat="1" ht="63" customHeight="1" x14ac:dyDescent="0.15">
      <c r="A633" s="242"/>
      <c r="B633" s="44"/>
      <c r="C633" s="80"/>
      <c r="D633" s="45"/>
      <c r="E633" s="45"/>
      <c r="F633" s="80"/>
      <c r="G633" s="83"/>
      <c r="H633" s="47"/>
      <c r="I633" s="48"/>
      <c r="J633" s="49"/>
      <c r="K633" s="49"/>
      <c r="L633" s="49"/>
      <c r="M633" s="49"/>
      <c r="N633" s="50"/>
      <c r="O633" s="226"/>
      <c r="P633" s="52"/>
      <c r="Q633" s="53"/>
      <c r="R633" s="53"/>
      <c r="S633" s="53"/>
      <c r="T633" s="53"/>
      <c r="U633" s="54"/>
      <c r="V633" s="55"/>
      <c r="W633" s="75"/>
      <c r="X633" s="181"/>
      <c r="Y633" s="181"/>
      <c r="Z633" s="56"/>
      <c r="AA633" s="56"/>
      <c r="AB633" s="58">
        <f t="shared" si="435"/>
        <v>0</v>
      </c>
      <c r="AC633" s="54"/>
      <c r="AD633" s="478">
        <f t="shared" si="431"/>
        <v>0</v>
      </c>
      <c r="AE633" s="54"/>
      <c r="AF633" s="54"/>
      <c r="AG633" s="491">
        <v>32</v>
      </c>
      <c r="AH633" s="60"/>
      <c r="AI633" s="55"/>
      <c r="AJ633" s="61"/>
      <c r="AK633" s="62"/>
      <c r="AL633" s="63"/>
      <c r="AM633" s="64"/>
      <c r="AN633" s="65"/>
      <c r="AO633" s="66"/>
    </row>
    <row r="634" spans="1:41" s="22" customFormat="1" ht="63" customHeight="1" x14ac:dyDescent="0.15">
      <c r="A634" s="242"/>
      <c r="B634" s="44"/>
      <c r="C634" s="243"/>
      <c r="D634" s="45"/>
      <c r="E634" s="45"/>
      <c r="F634" s="45"/>
      <c r="G634" s="83"/>
      <c r="H634" s="47"/>
      <c r="I634" s="48"/>
      <c r="J634" s="49"/>
      <c r="K634" s="49"/>
      <c r="L634" s="49"/>
      <c r="M634" s="49"/>
      <c r="N634" s="50"/>
      <c r="O634" s="226"/>
      <c r="P634" s="52"/>
      <c r="Q634" s="53"/>
      <c r="R634" s="53"/>
      <c r="S634" s="53"/>
      <c r="T634" s="53"/>
      <c r="U634" s="54"/>
      <c r="V634" s="55"/>
      <c r="W634" s="75"/>
      <c r="X634" s="181"/>
      <c r="Y634" s="181"/>
      <c r="Z634" s="56"/>
      <c r="AA634" s="56"/>
      <c r="AB634" s="58">
        <f t="shared" si="435"/>
        <v>0</v>
      </c>
      <c r="AC634" s="54"/>
      <c r="AD634" s="478">
        <f t="shared" si="431"/>
        <v>0</v>
      </c>
      <c r="AE634" s="54"/>
      <c r="AF634" s="54"/>
      <c r="AG634" s="491">
        <v>32</v>
      </c>
      <c r="AH634" s="60"/>
      <c r="AI634" s="55"/>
      <c r="AJ634" s="61"/>
      <c r="AK634" s="62"/>
      <c r="AL634" s="63"/>
      <c r="AM634" s="64"/>
      <c r="AN634" s="65"/>
      <c r="AO634" s="66"/>
    </row>
    <row r="635" spans="1:41" s="22" customFormat="1" ht="24.95" customHeight="1" x14ac:dyDescent="0.15">
      <c r="A635" s="94"/>
      <c r="B635" s="244"/>
      <c r="C635" s="86"/>
      <c r="D635" s="86"/>
      <c r="E635" s="86"/>
      <c r="F635" s="86"/>
      <c r="G635" s="87"/>
      <c r="H635" s="210" t="s">
        <v>190</v>
      </c>
      <c r="I635" s="88"/>
      <c r="J635" s="86"/>
      <c r="K635" s="86"/>
      <c r="L635" s="86"/>
      <c r="M635" s="86"/>
      <c r="N635" s="86"/>
      <c r="O635" s="86"/>
      <c r="P635" s="86"/>
      <c r="Q635" s="86"/>
      <c r="R635" s="86"/>
      <c r="S635" s="86"/>
      <c r="T635" s="86"/>
      <c r="U635" s="245"/>
      <c r="V635" s="96"/>
      <c r="W635" s="94"/>
      <c r="X635" s="94"/>
      <c r="Y635" s="94"/>
      <c r="Z635" s="94"/>
      <c r="AA635" s="94"/>
      <c r="AB635" s="58">
        <f t="shared" si="435"/>
        <v>0</v>
      </c>
      <c r="AC635" s="246"/>
      <c r="AD635" s="478">
        <f t="shared" si="431"/>
        <v>0</v>
      </c>
      <c r="AE635" s="98"/>
      <c r="AF635" s="154"/>
      <c r="AG635" s="491">
        <v>32</v>
      </c>
      <c r="AH635" s="60"/>
      <c r="AI635" s="55"/>
      <c r="AJ635" s="61"/>
      <c r="AK635" s="62"/>
      <c r="AL635" s="63"/>
      <c r="AM635" s="64"/>
      <c r="AN635" s="65"/>
      <c r="AO635" s="66"/>
    </row>
    <row r="636" spans="1:41" s="22" customFormat="1" ht="50.25" customHeight="1" x14ac:dyDescent="0.15">
      <c r="A636" s="43"/>
      <c r="B636" s="44"/>
      <c r="C636" s="114" t="s">
        <v>439</v>
      </c>
      <c r="D636" s="112" t="s">
        <v>440</v>
      </c>
      <c r="E636" s="112" t="s">
        <v>441</v>
      </c>
      <c r="F636" s="103" t="s">
        <v>442</v>
      </c>
      <c r="G636" s="83"/>
      <c r="H636" s="47" t="s">
        <v>54</v>
      </c>
      <c r="I636" s="48">
        <v>0.50090000000000001</v>
      </c>
      <c r="J636" s="49">
        <v>0.49</v>
      </c>
      <c r="K636" s="49"/>
      <c r="L636" s="49"/>
      <c r="M636" s="49"/>
      <c r="N636" s="50">
        <f t="shared" ref="N636:N641" si="440">SUM(I636:M636)</f>
        <v>0.9909</v>
      </c>
      <c r="O636" s="51">
        <v>1.03</v>
      </c>
      <c r="P636" s="52">
        <v>35</v>
      </c>
      <c r="Q636" s="53">
        <v>35</v>
      </c>
      <c r="R636" s="53"/>
      <c r="S636" s="53"/>
      <c r="T636" s="53"/>
      <c r="U636" s="54">
        <f t="shared" ref="U636:U641" si="441">ROUND((((P636*14/35*I636)+(Q636*14/35*J636)+(R636*14/35*K636)+(S636*14/35*L636)+(T636*14/35*M636))*O636),2)</f>
        <v>14.29</v>
      </c>
      <c r="V636" s="55">
        <f t="shared" ref="V636:V641" si="442">IF(U636&gt;=14,14,U636)</f>
        <v>14</v>
      </c>
      <c r="W636" s="181">
        <v>26050683000</v>
      </c>
      <c r="X636" s="181">
        <v>64096961000</v>
      </c>
      <c r="Y636" s="181"/>
      <c r="Z636" s="56"/>
      <c r="AA636" s="56"/>
      <c r="AB636" s="58">
        <f t="shared" si="435"/>
        <v>1.35</v>
      </c>
      <c r="AC636" s="54">
        <f t="shared" ref="AC636:AC641" si="443">12*AB636*O636</f>
        <v>16.686000000000003</v>
      </c>
      <c r="AD636" s="478">
        <f t="shared" si="431"/>
        <v>12</v>
      </c>
      <c r="AE636" s="54">
        <v>44</v>
      </c>
      <c r="AF636" s="54"/>
      <c r="AG636" s="491">
        <v>32</v>
      </c>
      <c r="AH636" s="60"/>
      <c r="AI636" s="55"/>
      <c r="AJ636" s="61"/>
      <c r="AK636" s="62"/>
      <c r="AL636" s="63"/>
      <c r="AM636" s="64"/>
      <c r="AN636" s="65"/>
      <c r="AO636" s="66"/>
    </row>
    <row r="637" spans="1:41" s="22" customFormat="1" ht="42" customHeight="1" x14ac:dyDescent="0.15">
      <c r="A637" s="43"/>
      <c r="B637" s="44"/>
      <c r="C637" s="113" t="s">
        <v>154</v>
      </c>
      <c r="D637" s="112" t="s">
        <v>443</v>
      </c>
      <c r="E637" s="115" t="s">
        <v>444</v>
      </c>
      <c r="F637" s="45"/>
      <c r="G637" s="83"/>
      <c r="H637" s="47" t="s">
        <v>445</v>
      </c>
      <c r="I637" s="48">
        <v>0.5</v>
      </c>
      <c r="J637" s="49">
        <v>0.3</v>
      </c>
      <c r="K637" s="49">
        <v>0.2</v>
      </c>
      <c r="L637" s="49"/>
      <c r="M637" s="49"/>
      <c r="N637" s="50">
        <f t="shared" si="440"/>
        <v>1</v>
      </c>
      <c r="O637" s="212">
        <v>1.03</v>
      </c>
      <c r="P637" s="52">
        <v>35</v>
      </c>
      <c r="Q637" s="166">
        <v>33.799999999999997</v>
      </c>
      <c r="R637" s="53">
        <v>33.799999999999997</v>
      </c>
      <c r="S637" s="53"/>
      <c r="T637" s="53"/>
      <c r="U637" s="54">
        <f t="shared" si="441"/>
        <v>14.17</v>
      </c>
      <c r="V637" s="55">
        <f t="shared" si="442"/>
        <v>14</v>
      </c>
      <c r="W637" s="197">
        <v>59221029000</v>
      </c>
      <c r="X637" s="197">
        <v>10000000000</v>
      </c>
      <c r="Y637" s="56">
        <v>39723497000</v>
      </c>
      <c r="Z637" s="56"/>
      <c r="AA637" s="56"/>
      <c r="AB637" s="58">
        <f t="shared" si="435"/>
        <v>1.23</v>
      </c>
      <c r="AC637" s="54">
        <f t="shared" si="443"/>
        <v>15.2028</v>
      </c>
      <c r="AD637" s="478">
        <f t="shared" si="431"/>
        <v>12</v>
      </c>
      <c r="AE637" s="54">
        <v>44</v>
      </c>
      <c r="AF637" s="54"/>
      <c r="AG637" s="491">
        <v>32</v>
      </c>
      <c r="AH637" s="60"/>
      <c r="AI637" s="55"/>
      <c r="AJ637" s="61"/>
      <c r="AK637" s="62"/>
      <c r="AL637" s="63"/>
      <c r="AM637" s="64"/>
      <c r="AN637" s="65"/>
      <c r="AO637" s="66"/>
    </row>
    <row r="638" spans="1:41" s="22" customFormat="1" ht="42" customHeight="1" x14ac:dyDescent="0.15">
      <c r="A638" s="43"/>
      <c r="B638" s="44"/>
      <c r="C638" s="247" t="s">
        <v>413</v>
      </c>
      <c r="D638" s="112" t="s">
        <v>418</v>
      </c>
      <c r="E638" s="112" t="s">
        <v>408</v>
      </c>
      <c r="F638" s="82"/>
      <c r="G638" s="83"/>
      <c r="H638" s="47" t="s">
        <v>45</v>
      </c>
      <c r="I638" s="48">
        <v>0.51</v>
      </c>
      <c r="J638" s="49">
        <v>0.49</v>
      </c>
      <c r="K638" s="49"/>
      <c r="L638" s="49"/>
      <c r="M638" s="49"/>
      <c r="N638" s="50">
        <f t="shared" si="440"/>
        <v>1</v>
      </c>
      <c r="O638" s="212">
        <v>1.03</v>
      </c>
      <c r="P638" s="52">
        <v>35</v>
      </c>
      <c r="Q638" s="53">
        <v>33.799999999999997</v>
      </c>
      <c r="R638" s="53">
        <v>32</v>
      </c>
      <c r="S638" s="53"/>
      <c r="T638" s="53"/>
      <c r="U638" s="54">
        <f t="shared" si="441"/>
        <v>14.18</v>
      </c>
      <c r="V638" s="55">
        <f t="shared" si="442"/>
        <v>14</v>
      </c>
      <c r="W638" s="181">
        <v>23191739000</v>
      </c>
      <c r="X638" s="75">
        <v>74910120000</v>
      </c>
      <c r="Y638" s="56"/>
      <c r="Z638" s="56"/>
      <c r="AA638" s="56"/>
      <c r="AB638" s="58">
        <f t="shared" si="435"/>
        <v>1.47</v>
      </c>
      <c r="AC638" s="54">
        <f t="shared" si="443"/>
        <v>18.1692</v>
      </c>
      <c r="AD638" s="478">
        <f t="shared" si="431"/>
        <v>12</v>
      </c>
      <c r="AE638" s="54">
        <v>44</v>
      </c>
      <c r="AF638" s="54"/>
      <c r="AG638" s="491">
        <v>32</v>
      </c>
      <c r="AH638" s="60"/>
      <c r="AI638" s="55"/>
      <c r="AJ638" s="61"/>
      <c r="AK638" s="62"/>
      <c r="AL638" s="63"/>
      <c r="AM638" s="64"/>
      <c r="AN638" s="65"/>
      <c r="AO638" s="66"/>
    </row>
    <row r="639" spans="1:41" s="22" customFormat="1" ht="42" customHeight="1" x14ac:dyDescent="0.15">
      <c r="A639" s="43"/>
      <c r="B639" s="44"/>
      <c r="C639" s="113" t="s">
        <v>410</v>
      </c>
      <c r="D639" s="112" t="s">
        <v>446</v>
      </c>
      <c r="E639" s="45" t="s">
        <v>447</v>
      </c>
      <c r="F639" s="45"/>
      <c r="G639" s="83"/>
      <c r="H639" s="47" t="s">
        <v>411</v>
      </c>
      <c r="I639" s="48">
        <v>0.5</v>
      </c>
      <c r="J639" s="49">
        <v>0.3</v>
      </c>
      <c r="K639" s="49">
        <v>0.2</v>
      </c>
      <c r="L639" s="49"/>
      <c r="M639" s="49"/>
      <c r="N639" s="50">
        <f t="shared" si="440"/>
        <v>1</v>
      </c>
      <c r="O639" s="212">
        <v>1.03</v>
      </c>
      <c r="P639" s="52">
        <v>35</v>
      </c>
      <c r="Q639" s="53">
        <v>33.799999999999997</v>
      </c>
      <c r="R639" s="53">
        <v>32</v>
      </c>
      <c r="S639" s="53"/>
      <c r="T639" s="53"/>
      <c r="U639" s="54">
        <f t="shared" si="441"/>
        <v>14.02</v>
      </c>
      <c r="V639" s="55">
        <f t="shared" si="442"/>
        <v>14</v>
      </c>
      <c r="W639" s="181">
        <v>72347823000</v>
      </c>
      <c r="X639" s="201">
        <v>10000000000</v>
      </c>
      <c r="Y639" s="56"/>
      <c r="Z639" s="56"/>
      <c r="AA639" s="56"/>
      <c r="AB639" s="58">
        <f t="shared" si="435"/>
        <v>1.19</v>
      </c>
      <c r="AC639" s="54">
        <f t="shared" si="443"/>
        <v>14.708399999999999</v>
      </c>
      <c r="AD639" s="478">
        <f t="shared" si="431"/>
        <v>12</v>
      </c>
      <c r="AE639" s="54">
        <v>44</v>
      </c>
      <c r="AF639" s="54"/>
      <c r="AG639" s="491">
        <v>32</v>
      </c>
      <c r="AH639" s="60"/>
      <c r="AI639" s="55"/>
      <c r="AJ639" s="61"/>
      <c r="AK639" s="62"/>
      <c r="AL639" s="63"/>
      <c r="AM639" s="64"/>
      <c r="AN639" s="65"/>
      <c r="AO639" s="66"/>
    </row>
    <row r="640" spans="1:41" s="22" customFormat="1" ht="42" customHeight="1" x14ac:dyDescent="0.15">
      <c r="A640" s="43"/>
      <c r="B640" s="44"/>
      <c r="C640" s="109" t="s">
        <v>370</v>
      </c>
      <c r="D640" s="80"/>
      <c r="E640" s="103" t="s">
        <v>431</v>
      </c>
      <c r="F640" s="82"/>
      <c r="G640" s="83"/>
      <c r="H640" s="47" t="s">
        <v>423</v>
      </c>
      <c r="I640" s="48">
        <v>0.5</v>
      </c>
      <c r="J640" s="49">
        <v>0.3</v>
      </c>
      <c r="K640" s="49">
        <v>0.2</v>
      </c>
      <c r="L640" s="49"/>
      <c r="M640" s="49"/>
      <c r="N640" s="50">
        <f t="shared" si="440"/>
        <v>1</v>
      </c>
      <c r="O640" s="212">
        <v>1.03</v>
      </c>
      <c r="P640" s="52">
        <v>35</v>
      </c>
      <c r="Q640" s="53">
        <v>33.799999999999997</v>
      </c>
      <c r="R640" s="53">
        <v>33.799999999999997</v>
      </c>
      <c r="S640" s="53"/>
      <c r="T640" s="53"/>
      <c r="U640" s="54">
        <f t="shared" si="441"/>
        <v>14.17</v>
      </c>
      <c r="V640" s="55">
        <f t="shared" si="442"/>
        <v>14</v>
      </c>
      <c r="W640" s="75">
        <v>88447428000</v>
      </c>
      <c r="X640" s="75"/>
      <c r="Y640" s="75"/>
      <c r="Z640" s="181"/>
      <c r="AA640" s="56"/>
      <c r="AB640" s="58">
        <f t="shared" si="435"/>
        <v>1.34</v>
      </c>
      <c r="AC640" s="54">
        <f t="shared" si="443"/>
        <v>16.562400000000004</v>
      </c>
      <c r="AD640" s="478">
        <f t="shared" si="431"/>
        <v>12</v>
      </c>
      <c r="AE640" s="54">
        <v>44</v>
      </c>
      <c r="AF640" s="54"/>
      <c r="AG640" s="491">
        <v>32</v>
      </c>
      <c r="AH640" s="60"/>
      <c r="AI640" s="55"/>
      <c r="AJ640" s="61"/>
      <c r="AK640" s="62"/>
      <c r="AL640" s="63"/>
      <c r="AM640" s="64"/>
      <c r="AN640" s="65"/>
      <c r="AO640" s="66"/>
    </row>
    <row r="641" spans="1:41" s="22" customFormat="1" ht="42" customHeight="1" x14ac:dyDescent="0.15">
      <c r="A641" s="43"/>
      <c r="B641" s="44"/>
      <c r="C641" s="215" t="s">
        <v>176</v>
      </c>
      <c r="D641" s="112" t="s">
        <v>373</v>
      </c>
      <c r="E641" s="45" t="s">
        <v>448</v>
      </c>
      <c r="F641" s="73"/>
      <c r="G641" s="83"/>
      <c r="H641" s="47" t="s">
        <v>449</v>
      </c>
      <c r="I641" s="48">
        <v>0.51</v>
      </c>
      <c r="J641" s="49">
        <v>0.49</v>
      </c>
      <c r="K641" s="49">
        <v>0</v>
      </c>
      <c r="L641" s="49"/>
      <c r="M641" s="49"/>
      <c r="N641" s="50">
        <f t="shared" si="440"/>
        <v>1</v>
      </c>
      <c r="O641" s="212">
        <v>1.03</v>
      </c>
      <c r="P641" s="52">
        <v>35</v>
      </c>
      <c r="Q641" s="53">
        <v>33.799999999999997</v>
      </c>
      <c r="R641" s="53">
        <v>33.799999999999997</v>
      </c>
      <c r="S641" s="53"/>
      <c r="T641" s="53"/>
      <c r="U641" s="54">
        <f t="shared" si="441"/>
        <v>14.18</v>
      </c>
      <c r="V641" s="55">
        <f t="shared" si="442"/>
        <v>14</v>
      </c>
      <c r="W641" s="75">
        <v>26431875000</v>
      </c>
      <c r="X641" s="75">
        <v>40041956000</v>
      </c>
      <c r="Y641" s="56">
        <v>45900000000</v>
      </c>
      <c r="Z641" s="56"/>
      <c r="AA641" s="56"/>
      <c r="AB641" s="58">
        <f t="shared" si="435"/>
        <v>1</v>
      </c>
      <c r="AC641" s="54">
        <f t="shared" si="443"/>
        <v>12.36</v>
      </c>
      <c r="AD641" s="478">
        <f t="shared" si="431"/>
        <v>12</v>
      </c>
      <c r="AE641" s="54">
        <v>44</v>
      </c>
      <c r="AF641" s="54"/>
      <c r="AG641" s="491">
        <v>32</v>
      </c>
      <c r="AH641" s="60"/>
      <c r="AI641" s="55"/>
      <c r="AJ641" s="61"/>
      <c r="AK641" s="62"/>
      <c r="AL641" s="63"/>
      <c r="AM641" s="64"/>
      <c r="AN641" s="65"/>
      <c r="AO641" s="66"/>
    </row>
    <row r="642" spans="1:41" s="22" customFormat="1" ht="42" customHeight="1" x14ac:dyDescent="0.15">
      <c r="A642" s="43"/>
      <c r="B642" s="248"/>
      <c r="C642" s="80"/>
      <c r="D642" s="73"/>
      <c r="E642" s="73"/>
      <c r="F642" s="80"/>
      <c r="G642" s="83"/>
      <c r="H642" s="47"/>
      <c r="I642" s="48"/>
      <c r="J642" s="49"/>
      <c r="K642" s="49"/>
      <c r="L642" s="49"/>
      <c r="M642" s="49"/>
      <c r="N642" s="50"/>
      <c r="O642" s="212"/>
      <c r="P642" s="52"/>
      <c r="Q642" s="53"/>
      <c r="R642" s="53"/>
      <c r="S642" s="53"/>
      <c r="T642" s="53"/>
      <c r="U642" s="54"/>
      <c r="V642" s="55"/>
      <c r="W642" s="201"/>
      <c r="X642" s="201"/>
      <c r="Y642" s="56"/>
      <c r="Z642" s="56"/>
      <c r="AA642" s="56"/>
      <c r="AB642" s="58">
        <f t="shared" si="435"/>
        <v>0</v>
      </c>
      <c r="AC642" s="54"/>
      <c r="AD642" s="478">
        <f t="shared" si="431"/>
        <v>0</v>
      </c>
      <c r="AE642" s="54"/>
      <c r="AF642" s="54"/>
      <c r="AG642" s="491">
        <v>32</v>
      </c>
      <c r="AH642" s="60"/>
      <c r="AI642" s="55"/>
      <c r="AJ642" s="61"/>
      <c r="AK642" s="62"/>
      <c r="AL642" s="63"/>
      <c r="AM642" s="64"/>
      <c r="AN642" s="65"/>
      <c r="AO642" s="66"/>
    </row>
    <row r="643" spans="1:41" s="22" customFormat="1" ht="63" customHeight="1" x14ac:dyDescent="0.15">
      <c r="A643" s="43"/>
      <c r="B643" s="44"/>
      <c r="C643" s="45"/>
      <c r="D643" s="170"/>
      <c r="E643" s="170"/>
      <c r="F643" s="82"/>
      <c r="G643" s="204"/>
      <c r="H643" s="47"/>
      <c r="I643" s="187">
        <v>0.51</v>
      </c>
      <c r="J643" s="188">
        <v>0.49</v>
      </c>
      <c r="K643" s="188"/>
      <c r="L643" s="188"/>
      <c r="M643" s="188"/>
      <c r="N643" s="189">
        <f>SUM(I643:M643)</f>
        <v>1</v>
      </c>
      <c r="O643" s="211">
        <v>1.03</v>
      </c>
      <c r="P643" s="191">
        <v>33.799999999999997</v>
      </c>
      <c r="Q643" s="192">
        <v>35</v>
      </c>
      <c r="R643" s="193"/>
      <c r="S643" s="192"/>
      <c r="T643" s="194"/>
      <c r="U643" s="195">
        <f>ROUND((((P643*14/35*I643)+(Q643*14/35*J643)+(R643*14/35*K643)+(S643*14/35*L643)+(T643*14/35*M643))*O643),2)</f>
        <v>14.17</v>
      </c>
      <c r="V643" s="196">
        <f>IF(U643&gt;=14,14,U643)</f>
        <v>14</v>
      </c>
      <c r="W643" s="181">
        <v>26989832000</v>
      </c>
      <c r="X643" s="75">
        <v>54036305000</v>
      </c>
      <c r="Y643" s="75"/>
      <c r="Z643" s="68"/>
      <c r="AA643" s="68"/>
      <c r="AB643" s="58">
        <f t="shared" si="435"/>
        <v>1.22</v>
      </c>
      <c r="AC643" s="195">
        <f>12*AB643*O643</f>
        <v>15.0792</v>
      </c>
      <c r="AD643" s="478">
        <f t="shared" si="431"/>
        <v>12</v>
      </c>
      <c r="AE643" s="195">
        <v>44</v>
      </c>
      <c r="AF643" s="54"/>
      <c r="AG643" s="491">
        <v>32</v>
      </c>
      <c r="AH643" s="60"/>
      <c r="AI643" s="55"/>
      <c r="AJ643" s="61"/>
      <c r="AK643" s="62"/>
      <c r="AL643" s="63"/>
      <c r="AM643" s="64"/>
      <c r="AN643" s="65"/>
      <c r="AO643" s="66"/>
    </row>
    <row r="644" spans="1:41" s="22" customFormat="1" ht="42" customHeight="1" x14ac:dyDescent="0.15">
      <c r="A644" s="43"/>
      <c r="B644" s="44"/>
      <c r="C644" s="220" t="s">
        <v>450</v>
      </c>
      <c r="D644" s="45" t="s">
        <v>451</v>
      </c>
      <c r="E644" s="45"/>
      <c r="F644" s="80"/>
      <c r="G644" s="83"/>
      <c r="H644" s="47" t="s">
        <v>452</v>
      </c>
      <c r="I644" s="48">
        <v>0.51</v>
      </c>
      <c r="J644" s="49">
        <v>0.49</v>
      </c>
      <c r="K644" s="49"/>
      <c r="L644" s="49"/>
      <c r="M644" s="49"/>
      <c r="N644" s="50">
        <f>SUM(I644:M644)</f>
        <v>1</v>
      </c>
      <c r="O644" s="212">
        <v>1.03</v>
      </c>
      <c r="P644" s="52">
        <v>35</v>
      </c>
      <c r="Q644" s="53">
        <v>33.799999999999997</v>
      </c>
      <c r="R644" s="53"/>
      <c r="S644" s="53"/>
      <c r="T644" s="53"/>
      <c r="U644" s="54">
        <f>ROUND((((P644*14/35*I644)+(Q644*14/35*J644)+(R644*14/35*K644)+(S644*14/35*L644)+(T644*14/35*M644))*O644),2)</f>
        <v>14.18</v>
      </c>
      <c r="V644" s="55">
        <f>IF(U644&gt;=14,14,U644)</f>
        <v>14</v>
      </c>
      <c r="W644" s="181">
        <v>35950786000</v>
      </c>
      <c r="X644" s="75">
        <v>39170914000</v>
      </c>
      <c r="Y644" s="56"/>
      <c r="Z644" s="56"/>
      <c r="AA644" s="56"/>
      <c r="AB644" s="58">
        <f t="shared" si="435"/>
        <v>1.1399999999999999</v>
      </c>
      <c r="AC644" s="54">
        <f>12*AB644*O644</f>
        <v>14.090400000000001</v>
      </c>
      <c r="AD644" s="478">
        <f t="shared" si="431"/>
        <v>12</v>
      </c>
      <c r="AE644" s="54">
        <v>44</v>
      </c>
      <c r="AF644" s="54"/>
      <c r="AG644" s="491">
        <v>32</v>
      </c>
      <c r="AH644" s="60"/>
      <c r="AI644" s="55"/>
      <c r="AJ644" s="61"/>
      <c r="AK644" s="62"/>
      <c r="AL644" s="63"/>
      <c r="AM644" s="64"/>
      <c r="AN644" s="65"/>
      <c r="AO644" s="66"/>
    </row>
    <row r="645" spans="1:41" s="22" customFormat="1" ht="24.95" customHeight="1" x14ac:dyDescent="0.15">
      <c r="A645" s="177"/>
      <c r="B645" s="171"/>
      <c r="C645" s="249"/>
      <c r="D645" s="250"/>
      <c r="E645" s="251"/>
      <c r="F645" s="251"/>
      <c r="G645" s="251"/>
      <c r="H645" s="252"/>
      <c r="I645" s="253"/>
      <c r="J645" s="250"/>
      <c r="K645" s="251"/>
      <c r="L645" s="250"/>
      <c r="M645" s="251"/>
      <c r="N645" s="254"/>
      <c r="O645" s="252"/>
      <c r="P645" s="253"/>
      <c r="Q645" s="250"/>
      <c r="R645" s="251"/>
      <c r="S645" s="250"/>
      <c r="T645" s="251"/>
      <c r="U645" s="147"/>
      <c r="V645" s="255"/>
      <c r="W645" s="242"/>
      <c r="X645" s="256"/>
      <c r="Y645" s="257"/>
      <c r="Z645" s="256"/>
      <c r="AA645" s="257"/>
      <c r="AB645" s="58">
        <f t="shared" si="435"/>
        <v>0</v>
      </c>
      <c r="AC645" s="151"/>
      <c r="AD645" s="478">
        <f t="shared" si="431"/>
        <v>0</v>
      </c>
      <c r="AE645" s="259"/>
      <c r="AF645" s="259"/>
      <c r="AG645" s="491">
        <v>32</v>
      </c>
      <c r="AH645" s="60"/>
      <c r="AI645" s="55"/>
      <c r="AJ645" s="61"/>
      <c r="AK645" s="62"/>
      <c r="AL645" s="63"/>
      <c r="AM645" s="64"/>
      <c r="AN645" s="65"/>
      <c r="AO645" s="66"/>
    </row>
    <row r="646" spans="1:41" s="22" customFormat="1" ht="24.95" customHeight="1" x14ac:dyDescent="0.15">
      <c r="A646" s="177"/>
      <c r="B646" s="171"/>
      <c r="C646" s="249"/>
      <c r="D646" s="250"/>
      <c r="E646" s="251"/>
      <c r="F646" s="251"/>
      <c r="G646" s="251"/>
      <c r="H646" s="252"/>
      <c r="I646" s="253"/>
      <c r="J646" s="250"/>
      <c r="K646" s="251"/>
      <c r="L646" s="250"/>
      <c r="M646" s="251"/>
      <c r="N646" s="254"/>
      <c r="O646" s="252"/>
      <c r="P646" s="253"/>
      <c r="Q646" s="250"/>
      <c r="R646" s="251"/>
      <c r="S646" s="250"/>
      <c r="T646" s="251"/>
      <c r="U646" s="147"/>
      <c r="V646" s="255"/>
      <c r="W646" s="242"/>
      <c r="X646" s="256"/>
      <c r="Y646" s="257"/>
      <c r="Z646" s="256"/>
      <c r="AA646" s="257"/>
      <c r="AB646" s="58">
        <f t="shared" si="435"/>
        <v>0</v>
      </c>
      <c r="AC646" s="151"/>
      <c r="AD646" s="478">
        <f t="shared" si="431"/>
        <v>0</v>
      </c>
      <c r="AE646" s="259"/>
      <c r="AF646" s="259"/>
      <c r="AG646" s="491">
        <v>32</v>
      </c>
      <c r="AH646" s="60"/>
      <c r="AI646" s="55"/>
      <c r="AJ646" s="61"/>
      <c r="AK646" s="62"/>
      <c r="AL646" s="63"/>
      <c r="AM646" s="64"/>
      <c r="AN646" s="65"/>
      <c r="AO646" s="66"/>
    </row>
    <row r="647" spans="1:41" s="22" customFormat="1" ht="42" customHeight="1" x14ac:dyDescent="0.15">
      <c r="A647" s="43"/>
      <c r="B647" s="44"/>
      <c r="C647" s="113" t="s">
        <v>402</v>
      </c>
      <c r="D647" s="112" t="s">
        <v>373</v>
      </c>
      <c r="E647" s="112" t="s">
        <v>441</v>
      </c>
      <c r="F647" s="104" t="s">
        <v>453</v>
      </c>
      <c r="G647" s="231" t="s">
        <v>454</v>
      </c>
      <c r="H647" s="175" t="s">
        <v>455</v>
      </c>
      <c r="I647" s="48">
        <v>0.51</v>
      </c>
      <c r="J647" s="49">
        <v>0.49</v>
      </c>
      <c r="K647" s="49"/>
      <c r="L647" s="49"/>
      <c r="M647" s="49"/>
      <c r="N647" s="50">
        <f t="shared" ref="N647:N659" si="444">SUM(I647:M647)</f>
        <v>1</v>
      </c>
      <c r="O647" s="212">
        <v>1.03</v>
      </c>
      <c r="P647" s="52">
        <v>35</v>
      </c>
      <c r="Q647" s="53">
        <v>33.799999999999997</v>
      </c>
      <c r="R647" s="53"/>
      <c r="S647" s="53"/>
      <c r="T647" s="53"/>
      <c r="U647" s="54">
        <f>ROUND((((P647*14/35*I647)+(Q647*14/35*J647)+(R647*14/35*K647)+(S647*14/35*L647)+(T647*14/35*M647))*O647),2)</f>
        <v>14.18</v>
      </c>
      <c r="V647" s="55">
        <f>IF(U647&gt;=14,14,U647)</f>
        <v>14</v>
      </c>
      <c r="W647" s="75">
        <v>18059093000</v>
      </c>
      <c r="X647" s="75">
        <v>46211870000</v>
      </c>
      <c r="Y647" s="56"/>
      <c r="Z647" s="56"/>
      <c r="AA647" s="56"/>
      <c r="AB647" s="58">
        <f t="shared" si="435"/>
        <v>0.97</v>
      </c>
      <c r="AC647" s="54">
        <f>12*AB647*O647</f>
        <v>11.9892</v>
      </c>
      <c r="AD647" s="478">
        <f t="shared" si="431"/>
        <v>11.9892</v>
      </c>
      <c r="AE647" s="54">
        <v>44</v>
      </c>
      <c r="AF647" s="54"/>
      <c r="AG647" s="491">
        <v>32</v>
      </c>
      <c r="AH647" s="60"/>
      <c r="AI647" s="55"/>
      <c r="AJ647" s="61"/>
      <c r="AK647" s="62"/>
      <c r="AL647" s="63"/>
      <c r="AM647" s="64"/>
      <c r="AN647" s="65"/>
      <c r="AO647" s="66"/>
    </row>
    <row r="648" spans="1:41" s="22" customFormat="1" ht="42" customHeight="1" x14ac:dyDescent="0.15">
      <c r="A648" s="43"/>
      <c r="B648" s="44"/>
      <c r="C648" s="112" t="s">
        <v>328</v>
      </c>
      <c r="D648" s="115" t="s">
        <v>456</v>
      </c>
      <c r="E648" s="115" t="s">
        <v>444</v>
      </c>
      <c r="F648" s="82" t="s">
        <v>457</v>
      </c>
      <c r="G648" s="83" t="s">
        <v>458</v>
      </c>
      <c r="H648" s="175"/>
      <c r="I648" s="48">
        <v>0.41</v>
      </c>
      <c r="J648" s="49">
        <v>0.39</v>
      </c>
      <c r="K648" s="49">
        <v>0.2</v>
      </c>
      <c r="L648" s="49"/>
      <c r="M648" s="49"/>
      <c r="N648" s="50">
        <f t="shared" si="444"/>
        <v>1</v>
      </c>
      <c r="O648" s="212">
        <v>1.03</v>
      </c>
      <c r="P648" s="52">
        <v>33.799999999999997</v>
      </c>
      <c r="Q648" s="53">
        <v>35</v>
      </c>
      <c r="R648" s="53">
        <v>33.799999999999997</v>
      </c>
      <c r="S648" s="53"/>
      <c r="T648" s="53"/>
      <c r="U648" s="54">
        <f>ROUND((((P648*14/35*I648)+(Q648*14/35*J648)+(R648*14/35*K648)+(S648*14/35*L648)+(T648*14/35*M648))*O648),2)</f>
        <v>14.12</v>
      </c>
      <c r="V648" s="55">
        <f>IF(U648&gt;=14,14,U648)</f>
        <v>14</v>
      </c>
      <c r="W648" s="181">
        <v>5188926000</v>
      </c>
      <c r="X648" s="201">
        <v>127897587000</v>
      </c>
      <c r="Y648" s="75"/>
      <c r="Z648" s="56"/>
      <c r="AA648" s="56"/>
      <c r="AB648" s="58">
        <f t="shared" si="435"/>
        <v>1.58</v>
      </c>
      <c r="AC648" s="54">
        <f>12*AB648*O648</f>
        <v>19.5288</v>
      </c>
      <c r="AD648" s="478">
        <f t="shared" si="431"/>
        <v>12</v>
      </c>
      <c r="AE648" s="54">
        <v>44</v>
      </c>
      <c r="AF648" s="54"/>
      <c r="AG648" s="491">
        <v>32</v>
      </c>
      <c r="AH648" s="60"/>
      <c r="AI648" s="55"/>
      <c r="AJ648" s="61"/>
      <c r="AK648" s="62"/>
      <c r="AL648" s="63"/>
      <c r="AM648" s="64"/>
      <c r="AN648" s="65"/>
      <c r="AO648" s="66"/>
    </row>
    <row r="649" spans="1:41" s="22" customFormat="1" ht="42" customHeight="1" x14ac:dyDescent="0.15">
      <c r="A649" s="43"/>
      <c r="B649" s="44"/>
      <c r="C649" s="220" t="s">
        <v>450</v>
      </c>
      <c r="D649" s="112" t="s">
        <v>459</v>
      </c>
      <c r="E649" s="45"/>
      <c r="F649" s="82" t="s">
        <v>460</v>
      </c>
      <c r="G649" s="231"/>
      <c r="H649" s="175"/>
      <c r="I649" s="48">
        <v>0.51</v>
      </c>
      <c r="J649" s="49">
        <v>0.49</v>
      </c>
      <c r="K649" s="49"/>
      <c r="L649" s="49"/>
      <c r="M649" s="49"/>
      <c r="N649" s="50">
        <f t="shared" si="444"/>
        <v>1</v>
      </c>
      <c r="O649" s="212">
        <v>1.03</v>
      </c>
      <c r="P649" s="52">
        <v>35</v>
      </c>
      <c r="Q649" s="53">
        <v>33.799999999999997</v>
      </c>
      <c r="R649" s="53"/>
      <c r="S649" s="53"/>
      <c r="T649" s="53"/>
      <c r="U649" s="54">
        <f>ROUND((((P649*14/35*I649)+(Q649*14/35*J649)+(R649*14/35*K649)+(S649*14/35*L649)+(T649*14/35*M649))*O649),2)</f>
        <v>14.18</v>
      </c>
      <c r="V649" s="55">
        <f>IF(U649&gt;=14,14,U649)</f>
        <v>14</v>
      </c>
      <c r="W649" s="181">
        <v>35950786000</v>
      </c>
      <c r="X649" s="75">
        <v>26545568000</v>
      </c>
      <c r="Y649" s="56"/>
      <c r="Z649" s="56"/>
      <c r="AA649" s="56"/>
      <c r="AB649" s="58">
        <f t="shared" si="435"/>
        <v>0.95</v>
      </c>
      <c r="AC649" s="54">
        <f>12*AB649*O649</f>
        <v>11.741999999999999</v>
      </c>
      <c r="AD649" s="478">
        <f t="shared" si="431"/>
        <v>11.741999999999999</v>
      </c>
      <c r="AE649" s="54">
        <v>44</v>
      </c>
      <c r="AF649" s="54"/>
      <c r="AG649" s="491">
        <v>32</v>
      </c>
      <c r="AH649" s="60"/>
      <c r="AI649" s="55"/>
      <c r="AJ649" s="61"/>
      <c r="AK649" s="62"/>
      <c r="AL649" s="63"/>
      <c r="AM649" s="64"/>
      <c r="AN649" s="65"/>
      <c r="AO649" s="66"/>
    </row>
    <row r="650" spans="1:41" s="22" customFormat="1" ht="42" customHeight="1" x14ac:dyDescent="0.15">
      <c r="A650" s="43"/>
      <c r="B650" s="44"/>
      <c r="C650" s="220" t="s">
        <v>461</v>
      </c>
      <c r="D650" s="224" t="s">
        <v>314</v>
      </c>
      <c r="E650" s="45"/>
      <c r="F650" s="82"/>
      <c r="G650" s="83"/>
      <c r="H650" s="47"/>
      <c r="I650" s="48">
        <v>0.51</v>
      </c>
      <c r="J650" s="49">
        <v>0.49</v>
      </c>
      <c r="K650" s="49"/>
      <c r="L650" s="49"/>
      <c r="M650" s="49"/>
      <c r="N650" s="50">
        <f t="shared" si="444"/>
        <v>1</v>
      </c>
      <c r="O650" s="212">
        <v>1.03</v>
      </c>
      <c r="P650" s="52">
        <v>33.799999999999997</v>
      </c>
      <c r="Q650" s="53">
        <v>35</v>
      </c>
      <c r="R650" s="53"/>
      <c r="S650" s="53"/>
      <c r="T650" s="53"/>
      <c r="U650" s="54">
        <f>ROUND((((P650*14/35*I650)+(Q650*14/35*J650)+(R650*14/35*K650)+(S650*14/35*L650)+(T650*14/35*M650))*O650),2)</f>
        <v>14.17</v>
      </c>
      <c r="V650" s="55">
        <f t="shared" ref="V650:V659" si="445">IF(U650&gt;=14,14,U650)</f>
        <v>14</v>
      </c>
      <c r="W650" s="201">
        <v>25064419000</v>
      </c>
      <c r="X650" s="201">
        <v>37944440000</v>
      </c>
      <c r="Y650" s="56"/>
      <c r="Z650" s="56"/>
      <c r="AA650" s="56"/>
      <c r="AB650" s="58">
        <f t="shared" si="435"/>
        <v>0.95</v>
      </c>
      <c r="AC650" s="54">
        <f>12*AB650*O650</f>
        <v>11.741999999999999</v>
      </c>
      <c r="AD650" s="478">
        <f t="shared" si="431"/>
        <v>11.741999999999999</v>
      </c>
      <c r="AE650" s="54">
        <v>44</v>
      </c>
      <c r="AF650" s="54"/>
      <c r="AG650" s="491">
        <v>32</v>
      </c>
      <c r="AH650" s="60"/>
      <c r="AI650" s="55"/>
      <c r="AJ650" s="61"/>
      <c r="AK650" s="62"/>
      <c r="AL650" s="63"/>
      <c r="AM650" s="64"/>
      <c r="AN650" s="65"/>
      <c r="AO650" s="66"/>
    </row>
    <row r="651" spans="1:41" s="22" customFormat="1" ht="42" customHeight="1" x14ac:dyDescent="0.15">
      <c r="A651" s="43"/>
      <c r="B651" s="44"/>
      <c r="C651" s="113" t="s">
        <v>221</v>
      </c>
      <c r="D651" s="112" t="s">
        <v>462</v>
      </c>
      <c r="E651" s="45"/>
      <c r="F651" s="104" t="s">
        <v>463</v>
      </c>
      <c r="G651" s="83"/>
      <c r="H651" s="47"/>
      <c r="I651" s="48">
        <v>0.51</v>
      </c>
      <c r="J651" s="49">
        <v>0.49</v>
      </c>
      <c r="K651" s="49">
        <v>0</v>
      </c>
      <c r="L651" s="49"/>
      <c r="M651" s="49"/>
      <c r="N651" s="50">
        <f t="shared" si="444"/>
        <v>1</v>
      </c>
      <c r="O651" s="212">
        <v>1.03</v>
      </c>
      <c r="P651" s="52">
        <v>33.799999999999997</v>
      </c>
      <c r="Q651" s="53">
        <v>35</v>
      </c>
      <c r="R651" s="53">
        <v>33.799999999999997</v>
      </c>
      <c r="S651" s="53"/>
      <c r="T651" s="53"/>
      <c r="U651" s="54">
        <f>ROUND((((P651*14/35*I651)+(Q651*14/35*J651)+(R651*14/35*K651)+(S651*14/35*L651)+(T651*14/35*M651))*O651),2)</f>
        <v>14.17</v>
      </c>
      <c r="V651" s="55">
        <f t="shared" si="445"/>
        <v>14</v>
      </c>
      <c r="W651" s="181">
        <v>16964948000</v>
      </c>
      <c r="X651" s="56">
        <v>46273145000</v>
      </c>
      <c r="Y651" s="75"/>
      <c r="Z651" s="56"/>
      <c r="AA651" s="56"/>
      <c r="AB651" s="58">
        <f t="shared" si="435"/>
        <v>0.95</v>
      </c>
      <c r="AC651" s="54">
        <f>12*AB651*O651</f>
        <v>11.741999999999999</v>
      </c>
      <c r="AD651" s="478">
        <f t="shared" si="431"/>
        <v>11.741999999999999</v>
      </c>
      <c r="AE651" s="54">
        <v>44</v>
      </c>
      <c r="AF651" s="54"/>
      <c r="AG651" s="491">
        <v>32</v>
      </c>
      <c r="AH651" s="60"/>
      <c r="AI651" s="55"/>
      <c r="AJ651" s="61"/>
      <c r="AK651" s="62"/>
      <c r="AL651" s="63"/>
      <c r="AM651" s="64"/>
      <c r="AN651" s="65"/>
      <c r="AO651" s="66"/>
    </row>
    <row r="652" spans="1:41" s="22" customFormat="1" ht="42" customHeight="1" x14ac:dyDescent="0.15">
      <c r="A652" s="43"/>
      <c r="B652" s="44"/>
      <c r="C652" s="112" t="s">
        <v>464</v>
      </c>
      <c r="D652" s="114" t="s">
        <v>465</v>
      </c>
      <c r="E652" s="260"/>
      <c r="F652" s="45"/>
      <c r="G652" s="83"/>
      <c r="H652" s="47"/>
      <c r="I652" s="48">
        <v>0.51</v>
      </c>
      <c r="J652" s="49">
        <v>0.49</v>
      </c>
      <c r="K652" s="49"/>
      <c r="L652" s="49"/>
      <c r="M652" s="49"/>
      <c r="N652" s="50">
        <f t="shared" si="444"/>
        <v>1</v>
      </c>
      <c r="O652" s="212">
        <v>1.03</v>
      </c>
      <c r="P652" s="52">
        <v>33.799999999999997</v>
      </c>
      <c r="Q652" s="53">
        <v>35</v>
      </c>
      <c r="R652" s="53"/>
      <c r="S652" s="53"/>
      <c r="T652" s="53"/>
      <c r="U652" s="54">
        <f t="shared" ref="U652:U659" si="446">ROUND((((P652*14/35*I652)+(Q652*14/35*J652)+(R652*14/35*K652)+(S652*14/35*L652)+(T652*14/35*M652))*O652),2)</f>
        <v>14.17</v>
      </c>
      <c r="V652" s="55">
        <f t="shared" si="445"/>
        <v>14</v>
      </c>
      <c r="W652" s="197">
        <v>14547745000</v>
      </c>
      <c r="X652" s="201">
        <v>70086993000</v>
      </c>
      <c r="Y652" s="56"/>
      <c r="Z652" s="56"/>
      <c r="AA652" s="56"/>
      <c r="AB652" s="58">
        <f t="shared" si="435"/>
        <v>1.27</v>
      </c>
      <c r="AC652" s="54">
        <f t="shared" ref="AC652:AC659" si="447">12*AB652*O652</f>
        <v>15.6972</v>
      </c>
      <c r="AD652" s="478">
        <f t="shared" si="431"/>
        <v>12</v>
      </c>
      <c r="AE652" s="54">
        <v>44</v>
      </c>
      <c r="AF652" s="54"/>
      <c r="AG652" s="491">
        <v>32</v>
      </c>
      <c r="AH652" s="60"/>
      <c r="AI652" s="55"/>
      <c r="AJ652" s="61"/>
      <c r="AK652" s="62"/>
      <c r="AL652" s="63"/>
      <c r="AM652" s="64"/>
      <c r="AN652" s="65"/>
      <c r="AO652" s="66"/>
    </row>
    <row r="653" spans="1:41" s="22" customFormat="1" ht="42" customHeight="1" x14ac:dyDescent="0.15">
      <c r="A653" s="43"/>
      <c r="B653" s="44"/>
      <c r="C653" s="45" t="s">
        <v>466</v>
      </c>
      <c r="D653" s="115" t="s">
        <v>196</v>
      </c>
      <c r="E653" s="80"/>
      <c r="F653" s="82"/>
      <c r="G653" s="83"/>
      <c r="H653" s="47" t="s">
        <v>399</v>
      </c>
      <c r="I653" s="48">
        <v>0.51</v>
      </c>
      <c r="J653" s="49">
        <v>0.49</v>
      </c>
      <c r="K653" s="49"/>
      <c r="L653" s="49"/>
      <c r="M653" s="49"/>
      <c r="N653" s="50">
        <f t="shared" si="444"/>
        <v>1</v>
      </c>
      <c r="O653" s="212">
        <v>1.03</v>
      </c>
      <c r="P653" s="52">
        <v>33.799999999999997</v>
      </c>
      <c r="Q653" s="53">
        <v>35</v>
      </c>
      <c r="R653" s="53"/>
      <c r="S653" s="53"/>
      <c r="T653" s="53"/>
      <c r="U653" s="54">
        <f t="shared" si="446"/>
        <v>14.17</v>
      </c>
      <c r="V653" s="55">
        <f t="shared" si="445"/>
        <v>14</v>
      </c>
      <c r="W653" s="181">
        <v>12496479000</v>
      </c>
      <c r="X653" s="181">
        <v>66592333000</v>
      </c>
      <c r="Y653" s="181"/>
      <c r="Z653" s="56"/>
      <c r="AA653" s="56"/>
      <c r="AB653" s="58">
        <f t="shared" si="435"/>
        <v>1.18</v>
      </c>
      <c r="AC653" s="54">
        <f t="shared" si="447"/>
        <v>14.584800000000001</v>
      </c>
      <c r="AD653" s="478">
        <f t="shared" si="431"/>
        <v>12</v>
      </c>
      <c r="AE653" s="54">
        <v>44</v>
      </c>
      <c r="AF653" s="54"/>
      <c r="AG653" s="491">
        <v>32</v>
      </c>
      <c r="AH653" s="60"/>
      <c r="AI653" s="55"/>
      <c r="AJ653" s="61"/>
      <c r="AK653" s="62"/>
      <c r="AL653" s="63"/>
      <c r="AM653" s="64"/>
      <c r="AN653" s="65"/>
      <c r="AO653" s="66"/>
    </row>
    <row r="654" spans="1:41" s="22" customFormat="1" ht="42" customHeight="1" x14ac:dyDescent="0.15">
      <c r="A654" s="43"/>
      <c r="B654" s="44"/>
      <c r="C654" s="113" t="s">
        <v>467</v>
      </c>
      <c r="D654" s="113" t="s">
        <v>129</v>
      </c>
      <c r="E654" s="112" t="s">
        <v>468</v>
      </c>
      <c r="F654" s="45"/>
      <c r="G654" s="83"/>
      <c r="H654" s="47"/>
      <c r="I654" s="48">
        <v>0.36</v>
      </c>
      <c r="J654" s="49">
        <v>0.34</v>
      </c>
      <c r="K654" s="49">
        <v>0.3</v>
      </c>
      <c r="L654" s="49"/>
      <c r="M654" s="49"/>
      <c r="N654" s="50">
        <f t="shared" si="444"/>
        <v>1</v>
      </c>
      <c r="O654" s="212">
        <v>1.03</v>
      </c>
      <c r="P654" s="52">
        <v>33.799999999999997</v>
      </c>
      <c r="Q654" s="166">
        <v>35</v>
      </c>
      <c r="R654" s="53">
        <v>33.799999999999997</v>
      </c>
      <c r="S654" s="53"/>
      <c r="T654" s="53"/>
      <c r="U654" s="54">
        <f t="shared" si="446"/>
        <v>14.09</v>
      </c>
      <c r="V654" s="55">
        <f t="shared" si="445"/>
        <v>14</v>
      </c>
      <c r="W654" s="197">
        <v>8864969000</v>
      </c>
      <c r="X654" s="197">
        <v>45910925000</v>
      </c>
      <c r="Y654" s="197">
        <v>49983037000</v>
      </c>
      <c r="Z654" s="56"/>
      <c r="AA654" s="56"/>
      <c r="AB654" s="58">
        <f t="shared" si="435"/>
        <v>1.02</v>
      </c>
      <c r="AC654" s="54">
        <f t="shared" si="447"/>
        <v>12.607200000000001</v>
      </c>
      <c r="AD654" s="478">
        <f t="shared" si="431"/>
        <v>12</v>
      </c>
      <c r="AE654" s="54">
        <v>44</v>
      </c>
      <c r="AF654" s="54"/>
      <c r="AG654" s="491">
        <v>32</v>
      </c>
      <c r="AH654" s="60"/>
      <c r="AI654" s="55"/>
      <c r="AJ654" s="61"/>
      <c r="AK654" s="62"/>
      <c r="AL654" s="63"/>
      <c r="AM654" s="64"/>
      <c r="AN654" s="65"/>
      <c r="AO654" s="66"/>
    </row>
    <row r="655" spans="1:41" s="22" customFormat="1" ht="71.25" customHeight="1" x14ac:dyDescent="0.15">
      <c r="A655" s="43"/>
      <c r="B655" s="44"/>
      <c r="C655" s="215" t="s">
        <v>469</v>
      </c>
      <c r="D655" s="109" t="s">
        <v>470</v>
      </c>
      <c r="E655" s="170"/>
      <c r="F655" s="82"/>
      <c r="G655" s="204"/>
      <c r="H655" s="47" t="s">
        <v>262</v>
      </c>
      <c r="I655" s="187">
        <v>0.68</v>
      </c>
      <c r="J655" s="188">
        <v>0.32</v>
      </c>
      <c r="K655" s="188"/>
      <c r="L655" s="188"/>
      <c r="M655" s="188"/>
      <c r="N655" s="189">
        <f t="shared" si="444"/>
        <v>1</v>
      </c>
      <c r="O655" s="190">
        <v>1.03</v>
      </c>
      <c r="P655" s="191">
        <v>35</v>
      </c>
      <c r="Q655" s="192">
        <v>32</v>
      </c>
      <c r="R655" s="193"/>
      <c r="S655" s="192"/>
      <c r="T655" s="194"/>
      <c r="U655" s="195">
        <f t="shared" si="446"/>
        <v>14.02</v>
      </c>
      <c r="V655" s="196">
        <f t="shared" si="445"/>
        <v>14</v>
      </c>
      <c r="W655" s="75">
        <v>26954563000</v>
      </c>
      <c r="X655" s="75">
        <v>40695591000</v>
      </c>
      <c r="Y655" s="75"/>
      <c r="Z655" s="68"/>
      <c r="AA655" s="68"/>
      <c r="AB655" s="58">
        <f t="shared" si="435"/>
        <v>0.95</v>
      </c>
      <c r="AC655" s="195">
        <f t="shared" si="447"/>
        <v>11.741999999999999</v>
      </c>
      <c r="AD655" s="478">
        <f t="shared" si="431"/>
        <v>11.741999999999999</v>
      </c>
      <c r="AE655" s="195">
        <v>44</v>
      </c>
      <c r="AF655" s="54"/>
      <c r="AG655" s="491">
        <v>32</v>
      </c>
      <c r="AH655" s="60"/>
      <c r="AI655" s="55"/>
      <c r="AJ655" s="61"/>
      <c r="AK655" s="62"/>
      <c r="AL655" s="63"/>
      <c r="AM655" s="64"/>
      <c r="AN655" s="65"/>
      <c r="AO655" s="66"/>
    </row>
    <row r="656" spans="1:41" s="22" customFormat="1" ht="71.25" customHeight="1" x14ac:dyDescent="0.15">
      <c r="A656" s="43"/>
      <c r="B656" s="44"/>
      <c r="C656" s="215" t="s">
        <v>471</v>
      </c>
      <c r="D656" s="109" t="s">
        <v>261</v>
      </c>
      <c r="E656" s="170"/>
      <c r="F656" s="82"/>
      <c r="G656" s="204"/>
      <c r="H656" s="47"/>
      <c r="I656" s="187">
        <v>0.51</v>
      </c>
      <c r="J656" s="188">
        <v>0.49</v>
      </c>
      <c r="K656" s="188"/>
      <c r="L656" s="188"/>
      <c r="M656" s="188"/>
      <c r="N656" s="189">
        <f t="shared" si="444"/>
        <v>1</v>
      </c>
      <c r="O656" s="190">
        <v>1.03</v>
      </c>
      <c r="P656" s="191">
        <v>33.799999999999997</v>
      </c>
      <c r="Q656" s="192">
        <v>35</v>
      </c>
      <c r="R656" s="193"/>
      <c r="S656" s="192"/>
      <c r="T656" s="194"/>
      <c r="U656" s="195">
        <f t="shared" si="446"/>
        <v>14.17</v>
      </c>
      <c r="V656" s="196">
        <f t="shared" si="445"/>
        <v>14</v>
      </c>
      <c r="W656" s="75">
        <v>11794023000</v>
      </c>
      <c r="X656" s="75">
        <v>55628226000</v>
      </c>
      <c r="Y656" s="75"/>
      <c r="Z656" s="68"/>
      <c r="AA656" s="68"/>
      <c r="AB656" s="58">
        <f t="shared" si="435"/>
        <v>1.01</v>
      </c>
      <c r="AC656" s="195">
        <f t="shared" si="447"/>
        <v>12.483600000000001</v>
      </c>
      <c r="AD656" s="478">
        <f t="shared" si="431"/>
        <v>12</v>
      </c>
      <c r="AE656" s="195">
        <v>44</v>
      </c>
      <c r="AF656" s="54"/>
      <c r="AG656" s="491">
        <v>32</v>
      </c>
      <c r="AH656" s="60"/>
      <c r="AI656" s="55"/>
      <c r="AJ656" s="61"/>
      <c r="AK656" s="62"/>
      <c r="AL656" s="63"/>
      <c r="AM656" s="64"/>
      <c r="AN656" s="65"/>
      <c r="AO656" s="66"/>
    </row>
    <row r="657" spans="1:41" s="22" customFormat="1" ht="42" customHeight="1" x14ac:dyDescent="0.15">
      <c r="A657" s="43"/>
      <c r="B657" s="44"/>
      <c r="C657" s="113" t="s">
        <v>215</v>
      </c>
      <c r="D657" s="112" t="s">
        <v>212</v>
      </c>
      <c r="E657" s="113" t="s">
        <v>354</v>
      </c>
      <c r="F657" s="112" t="s">
        <v>472</v>
      </c>
      <c r="G657" s="83"/>
      <c r="H657" s="47"/>
      <c r="I657" s="48">
        <v>0.5</v>
      </c>
      <c r="J657" s="49">
        <v>0.1</v>
      </c>
      <c r="K657" s="49">
        <v>0.2</v>
      </c>
      <c r="L657" s="49">
        <v>0.2</v>
      </c>
      <c r="M657" s="49"/>
      <c r="N657" s="50">
        <f t="shared" si="444"/>
        <v>1</v>
      </c>
      <c r="O657" s="212">
        <v>1.03</v>
      </c>
      <c r="P657" s="52">
        <v>35</v>
      </c>
      <c r="Q657" s="53">
        <v>33.799999999999997</v>
      </c>
      <c r="R657" s="53">
        <v>32</v>
      </c>
      <c r="S657" s="166">
        <v>33.799999999999997</v>
      </c>
      <c r="T657" s="53"/>
      <c r="U657" s="54">
        <f t="shared" si="446"/>
        <v>14.02</v>
      </c>
      <c r="V657" s="55">
        <f t="shared" si="445"/>
        <v>14</v>
      </c>
      <c r="W657" s="181">
        <v>140000000000</v>
      </c>
      <c r="X657" s="201"/>
      <c r="Y657" s="56"/>
      <c r="Z657" s="56"/>
      <c r="AA657" s="56"/>
      <c r="AB657" s="58">
        <f t="shared" si="435"/>
        <v>2.12</v>
      </c>
      <c r="AC657" s="54">
        <f t="shared" si="447"/>
        <v>26.203200000000002</v>
      </c>
      <c r="AD657" s="478">
        <f t="shared" ref="AD657:AD701" si="448">IF(AC657&gt;=12,12,AC657)</f>
        <v>12</v>
      </c>
      <c r="AE657" s="54">
        <v>44</v>
      </c>
      <c r="AF657" s="54"/>
      <c r="AG657" s="491">
        <v>32</v>
      </c>
      <c r="AH657" s="60"/>
      <c r="AI657" s="55"/>
      <c r="AJ657" s="61"/>
      <c r="AK657" s="62"/>
      <c r="AL657" s="63"/>
      <c r="AM657" s="64"/>
      <c r="AN657" s="65"/>
      <c r="AO657" s="66"/>
    </row>
    <row r="658" spans="1:41" s="22" customFormat="1" ht="42" customHeight="1" x14ac:dyDescent="0.15">
      <c r="A658" s="43"/>
      <c r="B658" s="44"/>
      <c r="C658" s="112" t="s">
        <v>286</v>
      </c>
      <c r="D658" s="80" t="s">
        <v>463</v>
      </c>
      <c r="E658" s="45" t="s">
        <v>460</v>
      </c>
      <c r="F658" s="112" t="s">
        <v>431</v>
      </c>
      <c r="G658" s="83"/>
      <c r="H658" s="47"/>
      <c r="I658" s="48">
        <v>0.5</v>
      </c>
      <c r="J658" s="49">
        <v>0.15</v>
      </c>
      <c r="K658" s="49">
        <v>0.15</v>
      </c>
      <c r="L658" s="49">
        <v>0.2</v>
      </c>
      <c r="M658" s="49"/>
      <c r="N658" s="50">
        <f t="shared" si="444"/>
        <v>1</v>
      </c>
      <c r="O658" s="212">
        <v>1.03</v>
      </c>
      <c r="P658" s="52">
        <v>35</v>
      </c>
      <c r="Q658" s="53">
        <v>33.799999999999997</v>
      </c>
      <c r="R658" s="53">
        <v>33.83</v>
      </c>
      <c r="S658" s="53">
        <v>33.799999999999997</v>
      </c>
      <c r="T658" s="53"/>
      <c r="U658" s="54">
        <f t="shared" si="446"/>
        <v>14.17</v>
      </c>
      <c r="V658" s="55">
        <f t="shared" si="445"/>
        <v>14</v>
      </c>
      <c r="W658" s="75">
        <v>64096961000</v>
      </c>
      <c r="X658" s="75"/>
      <c r="Y658" s="56"/>
      <c r="Z658" s="56">
        <v>26000000000</v>
      </c>
      <c r="AA658" s="56"/>
      <c r="AB658" s="58">
        <f t="shared" si="435"/>
        <v>1.1299999999999999</v>
      </c>
      <c r="AC658" s="54">
        <f t="shared" si="447"/>
        <v>13.966799999999999</v>
      </c>
      <c r="AD658" s="478">
        <f t="shared" si="448"/>
        <v>12</v>
      </c>
      <c r="AE658" s="54">
        <v>44</v>
      </c>
      <c r="AF658" s="54"/>
      <c r="AG658" s="491">
        <v>32</v>
      </c>
      <c r="AH658" s="60"/>
      <c r="AI658" s="55"/>
      <c r="AJ658" s="61"/>
      <c r="AK658" s="62"/>
      <c r="AL658" s="63"/>
      <c r="AM658" s="64"/>
      <c r="AN658" s="65"/>
      <c r="AO658" s="66"/>
    </row>
    <row r="659" spans="1:41" s="22" customFormat="1" ht="42" customHeight="1" x14ac:dyDescent="0.15">
      <c r="A659" s="43"/>
      <c r="B659" s="44"/>
      <c r="C659" s="113" t="s">
        <v>473</v>
      </c>
      <c r="D659" s="45" t="s">
        <v>474</v>
      </c>
      <c r="E659" s="112" t="s">
        <v>50</v>
      </c>
      <c r="F659" s="45"/>
      <c r="G659" s="83"/>
      <c r="H659" s="47"/>
      <c r="I659" s="48">
        <v>0.4</v>
      </c>
      <c r="J659" s="49">
        <v>0.25</v>
      </c>
      <c r="K659" s="49">
        <v>0.35</v>
      </c>
      <c r="L659" s="49"/>
      <c r="M659" s="49"/>
      <c r="N659" s="50">
        <f t="shared" si="444"/>
        <v>1</v>
      </c>
      <c r="O659" s="212">
        <v>1.03</v>
      </c>
      <c r="P659" s="52">
        <v>33.799999999999997</v>
      </c>
      <c r="Q659" s="53">
        <v>35</v>
      </c>
      <c r="R659" s="53">
        <v>33.799999999999997</v>
      </c>
      <c r="S659" s="53"/>
      <c r="T659" s="53"/>
      <c r="U659" s="54">
        <f t="shared" si="446"/>
        <v>14.05</v>
      </c>
      <c r="V659" s="55">
        <f t="shared" si="445"/>
        <v>14</v>
      </c>
      <c r="W659" s="75">
        <v>6513410000</v>
      </c>
      <c r="X659" s="75"/>
      <c r="Y659" s="56">
        <v>250000000000</v>
      </c>
      <c r="Z659" s="56"/>
      <c r="AA659" s="56"/>
      <c r="AB659" s="58">
        <f t="shared" si="435"/>
        <v>2.73</v>
      </c>
      <c r="AC659" s="54">
        <f t="shared" si="447"/>
        <v>33.742799999999995</v>
      </c>
      <c r="AD659" s="478">
        <f t="shared" si="448"/>
        <v>12</v>
      </c>
      <c r="AE659" s="54">
        <v>44</v>
      </c>
      <c r="AF659" s="54"/>
      <c r="AG659" s="491">
        <v>32</v>
      </c>
      <c r="AH659" s="60"/>
      <c r="AI659" s="55"/>
      <c r="AJ659" s="61"/>
      <c r="AK659" s="62"/>
      <c r="AL659" s="63"/>
      <c r="AM659" s="64"/>
      <c r="AN659" s="65"/>
      <c r="AO659" s="66"/>
    </row>
    <row r="660" spans="1:41" s="22" customFormat="1" ht="71.25" customHeight="1" x14ac:dyDescent="0.15">
      <c r="A660" s="43"/>
      <c r="B660" s="171"/>
      <c r="C660" s="243"/>
      <c r="D660" s="45"/>
      <c r="E660" s="104"/>
      <c r="F660" s="82"/>
      <c r="G660" s="204"/>
      <c r="H660" s="47"/>
      <c r="I660" s="187"/>
      <c r="J660" s="188"/>
      <c r="K660" s="188"/>
      <c r="L660" s="188"/>
      <c r="M660" s="188"/>
      <c r="N660" s="189"/>
      <c r="O660" s="190"/>
      <c r="P660" s="191"/>
      <c r="Q660" s="192"/>
      <c r="R660" s="193"/>
      <c r="S660" s="192"/>
      <c r="T660" s="194"/>
      <c r="U660" s="195"/>
      <c r="V660" s="196"/>
      <c r="W660" s="75"/>
      <c r="X660" s="75"/>
      <c r="Y660" s="75"/>
      <c r="Z660" s="68"/>
      <c r="AA660" s="68"/>
      <c r="AB660" s="58">
        <f t="shared" si="435"/>
        <v>0</v>
      </c>
      <c r="AC660" s="195"/>
      <c r="AD660" s="478">
        <f t="shared" si="448"/>
        <v>0</v>
      </c>
      <c r="AE660" s="195"/>
      <c r="AF660" s="54"/>
      <c r="AG660" s="491">
        <v>32</v>
      </c>
      <c r="AH660" s="60"/>
      <c r="AI660" s="55"/>
      <c r="AJ660" s="61"/>
      <c r="AK660" s="62"/>
      <c r="AL660" s="63"/>
      <c r="AM660" s="64"/>
      <c r="AN660" s="65"/>
      <c r="AO660" s="66"/>
    </row>
    <row r="661" spans="1:41" s="22" customFormat="1" ht="42" customHeight="1" x14ac:dyDescent="0.15">
      <c r="A661" s="43"/>
      <c r="B661" s="44"/>
      <c r="C661" s="82"/>
      <c r="D661" s="45"/>
      <c r="E661" s="82"/>
      <c r="F661" s="45"/>
      <c r="G661" s="204"/>
      <c r="H661" s="47"/>
      <c r="I661" s="48"/>
      <c r="J661" s="49"/>
      <c r="K661" s="49"/>
      <c r="L661" s="49"/>
      <c r="M661" s="49"/>
      <c r="N661" s="50"/>
      <c r="O661" s="212"/>
      <c r="P661" s="52"/>
      <c r="Q661" s="166"/>
      <c r="R661" s="205"/>
      <c r="S661" s="53"/>
      <c r="T661" s="206"/>
      <c r="U661" s="54"/>
      <c r="V661" s="207"/>
      <c r="W661" s="197"/>
      <c r="X661" s="197"/>
      <c r="Y661" s="197"/>
      <c r="Z661" s="56"/>
      <c r="AA661" s="56"/>
      <c r="AB661" s="58">
        <f t="shared" si="435"/>
        <v>0</v>
      </c>
      <c r="AC661" s="54"/>
      <c r="AD661" s="478">
        <f t="shared" si="448"/>
        <v>0</v>
      </c>
      <c r="AE661" s="54"/>
      <c r="AF661" s="54"/>
      <c r="AG661" s="491">
        <v>32</v>
      </c>
      <c r="AH661" s="60"/>
      <c r="AI661" s="55"/>
      <c r="AJ661" s="61"/>
      <c r="AK661" s="62"/>
      <c r="AL661" s="63"/>
      <c r="AM661" s="64"/>
      <c r="AN661" s="65"/>
      <c r="AO661" s="66"/>
    </row>
    <row r="662" spans="1:41" s="22" customFormat="1" ht="56.25" customHeight="1" x14ac:dyDescent="0.15">
      <c r="A662" s="43"/>
      <c r="B662" s="44"/>
      <c r="C662" s="82"/>
      <c r="D662" s="103" t="s">
        <v>475</v>
      </c>
      <c r="E662" s="80"/>
      <c r="F662" s="104"/>
      <c r="G662" s="204"/>
      <c r="H662" s="175"/>
      <c r="I662" s="187">
        <v>0.51</v>
      </c>
      <c r="J662" s="188">
        <v>0.49</v>
      </c>
      <c r="K662" s="188"/>
      <c r="L662" s="188"/>
      <c r="M662" s="188"/>
      <c r="N662" s="189">
        <f t="shared" ref="N662:N667" si="449">SUM(I662:M662)</f>
        <v>1</v>
      </c>
      <c r="O662" s="190">
        <v>1.03</v>
      </c>
      <c r="P662" s="191">
        <v>35</v>
      </c>
      <c r="Q662" s="192">
        <v>33.799999999999997</v>
      </c>
      <c r="R662" s="193"/>
      <c r="S662" s="192"/>
      <c r="T662" s="194"/>
      <c r="U662" s="195">
        <f t="shared" ref="U662:U667" si="450">ROUND((((P662*14/35*I662)+(Q662*14/35*J662)+(R662*14/35*K662)+(S662*14/35*L662)+(T662*14/35*M662))*O662),2)</f>
        <v>14.18</v>
      </c>
      <c r="V662" s="196">
        <f t="shared" ref="V662:V667" si="451">IF(U662&gt;=14,14,U662)</f>
        <v>14</v>
      </c>
      <c r="W662" s="75"/>
      <c r="X662" s="75">
        <v>99900000000</v>
      </c>
      <c r="Y662" s="75"/>
      <c r="Z662" s="197"/>
      <c r="AA662" s="68"/>
      <c r="AB662" s="58">
        <f t="shared" si="435"/>
        <v>1.48</v>
      </c>
      <c r="AC662" s="195">
        <f t="shared" ref="AC662:AC667" si="452">12*AB662*O662</f>
        <v>18.2928</v>
      </c>
      <c r="AD662" s="478">
        <f t="shared" si="448"/>
        <v>12</v>
      </c>
      <c r="AE662" s="195">
        <v>44</v>
      </c>
      <c r="AF662" s="54"/>
      <c r="AG662" s="491">
        <v>32</v>
      </c>
      <c r="AH662" s="60"/>
      <c r="AI662" s="55"/>
      <c r="AJ662" s="61"/>
      <c r="AK662" s="62"/>
      <c r="AL662" s="63"/>
      <c r="AM662" s="64"/>
      <c r="AN662" s="65"/>
      <c r="AO662" s="66"/>
    </row>
    <row r="663" spans="1:41" s="22" customFormat="1" ht="42" customHeight="1" x14ac:dyDescent="0.15">
      <c r="A663" s="43"/>
      <c r="B663" s="44"/>
      <c r="C663" s="82"/>
      <c r="D663" s="110" t="s">
        <v>476</v>
      </c>
      <c r="E663" s="108"/>
      <c r="F663" s="73"/>
      <c r="G663" s="83"/>
      <c r="H663" s="47"/>
      <c r="I663" s="48">
        <v>0.51</v>
      </c>
      <c r="J663" s="49">
        <v>0.49</v>
      </c>
      <c r="K663" s="49"/>
      <c r="L663" s="49"/>
      <c r="M663" s="49"/>
      <c r="N663" s="50">
        <f t="shared" si="449"/>
        <v>1</v>
      </c>
      <c r="O663" s="212">
        <v>1.03</v>
      </c>
      <c r="P663" s="52">
        <v>33.799999999999997</v>
      </c>
      <c r="Q663" s="53">
        <v>35</v>
      </c>
      <c r="R663" s="53"/>
      <c r="S663" s="53"/>
      <c r="T663" s="53"/>
      <c r="U663" s="54">
        <f t="shared" si="450"/>
        <v>14.17</v>
      </c>
      <c r="V663" s="55">
        <f t="shared" si="451"/>
        <v>14</v>
      </c>
      <c r="W663" s="197"/>
      <c r="X663" s="197">
        <v>68880576000</v>
      </c>
      <c r="Y663" s="56"/>
      <c r="Z663" s="56"/>
      <c r="AA663" s="56"/>
      <c r="AB663" s="58">
        <f t="shared" si="435"/>
        <v>1.02</v>
      </c>
      <c r="AC663" s="54">
        <f t="shared" si="452"/>
        <v>12.607200000000001</v>
      </c>
      <c r="AD663" s="478">
        <f t="shared" si="448"/>
        <v>12</v>
      </c>
      <c r="AE663" s="54">
        <v>44</v>
      </c>
      <c r="AF663" s="54"/>
      <c r="AG663" s="491">
        <v>32</v>
      </c>
      <c r="AH663" s="60"/>
      <c r="AI663" s="55"/>
      <c r="AJ663" s="61"/>
      <c r="AK663" s="62"/>
      <c r="AL663" s="63"/>
      <c r="AM663" s="64"/>
      <c r="AN663" s="65"/>
      <c r="AO663" s="66"/>
    </row>
    <row r="664" spans="1:41" s="22" customFormat="1" ht="71.25" customHeight="1" x14ac:dyDescent="0.15">
      <c r="A664" s="43"/>
      <c r="B664" s="171"/>
      <c r="C664" s="215" t="s">
        <v>469</v>
      </c>
      <c r="D664" s="180" t="s">
        <v>477</v>
      </c>
      <c r="E664" s="170"/>
      <c r="F664" s="82"/>
      <c r="G664" s="204"/>
      <c r="H664" s="47"/>
      <c r="I664" s="187">
        <v>0.49</v>
      </c>
      <c r="J664" s="188">
        <v>0.51</v>
      </c>
      <c r="K664" s="188"/>
      <c r="L664" s="188"/>
      <c r="M664" s="188"/>
      <c r="N664" s="189">
        <f t="shared" si="449"/>
        <v>1</v>
      </c>
      <c r="O664" s="190">
        <v>1.03</v>
      </c>
      <c r="P664" s="191">
        <v>35</v>
      </c>
      <c r="Q664" s="192">
        <v>35</v>
      </c>
      <c r="R664" s="193"/>
      <c r="S664" s="192"/>
      <c r="T664" s="194"/>
      <c r="U664" s="195">
        <f t="shared" si="450"/>
        <v>14.42</v>
      </c>
      <c r="V664" s="196">
        <f t="shared" si="451"/>
        <v>14</v>
      </c>
      <c r="W664" s="75">
        <v>26954563000</v>
      </c>
      <c r="X664" s="75">
        <v>36000000000</v>
      </c>
      <c r="Y664" s="75"/>
      <c r="Z664" s="68"/>
      <c r="AA664" s="68"/>
      <c r="AB664" s="58">
        <f t="shared" si="435"/>
        <v>0.96</v>
      </c>
      <c r="AC664" s="195">
        <f t="shared" si="452"/>
        <v>11.865600000000001</v>
      </c>
      <c r="AD664" s="478">
        <f t="shared" si="448"/>
        <v>11.865600000000001</v>
      </c>
      <c r="AE664" s="195">
        <v>44</v>
      </c>
      <c r="AF664" s="54"/>
      <c r="AG664" s="491">
        <v>32</v>
      </c>
      <c r="AH664" s="60"/>
      <c r="AI664" s="55"/>
      <c r="AJ664" s="61"/>
      <c r="AK664" s="62"/>
      <c r="AL664" s="63"/>
      <c r="AM664" s="64"/>
      <c r="AN664" s="65"/>
      <c r="AO664" s="66"/>
    </row>
    <row r="665" spans="1:41" s="22" customFormat="1" ht="42" customHeight="1" x14ac:dyDescent="0.15">
      <c r="A665" s="43"/>
      <c r="B665" s="44"/>
      <c r="C665" s="115" t="s">
        <v>239</v>
      </c>
      <c r="D665" s="45"/>
      <c r="E665" s="45"/>
      <c r="F665" s="82"/>
      <c r="G665" s="83"/>
      <c r="H665" s="47"/>
      <c r="I665" s="48">
        <v>0.7</v>
      </c>
      <c r="J665" s="49">
        <v>0.3</v>
      </c>
      <c r="K665" s="49"/>
      <c r="L665" s="49"/>
      <c r="M665" s="49"/>
      <c r="N665" s="50">
        <f t="shared" si="449"/>
        <v>1</v>
      </c>
      <c r="O665" s="212">
        <v>1.03</v>
      </c>
      <c r="P665" s="52">
        <v>35</v>
      </c>
      <c r="Q665" s="53">
        <v>33.799999999999997</v>
      </c>
      <c r="R665" s="53"/>
      <c r="S665" s="53"/>
      <c r="T665" s="53"/>
      <c r="U665" s="54">
        <f t="shared" si="450"/>
        <v>14.27</v>
      </c>
      <c r="V665" s="55">
        <f t="shared" si="451"/>
        <v>14</v>
      </c>
      <c r="W665" s="181">
        <v>33000000000</v>
      </c>
      <c r="X665" s="75">
        <v>28000000000</v>
      </c>
      <c r="Y665" s="56"/>
      <c r="Z665" s="56"/>
      <c r="AA665" s="56"/>
      <c r="AB665" s="58">
        <f t="shared" si="435"/>
        <v>0.95</v>
      </c>
      <c r="AC665" s="54">
        <f t="shared" si="452"/>
        <v>11.741999999999999</v>
      </c>
      <c r="AD665" s="478">
        <f t="shared" si="448"/>
        <v>11.741999999999999</v>
      </c>
      <c r="AE665" s="54">
        <v>44</v>
      </c>
      <c r="AF665" s="54"/>
      <c r="AG665" s="491">
        <v>32</v>
      </c>
      <c r="AH665" s="60"/>
      <c r="AI665" s="55"/>
      <c r="AJ665" s="61"/>
      <c r="AK665" s="62"/>
      <c r="AL665" s="63"/>
      <c r="AM665" s="64"/>
      <c r="AN665" s="65"/>
      <c r="AO665" s="66"/>
    </row>
    <row r="666" spans="1:41" s="22" customFormat="1" ht="71.25" customHeight="1" x14ac:dyDescent="0.15">
      <c r="A666" s="43"/>
      <c r="B666" s="171"/>
      <c r="C666" s="243"/>
      <c r="D666" s="170" t="s">
        <v>478</v>
      </c>
      <c r="E666" s="170"/>
      <c r="F666" s="82"/>
      <c r="G666" s="204"/>
      <c r="H666" s="47"/>
      <c r="I666" s="187">
        <v>0.3</v>
      </c>
      <c r="J666" s="188">
        <v>0.7</v>
      </c>
      <c r="K666" s="188"/>
      <c r="L666" s="188"/>
      <c r="M666" s="188"/>
      <c r="N666" s="189">
        <f t="shared" si="449"/>
        <v>1</v>
      </c>
      <c r="O666" s="190">
        <v>1.03</v>
      </c>
      <c r="P666" s="191">
        <v>35</v>
      </c>
      <c r="Q666" s="192">
        <v>35</v>
      </c>
      <c r="R666" s="193"/>
      <c r="S666" s="192"/>
      <c r="T666" s="194"/>
      <c r="U666" s="195">
        <f t="shared" si="450"/>
        <v>14.42</v>
      </c>
      <c r="V666" s="196">
        <f t="shared" si="451"/>
        <v>14</v>
      </c>
      <c r="W666" s="75"/>
      <c r="X666" s="75">
        <v>30130136000</v>
      </c>
      <c r="Y666" s="75"/>
      <c r="Z666" s="68"/>
      <c r="AA666" s="68"/>
      <c r="AB666" s="58">
        <f t="shared" si="435"/>
        <v>0.64</v>
      </c>
      <c r="AC666" s="195">
        <f t="shared" si="452"/>
        <v>7.9104000000000001</v>
      </c>
      <c r="AD666" s="478">
        <f t="shared" si="448"/>
        <v>7.9104000000000001</v>
      </c>
      <c r="AE666" s="195">
        <v>44</v>
      </c>
      <c r="AF666" s="54"/>
      <c r="AG666" s="491">
        <v>32</v>
      </c>
      <c r="AH666" s="60"/>
      <c r="AI666" s="55"/>
      <c r="AJ666" s="61"/>
      <c r="AK666" s="62"/>
      <c r="AL666" s="63"/>
      <c r="AM666" s="64"/>
      <c r="AN666" s="65"/>
      <c r="AO666" s="66"/>
    </row>
    <row r="667" spans="1:41" s="22" customFormat="1" ht="42" customHeight="1" x14ac:dyDescent="0.15">
      <c r="A667" s="43"/>
      <c r="B667" s="44"/>
      <c r="C667" s="69" t="s">
        <v>479</v>
      </c>
      <c r="D667" s="45" t="s">
        <v>480</v>
      </c>
      <c r="E667" s="261" t="s">
        <v>481</v>
      </c>
      <c r="F667" s="82" t="s">
        <v>482</v>
      </c>
      <c r="G667" s="83"/>
      <c r="H667" s="47"/>
      <c r="I667" s="48">
        <v>0.45</v>
      </c>
      <c r="J667" s="49">
        <v>0.3</v>
      </c>
      <c r="K667" s="49">
        <v>0.25</v>
      </c>
      <c r="L667" s="49"/>
      <c r="M667" s="49"/>
      <c r="N667" s="50">
        <f t="shared" si="449"/>
        <v>1</v>
      </c>
      <c r="O667" s="212">
        <v>1.03</v>
      </c>
      <c r="P667" s="52">
        <v>35</v>
      </c>
      <c r="Q667" s="53">
        <v>32</v>
      </c>
      <c r="R667" s="53">
        <v>35</v>
      </c>
      <c r="S667" s="53"/>
      <c r="T667" s="53"/>
      <c r="U667" s="54">
        <f t="shared" si="450"/>
        <v>14.05</v>
      </c>
      <c r="V667" s="55">
        <f t="shared" si="451"/>
        <v>14</v>
      </c>
      <c r="W667" s="181"/>
      <c r="X667" s="201"/>
      <c r="Y667" s="181">
        <v>236000000000</v>
      </c>
      <c r="Z667" s="56"/>
      <c r="AA667" s="56"/>
      <c r="AB667" s="58">
        <f t="shared" si="435"/>
        <v>1.79</v>
      </c>
      <c r="AC667" s="54">
        <f t="shared" si="452"/>
        <v>22.124400000000001</v>
      </c>
      <c r="AD667" s="478">
        <f t="shared" si="448"/>
        <v>12</v>
      </c>
      <c r="AE667" s="54">
        <v>44</v>
      </c>
      <c r="AF667" s="54"/>
      <c r="AG667" s="491">
        <v>32</v>
      </c>
      <c r="AH667" s="60"/>
      <c r="AI667" s="55"/>
      <c r="AJ667" s="61"/>
      <c r="AK667" s="62"/>
      <c r="AL667" s="63"/>
      <c r="AM667" s="64"/>
      <c r="AN667" s="65"/>
      <c r="AO667" s="66"/>
    </row>
    <row r="668" spans="1:41" s="22" customFormat="1" ht="55.5" customHeight="1" x14ac:dyDescent="0.15">
      <c r="A668" s="160"/>
      <c r="B668" s="171"/>
      <c r="C668" s="145"/>
      <c r="D668" s="146"/>
      <c r="E668" s="80" t="s">
        <v>483</v>
      </c>
      <c r="F668" s="143"/>
      <c r="G668" s="143"/>
      <c r="H668" s="47"/>
      <c r="I668" s="145"/>
      <c r="J668" s="146"/>
      <c r="K668" s="143"/>
      <c r="L668" s="146"/>
      <c r="M668" s="143"/>
      <c r="N668" s="142"/>
      <c r="O668" s="144"/>
      <c r="P668" s="145"/>
      <c r="Q668" s="146"/>
      <c r="R668" s="143"/>
      <c r="S668" s="146"/>
      <c r="T668" s="143"/>
      <c r="U668" s="245"/>
      <c r="V668" s="148"/>
      <c r="W668" s="94"/>
      <c r="X668" s="150"/>
      <c r="Y668" s="78"/>
      <c r="Z668" s="150"/>
      <c r="AA668" s="78"/>
      <c r="AB668" s="58">
        <f t="shared" si="435"/>
        <v>0</v>
      </c>
      <c r="AC668" s="246"/>
      <c r="AD668" s="478">
        <f t="shared" si="448"/>
        <v>0</v>
      </c>
      <c r="AE668" s="154"/>
      <c r="AF668" s="154"/>
      <c r="AG668" s="491">
        <v>32</v>
      </c>
      <c r="AH668" s="60"/>
      <c r="AI668" s="55"/>
      <c r="AJ668" s="61"/>
      <c r="AK668" s="62"/>
      <c r="AL668" s="63"/>
      <c r="AM668" s="64"/>
      <c r="AN668" s="65"/>
      <c r="AO668" s="66"/>
    </row>
    <row r="669" spans="1:41" s="22" customFormat="1" ht="42" customHeight="1" x14ac:dyDescent="0.15">
      <c r="A669" s="43"/>
      <c r="B669" s="44"/>
      <c r="C669" s="45" t="s">
        <v>484</v>
      </c>
      <c r="D669" s="45" t="s">
        <v>485</v>
      </c>
      <c r="E669" s="45"/>
      <c r="F669" s="80"/>
      <c r="G669" s="83"/>
      <c r="H669" s="47"/>
      <c r="I669" s="48">
        <v>0.51</v>
      </c>
      <c r="J669" s="49">
        <v>0.49</v>
      </c>
      <c r="K669" s="49"/>
      <c r="L669" s="49"/>
      <c r="M669" s="49"/>
      <c r="N669" s="50">
        <f t="shared" ref="N669:N684" si="453">SUM(I669:M669)</f>
        <v>1</v>
      </c>
      <c r="O669" s="212">
        <v>1.03</v>
      </c>
      <c r="P669" s="52">
        <v>35</v>
      </c>
      <c r="Q669" s="53">
        <v>35</v>
      </c>
      <c r="R669" s="53"/>
      <c r="S669" s="53"/>
      <c r="T669" s="53"/>
      <c r="U669" s="54">
        <f t="shared" ref="U669:U684" si="454">ROUND((((P669*14/35*I669)+(Q669*14/35*J669)+(R669*14/35*K669)+(S669*14/35*L669)+(T669*14/35*M669))*O669),2)</f>
        <v>14.42</v>
      </c>
      <c r="V669" s="55">
        <f t="shared" ref="V669:V684" si="455">IF(U669&gt;=14,14,U669)</f>
        <v>14</v>
      </c>
      <c r="W669" s="181">
        <v>59842397000</v>
      </c>
      <c r="X669" s="181">
        <v>49195757000</v>
      </c>
      <c r="Y669" s="56"/>
      <c r="Z669" s="56"/>
      <c r="AA669" s="56"/>
      <c r="AB669" s="58">
        <f t="shared" si="435"/>
        <v>1.66</v>
      </c>
      <c r="AC669" s="54">
        <f t="shared" ref="AC669:AC684" si="456">12*AB669*O669</f>
        <v>20.517599999999998</v>
      </c>
      <c r="AD669" s="478">
        <f t="shared" si="448"/>
        <v>12</v>
      </c>
      <c r="AE669" s="54">
        <v>44</v>
      </c>
      <c r="AF669" s="54"/>
      <c r="AG669" s="491">
        <v>32</v>
      </c>
      <c r="AH669" s="60"/>
      <c r="AI669" s="55"/>
      <c r="AJ669" s="61"/>
      <c r="AK669" s="62"/>
      <c r="AL669" s="63"/>
      <c r="AM669" s="64"/>
      <c r="AN669" s="65"/>
      <c r="AO669" s="66"/>
    </row>
    <row r="670" spans="1:41" s="22" customFormat="1" ht="42" customHeight="1" x14ac:dyDescent="0.15">
      <c r="A670" s="43"/>
      <c r="B670" s="44"/>
      <c r="C670" s="247" t="s">
        <v>413</v>
      </c>
      <c r="D670" s="112" t="s">
        <v>486</v>
      </c>
      <c r="E670" s="45" t="s">
        <v>273</v>
      </c>
      <c r="F670" s="112" t="s">
        <v>82</v>
      </c>
      <c r="G670" s="83"/>
      <c r="H670" s="47"/>
      <c r="I670" s="48">
        <v>0.34</v>
      </c>
      <c r="J670" s="49">
        <v>0.12</v>
      </c>
      <c r="K670" s="49">
        <v>0.21</v>
      </c>
      <c r="L670" s="49">
        <v>0.33</v>
      </c>
      <c r="M670" s="49"/>
      <c r="N670" s="50">
        <f t="shared" si="453"/>
        <v>1</v>
      </c>
      <c r="O670" s="212">
        <v>1.03</v>
      </c>
      <c r="P670" s="52">
        <v>35</v>
      </c>
      <c r="Q670" s="53">
        <v>27</v>
      </c>
      <c r="R670" s="53">
        <v>35</v>
      </c>
      <c r="S670" s="53">
        <v>35</v>
      </c>
      <c r="T670" s="53"/>
      <c r="U670" s="54">
        <f t="shared" si="454"/>
        <v>14.02</v>
      </c>
      <c r="V670" s="55">
        <f t="shared" si="455"/>
        <v>14</v>
      </c>
      <c r="W670" s="181">
        <v>11938032000</v>
      </c>
      <c r="X670" s="75">
        <v>276616399000</v>
      </c>
      <c r="Y670" s="56">
        <v>18614191000</v>
      </c>
      <c r="Z670" s="56">
        <v>40517604000</v>
      </c>
      <c r="AA670" s="56"/>
      <c r="AB670" s="58">
        <f t="shared" si="435"/>
        <v>1.65</v>
      </c>
      <c r="AC670" s="54">
        <f t="shared" si="456"/>
        <v>20.393999999999998</v>
      </c>
      <c r="AD670" s="478">
        <f t="shared" si="448"/>
        <v>12</v>
      </c>
      <c r="AE670" s="54">
        <v>44</v>
      </c>
      <c r="AF670" s="54"/>
      <c r="AG670" s="491">
        <v>32</v>
      </c>
      <c r="AH670" s="60"/>
      <c r="AI670" s="55"/>
      <c r="AJ670" s="61"/>
      <c r="AK670" s="62"/>
      <c r="AL670" s="63"/>
      <c r="AM670" s="64"/>
      <c r="AN670" s="65"/>
      <c r="AO670" s="66"/>
    </row>
    <row r="671" spans="1:41" s="22" customFormat="1" ht="42" customHeight="1" x14ac:dyDescent="0.15">
      <c r="A671" s="43"/>
      <c r="B671" s="44"/>
      <c r="C671" s="113" t="s">
        <v>215</v>
      </c>
      <c r="D671" s="45" t="s">
        <v>487</v>
      </c>
      <c r="E671" s="112" t="s">
        <v>488</v>
      </c>
      <c r="F671" s="45" t="s">
        <v>489</v>
      </c>
      <c r="G671" s="83"/>
      <c r="H671" s="47"/>
      <c r="I671" s="48">
        <v>0.5</v>
      </c>
      <c r="J671" s="49">
        <v>0.15</v>
      </c>
      <c r="K671" s="49">
        <v>0.15</v>
      </c>
      <c r="L671" s="49">
        <v>0.2</v>
      </c>
      <c r="M671" s="49"/>
      <c r="N671" s="50">
        <f t="shared" si="453"/>
        <v>1</v>
      </c>
      <c r="O671" s="212">
        <v>1.03</v>
      </c>
      <c r="P671" s="52">
        <v>35</v>
      </c>
      <c r="Q671" s="53">
        <v>33.799999999999997</v>
      </c>
      <c r="R671" s="53">
        <v>30</v>
      </c>
      <c r="S671" s="53">
        <v>35</v>
      </c>
      <c r="T671" s="53"/>
      <c r="U671" s="54">
        <f t="shared" si="454"/>
        <v>14.04</v>
      </c>
      <c r="V671" s="55">
        <f t="shared" si="455"/>
        <v>14</v>
      </c>
      <c r="W671" s="181">
        <v>140000000000</v>
      </c>
      <c r="X671" s="201"/>
      <c r="Y671" s="56"/>
      <c r="Z671" s="56"/>
      <c r="AA671" s="56"/>
      <c r="AB671" s="58">
        <f t="shared" si="435"/>
        <v>2.12</v>
      </c>
      <c r="AC671" s="54">
        <f t="shared" si="456"/>
        <v>26.203200000000002</v>
      </c>
      <c r="AD671" s="478">
        <f t="shared" si="448"/>
        <v>12</v>
      </c>
      <c r="AE671" s="54">
        <v>44</v>
      </c>
      <c r="AF671" s="54"/>
      <c r="AG671" s="491">
        <v>32</v>
      </c>
      <c r="AH671" s="60"/>
      <c r="AI671" s="55"/>
      <c r="AJ671" s="61"/>
      <c r="AK671" s="62"/>
      <c r="AL671" s="63"/>
      <c r="AM671" s="64"/>
      <c r="AN671" s="65"/>
      <c r="AO671" s="66"/>
    </row>
    <row r="672" spans="1:41" s="22" customFormat="1" ht="42" customHeight="1" x14ac:dyDescent="0.15">
      <c r="A672" s="43"/>
      <c r="B672" s="44"/>
      <c r="C672" s="114" t="s">
        <v>274</v>
      </c>
      <c r="D672" s="45" t="s">
        <v>490</v>
      </c>
      <c r="E672" s="261" t="s">
        <v>481</v>
      </c>
      <c r="F672" s="82"/>
      <c r="G672" s="83"/>
      <c r="H672" s="47"/>
      <c r="I672" s="48">
        <v>0.5</v>
      </c>
      <c r="J672" s="49">
        <v>0.25</v>
      </c>
      <c r="K672" s="49">
        <v>0.25</v>
      </c>
      <c r="L672" s="49"/>
      <c r="M672" s="49"/>
      <c r="N672" s="50">
        <f t="shared" si="453"/>
        <v>1</v>
      </c>
      <c r="O672" s="212">
        <v>1.03</v>
      </c>
      <c r="P672" s="52">
        <v>33.799999999999997</v>
      </c>
      <c r="Q672" s="53">
        <v>33.799999999999997</v>
      </c>
      <c r="R672" s="53">
        <v>35</v>
      </c>
      <c r="S672" s="53"/>
      <c r="T672" s="53"/>
      <c r="U672" s="54">
        <f t="shared" si="454"/>
        <v>14.05</v>
      </c>
      <c r="V672" s="55">
        <f t="shared" si="455"/>
        <v>14</v>
      </c>
      <c r="W672" s="181">
        <v>26050683000</v>
      </c>
      <c r="X672" s="201"/>
      <c r="Y672" s="181">
        <v>236000000000</v>
      </c>
      <c r="Z672" s="56"/>
      <c r="AA672" s="56"/>
      <c r="AB672" s="58">
        <f t="shared" si="435"/>
        <v>2.1800000000000002</v>
      </c>
      <c r="AC672" s="54">
        <f t="shared" si="456"/>
        <v>26.944800000000004</v>
      </c>
      <c r="AD672" s="478">
        <f t="shared" si="448"/>
        <v>12</v>
      </c>
      <c r="AE672" s="54">
        <v>44</v>
      </c>
      <c r="AF672" s="54"/>
      <c r="AG672" s="491">
        <v>32</v>
      </c>
      <c r="AH672" s="60"/>
      <c r="AI672" s="55"/>
      <c r="AJ672" s="61"/>
      <c r="AK672" s="62"/>
      <c r="AL672" s="63"/>
      <c r="AM672" s="64"/>
      <c r="AN672" s="65"/>
      <c r="AO672" s="66"/>
    </row>
    <row r="673" spans="1:41" s="22" customFormat="1" ht="42" customHeight="1" x14ac:dyDescent="0.15">
      <c r="A673" s="43"/>
      <c r="B673" s="44"/>
      <c r="C673" s="112" t="s">
        <v>286</v>
      </c>
      <c r="D673" s="112" t="s">
        <v>491</v>
      </c>
      <c r="E673" s="45"/>
      <c r="F673" s="82"/>
      <c r="G673" s="83"/>
      <c r="H673" s="47"/>
      <c r="I673" s="48">
        <v>0.51</v>
      </c>
      <c r="J673" s="49">
        <v>0.49</v>
      </c>
      <c r="K673" s="49"/>
      <c r="L673" s="49"/>
      <c r="M673" s="49"/>
      <c r="N673" s="50">
        <f t="shared" si="453"/>
        <v>1</v>
      </c>
      <c r="O673" s="212">
        <v>1.03</v>
      </c>
      <c r="P673" s="52">
        <v>33.799999999999997</v>
      </c>
      <c r="Q673" s="53">
        <v>35</v>
      </c>
      <c r="R673" s="53"/>
      <c r="S673" s="53"/>
      <c r="T673" s="53"/>
      <c r="U673" s="54">
        <f t="shared" si="454"/>
        <v>14.17</v>
      </c>
      <c r="V673" s="55">
        <f t="shared" si="455"/>
        <v>14</v>
      </c>
      <c r="W673" s="75">
        <v>64096961000</v>
      </c>
      <c r="X673" s="75">
        <v>44234776000</v>
      </c>
      <c r="Y673" s="56"/>
      <c r="Z673" s="56"/>
      <c r="AA673" s="56"/>
      <c r="AB673" s="58">
        <f t="shared" si="435"/>
        <v>1.65</v>
      </c>
      <c r="AC673" s="54">
        <f t="shared" si="456"/>
        <v>20.393999999999998</v>
      </c>
      <c r="AD673" s="478">
        <f t="shared" si="448"/>
        <v>12</v>
      </c>
      <c r="AE673" s="54">
        <v>44</v>
      </c>
      <c r="AF673" s="54"/>
      <c r="AG673" s="491">
        <v>32</v>
      </c>
      <c r="AH673" s="60"/>
      <c r="AI673" s="55"/>
      <c r="AJ673" s="61"/>
      <c r="AK673" s="62"/>
      <c r="AL673" s="63"/>
      <c r="AM673" s="64"/>
      <c r="AN673" s="65"/>
      <c r="AO673" s="66"/>
    </row>
    <row r="674" spans="1:41" s="22" customFormat="1" ht="42" customHeight="1" x14ac:dyDescent="0.15">
      <c r="A674" s="43"/>
      <c r="B674" s="44"/>
      <c r="C674" s="114" t="s">
        <v>465</v>
      </c>
      <c r="D674" s="112" t="s">
        <v>468</v>
      </c>
      <c r="E674" s="112" t="s">
        <v>462</v>
      </c>
      <c r="F674" s="45"/>
      <c r="G674" s="83"/>
      <c r="H674" s="47"/>
      <c r="I674" s="48">
        <v>0.4</v>
      </c>
      <c r="J674" s="49">
        <v>0.3</v>
      </c>
      <c r="K674" s="49">
        <v>0.3</v>
      </c>
      <c r="L674" s="49"/>
      <c r="M674" s="49"/>
      <c r="N674" s="50">
        <f t="shared" si="453"/>
        <v>1</v>
      </c>
      <c r="O674" s="212">
        <v>1.03</v>
      </c>
      <c r="P674" s="52">
        <v>35</v>
      </c>
      <c r="Q674" s="53">
        <v>33.799999999999997</v>
      </c>
      <c r="R674" s="53">
        <v>35</v>
      </c>
      <c r="S674" s="53"/>
      <c r="T674" s="53"/>
      <c r="U674" s="54">
        <f t="shared" si="454"/>
        <v>14.27</v>
      </c>
      <c r="V674" s="55">
        <f t="shared" si="455"/>
        <v>14</v>
      </c>
      <c r="W674" s="197">
        <v>70086993000</v>
      </c>
      <c r="X674" s="75">
        <v>49983037000</v>
      </c>
      <c r="Y674" s="56">
        <v>46273145000</v>
      </c>
      <c r="Z674" s="56"/>
      <c r="AA674" s="56"/>
      <c r="AB674" s="58">
        <f t="shared" si="435"/>
        <v>1.72</v>
      </c>
      <c r="AC674" s="54">
        <f t="shared" si="456"/>
        <v>21.2592</v>
      </c>
      <c r="AD674" s="478">
        <f t="shared" si="448"/>
        <v>12</v>
      </c>
      <c r="AE674" s="54">
        <v>44</v>
      </c>
      <c r="AF674" s="54"/>
      <c r="AG674" s="491">
        <v>32</v>
      </c>
      <c r="AH674" s="60"/>
      <c r="AI674" s="55"/>
      <c r="AJ674" s="61"/>
      <c r="AK674" s="62"/>
      <c r="AL674" s="63"/>
      <c r="AM674" s="64"/>
      <c r="AN674" s="65"/>
      <c r="AO674" s="66"/>
    </row>
    <row r="675" spans="1:41" s="22" customFormat="1" ht="42" customHeight="1" x14ac:dyDescent="0.15">
      <c r="A675" s="43"/>
      <c r="B675" s="44"/>
      <c r="C675" s="45" t="s">
        <v>492</v>
      </c>
      <c r="D675" s="45" t="s">
        <v>493</v>
      </c>
      <c r="E675" s="45" t="s">
        <v>494</v>
      </c>
      <c r="F675" s="112" t="s">
        <v>373</v>
      </c>
      <c r="G675" s="83"/>
      <c r="H675" s="47"/>
      <c r="I675" s="48">
        <v>0.5</v>
      </c>
      <c r="J675" s="49">
        <v>0.2</v>
      </c>
      <c r="K675" s="49">
        <v>0.1</v>
      </c>
      <c r="L675" s="49">
        <v>0.2</v>
      </c>
      <c r="M675" s="49"/>
      <c r="N675" s="50">
        <f t="shared" si="453"/>
        <v>1</v>
      </c>
      <c r="O675" s="212">
        <v>1.03</v>
      </c>
      <c r="P675" s="52">
        <v>35</v>
      </c>
      <c r="Q675" s="53">
        <v>32</v>
      </c>
      <c r="R675" s="53">
        <v>35</v>
      </c>
      <c r="S675" s="53">
        <v>33.799999999999997</v>
      </c>
      <c r="T675" s="53"/>
      <c r="U675" s="54">
        <f t="shared" si="454"/>
        <v>14.07</v>
      </c>
      <c r="V675" s="55">
        <f t="shared" si="455"/>
        <v>14</v>
      </c>
      <c r="W675" s="75">
        <v>120000000000</v>
      </c>
      <c r="X675" s="75"/>
      <c r="Y675" s="56"/>
      <c r="Z675" s="56"/>
      <c r="AA675" s="56"/>
      <c r="AB675" s="58">
        <f t="shared" si="435"/>
        <v>1.82</v>
      </c>
      <c r="AC675" s="54">
        <f t="shared" si="456"/>
        <v>22.495200000000001</v>
      </c>
      <c r="AD675" s="478">
        <f t="shared" si="448"/>
        <v>12</v>
      </c>
      <c r="AE675" s="54">
        <v>44</v>
      </c>
      <c r="AF675" s="54"/>
      <c r="AG675" s="491">
        <v>32</v>
      </c>
      <c r="AH675" s="60"/>
      <c r="AI675" s="55"/>
      <c r="AJ675" s="61"/>
      <c r="AK675" s="62"/>
      <c r="AL675" s="63"/>
      <c r="AM675" s="64"/>
      <c r="AN675" s="65"/>
      <c r="AO675" s="66"/>
    </row>
    <row r="676" spans="1:41" s="22" customFormat="1" ht="42" customHeight="1" x14ac:dyDescent="0.15">
      <c r="A676" s="43"/>
      <c r="B676" s="44"/>
      <c r="C676" s="112" t="s">
        <v>43</v>
      </c>
      <c r="D676" s="112" t="s">
        <v>495</v>
      </c>
      <c r="E676" s="112" t="s">
        <v>342</v>
      </c>
      <c r="F676" s="112" t="s">
        <v>496</v>
      </c>
      <c r="G676" s="83"/>
      <c r="H676" s="47"/>
      <c r="I676" s="48">
        <v>0.5</v>
      </c>
      <c r="J676" s="49">
        <v>0.2</v>
      </c>
      <c r="K676" s="49">
        <v>0.1</v>
      </c>
      <c r="L676" s="49">
        <v>0.2</v>
      </c>
      <c r="M676" s="49"/>
      <c r="N676" s="50">
        <f t="shared" si="453"/>
        <v>1</v>
      </c>
      <c r="O676" s="212">
        <v>1.03</v>
      </c>
      <c r="P676" s="52">
        <v>35</v>
      </c>
      <c r="Q676" s="53">
        <v>33.799999999999997</v>
      </c>
      <c r="R676" s="53">
        <v>32</v>
      </c>
      <c r="S676" s="53">
        <v>33.799999999999997</v>
      </c>
      <c r="T676" s="53"/>
      <c r="U676" s="54">
        <f t="shared" si="454"/>
        <v>14.1</v>
      </c>
      <c r="V676" s="55">
        <f t="shared" si="455"/>
        <v>14</v>
      </c>
      <c r="W676" s="181">
        <v>210000000000</v>
      </c>
      <c r="X676" s="201"/>
      <c r="Y676" s="56"/>
      <c r="Z676" s="56"/>
      <c r="AA676" s="56"/>
      <c r="AB676" s="58">
        <f t="shared" si="435"/>
        <v>3.18</v>
      </c>
      <c r="AC676" s="54">
        <f t="shared" si="456"/>
        <v>39.304800000000007</v>
      </c>
      <c r="AD676" s="478">
        <f t="shared" si="448"/>
        <v>12</v>
      </c>
      <c r="AE676" s="54">
        <v>44</v>
      </c>
      <c r="AF676" s="54"/>
      <c r="AG676" s="491">
        <v>32</v>
      </c>
      <c r="AH676" s="60"/>
      <c r="AI676" s="55"/>
      <c r="AJ676" s="61"/>
      <c r="AK676" s="62"/>
      <c r="AL676" s="63"/>
      <c r="AM676" s="64"/>
      <c r="AN676" s="65"/>
      <c r="AO676" s="66"/>
    </row>
    <row r="677" spans="1:41" s="22" customFormat="1" ht="42" customHeight="1" x14ac:dyDescent="0.15">
      <c r="A677" s="43"/>
      <c r="B677" s="44"/>
      <c r="C677" s="45" t="s">
        <v>474</v>
      </c>
      <c r="D677" s="45" t="s">
        <v>421</v>
      </c>
      <c r="E677" s="112" t="s">
        <v>363</v>
      </c>
      <c r="F677" s="45" t="s">
        <v>50</v>
      </c>
      <c r="G677" s="83"/>
      <c r="H677" s="47"/>
      <c r="I677" s="48">
        <v>0.36</v>
      </c>
      <c r="J677" s="49">
        <v>0.18</v>
      </c>
      <c r="K677" s="49">
        <v>0.12</v>
      </c>
      <c r="L677" s="49">
        <v>0.34</v>
      </c>
      <c r="M677" s="49"/>
      <c r="N677" s="50">
        <f t="shared" si="453"/>
        <v>1</v>
      </c>
      <c r="O677" s="212">
        <v>1.03</v>
      </c>
      <c r="P677" s="52">
        <v>35</v>
      </c>
      <c r="Q677" s="53">
        <v>35</v>
      </c>
      <c r="R677" s="53">
        <v>32</v>
      </c>
      <c r="S677" s="53">
        <v>33.799999999999997</v>
      </c>
      <c r="T677" s="53"/>
      <c r="U677" s="54">
        <f t="shared" si="454"/>
        <v>14.1</v>
      </c>
      <c r="V677" s="55">
        <f t="shared" si="455"/>
        <v>14</v>
      </c>
      <c r="W677" s="181"/>
      <c r="X677" s="201"/>
      <c r="Y677" s="56"/>
      <c r="Z677" s="56">
        <v>250000000000</v>
      </c>
      <c r="AA677" s="56"/>
      <c r="AB677" s="58">
        <f t="shared" ref="AB677:AB740" si="457">ROUND(((((W677*I677)+(X677*J677)+(Y677*K677)+(Z677*L677)+(AA677*M677))/$L$2)),2)</f>
        <v>2.58</v>
      </c>
      <c r="AC677" s="54">
        <f t="shared" si="456"/>
        <v>31.888800000000003</v>
      </c>
      <c r="AD677" s="478">
        <f t="shared" si="448"/>
        <v>12</v>
      </c>
      <c r="AE677" s="54">
        <v>44</v>
      </c>
      <c r="AF677" s="54"/>
      <c r="AG677" s="491">
        <v>32</v>
      </c>
      <c r="AH677" s="60"/>
      <c r="AI677" s="55"/>
      <c r="AJ677" s="61"/>
      <c r="AK677" s="62"/>
      <c r="AL677" s="63"/>
      <c r="AM677" s="64"/>
      <c r="AN677" s="65"/>
      <c r="AO677" s="66"/>
    </row>
    <row r="678" spans="1:41" s="22" customFormat="1" ht="42" customHeight="1" x14ac:dyDescent="0.15">
      <c r="A678" s="43"/>
      <c r="B678" s="44"/>
      <c r="C678" s="113" t="s">
        <v>129</v>
      </c>
      <c r="D678" s="112" t="s">
        <v>230</v>
      </c>
      <c r="E678" s="45"/>
      <c r="F678" s="82"/>
      <c r="G678" s="83"/>
      <c r="H678" s="47"/>
      <c r="I678" s="48">
        <v>0.51</v>
      </c>
      <c r="J678" s="49">
        <v>0.49</v>
      </c>
      <c r="K678" s="49"/>
      <c r="L678" s="49"/>
      <c r="M678" s="49"/>
      <c r="N678" s="50">
        <f t="shared" si="453"/>
        <v>1</v>
      </c>
      <c r="O678" s="212">
        <v>1.03</v>
      </c>
      <c r="P678" s="52">
        <v>35</v>
      </c>
      <c r="Q678" s="166">
        <v>33.799999999999997</v>
      </c>
      <c r="R678" s="53"/>
      <c r="S678" s="53"/>
      <c r="T678" s="53"/>
      <c r="U678" s="54">
        <f t="shared" si="454"/>
        <v>14.18</v>
      </c>
      <c r="V678" s="55">
        <f t="shared" si="455"/>
        <v>14</v>
      </c>
      <c r="W678" s="197">
        <v>45910925000</v>
      </c>
      <c r="X678" s="75">
        <v>68075005000</v>
      </c>
      <c r="Y678" s="56"/>
      <c r="Z678" s="56"/>
      <c r="AA678" s="56"/>
      <c r="AB678" s="58">
        <f t="shared" si="457"/>
        <v>1.72</v>
      </c>
      <c r="AC678" s="54">
        <f t="shared" si="456"/>
        <v>21.2592</v>
      </c>
      <c r="AD678" s="478">
        <f t="shared" si="448"/>
        <v>12</v>
      </c>
      <c r="AE678" s="54">
        <v>44</v>
      </c>
      <c r="AF678" s="54"/>
      <c r="AG678" s="491">
        <v>32</v>
      </c>
      <c r="AH678" s="60"/>
      <c r="AI678" s="55"/>
      <c r="AJ678" s="61"/>
      <c r="AK678" s="62"/>
      <c r="AL678" s="63"/>
      <c r="AM678" s="64"/>
      <c r="AN678" s="65"/>
      <c r="AO678" s="66"/>
    </row>
    <row r="679" spans="1:41" s="22" customFormat="1" ht="42" customHeight="1" x14ac:dyDescent="0.15">
      <c r="A679" s="43"/>
      <c r="B679" s="44"/>
      <c r="C679" s="115" t="s">
        <v>196</v>
      </c>
      <c r="D679" s="112" t="s">
        <v>497</v>
      </c>
      <c r="E679" s="45"/>
      <c r="F679" s="82"/>
      <c r="G679" s="83"/>
      <c r="H679" s="47"/>
      <c r="I679" s="48">
        <v>0.6</v>
      </c>
      <c r="J679" s="49">
        <v>0.4</v>
      </c>
      <c r="K679" s="49"/>
      <c r="L679" s="49"/>
      <c r="M679" s="49"/>
      <c r="N679" s="50">
        <f t="shared" si="453"/>
        <v>1</v>
      </c>
      <c r="O679" s="212">
        <v>1</v>
      </c>
      <c r="P679" s="52">
        <v>35</v>
      </c>
      <c r="Q679" s="53">
        <v>35</v>
      </c>
      <c r="R679" s="53"/>
      <c r="S679" s="53"/>
      <c r="T679" s="53"/>
      <c r="U679" s="54">
        <f t="shared" si="454"/>
        <v>14</v>
      </c>
      <c r="V679" s="55">
        <f t="shared" si="455"/>
        <v>14</v>
      </c>
      <c r="W679" s="181">
        <v>66592333000</v>
      </c>
      <c r="X679" s="75">
        <v>55628226000</v>
      </c>
      <c r="Y679" s="56"/>
      <c r="Z679" s="56"/>
      <c r="AA679" s="56"/>
      <c r="AB679" s="58">
        <f t="shared" si="457"/>
        <v>1.88</v>
      </c>
      <c r="AC679" s="54">
        <f t="shared" si="456"/>
        <v>22.56</v>
      </c>
      <c r="AD679" s="478">
        <f t="shared" si="448"/>
        <v>12</v>
      </c>
      <c r="AE679" s="54">
        <v>44</v>
      </c>
      <c r="AF679" s="54"/>
      <c r="AG679" s="491">
        <v>32</v>
      </c>
      <c r="AH679" s="60"/>
      <c r="AI679" s="55"/>
      <c r="AJ679" s="61"/>
      <c r="AK679" s="62"/>
      <c r="AL679" s="63"/>
      <c r="AM679" s="64"/>
      <c r="AN679" s="65"/>
      <c r="AO679" s="66"/>
    </row>
    <row r="680" spans="1:41" s="22" customFormat="1" ht="42" customHeight="1" x14ac:dyDescent="0.15">
      <c r="A680" s="43"/>
      <c r="B680" s="44"/>
      <c r="C680" s="108" t="s">
        <v>476</v>
      </c>
      <c r="D680" s="112" t="s">
        <v>498</v>
      </c>
      <c r="E680" s="45"/>
      <c r="F680" s="82"/>
      <c r="G680" s="83"/>
      <c r="H680" s="47"/>
      <c r="I680" s="48">
        <v>0.57999999999999996</v>
      </c>
      <c r="J680" s="49">
        <v>0.42</v>
      </c>
      <c r="K680" s="49">
        <v>0</v>
      </c>
      <c r="L680" s="49"/>
      <c r="M680" s="49"/>
      <c r="N680" s="50">
        <f>SUM(I680:M680)</f>
        <v>1</v>
      </c>
      <c r="O680" s="212">
        <v>1.03</v>
      </c>
      <c r="P680" s="52">
        <v>35</v>
      </c>
      <c r="Q680" s="53">
        <v>35</v>
      </c>
      <c r="R680" s="53"/>
      <c r="S680" s="53"/>
      <c r="T680" s="53"/>
      <c r="U680" s="54">
        <f>ROUND((((P680*14/35*I680)+(Q680*14/35*J680)+(R680*14/35*K680)+(S680*14/35*L680)+(T680*14/35*M680))*O680),2)</f>
        <v>14.42</v>
      </c>
      <c r="V680" s="55">
        <f>IF(U680&gt;=14,14,U680)</f>
        <v>14</v>
      </c>
      <c r="W680" s="197">
        <v>68880576000</v>
      </c>
      <c r="X680" s="75">
        <v>34591648000</v>
      </c>
      <c r="Y680" s="56"/>
      <c r="Z680" s="56"/>
      <c r="AA680" s="56"/>
      <c r="AB680" s="58">
        <f t="shared" si="457"/>
        <v>1.65</v>
      </c>
      <c r="AC680" s="54">
        <f>12*AB680*O680</f>
        <v>20.393999999999998</v>
      </c>
      <c r="AD680" s="478">
        <f t="shared" si="448"/>
        <v>12</v>
      </c>
      <c r="AE680" s="54">
        <v>44</v>
      </c>
      <c r="AF680" s="54"/>
      <c r="AG680" s="491">
        <v>32</v>
      </c>
      <c r="AH680" s="60"/>
      <c r="AI680" s="55"/>
      <c r="AJ680" s="61"/>
      <c r="AK680" s="62"/>
      <c r="AL680" s="63"/>
      <c r="AM680" s="64"/>
      <c r="AN680" s="65"/>
      <c r="AO680" s="66"/>
    </row>
    <row r="681" spans="1:41" s="22" customFormat="1" ht="42" customHeight="1" x14ac:dyDescent="0.15">
      <c r="A681" s="43"/>
      <c r="B681" s="44"/>
      <c r="C681" s="76" t="s">
        <v>220</v>
      </c>
      <c r="D681" s="45" t="s">
        <v>499</v>
      </c>
      <c r="E681" s="45" t="s">
        <v>500</v>
      </c>
      <c r="F681" s="82"/>
      <c r="G681" s="83"/>
      <c r="H681" s="47"/>
      <c r="I681" s="48">
        <v>0.5</v>
      </c>
      <c r="J681" s="49">
        <v>0.3</v>
      </c>
      <c r="K681" s="49">
        <v>0.2</v>
      </c>
      <c r="L681" s="49"/>
      <c r="M681" s="49"/>
      <c r="N681" s="50">
        <f>SUM(I681:M681)</f>
        <v>1</v>
      </c>
      <c r="O681" s="212">
        <v>1.03</v>
      </c>
      <c r="P681" s="52">
        <v>35</v>
      </c>
      <c r="Q681" s="53">
        <v>32</v>
      </c>
      <c r="R681" s="53">
        <v>35</v>
      </c>
      <c r="S681" s="53"/>
      <c r="T681" s="53"/>
      <c r="U681" s="54">
        <f>ROUND((((P681*14/35*I681)+(Q681*14/35*J681)+(R681*14/35*K681)+(S681*14/35*L681)+(T681*14/35*M681))*O681),2)</f>
        <v>14.05</v>
      </c>
      <c r="V681" s="55">
        <f>IF(U681&gt;=14,14,U681)</f>
        <v>14</v>
      </c>
      <c r="W681" s="181">
        <v>160000000000</v>
      </c>
      <c r="X681" s="201"/>
      <c r="Y681" s="56"/>
      <c r="Z681" s="56"/>
      <c r="AA681" s="56"/>
      <c r="AB681" s="58">
        <f t="shared" si="457"/>
        <v>2.42</v>
      </c>
      <c r="AC681" s="54">
        <f>12*AB681*O681</f>
        <v>29.911200000000001</v>
      </c>
      <c r="AD681" s="478">
        <f t="shared" si="448"/>
        <v>12</v>
      </c>
      <c r="AE681" s="54">
        <v>44</v>
      </c>
      <c r="AF681" s="54"/>
      <c r="AG681" s="491">
        <v>32</v>
      </c>
      <c r="AH681" s="60"/>
      <c r="AI681" s="55"/>
      <c r="AJ681" s="61"/>
      <c r="AK681" s="62"/>
      <c r="AL681" s="63"/>
      <c r="AM681" s="64"/>
      <c r="AN681" s="65"/>
      <c r="AO681" s="66"/>
    </row>
    <row r="682" spans="1:41" s="22" customFormat="1" ht="42" customHeight="1" x14ac:dyDescent="0.15">
      <c r="A682" s="43"/>
      <c r="B682" s="44"/>
      <c r="C682" s="170" t="s">
        <v>370</v>
      </c>
      <c r="D682" s="45" t="s">
        <v>501</v>
      </c>
      <c r="E682" s="45" t="s">
        <v>190</v>
      </c>
      <c r="F682" s="82"/>
      <c r="G682" s="83"/>
      <c r="H682" s="47"/>
      <c r="I682" s="48">
        <v>0.56000000000000005</v>
      </c>
      <c r="J682" s="49">
        <v>0.34</v>
      </c>
      <c r="K682" s="49">
        <v>0.1</v>
      </c>
      <c r="L682" s="49"/>
      <c r="M682" s="49"/>
      <c r="N682" s="50">
        <f>SUM(I682:M682)</f>
        <v>1.0000000000000002</v>
      </c>
      <c r="O682" s="212">
        <v>1</v>
      </c>
      <c r="P682" s="52">
        <v>35</v>
      </c>
      <c r="Q682" s="53">
        <v>35</v>
      </c>
      <c r="R682" s="53">
        <v>35</v>
      </c>
      <c r="S682" s="53"/>
      <c r="T682" s="53"/>
      <c r="U682" s="54">
        <f>ROUND((((P682*14/35*I682)+(Q682*14/35*J682)+(R682*14/35*K682)+(S682*14/35*L682)+(T682*14/35*M682))*O682),2)</f>
        <v>14</v>
      </c>
      <c r="V682" s="55">
        <f>IF(U682&gt;=14,14,U682)</f>
        <v>14</v>
      </c>
      <c r="W682" s="75">
        <v>88447428000</v>
      </c>
      <c r="X682" s="75">
        <v>17305369000</v>
      </c>
      <c r="Y682" s="181">
        <v>6137266000</v>
      </c>
      <c r="Z682" s="181"/>
      <c r="AA682" s="56"/>
      <c r="AB682" s="58">
        <f t="shared" si="457"/>
        <v>1.7</v>
      </c>
      <c r="AC682" s="54">
        <f>12*AB682*O682</f>
        <v>20.399999999999999</v>
      </c>
      <c r="AD682" s="478">
        <f t="shared" si="448"/>
        <v>12</v>
      </c>
      <c r="AE682" s="54">
        <v>44</v>
      </c>
      <c r="AF682" s="54"/>
      <c r="AG682" s="491">
        <v>32</v>
      </c>
      <c r="AH682" s="60"/>
      <c r="AI682" s="55"/>
      <c r="AJ682" s="61"/>
      <c r="AK682" s="62"/>
      <c r="AL682" s="63"/>
      <c r="AM682" s="64"/>
      <c r="AN682" s="65"/>
      <c r="AO682" s="66"/>
    </row>
    <row r="683" spans="1:41" s="22" customFormat="1" ht="42" customHeight="1" x14ac:dyDescent="0.15">
      <c r="A683" s="43"/>
      <c r="B683" s="44"/>
      <c r="C683" s="82" t="s">
        <v>402</v>
      </c>
      <c r="D683" s="112" t="s">
        <v>214</v>
      </c>
      <c r="E683" s="45"/>
      <c r="F683" s="82"/>
      <c r="G683" s="83"/>
      <c r="H683" s="47"/>
      <c r="I683" s="48">
        <v>0.51</v>
      </c>
      <c r="J683" s="49">
        <v>0.49</v>
      </c>
      <c r="K683" s="49"/>
      <c r="L683" s="49"/>
      <c r="M683" s="49"/>
      <c r="N683" s="50">
        <f t="shared" si="453"/>
        <v>1</v>
      </c>
      <c r="O683" s="212">
        <v>1.03</v>
      </c>
      <c r="P683" s="52">
        <v>33.799999999999997</v>
      </c>
      <c r="Q683" s="53">
        <v>35</v>
      </c>
      <c r="R683" s="53"/>
      <c r="S683" s="53"/>
      <c r="T683" s="53"/>
      <c r="U683" s="54">
        <f t="shared" si="454"/>
        <v>14.17</v>
      </c>
      <c r="V683" s="55">
        <f t="shared" si="455"/>
        <v>14</v>
      </c>
      <c r="W683" s="181">
        <v>18059093000</v>
      </c>
      <c r="X683" s="75">
        <v>190000000000</v>
      </c>
      <c r="Y683" s="56"/>
      <c r="Z683" s="56"/>
      <c r="AA683" s="56"/>
      <c r="AB683" s="58">
        <f t="shared" si="457"/>
        <v>3.1</v>
      </c>
      <c r="AC683" s="54">
        <f t="shared" si="456"/>
        <v>38.316000000000003</v>
      </c>
      <c r="AD683" s="478">
        <f t="shared" si="448"/>
        <v>12</v>
      </c>
      <c r="AE683" s="54">
        <v>44</v>
      </c>
      <c r="AF683" s="54"/>
      <c r="AG683" s="491">
        <v>32</v>
      </c>
      <c r="AH683" s="60"/>
      <c r="AI683" s="55"/>
      <c r="AJ683" s="61"/>
      <c r="AK683" s="62"/>
      <c r="AL683" s="63"/>
      <c r="AM683" s="64"/>
      <c r="AN683" s="65"/>
      <c r="AO683" s="66"/>
    </row>
    <row r="684" spans="1:41" s="22" customFormat="1" ht="42" customHeight="1" x14ac:dyDescent="0.15">
      <c r="A684" s="43"/>
      <c r="B684" s="44"/>
      <c r="C684" s="224" t="s">
        <v>314</v>
      </c>
      <c r="D684" s="108" t="s">
        <v>502</v>
      </c>
      <c r="E684" s="45"/>
      <c r="F684" s="82"/>
      <c r="G684" s="83"/>
      <c r="H684" s="210"/>
      <c r="I684" s="48">
        <v>0.56999999999999995</v>
      </c>
      <c r="J684" s="49">
        <v>0.43</v>
      </c>
      <c r="K684" s="49"/>
      <c r="L684" s="49"/>
      <c r="M684" s="49"/>
      <c r="N684" s="50">
        <f t="shared" si="453"/>
        <v>1</v>
      </c>
      <c r="O684" s="212">
        <v>1.03</v>
      </c>
      <c r="P684" s="52">
        <v>35</v>
      </c>
      <c r="Q684" s="53">
        <v>33.799999999999997</v>
      </c>
      <c r="R684" s="53"/>
      <c r="S684" s="53"/>
      <c r="T684" s="53"/>
      <c r="U684" s="54">
        <f t="shared" si="454"/>
        <v>14.21</v>
      </c>
      <c r="V684" s="55">
        <f t="shared" si="455"/>
        <v>14</v>
      </c>
      <c r="W684" s="201">
        <v>37944440000</v>
      </c>
      <c r="X684" s="201">
        <v>76649466000</v>
      </c>
      <c r="Y684" s="56"/>
      <c r="Z684" s="56"/>
      <c r="AA684" s="56"/>
      <c r="AB684" s="58">
        <f t="shared" si="457"/>
        <v>1.65</v>
      </c>
      <c r="AC684" s="54">
        <f t="shared" si="456"/>
        <v>20.393999999999998</v>
      </c>
      <c r="AD684" s="478">
        <f t="shared" si="448"/>
        <v>12</v>
      </c>
      <c r="AE684" s="54">
        <v>44</v>
      </c>
      <c r="AF684" s="54"/>
      <c r="AG684" s="491">
        <v>32</v>
      </c>
      <c r="AH684" s="60"/>
      <c r="AI684" s="55"/>
      <c r="AJ684" s="61"/>
      <c r="AK684" s="62"/>
      <c r="AL684" s="63"/>
      <c r="AM684" s="64"/>
      <c r="AN684" s="65"/>
      <c r="AO684" s="66"/>
    </row>
    <row r="685" spans="1:41" s="22" customFormat="1" ht="42" customHeight="1" x14ac:dyDescent="0.15">
      <c r="A685" s="43"/>
      <c r="B685" s="44"/>
      <c r="C685" s="170" t="s">
        <v>503</v>
      </c>
      <c r="D685" s="69" t="s">
        <v>504</v>
      </c>
      <c r="E685" s="112" t="s">
        <v>241</v>
      </c>
      <c r="F685" s="82"/>
      <c r="G685" s="83"/>
      <c r="H685" s="47"/>
      <c r="I685" s="48">
        <v>0.4</v>
      </c>
      <c r="J685" s="49">
        <v>0.3</v>
      </c>
      <c r="K685" s="49">
        <v>0.3</v>
      </c>
      <c r="L685" s="49"/>
      <c r="M685" s="49"/>
      <c r="N685" s="50">
        <f>SUM(I685:M685)</f>
        <v>1</v>
      </c>
      <c r="O685" s="212"/>
      <c r="P685" s="52"/>
      <c r="Q685" s="53"/>
      <c r="R685" s="53"/>
      <c r="S685" s="53"/>
      <c r="T685" s="53"/>
      <c r="U685" s="54"/>
      <c r="V685" s="55"/>
      <c r="W685" s="75"/>
      <c r="X685" s="201"/>
      <c r="Y685" s="56"/>
      <c r="Z685" s="56"/>
      <c r="AA685" s="56"/>
      <c r="AB685" s="58">
        <f t="shared" si="457"/>
        <v>0</v>
      </c>
      <c r="AC685" s="54"/>
      <c r="AD685" s="478">
        <f t="shared" si="448"/>
        <v>0</v>
      </c>
      <c r="AE685" s="54"/>
      <c r="AF685" s="54"/>
      <c r="AG685" s="491">
        <v>32</v>
      </c>
      <c r="AH685" s="60"/>
      <c r="AI685" s="55"/>
      <c r="AJ685" s="61"/>
      <c r="AK685" s="62"/>
      <c r="AL685" s="63"/>
      <c r="AM685" s="64"/>
      <c r="AN685" s="65"/>
      <c r="AO685" s="66"/>
    </row>
    <row r="686" spans="1:41" s="22" customFormat="1" ht="42" customHeight="1" x14ac:dyDescent="0.15">
      <c r="A686" s="43"/>
      <c r="B686" s="44"/>
      <c r="C686" s="170"/>
      <c r="D686" s="200"/>
      <c r="E686" s="45"/>
      <c r="F686" s="82"/>
      <c r="G686" s="83"/>
      <c r="H686" s="47"/>
      <c r="I686" s="48"/>
      <c r="J686" s="49"/>
      <c r="K686" s="49"/>
      <c r="L686" s="49"/>
      <c r="M686" s="49"/>
      <c r="N686" s="50"/>
      <c r="O686" s="212"/>
      <c r="P686" s="52"/>
      <c r="Q686" s="53"/>
      <c r="R686" s="53"/>
      <c r="S686" s="53"/>
      <c r="T686" s="53"/>
      <c r="U686" s="54"/>
      <c r="V686" s="55"/>
      <c r="W686" s="75"/>
      <c r="X686" s="201"/>
      <c r="Y686" s="56"/>
      <c r="Z686" s="56"/>
      <c r="AA686" s="56"/>
      <c r="AB686" s="58">
        <f t="shared" si="457"/>
        <v>0</v>
      </c>
      <c r="AC686" s="54"/>
      <c r="AD686" s="478">
        <f t="shared" si="448"/>
        <v>0</v>
      </c>
      <c r="AE686" s="54"/>
      <c r="AF686" s="54"/>
      <c r="AG686" s="491">
        <v>32</v>
      </c>
      <c r="AH686" s="60"/>
      <c r="AI686" s="55"/>
      <c r="AJ686" s="61"/>
      <c r="AK686" s="62"/>
      <c r="AL686" s="63"/>
      <c r="AM686" s="64"/>
      <c r="AN686" s="65"/>
      <c r="AO686" s="66"/>
    </row>
    <row r="687" spans="1:41" s="22" customFormat="1" ht="56.25" customHeight="1" x14ac:dyDescent="0.15">
      <c r="A687" s="43"/>
      <c r="B687" s="44"/>
      <c r="C687" s="104"/>
      <c r="D687" s="45"/>
      <c r="E687" s="45"/>
      <c r="F687" s="82"/>
      <c r="G687" s="186"/>
      <c r="H687" s="47"/>
      <c r="I687" s="48"/>
      <c r="J687" s="49"/>
      <c r="K687" s="49"/>
      <c r="L687" s="49"/>
      <c r="M687" s="49"/>
      <c r="N687" s="50"/>
      <c r="O687" s="51"/>
      <c r="P687" s="52"/>
      <c r="Q687" s="53"/>
      <c r="R687" s="205"/>
      <c r="S687" s="53"/>
      <c r="T687" s="206"/>
      <c r="U687" s="54"/>
      <c r="V687" s="207"/>
      <c r="W687" s="75"/>
      <c r="X687" s="197"/>
      <c r="Y687" s="181"/>
      <c r="Z687" s="201"/>
      <c r="AA687" s="56"/>
      <c r="AB687" s="58">
        <f t="shared" si="457"/>
        <v>0</v>
      </c>
      <c r="AC687" s="54"/>
      <c r="AD687" s="478">
        <f t="shared" si="448"/>
        <v>0</v>
      </c>
      <c r="AE687" s="54"/>
      <c r="AF687" s="54"/>
      <c r="AG687" s="491">
        <v>32</v>
      </c>
      <c r="AH687" s="60"/>
      <c r="AI687" s="55"/>
      <c r="AJ687" s="61"/>
      <c r="AK687" s="62"/>
      <c r="AL687" s="63"/>
      <c r="AM687" s="64"/>
      <c r="AN687" s="65"/>
      <c r="AO687" s="66"/>
    </row>
    <row r="688" spans="1:41" s="22" customFormat="1" ht="42" customHeight="1" x14ac:dyDescent="0.15">
      <c r="A688" s="262"/>
      <c r="B688" s="44"/>
      <c r="C688" s="220"/>
      <c r="D688" s="45"/>
      <c r="E688" s="82"/>
      <c r="F688" s="82"/>
      <c r="G688" s="83"/>
      <c r="H688" s="47"/>
      <c r="I688" s="48"/>
      <c r="J688" s="49"/>
      <c r="K688" s="49"/>
      <c r="L688" s="49"/>
      <c r="M688" s="49"/>
      <c r="N688" s="50"/>
      <c r="O688" s="212"/>
      <c r="P688" s="52"/>
      <c r="Q688" s="53"/>
      <c r="R688" s="53"/>
      <c r="S688" s="53"/>
      <c r="T688" s="53"/>
      <c r="U688" s="54"/>
      <c r="V688" s="55"/>
      <c r="W688" s="75"/>
      <c r="X688" s="75"/>
      <c r="Y688" s="56"/>
      <c r="Z688" s="56"/>
      <c r="AA688" s="56"/>
      <c r="AB688" s="58">
        <f t="shared" si="457"/>
        <v>0</v>
      </c>
      <c r="AC688" s="54"/>
      <c r="AD688" s="478">
        <f t="shared" si="448"/>
        <v>0</v>
      </c>
      <c r="AE688" s="54"/>
      <c r="AF688" s="54"/>
      <c r="AG688" s="491">
        <v>32</v>
      </c>
      <c r="AH688" s="60"/>
      <c r="AI688" s="55"/>
      <c r="AJ688" s="61"/>
      <c r="AK688" s="62"/>
      <c r="AL688" s="63"/>
      <c r="AM688" s="64"/>
      <c r="AN688" s="65"/>
      <c r="AO688" s="66"/>
    </row>
    <row r="689" spans="1:41" s="22" customFormat="1" ht="42" customHeight="1" x14ac:dyDescent="0.15">
      <c r="A689" s="262"/>
      <c r="B689" s="44"/>
      <c r="C689" s="220"/>
      <c r="D689" s="45"/>
      <c r="E689" s="82"/>
      <c r="F689" s="82"/>
      <c r="G689" s="83"/>
      <c r="H689" s="47"/>
      <c r="I689" s="48"/>
      <c r="J689" s="49"/>
      <c r="K689" s="49"/>
      <c r="L689" s="49"/>
      <c r="M689" s="49"/>
      <c r="N689" s="50"/>
      <c r="O689" s="212"/>
      <c r="P689" s="52"/>
      <c r="Q689" s="53"/>
      <c r="R689" s="53"/>
      <c r="S689" s="53"/>
      <c r="T689" s="53"/>
      <c r="U689" s="263"/>
      <c r="V689" s="55"/>
      <c r="W689" s="75"/>
      <c r="X689" s="75"/>
      <c r="Y689" s="56"/>
      <c r="Z689" s="56"/>
      <c r="AA689" s="56"/>
      <c r="AB689" s="58">
        <f t="shared" si="457"/>
        <v>0</v>
      </c>
      <c r="AC689" s="54"/>
      <c r="AD689" s="478">
        <f t="shared" si="448"/>
        <v>0</v>
      </c>
      <c r="AE689" s="54"/>
      <c r="AF689" s="54"/>
      <c r="AG689" s="491">
        <v>32</v>
      </c>
      <c r="AH689" s="60"/>
      <c r="AI689" s="55"/>
      <c r="AJ689" s="61"/>
      <c r="AK689" s="62"/>
      <c r="AL689" s="63"/>
      <c r="AM689" s="64"/>
      <c r="AN689" s="65"/>
      <c r="AO689" s="66"/>
    </row>
    <row r="690" spans="1:41" s="22" customFormat="1" ht="42" customHeight="1" x14ac:dyDescent="0.15">
      <c r="A690" s="262"/>
      <c r="B690" s="44"/>
      <c r="C690" s="220" t="s">
        <v>505</v>
      </c>
      <c r="D690" s="45"/>
      <c r="E690" s="82"/>
      <c r="F690" s="82"/>
      <c r="G690" s="83"/>
      <c r="H690" s="47"/>
      <c r="I690" s="264">
        <v>0.4</v>
      </c>
      <c r="J690" s="265">
        <v>0.3</v>
      </c>
      <c r="K690" s="265">
        <v>0.3</v>
      </c>
      <c r="L690" s="49"/>
      <c r="M690" s="49"/>
      <c r="N690" s="50">
        <f>SUM(I690:M690)</f>
        <v>1</v>
      </c>
      <c r="O690" s="212">
        <v>1.03</v>
      </c>
      <c r="P690" s="52">
        <v>35</v>
      </c>
      <c r="Q690" s="53">
        <v>35</v>
      </c>
      <c r="R690" s="53">
        <v>32</v>
      </c>
      <c r="S690" s="53"/>
      <c r="T690" s="53"/>
      <c r="U690" s="54">
        <f>ROUND((((P690*14/35*I690)+(Q690*14/35*J690)+(R690*14/35*K690)+(S690*14/35*L690)+(T690*14/35*M690))*O690),2)</f>
        <v>14.05</v>
      </c>
      <c r="V690" s="55">
        <f>IF(U690&gt;=14,14,U690)</f>
        <v>14</v>
      </c>
      <c r="W690" s="75">
        <v>38459987000</v>
      </c>
      <c r="X690" s="75">
        <v>147233332000</v>
      </c>
      <c r="Y690" s="75">
        <v>8550000000</v>
      </c>
      <c r="Z690" s="56"/>
      <c r="AA690" s="56"/>
      <c r="AB690" s="58">
        <f t="shared" si="457"/>
        <v>1.88</v>
      </c>
      <c r="AC690" s="54">
        <f>12*AB690*O690</f>
        <v>23.236799999999999</v>
      </c>
      <c r="AD690" s="478">
        <f t="shared" si="448"/>
        <v>12</v>
      </c>
      <c r="AE690" s="54">
        <v>44</v>
      </c>
      <c r="AF690" s="54"/>
      <c r="AG690" s="491">
        <v>32</v>
      </c>
      <c r="AH690" s="60"/>
      <c r="AI690" s="55"/>
      <c r="AJ690" s="61"/>
      <c r="AK690" s="62"/>
      <c r="AL690" s="63"/>
      <c r="AM690" s="64"/>
      <c r="AN690" s="65"/>
      <c r="AO690" s="66"/>
    </row>
    <row r="691" spans="1:41" s="22" customFormat="1" ht="42" customHeight="1" x14ac:dyDescent="0.15">
      <c r="A691" s="262"/>
      <c r="B691" s="44"/>
      <c r="C691" s="220" t="s">
        <v>506</v>
      </c>
      <c r="D691" s="45"/>
      <c r="E691" s="82" t="s">
        <v>507</v>
      </c>
      <c r="F691" s="82"/>
      <c r="G691" s="83"/>
      <c r="H691" s="47"/>
      <c r="I691" s="48">
        <f>I690</f>
        <v>0.4</v>
      </c>
      <c r="J691" s="48">
        <f>J690</f>
        <v>0.3</v>
      </c>
      <c r="K691" s="48">
        <f>K690</f>
        <v>0.3</v>
      </c>
      <c r="L691" s="49"/>
      <c r="M691" s="49"/>
      <c r="N691" s="50">
        <f>SUM(I691:M691)</f>
        <v>1</v>
      </c>
      <c r="O691" s="212">
        <v>1</v>
      </c>
      <c r="P691" s="52">
        <v>14</v>
      </c>
      <c r="Q691" s="53">
        <v>6</v>
      </c>
      <c r="R691" s="53">
        <v>3</v>
      </c>
      <c r="S691" s="53"/>
      <c r="T691" s="53"/>
      <c r="U691" s="263">
        <f>ROUND((((P691*I691)+(Q691*J691)+(R691*K691)+(S691*L691)+(T691*M691))*O691),2)</f>
        <v>8.3000000000000007</v>
      </c>
      <c r="V691" s="55">
        <f>IF(U691&gt;=14,14,U691)</f>
        <v>8.3000000000000007</v>
      </c>
      <c r="W691" s="75">
        <v>38459987000</v>
      </c>
      <c r="X691" s="75">
        <v>147233332000</v>
      </c>
      <c r="Y691" s="75">
        <v>8550000000</v>
      </c>
      <c r="Z691" s="56"/>
      <c r="AA691" s="56"/>
      <c r="AB691" s="58">
        <f t="shared" si="457"/>
        <v>1.88</v>
      </c>
      <c r="AC691" s="54">
        <f>12*AB691*O691</f>
        <v>22.56</v>
      </c>
      <c r="AD691" s="478">
        <f t="shared" si="448"/>
        <v>12</v>
      </c>
      <c r="AE691" s="54">
        <v>44</v>
      </c>
      <c r="AF691" s="54"/>
      <c r="AG691" s="491">
        <v>32</v>
      </c>
      <c r="AH691" s="60"/>
      <c r="AI691" s="55"/>
      <c r="AJ691" s="61"/>
      <c r="AK691" s="62"/>
      <c r="AL691" s="63"/>
      <c r="AM691" s="64"/>
      <c r="AN691" s="65"/>
      <c r="AO691" s="66"/>
    </row>
    <row r="692" spans="1:41" s="22" customFormat="1" ht="42" customHeight="1" x14ac:dyDescent="0.15">
      <c r="A692" s="43"/>
      <c r="B692" s="44"/>
      <c r="C692" s="69"/>
      <c r="D692" s="82"/>
      <c r="E692" s="82"/>
      <c r="F692" s="82"/>
      <c r="G692" s="83"/>
      <c r="H692" s="47"/>
      <c r="I692" s="48"/>
      <c r="J692" s="49"/>
      <c r="K692" s="49"/>
      <c r="L692" s="49"/>
      <c r="M692" s="49"/>
      <c r="N692" s="50"/>
      <c r="O692" s="212"/>
      <c r="P692" s="52"/>
      <c r="Q692" s="53"/>
      <c r="R692" s="53"/>
      <c r="S692" s="53"/>
      <c r="T692" s="53"/>
      <c r="U692" s="54"/>
      <c r="V692" s="55"/>
      <c r="W692" s="181"/>
      <c r="X692" s="201"/>
      <c r="Y692" s="56"/>
      <c r="Z692" s="56"/>
      <c r="AA692" s="56"/>
      <c r="AB692" s="58">
        <f t="shared" si="457"/>
        <v>0</v>
      </c>
      <c r="AC692" s="54"/>
      <c r="AD692" s="478">
        <f t="shared" si="448"/>
        <v>0</v>
      </c>
      <c r="AE692" s="54"/>
      <c r="AF692" s="54"/>
      <c r="AG692" s="491">
        <v>32</v>
      </c>
      <c r="AH692" s="60"/>
      <c r="AI692" s="55"/>
      <c r="AJ692" s="61"/>
      <c r="AK692" s="62"/>
      <c r="AL692" s="63"/>
      <c r="AM692" s="64"/>
      <c r="AN692" s="65"/>
      <c r="AO692" s="66"/>
    </row>
    <row r="693" spans="1:41" s="22" customFormat="1" ht="42" customHeight="1" x14ac:dyDescent="0.15">
      <c r="A693" s="43"/>
      <c r="B693" s="44"/>
      <c r="C693" s="45" t="s">
        <v>508</v>
      </c>
      <c r="D693" s="82"/>
      <c r="E693" s="112" t="s">
        <v>509</v>
      </c>
      <c r="F693" s="82" t="s">
        <v>510</v>
      </c>
      <c r="G693" s="83" t="s">
        <v>511</v>
      </c>
      <c r="H693" s="47"/>
      <c r="I693" s="48">
        <v>0.68</v>
      </c>
      <c r="J693" s="49">
        <v>0.32</v>
      </c>
      <c r="K693" s="49"/>
      <c r="L693" s="49"/>
      <c r="M693" s="49"/>
      <c r="N693" s="50">
        <f>SUM(I693:M693)</f>
        <v>1</v>
      </c>
      <c r="O693" s="212">
        <v>1</v>
      </c>
      <c r="P693" s="52">
        <v>35</v>
      </c>
      <c r="Q693" s="53">
        <v>35</v>
      </c>
      <c r="R693" s="53"/>
      <c r="S693" s="53"/>
      <c r="T693" s="53"/>
      <c r="U693" s="54">
        <f>ROUND((((P693*14/35*I693)+(Q693*14/35*J693)+(R693*14/35*K693)+(S693*14/35*L693)+(T693*14/35*M693))*O693),2)</f>
        <v>14</v>
      </c>
      <c r="V693" s="55">
        <f>IF(U693&gt;=14,14,U693)</f>
        <v>14</v>
      </c>
      <c r="W693" s="197">
        <v>70086993000</v>
      </c>
      <c r="X693" s="75">
        <v>26954563000</v>
      </c>
      <c r="Y693" s="56"/>
      <c r="Z693" s="56"/>
      <c r="AA693" s="56"/>
      <c r="AB693" s="58">
        <f t="shared" si="457"/>
        <v>1.71</v>
      </c>
      <c r="AC693" s="54">
        <f>12*AB693*O693</f>
        <v>20.52</v>
      </c>
      <c r="AD693" s="478">
        <f t="shared" si="448"/>
        <v>12</v>
      </c>
      <c r="AE693" s="54">
        <v>44</v>
      </c>
      <c r="AF693" s="54"/>
      <c r="AG693" s="491">
        <v>32</v>
      </c>
      <c r="AH693" s="60"/>
      <c r="AI693" s="55"/>
      <c r="AJ693" s="61"/>
      <c r="AK693" s="62"/>
      <c r="AL693" s="63"/>
      <c r="AM693" s="64"/>
      <c r="AN693" s="65"/>
      <c r="AO693" s="66"/>
    </row>
    <row r="694" spans="1:41" s="22" customFormat="1" ht="42" customHeight="1" x14ac:dyDescent="0.15">
      <c r="A694" s="43"/>
      <c r="B694" s="44"/>
      <c r="C694" s="69" t="s">
        <v>512</v>
      </c>
      <c r="D694" s="82" t="s">
        <v>430</v>
      </c>
      <c r="E694" s="45" t="s">
        <v>513</v>
      </c>
      <c r="F694" s="82"/>
      <c r="G694" s="83" t="s">
        <v>514</v>
      </c>
      <c r="H694" s="47"/>
      <c r="I694" s="48">
        <v>0.7</v>
      </c>
      <c r="J694" s="49">
        <v>0.3</v>
      </c>
      <c r="K694" s="49"/>
      <c r="L694" s="49"/>
      <c r="M694" s="49"/>
      <c r="N694" s="50">
        <f>SUM(I694:M694)</f>
        <v>1</v>
      </c>
      <c r="O694" s="212">
        <v>1</v>
      </c>
      <c r="P694" s="52">
        <v>35</v>
      </c>
      <c r="Q694" s="53">
        <v>33.799999999999997</v>
      </c>
      <c r="R694" s="53"/>
      <c r="S694" s="53"/>
      <c r="T694" s="53"/>
      <c r="U694" s="54">
        <f>ROUND((((P694*14/35*I694)+(Q694*14/35*J694)+(R694*14/35*K694)+(S694*14/35*L694)+(T694*14/35*M694))*O694),2)</f>
        <v>13.86</v>
      </c>
      <c r="V694" s="55">
        <f>IF(U694&gt;=14,14,U694)</f>
        <v>13.86</v>
      </c>
      <c r="W694" s="197">
        <v>69500703000</v>
      </c>
      <c r="X694" s="75">
        <v>25000000000</v>
      </c>
      <c r="Y694" s="56"/>
      <c r="Z694" s="56"/>
      <c r="AA694" s="56"/>
      <c r="AB694" s="58">
        <f t="shared" si="457"/>
        <v>1.7</v>
      </c>
      <c r="AC694" s="54">
        <f>12*AB694*O694</f>
        <v>20.399999999999999</v>
      </c>
      <c r="AD694" s="478">
        <f t="shared" si="448"/>
        <v>12</v>
      </c>
      <c r="AE694" s="54">
        <v>44</v>
      </c>
      <c r="AF694" s="54"/>
      <c r="AG694" s="491">
        <v>32</v>
      </c>
      <c r="AH694" s="60"/>
      <c r="AI694" s="55"/>
      <c r="AJ694" s="61"/>
      <c r="AK694" s="62"/>
      <c r="AL694" s="63"/>
      <c r="AM694" s="64"/>
      <c r="AN694" s="65"/>
      <c r="AO694" s="66"/>
    </row>
    <row r="695" spans="1:41" s="22" customFormat="1" ht="42" customHeight="1" x14ac:dyDescent="0.15">
      <c r="A695" s="43">
        <v>20</v>
      </c>
      <c r="B695" s="225" t="s">
        <v>515</v>
      </c>
      <c r="C695" s="69" t="s">
        <v>516</v>
      </c>
      <c r="D695" s="45"/>
      <c r="E695" s="45"/>
      <c r="F695" s="82"/>
      <c r="G695" s="83"/>
      <c r="H695" s="47" t="s">
        <v>45</v>
      </c>
      <c r="I695" s="48">
        <v>0.7</v>
      </c>
      <c r="J695" s="49">
        <v>0.3</v>
      </c>
      <c r="K695" s="49"/>
      <c r="L695" s="49"/>
      <c r="M695" s="49"/>
      <c r="N695" s="50">
        <f>SUM(I695:M695)</f>
        <v>1</v>
      </c>
      <c r="O695" s="212">
        <v>1</v>
      </c>
      <c r="P695" s="52">
        <v>35</v>
      </c>
      <c r="Q695" s="53">
        <v>35</v>
      </c>
      <c r="R695" s="53"/>
      <c r="S695" s="53"/>
      <c r="T695" s="53"/>
      <c r="U695" s="54">
        <f>ROUND((((P695*14/35*I695)+(Q695*14/35*J695)+(R695*14/35*K695)+(S695*14/35*L695)+(T695*14/35*M695))*O695),2)</f>
        <v>14</v>
      </c>
      <c r="V695" s="55">
        <f>IF(U695&gt;=14,14,U695)</f>
        <v>14</v>
      </c>
      <c r="W695" s="181">
        <v>150000000000</v>
      </c>
      <c r="X695" s="201"/>
      <c r="Y695" s="56"/>
      <c r="Z695" s="56"/>
      <c r="AA695" s="56"/>
      <c r="AB695" s="58">
        <f t="shared" si="457"/>
        <v>3.18</v>
      </c>
      <c r="AC695" s="54">
        <f>12*AB695*O695</f>
        <v>38.160000000000004</v>
      </c>
      <c r="AD695" s="478">
        <f t="shared" si="448"/>
        <v>12</v>
      </c>
      <c r="AE695" s="54">
        <v>44</v>
      </c>
      <c r="AF695" s="54"/>
      <c r="AG695" s="491">
        <v>32</v>
      </c>
      <c r="AH695" s="60"/>
      <c r="AI695" s="55"/>
      <c r="AJ695" s="61"/>
      <c r="AK695" s="62"/>
      <c r="AL695" s="63"/>
      <c r="AM695" s="64"/>
      <c r="AN695" s="65"/>
      <c r="AO695" s="66"/>
    </row>
    <row r="696" spans="1:41" s="22" customFormat="1" ht="44.25" customHeight="1" x14ac:dyDescent="0.15">
      <c r="A696" s="121"/>
      <c r="B696" s="244"/>
      <c r="C696" s="266" t="s">
        <v>517</v>
      </c>
      <c r="D696" s="266" t="s">
        <v>518</v>
      </c>
      <c r="E696" s="266" t="s">
        <v>519</v>
      </c>
      <c r="F696" s="266" t="s">
        <v>205</v>
      </c>
      <c r="G696" s="247" t="s">
        <v>230</v>
      </c>
      <c r="H696" s="267" t="s">
        <v>520</v>
      </c>
      <c r="I696" s="268" t="s">
        <v>521</v>
      </c>
      <c r="J696" s="266" t="s">
        <v>522</v>
      </c>
      <c r="K696" s="94" t="s">
        <v>523</v>
      </c>
      <c r="L696" s="94"/>
      <c r="M696" s="94"/>
      <c r="N696" s="95"/>
      <c r="O696" s="269"/>
      <c r="P696" s="93"/>
      <c r="Q696" s="94"/>
      <c r="R696" s="94"/>
      <c r="S696" s="94"/>
      <c r="T696" s="94"/>
      <c r="U696" s="246"/>
      <c r="V696" s="96"/>
      <c r="W696" s="197">
        <v>69500703000</v>
      </c>
      <c r="X696" s="94"/>
      <c r="Y696" s="94"/>
      <c r="Z696" s="94"/>
      <c r="AA696" s="94"/>
      <c r="AB696" s="58" t="e">
        <f t="shared" si="457"/>
        <v>#VALUE!</v>
      </c>
      <c r="AC696" s="246"/>
      <c r="AD696" s="478">
        <f t="shared" si="448"/>
        <v>0</v>
      </c>
      <c r="AE696" s="270"/>
      <c r="AF696" s="278"/>
      <c r="AG696" s="491">
        <v>32</v>
      </c>
      <c r="AH696" s="60"/>
      <c r="AI696" s="55"/>
      <c r="AJ696" s="61"/>
      <c r="AK696" s="62"/>
      <c r="AL696" s="63"/>
      <c r="AM696" s="64"/>
      <c r="AN696" s="65"/>
      <c r="AO696" s="66"/>
    </row>
    <row r="697" spans="1:41" s="22" customFormat="1" ht="44.25" customHeight="1" x14ac:dyDescent="0.15">
      <c r="A697" s="121"/>
      <c r="B697" s="244"/>
      <c r="C697" s="266" t="s">
        <v>524</v>
      </c>
      <c r="D697" s="266" t="s">
        <v>495</v>
      </c>
      <c r="E697" s="266" t="s">
        <v>525</v>
      </c>
      <c r="F697" s="266" t="s">
        <v>526</v>
      </c>
      <c r="G697" s="247" t="s">
        <v>497</v>
      </c>
      <c r="H697" s="267" t="s">
        <v>427</v>
      </c>
      <c r="I697" s="268" t="s">
        <v>527</v>
      </c>
      <c r="J697" s="266" t="s">
        <v>528</v>
      </c>
      <c r="K697" s="94"/>
      <c r="L697" s="94"/>
      <c r="M697" s="94"/>
      <c r="N697" s="95"/>
      <c r="O697" s="269"/>
      <c r="P697" s="93"/>
      <c r="Q697" s="94"/>
      <c r="R697" s="94"/>
      <c r="S697" s="94"/>
      <c r="T697" s="94"/>
      <c r="U697" s="246"/>
      <c r="V697" s="96"/>
      <c r="W697" s="94"/>
      <c r="X697" s="94"/>
      <c r="Y697" s="94"/>
      <c r="Z697" s="94"/>
      <c r="AA697" s="94"/>
      <c r="AB697" s="58" t="e">
        <f t="shared" si="457"/>
        <v>#VALUE!</v>
      </c>
      <c r="AC697" s="246"/>
      <c r="AD697" s="478">
        <f t="shared" si="448"/>
        <v>0</v>
      </c>
      <c r="AE697" s="270"/>
      <c r="AF697" s="278"/>
      <c r="AG697" s="491">
        <v>32</v>
      </c>
      <c r="AH697" s="60"/>
      <c r="AI697" s="55"/>
      <c r="AJ697" s="61"/>
      <c r="AK697" s="62"/>
      <c r="AL697" s="63"/>
      <c r="AM697" s="64"/>
      <c r="AN697" s="65"/>
      <c r="AO697" s="66"/>
    </row>
    <row r="698" spans="1:41" s="22" customFormat="1" ht="44.25" customHeight="1" x14ac:dyDescent="0.15">
      <c r="A698" s="121"/>
      <c r="B698" s="244"/>
      <c r="C698" s="266" t="s">
        <v>50</v>
      </c>
      <c r="D698" s="266" t="s">
        <v>529</v>
      </c>
      <c r="E698" s="266" t="s">
        <v>530</v>
      </c>
      <c r="F698" s="266" t="s">
        <v>531</v>
      </c>
      <c r="G698" s="247" t="s">
        <v>201</v>
      </c>
      <c r="H698" s="267" t="s">
        <v>486</v>
      </c>
      <c r="I698" s="268" t="s">
        <v>236</v>
      </c>
      <c r="J698" s="266" t="s">
        <v>532</v>
      </c>
      <c r="K698" s="266" t="s">
        <v>533</v>
      </c>
      <c r="L698" s="266" t="s">
        <v>512</v>
      </c>
      <c r="M698" s="266" t="s">
        <v>534</v>
      </c>
      <c r="N698" s="247" t="s">
        <v>535</v>
      </c>
      <c r="O698" s="269"/>
      <c r="P698" s="93"/>
      <c r="Q698" s="94"/>
      <c r="R698" s="94"/>
      <c r="S698" s="94"/>
      <c r="T698" s="94"/>
      <c r="U698" s="246"/>
      <c r="V698" s="96"/>
      <c r="W698" s="94"/>
      <c r="X698" s="94"/>
      <c r="Y698" s="94"/>
      <c r="Z698" s="94"/>
      <c r="AA698" s="94"/>
      <c r="AB698" s="58" t="e">
        <f t="shared" si="457"/>
        <v>#VALUE!</v>
      </c>
      <c r="AC698" s="246"/>
      <c r="AD698" s="478">
        <f t="shared" si="448"/>
        <v>0</v>
      </c>
      <c r="AE698" s="270"/>
      <c r="AF698" s="278"/>
      <c r="AG698" s="491">
        <v>32</v>
      </c>
      <c r="AH698" s="60"/>
      <c r="AI698" s="55"/>
      <c r="AJ698" s="61"/>
      <c r="AK698" s="62"/>
      <c r="AL698" s="63"/>
      <c r="AM698" s="64"/>
      <c r="AN698" s="65"/>
      <c r="AO698" s="66"/>
    </row>
    <row r="699" spans="1:41" s="22" customFormat="1" ht="44.25" customHeight="1" x14ac:dyDescent="0.15">
      <c r="A699" s="121"/>
      <c r="B699" s="271"/>
      <c r="C699" s="272" t="s">
        <v>43</v>
      </c>
      <c r="D699" s="273" t="s">
        <v>70</v>
      </c>
      <c r="E699" s="272" t="s">
        <v>536</v>
      </c>
      <c r="F699" s="272" t="s">
        <v>214</v>
      </c>
      <c r="G699" s="272" t="s">
        <v>516</v>
      </c>
      <c r="H699" s="274"/>
      <c r="I699" s="149"/>
      <c r="J699" s="150"/>
      <c r="K699" s="150"/>
      <c r="L699" s="150"/>
      <c r="M699" s="150"/>
      <c r="N699" s="78"/>
      <c r="O699" s="275"/>
      <c r="P699" s="149"/>
      <c r="Q699" s="150"/>
      <c r="R699" s="78"/>
      <c r="S699" s="150"/>
      <c r="T699" s="276"/>
      <c r="U699" s="277"/>
      <c r="V699" s="148"/>
      <c r="W699" s="150"/>
      <c r="X699" s="150"/>
      <c r="Y699" s="150"/>
      <c r="Z699" s="150"/>
      <c r="AA699" s="150"/>
      <c r="AB699" s="58">
        <f t="shared" si="457"/>
        <v>0</v>
      </c>
      <c r="AC699" s="277"/>
      <c r="AD699" s="478">
        <f t="shared" si="448"/>
        <v>0</v>
      </c>
      <c r="AE699" s="278"/>
      <c r="AF699" s="278"/>
      <c r="AG699" s="491">
        <v>32</v>
      </c>
      <c r="AH699" s="60"/>
      <c r="AI699" s="55"/>
      <c r="AJ699" s="61"/>
      <c r="AK699" s="62"/>
      <c r="AL699" s="63"/>
      <c r="AM699" s="64"/>
      <c r="AN699" s="65"/>
      <c r="AO699" s="66"/>
    </row>
    <row r="700" spans="1:41" s="283" customFormat="1" ht="50.25" customHeight="1" x14ac:dyDescent="0.15">
      <c r="A700" s="279"/>
      <c r="B700" s="44"/>
      <c r="C700" s="257"/>
      <c r="D700" s="256"/>
      <c r="E700" s="257"/>
      <c r="F700" s="257"/>
      <c r="G700" s="257"/>
      <c r="H700" s="280"/>
      <c r="I700" s="242"/>
      <c r="J700" s="256"/>
      <c r="K700" s="256"/>
      <c r="L700" s="256"/>
      <c r="M700" s="256"/>
      <c r="N700" s="257"/>
      <c r="O700" s="281"/>
      <c r="P700" s="242"/>
      <c r="Q700" s="256"/>
      <c r="R700" s="257"/>
      <c r="S700" s="256"/>
      <c r="T700" s="282"/>
      <c r="U700" s="277"/>
      <c r="V700" s="255"/>
      <c r="W700" s="256"/>
      <c r="X700" s="256"/>
      <c r="Y700" s="256"/>
      <c r="Z700" s="256"/>
      <c r="AA700" s="256"/>
      <c r="AB700" s="58">
        <f t="shared" si="457"/>
        <v>0</v>
      </c>
      <c r="AC700" s="277"/>
      <c r="AD700" s="478">
        <f t="shared" si="448"/>
        <v>0</v>
      </c>
      <c r="AE700" s="258"/>
      <c r="AF700" s="258"/>
      <c r="AG700" s="491">
        <v>32</v>
      </c>
      <c r="AH700" s="60"/>
      <c r="AI700" s="55"/>
      <c r="AJ700" s="61"/>
      <c r="AK700" s="62"/>
      <c r="AL700" s="63"/>
      <c r="AM700" s="64"/>
      <c r="AN700" s="65"/>
      <c r="AO700" s="66"/>
    </row>
    <row r="701" spans="1:41" s="22" customFormat="1" ht="58.5" customHeight="1" x14ac:dyDescent="0.15">
      <c r="A701" s="43"/>
      <c r="B701" s="44"/>
      <c r="C701" s="272" t="s">
        <v>537</v>
      </c>
      <c r="D701" s="284" t="s">
        <v>524</v>
      </c>
      <c r="E701" s="73" t="s">
        <v>538</v>
      </c>
      <c r="F701" s="285" t="s">
        <v>50</v>
      </c>
      <c r="G701" s="73"/>
      <c r="H701" s="47" t="s">
        <v>539</v>
      </c>
      <c r="I701" s="48">
        <v>0.45</v>
      </c>
      <c r="J701" s="49">
        <v>0.25</v>
      </c>
      <c r="K701" s="49">
        <v>0.1</v>
      </c>
      <c r="L701" s="49">
        <v>0.2</v>
      </c>
      <c r="M701" s="49"/>
      <c r="N701" s="50">
        <f t="shared" ref="N701:N710" si="458">SUM(I701:M701)</f>
        <v>1</v>
      </c>
      <c r="O701" s="212">
        <v>1.03</v>
      </c>
      <c r="P701" s="52">
        <v>35</v>
      </c>
      <c r="Q701" s="53">
        <v>34.4</v>
      </c>
      <c r="R701" s="205">
        <v>32.200000000000003</v>
      </c>
      <c r="S701" s="53">
        <v>32.200000000000003</v>
      </c>
      <c r="T701" s="206"/>
      <c r="U701" s="54">
        <f>ROUND((((P701*14/35*I701)+(Q701*14/35*J701)+(R701*14/35*K701)+(S701*14/35*L701)+(T701*14/35*M701))*O701),2)</f>
        <v>14.01</v>
      </c>
      <c r="V701" s="207">
        <f>IF(U701&gt;=14,14,U701)</f>
        <v>14</v>
      </c>
      <c r="W701" s="56">
        <v>9117161000</v>
      </c>
      <c r="X701" s="57">
        <v>4302396000</v>
      </c>
      <c r="Y701" s="201"/>
      <c r="Z701" s="201">
        <v>254730945000</v>
      </c>
      <c r="AA701" s="56"/>
      <c r="AB701" s="58">
        <f t="shared" si="457"/>
        <v>1.7</v>
      </c>
      <c r="AC701" s="54">
        <f>12*AB701*O701</f>
        <v>21.012</v>
      </c>
      <c r="AD701" s="478">
        <f t="shared" si="448"/>
        <v>12</v>
      </c>
      <c r="AE701" s="54">
        <v>44</v>
      </c>
      <c r="AF701" s="54"/>
      <c r="AG701" s="491">
        <v>32</v>
      </c>
      <c r="AH701" s="60"/>
      <c r="AI701" s="55"/>
      <c r="AJ701" s="61"/>
      <c r="AK701" s="62"/>
      <c r="AL701" s="63"/>
      <c r="AM701" s="64"/>
      <c r="AN701" s="65"/>
      <c r="AO701" s="66"/>
    </row>
    <row r="702" spans="1:41" s="22" customFormat="1" ht="49.5" customHeight="1" x14ac:dyDescent="0.15">
      <c r="A702" s="286"/>
      <c r="B702" s="171"/>
      <c r="C702" s="214" t="s">
        <v>540</v>
      </c>
      <c r="D702" s="287" t="s">
        <v>541</v>
      </c>
      <c r="E702" s="261" t="s">
        <v>481</v>
      </c>
      <c r="F702" s="220"/>
      <c r="G702" s="288"/>
      <c r="H702" s="210" t="s">
        <v>54</v>
      </c>
      <c r="I702" s="187">
        <v>0.34</v>
      </c>
      <c r="J702" s="188">
        <v>0.33</v>
      </c>
      <c r="K702" s="189">
        <v>0.33</v>
      </c>
      <c r="L702" s="188"/>
      <c r="M702" s="188"/>
      <c r="N702" s="289">
        <f t="shared" si="458"/>
        <v>1</v>
      </c>
      <c r="O702" s="211">
        <v>1.03</v>
      </c>
      <c r="P702" s="191">
        <v>34.700000000000003</v>
      </c>
      <c r="Q702" s="192">
        <v>32.200000000000003</v>
      </c>
      <c r="R702" s="193">
        <v>35</v>
      </c>
      <c r="S702" s="192"/>
      <c r="T702" s="194"/>
      <c r="U702" s="198">
        <f>ROUND((((P702*14/35*I702)+(Q702*14/35*J702)+(R702*14/35*K702)+(S702*14/35*L702)+(T702*14/35*M702))*O702),2)</f>
        <v>14</v>
      </c>
      <c r="V702" s="196">
        <f>IF(U702&gt;=14,14,U702)</f>
        <v>14</v>
      </c>
      <c r="W702" s="72"/>
      <c r="X702" s="72"/>
      <c r="Y702" s="290">
        <v>236000000000</v>
      </c>
      <c r="Z702" s="291"/>
      <c r="AA702" s="292"/>
      <c r="AB702" s="58">
        <f t="shared" si="457"/>
        <v>2.36</v>
      </c>
      <c r="AC702" s="198">
        <f>12*AB702*O702</f>
        <v>29.169600000000003</v>
      </c>
      <c r="AD702" s="199">
        <f>IF(AC702&gt;=12,12,AC702)</f>
        <v>12</v>
      </c>
      <c r="AE702" s="195">
        <v>44</v>
      </c>
      <c r="AF702" s="54"/>
      <c r="AG702" s="491">
        <v>32</v>
      </c>
      <c r="AH702" s="60"/>
      <c r="AI702" s="55"/>
      <c r="AJ702" s="61"/>
      <c r="AK702" s="62"/>
      <c r="AL702" s="63"/>
      <c r="AM702" s="64"/>
      <c r="AN702" s="65"/>
      <c r="AO702" s="66"/>
    </row>
    <row r="703" spans="1:41" s="22" customFormat="1" ht="42" customHeight="1" x14ac:dyDescent="0.15">
      <c r="A703" s="286"/>
      <c r="B703" s="171"/>
      <c r="C703" s="200" t="s">
        <v>542</v>
      </c>
      <c r="D703" s="80" t="s">
        <v>543</v>
      </c>
      <c r="E703" s="73"/>
      <c r="F703" s="104"/>
      <c r="G703" s="204"/>
      <c r="H703" s="210" t="s">
        <v>250</v>
      </c>
      <c r="I703" s="187">
        <v>0.51</v>
      </c>
      <c r="J703" s="188">
        <v>0.49</v>
      </c>
      <c r="K703" s="188"/>
      <c r="L703" s="188"/>
      <c r="M703" s="188"/>
      <c r="N703" s="189">
        <f t="shared" si="458"/>
        <v>1</v>
      </c>
      <c r="O703" s="211">
        <v>1.03</v>
      </c>
      <c r="P703" s="191">
        <v>34</v>
      </c>
      <c r="Q703" s="192">
        <v>34</v>
      </c>
      <c r="R703" s="193"/>
      <c r="S703" s="192"/>
      <c r="T703" s="194"/>
      <c r="U703" s="195">
        <f>ROUND((((P703*14/35*I703)+(Q703*14/35*J703)+(R703*14/35*K703)+(S703*14/35*L703)+(T703*14/35*M703))*O703),2)</f>
        <v>14.01</v>
      </c>
      <c r="V703" s="196">
        <f>IF(U703&gt;=14,14,U703)</f>
        <v>14</v>
      </c>
      <c r="W703" s="75">
        <v>8550000000</v>
      </c>
      <c r="X703" s="197">
        <v>200000000000</v>
      </c>
      <c r="Y703" s="68"/>
      <c r="Z703" s="68"/>
      <c r="AA703" s="68"/>
      <c r="AB703" s="58">
        <f t="shared" si="457"/>
        <v>3.1</v>
      </c>
      <c r="AC703" s="195">
        <f>12*AB703*O703</f>
        <v>38.316000000000003</v>
      </c>
      <c r="AD703" s="199">
        <f>IF(AC703&gt;=12,12,AC703)</f>
        <v>12</v>
      </c>
      <c r="AE703" s="195">
        <v>44</v>
      </c>
      <c r="AF703" s="54"/>
      <c r="AG703" s="491">
        <v>32</v>
      </c>
      <c r="AH703" s="60"/>
      <c r="AI703" s="55"/>
      <c r="AJ703" s="61"/>
      <c r="AK703" s="62"/>
      <c r="AL703" s="63"/>
      <c r="AM703" s="64"/>
      <c r="AN703" s="65"/>
      <c r="AO703" s="66"/>
    </row>
    <row r="704" spans="1:41" s="22" customFormat="1" ht="54" customHeight="1" x14ac:dyDescent="0.15">
      <c r="A704" s="286"/>
      <c r="B704" s="171"/>
      <c r="C704" s="261" t="s">
        <v>420</v>
      </c>
      <c r="D704" s="83" t="s">
        <v>544</v>
      </c>
      <c r="E704" s="83"/>
      <c r="F704" s="293"/>
      <c r="G704" s="186"/>
      <c r="H704" s="210" t="s">
        <v>423</v>
      </c>
      <c r="I704" s="187">
        <v>0.65</v>
      </c>
      <c r="J704" s="188">
        <v>0.35</v>
      </c>
      <c r="K704" s="294"/>
      <c r="L704" s="188"/>
      <c r="M704" s="188"/>
      <c r="N704" s="189">
        <f t="shared" si="458"/>
        <v>1</v>
      </c>
      <c r="O704" s="211">
        <v>1.03</v>
      </c>
      <c r="P704" s="191">
        <v>35</v>
      </c>
      <c r="Q704" s="192">
        <v>32.200000000000003</v>
      </c>
      <c r="R704" s="193"/>
      <c r="S704" s="192"/>
      <c r="T704" s="192"/>
      <c r="U704" s="198">
        <f t="shared" ref="U704:U709" si="459">ROUND((((P704*14/35*I704)+(Q704*14/35*J704)+(R704*14/35*K704)+(S704*14/35*L704)+(T704*14/35*M704))*O704),2)</f>
        <v>14.02</v>
      </c>
      <c r="V704" s="199">
        <f t="shared" ref="V704:V709" si="460">IF(U704&gt;=14,14,U704)</f>
        <v>14</v>
      </c>
      <c r="W704" s="75">
        <v>378615450000</v>
      </c>
      <c r="X704" s="75">
        <v>26545568000</v>
      </c>
      <c r="Y704" s="68"/>
      <c r="Z704" s="68"/>
      <c r="AA704" s="68"/>
      <c r="AB704" s="58">
        <f t="shared" si="457"/>
        <v>7.74</v>
      </c>
      <c r="AC704" s="198">
        <f t="shared" ref="AC704:AC709" si="461">12*AB704*O704</f>
        <v>95.666399999999996</v>
      </c>
      <c r="AD704" s="199">
        <f t="shared" ref="AD704:AD709" si="462">IF(AC704&gt;=12,12,AC704)</f>
        <v>12</v>
      </c>
      <c r="AE704" s="195">
        <v>44</v>
      </c>
      <c r="AF704" s="54"/>
      <c r="AG704" s="491">
        <v>32</v>
      </c>
      <c r="AH704" s="60"/>
      <c r="AI704" s="55"/>
      <c r="AJ704" s="61"/>
      <c r="AK704" s="62"/>
      <c r="AL704" s="63"/>
      <c r="AM704" s="64"/>
      <c r="AN704" s="65"/>
      <c r="AO704" s="66"/>
    </row>
    <row r="705" spans="1:41" s="22" customFormat="1" ht="51" customHeight="1" x14ac:dyDescent="0.15">
      <c r="A705" s="286"/>
      <c r="B705" s="171"/>
      <c r="C705" s="260" t="s">
        <v>43</v>
      </c>
      <c r="D705" s="113" t="s">
        <v>545</v>
      </c>
      <c r="E705" s="295" t="s">
        <v>495</v>
      </c>
      <c r="F705" s="80" t="s">
        <v>82</v>
      </c>
      <c r="G705" s="296"/>
      <c r="H705" s="210" t="s">
        <v>546</v>
      </c>
      <c r="I705" s="48">
        <v>0.5</v>
      </c>
      <c r="J705" s="49">
        <v>0.1</v>
      </c>
      <c r="K705" s="49">
        <v>0.2</v>
      </c>
      <c r="L705" s="49">
        <v>0.2</v>
      </c>
      <c r="M705" s="49"/>
      <c r="N705" s="189">
        <f t="shared" si="458"/>
        <v>1</v>
      </c>
      <c r="O705" s="212">
        <v>1.03</v>
      </c>
      <c r="P705" s="52">
        <v>35</v>
      </c>
      <c r="Q705" s="166">
        <v>33.6</v>
      </c>
      <c r="R705" s="205">
        <v>32.200000000000003</v>
      </c>
      <c r="S705" s="192">
        <v>33.6</v>
      </c>
      <c r="T705" s="192"/>
      <c r="U705" s="198">
        <f t="shared" si="459"/>
        <v>14.02</v>
      </c>
      <c r="V705" s="55">
        <f t="shared" si="460"/>
        <v>14</v>
      </c>
      <c r="W705" s="56">
        <v>206619953000</v>
      </c>
      <c r="X705" s="56"/>
      <c r="Y705" s="56">
        <v>4081559000</v>
      </c>
      <c r="Z705" s="181">
        <v>40517604000</v>
      </c>
      <c r="AA705" s="56"/>
      <c r="AB705" s="58">
        <f t="shared" si="457"/>
        <v>3.4</v>
      </c>
      <c r="AC705" s="58">
        <f t="shared" si="461"/>
        <v>42.024000000000001</v>
      </c>
      <c r="AD705" s="199">
        <f t="shared" si="462"/>
        <v>12</v>
      </c>
      <c r="AE705" s="54">
        <v>44</v>
      </c>
      <c r="AF705" s="54"/>
      <c r="AG705" s="491">
        <v>32</v>
      </c>
      <c r="AH705" s="60"/>
      <c r="AI705" s="55"/>
      <c r="AJ705" s="61"/>
      <c r="AK705" s="62"/>
      <c r="AL705" s="63"/>
      <c r="AM705" s="64"/>
      <c r="AN705" s="65"/>
      <c r="AO705" s="66"/>
    </row>
    <row r="706" spans="1:41" s="22" customFormat="1" ht="47.25" customHeight="1" x14ac:dyDescent="0.15">
      <c r="A706" s="286"/>
      <c r="B706" s="171"/>
      <c r="C706" s="73" t="s">
        <v>547</v>
      </c>
      <c r="D706" s="73" t="s">
        <v>548</v>
      </c>
      <c r="E706" s="272" t="s">
        <v>549</v>
      </c>
      <c r="F706" s="94"/>
      <c r="G706" s="73"/>
      <c r="H706" s="210" t="s">
        <v>317</v>
      </c>
      <c r="I706" s="297">
        <v>0.42</v>
      </c>
      <c r="J706" s="188">
        <v>0.18</v>
      </c>
      <c r="K706" s="188">
        <v>0.4</v>
      </c>
      <c r="L706" s="188"/>
      <c r="M706" s="188"/>
      <c r="N706" s="189">
        <f t="shared" si="458"/>
        <v>1</v>
      </c>
      <c r="O706" s="211">
        <v>1.03</v>
      </c>
      <c r="P706" s="191">
        <v>34.700000000000003</v>
      </c>
      <c r="Q706" s="192">
        <v>34</v>
      </c>
      <c r="R706" s="193">
        <v>33.200000000000003</v>
      </c>
      <c r="S706" s="192"/>
      <c r="T706" s="194"/>
      <c r="U706" s="195">
        <f t="shared" si="459"/>
        <v>14</v>
      </c>
      <c r="V706" s="196">
        <f t="shared" si="460"/>
        <v>14</v>
      </c>
      <c r="W706" s="75">
        <v>11524207000</v>
      </c>
      <c r="X706" s="72"/>
      <c r="Y706" s="197">
        <v>180664068000</v>
      </c>
      <c r="Z706" s="68"/>
      <c r="AA706" s="68"/>
      <c r="AB706" s="58">
        <f t="shared" si="457"/>
        <v>2.34</v>
      </c>
      <c r="AC706" s="195">
        <f t="shared" si="461"/>
        <v>28.9224</v>
      </c>
      <c r="AD706" s="199">
        <f t="shared" si="462"/>
        <v>12</v>
      </c>
      <c r="AE706" s="195">
        <v>44</v>
      </c>
      <c r="AF706" s="54"/>
      <c r="AG706" s="491">
        <v>32</v>
      </c>
      <c r="AH706" s="60"/>
      <c r="AI706" s="55"/>
      <c r="AJ706" s="61"/>
      <c r="AK706" s="62"/>
      <c r="AL706" s="63"/>
      <c r="AM706" s="64"/>
      <c r="AN706" s="65"/>
      <c r="AO706" s="66"/>
    </row>
    <row r="707" spans="1:41" s="22" customFormat="1" ht="42" customHeight="1" x14ac:dyDescent="0.15">
      <c r="A707" s="286"/>
      <c r="B707" s="171"/>
      <c r="C707" s="298" t="s">
        <v>220</v>
      </c>
      <c r="D707" s="80" t="s">
        <v>523</v>
      </c>
      <c r="E707" s="299" t="s">
        <v>388</v>
      </c>
      <c r="F707" s="104"/>
      <c r="G707" s="83"/>
      <c r="H707" s="210" t="s">
        <v>70</v>
      </c>
      <c r="I707" s="187">
        <v>0.5</v>
      </c>
      <c r="J707" s="188">
        <v>0.3</v>
      </c>
      <c r="K707" s="188">
        <v>0.2</v>
      </c>
      <c r="L707" s="188"/>
      <c r="M707" s="188"/>
      <c r="N707" s="189">
        <f t="shared" si="458"/>
        <v>1</v>
      </c>
      <c r="O707" s="211">
        <v>1.03</v>
      </c>
      <c r="P707" s="191">
        <v>35</v>
      </c>
      <c r="Q707" s="192">
        <v>33.200000000000003</v>
      </c>
      <c r="R707" s="193">
        <v>33.200000000000003</v>
      </c>
      <c r="S707" s="232"/>
      <c r="T707" s="194"/>
      <c r="U707" s="195">
        <f t="shared" si="459"/>
        <v>14.05</v>
      </c>
      <c r="V707" s="196">
        <f t="shared" si="460"/>
        <v>14</v>
      </c>
      <c r="W707" s="197">
        <v>179455061000</v>
      </c>
      <c r="X707" s="68"/>
      <c r="Y707" s="75">
        <v>59842397000</v>
      </c>
      <c r="Z707" s="75"/>
      <c r="AA707" s="68"/>
      <c r="AB707" s="58">
        <f t="shared" si="457"/>
        <v>3.08</v>
      </c>
      <c r="AC707" s="195">
        <f t="shared" si="461"/>
        <v>38.068800000000003</v>
      </c>
      <c r="AD707" s="199">
        <f t="shared" si="462"/>
        <v>12</v>
      </c>
      <c r="AE707" s="195">
        <v>44</v>
      </c>
      <c r="AF707" s="54"/>
      <c r="AG707" s="491">
        <v>32</v>
      </c>
      <c r="AH707" s="60"/>
      <c r="AI707" s="55"/>
      <c r="AJ707" s="61"/>
      <c r="AK707" s="62"/>
      <c r="AL707" s="63"/>
      <c r="AM707" s="64"/>
      <c r="AN707" s="65"/>
      <c r="AO707" s="66"/>
    </row>
    <row r="708" spans="1:41" s="22" customFormat="1" ht="42" customHeight="1" x14ac:dyDescent="0.15">
      <c r="A708" s="286"/>
      <c r="B708" s="171"/>
      <c r="C708" s="300" t="s">
        <v>196</v>
      </c>
      <c r="D708" s="83" t="s">
        <v>550</v>
      </c>
      <c r="E708" s="299" t="s">
        <v>551</v>
      </c>
      <c r="F708" s="104"/>
      <c r="G708" s="73"/>
      <c r="H708" s="210" t="s">
        <v>552</v>
      </c>
      <c r="I708" s="187">
        <v>0.5</v>
      </c>
      <c r="J708" s="188">
        <v>0.3</v>
      </c>
      <c r="K708" s="188">
        <v>0.2</v>
      </c>
      <c r="L708" s="188"/>
      <c r="M708" s="188"/>
      <c r="N708" s="189">
        <f t="shared" si="458"/>
        <v>1</v>
      </c>
      <c r="O708" s="211">
        <v>1.03</v>
      </c>
      <c r="P708" s="191">
        <v>35</v>
      </c>
      <c r="Q708" s="192">
        <v>33.200000000000003</v>
      </c>
      <c r="R708" s="193">
        <v>33.6</v>
      </c>
      <c r="S708" s="192"/>
      <c r="T708" s="194"/>
      <c r="U708" s="195">
        <f>ROUND((((P708*14/35*I708)+(Q708*14/35*J708)+(R708*14/35*K708)+(S708*14/35*L708)+(T708*14/35*M708))*O708),2)</f>
        <v>14.08</v>
      </c>
      <c r="V708" s="196">
        <f>IF(U708&gt;=14,14,U708)</f>
        <v>14</v>
      </c>
      <c r="W708" s="181">
        <v>66592333000</v>
      </c>
      <c r="X708" s="181">
        <v>18059093000</v>
      </c>
      <c r="Y708" s="75">
        <v>46273145000</v>
      </c>
      <c r="Z708" s="68"/>
      <c r="AA708" s="68"/>
      <c r="AB708" s="58">
        <f t="shared" si="457"/>
        <v>1.45</v>
      </c>
      <c r="AC708" s="195">
        <f>12*AB708*O708</f>
        <v>17.922000000000001</v>
      </c>
      <c r="AD708" s="199">
        <f>IF(AC708&gt;=12,12,AC708)</f>
        <v>12</v>
      </c>
      <c r="AE708" s="195">
        <v>44</v>
      </c>
      <c r="AF708" s="54"/>
      <c r="AG708" s="491">
        <v>32</v>
      </c>
      <c r="AH708" s="60"/>
      <c r="AI708" s="55"/>
      <c r="AJ708" s="61"/>
      <c r="AK708" s="62"/>
      <c r="AL708" s="63"/>
      <c r="AM708" s="64"/>
      <c r="AN708" s="65"/>
      <c r="AO708" s="66"/>
    </row>
    <row r="709" spans="1:41" s="22" customFormat="1" ht="63" customHeight="1" x14ac:dyDescent="0.15">
      <c r="A709" s="286"/>
      <c r="B709" s="171"/>
      <c r="C709" s="73" t="s">
        <v>553</v>
      </c>
      <c r="D709" s="214" t="s">
        <v>554</v>
      </c>
      <c r="E709" s="301" t="s">
        <v>555</v>
      </c>
      <c r="F709" s="82"/>
      <c r="G709" s="204"/>
      <c r="H709" s="210" t="s">
        <v>273</v>
      </c>
      <c r="I709" s="187">
        <v>0.38</v>
      </c>
      <c r="J709" s="188">
        <v>0.32</v>
      </c>
      <c r="K709" s="188">
        <v>0.3</v>
      </c>
      <c r="L709" s="188"/>
      <c r="M709" s="188"/>
      <c r="N709" s="189">
        <f t="shared" si="458"/>
        <v>1</v>
      </c>
      <c r="O709" s="211">
        <v>1.03</v>
      </c>
      <c r="P709" s="191">
        <v>34.700000000000003</v>
      </c>
      <c r="Q709" s="192">
        <v>33.6</v>
      </c>
      <c r="R709" s="193">
        <v>33.200000000000003</v>
      </c>
      <c r="S709" s="192"/>
      <c r="T709" s="194"/>
      <c r="U709" s="195">
        <f t="shared" si="459"/>
        <v>13.97</v>
      </c>
      <c r="V709" s="196">
        <f t="shared" si="460"/>
        <v>13.97</v>
      </c>
      <c r="W709" s="75">
        <v>17530246000</v>
      </c>
      <c r="X709" s="68">
        <v>75368607000</v>
      </c>
      <c r="Y709" s="75">
        <v>55628226000</v>
      </c>
      <c r="Z709" s="68"/>
      <c r="AA709" s="68"/>
      <c r="AB709" s="58">
        <f t="shared" si="457"/>
        <v>1.44</v>
      </c>
      <c r="AC709" s="195">
        <f t="shared" si="461"/>
        <v>17.798400000000001</v>
      </c>
      <c r="AD709" s="199">
        <f t="shared" si="462"/>
        <v>12</v>
      </c>
      <c r="AE709" s="195">
        <v>44</v>
      </c>
      <c r="AF709" s="54"/>
      <c r="AG709" s="491">
        <v>32</v>
      </c>
      <c r="AH709" s="60"/>
      <c r="AI709" s="55"/>
      <c r="AJ709" s="61"/>
      <c r="AK709" s="62"/>
      <c r="AL709" s="63"/>
      <c r="AM709" s="64"/>
      <c r="AN709" s="65"/>
      <c r="AO709" s="66"/>
    </row>
    <row r="710" spans="1:41" s="22" customFormat="1" ht="54" customHeight="1" x14ac:dyDescent="0.15">
      <c r="A710" s="286"/>
      <c r="B710" s="171"/>
      <c r="C710" s="83"/>
      <c r="D710" s="104"/>
      <c r="E710" s="302" t="s">
        <v>556</v>
      </c>
      <c r="F710" s="231"/>
      <c r="G710" s="231"/>
      <c r="H710" s="210" t="s">
        <v>214</v>
      </c>
      <c r="I710" s="187">
        <v>0.31</v>
      </c>
      <c r="J710" s="188">
        <v>0.28000000000000003</v>
      </c>
      <c r="K710" s="188">
        <v>0.3</v>
      </c>
      <c r="L710" s="188">
        <v>0.11</v>
      </c>
      <c r="M710" s="188"/>
      <c r="N710" s="189">
        <f t="shared" si="458"/>
        <v>1.0000000000000002</v>
      </c>
      <c r="O710" s="190">
        <v>1.03</v>
      </c>
      <c r="P710" s="191">
        <v>34.700000000000003</v>
      </c>
      <c r="Q710" s="192">
        <v>33.6</v>
      </c>
      <c r="R710" s="193">
        <v>33.200000000000003</v>
      </c>
      <c r="S710" s="192">
        <v>35</v>
      </c>
      <c r="T710" s="192"/>
      <c r="U710" s="198">
        <f>ROUND((((P710*14/35*I710)+(Q710*14/35*J710)+(R710*14/35*K710)+(S710*14/35*L710)+(T710*14/35*M710))*O710),2)</f>
        <v>14</v>
      </c>
      <c r="V710" s="199">
        <f>IF(U710&gt;=14,14,U710)</f>
        <v>14</v>
      </c>
      <c r="W710" s="75">
        <v>4275664000</v>
      </c>
      <c r="X710" s="197">
        <v>217068674000</v>
      </c>
      <c r="Y710" s="197"/>
      <c r="Z710" s="197"/>
      <c r="AA710" s="68"/>
      <c r="AB710" s="58">
        <f t="shared" si="457"/>
        <v>1.88</v>
      </c>
      <c r="AC710" s="198">
        <f>12*AB710*O710</f>
        <v>23.236799999999999</v>
      </c>
      <c r="AD710" s="199">
        <f>IF(AC710&gt;=12,12,AC710)</f>
        <v>12</v>
      </c>
      <c r="AE710" s="195">
        <v>44</v>
      </c>
      <c r="AF710" s="54"/>
      <c r="AG710" s="491">
        <v>32</v>
      </c>
      <c r="AH710" s="60"/>
      <c r="AI710" s="55"/>
      <c r="AJ710" s="61"/>
      <c r="AK710" s="62"/>
      <c r="AL710" s="63"/>
      <c r="AM710" s="64"/>
      <c r="AN710" s="65"/>
      <c r="AO710" s="66"/>
    </row>
    <row r="711" spans="1:41" s="22" customFormat="1" ht="68.25" customHeight="1" x14ac:dyDescent="0.15">
      <c r="A711" s="286"/>
      <c r="B711" s="171"/>
      <c r="C711" s="295"/>
      <c r="D711" s="302" t="s">
        <v>557</v>
      </c>
      <c r="E711" s="83"/>
      <c r="F711" s="303"/>
      <c r="G711" s="231"/>
      <c r="H711" s="210"/>
      <c r="I711" s="48"/>
      <c r="J711" s="49"/>
      <c r="K711" s="49"/>
      <c r="L711" s="49"/>
      <c r="M711" s="49"/>
      <c r="N711" s="189"/>
      <c r="O711" s="51"/>
      <c r="P711" s="52"/>
      <c r="Q711" s="53"/>
      <c r="R711" s="205"/>
      <c r="S711" s="192"/>
      <c r="T711" s="194"/>
      <c r="U711" s="227"/>
      <c r="V711" s="207"/>
      <c r="W711" s="75"/>
      <c r="X711" s="304"/>
      <c r="Y711" s="201"/>
      <c r="Z711" s="201"/>
      <c r="AA711" s="56"/>
      <c r="AB711" s="58">
        <f t="shared" si="457"/>
        <v>0</v>
      </c>
      <c r="AC711" s="54"/>
      <c r="AD711" s="199"/>
      <c r="AE711" s="54"/>
      <c r="AF711" s="54"/>
      <c r="AG711" s="491">
        <v>32</v>
      </c>
      <c r="AH711" s="60"/>
      <c r="AI711" s="55"/>
      <c r="AJ711" s="61"/>
      <c r="AK711" s="62"/>
      <c r="AL711" s="63"/>
      <c r="AM711" s="64"/>
      <c r="AN711" s="65"/>
      <c r="AO711" s="66"/>
    </row>
    <row r="712" spans="1:41" s="22" customFormat="1" ht="54" customHeight="1" x14ac:dyDescent="0.15">
      <c r="A712" s="286"/>
      <c r="B712" s="171"/>
      <c r="C712" s="302"/>
      <c r="D712" s="104" t="s">
        <v>534</v>
      </c>
      <c r="E712" s="80"/>
      <c r="F712" s="83" t="s">
        <v>558</v>
      </c>
      <c r="G712" s="231" t="s">
        <v>559</v>
      </c>
      <c r="H712" s="210"/>
      <c r="I712" s="187">
        <v>0.64</v>
      </c>
      <c r="J712" s="188">
        <v>0.36</v>
      </c>
      <c r="K712" s="188"/>
      <c r="L712" s="188"/>
      <c r="M712" s="188"/>
      <c r="N712" s="189">
        <f>SUM(I712:M712)</f>
        <v>1</v>
      </c>
      <c r="O712" s="190">
        <v>1.03</v>
      </c>
      <c r="P712" s="191">
        <v>35</v>
      </c>
      <c r="Q712" s="192">
        <v>32.200000000000003</v>
      </c>
      <c r="R712" s="193">
        <v>32.200000000000003</v>
      </c>
      <c r="S712" s="192"/>
      <c r="T712" s="192"/>
      <c r="U712" s="198">
        <f>ROUND((((P712*14/35*I712)+(Q712*14/35*J712)+(R712*14/35*K712)+(S712*14/35*L712)+(T712*14/35*M712))*O712),2)</f>
        <v>14</v>
      </c>
      <c r="V712" s="199">
        <f>IF(U712&gt;=14,14,U712)</f>
        <v>14</v>
      </c>
      <c r="W712" s="75">
        <v>11938032000</v>
      </c>
      <c r="X712" s="197">
        <v>83842374000</v>
      </c>
      <c r="Y712" s="197"/>
      <c r="Z712" s="197"/>
      <c r="AA712" s="68"/>
      <c r="AB712" s="58">
        <f t="shared" si="457"/>
        <v>1.1499999999999999</v>
      </c>
      <c r="AC712" s="198">
        <f>12*AB712*O712</f>
        <v>14.213999999999999</v>
      </c>
      <c r="AD712" s="199">
        <f>IF(AC712&gt;=12,12,AC712)</f>
        <v>12</v>
      </c>
      <c r="AE712" s="195">
        <v>44</v>
      </c>
      <c r="AF712" s="54"/>
      <c r="AG712" s="491">
        <v>32</v>
      </c>
      <c r="AH712" s="60"/>
      <c r="AI712" s="55"/>
      <c r="AJ712" s="61"/>
      <c r="AK712" s="62"/>
      <c r="AL712" s="63"/>
      <c r="AM712" s="64"/>
      <c r="AN712" s="65"/>
      <c r="AO712" s="66"/>
    </row>
    <row r="713" spans="1:41" s="22" customFormat="1" ht="51" customHeight="1" x14ac:dyDescent="0.15">
      <c r="A713" s="286"/>
      <c r="B713" s="171"/>
      <c r="C713" s="241"/>
      <c r="D713" s="95"/>
      <c r="E713" s="302" t="s">
        <v>556</v>
      </c>
      <c r="F713" s="104" t="s">
        <v>534</v>
      </c>
      <c r="G713" s="229" t="s">
        <v>560</v>
      </c>
      <c r="H713" s="210"/>
      <c r="I713" s="48"/>
      <c r="J713" s="49"/>
      <c r="K713" s="49"/>
      <c r="L713" s="49"/>
      <c r="M713" s="49"/>
      <c r="N713" s="189"/>
      <c r="O713" s="51"/>
      <c r="P713" s="52"/>
      <c r="Q713" s="53"/>
      <c r="R713" s="205"/>
      <c r="S713" s="192"/>
      <c r="T713" s="194"/>
      <c r="U713" s="195"/>
      <c r="V713" s="207"/>
      <c r="W713" s="197"/>
      <c r="X713" s="197"/>
      <c r="Y713" s="56"/>
      <c r="Z713" s="56"/>
      <c r="AA713" s="56"/>
      <c r="AB713" s="58">
        <f t="shared" si="457"/>
        <v>0</v>
      </c>
      <c r="AC713" s="58"/>
      <c r="AD713" s="199"/>
      <c r="AE713" s="54"/>
      <c r="AF713" s="54"/>
      <c r="AG713" s="491">
        <v>32</v>
      </c>
      <c r="AH713" s="60"/>
      <c r="AI713" s="55"/>
      <c r="AJ713" s="61"/>
      <c r="AK713" s="62"/>
      <c r="AL713" s="63"/>
      <c r="AM713" s="64"/>
      <c r="AN713" s="65"/>
      <c r="AO713" s="66"/>
    </row>
    <row r="714" spans="1:41" s="22" customFormat="1" ht="56.25" customHeight="1" x14ac:dyDescent="0.15">
      <c r="A714" s="286"/>
      <c r="B714" s="171"/>
      <c r="C714" s="302" t="s">
        <v>561</v>
      </c>
      <c r="D714" s="107" t="s">
        <v>551</v>
      </c>
      <c r="E714" s="80"/>
      <c r="F714" s="83" t="s">
        <v>562</v>
      </c>
      <c r="G714" s="76" t="s">
        <v>563</v>
      </c>
      <c r="H714" s="210"/>
      <c r="I714" s="187">
        <v>0.64</v>
      </c>
      <c r="J714" s="188"/>
      <c r="K714" s="188">
        <v>0.36</v>
      </c>
      <c r="L714" s="188"/>
      <c r="M714" s="188"/>
      <c r="N714" s="189">
        <f t="shared" ref="N714:N719" si="463">SUM(I714:M714)</f>
        <v>1</v>
      </c>
      <c r="O714" s="190">
        <v>1.03</v>
      </c>
      <c r="P714" s="191">
        <v>35</v>
      </c>
      <c r="Q714" s="192">
        <v>33.6</v>
      </c>
      <c r="R714" s="193">
        <v>32.200000000000003</v>
      </c>
      <c r="S714" s="192"/>
      <c r="T714" s="194"/>
      <c r="U714" s="195">
        <f t="shared" ref="U714:U719" si="464">ROUND((((P714*14/35*I714)+(Q714*14/35*J714)+(R714*14/35*K714)+(S714*14/35*L714)+(T714*14/35*M714))*O714),2)</f>
        <v>14</v>
      </c>
      <c r="V714" s="196">
        <f t="shared" ref="V714:V719" si="465">IF(U714&gt;=14,14,U714)</f>
        <v>14</v>
      </c>
      <c r="W714" s="75">
        <v>11938032000</v>
      </c>
      <c r="X714" s="75">
        <v>46273145000</v>
      </c>
      <c r="Y714" s="197">
        <v>83842374000</v>
      </c>
      <c r="Z714" s="197"/>
      <c r="AA714" s="68"/>
      <c r="AB714" s="58">
        <f t="shared" si="457"/>
        <v>1.1499999999999999</v>
      </c>
      <c r="AC714" s="195">
        <f t="shared" ref="AC714:AC719" si="466">12*AB714*O714</f>
        <v>14.213999999999999</v>
      </c>
      <c r="AD714" s="199">
        <f t="shared" ref="AD714:AD719" si="467">IF(AC714&gt;=12,12,AC714)</f>
        <v>12</v>
      </c>
      <c r="AE714" s="195">
        <v>44</v>
      </c>
      <c r="AF714" s="54"/>
      <c r="AG714" s="491">
        <v>32</v>
      </c>
      <c r="AH714" s="60"/>
      <c r="AI714" s="55"/>
      <c r="AJ714" s="61"/>
      <c r="AK714" s="62"/>
      <c r="AL714" s="63"/>
      <c r="AM714" s="64"/>
      <c r="AN714" s="65"/>
      <c r="AO714" s="66"/>
    </row>
    <row r="715" spans="1:41" s="22" customFormat="1" ht="42" customHeight="1" x14ac:dyDescent="0.15">
      <c r="A715" s="286"/>
      <c r="B715" s="171"/>
      <c r="C715" s="305" t="s">
        <v>564</v>
      </c>
      <c r="D715" s="107" t="s">
        <v>551</v>
      </c>
      <c r="E715" s="302"/>
      <c r="F715" s="104"/>
      <c r="G715" s="204"/>
      <c r="H715" s="210"/>
      <c r="I715" s="187">
        <v>0.5</v>
      </c>
      <c r="J715" s="188">
        <v>0.37</v>
      </c>
      <c r="K715" s="188">
        <v>0.13</v>
      </c>
      <c r="L715" s="188"/>
      <c r="M715" s="188"/>
      <c r="N715" s="189">
        <f t="shared" si="463"/>
        <v>1</v>
      </c>
      <c r="O715" s="190">
        <v>1.03</v>
      </c>
      <c r="P715" s="191">
        <v>34</v>
      </c>
      <c r="Q715" s="192">
        <v>33.6</v>
      </c>
      <c r="R715" s="193">
        <v>35</v>
      </c>
      <c r="S715" s="192"/>
      <c r="T715" s="194"/>
      <c r="U715" s="195">
        <f t="shared" si="464"/>
        <v>14</v>
      </c>
      <c r="V715" s="196">
        <f t="shared" si="465"/>
        <v>14</v>
      </c>
      <c r="W715" s="197">
        <v>49195757000</v>
      </c>
      <c r="X715" s="75">
        <v>46273145000</v>
      </c>
      <c r="Y715" s="75"/>
      <c r="Z715" s="68"/>
      <c r="AA715" s="68"/>
      <c r="AB715" s="58">
        <f t="shared" si="457"/>
        <v>1.26</v>
      </c>
      <c r="AC715" s="195">
        <f t="shared" si="466"/>
        <v>15.573600000000001</v>
      </c>
      <c r="AD715" s="199">
        <f t="shared" si="467"/>
        <v>12</v>
      </c>
      <c r="AE715" s="195">
        <v>44</v>
      </c>
      <c r="AF715" s="54"/>
      <c r="AG715" s="491">
        <v>32</v>
      </c>
      <c r="AH715" s="60"/>
      <c r="AI715" s="55"/>
      <c r="AJ715" s="61"/>
      <c r="AK715" s="62"/>
      <c r="AL715" s="63"/>
      <c r="AM715" s="64"/>
      <c r="AN715" s="65"/>
      <c r="AO715" s="66"/>
    </row>
    <row r="716" spans="1:41" s="22" customFormat="1" ht="48.75" customHeight="1" x14ac:dyDescent="0.15">
      <c r="A716" s="286"/>
      <c r="B716" s="171"/>
      <c r="C716" s="305" t="s">
        <v>565</v>
      </c>
      <c r="D716" s="306" t="s">
        <v>430</v>
      </c>
      <c r="E716" s="119" t="s">
        <v>566</v>
      </c>
      <c r="F716" s="307" t="s">
        <v>567</v>
      </c>
      <c r="G716" s="231"/>
      <c r="H716" s="210"/>
      <c r="I716" s="187">
        <v>0.35</v>
      </c>
      <c r="J716" s="188">
        <v>0.3</v>
      </c>
      <c r="K716" s="188">
        <v>0.25</v>
      </c>
      <c r="L716" s="188">
        <v>0.1</v>
      </c>
      <c r="M716" s="188"/>
      <c r="N716" s="189">
        <f t="shared" si="463"/>
        <v>0.99999999999999989</v>
      </c>
      <c r="O716" s="190">
        <v>1.03</v>
      </c>
      <c r="P716" s="191">
        <v>35</v>
      </c>
      <c r="Q716" s="192">
        <v>33.200000000000003</v>
      </c>
      <c r="R716" s="193">
        <v>33.200000000000003</v>
      </c>
      <c r="S716" s="192">
        <v>34.700000000000003</v>
      </c>
      <c r="T716" s="194"/>
      <c r="U716" s="195">
        <f t="shared" si="464"/>
        <v>14</v>
      </c>
      <c r="V716" s="196">
        <f t="shared" si="465"/>
        <v>14</v>
      </c>
      <c r="W716" s="75">
        <v>10158011000</v>
      </c>
      <c r="X716" s="75">
        <v>59671978000</v>
      </c>
      <c r="Y716" s="197">
        <v>78000000000</v>
      </c>
      <c r="Z716" s="197">
        <v>6000000000</v>
      </c>
      <c r="AA716" s="68"/>
      <c r="AB716" s="58">
        <f t="shared" si="457"/>
        <v>1.26</v>
      </c>
      <c r="AC716" s="195">
        <f t="shared" si="466"/>
        <v>15.573600000000001</v>
      </c>
      <c r="AD716" s="199">
        <f t="shared" si="467"/>
        <v>12</v>
      </c>
      <c r="AE716" s="195">
        <v>44</v>
      </c>
      <c r="AF716" s="54"/>
      <c r="AG716" s="491">
        <v>32</v>
      </c>
      <c r="AH716" s="60"/>
      <c r="AI716" s="55"/>
      <c r="AJ716" s="61"/>
      <c r="AK716" s="62"/>
      <c r="AL716" s="63"/>
      <c r="AM716" s="64"/>
      <c r="AN716" s="65"/>
      <c r="AO716" s="66"/>
    </row>
    <row r="717" spans="1:41" s="22" customFormat="1" ht="51" customHeight="1" x14ac:dyDescent="0.15">
      <c r="A717" s="286"/>
      <c r="B717" s="171"/>
      <c r="C717" s="308" t="s">
        <v>568</v>
      </c>
      <c r="D717" s="222" t="s">
        <v>569</v>
      </c>
      <c r="E717" s="83"/>
      <c r="F717" s="214"/>
      <c r="G717" s="287"/>
      <c r="H717" s="210"/>
      <c r="I717" s="187">
        <v>0.51</v>
      </c>
      <c r="J717" s="188">
        <v>0.49</v>
      </c>
      <c r="K717" s="188"/>
      <c r="L717" s="188"/>
      <c r="M717" s="188"/>
      <c r="N717" s="189">
        <f t="shared" si="463"/>
        <v>1</v>
      </c>
      <c r="O717" s="190">
        <v>1.03</v>
      </c>
      <c r="P717" s="191">
        <v>34.4</v>
      </c>
      <c r="Q717" s="192">
        <v>33.6</v>
      </c>
      <c r="R717" s="192"/>
      <c r="S717" s="192"/>
      <c r="T717" s="192"/>
      <c r="U717" s="195">
        <f t="shared" si="464"/>
        <v>14.01</v>
      </c>
      <c r="V717" s="199">
        <f t="shared" si="465"/>
        <v>14</v>
      </c>
      <c r="W717" s="68">
        <v>38459987000</v>
      </c>
      <c r="X717" s="75">
        <v>50165095000</v>
      </c>
      <c r="Y717" s="68"/>
      <c r="Z717" s="68"/>
      <c r="AA717" s="68"/>
      <c r="AB717" s="58">
        <f t="shared" si="457"/>
        <v>1.34</v>
      </c>
      <c r="AC717" s="198">
        <f t="shared" si="466"/>
        <v>16.562400000000004</v>
      </c>
      <c r="AD717" s="199">
        <f t="shared" si="467"/>
        <v>12</v>
      </c>
      <c r="AE717" s="195">
        <v>44</v>
      </c>
      <c r="AF717" s="54"/>
      <c r="AG717" s="491">
        <v>32</v>
      </c>
      <c r="AH717" s="60"/>
      <c r="AI717" s="55"/>
      <c r="AJ717" s="61"/>
      <c r="AK717" s="62"/>
      <c r="AL717" s="63"/>
      <c r="AM717" s="64"/>
      <c r="AN717" s="65"/>
      <c r="AO717" s="66"/>
    </row>
    <row r="718" spans="1:41" s="22" customFormat="1" ht="51" customHeight="1" x14ac:dyDescent="0.15">
      <c r="A718" s="286"/>
      <c r="B718" s="171"/>
      <c r="C718" s="229"/>
      <c r="D718" s="219" t="s">
        <v>476</v>
      </c>
      <c r="E718" s="220"/>
      <c r="F718" s="80"/>
      <c r="G718" s="87"/>
      <c r="H718" s="210"/>
      <c r="I718" s="48">
        <v>0.51</v>
      </c>
      <c r="J718" s="49">
        <v>0.49</v>
      </c>
      <c r="K718" s="49"/>
      <c r="L718" s="49"/>
      <c r="M718" s="49"/>
      <c r="N718" s="189">
        <f t="shared" si="463"/>
        <v>1</v>
      </c>
      <c r="O718" s="51">
        <v>1.03</v>
      </c>
      <c r="P718" s="52">
        <v>33.200000000000003</v>
      </c>
      <c r="Q718" s="53">
        <v>35</v>
      </c>
      <c r="R718" s="205"/>
      <c r="S718" s="192"/>
      <c r="T718" s="192"/>
      <c r="U718" s="195">
        <f t="shared" si="464"/>
        <v>14.04</v>
      </c>
      <c r="V718" s="55">
        <f t="shared" si="465"/>
        <v>14</v>
      </c>
      <c r="W718" s="181">
        <v>17305369000</v>
      </c>
      <c r="X718" s="197">
        <v>68880576000</v>
      </c>
      <c r="Y718" s="56"/>
      <c r="Z718" s="56"/>
      <c r="AA718" s="56"/>
      <c r="AB718" s="58">
        <f t="shared" si="457"/>
        <v>1.29</v>
      </c>
      <c r="AC718" s="58">
        <f t="shared" si="466"/>
        <v>15.944400000000002</v>
      </c>
      <c r="AD718" s="199">
        <f t="shared" si="467"/>
        <v>12</v>
      </c>
      <c r="AE718" s="54">
        <v>44</v>
      </c>
      <c r="AF718" s="54"/>
      <c r="AG718" s="491">
        <v>32</v>
      </c>
      <c r="AH718" s="60"/>
      <c r="AI718" s="55"/>
      <c r="AJ718" s="61"/>
      <c r="AK718" s="62"/>
      <c r="AL718" s="63"/>
      <c r="AM718" s="64"/>
      <c r="AN718" s="65"/>
      <c r="AO718" s="66"/>
    </row>
    <row r="719" spans="1:41" s="22" customFormat="1" ht="42" customHeight="1" x14ac:dyDescent="0.15">
      <c r="A719" s="286"/>
      <c r="B719" s="171"/>
      <c r="C719" s="95"/>
      <c r="D719" s="95"/>
      <c r="E719" s="104"/>
      <c r="F719" s="80"/>
      <c r="G719" s="186"/>
      <c r="H719" s="210"/>
      <c r="I719" s="187">
        <v>0.36</v>
      </c>
      <c r="J719" s="188">
        <v>0.34</v>
      </c>
      <c r="K719" s="188">
        <v>0.3</v>
      </c>
      <c r="L719" s="188"/>
      <c r="M719" s="188"/>
      <c r="N719" s="189">
        <f t="shared" si="463"/>
        <v>1</v>
      </c>
      <c r="O719" s="190">
        <v>1.03</v>
      </c>
      <c r="P719" s="191">
        <v>34.700000000000003</v>
      </c>
      <c r="Q719" s="192">
        <v>34</v>
      </c>
      <c r="R719" s="191">
        <v>32.200000000000003</v>
      </c>
      <c r="S719" s="192"/>
      <c r="T719" s="194"/>
      <c r="U719" s="195">
        <f t="shared" si="464"/>
        <v>13.89</v>
      </c>
      <c r="V719" s="196">
        <f t="shared" si="465"/>
        <v>13.89</v>
      </c>
      <c r="W719" s="75"/>
      <c r="X719" s="75"/>
      <c r="Y719" s="68"/>
      <c r="Z719" s="68"/>
      <c r="AA719" s="68"/>
      <c r="AB719" s="58">
        <f t="shared" si="457"/>
        <v>0</v>
      </c>
      <c r="AC719" s="195">
        <f t="shared" si="466"/>
        <v>0</v>
      </c>
      <c r="AD719" s="199">
        <f t="shared" si="467"/>
        <v>0</v>
      </c>
      <c r="AE719" s="195">
        <v>44</v>
      </c>
      <c r="AF719" s="54"/>
      <c r="AG719" s="491">
        <v>32</v>
      </c>
      <c r="AH719" s="60"/>
      <c r="AI719" s="55"/>
      <c r="AJ719" s="61"/>
      <c r="AK719" s="62"/>
      <c r="AL719" s="63"/>
      <c r="AM719" s="64"/>
      <c r="AN719" s="65"/>
      <c r="AO719" s="66"/>
    </row>
    <row r="720" spans="1:41" s="22" customFormat="1" ht="42" customHeight="1" x14ac:dyDescent="0.15">
      <c r="A720" s="286"/>
      <c r="B720" s="171"/>
      <c r="C720" s="95"/>
      <c r="D720" s="95"/>
      <c r="E720" s="83"/>
      <c r="F720" s="73"/>
      <c r="G720" s="186"/>
      <c r="H720" s="210"/>
      <c r="I720" s="187"/>
      <c r="J720" s="188"/>
      <c r="K720" s="188"/>
      <c r="L720" s="188"/>
      <c r="M720" s="188"/>
      <c r="N720" s="189"/>
      <c r="O720" s="190"/>
      <c r="P720" s="191"/>
      <c r="Q720" s="192"/>
      <c r="R720" s="194"/>
      <c r="S720" s="192"/>
      <c r="T720" s="194"/>
      <c r="U720" s="195"/>
      <c r="V720" s="196"/>
      <c r="W720" s="75"/>
      <c r="X720" s="75"/>
      <c r="Y720" s="68"/>
      <c r="Z720" s="68"/>
      <c r="AA720" s="68"/>
      <c r="AB720" s="58">
        <f t="shared" si="457"/>
        <v>0</v>
      </c>
      <c r="AC720" s="195"/>
      <c r="AD720" s="199"/>
      <c r="AE720" s="195"/>
      <c r="AF720" s="54"/>
      <c r="AG720" s="491">
        <v>32</v>
      </c>
      <c r="AH720" s="60"/>
      <c r="AI720" s="55"/>
      <c r="AJ720" s="61"/>
      <c r="AK720" s="62"/>
      <c r="AL720" s="63"/>
      <c r="AM720" s="64"/>
      <c r="AN720" s="65"/>
      <c r="AO720" s="66"/>
    </row>
    <row r="721" spans="1:41" s="22" customFormat="1" ht="42" customHeight="1" x14ac:dyDescent="0.15">
      <c r="A721" s="286"/>
      <c r="B721" s="171"/>
      <c r="C721" s="80"/>
      <c r="D721" s="80"/>
      <c r="E721" s="73"/>
      <c r="F721" s="83"/>
      <c r="G721" s="76"/>
      <c r="H721" s="210" t="s">
        <v>536</v>
      </c>
      <c r="I721" s="187">
        <v>0.48</v>
      </c>
      <c r="J721" s="188">
        <v>0.2</v>
      </c>
      <c r="K721" s="188">
        <v>0.1</v>
      </c>
      <c r="L721" s="188">
        <v>0.1</v>
      </c>
      <c r="M721" s="188">
        <v>0.12</v>
      </c>
      <c r="N721" s="189">
        <f>SUM(I721:M721)</f>
        <v>0.99999999999999989</v>
      </c>
      <c r="O721" s="190">
        <v>1.03</v>
      </c>
      <c r="P721" s="191">
        <v>34.4</v>
      </c>
      <c r="Q721" s="192">
        <v>32.200000000000003</v>
      </c>
      <c r="R721" s="193">
        <v>33.200000000000003</v>
      </c>
      <c r="S721" s="192">
        <v>35</v>
      </c>
      <c r="T721" s="194">
        <v>35</v>
      </c>
      <c r="U721" s="195">
        <f>ROUND((((P721*14/35*I721)+(Q721*14/35*J721)+(R721*14/35*K721)+(S721*14/35*L721)+(T721*14/35*M721))*O721),2)</f>
        <v>14</v>
      </c>
      <c r="V721" s="196">
        <f>IF(U721&gt;=14,14,U721)</f>
        <v>14</v>
      </c>
      <c r="W721" s="68">
        <v>137000000000</v>
      </c>
      <c r="X721" s="75">
        <v>68075005000</v>
      </c>
      <c r="Y721" s="197"/>
      <c r="Z721" s="197"/>
      <c r="AA721" s="68"/>
      <c r="AB721" s="58">
        <f t="shared" si="457"/>
        <v>2.4</v>
      </c>
      <c r="AC721" s="195">
        <f>12*AB721*O721</f>
        <v>29.663999999999998</v>
      </c>
      <c r="AD721" s="199">
        <f>IF(AC721&gt;=12,12,AC721)</f>
        <v>12</v>
      </c>
      <c r="AE721" s="195">
        <v>44</v>
      </c>
      <c r="AF721" s="54"/>
      <c r="AG721" s="491">
        <v>32</v>
      </c>
      <c r="AH721" s="60"/>
      <c r="AI721" s="55"/>
      <c r="AJ721" s="61"/>
      <c r="AK721" s="62"/>
      <c r="AL721" s="63"/>
      <c r="AM721" s="64"/>
      <c r="AN721" s="65"/>
      <c r="AO721" s="66"/>
    </row>
    <row r="722" spans="1:41" s="22" customFormat="1" ht="66" customHeight="1" x14ac:dyDescent="0.15">
      <c r="A722" s="286"/>
      <c r="B722" s="171"/>
      <c r="C722" s="95"/>
      <c r="D722" s="73"/>
      <c r="E722" s="104"/>
      <c r="F722" s="104"/>
      <c r="G722" s="186"/>
      <c r="H722" s="210"/>
      <c r="I722" s="187"/>
      <c r="J722" s="188"/>
      <c r="K722" s="188"/>
      <c r="L722" s="188"/>
      <c r="M722" s="188"/>
      <c r="N722" s="189"/>
      <c r="O722" s="190"/>
      <c r="P722" s="191"/>
      <c r="Q722" s="192"/>
      <c r="R722" s="193"/>
      <c r="S722" s="192"/>
      <c r="T722" s="194"/>
      <c r="U722" s="195"/>
      <c r="V722" s="196"/>
      <c r="W722" s="68"/>
      <c r="X722" s="72"/>
      <c r="Y722" s="75"/>
      <c r="Z722" s="197"/>
      <c r="AA722" s="68"/>
      <c r="AB722" s="58">
        <f t="shared" si="457"/>
        <v>0</v>
      </c>
      <c r="AC722" s="195"/>
      <c r="AD722" s="199"/>
      <c r="AE722" s="195"/>
      <c r="AF722" s="54"/>
      <c r="AG722" s="491">
        <v>32</v>
      </c>
      <c r="AH722" s="60"/>
      <c r="AI722" s="55"/>
      <c r="AJ722" s="61"/>
      <c r="AK722" s="62"/>
      <c r="AL722" s="63"/>
      <c r="AM722" s="64"/>
      <c r="AN722" s="65"/>
      <c r="AO722" s="66"/>
    </row>
    <row r="723" spans="1:41" s="22" customFormat="1" ht="56.25" customHeight="1" x14ac:dyDescent="0.15">
      <c r="A723" s="286"/>
      <c r="B723" s="171"/>
      <c r="C723" s="82"/>
      <c r="D723" s="76"/>
      <c r="E723" s="119" t="s">
        <v>566</v>
      </c>
      <c r="F723" s="107" t="s">
        <v>570</v>
      </c>
      <c r="G723" s="204"/>
      <c r="H723" s="230"/>
      <c r="I723" s="187"/>
      <c r="J723" s="188"/>
      <c r="K723" s="188"/>
      <c r="L723" s="188"/>
      <c r="M723" s="188"/>
      <c r="N723" s="189"/>
      <c r="O723" s="190"/>
      <c r="P723" s="191"/>
      <c r="Q723" s="192"/>
      <c r="R723" s="193"/>
      <c r="S723" s="192"/>
      <c r="T723" s="194"/>
      <c r="U723" s="195"/>
      <c r="V723" s="196"/>
      <c r="W723" s="75"/>
      <c r="X723" s="75"/>
      <c r="Y723" s="68"/>
      <c r="Z723" s="68"/>
      <c r="AA723" s="68"/>
      <c r="AB723" s="58">
        <f t="shared" si="457"/>
        <v>0</v>
      </c>
      <c r="AC723" s="195"/>
      <c r="AD723" s="199"/>
      <c r="AE723" s="195"/>
      <c r="AF723" s="54"/>
      <c r="AG723" s="491">
        <v>32</v>
      </c>
      <c r="AH723" s="60"/>
      <c r="AI723" s="55"/>
      <c r="AJ723" s="61"/>
      <c r="AK723" s="62"/>
      <c r="AL723" s="63"/>
      <c r="AM723" s="64"/>
      <c r="AN723" s="65"/>
      <c r="AO723" s="66"/>
    </row>
    <row r="724" spans="1:41" s="22" customFormat="1" ht="51" customHeight="1" x14ac:dyDescent="0.15">
      <c r="A724" s="286"/>
      <c r="B724" s="171"/>
      <c r="C724" s="302" t="s">
        <v>561</v>
      </c>
      <c r="D724" s="107" t="s">
        <v>569</v>
      </c>
      <c r="E724" s="83"/>
      <c r="F724" s="214"/>
      <c r="G724" s="287"/>
      <c r="H724" s="210"/>
      <c r="I724" s="187">
        <v>0.501</v>
      </c>
      <c r="J724" s="188">
        <v>0.499</v>
      </c>
      <c r="K724" s="188"/>
      <c r="L724" s="188"/>
      <c r="M724" s="188"/>
      <c r="N724" s="189">
        <f>SUM(I724:M724)</f>
        <v>1</v>
      </c>
      <c r="O724" s="190">
        <v>1.03</v>
      </c>
      <c r="P724" s="191">
        <v>34.4</v>
      </c>
      <c r="Q724" s="192">
        <v>33.6</v>
      </c>
      <c r="R724" s="192"/>
      <c r="S724" s="192"/>
      <c r="T724" s="192"/>
      <c r="U724" s="198">
        <f t="shared" ref="U724:U734" si="468">ROUND((((P724*14/35*I724)+(Q724*14/35*J724)+(R724*14/35*K724)+(S724*14/35*L724)+(T724*14/35*M724))*O724),2)</f>
        <v>14.01</v>
      </c>
      <c r="V724" s="199">
        <f t="shared" ref="V724:V734" si="469">IF(U724&gt;=14,14,U724)</f>
        <v>14</v>
      </c>
      <c r="W724" s="75">
        <v>30130136000</v>
      </c>
      <c r="X724" s="75">
        <v>50165095000</v>
      </c>
      <c r="Y724" s="68"/>
      <c r="Z724" s="68"/>
      <c r="AA724" s="68"/>
      <c r="AB724" s="58">
        <f t="shared" si="457"/>
        <v>1.22</v>
      </c>
      <c r="AC724" s="198">
        <f t="shared" ref="AC724:AC734" si="470">12*AB724*O724</f>
        <v>15.0792</v>
      </c>
      <c r="AD724" s="199">
        <f t="shared" ref="AD724:AD734" si="471">IF(AC724&gt;=12,12,AC724)</f>
        <v>12</v>
      </c>
      <c r="AE724" s="195">
        <v>44</v>
      </c>
      <c r="AF724" s="54"/>
      <c r="AG724" s="491">
        <v>32</v>
      </c>
      <c r="AH724" s="60"/>
      <c r="AI724" s="55"/>
      <c r="AJ724" s="61"/>
      <c r="AK724" s="62"/>
      <c r="AL724" s="63"/>
      <c r="AM724" s="64"/>
      <c r="AN724" s="65"/>
      <c r="AO724" s="66"/>
    </row>
    <row r="725" spans="1:41" s="22" customFormat="1" ht="65.25" customHeight="1" x14ac:dyDescent="0.15">
      <c r="A725" s="286"/>
      <c r="B725" s="171"/>
      <c r="C725" s="219" t="s">
        <v>314</v>
      </c>
      <c r="D725" s="219" t="s">
        <v>568</v>
      </c>
      <c r="E725" s="170"/>
      <c r="F725" s="104"/>
      <c r="G725" s="309"/>
      <c r="H725" s="210"/>
      <c r="I725" s="187">
        <v>0.51</v>
      </c>
      <c r="J725" s="188">
        <v>0.49</v>
      </c>
      <c r="K725" s="188"/>
      <c r="L725" s="188"/>
      <c r="M725" s="188"/>
      <c r="N725" s="189">
        <f>SUM(I725:M725)</f>
        <v>1</v>
      </c>
      <c r="O725" s="190">
        <v>1.03</v>
      </c>
      <c r="P725" s="191">
        <v>33.6</v>
      </c>
      <c r="Q725" s="192">
        <v>34.4</v>
      </c>
      <c r="R725" s="192"/>
      <c r="S725" s="192"/>
      <c r="T725" s="192"/>
      <c r="U725" s="198">
        <f t="shared" si="468"/>
        <v>14</v>
      </c>
      <c r="V725" s="199">
        <f t="shared" si="469"/>
        <v>14</v>
      </c>
      <c r="W725" s="75">
        <v>37944440000</v>
      </c>
      <c r="X725" s="68">
        <v>38459987000</v>
      </c>
      <c r="Y725" s="72"/>
      <c r="Z725" s="68"/>
      <c r="AA725" s="68"/>
      <c r="AB725" s="58">
        <f t="shared" si="457"/>
        <v>1.1599999999999999</v>
      </c>
      <c r="AC725" s="198">
        <f t="shared" si="470"/>
        <v>14.337599999999998</v>
      </c>
      <c r="AD725" s="199">
        <f t="shared" si="471"/>
        <v>12</v>
      </c>
      <c r="AE725" s="195">
        <v>44</v>
      </c>
      <c r="AF725" s="54"/>
      <c r="AG725" s="491">
        <v>32</v>
      </c>
      <c r="AH725" s="60"/>
      <c r="AI725" s="55"/>
      <c r="AJ725" s="61"/>
      <c r="AK725" s="62"/>
      <c r="AL725" s="63"/>
      <c r="AM725" s="64"/>
      <c r="AN725" s="65"/>
      <c r="AO725" s="66"/>
    </row>
    <row r="726" spans="1:41" s="22" customFormat="1" ht="51" customHeight="1" x14ac:dyDescent="0.15">
      <c r="A726" s="286"/>
      <c r="B726" s="171"/>
      <c r="C726" s="219" t="s">
        <v>568</v>
      </c>
      <c r="D726" s="306" t="s">
        <v>430</v>
      </c>
      <c r="E726" s="185" t="s">
        <v>571</v>
      </c>
      <c r="F726" s="104"/>
      <c r="G726" s="309"/>
      <c r="H726" s="230" t="s">
        <v>572</v>
      </c>
      <c r="I726" s="187">
        <v>0.5</v>
      </c>
      <c r="J726" s="188">
        <v>0.35</v>
      </c>
      <c r="K726" s="188">
        <v>0.15</v>
      </c>
      <c r="L726" s="188"/>
      <c r="M726" s="188"/>
      <c r="N726" s="189">
        <f t="shared" ref="N726:N731" si="472">SUM(I726:M726)</f>
        <v>1</v>
      </c>
      <c r="O726" s="190">
        <v>1.03</v>
      </c>
      <c r="P726" s="191">
        <v>34.4</v>
      </c>
      <c r="Q726" s="192">
        <v>33.200000000000003</v>
      </c>
      <c r="R726" s="192">
        <v>34.4</v>
      </c>
      <c r="S726" s="192"/>
      <c r="T726" s="192"/>
      <c r="U726" s="198">
        <f t="shared" si="468"/>
        <v>14</v>
      </c>
      <c r="V726" s="199">
        <f t="shared" si="469"/>
        <v>14</v>
      </c>
      <c r="W726" s="68">
        <v>38459987000</v>
      </c>
      <c r="X726" s="75">
        <v>59671978000</v>
      </c>
      <c r="Y726" s="72">
        <v>2708712000</v>
      </c>
      <c r="Z726" s="68"/>
      <c r="AA726" s="68"/>
      <c r="AB726" s="58">
        <f t="shared" si="457"/>
        <v>1.23</v>
      </c>
      <c r="AC726" s="198">
        <f t="shared" si="470"/>
        <v>15.2028</v>
      </c>
      <c r="AD726" s="199">
        <f t="shared" si="471"/>
        <v>12</v>
      </c>
      <c r="AE726" s="195">
        <v>44</v>
      </c>
      <c r="AF726" s="54"/>
      <c r="AG726" s="491">
        <v>32</v>
      </c>
      <c r="AH726" s="60"/>
      <c r="AI726" s="55"/>
      <c r="AJ726" s="61"/>
      <c r="AK726" s="62"/>
      <c r="AL726" s="63"/>
      <c r="AM726" s="64"/>
      <c r="AN726" s="65"/>
      <c r="AO726" s="66"/>
    </row>
    <row r="727" spans="1:41" s="22" customFormat="1" ht="42" customHeight="1" x14ac:dyDescent="0.15">
      <c r="A727" s="286"/>
      <c r="B727" s="171"/>
      <c r="C727" s="219" t="s">
        <v>314</v>
      </c>
      <c r="D727" s="107" t="s">
        <v>201</v>
      </c>
      <c r="E727" s="302" t="s">
        <v>573</v>
      </c>
      <c r="F727" s="104"/>
      <c r="G727" s="204"/>
      <c r="H727" s="230" t="s">
        <v>574</v>
      </c>
      <c r="I727" s="187">
        <v>0.46</v>
      </c>
      <c r="J727" s="188">
        <v>0.44</v>
      </c>
      <c r="K727" s="188">
        <v>0.1</v>
      </c>
      <c r="L727" s="188"/>
      <c r="M727" s="188"/>
      <c r="N727" s="189">
        <f t="shared" si="472"/>
        <v>1</v>
      </c>
      <c r="O727" s="190">
        <v>1.03</v>
      </c>
      <c r="P727" s="191">
        <v>33.6</v>
      </c>
      <c r="Q727" s="192">
        <v>34.4</v>
      </c>
      <c r="R727" s="193">
        <v>34</v>
      </c>
      <c r="S727" s="192"/>
      <c r="T727" s="194"/>
      <c r="U727" s="195">
        <f t="shared" si="468"/>
        <v>14</v>
      </c>
      <c r="V727" s="196">
        <f t="shared" si="469"/>
        <v>14</v>
      </c>
      <c r="W727" s="75">
        <v>37944440000</v>
      </c>
      <c r="X727" s="75">
        <v>147233332000</v>
      </c>
      <c r="Y727" s="68"/>
      <c r="Z727" s="68"/>
      <c r="AA727" s="68"/>
      <c r="AB727" s="58">
        <f t="shared" si="457"/>
        <v>2.4900000000000002</v>
      </c>
      <c r="AC727" s="195">
        <f t="shared" si="470"/>
        <v>30.776400000000002</v>
      </c>
      <c r="AD727" s="199">
        <f t="shared" si="471"/>
        <v>12</v>
      </c>
      <c r="AE727" s="195">
        <v>44</v>
      </c>
      <c r="AF727" s="54"/>
      <c r="AG727" s="491">
        <v>32</v>
      </c>
      <c r="AH727" s="60"/>
      <c r="AI727" s="55"/>
      <c r="AJ727" s="61"/>
      <c r="AK727" s="62"/>
      <c r="AL727" s="63"/>
      <c r="AM727" s="64"/>
      <c r="AN727" s="65"/>
      <c r="AO727" s="66"/>
    </row>
    <row r="728" spans="1:41" s="22" customFormat="1" ht="51" customHeight="1" x14ac:dyDescent="0.15">
      <c r="A728" s="286">
        <v>19</v>
      </c>
      <c r="B728" s="171"/>
      <c r="C728" s="224" t="s">
        <v>314</v>
      </c>
      <c r="D728" s="224" t="s">
        <v>568</v>
      </c>
      <c r="E728" s="109" t="s">
        <v>571</v>
      </c>
      <c r="F728" s="104"/>
      <c r="G728" s="309"/>
      <c r="H728" s="210"/>
      <c r="I728" s="187">
        <v>0.51</v>
      </c>
      <c r="J728" s="188">
        <v>0.49</v>
      </c>
      <c r="K728" s="188"/>
      <c r="L728" s="188"/>
      <c r="M728" s="188"/>
      <c r="N728" s="189">
        <f t="shared" si="472"/>
        <v>1</v>
      </c>
      <c r="O728" s="190">
        <v>1.03</v>
      </c>
      <c r="P728" s="191">
        <v>33.6</v>
      </c>
      <c r="Q728" s="192">
        <v>34.4</v>
      </c>
      <c r="R728" s="192"/>
      <c r="S728" s="192"/>
      <c r="T728" s="192"/>
      <c r="U728" s="198">
        <f t="shared" si="468"/>
        <v>14</v>
      </c>
      <c r="V728" s="199">
        <f t="shared" si="469"/>
        <v>14</v>
      </c>
      <c r="W728" s="75">
        <v>37944440000</v>
      </c>
      <c r="X728" s="68">
        <v>38459987000</v>
      </c>
      <c r="Y728" s="72">
        <v>2708712000</v>
      </c>
      <c r="Z728" s="68"/>
      <c r="AA728" s="68"/>
      <c r="AB728" s="58">
        <f t="shared" si="457"/>
        <v>1.1599999999999999</v>
      </c>
      <c r="AC728" s="198">
        <f t="shared" si="470"/>
        <v>14.337599999999998</v>
      </c>
      <c r="AD728" s="199">
        <f t="shared" si="471"/>
        <v>12</v>
      </c>
      <c r="AE728" s="195">
        <v>44</v>
      </c>
      <c r="AF728" s="54"/>
      <c r="AG728" s="491">
        <v>32</v>
      </c>
      <c r="AH728" s="60"/>
      <c r="AI728" s="55"/>
      <c r="AJ728" s="61"/>
      <c r="AK728" s="62"/>
      <c r="AL728" s="63"/>
      <c r="AM728" s="64"/>
      <c r="AN728" s="65"/>
      <c r="AO728" s="66"/>
    </row>
    <row r="729" spans="1:41" s="22" customFormat="1" ht="48.75" customHeight="1" x14ac:dyDescent="0.15">
      <c r="A729" s="286">
        <v>21</v>
      </c>
      <c r="B729" s="310"/>
      <c r="C729" s="215" t="s">
        <v>575</v>
      </c>
      <c r="D729" s="118" t="s">
        <v>430</v>
      </c>
      <c r="E729" s="113" t="s">
        <v>388</v>
      </c>
      <c r="F729" s="307"/>
      <c r="G729" s="231"/>
      <c r="H729" s="210"/>
      <c r="I729" s="187">
        <v>0.44</v>
      </c>
      <c r="J729" s="188">
        <v>0.36</v>
      </c>
      <c r="K729" s="188">
        <v>0.2</v>
      </c>
      <c r="L729" s="188"/>
      <c r="M729" s="188"/>
      <c r="N729" s="189">
        <f t="shared" si="472"/>
        <v>1</v>
      </c>
      <c r="O729" s="190">
        <v>1.03</v>
      </c>
      <c r="P729" s="191">
        <v>35</v>
      </c>
      <c r="Q729" s="192">
        <v>33.200000000000003</v>
      </c>
      <c r="R729" s="193">
        <v>33.200000000000003</v>
      </c>
      <c r="S729" s="192"/>
      <c r="T729" s="194"/>
      <c r="U729" s="195">
        <f t="shared" si="468"/>
        <v>14</v>
      </c>
      <c r="V729" s="196">
        <f t="shared" si="469"/>
        <v>14</v>
      </c>
      <c r="W729" s="75">
        <v>10158011000</v>
      </c>
      <c r="X729" s="75">
        <v>59671978000</v>
      </c>
      <c r="Y729" s="197">
        <v>59842397000</v>
      </c>
      <c r="Z729" s="197"/>
      <c r="AA729" s="68"/>
      <c r="AB729" s="58">
        <f t="shared" si="457"/>
        <v>1.1499999999999999</v>
      </c>
      <c r="AC729" s="195">
        <f t="shared" si="470"/>
        <v>14.213999999999999</v>
      </c>
      <c r="AD729" s="199">
        <f t="shared" si="471"/>
        <v>12</v>
      </c>
      <c r="AE729" s="195">
        <v>44</v>
      </c>
      <c r="AF729" s="54"/>
      <c r="AG729" s="491">
        <v>32</v>
      </c>
      <c r="AH729" s="60"/>
      <c r="AI729" s="55"/>
      <c r="AJ729" s="61"/>
      <c r="AK729" s="62"/>
      <c r="AL729" s="63"/>
      <c r="AM729" s="64"/>
      <c r="AN729" s="65"/>
      <c r="AO729" s="66"/>
    </row>
    <row r="730" spans="1:41" s="22" customFormat="1" ht="48.75" customHeight="1" x14ac:dyDescent="0.15">
      <c r="A730" s="286"/>
      <c r="B730" s="171"/>
      <c r="C730" s="243"/>
      <c r="E730" s="80" t="s">
        <v>534</v>
      </c>
      <c r="F730" s="307"/>
      <c r="G730" s="231"/>
      <c r="H730" s="210"/>
      <c r="I730" s="187">
        <v>0.36</v>
      </c>
      <c r="J730" s="188">
        <v>0.34</v>
      </c>
      <c r="K730" s="188">
        <v>0.3</v>
      </c>
      <c r="L730" s="188"/>
      <c r="M730" s="188"/>
      <c r="N730" s="189">
        <f t="shared" si="472"/>
        <v>1</v>
      </c>
      <c r="O730" s="190">
        <v>1.03</v>
      </c>
      <c r="P730" s="191">
        <v>35</v>
      </c>
      <c r="Q730" s="192">
        <v>34</v>
      </c>
      <c r="R730" s="193">
        <v>32.200000000000003</v>
      </c>
      <c r="S730" s="192"/>
      <c r="T730" s="194"/>
      <c r="U730" s="195">
        <f t="shared" si="468"/>
        <v>13.93</v>
      </c>
      <c r="V730" s="196">
        <f t="shared" si="469"/>
        <v>13.93</v>
      </c>
      <c r="W730" s="75">
        <v>10158011000</v>
      </c>
      <c r="X730" s="75">
        <v>10000000000</v>
      </c>
      <c r="Y730" s="197">
        <v>83842374000</v>
      </c>
      <c r="Z730" s="75"/>
      <c r="AA730" s="68"/>
      <c r="AB730" s="58">
        <f t="shared" si="457"/>
        <v>0.98</v>
      </c>
      <c r="AC730" s="195">
        <f t="shared" si="470"/>
        <v>12.1128</v>
      </c>
      <c r="AD730" s="199">
        <f t="shared" si="471"/>
        <v>12</v>
      </c>
      <c r="AE730" s="195">
        <v>44</v>
      </c>
      <c r="AF730" s="54"/>
      <c r="AG730" s="491">
        <v>32</v>
      </c>
      <c r="AH730" s="60"/>
      <c r="AI730" s="55"/>
      <c r="AJ730" s="61"/>
      <c r="AK730" s="62"/>
      <c r="AL730" s="63"/>
      <c r="AM730" s="64"/>
      <c r="AN730" s="65"/>
      <c r="AO730" s="66"/>
    </row>
    <row r="731" spans="1:41" s="22" customFormat="1" ht="48.75" customHeight="1" x14ac:dyDescent="0.15">
      <c r="A731" s="286"/>
      <c r="B731" s="171"/>
      <c r="C731" s="243" t="s">
        <v>575</v>
      </c>
      <c r="D731" s="80" t="s">
        <v>230</v>
      </c>
      <c r="E731" s="82" t="s">
        <v>576</v>
      </c>
      <c r="F731" s="80"/>
      <c r="G731" s="231"/>
      <c r="H731" s="210"/>
      <c r="I731" s="187">
        <v>0.5</v>
      </c>
      <c r="J731" s="188">
        <v>0.3</v>
      </c>
      <c r="K731" s="188">
        <v>0.2</v>
      </c>
      <c r="L731" s="188"/>
      <c r="M731" s="188"/>
      <c r="N731" s="189">
        <f t="shared" si="472"/>
        <v>1</v>
      </c>
      <c r="O731" s="190">
        <v>1.03</v>
      </c>
      <c r="P731" s="191">
        <v>35</v>
      </c>
      <c r="Q731" s="192">
        <v>32.200000000000003</v>
      </c>
      <c r="R731" s="193">
        <v>34</v>
      </c>
      <c r="S731" s="192"/>
      <c r="T731" s="194"/>
      <c r="U731" s="195">
        <f t="shared" si="468"/>
        <v>13.99</v>
      </c>
      <c r="V731" s="196">
        <f t="shared" si="469"/>
        <v>13.99</v>
      </c>
      <c r="W731" s="75">
        <v>10158011000</v>
      </c>
      <c r="X731" s="75">
        <v>68075005000</v>
      </c>
      <c r="Y731" s="197">
        <v>60000000000</v>
      </c>
      <c r="Z731" s="197"/>
      <c r="AA731" s="68"/>
      <c r="AB731" s="58">
        <f t="shared" si="457"/>
        <v>1.1399999999999999</v>
      </c>
      <c r="AC731" s="195">
        <f t="shared" si="470"/>
        <v>14.090400000000001</v>
      </c>
      <c r="AD731" s="199">
        <f t="shared" si="471"/>
        <v>12</v>
      </c>
      <c r="AE731" s="195">
        <v>44</v>
      </c>
      <c r="AF731" s="54"/>
      <c r="AG731" s="491">
        <v>32</v>
      </c>
      <c r="AH731" s="60"/>
      <c r="AI731" s="55"/>
      <c r="AJ731" s="61"/>
      <c r="AK731" s="62"/>
      <c r="AL731" s="63"/>
      <c r="AM731" s="64"/>
      <c r="AN731" s="65"/>
      <c r="AO731" s="66"/>
    </row>
    <row r="732" spans="1:41" s="22" customFormat="1" ht="42" customHeight="1" x14ac:dyDescent="0.15">
      <c r="A732" s="286"/>
      <c r="B732" s="171"/>
      <c r="C732" s="80" t="s">
        <v>577</v>
      </c>
      <c r="D732" s="115" t="s">
        <v>578</v>
      </c>
      <c r="E732" s="73" t="s">
        <v>579</v>
      </c>
      <c r="F732" s="73"/>
      <c r="G732" s="76"/>
      <c r="H732" s="210"/>
      <c r="I732" s="187">
        <v>0.65</v>
      </c>
      <c r="J732" s="188">
        <v>0.25</v>
      </c>
      <c r="K732" s="188">
        <v>0.1</v>
      </c>
      <c r="L732" s="188"/>
      <c r="M732" s="188"/>
      <c r="N732" s="189"/>
      <c r="O732" s="190">
        <v>1.03</v>
      </c>
      <c r="P732" s="191">
        <v>35</v>
      </c>
      <c r="Q732" s="192">
        <v>32.200000000000003</v>
      </c>
      <c r="R732" s="193">
        <v>32.200000000000003</v>
      </c>
      <c r="S732" s="192"/>
      <c r="T732" s="194"/>
      <c r="U732" s="195">
        <f t="shared" si="468"/>
        <v>14.02</v>
      </c>
      <c r="V732" s="196">
        <f t="shared" si="469"/>
        <v>14</v>
      </c>
      <c r="W732" s="68">
        <v>400000000000</v>
      </c>
      <c r="X732" s="75"/>
      <c r="Y732" s="197"/>
      <c r="Z732" s="197"/>
      <c r="AA732" s="68"/>
      <c r="AB732" s="58">
        <f t="shared" si="457"/>
        <v>7.88</v>
      </c>
      <c r="AC732" s="195">
        <f t="shared" si="470"/>
        <v>97.396799999999999</v>
      </c>
      <c r="AD732" s="199">
        <f t="shared" si="471"/>
        <v>12</v>
      </c>
      <c r="AE732" s="195">
        <v>44</v>
      </c>
      <c r="AF732" s="54"/>
      <c r="AG732" s="491">
        <v>32</v>
      </c>
      <c r="AH732" s="60"/>
      <c r="AI732" s="55"/>
      <c r="AJ732" s="61"/>
      <c r="AK732" s="62"/>
      <c r="AL732" s="63"/>
      <c r="AM732" s="64"/>
      <c r="AN732" s="65"/>
      <c r="AO732" s="66"/>
    </row>
    <row r="733" spans="1:41" s="22" customFormat="1" ht="42" customHeight="1" x14ac:dyDescent="0.15">
      <c r="A733" s="286"/>
      <c r="B733" s="171"/>
      <c r="C733" s="80"/>
      <c r="D733" s="311" t="s">
        <v>576</v>
      </c>
      <c r="E733" s="73"/>
      <c r="F733" s="80"/>
      <c r="G733" s="73"/>
      <c r="H733" s="210"/>
      <c r="I733" s="187">
        <v>0.51</v>
      </c>
      <c r="J733" s="188">
        <v>0.49</v>
      </c>
      <c r="K733" s="188"/>
      <c r="L733" s="188"/>
      <c r="M733" s="188"/>
      <c r="N733" s="189">
        <f>SUM(I733:M733)</f>
        <v>1</v>
      </c>
      <c r="O733" s="190">
        <v>1.03</v>
      </c>
      <c r="P733" s="191">
        <v>33.6</v>
      </c>
      <c r="Q733" s="192">
        <v>34.700000000000003</v>
      </c>
      <c r="R733" s="193"/>
      <c r="S733" s="192"/>
      <c r="T733" s="194"/>
      <c r="U733" s="195">
        <f t="shared" si="468"/>
        <v>14.07</v>
      </c>
      <c r="V733" s="196">
        <f t="shared" si="469"/>
        <v>14</v>
      </c>
      <c r="W733" s="75">
        <v>46273145000</v>
      </c>
      <c r="X733" s="75">
        <v>32341438000</v>
      </c>
      <c r="Y733" s="72"/>
      <c r="Z733" s="68"/>
      <c r="AA733" s="68"/>
      <c r="AB733" s="58">
        <f t="shared" si="457"/>
        <v>1.2</v>
      </c>
      <c r="AC733" s="195">
        <f t="shared" si="470"/>
        <v>14.831999999999999</v>
      </c>
      <c r="AD733" s="199">
        <f t="shared" si="471"/>
        <v>12</v>
      </c>
      <c r="AE733" s="195">
        <v>44</v>
      </c>
      <c r="AF733" s="54"/>
      <c r="AG733" s="491">
        <v>32</v>
      </c>
      <c r="AH733" s="60"/>
      <c r="AI733" s="55"/>
      <c r="AJ733" s="61"/>
      <c r="AK733" s="62"/>
      <c r="AL733" s="63"/>
      <c r="AM733" s="64"/>
      <c r="AN733" s="65"/>
      <c r="AO733" s="66"/>
    </row>
    <row r="734" spans="1:41" s="22" customFormat="1" ht="42" customHeight="1" x14ac:dyDescent="0.15">
      <c r="A734" s="286"/>
      <c r="B734" s="171"/>
      <c r="C734" s="80" t="s">
        <v>577</v>
      </c>
      <c r="D734" s="115" t="s">
        <v>578</v>
      </c>
      <c r="E734" s="73" t="s">
        <v>579</v>
      </c>
      <c r="F734" s="73"/>
      <c r="G734" s="76"/>
      <c r="H734" s="210" t="s">
        <v>580</v>
      </c>
      <c r="I734" s="187">
        <v>0.65</v>
      </c>
      <c r="J734" s="188">
        <v>0.25</v>
      </c>
      <c r="K734" s="188">
        <v>0.1</v>
      </c>
      <c r="L734" s="188"/>
      <c r="M734" s="188"/>
      <c r="N734" s="189"/>
      <c r="O734" s="190">
        <v>1.03</v>
      </c>
      <c r="P734" s="191">
        <v>35</v>
      </c>
      <c r="Q734" s="192">
        <v>32.200000000000003</v>
      </c>
      <c r="R734" s="193">
        <v>32.200000000000003</v>
      </c>
      <c r="S734" s="192"/>
      <c r="T734" s="194"/>
      <c r="U734" s="195">
        <f t="shared" si="468"/>
        <v>14.02</v>
      </c>
      <c r="V734" s="196">
        <f t="shared" si="469"/>
        <v>14</v>
      </c>
      <c r="W734" s="68">
        <v>400000000000</v>
      </c>
      <c r="X734" s="75"/>
      <c r="Y734" s="197"/>
      <c r="Z734" s="197"/>
      <c r="AA734" s="68"/>
      <c r="AB734" s="58">
        <f t="shared" si="457"/>
        <v>7.88</v>
      </c>
      <c r="AC734" s="195">
        <f t="shared" si="470"/>
        <v>97.396799999999999</v>
      </c>
      <c r="AD734" s="199">
        <f t="shared" si="471"/>
        <v>12</v>
      </c>
      <c r="AE734" s="195">
        <v>44</v>
      </c>
      <c r="AF734" s="54"/>
      <c r="AG734" s="491">
        <v>32</v>
      </c>
      <c r="AH734" s="60"/>
      <c r="AI734" s="55"/>
      <c r="AJ734" s="61"/>
      <c r="AK734" s="62"/>
      <c r="AL734" s="63"/>
      <c r="AM734" s="64"/>
      <c r="AN734" s="65"/>
      <c r="AO734" s="66"/>
    </row>
    <row r="735" spans="1:41" s="22" customFormat="1" ht="48.75" customHeight="1" x14ac:dyDescent="0.15">
      <c r="A735" s="286"/>
      <c r="B735" s="171"/>
      <c r="C735" s="307"/>
      <c r="D735" s="80"/>
      <c r="E735" s="73"/>
      <c r="F735" s="312"/>
      <c r="G735" s="204"/>
      <c r="H735" s="210" t="s">
        <v>581</v>
      </c>
      <c r="I735" s="187"/>
      <c r="J735" s="188"/>
      <c r="K735" s="188"/>
      <c r="L735" s="188"/>
      <c r="M735" s="188"/>
      <c r="N735" s="189"/>
      <c r="O735" s="190"/>
      <c r="P735" s="191"/>
      <c r="Q735" s="192"/>
      <c r="R735" s="193"/>
      <c r="S735" s="192"/>
      <c r="T735" s="194"/>
      <c r="U735" s="195"/>
      <c r="V735" s="196"/>
      <c r="W735" s="75"/>
      <c r="X735" s="197"/>
      <c r="Y735" s="313"/>
      <c r="Z735" s="75"/>
      <c r="AA735" s="68"/>
      <c r="AB735" s="58">
        <f t="shared" si="457"/>
        <v>0</v>
      </c>
      <c r="AC735" s="195"/>
      <c r="AD735" s="199"/>
      <c r="AE735" s="195"/>
      <c r="AF735" s="54"/>
      <c r="AG735" s="491">
        <v>32</v>
      </c>
      <c r="AH735" s="60"/>
      <c r="AI735" s="55"/>
      <c r="AJ735" s="61"/>
      <c r="AK735" s="62"/>
      <c r="AL735" s="63"/>
      <c r="AM735" s="64"/>
      <c r="AN735" s="65"/>
      <c r="AO735" s="66"/>
    </row>
    <row r="736" spans="1:41" s="22" customFormat="1" ht="48.75" customHeight="1" x14ac:dyDescent="0.15">
      <c r="A736" s="286"/>
      <c r="B736" s="171"/>
      <c r="C736" s="243" t="s">
        <v>575</v>
      </c>
      <c r="D736" s="76" t="s">
        <v>430</v>
      </c>
      <c r="E736" s="80" t="s">
        <v>534</v>
      </c>
      <c r="F736" s="307"/>
      <c r="G736" s="231"/>
      <c r="H736" s="210"/>
      <c r="I736" s="187">
        <v>0.5</v>
      </c>
      <c r="J736" s="188">
        <v>0.38</v>
      </c>
      <c r="K736" s="188">
        <v>0.12</v>
      </c>
      <c r="L736" s="188"/>
      <c r="M736" s="188"/>
      <c r="N736" s="189">
        <f>SUM(I736:M736)</f>
        <v>1</v>
      </c>
      <c r="O736" s="190">
        <v>1.03</v>
      </c>
      <c r="P736" s="191">
        <v>35</v>
      </c>
      <c r="Q736" s="192">
        <v>33.200000000000003</v>
      </c>
      <c r="R736" s="193">
        <v>32.200000000000003</v>
      </c>
      <c r="S736" s="192"/>
      <c r="T736" s="194"/>
      <c r="U736" s="195">
        <f>ROUND((((P736*14/35*I736)+(Q736*14/35*J736)+(R736*14/35*K736)+(S736*14/35*L736)+(T736*14/35*M736))*O736),2)</f>
        <v>14</v>
      </c>
      <c r="V736" s="196">
        <f>IF(U736&gt;=14,14,U736)</f>
        <v>14</v>
      </c>
      <c r="W736" s="75">
        <v>10158011000</v>
      </c>
      <c r="X736" s="75">
        <v>59671978000</v>
      </c>
      <c r="Y736" s="197">
        <v>83842374000</v>
      </c>
      <c r="Z736" s="197"/>
      <c r="AA736" s="68"/>
      <c r="AB736" s="58">
        <f t="shared" si="457"/>
        <v>1.1499999999999999</v>
      </c>
      <c r="AC736" s="195">
        <f>12*AB736*O736</f>
        <v>14.213999999999999</v>
      </c>
      <c r="AD736" s="199">
        <f>IF(AC736&gt;=12,12,AC736)</f>
        <v>12</v>
      </c>
      <c r="AE736" s="195">
        <v>44</v>
      </c>
      <c r="AF736" s="54"/>
      <c r="AG736" s="491">
        <v>32</v>
      </c>
      <c r="AH736" s="60"/>
      <c r="AI736" s="55"/>
      <c r="AJ736" s="61"/>
      <c r="AK736" s="62"/>
      <c r="AL736" s="63"/>
      <c r="AM736" s="64"/>
      <c r="AN736" s="65"/>
      <c r="AO736" s="66"/>
    </row>
    <row r="737" spans="1:41" s="22" customFormat="1" ht="42" customHeight="1" x14ac:dyDescent="0.15">
      <c r="A737" s="286"/>
      <c r="B737" s="171"/>
      <c r="C737" s="180"/>
      <c r="D737" s="73" t="s">
        <v>582</v>
      </c>
      <c r="E737" s="104" t="s">
        <v>583</v>
      </c>
      <c r="F737" s="314" t="s">
        <v>584</v>
      </c>
      <c r="G737" s="73"/>
      <c r="H737" s="210"/>
      <c r="I737" s="187"/>
      <c r="J737" s="188"/>
      <c r="K737" s="188"/>
      <c r="L737" s="188"/>
      <c r="M737" s="188"/>
      <c r="N737" s="189"/>
      <c r="O737" s="190"/>
      <c r="P737" s="191"/>
      <c r="Q737" s="192"/>
      <c r="R737" s="193"/>
      <c r="S737" s="192"/>
      <c r="T737" s="194"/>
      <c r="U737" s="195"/>
      <c r="V737" s="196"/>
      <c r="W737" s="75"/>
      <c r="X737" s="75"/>
      <c r="Y737" s="56"/>
      <c r="Z737" s="68"/>
      <c r="AA737" s="68"/>
      <c r="AB737" s="58">
        <f t="shared" si="457"/>
        <v>0</v>
      </c>
      <c r="AC737" s="195"/>
      <c r="AD737" s="199"/>
      <c r="AE737" s="195"/>
      <c r="AF737" s="54"/>
      <c r="AG737" s="491">
        <v>32</v>
      </c>
      <c r="AH737" s="60"/>
      <c r="AI737" s="55"/>
      <c r="AJ737" s="61"/>
      <c r="AK737" s="62"/>
      <c r="AL737" s="63"/>
      <c r="AM737" s="64"/>
      <c r="AN737" s="65"/>
      <c r="AO737" s="66"/>
    </row>
    <row r="738" spans="1:41" s="22" customFormat="1" ht="42" customHeight="1" x14ac:dyDescent="0.15">
      <c r="A738" s="315"/>
      <c r="B738" s="171"/>
      <c r="C738" s="200"/>
      <c r="D738" s="311" t="s">
        <v>585</v>
      </c>
      <c r="E738" s="316" t="s">
        <v>586</v>
      </c>
      <c r="F738" s="314"/>
      <c r="G738" s="186"/>
      <c r="H738" s="47"/>
      <c r="I738" s="187"/>
      <c r="J738" s="188"/>
      <c r="K738" s="189"/>
      <c r="L738" s="188"/>
      <c r="M738" s="189"/>
      <c r="N738" s="233"/>
      <c r="O738" s="190"/>
      <c r="P738" s="191"/>
      <c r="Q738" s="192"/>
      <c r="R738" s="193"/>
      <c r="S738" s="192"/>
      <c r="T738" s="194"/>
      <c r="U738" s="317"/>
      <c r="V738" s="207"/>
      <c r="W738" s="75"/>
      <c r="X738" s="75"/>
      <c r="Y738" s="68"/>
      <c r="Z738" s="68"/>
      <c r="AA738" s="68"/>
      <c r="AB738" s="58">
        <f t="shared" si="457"/>
        <v>0</v>
      </c>
      <c r="AC738" s="195"/>
      <c r="AD738" s="199"/>
      <c r="AE738" s="195"/>
      <c r="AF738" s="54"/>
      <c r="AG738" s="491">
        <v>32</v>
      </c>
      <c r="AH738" s="60"/>
      <c r="AI738" s="55"/>
      <c r="AJ738" s="61"/>
      <c r="AK738" s="62"/>
      <c r="AL738" s="63"/>
      <c r="AM738" s="64"/>
      <c r="AN738" s="65"/>
      <c r="AO738" s="66"/>
    </row>
    <row r="739" spans="1:41" s="22" customFormat="1" ht="24.95" customHeight="1" x14ac:dyDescent="0.15">
      <c r="A739" s="84"/>
      <c r="B739" s="85"/>
      <c r="C739" s="89"/>
      <c r="D739" s="143"/>
      <c r="E739" s="143"/>
      <c r="F739" s="87"/>
      <c r="G739" s="142"/>
      <c r="H739" s="144"/>
      <c r="I739" s="88"/>
      <c r="J739" s="86"/>
      <c r="K739" s="87"/>
      <c r="L739" s="86"/>
      <c r="M739" s="87"/>
      <c r="N739" s="142"/>
      <c r="O739" s="90"/>
      <c r="P739" s="88"/>
      <c r="Q739" s="86"/>
      <c r="R739" s="87"/>
      <c r="S739" s="86"/>
      <c r="T739" s="89"/>
      <c r="U739" s="91"/>
      <c r="V739" s="148"/>
      <c r="W739" s="130"/>
      <c r="X739" s="131"/>
      <c r="Y739" s="132"/>
      <c r="Z739" s="131"/>
      <c r="AA739" s="94"/>
      <c r="AB739" s="58">
        <f t="shared" si="457"/>
        <v>0</v>
      </c>
      <c r="AC739" s="133"/>
      <c r="AD739" s="96"/>
      <c r="AE739" s="98"/>
      <c r="AF739" s="154"/>
      <c r="AG739" s="491">
        <v>32</v>
      </c>
      <c r="AH739" s="60"/>
      <c r="AI739" s="55"/>
      <c r="AJ739" s="61"/>
      <c r="AK739" s="62"/>
      <c r="AL739" s="63"/>
      <c r="AM739" s="64"/>
      <c r="AN739" s="65"/>
      <c r="AO739" s="66"/>
    </row>
    <row r="740" spans="1:41" s="22" customFormat="1" ht="51" customHeight="1" x14ac:dyDescent="0.15">
      <c r="A740" s="286"/>
      <c r="B740" s="171"/>
      <c r="C740" s="83"/>
      <c r="D740" s="76"/>
      <c r="E740" s="80"/>
      <c r="F740" s="214"/>
      <c r="G740" s="214"/>
      <c r="H740" s="230"/>
      <c r="I740" s="187">
        <v>0.52</v>
      </c>
      <c r="J740" s="188">
        <v>0.48</v>
      </c>
      <c r="K740" s="188"/>
      <c r="L740" s="188"/>
      <c r="M740" s="188"/>
      <c r="N740" s="189">
        <f t="shared" ref="N740:N747" si="473">SUM(I740:M740)</f>
        <v>1</v>
      </c>
      <c r="O740" s="190">
        <v>1.03</v>
      </c>
      <c r="P740" s="191">
        <v>34.700000000000003</v>
      </c>
      <c r="Q740" s="192">
        <v>33.200000000000003</v>
      </c>
      <c r="R740" s="192"/>
      <c r="S740" s="192"/>
      <c r="T740" s="192"/>
      <c r="U740" s="198">
        <f t="shared" ref="U740:U752" si="474">ROUND((((P740*14/35*I740)+(Q740*14/35*J740)+(R740*14/35*K740)+(S740*14/35*L740)+(T740*14/35*M740))*O740),2)</f>
        <v>14</v>
      </c>
      <c r="V740" s="199">
        <f t="shared" ref="V740:V752" si="475">IF(U740&gt;=14,14,U740)</f>
        <v>14</v>
      </c>
      <c r="W740" s="72">
        <v>17500000000</v>
      </c>
      <c r="X740" s="75">
        <v>59671978000</v>
      </c>
      <c r="Y740" s="72"/>
      <c r="Z740" s="68"/>
      <c r="AA740" s="68"/>
      <c r="AB740" s="58">
        <f t="shared" si="457"/>
        <v>1.1399999999999999</v>
      </c>
      <c r="AC740" s="198">
        <f t="shared" ref="AC740:AC752" si="476">12*AB740*O740</f>
        <v>14.090400000000001</v>
      </c>
      <c r="AD740" s="199">
        <f t="shared" ref="AD740:AD752" si="477">IF(AC740&gt;=12,12,AC740)</f>
        <v>12</v>
      </c>
      <c r="AE740" s="195">
        <v>44</v>
      </c>
      <c r="AF740" s="54"/>
      <c r="AG740" s="491">
        <v>32</v>
      </c>
      <c r="AH740" s="60"/>
      <c r="AI740" s="55"/>
      <c r="AJ740" s="61"/>
      <c r="AK740" s="62"/>
      <c r="AL740" s="63"/>
      <c r="AM740" s="64"/>
      <c r="AN740" s="65"/>
      <c r="AO740" s="66"/>
    </row>
    <row r="741" spans="1:41" s="22" customFormat="1" ht="42" customHeight="1" x14ac:dyDescent="0.15">
      <c r="A741" s="286"/>
      <c r="B741" s="171"/>
      <c r="C741" s="307"/>
      <c r="D741" s="287"/>
      <c r="E741" s="115" t="s">
        <v>535</v>
      </c>
      <c r="F741" s="80"/>
      <c r="G741" s="73"/>
      <c r="H741" s="210"/>
      <c r="I741" s="187">
        <v>0.51</v>
      </c>
      <c r="J741" s="188">
        <v>0.49</v>
      </c>
      <c r="K741" s="188"/>
      <c r="L741" s="188"/>
      <c r="M741" s="188"/>
      <c r="N741" s="189">
        <f t="shared" si="473"/>
        <v>1</v>
      </c>
      <c r="O741" s="190">
        <v>1.03</v>
      </c>
      <c r="P741" s="191">
        <v>35</v>
      </c>
      <c r="Q741" s="192">
        <v>34.700000000000003</v>
      </c>
      <c r="R741" s="193">
        <v>32.200000000000003</v>
      </c>
      <c r="S741" s="192"/>
      <c r="T741" s="194"/>
      <c r="U741" s="195">
        <f t="shared" si="474"/>
        <v>14.36</v>
      </c>
      <c r="V741" s="196">
        <f t="shared" si="475"/>
        <v>14</v>
      </c>
      <c r="W741" s="68">
        <v>10158011000</v>
      </c>
      <c r="X741" s="68">
        <v>70000000000</v>
      </c>
      <c r="Y741" s="72">
        <v>64096961000</v>
      </c>
      <c r="Z741" s="68"/>
      <c r="AA741" s="68"/>
      <c r="AB741" s="58">
        <f t="shared" ref="AB741:AB804" si="478">ROUND(((((W741*I741)+(X741*J741)+(Y741*K741)+(Z741*L741)+(AA741*M741))/$L$2)),2)</f>
        <v>1.2</v>
      </c>
      <c r="AC741" s="195">
        <f t="shared" si="476"/>
        <v>14.831999999999999</v>
      </c>
      <c r="AD741" s="199">
        <f t="shared" si="477"/>
        <v>12</v>
      </c>
      <c r="AE741" s="195">
        <v>44</v>
      </c>
      <c r="AF741" s="54"/>
      <c r="AG741" s="491">
        <v>32</v>
      </c>
      <c r="AH741" s="60"/>
      <c r="AI741" s="55"/>
      <c r="AJ741" s="61"/>
      <c r="AK741" s="62"/>
      <c r="AL741" s="63"/>
      <c r="AM741" s="64"/>
      <c r="AN741" s="65"/>
      <c r="AO741" s="66"/>
    </row>
    <row r="742" spans="1:41" s="22" customFormat="1" ht="42" customHeight="1" x14ac:dyDescent="0.15">
      <c r="A742" s="286"/>
      <c r="B742" s="171"/>
      <c r="C742" s="215" t="s">
        <v>587</v>
      </c>
      <c r="D742" s="311" t="s">
        <v>585</v>
      </c>
      <c r="E742" s="115" t="s">
        <v>82</v>
      </c>
      <c r="F742" s="113" t="s">
        <v>486</v>
      </c>
      <c r="G742" s="73"/>
      <c r="H742" s="210"/>
      <c r="I742" s="187">
        <v>0.4</v>
      </c>
      <c r="J742" s="188">
        <v>0.3</v>
      </c>
      <c r="K742" s="188">
        <v>0.2</v>
      </c>
      <c r="L742" s="188">
        <v>0.1</v>
      </c>
      <c r="M742" s="188"/>
      <c r="N742" s="189">
        <f t="shared" si="473"/>
        <v>0.99999999999999989</v>
      </c>
      <c r="O742" s="190">
        <v>1.03</v>
      </c>
      <c r="P742" s="191">
        <v>35</v>
      </c>
      <c r="Q742" s="192">
        <v>34.700000000000003</v>
      </c>
      <c r="R742" s="193">
        <v>33.6</v>
      </c>
      <c r="S742" s="192">
        <v>29.3</v>
      </c>
      <c r="T742" s="194"/>
      <c r="U742" s="195">
        <f t="shared" si="474"/>
        <v>14.03</v>
      </c>
      <c r="V742" s="196">
        <f t="shared" si="475"/>
        <v>14</v>
      </c>
      <c r="W742" s="68">
        <v>8321625000</v>
      </c>
      <c r="X742" s="75">
        <v>32341438000</v>
      </c>
      <c r="Y742" s="72"/>
      <c r="Z742" s="68">
        <v>300386602000</v>
      </c>
      <c r="AA742" s="68"/>
      <c r="AB742" s="58">
        <f t="shared" si="478"/>
        <v>1.3</v>
      </c>
      <c r="AC742" s="195">
        <f t="shared" si="476"/>
        <v>16.068000000000001</v>
      </c>
      <c r="AD742" s="199">
        <f t="shared" si="477"/>
        <v>12</v>
      </c>
      <c r="AE742" s="195">
        <v>44</v>
      </c>
      <c r="AF742" s="54"/>
      <c r="AG742" s="491">
        <v>32</v>
      </c>
      <c r="AH742" s="60"/>
      <c r="AI742" s="55"/>
      <c r="AJ742" s="61"/>
      <c r="AK742" s="62"/>
      <c r="AL742" s="63"/>
      <c r="AM742" s="64"/>
      <c r="AN742" s="65"/>
      <c r="AO742" s="66"/>
    </row>
    <row r="743" spans="1:41" s="22" customFormat="1" ht="51.75" customHeight="1" x14ac:dyDescent="0.15">
      <c r="A743" s="286"/>
      <c r="B743" s="171"/>
      <c r="C743" s="318" t="s">
        <v>588</v>
      </c>
      <c r="D743" s="115" t="s">
        <v>50</v>
      </c>
      <c r="E743" s="266" t="s">
        <v>589</v>
      </c>
      <c r="F743" s="266" t="s">
        <v>590</v>
      </c>
      <c r="G743" s="186"/>
      <c r="H743" s="210" t="s">
        <v>591</v>
      </c>
      <c r="I743" s="187">
        <v>0.35</v>
      </c>
      <c r="J743" s="188">
        <v>0.22</v>
      </c>
      <c r="K743" s="188">
        <v>0.33</v>
      </c>
      <c r="L743" s="188">
        <v>0.1</v>
      </c>
      <c r="M743" s="188"/>
      <c r="N743" s="189">
        <f t="shared" si="473"/>
        <v>0.99999999999999989</v>
      </c>
      <c r="O743" s="190">
        <v>1.03</v>
      </c>
      <c r="P743" s="191">
        <v>34.700000000000003</v>
      </c>
      <c r="Q743" s="192">
        <v>32.200000000000003</v>
      </c>
      <c r="R743" s="193">
        <v>34.4</v>
      </c>
      <c r="S743" s="192">
        <v>34</v>
      </c>
      <c r="T743" s="194"/>
      <c r="U743" s="227">
        <f t="shared" si="474"/>
        <v>14</v>
      </c>
      <c r="V743" s="196">
        <f t="shared" si="475"/>
        <v>14</v>
      </c>
      <c r="W743" s="72"/>
      <c r="X743" s="68">
        <v>215830738000</v>
      </c>
      <c r="Y743" s="68"/>
      <c r="Z743" s="68"/>
      <c r="AA743" s="68"/>
      <c r="AB743" s="58">
        <f t="shared" si="478"/>
        <v>1.44</v>
      </c>
      <c r="AC743" s="195">
        <f t="shared" si="476"/>
        <v>17.798400000000001</v>
      </c>
      <c r="AD743" s="199">
        <f t="shared" si="477"/>
        <v>12</v>
      </c>
      <c r="AE743" s="195">
        <v>44</v>
      </c>
      <c r="AF743" s="54"/>
      <c r="AG743" s="491">
        <v>32</v>
      </c>
      <c r="AH743" s="60"/>
      <c r="AI743" s="55"/>
      <c r="AJ743" s="61"/>
      <c r="AK743" s="62"/>
      <c r="AL743" s="63"/>
      <c r="AM743" s="64"/>
      <c r="AN743" s="65"/>
      <c r="AO743" s="66"/>
    </row>
    <row r="744" spans="1:41" s="22" customFormat="1" ht="47.25" customHeight="1" x14ac:dyDescent="0.15">
      <c r="A744" s="286"/>
      <c r="B744" s="171"/>
      <c r="C744" s="319" t="s">
        <v>592</v>
      </c>
      <c r="D744" s="319" t="s">
        <v>593</v>
      </c>
      <c r="E744" s="320" t="s">
        <v>48</v>
      </c>
      <c r="F744" s="94"/>
      <c r="G744" s="73"/>
      <c r="H744" s="210"/>
      <c r="I744" s="297">
        <v>0.52</v>
      </c>
      <c r="J744" s="188"/>
      <c r="K744" s="188">
        <v>0.48</v>
      </c>
      <c r="L744" s="188"/>
      <c r="M744" s="188"/>
      <c r="N744" s="189">
        <f t="shared" si="473"/>
        <v>1</v>
      </c>
      <c r="O744" s="190">
        <v>1.03</v>
      </c>
      <c r="P744" s="191">
        <v>34.700000000000003</v>
      </c>
      <c r="Q744" s="192">
        <v>34.700000000000003</v>
      </c>
      <c r="R744" s="193">
        <v>33.200000000000003</v>
      </c>
      <c r="S744" s="192"/>
      <c r="T744" s="194"/>
      <c r="U744" s="195">
        <f t="shared" si="474"/>
        <v>14</v>
      </c>
      <c r="V744" s="196">
        <f t="shared" si="475"/>
        <v>14</v>
      </c>
      <c r="W744" s="68">
        <v>9555986000</v>
      </c>
      <c r="X744" s="72">
        <v>11598000000</v>
      </c>
      <c r="Y744" s="72">
        <v>190000000000</v>
      </c>
      <c r="Z744" s="68"/>
      <c r="AA744" s="68"/>
      <c r="AB744" s="58">
        <f t="shared" si="478"/>
        <v>2.91</v>
      </c>
      <c r="AC744" s="195">
        <f t="shared" si="476"/>
        <v>35.967600000000004</v>
      </c>
      <c r="AD744" s="199">
        <f t="shared" si="477"/>
        <v>12</v>
      </c>
      <c r="AE744" s="195">
        <v>44</v>
      </c>
      <c r="AF744" s="54"/>
      <c r="AG744" s="491">
        <v>32</v>
      </c>
      <c r="AH744" s="60"/>
      <c r="AI744" s="55"/>
      <c r="AJ744" s="61"/>
      <c r="AK744" s="62"/>
      <c r="AL744" s="63"/>
      <c r="AM744" s="64"/>
      <c r="AN744" s="65"/>
      <c r="AO744" s="66"/>
    </row>
    <row r="745" spans="1:41" s="22" customFormat="1" ht="56.25" customHeight="1" x14ac:dyDescent="0.15">
      <c r="A745" s="286"/>
      <c r="B745" s="171"/>
      <c r="C745" s="113" t="s">
        <v>569</v>
      </c>
      <c r="D745" s="321" t="s">
        <v>594</v>
      </c>
      <c r="E745" s="76" t="s">
        <v>595</v>
      </c>
      <c r="F745" s="82"/>
      <c r="G745" s="204"/>
      <c r="H745" s="210"/>
      <c r="I745" s="187">
        <v>0.5</v>
      </c>
      <c r="J745" s="188">
        <v>0.35</v>
      </c>
      <c r="K745" s="188">
        <v>0.15</v>
      </c>
      <c r="L745" s="188"/>
      <c r="M745" s="188"/>
      <c r="N745" s="189">
        <f t="shared" si="473"/>
        <v>1</v>
      </c>
      <c r="O745" s="190">
        <v>1.03</v>
      </c>
      <c r="P745" s="191">
        <v>33.6</v>
      </c>
      <c r="Q745" s="192">
        <v>35</v>
      </c>
      <c r="R745" s="193">
        <v>33.6</v>
      </c>
      <c r="S745" s="192"/>
      <c r="T745" s="194"/>
      <c r="U745" s="195">
        <f t="shared" si="474"/>
        <v>14.05</v>
      </c>
      <c r="V745" s="196">
        <f t="shared" si="475"/>
        <v>14</v>
      </c>
      <c r="W745" s="75">
        <v>50165095000</v>
      </c>
      <c r="X745" s="197">
        <v>69500703000</v>
      </c>
      <c r="Y745" s="72"/>
      <c r="Z745" s="68"/>
      <c r="AA745" s="68"/>
      <c r="AB745" s="58">
        <f t="shared" si="478"/>
        <v>1.5</v>
      </c>
      <c r="AC745" s="195">
        <f t="shared" si="476"/>
        <v>18.54</v>
      </c>
      <c r="AD745" s="199">
        <f t="shared" si="477"/>
        <v>12</v>
      </c>
      <c r="AE745" s="195">
        <v>44</v>
      </c>
      <c r="AF745" s="54"/>
      <c r="AG745" s="491">
        <v>32</v>
      </c>
      <c r="AH745" s="60"/>
      <c r="AI745" s="55"/>
      <c r="AJ745" s="61"/>
      <c r="AK745" s="62"/>
      <c r="AL745" s="63"/>
      <c r="AM745" s="64"/>
      <c r="AN745" s="65"/>
      <c r="AO745" s="66"/>
    </row>
    <row r="746" spans="1:41" s="22" customFormat="1" ht="48.75" customHeight="1" x14ac:dyDescent="0.15">
      <c r="A746" s="286"/>
      <c r="B746" s="171"/>
      <c r="C746" s="113" t="s">
        <v>254</v>
      </c>
      <c r="D746" s="113" t="s">
        <v>596</v>
      </c>
      <c r="E746" s="113" t="s">
        <v>534</v>
      </c>
      <c r="F746" s="80"/>
      <c r="G746" s="204"/>
      <c r="H746" s="210" t="s">
        <v>597</v>
      </c>
      <c r="I746" s="187">
        <v>0.41</v>
      </c>
      <c r="J746" s="188">
        <v>0.39</v>
      </c>
      <c r="K746" s="188">
        <v>0.2</v>
      </c>
      <c r="L746" s="188"/>
      <c r="M746" s="188"/>
      <c r="N746" s="189">
        <f t="shared" si="473"/>
        <v>1</v>
      </c>
      <c r="O746" s="190">
        <v>1.03</v>
      </c>
      <c r="P746" s="191">
        <v>35</v>
      </c>
      <c r="Q746" s="192">
        <v>34</v>
      </c>
      <c r="R746" s="193">
        <v>32.200000000000003</v>
      </c>
      <c r="S746" s="192"/>
      <c r="T746" s="194"/>
      <c r="U746" s="195">
        <f t="shared" si="474"/>
        <v>14.03</v>
      </c>
      <c r="V746" s="196">
        <f t="shared" si="475"/>
        <v>14</v>
      </c>
      <c r="W746" s="68">
        <v>2468586000</v>
      </c>
      <c r="X746" s="197">
        <v>26954563000</v>
      </c>
      <c r="Y746" s="72">
        <v>150000000000</v>
      </c>
      <c r="Z746" s="72"/>
      <c r="AA746" s="68"/>
      <c r="AB746" s="58">
        <f t="shared" si="478"/>
        <v>1.26</v>
      </c>
      <c r="AC746" s="195">
        <f t="shared" si="476"/>
        <v>15.573600000000001</v>
      </c>
      <c r="AD746" s="199">
        <f t="shared" si="477"/>
        <v>12</v>
      </c>
      <c r="AE746" s="195">
        <v>44</v>
      </c>
      <c r="AF746" s="54"/>
      <c r="AG746" s="491">
        <v>32</v>
      </c>
      <c r="AH746" s="60"/>
      <c r="AI746" s="55"/>
      <c r="AJ746" s="61"/>
      <c r="AK746" s="62"/>
      <c r="AL746" s="63"/>
      <c r="AM746" s="64"/>
      <c r="AN746" s="65"/>
      <c r="AO746" s="66"/>
    </row>
    <row r="747" spans="1:41" s="22" customFormat="1" ht="51" customHeight="1" x14ac:dyDescent="0.15">
      <c r="A747" s="286"/>
      <c r="B747" s="171"/>
      <c r="C747" s="113" t="s">
        <v>215</v>
      </c>
      <c r="D747" s="80" t="s">
        <v>598</v>
      </c>
      <c r="E747" s="113" t="s">
        <v>599</v>
      </c>
      <c r="F747" s="104"/>
      <c r="G747" s="309"/>
      <c r="H747" s="210"/>
      <c r="I747" s="187">
        <v>0.67</v>
      </c>
      <c r="J747" s="188">
        <v>0.22</v>
      </c>
      <c r="K747" s="188">
        <v>0.11</v>
      </c>
      <c r="L747" s="188"/>
      <c r="M747" s="188"/>
      <c r="N747" s="189">
        <f t="shared" si="473"/>
        <v>1</v>
      </c>
      <c r="O747" s="190">
        <v>1.03</v>
      </c>
      <c r="P747" s="191">
        <v>34.4</v>
      </c>
      <c r="Q747" s="192">
        <v>32.200000000000003</v>
      </c>
      <c r="R747" s="192">
        <v>35</v>
      </c>
      <c r="S747" s="192"/>
      <c r="T747" s="192"/>
      <c r="U747" s="198">
        <f t="shared" si="474"/>
        <v>14</v>
      </c>
      <c r="V747" s="199">
        <f t="shared" si="475"/>
        <v>14</v>
      </c>
      <c r="W747" s="72">
        <v>108136310000</v>
      </c>
      <c r="X747" s="68">
        <v>56500419000</v>
      </c>
      <c r="Y747" s="72"/>
      <c r="Z747" s="68"/>
      <c r="AA747" s="68"/>
      <c r="AB747" s="58">
        <f t="shared" si="478"/>
        <v>2.57</v>
      </c>
      <c r="AC747" s="198">
        <f t="shared" si="476"/>
        <v>31.765199999999997</v>
      </c>
      <c r="AD747" s="199">
        <f t="shared" si="477"/>
        <v>12</v>
      </c>
      <c r="AE747" s="195">
        <v>44</v>
      </c>
      <c r="AF747" s="54"/>
      <c r="AG747" s="491">
        <v>32</v>
      </c>
      <c r="AH747" s="60"/>
      <c r="AI747" s="55"/>
      <c r="AJ747" s="61"/>
      <c r="AK747" s="62"/>
      <c r="AL747" s="63"/>
      <c r="AM747" s="64"/>
      <c r="AN747" s="65"/>
      <c r="AO747" s="66"/>
    </row>
    <row r="748" spans="1:41" s="22" customFormat="1" ht="42" customHeight="1" x14ac:dyDescent="0.15">
      <c r="A748" s="286"/>
      <c r="B748" s="171"/>
      <c r="C748" s="224" t="s">
        <v>476</v>
      </c>
      <c r="D748" s="80" t="s">
        <v>230</v>
      </c>
      <c r="E748" s="113"/>
      <c r="F748" s="241"/>
      <c r="G748" s="73"/>
      <c r="H748" s="210"/>
      <c r="I748" s="187">
        <v>0.45</v>
      </c>
      <c r="J748" s="188">
        <v>0.36</v>
      </c>
      <c r="K748" s="188">
        <v>0.19</v>
      </c>
      <c r="L748" s="188"/>
      <c r="M748" s="188"/>
      <c r="N748" s="189">
        <f>SUM(I748:M748)</f>
        <v>1</v>
      </c>
      <c r="O748" s="190">
        <v>1.03</v>
      </c>
      <c r="P748" s="191">
        <v>35</v>
      </c>
      <c r="Q748" s="192">
        <v>32.200000000000003</v>
      </c>
      <c r="R748" s="193">
        <v>35</v>
      </c>
      <c r="S748" s="192"/>
      <c r="T748" s="194"/>
      <c r="U748" s="195">
        <f t="shared" si="474"/>
        <v>14</v>
      </c>
      <c r="V748" s="196">
        <f t="shared" si="475"/>
        <v>14</v>
      </c>
      <c r="W748" s="197">
        <v>68880576000</v>
      </c>
      <c r="X748" s="75">
        <v>68075005000</v>
      </c>
      <c r="Y748" s="68"/>
      <c r="Z748" s="68"/>
      <c r="AA748" s="68"/>
      <c r="AB748" s="58">
        <f t="shared" si="478"/>
        <v>1.68</v>
      </c>
      <c r="AC748" s="195">
        <f t="shared" si="476"/>
        <v>20.764800000000001</v>
      </c>
      <c r="AD748" s="199">
        <f t="shared" si="477"/>
        <v>12</v>
      </c>
      <c r="AE748" s="195">
        <v>44</v>
      </c>
      <c r="AF748" s="54"/>
      <c r="AG748" s="491">
        <v>32</v>
      </c>
      <c r="AH748" s="60"/>
      <c r="AI748" s="55"/>
      <c r="AJ748" s="61"/>
      <c r="AK748" s="62"/>
      <c r="AL748" s="63"/>
      <c r="AM748" s="64"/>
      <c r="AN748" s="65"/>
      <c r="AO748" s="66"/>
    </row>
    <row r="749" spans="1:41" s="22" customFormat="1" ht="51" customHeight="1" x14ac:dyDescent="0.15">
      <c r="A749" s="286"/>
      <c r="B749" s="171"/>
      <c r="C749" s="113" t="s">
        <v>551</v>
      </c>
      <c r="D749" s="115" t="s">
        <v>600</v>
      </c>
      <c r="E749" s="76" t="s">
        <v>601</v>
      </c>
      <c r="F749" s="214"/>
      <c r="G749" s="287"/>
      <c r="H749" s="210"/>
      <c r="I749" s="187">
        <v>0.44</v>
      </c>
      <c r="J749" s="188">
        <v>0.42</v>
      </c>
      <c r="K749" s="188">
        <v>0.14000000000000001</v>
      </c>
      <c r="L749" s="188"/>
      <c r="M749" s="188"/>
      <c r="N749" s="189">
        <f>SUM(I749:M749)</f>
        <v>1</v>
      </c>
      <c r="O749" s="190">
        <v>1.03</v>
      </c>
      <c r="P749" s="191">
        <v>33.6</v>
      </c>
      <c r="Q749" s="192">
        <v>34.700000000000003</v>
      </c>
      <c r="R749" s="192">
        <v>34</v>
      </c>
      <c r="S749" s="192"/>
      <c r="T749" s="192"/>
      <c r="U749" s="198">
        <f t="shared" si="474"/>
        <v>14.06</v>
      </c>
      <c r="V749" s="199">
        <f t="shared" si="475"/>
        <v>14</v>
      </c>
      <c r="W749" s="68">
        <v>44869596000</v>
      </c>
      <c r="X749" s="197">
        <v>70000000000</v>
      </c>
      <c r="Y749" s="68"/>
      <c r="Z749" s="68"/>
      <c r="AA749" s="68"/>
      <c r="AB749" s="58">
        <f t="shared" si="478"/>
        <v>1.49</v>
      </c>
      <c r="AC749" s="198">
        <f t="shared" si="476"/>
        <v>18.416399999999999</v>
      </c>
      <c r="AD749" s="199">
        <f t="shared" si="477"/>
        <v>12</v>
      </c>
      <c r="AE749" s="195">
        <v>44</v>
      </c>
      <c r="AF749" s="54"/>
      <c r="AG749" s="491">
        <v>32</v>
      </c>
      <c r="AH749" s="60"/>
      <c r="AI749" s="55"/>
      <c r="AJ749" s="61"/>
      <c r="AK749" s="62"/>
      <c r="AL749" s="63"/>
      <c r="AM749" s="64"/>
      <c r="AN749" s="65"/>
      <c r="AO749" s="66"/>
    </row>
    <row r="750" spans="1:41" s="22" customFormat="1" ht="51" customHeight="1" x14ac:dyDescent="0.15">
      <c r="A750" s="286"/>
      <c r="B750" s="171"/>
      <c r="C750" s="106" t="s">
        <v>553</v>
      </c>
      <c r="D750" s="118" t="s">
        <v>430</v>
      </c>
      <c r="E750" s="80"/>
      <c r="F750" s="214"/>
      <c r="G750" s="214"/>
      <c r="H750" s="210"/>
      <c r="I750" s="187">
        <v>0.52</v>
      </c>
      <c r="J750" s="188">
        <v>0.48</v>
      </c>
      <c r="K750" s="188"/>
      <c r="L750" s="188"/>
      <c r="M750" s="188"/>
      <c r="N750" s="189">
        <f>SUM(I750:M750)</f>
        <v>1</v>
      </c>
      <c r="O750" s="190">
        <v>1.03</v>
      </c>
      <c r="P750" s="191">
        <v>34.700000000000003</v>
      </c>
      <c r="Q750" s="192">
        <v>33.200000000000003</v>
      </c>
      <c r="R750" s="192"/>
      <c r="S750" s="192"/>
      <c r="T750" s="192"/>
      <c r="U750" s="198">
        <f t="shared" si="474"/>
        <v>14</v>
      </c>
      <c r="V750" s="199">
        <f t="shared" si="475"/>
        <v>14</v>
      </c>
      <c r="W750" s="72">
        <v>17500000000</v>
      </c>
      <c r="X750" s="75">
        <v>59671978000</v>
      </c>
      <c r="Y750" s="72"/>
      <c r="Z750" s="68"/>
      <c r="AA750" s="68"/>
      <c r="AB750" s="58">
        <f t="shared" si="478"/>
        <v>1.1399999999999999</v>
      </c>
      <c r="AC750" s="198">
        <f t="shared" si="476"/>
        <v>14.090400000000001</v>
      </c>
      <c r="AD750" s="199">
        <f t="shared" si="477"/>
        <v>12</v>
      </c>
      <c r="AE750" s="195">
        <v>44</v>
      </c>
      <c r="AF750" s="54"/>
      <c r="AG750" s="491">
        <v>32</v>
      </c>
      <c r="AH750" s="60"/>
      <c r="AI750" s="55"/>
      <c r="AJ750" s="61"/>
      <c r="AK750" s="62"/>
      <c r="AL750" s="63"/>
      <c r="AM750" s="64"/>
      <c r="AN750" s="65"/>
      <c r="AO750" s="66"/>
    </row>
    <row r="751" spans="1:41" s="22" customFormat="1" ht="51" customHeight="1" x14ac:dyDescent="0.15">
      <c r="A751" s="286"/>
      <c r="B751" s="171"/>
      <c r="C751" s="247" t="s">
        <v>561</v>
      </c>
      <c r="D751" s="73"/>
      <c r="E751" s="83" t="s">
        <v>602</v>
      </c>
      <c r="F751" s="214"/>
      <c r="G751" s="287"/>
      <c r="H751" s="210" t="s">
        <v>603</v>
      </c>
      <c r="I751" s="187">
        <v>0.7</v>
      </c>
      <c r="J751" s="188"/>
      <c r="K751" s="188">
        <v>0.3</v>
      </c>
      <c r="L751" s="188"/>
      <c r="M751" s="188"/>
      <c r="N751" s="189">
        <f>SUM(I751:M751)</f>
        <v>1</v>
      </c>
      <c r="O751" s="190">
        <v>1.03</v>
      </c>
      <c r="P751" s="191">
        <v>34.4</v>
      </c>
      <c r="Q751" s="192"/>
      <c r="R751" s="192">
        <v>32.200000000000003</v>
      </c>
      <c r="S751" s="192"/>
      <c r="T751" s="192"/>
      <c r="U751" s="198">
        <f t="shared" si="474"/>
        <v>13.9</v>
      </c>
      <c r="V751" s="199">
        <f t="shared" si="475"/>
        <v>13.9</v>
      </c>
      <c r="W751" s="75">
        <v>30130136000</v>
      </c>
      <c r="X751" s="72"/>
      <c r="Y751" s="68">
        <v>73353086000</v>
      </c>
      <c r="Z751" s="68"/>
      <c r="AA751" s="68"/>
      <c r="AB751" s="58">
        <f t="shared" si="478"/>
        <v>1.31</v>
      </c>
      <c r="AC751" s="198">
        <f t="shared" si="476"/>
        <v>16.191600000000001</v>
      </c>
      <c r="AD751" s="199">
        <f t="shared" si="477"/>
        <v>12</v>
      </c>
      <c r="AE751" s="195">
        <v>44</v>
      </c>
      <c r="AF751" s="54"/>
      <c r="AG751" s="491">
        <v>32</v>
      </c>
      <c r="AH751" s="60"/>
      <c r="AI751" s="55"/>
      <c r="AJ751" s="61"/>
      <c r="AK751" s="62"/>
      <c r="AL751" s="63"/>
      <c r="AM751" s="64"/>
      <c r="AN751" s="65"/>
      <c r="AO751" s="66"/>
    </row>
    <row r="752" spans="1:41" s="22" customFormat="1" ht="51" customHeight="1" x14ac:dyDescent="0.15">
      <c r="A752" s="286"/>
      <c r="B752" s="171"/>
      <c r="C752" s="95" t="s">
        <v>604</v>
      </c>
      <c r="D752" s="73" t="s">
        <v>605</v>
      </c>
      <c r="E752" s="73" t="s">
        <v>606</v>
      </c>
      <c r="F752" s="214"/>
      <c r="G752" s="287"/>
      <c r="H752" s="210" t="s">
        <v>607</v>
      </c>
      <c r="I752" s="187">
        <v>0.45</v>
      </c>
      <c r="J752" s="188">
        <v>0.3</v>
      </c>
      <c r="K752" s="188">
        <v>0.25</v>
      </c>
      <c r="L752" s="188"/>
      <c r="M752" s="188"/>
      <c r="N752" s="189">
        <f>SUM(I752:M752)</f>
        <v>1</v>
      </c>
      <c r="O752" s="190">
        <v>1.03</v>
      </c>
      <c r="P752" s="191">
        <v>34.4</v>
      </c>
      <c r="Q752" s="192">
        <v>35</v>
      </c>
      <c r="R752" s="192">
        <v>32.200000000000003</v>
      </c>
      <c r="S752" s="192"/>
      <c r="T752" s="192"/>
      <c r="U752" s="198">
        <f t="shared" si="474"/>
        <v>14.02</v>
      </c>
      <c r="V752" s="199">
        <f t="shared" si="475"/>
        <v>14</v>
      </c>
      <c r="W752" s="68">
        <v>31502342000</v>
      </c>
      <c r="X752" s="72">
        <v>4120193000</v>
      </c>
      <c r="Y752" s="68">
        <v>74000000000</v>
      </c>
      <c r="Z752" s="68"/>
      <c r="AA752" s="68"/>
      <c r="AB752" s="58">
        <f t="shared" si="478"/>
        <v>1.03</v>
      </c>
      <c r="AC752" s="198">
        <f t="shared" si="476"/>
        <v>12.7308</v>
      </c>
      <c r="AD752" s="199">
        <f t="shared" si="477"/>
        <v>12</v>
      </c>
      <c r="AE752" s="195">
        <v>44</v>
      </c>
      <c r="AF752" s="54"/>
      <c r="AG752" s="491">
        <v>32</v>
      </c>
      <c r="AH752" s="60"/>
      <c r="AI752" s="55"/>
      <c r="AJ752" s="61"/>
      <c r="AK752" s="62"/>
      <c r="AL752" s="63"/>
      <c r="AM752" s="64"/>
      <c r="AN752" s="65"/>
      <c r="AO752" s="66"/>
    </row>
    <row r="753" spans="1:41" s="22" customFormat="1" ht="51" customHeight="1" x14ac:dyDescent="0.15">
      <c r="A753" s="286"/>
      <c r="B753" s="171"/>
      <c r="C753" s="220"/>
      <c r="D753" s="170"/>
      <c r="E753" s="83"/>
      <c r="F753" s="305" t="s">
        <v>608</v>
      </c>
      <c r="G753" s="287" t="s">
        <v>609</v>
      </c>
      <c r="H753" s="210"/>
      <c r="I753" s="187"/>
      <c r="J753" s="188"/>
      <c r="K753" s="188"/>
      <c r="L753" s="188"/>
      <c r="M753" s="188"/>
      <c r="N753" s="189"/>
      <c r="O753" s="190"/>
      <c r="P753" s="191"/>
      <c r="Q753" s="192"/>
      <c r="R753" s="192"/>
      <c r="S753" s="192"/>
      <c r="T753" s="192"/>
      <c r="U753" s="198"/>
      <c r="V753" s="199"/>
      <c r="W753" s="72"/>
      <c r="X753" s="72"/>
      <c r="Y753" s="72"/>
      <c r="Z753" s="68"/>
      <c r="AA753" s="68"/>
      <c r="AB753" s="58">
        <f t="shared" si="478"/>
        <v>0</v>
      </c>
      <c r="AC753" s="198"/>
      <c r="AD753" s="199"/>
      <c r="AE753" s="195"/>
      <c r="AF753" s="54"/>
      <c r="AG753" s="491">
        <v>32</v>
      </c>
      <c r="AH753" s="60"/>
      <c r="AI753" s="55"/>
      <c r="AJ753" s="61"/>
      <c r="AK753" s="62"/>
      <c r="AL753" s="63"/>
      <c r="AM753" s="64"/>
      <c r="AN753" s="65"/>
      <c r="AO753" s="66"/>
    </row>
    <row r="754" spans="1:41" s="22" customFormat="1" ht="51" customHeight="1" x14ac:dyDescent="0.15">
      <c r="A754" s="286"/>
      <c r="B754" s="171"/>
      <c r="C754" s="95" t="s">
        <v>610</v>
      </c>
      <c r="D754" s="73" t="s">
        <v>611</v>
      </c>
      <c r="E754" s="73" t="s">
        <v>611</v>
      </c>
      <c r="F754" s="287" t="s">
        <v>388</v>
      </c>
      <c r="G754" s="287" t="s">
        <v>612</v>
      </c>
      <c r="H754" s="210"/>
      <c r="I754" s="187"/>
      <c r="J754" s="188"/>
      <c r="K754" s="188"/>
      <c r="L754" s="188">
        <v>0.2</v>
      </c>
      <c r="M754" s="188"/>
      <c r="N754" s="189">
        <f>SUM(I754:M754)</f>
        <v>0.2</v>
      </c>
      <c r="O754" s="190">
        <v>1.03</v>
      </c>
      <c r="P754" s="191">
        <v>35</v>
      </c>
      <c r="Q754" s="192">
        <v>32.200000000000003</v>
      </c>
      <c r="R754" s="192">
        <v>31.6</v>
      </c>
      <c r="S754" s="192"/>
      <c r="T754" s="192"/>
      <c r="U754" s="198">
        <f>ROUND((((P754*14/35*I754)+(Q754*14/35*J754)+(R754*14/35*K754)+(S754*14/35*L754)+(T754*14/35*M754))*O754),2)</f>
        <v>0</v>
      </c>
      <c r="V754" s="199">
        <f>IF(U754&gt;=14,14,U754)</f>
        <v>0</v>
      </c>
      <c r="W754" s="68">
        <v>31502342000</v>
      </c>
      <c r="X754" s="72">
        <v>4120193000</v>
      </c>
      <c r="Y754" s="68">
        <v>74000000000</v>
      </c>
      <c r="Z754" s="68"/>
      <c r="AA754" s="68"/>
      <c r="AB754" s="58">
        <f t="shared" si="478"/>
        <v>0</v>
      </c>
      <c r="AC754" s="198">
        <f>12*AB754*O754</f>
        <v>0</v>
      </c>
      <c r="AD754" s="199">
        <f>IF(AC754&gt;=12,12,AC754)</f>
        <v>0</v>
      </c>
      <c r="AE754" s="195">
        <v>44</v>
      </c>
      <c r="AF754" s="54"/>
      <c r="AG754" s="491">
        <v>32</v>
      </c>
      <c r="AH754" s="60"/>
      <c r="AI754" s="55"/>
      <c r="AJ754" s="61"/>
      <c r="AK754" s="62"/>
      <c r="AL754" s="63"/>
      <c r="AM754" s="64"/>
      <c r="AN754" s="65"/>
      <c r="AO754" s="66"/>
    </row>
    <row r="755" spans="1:41" s="22" customFormat="1" ht="51" customHeight="1" x14ac:dyDescent="0.15">
      <c r="A755" s="286"/>
      <c r="B755" s="171"/>
      <c r="C755" s="95" t="s">
        <v>613</v>
      </c>
      <c r="D755" s="83" t="s">
        <v>535</v>
      </c>
      <c r="E755" s="180" t="s">
        <v>614</v>
      </c>
      <c r="F755" s="214"/>
      <c r="G755" s="231" t="s">
        <v>615</v>
      </c>
      <c r="H755" s="210"/>
      <c r="I755" s="187">
        <v>0.65</v>
      </c>
      <c r="J755" s="188">
        <v>0.35</v>
      </c>
      <c r="K755" s="188"/>
      <c r="L755" s="188"/>
      <c r="M755" s="188"/>
      <c r="N755" s="189">
        <f>SUM(I755:M755)</f>
        <v>1</v>
      </c>
      <c r="O755" s="190">
        <v>1.03</v>
      </c>
      <c r="P755" s="191">
        <v>35</v>
      </c>
      <c r="Q755" s="192">
        <v>32.200000000000003</v>
      </c>
      <c r="R755" s="192">
        <v>33.200000000000003</v>
      </c>
      <c r="S755" s="192"/>
      <c r="T755" s="192"/>
      <c r="U755" s="198">
        <f>ROUND((((P755*14/35*I755)+(Q755*14/35*J755)+(R755*14/35*K755)+(S755*14/35*L755)+(T755*14/35*M755))*O755),2)</f>
        <v>14.02</v>
      </c>
      <c r="V755" s="199">
        <f>IF(U755&gt;=14,14,U755)</f>
        <v>14</v>
      </c>
      <c r="W755" s="68">
        <v>30000000000</v>
      </c>
      <c r="X755" s="72">
        <v>64000000000</v>
      </c>
      <c r="Y755" s="75">
        <v>55628226000</v>
      </c>
      <c r="Z755" s="68"/>
      <c r="AA755" s="68"/>
      <c r="AB755" s="58">
        <f t="shared" si="478"/>
        <v>1.27</v>
      </c>
      <c r="AC755" s="198">
        <f>12*AB755*O755</f>
        <v>15.6972</v>
      </c>
      <c r="AD755" s="199">
        <f>IF(AC755&gt;=12,12,AC755)</f>
        <v>12</v>
      </c>
      <c r="AE755" s="195">
        <v>44</v>
      </c>
      <c r="AF755" s="54"/>
      <c r="AG755" s="491">
        <v>32</v>
      </c>
      <c r="AH755" s="60"/>
      <c r="AI755" s="55"/>
      <c r="AJ755" s="61"/>
      <c r="AK755" s="62"/>
      <c r="AL755" s="63"/>
      <c r="AM755" s="64"/>
      <c r="AN755" s="65"/>
      <c r="AO755" s="66"/>
    </row>
    <row r="756" spans="1:41" s="22" customFormat="1" ht="51" customHeight="1" x14ac:dyDescent="0.15">
      <c r="A756" s="286"/>
      <c r="B756" s="171"/>
      <c r="C756" s="104"/>
      <c r="D756" s="83"/>
      <c r="E756" s="106" t="s">
        <v>616</v>
      </c>
      <c r="F756" s="214"/>
      <c r="G756" s="214" t="s">
        <v>487</v>
      </c>
      <c r="H756" s="210"/>
      <c r="I756" s="187">
        <v>0.6</v>
      </c>
      <c r="J756" s="188">
        <v>0.2</v>
      </c>
      <c r="K756" s="188">
        <v>0.2</v>
      </c>
      <c r="L756" s="188"/>
      <c r="M756" s="188"/>
      <c r="N756" s="189">
        <f>SUM(I756:M756)</f>
        <v>1</v>
      </c>
      <c r="O756" s="190">
        <v>1.03</v>
      </c>
      <c r="P756" s="191">
        <v>34.4</v>
      </c>
      <c r="Q756" s="192">
        <v>35</v>
      </c>
      <c r="R756" s="192">
        <v>32.200000000000003</v>
      </c>
      <c r="S756" s="192"/>
      <c r="T756" s="192"/>
      <c r="U756" s="198">
        <f>ROUND((((P756*14/35*I756)+(Q756*14/35*J756)+(R756*14/35*K756)+(S756*14/35*L756)+(T756*14/35*M756))*O756),2)</f>
        <v>14.04</v>
      </c>
      <c r="V756" s="199">
        <f>IF(U756&gt;=14,14,U756)</f>
        <v>14</v>
      </c>
      <c r="W756" s="68">
        <v>47000000000</v>
      </c>
      <c r="X756" s="72">
        <v>4120193000</v>
      </c>
      <c r="Y756" s="68">
        <v>35924218000</v>
      </c>
      <c r="Z756" s="68"/>
      <c r="AA756" s="68"/>
      <c r="AB756" s="58">
        <f t="shared" si="478"/>
        <v>1.1000000000000001</v>
      </c>
      <c r="AC756" s="198">
        <f>12*AB756*O756</f>
        <v>13.596000000000002</v>
      </c>
      <c r="AD756" s="199">
        <f>IF(AC756&gt;=12,12,AC756)</f>
        <v>12</v>
      </c>
      <c r="AE756" s="195">
        <v>44</v>
      </c>
      <c r="AF756" s="54"/>
      <c r="AG756" s="491">
        <v>32</v>
      </c>
      <c r="AH756" s="60"/>
      <c r="AI756" s="55"/>
      <c r="AJ756" s="61"/>
      <c r="AK756" s="62"/>
      <c r="AL756" s="63"/>
      <c r="AM756" s="64"/>
      <c r="AN756" s="65"/>
      <c r="AO756" s="66"/>
    </row>
    <row r="757" spans="1:41" s="22" customFormat="1" ht="51" customHeight="1" x14ac:dyDescent="0.15">
      <c r="A757" s="286"/>
      <c r="B757" s="171"/>
      <c r="C757" s="83"/>
      <c r="D757" s="180" t="s">
        <v>614</v>
      </c>
      <c r="E757" s="231" t="s">
        <v>499</v>
      </c>
      <c r="F757" s="95"/>
      <c r="G757" s="231" t="s">
        <v>617</v>
      </c>
      <c r="H757" s="210"/>
      <c r="I757" s="187"/>
      <c r="J757" s="188"/>
      <c r="K757" s="188"/>
      <c r="L757" s="188"/>
      <c r="M757" s="188"/>
      <c r="N757" s="189"/>
      <c r="O757" s="190"/>
      <c r="P757" s="191"/>
      <c r="Q757" s="192"/>
      <c r="R757" s="193"/>
      <c r="S757" s="192"/>
      <c r="T757" s="194"/>
      <c r="U757" s="198"/>
      <c r="V757" s="196"/>
      <c r="W757" s="68"/>
      <c r="X757" s="72"/>
      <c r="Y757" s="72"/>
      <c r="Z757" s="68"/>
      <c r="AA757" s="68"/>
      <c r="AB757" s="58">
        <f t="shared" si="478"/>
        <v>0</v>
      </c>
      <c r="AC757" s="198"/>
      <c r="AD757" s="199"/>
      <c r="AE757" s="195"/>
      <c r="AF757" s="54"/>
      <c r="AG757" s="491">
        <v>32</v>
      </c>
      <c r="AH757" s="60"/>
      <c r="AI757" s="55"/>
      <c r="AJ757" s="61"/>
      <c r="AK757" s="62"/>
      <c r="AL757" s="63"/>
      <c r="AM757" s="64"/>
      <c r="AN757" s="65"/>
      <c r="AO757" s="66"/>
    </row>
    <row r="758" spans="1:41" s="22" customFormat="1" ht="42" customHeight="1" x14ac:dyDescent="0.15">
      <c r="A758" s="286"/>
      <c r="B758" s="171"/>
      <c r="C758" s="115"/>
      <c r="D758" s="113"/>
      <c r="E758" s="302"/>
      <c r="F758" s="107" t="s">
        <v>618</v>
      </c>
      <c r="G758" s="83"/>
      <c r="H758" s="230"/>
      <c r="I758" s="187">
        <v>0.34899999999999998</v>
      </c>
      <c r="J758" s="188">
        <v>0.35099999999999998</v>
      </c>
      <c r="K758" s="188">
        <v>0.3</v>
      </c>
      <c r="L758" s="188"/>
      <c r="M758" s="188"/>
      <c r="N758" s="189">
        <f t="shared" ref="N758:N769" si="479">SUM(I758:M758)</f>
        <v>1</v>
      </c>
      <c r="O758" s="190">
        <v>1.03</v>
      </c>
      <c r="P758" s="191">
        <v>35</v>
      </c>
      <c r="Q758" s="192">
        <v>33.6</v>
      </c>
      <c r="R758" s="193">
        <v>33.200000000000003</v>
      </c>
      <c r="S758" s="192"/>
      <c r="T758" s="194"/>
      <c r="U758" s="195">
        <f t="shared" ref="U758:U769" si="480">ROUND((((P758*14/35*I758)+(Q758*14/35*J758)+(R758*14/35*K758)+(S758*14/35*L758)+(T758*14/35*M758))*O758),2)</f>
        <v>14</v>
      </c>
      <c r="V758" s="196">
        <f t="shared" ref="V758:V769" si="481">IF(U758&gt;=14,14,U758)</f>
        <v>14</v>
      </c>
      <c r="W758" s="72">
        <v>44250648000</v>
      </c>
      <c r="X758" s="68">
        <v>44869596000</v>
      </c>
      <c r="Y758" s="68">
        <v>16574531000</v>
      </c>
      <c r="Z758" s="68"/>
      <c r="AA758" s="68"/>
      <c r="AB758" s="58">
        <f t="shared" si="478"/>
        <v>1.1000000000000001</v>
      </c>
      <c r="AC758" s="195">
        <f t="shared" ref="AC758:AC769" si="482">12*AB758*O758</f>
        <v>13.596000000000002</v>
      </c>
      <c r="AD758" s="199">
        <f t="shared" ref="AD758:AD769" si="483">IF(AC758&gt;=12,12,AC758)</f>
        <v>12</v>
      </c>
      <c r="AE758" s="195">
        <v>44</v>
      </c>
      <c r="AF758" s="54"/>
      <c r="AG758" s="491">
        <v>32</v>
      </c>
      <c r="AH758" s="60"/>
      <c r="AI758" s="55"/>
      <c r="AJ758" s="61"/>
      <c r="AK758" s="62"/>
      <c r="AL758" s="63"/>
      <c r="AM758" s="64"/>
      <c r="AN758" s="65"/>
      <c r="AO758" s="66"/>
    </row>
    <row r="759" spans="1:41" s="22" customFormat="1" ht="54" customHeight="1" x14ac:dyDescent="0.15">
      <c r="A759" s="286"/>
      <c r="B759" s="171"/>
      <c r="C759" s="224"/>
      <c r="D759" s="115"/>
      <c r="E759" s="247"/>
      <c r="F759" s="104" t="s">
        <v>619</v>
      </c>
      <c r="G759" s="302" t="s">
        <v>487</v>
      </c>
      <c r="H759" s="210"/>
      <c r="I759" s="187">
        <v>0.55000000000000004</v>
      </c>
      <c r="J759" s="188">
        <v>0.34</v>
      </c>
      <c r="K759" s="294">
        <v>0.11</v>
      </c>
      <c r="L759" s="188"/>
      <c r="M759" s="188"/>
      <c r="N759" s="189">
        <f t="shared" si="479"/>
        <v>1.0000000000000002</v>
      </c>
      <c r="O759" s="190">
        <v>1.03</v>
      </c>
      <c r="P759" s="191">
        <v>35</v>
      </c>
      <c r="Q759" s="192">
        <v>32.200000000000003</v>
      </c>
      <c r="R759" s="193">
        <v>34.4</v>
      </c>
      <c r="S759" s="192"/>
      <c r="T759" s="192"/>
      <c r="U759" s="198">
        <f t="shared" si="480"/>
        <v>14</v>
      </c>
      <c r="V759" s="199">
        <f t="shared" si="481"/>
        <v>14</v>
      </c>
      <c r="W759" s="68">
        <v>200000000000</v>
      </c>
      <c r="X759" s="68"/>
      <c r="Y759" s="68"/>
      <c r="Z759" s="68"/>
      <c r="AA759" s="68"/>
      <c r="AB759" s="58">
        <f t="shared" si="478"/>
        <v>3.33</v>
      </c>
      <c r="AC759" s="198">
        <f t="shared" si="482"/>
        <v>41.158799999999999</v>
      </c>
      <c r="AD759" s="199">
        <f t="shared" si="483"/>
        <v>12</v>
      </c>
      <c r="AE759" s="195">
        <v>44</v>
      </c>
      <c r="AF759" s="54"/>
      <c r="AG759" s="491">
        <v>32</v>
      </c>
      <c r="AH759" s="60"/>
      <c r="AI759" s="55"/>
      <c r="AJ759" s="61"/>
      <c r="AK759" s="62"/>
      <c r="AL759" s="63"/>
      <c r="AM759" s="64"/>
      <c r="AN759" s="65"/>
      <c r="AO759" s="66"/>
    </row>
    <row r="760" spans="1:41" s="22" customFormat="1" ht="54" customHeight="1" x14ac:dyDescent="0.15">
      <c r="A760" s="286"/>
      <c r="B760" s="171"/>
      <c r="C760" s="113" t="s">
        <v>596</v>
      </c>
      <c r="D760" s="115" t="s">
        <v>286</v>
      </c>
      <c r="E760" s="104"/>
      <c r="F760" s="104"/>
      <c r="G760" s="231"/>
      <c r="H760" s="230"/>
      <c r="I760" s="187">
        <v>0.51</v>
      </c>
      <c r="J760" s="188">
        <v>0.49</v>
      </c>
      <c r="K760" s="188"/>
      <c r="L760" s="188"/>
      <c r="M760" s="188"/>
      <c r="N760" s="189">
        <f t="shared" si="479"/>
        <v>1</v>
      </c>
      <c r="O760" s="190">
        <v>1.03</v>
      </c>
      <c r="P760" s="191">
        <v>34</v>
      </c>
      <c r="Q760" s="192">
        <v>34</v>
      </c>
      <c r="R760" s="193"/>
      <c r="S760" s="192"/>
      <c r="T760" s="192"/>
      <c r="U760" s="198">
        <f t="shared" si="480"/>
        <v>14.01</v>
      </c>
      <c r="V760" s="199">
        <f t="shared" si="481"/>
        <v>14</v>
      </c>
      <c r="W760" s="72">
        <v>30759867000</v>
      </c>
      <c r="X760" s="68">
        <v>64744340000</v>
      </c>
      <c r="Y760" s="68"/>
      <c r="Z760" s="68"/>
      <c r="AA760" s="68"/>
      <c r="AB760" s="58">
        <f t="shared" si="478"/>
        <v>1.44</v>
      </c>
      <c r="AC760" s="198">
        <f t="shared" si="482"/>
        <v>17.798400000000001</v>
      </c>
      <c r="AD760" s="199">
        <f t="shared" si="483"/>
        <v>12</v>
      </c>
      <c r="AE760" s="195">
        <v>44</v>
      </c>
      <c r="AF760" s="54"/>
      <c r="AG760" s="491">
        <v>32</v>
      </c>
      <c r="AH760" s="60"/>
      <c r="AI760" s="55"/>
      <c r="AJ760" s="61"/>
      <c r="AK760" s="62"/>
      <c r="AL760" s="63"/>
      <c r="AM760" s="64"/>
      <c r="AN760" s="65"/>
      <c r="AO760" s="66"/>
    </row>
    <row r="761" spans="1:41" s="22" customFormat="1" ht="51" customHeight="1" x14ac:dyDescent="0.15">
      <c r="A761" s="286"/>
      <c r="B761" s="171"/>
      <c r="C761" s="113" t="s">
        <v>215</v>
      </c>
      <c r="D761" s="115" t="s">
        <v>605</v>
      </c>
      <c r="E761" s="115" t="s">
        <v>90</v>
      </c>
      <c r="F761" s="220"/>
      <c r="G761" s="309"/>
      <c r="H761" s="230"/>
      <c r="I761" s="187">
        <v>0.5</v>
      </c>
      <c r="J761" s="188">
        <v>0.3</v>
      </c>
      <c r="K761" s="188">
        <v>0.2</v>
      </c>
      <c r="L761" s="188"/>
      <c r="M761" s="188"/>
      <c r="N761" s="189">
        <f t="shared" si="479"/>
        <v>1</v>
      </c>
      <c r="O761" s="190">
        <v>1.03</v>
      </c>
      <c r="P761" s="191">
        <v>34.4</v>
      </c>
      <c r="Q761" s="192">
        <v>33.200000000000003</v>
      </c>
      <c r="R761" s="192">
        <v>34</v>
      </c>
      <c r="S761" s="192"/>
      <c r="T761" s="192"/>
      <c r="U761" s="198">
        <f t="shared" si="480"/>
        <v>13.99</v>
      </c>
      <c r="V761" s="199">
        <f t="shared" si="481"/>
        <v>13.99</v>
      </c>
      <c r="W761" s="72">
        <v>108136310000</v>
      </c>
      <c r="X761" s="68">
        <v>15075277000</v>
      </c>
      <c r="Y761" s="72">
        <v>40167400000</v>
      </c>
      <c r="Z761" s="68"/>
      <c r="AA761" s="68"/>
      <c r="AB761" s="58">
        <f t="shared" si="478"/>
        <v>2.02</v>
      </c>
      <c r="AC761" s="198">
        <f t="shared" si="482"/>
        <v>24.967200000000002</v>
      </c>
      <c r="AD761" s="199">
        <f t="shared" si="483"/>
        <v>12</v>
      </c>
      <c r="AE761" s="195">
        <v>44</v>
      </c>
      <c r="AF761" s="54"/>
      <c r="AG761" s="491">
        <v>32</v>
      </c>
      <c r="AH761" s="60"/>
      <c r="AI761" s="55"/>
      <c r="AJ761" s="61"/>
      <c r="AK761" s="62"/>
      <c r="AL761" s="63"/>
      <c r="AM761" s="64"/>
      <c r="AN761" s="65"/>
      <c r="AO761" s="66"/>
    </row>
    <row r="762" spans="1:41" s="22" customFormat="1" ht="54" customHeight="1" x14ac:dyDescent="0.15">
      <c r="A762" s="286"/>
      <c r="B762" s="76" t="s">
        <v>499</v>
      </c>
      <c r="C762" s="109" t="s">
        <v>370</v>
      </c>
      <c r="D762" s="215" t="s">
        <v>328</v>
      </c>
      <c r="E762" s="115" t="s">
        <v>129</v>
      </c>
      <c r="F762" s="69"/>
      <c r="G762" s="322"/>
      <c r="H762" s="210"/>
      <c r="I762" s="187">
        <v>0.4</v>
      </c>
      <c r="J762" s="188">
        <v>0.29780000000000001</v>
      </c>
      <c r="K762" s="188">
        <v>0.3</v>
      </c>
      <c r="L762" s="188"/>
      <c r="M762" s="188"/>
      <c r="N762" s="189">
        <f t="shared" si="479"/>
        <v>0.99780000000000002</v>
      </c>
      <c r="O762" s="190">
        <v>1.03</v>
      </c>
      <c r="P762" s="191">
        <v>35</v>
      </c>
      <c r="Q762" s="192">
        <v>32.200000000000003</v>
      </c>
      <c r="R762" s="193">
        <v>34.700000000000003</v>
      </c>
      <c r="S762" s="192"/>
      <c r="T762" s="192"/>
      <c r="U762" s="198">
        <f t="shared" si="480"/>
        <v>14.01</v>
      </c>
      <c r="V762" s="199">
        <f t="shared" si="481"/>
        <v>14</v>
      </c>
      <c r="W762" s="68">
        <v>73488922000</v>
      </c>
      <c r="X762" s="68">
        <v>19094475000</v>
      </c>
      <c r="Y762" s="323">
        <v>41220404000</v>
      </c>
      <c r="Z762" s="68"/>
      <c r="AA762" s="68"/>
      <c r="AB762" s="58">
        <f t="shared" si="478"/>
        <v>1.44</v>
      </c>
      <c r="AC762" s="198">
        <f t="shared" si="482"/>
        <v>17.798400000000001</v>
      </c>
      <c r="AD762" s="199">
        <f t="shared" si="483"/>
        <v>12</v>
      </c>
      <c r="AE762" s="195">
        <v>44</v>
      </c>
      <c r="AF762" s="54"/>
      <c r="AG762" s="491">
        <v>32</v>
      </c>
      <c r="AH762" s="60"/>
      <c r="AI762" s="55"/>
      <c r="AJ762" s="61"/>
      <c r="AK762" s="62"/>
      <c r="AL762" s="63"/>
      <c r="AM762" s="64"/>
      <c r="AN762" s="65"/>
      <c r="AO762" s="66"/>
    </row>
    <row r="763" spans="1:41" s="22" customFormat="1" ht="42" customHeight="1" x14ac:dyDescent="0.15">
      <c r="A763" s="286"/>
      <c r="B763" s="171"/>
      <c r="C763" s="115" t="s">
        <v>620</v>
      </c>
      <c r="D763" s="113" t="s">
        <v>598</v>
      </c>
      <c r="E763" s="113" t="s">
        <v>621</v>
      </c>
      <c r="F763" s="80"/>
      <c r="G763" s="73"/>
      <c r="H763" s="210"/>
      <c r="I763" s="187">
        <v>0.5</v>
      </c>
      <c r="J763" s="188">
        <v>0.31</v>
      </c>
      <c r="K763" s="188">
        <v>0.19</v>
      </c>
      <c r="L763" s="188"/>
      <c r="M763" s="188"/>
      <c r="N763" s="189">
        <f t="shared" si="479"/>
        <v>1</v>
      </c>
      <c r="O763" s="190">
        <v>1.03</v>
      </c>
      <c r="P763" s="191">
        <v>34.700000000000003</v>
      </c>
      <c r="Q763" s="192">
        <v>32.200000000000003</v>
      </c>
      <c r="R763" s="193">
        <v>35</v>
      </c>
      <c r="S763" s="192"/>
      <c r="T763" s="194"/>
      <c r="U763" s="195">
        <f t="shared" si="480"/>
        <v>14</v>
      </c>
      <c r="V763" s="196">
        <f t="shared" si="481"/>
        <v>14</v>
      </c>
      <c r="W763" s="68">
        <v>36769761000</v>
      </c>
      <c r="X763" s="72">
        <v>56500419000</v>
      </c>
      <c r="Y763" s="68"/>
      <c r="Z763" s="68"/>
      <c r="AA763" s="68"/>
      <c r="AB763" s="58">
        <f t="shared" si="478"/>
        <v>1.0900000000000001</v>
      </c>
      <c r="AC763" s="195">
        <f t="shared" si="482"/>
        <v>13.472400000000002</v>
      </c>
      <c r="AD763" s="199">
        <f t="shared" si="483"/>
        <v>12</v>
      </c>
      <c r="AE763" s="195">
        <v>44</v>
      </c>
      <c r="AF763" s="54"/>
      <c r="AG763" s="491">
        <v>32</v>
      </c>
      <c r="AH763" s="60"/>
      <c r="AI763" s="55"/>
      <c r="AJ763" s="61"/>
      <c r="AK763" s="62"/>
      <c r="AL763" s="63"/>
      <c r="AM763" s="64"/>
      <c r="AN763" s="65"/>
      <c r="AO763" s="66"/>
    </row>
    <row r="764" spans="1:41" s="22" customFormat="1" ht="51" customHeight="1" x14ac:dyDescent="0.15">
      <c r="A764" s="286"/>
      <c r="B764" s="171"/>
      <c r="C764" s="115" t="s">
        <v>622</v>
      </c>
      <c r="D764" s="76"/>
      <c r="E764" s="80"/>
      <c r="F764" s="214"/>
      <c r="G764" s="287"/>
      <c r="H764" s="210"/>
      <c r="I764" s="187">
        <v>0.7</v>
      </c>
      <c r="J764" s="188">
        <v>0.3</v>
      </c>
      <c r="K764" s="188"/>
      <c r="L764" s="188"/>
      <c r="M764" s="188"/>
      <c r="N764" s="189">
        <f t="shared" si="479"/>
        <v>1</v>
      </c>
      <c r="O764" s="190">
        <v>1.03</v>
      </c>
      <c r="P764" s="191">
        <v>34.700000000000003</v>
      </c>
      <c r="Q764" s="192">
        <v>32.200000000000003</v>
      </c>
      <c r="R764" s="192"/>
      <c r="S764" s="192"/>
      <c r="T764" s="192"/>
      <c r="U764" s="198">
        <f t="shared" si="480"/>
        <v>13.99</v>
      </c>
      <c r="V764" s="199">
        <f t="shared" si="481"/>
        <v>13.99</v>
      </c>
      <c r="W764" s="72">
        <v>18063000000</v>
      </c>
      <c r="X764" s="72">
        <v>72247020000</v>
      </c>
      <c r="Y764" s="72"/>
      <c r="Z764" s="68"/>
      <c r="AA764" s="68"/>
      <c r="AB764" s="58">
        <f t="shared" si="478"/>
        <v>1.04</v>
      </c>
      <c r="AC764" s="198">
        <f t="shared" si="482"/>
        <v>12.8544</v>
      </c>
      <c r="AD764" s="199">
        <f t="shared" si="483"/>
        <v>12</v>
      </c>
      <c r="AE764" s="195">
        <v>44</v>
      </c>
      <c r="AF764" s="54"/>
      <c r="AG764" s="491">
        <v>32</v>
      </c>
      <c r="AH764" s="60"/>
      <c r="AI764" s="55"/>
      <c r="AJ764" s="61"/>
      <c r="AK764" s="62"/>
      <c r="AL764" s="63"/>
      <c r="AM764" s="64"/>
      <c r="AN764" s="65"/>
      <c r="AO764" s="66"/>
    </row>
    <row r="765" spans="1:41" s="22" customFormat="1" ht="51" customHeight="1" x14ac:dyDescent="0.15">
      <c r="A765" s="286"/>
      <c r="B765" s="171"/>
      <c r="C765" s="324" t="s">
        <v>560</v>
      </c>
      <c r="D765" s="106" t="s">
        <v>196</v>
      </c>
      <c r="E765" s="247" t="s">
        <v>273</v>
      </c>
      <c r="F765" s="80"/>
      <c r="G765" s="87"/>
      <c r="H765" s="210"/>
      <c r="I765" s="48">
        <v>0.51</v>
      </c>
      <c r="J765" s="49">
        <v>0.49</v>
      </c>
      <c r="K765" s="49"/>
      <c r="L765" s="49"/>
      <c r="M765" s="49"/>
      <c r="N765" s="189">
        <f t="shared" si="479"/>
        <v>1</v>
      </c>
      <c r="O765" s="51">
        <v>1.03</v>
      </c>
      <c r="P765" s="52">
        <v>33.200000000000003</v>
      </c>
      <c r="Q765" s="53">
        <v>35</v>
      </c>
      <c r="R765" s="205">
        <v>33.6</v>
      </c>
      <c r="S765" s="192"/>
      <c r="T765" s="192"/>
      <c r="U765" s="198">
        <f t="shared" si="480"/>
        <v>14.04</v>
      </c>
      <c r="V765" s="55">
        <f t="shared" si="481"/>
        <v>14</v>
      </c>
      <c r="W765" s="56">
        <v>18279518000</v>
      </c>
      <c r="X765" s="56">
        <v>64362000000</v>
      </c>
      <c r="Y765" s="56"/>
      <c r="Z765" s="56"/>
      <c r="AA765" s="56"/>
      <c r="AB765" s="58">
        <f t="shared" si="478"/>
        <v>1.24</v>
      </c>
      <c r="AC765" s="58">
        <f t="shared" si="482"/>
        <v>15.3264</v>
      </c>
      <c r="AD765" s="199">
        <f t="shared" si="483"/>
        <v>12</v>
      </c>
      <c r="AE765" s="54">
        <v>44</v>
      </c>
      <c r="AF765" s="54"/>
      <c r="AG765" s="491">
        <v>32</v>
      </c>
      <c r="AH765" s="60"/>
      <c r="AI765" s="55"/>
      <c r="AJ765" s="61"/>
      <c r="AK765" s="62"/>
      <c r="AL765" s="63"/>
      <c r="AM765" s="64"/>
      <c r="AN765" s="65"/>
      <c r="AO765" s="66"/>
    </row>
    <row r="766" spans="1:41" s="22" customFormat="1" ht="54" customHeight="1" x14ac:dyDescent="0.15">
      <c r="A766" s="286"/>
      <c r="B766" s="171"/>
      <c r="C766" s="109" t="s">
        <v>261</v>
      </c>
      <c r="D766" s="118" t="s">
        <v>506</v>
      </c>
      <c r="E766" s="95"/>
      <c r="F766" s="94"/>
      <c r="G766" s="214"/>
      <c r="H766" s="210"/>
      <c r="I766" s="187">
        <v>0.55000000000000004</v>
      </c>
      <c r="J766" s="188">
        <v>0.45</v>
      </c>
      <c r="K766" s="188"/>
      <c r="L766" s="188"/>
      <c r="M766" s="188"/>
      <c r="N766" s="189">
        <f t="shared" si="479"/>
        <v>1</v>
      </c>
      <c r="O766" s="190">
        <v>1.03</v>
      </c>
      <c r="P766" s="191">
        <v>34</v>
      </c>
      <c r="Q766" s="192">
        <v>34</v>
      </c>
      <c r="R766" s="193"/>
      <c r="S766" s="192"/>
      <c r="T766" s="192"/>
      <c r="U766" s="198">
        <f t="shared" si="480"/>
        <v>14.01</v>
      </c>
      <c r="V766" s="199">
        <f t="shared" si="481"/>
        <v>14</v>
      </c>
      <c r="W766" s="68">
        <v>55110550000</v>
      </c>
      <c r="X766" s="68">
        <v>46923664000</v>
      </c>
      <c r="Y766" s="68"/>
      <c r="Z766" s="68"/>
      <c r="AA766" s="68"/>
      <c r="AB766" s="58">
        <f t="shared" si="478"/>
        <v>1.56</v>
      </c>
      <c r="AC766" s="198">
        <f t="shared" si="482"/>
        <v>19.281600000000001</v>
      </c>
      <c r="AD766" s="199">
        <f t="shared" si="483"/>
        <v>12</v>
      </c>
      <c r="AE766" s="195">
        <v>44</v>
      </c>
      <c r="AF766" s="54"/>
      <c r="AG766" s="491">
        <v>32</v>
      </c>
      <c r="AH766" s="60"/>
      <c r="AI766" s="55"/>
      <c r="AJ766" s="61"/>
      <c r="AK766" s="62"/>
      <c r="AL766" s="63"/>
      <c r="AM766" s="64"/>
      <c r="AN766" s="65"/>
      <c r="AO766" s="66"/>
    </row>
    <row r="767" spans="1:41" s="22" customFormat="1" ht="42" customHeight="1" x14ac:dyDescent="0.15">
      <c r="A767" s="286"/>
      <c r="B767" s="171"/>
      <c r="C767" s="115" t="s">
        <v>594</v>
      </c>
      <c r="D767" s="113" t="s">
        <v>551</v>
      </c>
      <c r="E767" s="325"/>
      <c r="F767" s="80" t="s">
        <v>623</v>
      </c>
      <c r="G767" s="73"/>
      <c r="H767" s="210"/>
      <c r="I767" s="187">
        <v>0.34899999999999998</v>
      </c>
      <c r="J767" s="188">
        <v>0.35099999999999998</v>
      </c>
      <c r="K767" s="188">
        <v>0.3</v>
      </c>
      <c r="L767" s="188"/>
      <c r="M767" s="188"/>
      <c r="N767" s="189">
        <f t="shared" si="479"/>
        <v>1</v>
      </c>
      <c r="O767" s="190">
        <v>1.03</v>
      </c>
      <c r="P767" s="191">
        <v>35</v>
      </c>
      <c r="Q767" s="192">
        <v>33.6</v>
      </c>
      <c r="R767" s="193">
        <v>33.200000000000003</v>
      </c>
      <c r="S767" s="192">
        <v>31.6</v>
      </c>
      <c r="T767" s="194"/>
      <c r="U767" s="195">
        <f t="shared" si="480"/>
        <v>14</v>
      </c>
      <c r="V767" s="196">
        <f t="shared" si="481"/>
        <v>14</v>
      </c>
      <c r="W767" s="72">
        <v>44250648000</v>
      </c>
      <c r="X767" s="68">
        <v>44869596000</v>
      </c>
      <c r="Y767" s="68">
        <v>18000000000</v>
      </c>
      <c r="Z767" s="68">
        <v>47624532000</v>
      </c>
      <c r="AA767" s="68"/>
      <c r="AB767" s="58">
        <f t="shared" si="478"/>
        <v>1.1100000000000001</v>
      </c>
      <c r="AC767" s="195">
        <f t="shared" si="482"/>
        <v>13.7196</v>
      </c>
      <c r="AD767" s="199">
        <f t="shared" si="483"/>
        <v>12</v>
      </c>
      <c r="AE767" s="195">
        <v>44</v>
      </c>
      <c r="AF767" s="54"/>
      <c r="AG767" s="491">
        <v>32</v>
      </c>
      <c r="AH767" s="60"/>
      <c r="AI767" s="55"/>
      <c r="AJ767" s="61"/>
      <c r="AK767" s="62"/>
      <c r="AL767" s="63"/>
      <c r="AM767" s="64"/>
      <c r="AN767" s="65"/>
      <c r="AO767" s="66"/>
    </row>
    <row r="768" spans="1:41" s="22" customFormat="1" ht="51" customHeight="1" x14ac:dyDescent="0.15">
      <c r="A768" s="286"/>
      <c r="B768" s="171"/>
      <c r="C768" s="115" t="s">
        <v>196</v>
      </c>
      <c r="D768" s="325"/>
      <c r="E768" s="95"/>
      <c r="F768" s="80"/>
      <c r="G768" s="89"/>
      <c r="H768" s="210"/>
      <c r="I768" s="48">
        <v>0.67</v>
      </c>
      <c r="J768" s="49">
        <v>0.22</v>
      </c>
      <c r="K768" s="49">
        <v>0.11</v>
      </c>
      <c r="L768" s="49"/>
      <c r="M768" s="49"/>
      <c r="N768" s="189">
        <f t="shared" si="479"/>
        <v>1</v>
      </c>
      <c r="O768" s="51">
        <v>1.03</v>
      </c>
      <c r="P768" s="52">
        <v>35</v>
      </c>
      <c r="Q768" s="53">
        <v>32.200000000000003</v>
      </c>
      <c r="R768" s="205">
        <v>33.6</v>
      </c>
      <c r="S768" s="192"/>
      <c r="T768" s="192"/>
      <c r="U768" s="198">
        <f t="shared" si="480"/>
        <v>14.1</v>
      </c>
      <c r="V768" s="55">
        <f t="shared" si="481"/>
        <v>14</v>
      </c>
      <c r="W768" s="56">
        <v>64362000000</v>
      </c>
      <c r="X768" s="68">
        <v>38414201000</v>
      </c>
      <c r="Y768" s="56"/>
      <c r="Z768" s="68"/>
      <c r="AA768" s="56"/>
      <c r="AB768" s="58">
        <f t="shared" si="478"/>
        <v>1.56</v>
      </c>
      <c r="AC768" s="58">
        <f t="shared" si="482"/>
        <v>19.281600000000001</v>
      </c>
      <c r="AD768" s="199">
        <f t="shared" si="483"/>
        <v>12</v>
      </c>
      <c r="AE768" s="54">
        <v>44</v>
      </c>
      <c r="AF768" s="54"/>
      <c r="AG768" s="491">
        <v>32</v>
      </c>
      <c r="AH768" s="60"/>
      <c r="AI768" s="55"/>
      <c r="AJ768" s="61"/>
      <c r="AK768" s="62"/>
      <c r="AL768" s="63"/>
      <c r="AM768" s="64"/>
      <c r="AN768" s="65"/>
      <c r="AO768" s="66"/>
    </row>
    <row r="769" spans="1:41" s="22" customFormat="1" ht="56.25" customHeight="1" x14ac:dyDescent="0.15">
      <c r="A769" s="286"/>
      <c r="B769" s="171"/>
      <c r="C769" s="95"/>
      <c r="D769" s="83"/>
      <c r="E769" s="83"/>
      <c r="F769" s="302"/>
      <c r="G769" s="186"/>
      <c r="H769" s="210"/>
      <c r="I769" s="187">
        <v>0.51</v>
      </c>
      <c r="J769" s="188">
        <v>0.49</v>
      </c>
      <c r="K769" s="188"/>
      <c r="L769" s="188"/>
      <c r="M769" s="188"/>
      <c r="N769" s="189">
        <f t="shared" si="479"/>
        <v>1</v>
      </c>
      <c r="O769" s="190">
        <v>1.03</v>
      </c>
      <c r="P769" s="191">
        <v>35</v>
      </c>
      <c r="Q769" s="192">
        <v>33.200000000000003</v>
      </c>
      <c r="R769" s="193"/>
      <c r="S769" s="192"/>
      <c r="T769" s="194"/>
      <c r="U769" s="195">
        <f t="shared" si="480"/>
        <v>14.06</v>
      </c>
      <c r="V769" s="196">
        <f t="shared" si="481"/>
        <v>14</v>
      </c>
      <c r="W769" s="68">
        <v>10646027000</v>
      </c>
      <c r="X769" s="72">
        <v>154500000000</v>
      </c>
      <c r="Y769" s="72"/>
      <c r="Z769" s="68"/>
      <c r="AA769" s="68"/>
      <c r="AB769" s="58">
        <f t="shared" si="478"/>
        <v>2.46</v>
      </c>
      <c r="AC769" s="195">
        <f t="shared" si="482"/>
        <v>30.4056</v>
      </c>
      <c r="AD769" s="199">
        <f t="shared" si="483"/>
        <v>12</v>
      </c>
      <c r="AE769" s="195">
        <v>44</v>
      </c>
      <c r="AF769" s="54"/>
      <c r="AG769" s="491">
        <v>32</v>
      </c>
      <c r="AH769" s="60"/>
      <c r="AI769" s="55"/>
      <c r="AJ769" s="61"/>
      <c r="AK769" s="62"/>
      <c r="AL769" s="63"/>
      <c r="AM769" s="64"/>
      <c r="AN769" s="65"/>
      <c r="AO769" s="66"/>
    </row>
    <row r="770" spans="1:41" s="22" customFormat="1" ht="42" customHeight="1" x14ac:dyDescent="0.15">
      <c r="A770" s="286"/>
      <c r="B770" s="171"/>
      <c r="C770" s="78"/>
      <c r="D770" s="73"/>
      <c r="E770" s="80"/>
      <c r="F770" s="80"/>
      <c r="G770" s="186"/>
      <c r="H770" s="210"/>
      <c r="I770" s="187"/>
      <c r="J770" s="188"/>
      <c r="K770" s="188"/>
      <c r="L770" s="188"/>
      <c r="M770" s="188"/>
      <c r="N770" s="189"/>
      <c r="O770" s="190"/>
      <c r="P770" s="191"/>
      <c r="Q770" s="192"/>
      <c r="R770" s="193"/>
      <c r="S770" s="192"/>
      <c r="T770" s="194"/>
      <c r="U770" s="195"/>
      <c r="V770" s="196"/>
      <c r="W770" s="68"/>
      <c r="X770" s="68"/>
      <c r="Y770" s="68"/>
      <c r="Z770" s="68"/>
      <c r="AA770" s="68"/>
      <c r="AB770" s="58">
        <f t="shared" si="478"/>
        <v>0</v>
      </c>
      <c r="AC770" s="195"/>
      <c r="AD770" s="199"/>
      <c r="AE770" s="195"/>
      <c r="AF770" s="54"/>
      <c r="AG770" s="491">
        <v>32</v>
      </c>
      <c r="AH770" s="60"/>
      <c r="AI770" s="55"/>
      <c r="AJ770" s="61"/>
      <c r="AK770" s="62"/>
      <c r="AL770" s="63"/>
      <c r="AM770" s="64"/>
      <c r="AN770" s="65"/>
      <c r="AO770" s="66"/>
    </row>
    <row r="771" spans="1:41" s="22" customFormat="1" ht="56.25" customHeight="1" x14ac:dyDescent="0.15">
      <c r="A771" s="286"/>
      <c r="B771" s="171"/>
      <c r="C771" s="95"/>
      <c r="D771" s="83"/>
      <c r="E771" s="95"/>
      <c r="F771" s="45"/>
      <c r="G771" s="186"/>
      <c r="H771" s="210"/>
      <c r="I771" s="187">
        <v>0.64</v>
      </c>
      <c r="J771" s="188">
        <v>0.36</v>
      </c>
      <c r="K771" s="188"/>
      <c r="L771" s="188"/>
      <c r="M771" s="188"/>
      <c r="N771" s="189">
        <f>SUM(I771:M771)</f>
        <v>1</v>
      </c>
      <c r="O771" s="190">
        <v>1.03</v>
      </c>
      <c r="P771" s="191">
        <v>35</v>
      </c>
      <c r="Q771" s="192">
        <v>32.200000000000003</v>
      </c>
      <c r="R771" s="193"/>
      <c r="S771" s="192"/>
      <c r="T771" s="194"/>
      <c r="U771" s="195">
        <f>ROUND((((P771*14/35*I771)+(Q771*14/35*J771)+(R771*14/35*K771)+(S771*14/35*L771)+(T771*14/35*M771))*O771),2)</f>
        <v>14</v>
      </c>
      <c r="V771" s="196">
        <f>IF(U771&gt;=14,14,U771)</f>
        <v>14</v>
      </c>
      <c r="W771" s="68">
        <v>10646027000</v>
      </c>
      <c r="X771" s="68">
        <v>72247000000</v>
      </c>
      <c r="Y771" s="72"/>
      <c r="Z771" s="68"/>
      <c r="AA771" s="68"/>
      <c r="AB771" s="58">
        <f t="shared" si="478"/>
        <v>0.99</v>
      </c>
      <c r="AC771" s="195">
        <f>12*AB771*O771</f>
        <v>12.2364</v>
      </c>
      <c r="AD771" s="199">
        <f>IF(AC771&gt;=12,12,AC771)</f>
        <v>12</v>
      </c>
      <c r="AE771" s="195">
        <v>44</v>
      </c>
      <c r="AF771" s="54"/>
      <c r="AG771" s="491">
        <v>32</v>
      </c>
      <c r="AH771" s="60"/>
      <c r="AI771" s="55"/>
      <c r="AJ771" s="61"/>
      <c r="AK771" s="62"/>
      <c r="AL771" s="63"/>
      <c r="AM771" s="64"/>
      <c r="AN771" s="65"/>
      <c r="AO771" s="66"/>
    </row>
    <row r="772" spans="1:41" s="22" customFormat="1" ht="56.25" customHeight="1" x14ac:dyDescent="0.15">
      <c r="A772" s="286"/>
      <c r="B772" s="171"/>
      <c r="C772" s="78"/>
      <c r="D772" s="325"/>
      <c r="E772" s="83"/>
      <c r="F772" s="82"/>
      <c r="G772" s="186"/>
      <c r="H772" s="210"/>
      <c r="I772" s="48"/>
      <c r="J772" s="49"/>
      <c r="K772" s="49"/>
      <c r="L772" s="49"/>
      <c r="M772" s="49"/>
      <c r="N772" s="189"/>
      <c r="O772" s="51"/>
      <c r="P772" s="52"/>
      <c r="Q772" s="53"/>
      <c r="R772" s="205"/>
      <c r="S772" s="192"/>
      <c r="T772" s="194"/>
      <c r="U772" s="195"/>
      <c r="V772" s="207"/>
      <c r="W772" s="56"/>
      <c r="X772" s="68"/>
      <c r="Y772" s="57"/>
      <c r="Z772" s="68"/>
      <c r="AA772" s="56"/>
      <c r="AB772" s="58">
        <f t="shared" si="478"/>
        <v>0</v>
      </c>
      <c r="AC772" s="54"/>
      <c r="AD772" s="199"/>
      <c r="AE772" s="54"/>
      <c r="AF772" s="54"/>
      <c r="AG772" s="491">
        <v>32</v>
      </c>
      <c r="AH772" s="60"/>
      <c r="AI772" s="55"/>
      <c r="AJ772" s="61"/>
      <c r="AK772" s="62"/>
      <c r="AL772" s="63"/>
      <c r="AM772" s="64"/>
      <c r="AN772" s="65"/>
      <c r="AO772" s="66"/>
    </row>
    <row r="773" spans="1:41" s="22" customFormat="1" ht="49.5" customHeight="1" x14ac:dyDescent="0.15">
      <c r="A773" s="286"/>
      <c r="B773" s="171"/>
      <c r="C773" s="73"/>
      <c r="D773" s="326" t="s">
        <v>624</v>
      </c>
      <c r="E773" s="106" t="s">
        <v>625</v>
      </c>
      <c r="F773" s="80"/>
      <c r="G773" s="186"/>
      <c r="H773" s="230"/>
      <c r="I773" s="48"/>
      <c r="J773" s="49"/>
      <c r="K773" s="49"/>
      <c r="L773" s="49"/>
      <c r="M773" s="49"/>
      <c r="N773" s="189"/>
      <c r="O773" s="51"/>
      <c r="P773" s="52"/>
      <c r="Q773" s="53"/>
      <c r="R773" s="205"/>
      <c r="S773" s="192"/>
      <c r="T773" s="194"/>
      <c r="U773" s="195"/>
      <c r="V773" s="207"/>
      <c r="W773" s="57"/>
      <c r="X773" s="68"/>
      <c r="Y773" s="56"/>
      <c r="Z773" s="68"/>
      <c r="AA773" s="56"/>
      <c r="AB773" s="58">
        <f t="shared" si="478"/>
        <v>0</v>
      </c>
      <c r="AC773" s="54"/>
      <c r="AD773" s="199"/>
      <c r="AE773" s="54"/>
      <c r="AF773" s="54"/>
      <c r="AG773" s="491">
        <v>32</v>
      </c>
      <c r="AH773" s="60"/>
      <c r="AI773" s="55"/>
      <c r="AJ773" s="61"/>
      <c r="AK773" s="62"/>
      <c r="AL773" s="63"/>
      <c r="AM773" s="64"/>
      <c r="AN773" s="65"/>
      <c r="AO773" s="66"/>
    </row>
    <row r="774" spans="1:41" s="22" customFormat="1" ht="56.25" customHeight="1" x14ac:dyDescent="0.15">
      <c r="A774" s="286"/>
      <c r="B774" s="327"/>
      <c r="C774" s="302"/>
      <c r="E774" s="83" t="s">
        <v>626</v>
      </c>
      <c r="F774" s="45"/>
      <c r="G774" s="204"/>
      <c r="H774" s="230"/>
      <c r="I774" s="187"/>
      <c r="J774" s="188"/>
      <c r="K774" s="188"/>
      <c r="L774" s="188"/>
      <c r="M774" s="188"/>
      <c r="N774" s="189"/>
      <c r="O774" s="190"/>
      <c r="P774" s="191"/>
      <c r="Q774" s="192"/>
      <c r="R774" s="193"/>
      <c r="S774" s="192"/>
      <c r="T774" s="194"/>
      <c r="U774" s="195"/>
      <c r="V774" s="196"/>
      <c r="W774" s="68"/>
      <c r="X774" s="68"/>
      <c r="Y774" s="68">
        <v>59944589000</v>
      </c>
      <c r="Z774" s="68"/>
      <c r="AA774" s="68"/>
      <c r="AB774" s="58">
        <f t="shared" si="478"/>
        <v>0</v>
      </c>
      <c r="AC774" s="195"/>
      <c r="AD774" s="199"/>
      <c r="AE774" s="195"/>
      <c r="AF774" s="54"/>
      <c r="AG774" s="491">
        <v>32</v>
      </c>
      <c r="AH774" s="60"/>
      <c r="AI774" s="55"/>
      <c r="AJ774" s="61"/>
      <c r="AK774" s="62"/>
      <c r="AL774" s="63"/>
      <c r="AM774" s="64"/>
      <c r="AN774" s="65"/>
      <c r="AO774" s="66"/>
    </row>
    <row r="775" spans="1:41" s="22" customFormat="1" ht="56.25" customHeight="1" x14ac:dyDescent="0.15">
      <c r="A775" s="286"/>
      <c r="B775" s="327"/>
      <c r="C775" s="302" t="s">
        <v>627</v>
      </c>
      <c r="D775" s="325" t="s">
        <v>628</v>
      </c>
      <c r="E775" s="83" t="s">
        <v>534</v>
      </c>
      <c r="F775" s="104" t="s">
        <v>626</v>
      </c>
      <c r="G775" s="204"/>
      <c r="H775" s="210"/>
      <c r="I775" s="187">
        <v>0.35</v>
      </c>
      <c r="J775" s="188">
        <v>0.3</v>
      </c>
      <c r="K775" s="188">
        <v>0.2</v>
      </c>
      <c r="L775" s="188">
        <v>0.15</v>
      </c>
      <c r="M775" s="188"/>
      <c r="N775" s="189">
        <f t="shared" ref="N775:N781" si="484">SUM(I775:M775)</f>
        <v>0.99999999999999989</v>
      </c>
      <c r="O775" s="190">
        <v>1.03</v>
      </c>
      <c r="P775" s="191">
        <v>35</v>
      </c>
      <c r="Q775" s="192">
        <v>32.200000000000003</v>
      </c>
      <c r="R775" s="193">
        <v>32.200000000000003</v>
      </c>
      <c r="S775" s="192">
        <v>35</v>
      </c>
      <c r="T775" s="194"/>
      <c r="U775" s="195">
        <f t="shared" ref="U775:U781" si="485">ROUND((((P775*14/35*I775)+(Q775*14/35*J775)+(R775*14/35*K775)+(S775*14/35*L775)+(T775*14/35*M775))*O775),2)</f>
        <v>13.84</v>
      </c>
      <c r="V775" s="196">
        <f t="shared" ref="V775:V781" si="486">IF(U775&gt;=14,14,U775)</f>
        <v>13.84</v>
      </c>
      <c r="W775" s="68">
        <v>11600000000</v>
      </c>
      <c r="X775" s="68">
        <v>5500471000</v>
      </c>
      <c r="Y775" s="72">
        <v>154500000000</v>
      </c>
      <c r="Z775" s="68"/>
      <c r="AA775" s="68"/>
      <c r="AB775" s="58">
        <f t="shared" si="478"/>
        <v>1.1100000000000001</v>
      </c>
      <c r="AC775" s="195">
        <f t="shared" ref="AC775:AC781" si="487">12*AB775*O775</f>
        <v>13.7196</v>
      </c>
      <c r="AD775" s="199">
        <f t="shared" ref="AD775:AD781" si="488">IF(AC775&gt;=12,12,AC775)</f>
        <v>12</v>
      </c>
      <c r="AE775" s="195">
        <v>44</v>
      </c>
      <c r="AF775" s="54"/>
      <c r="AG775" s="491">
        <v>32</v>
      </c>
      <c r="AH775" s="60"/>
      <c r="AI775" s="55"/>
      <c r="AJ775" s="61"/>
      <c r="AK775" s="62"/>
      <c r="AL775" s="63"/>
      <c r="AM775" s="64"/>
      <c r="AN775" s="65"/>
      <c r="AO775" s="66"/>
    </row>
    <row r="776" spans="1:41" s="22" customFormat="1" ht="42" customHeight="1" x14ac:dyDescent="0.15">
      <c r="A776" s="286"/>
      <c r="B776" s="171"/>
      <c r="C776" s="73"/>
      <c r="D776" s="73" t="s">
        <v>629</v>
      </c>
      <c r="E776" s="251" t="s">
        <v>543</v>
      </c>
      <c r="F776" s="94"/>
      <c r="G776" s="73"/>
      <c r="H776" s="210"/>
      <c r="I776" s="187">
        <v>0.36</v>
      </c>
      <c r="J776" s="188">
        <v>0.34</v>
      </c>
      <c r="K776" s="188">
        <v>0.3</v>
      </c>
      <c r="L776" s="188"/>
      <c r="M776" s="188"/>
      <c r="N776" s="189">
        <f t="shared" si="484"/>
        <v>1</v>
      </c>
      <c r="O776" s="190">
        <v>1.03</v>
      </c>
      <c r="P776" s="191">
        <v>34.700000000000003</v>
      </c>
      <c r="Q776" s="192">
        <v>33.6</v>
      </c>
      <c r="R776" s="193">
        <v>33.6</v>
      </c>
      <c r="S776" s="192"/>
      <c r="T776" s="194"/>
      <c r="U776" s="195">
        <f t="shared" si="485"/>
        <v>14.01</v>
      </c>
      <c r="V776" s="196">
        <f t="shared" si="486"/>
        <v>14</v>
      </c>
      <c r="W776" s="68">
        <v>9555986000</v>
      </c>
      <c r="X776" s="72"/>
      <c r="Y776" s="72">
        <v>190000000000</v>
      </c>
      <c r="Z776" s="68"/>
      <c r="AA776" s="68"/>
      <c r="AB776" s="58">
        <f t="shared" si="478"/>
        <v>1.83</v>
      </c>
      <c r="AC776" s="195">
        <f t="shared" si="487"/>
        <v>22.6188</v>
      </c>
      <c r="AD776" s="199">
        <f t="shared" si="488"/>
        <v>12</v>
      </c>
      <c r="AE776" s="195">
        <v>44</v>
      </c>
      <c r="AF776" s="54"/>
      <c r="AG776" s="491">
        <v>32</v>
      </c>
      <c r="AH776" s="60"/>
      <c r="AI776" s="55"/>
      <c r="AJ776" s="61"/>
      <c r="AK776" s="62"/>
      <c r="AL776" s="63"/>
      <c r="AM776" s="64"/>
      <c r="AN776" s="65"/>
      <c r="AO776" s="66"/>
    </row>
    <row r="777" spans="1:41" s="22" customFormat="1" ht="42" customHeight="1" x14ac:dyDescent="0.15">
      <c r="A777" s="286"/>
      <c r="B777" s="171"/>
      <c r="C777" s="95" t="s">
        <v>630</v>
      </c>
      <c r="D777" s="73" t="s">
        <v>631</v>
      </c>
      <c r="E777" s="80" t="s">
        <v>632</v>
      </c>
      <c r="F777" s="80"/>
      <c r="G777" s="186"/>
      <c r="H777" s="210" t="s">
        <v>630</v>
      </c>
      <c r="I777" s="187">
        <v>0.5</v>
      </c>
      <c r="J777" s="188">
        <v>0.3</v>
      </c>
      <c r="K777" s="188">
        <v>0.2</v>
      </c>
      <c r="L777" s="188"/>
      <c r="M777" s="188"/>
      <c r="N777" s="189">
        <f t="shared" si="484"/>
        <v>1</v>
      </c>
      <c r="O777" s="190">
        <v>1.03</v>
      </c>
      <c r="P777" s="191">
        <v>35</v>
      </c>
      <c r="Q777" s="192">
        <v>33.200000000000003</v>
      </c>
      <c r="R777" s="193">
        <v>33.200000000000003</v>
      </c>
      <c r="S777" s="192"/>
      <c r="T777" s="194"/>
      <c r="U777" s="195">
        <f t="shared" si="485"/>
        <v>14.05</v>
      </c>
      <c r="V777" s="196">
        <f t="shared" si="486"/>
        <v>14</v>
      </c>
      <c r="W777" s="68">
        <v>400000000000</v>
      </c>
      <c r="X777" s="68"/>
      <c r="Y777" s="68"/>
      <c r="Z777" s="68"/>
      <c r="AA777" s="68"/>
      <c r="AB777" s="58">
        <f t="shared" si="478"/>
        <v>6.06</v>
      </c>
      <c r="AC777" s="195">
        <f t="shared" si="487"/>
        <v>74.901600000000002</v>
      </c>
      <c r="AD777" s="199">
        <f t="shared" si="488"/>
        <v>12</v>
      </c>
      <c r="AE777" s="195">
        <v>44</v>
      </c>
      <c r="AF777" s="54"/>
      <c r="AG777" s="491">
        <v>32</v>
      </c>
      <c r="AH777" s="60"/>
      <c r="AI777" s="55"/>
      <c r="AJ777" s="61"/>
      <c r="AK777" s="62"/>
      <c r="AL777" s="63"/>
      <c r="AM777" s="64"/>
      <c r="AN777" s="65"/>
      <c r="AO777" s="66"/>
    </row>
    <row r="778" spans="1:41" s="22" customFormat="1" ht="56.25" customHeight="1" x14ac:dyDescent="0.15">
      <c r="A778" s="286"/>
      <c r="B778" s="171"/>
      <c r="C778" s="95" t="s">
        <v>633</v>
      </c>
      <c r="D778" s="94" t="s">
        <v>634</v>
      </c>
      <c r="E778" s="73" t="s">
        <v>635</v>
      </c>
      <c r="F778" s="82" t="s">
        <v>636</v>
      </c>
      <c r="G778" s="186"/>
      <c r="H778" s="210"/>
      <c r="I778" s="187">
        <v>0.4</v>
      </c>
      <c r="J778" s="188">
        <v>0.25</v>
      </c>
      <c r="K778" s="188">
        <v>0.22</v>
      </c>
      <c r="L778" s="188">
        <v>0.13</v>
      </c>
      <c r="M778" s="188"/>
      <c r="N778" s="189">
        <f t="shared" si="484"/>
        <v>1</v>
      </c>
      <c r="O778" s="190">
        <v>1.03</v>
      </c>
      <c r="P778" s="191">
        <v>34.700000000000003</v>
      </c>
      <c r="Q778" s="192">
        <v>33.200000000000003</v>
      </c>
      <c r="R778" s="193">
        <v>34.700000000000003</v>
      </c>
      <c r="S778" s="192">
        <v>32.200000000000003</v>
      </c>
      <c r="T778" s="194"/>
      <c r="U778" s="195">
        <f t="shared" si="485"/>
        <v>14.01</v>
      </c>
      <c r="V778" s="196">
        <f t="shared" si="486"/>
        <v>14</v>
      </c>
      <c r="W778" s="68"/>
      <c r="X778" s="68"/>
      <c r="Y778" s="72"/>
      <c r="Z778" s="68"/>
      <c r="AA778" s="68"/>
      <c r="AB778" s="58">
        <f t="shared" si="478"/>
        <v>0</v>
      </c>
      <c r="AC778" s="195">
        <f t="shared" si="487"/>
        <v>0</v>
      </c>
      <c r="AD778" s="199">
        <f t="shared" si="488"/>
        <v>0</v>
      </c>
      <c r="AE778" s="195">
        <v>44</v>
      </c>
      <c r="AF778" s="54"/>
      <c r="AG778" s="491">
        <v>32</v>
      </c>
      <c r="AH778" s="60"/>
      <c r="AI778" s="55"/>
      <c r="AJ778" s="61"/>
      <c r="AK778" s="62"/>
      <c r="AL778" s="63"/>
      <c r="AM778" s="64"/>
      <c r="AN778" s="65"/>
      <c r="AO778" s="66"/>
    </row>
    <row r="779" spans="1:41" s="22" customFormat="1" ht="42" customHeight="1" x14ac:dyDescent="0.15">
      <c r="A779" s="286"/>
      <c r="B779" s="171"/>
      <c r="C779" s="73" t="s">
        <v>637</v>
      </c>
      <c r="D779" s="80" t="s">
        <v>638</v>
      </c>
      <c r="E779" s="94" t="s">
        <v>115</v>
      </c>
      <c r="F779" s="104" t="s">
        <v>639</v>
      </c>
      <c r="G779" s="83"/>
      <c r="H779" s="210" t="s">
        <v>640</v>
      </c>
      <c r="I779" s="187">
        <v>0.36</v>
      </c>
      <c r="J779" s="188">
        <v>0.34</v>
      </c>
      <c r="K779" s="188">
        <v>0.2</v>
      </c>
      <c r="L779" s="188">
        <v>0.1</v>
      </c>
      <c r="M779" s="188"/>
      <c r="N779" s="189">
        <f t="shared" si="484"/>
        <v>0.99999999999999989</v>
      </c>
      <c r="O779" s="190">
        <v>1.03</v>
      </c>
      <c r="P779" s="191">
        <v>35</v>
      </c>
      <c r="Q779" s="192">
        <v>33.6</v>
      </c>
      <c r="R779" s="193">
        <v>33.6</v>
      </c>
      <c r="S779" s="192">
        <v>31.6</v>
      </c>
      <c r="T779" s="194"/>
      <c r="U779" s="195">
        <f t="shared" si="485"/>
        <v>13.97</v>
      </c>
      <c r="V779" s="196">
        <f t="shared" si="486"/>
        <v>13.97</v>
      </c>
      <c r="W779" s="72">
        <v>44250648000</v>
      </c>
      <c r="X779" s="68">
        <v>44869596000</v>
      </c>
      <c r="Y779" s="68">
        <v>2900000000</v>
      </c>
      <c r="Z779" s="68">
        <v>47624532000</v>
      </c>
      <c r="AA779" s="68"/>
      <c r="AB779" s="58">
        <f t="shared" si="478"/>
        <v>1.1100000000000001</v>
      </c>
      <c r="AC779" s="195">
        <f t="shared" si="487"/>
        <v>13.7196</v>
      </c>
      <c r="AD779" s="199">
        <f t="shared" si="488"/>
        <v>12</v>
      </c>
      <c r="AE779" s="195">
        <v>44</v>
      </c>
      <c r="AF779" s="54"/>
      <c r="AG779" s="491">
        <v>32</v>
      </c>
      <c r="AH779" s="60"/>
      <c r="AI779" s="55"/>
      <c r="AJ779" s="61"/>
      <c r="AK779" s="62"/>
      <c r="AL779" s="63"/>
      <c r="AM779" s="64"/>
      <c r="AN779" s="65"/>
      <c r="AO779" s="66"/>
    </row>
    <row r="780" spans="1:41" s="22" customFormat="1" ht="54" customHeight="1" x14ac:dyDescent="0.15">
      <c r="A780" s="286"/>
      <c r="B780" s="327"/>
      <c r="C780" s="83"/>
      <c r="D780" s="325"/>
      <c r="E780" s="302"/>
      <c r="F780" s="325" t="s">
        <v>641</v>
      </c>
      <c r="G780" s="287"/>
      <c r="H780" s="328"/>
      <c r="I780" s="187">
        <v>0.36</v>
      </c>
      <c r="J780" s="188">
        <v>0.18</v>
      </c>
      <c r="K780" s="188">
        <v>0.12</v>
      </c>
      <c r="L780" s="188">
        <v>0.34</v>
      </c>
      <c r="M780" s="188"/>
      <c r="N780" s="189">
        <f t="shared" si="484"/>
        <v>1</v>
      </c>
      <c r="O780" s="190">
        <v>1.03</v>
      </c>
      <c r="P780" s="191">
        <v>34.4</v>
      </c>
      <c r="Q780" s="192">
        <v>34.4</v>
      </c>
      <c r="R780" s="193">
        <v>33.200000000000003</v>
      </c>
      <c r="S780" s="192">
        <v>33.6</v>
      </c>
      <c r="T780" s="192"/>
      <c r="U780" s="198">
        <f t="shared" si="485"/>
        <v>14</v>
      </c>
      <c r="V780" s="199">
        <f t="shared" si="486"/>
        <v>14</v>
      </c>
      <c r="W780" s="68">
        <v>64744340000</v>
      </c>
      <c r="X780" s="68"/>
      <c r="Y780" s="68"/>
      <c r="Z780" s="68"/>
      <c r="AA780" s="68"/>
      <c r="AB780" s="58">
        <f t="shared" si="478"/>
        <v>0.71</v>
      </c>
      <c r="AC780" s="198">
        <f t="shared" si="487"/>
        <v>8.775599999999999</v>
      </c>
      <c r="AD780" s="199">
        <f t="shared" si="488"/>
        <v>8.775599999999999</v>
      </c>
      <c r="AE780" s="195">
        <v>44</v>
      </c>
      <c r="AF780" s="54"/>
      <c r="AG780" s="491">
        <v>32</v>
      </c>
      <c r="AH780" s="60"/>
      <c r="AI780" s="55"/>
      <c r="AJ780" s="61"/>
      <c r="AK780" s="62"/>
      <c r="AL780" s="63"/>
      <c r="AM780" s="64"/>
      <c r="AN780" s="65"/>
      <c r="AO780" s="66"/>
    </row>
    <row r="781" spans="1:41" s="22" customFormat="1" ht="51" customHeight="1" x14ac:dyDescent="0.15">
      <c r="A781" s="286"/>
      <c r="B781" s="171"/>
      <c r="C781" s="247" t="s">
        <v>642</v>
      </c>
      <c r="D781" s="95"/>
      <c r="E781" s="295"/>
      <c r="F781" s="80"/>
      <c r="G781" s="89"/>
      <c r="H781" s="210"/>
      <c r="I781" s="48">
        <v>0.7</v>
      </c>
      <c r="J781" s="49">
        <v>0.3</v>
      </c>
      <c r="K781" s="49"/>
      <c r="L781" s="49"/>
      <c r="M781" s="49"/>
      <c r="N781" s="189">
        <f t="shared" si="484"/>
        <v>1</v>
      </c>
      <c r="O781" s="51">
        <v>1.03</v>
      </c>
      <c r="P781" s="52">
        <v>35</v>
      </c>
      <c r="Q781" s="53">
        <v>32.200000000000003</v>
      </c>
      <c r="R781" s="205"/>
      <c r="S781" s="192"/>
      <c r="T781" s="192"/>
      <c r="U781" s="198">
        <f t="shared" si="485"/>
        <v>14.07</v>
      </c>
      <c r="V781" s="55">
        <f t="shared" si="486"/>
        <v>14</v>
      </c>
      <c r="W781" s="56">
        <v>41727949000</v>
      </c>
      <c r="X781" s="68">
        <v>59944589000</v>
      </c>
      <c r="Y781" s="56"/>
      <c r="Z781" s="56"/>
      <c r="AA781" s="56"/>
      <c r="AB781" s="58">
        <f t="shared" si="478"/>
        <v>1.43</v>
      </c>
      <c r="AC781" s="58">
        <f t="shared" si="487"/>
        <v>17.674800000000001</v>
      </c>
      <c r="AD781" s="199">
        <f t="shared" si="488"/>
        <v>12</v>
      </c>
      <c r="AE781" s="54">
        <v>44</v>
      </c>
      <c r="AF781" s="54"/>
      <c r="AG781" s="491">
        <v>32</v>
      </c>
      <c r="AH781" s="60"/>
      <c r="AI781" s="55"/>
      <c r="AJ781" s="61"/>
      <c r="AK781" s="62"/>
      <c r="AL781" s="63"/>
      <c r="AM781" s="64"/>
      <c r="AN781" s="65"/>
      <c r="AO781" s="66"/>
    </row>
    <row r="782" spans="1:41" s="22" customFormat="1" ht="54" customHeight="1" x14ac:dyDescent="0.15">
      <c r="A782" s="286"/>
      <c r="B782" s="171" t="s">
        <v>643</v>
      </c>
      <c r="C782" s="73" t="s">
        <v>644</v>
      </c>
      <c r="D782" s="95" t="s">
        <v>554</v>
      </c>
      <c r="E782" s="302"/>
      <c r="F782" s="325"/>
      <c r="G782" s="287"/>
      <c r="H782" s="230"/>
      <c r="I782" s="187"/>
      <c r="J782" s="188"/>
      <c r="K782" s="188"/>
      <c r="L782" s="188"/>
      <c r="M782" s="188"/>
      <c r="N782" s="189"/>
      <c r="O782" s="190"/>
      <c r="P782" s="191"/>
      <c r="Q782" s="192"/>
      <c r="R782" s="193"/>
      <c r="S782" s="192"/>
      <c r="T782" s="192"/>
      <c r="U782" s="198"/>
      <c r="V782" s="199"/>
      <c r="W782" s="68"/>
      <c r="X782" s="68"/>
      <c r="Y782" s="68"/>
      <c r="Z782" s="68"/>
      <c r="AA782" s="68"/>
      <c r="AB782" s="58">
        <f t="shared" si="478"/>
        <v>0</v>
      </c>
      <c r="AC782" s="198"/>
      <c r="AD782" s="199"/>
      <c r="AE782" s="195"/>
      <c r="AF782" s="54"/>
      <c r="AG782" s="491">
        <v>32</v>
      </c>
      <c r="AH782" s="60"/>
      <c r="AI782" s="55"/>
      <c r="AJ782" s="61"/>
      <c r="AK782" s="62"/>
      <c r="AL782" s="63"/>
      <c r="AM782" s="64"/>
      <c r="AN782" s="65"/>
      <c r="AO782" s="66"/>
    </row>
    <row r="783" spans="1:41" s="22" customFormat="1" ht="42" customHeight="1" x14ac:dyDescent="0.15">
      <c r="A783" s="286"/>
      <c r="B783" s="171"/>
      <c r="C783" s="220" t="s">
        <v>476</v>
      </c>
      <c r="D783" s="80" t="s">
        <v>551</v>
      </c>
      <c r="E783" s="104" t="s">
        <v>645</v>
      </c>
      <c r="F783" s="80"/>
      <c r="G783" s="83"/>
      <c r="H783" s="210" t="s">
        <v>646</v>
      </c>
      <c r="I783" s="187">
        <v>0.4</v>
      </c>
      <c r="J783" s="188">
        <v>0.3</v>
      </c>
      <c r="K783" s="188">
        <v>0.3</v>
      </c>
      <c r="L783" s="188"/>
      <c r="M783" s="188"/>
      <c r="N783" s="189">
        <f t="shared" ref="N783:N798" si="489">SUM(I783:M783)</f>
        <v>1</v>
      </c>
      <c r="O783" s="190">
        <v>1.03</v>
      </c>
      <c r="P783" s="191">
        <v>35</v>
      </c>
      <c r="Q783" s="192">
        <v>33.6</v>
      </c>
      <c r="R783" s="193">
        <v>33.200000000000003</v>
      </c>
      <c r="S783" s="192"/>
      <c r="T783" s="194"/>
      <c r="U783" s="195">
        <f>ROUND((((P783*14/35*I783)+(Q783*14/35*J783)+(R783*14/35*K783)+(S783*14/35*L783)+(T783*14/35*M783))*O783),2)</f>
        <v>14.02</v>
      </c>
      <c r="V783" s="196">
        <f>IF(U783&gt;=14,14,U783)</f>
        <v>14</v>
      </c>
      <c r="W783" s="68">
        <v>32100000000</v>
      </c>
      <c r="X783" s="68">
        <v>44869596000</v>
      </c>
      <c r="Y783" s="68">
        <v>34739469000</v>
      </c>
      <c r="Z783" s="68"/>
      <c r="AA783" s="68"/>
      <c r="AB783" s="58">
        <f t="shared" si="478"/>
        <v>1.1100000000000001</v>
      </c>
      <c r="AC783" s="195">
        <f>12*AB783*O783</f>
        <v>13.7196</v>
      </c>
      <c r="AD783" s="199">
        <f>IF(AC783&gt;=12,12,AC783)</f>
        <v>12</v>
      </c>
      <c r="AE783" s="195">
        <v>44</v>
      </c>
      <c r="AF783" s="54"/>
      <c r="AG783" s="491">
        <v>32</v>
      </c>
      <c r="AH783" s="60"/>
      <c r="AI783" s="55"/>
      <c r="AJ783" s="61"/>
      <c r="AK783" s="62"/>
      <c r="AL783" s="63"/>
      <c r="AM783" s="64"/>
      <c r="AN783" s="65"/>
      <c r="AO783" s="66"/>
    </row>
    <row r="784" spans="1:41" s="22" customFormat="1" ht="51" customHeight="1" x14ac:dyDescent="0.15">
      <c r="A784" s="286"/>
      <c r="B784" s="171" t="s">
        <v>515</v>
      </c>
      <c r="C784" s="106" t="s">
        <v>642</v>
      </c>
      <c r="D784" s="119" t="s">
        <v>626</v>
      </c>
      <c r="E784" s="302"/>
      <c r="F784" s="80"/>
      <c r="G784" s="142"/>
      <c r="H784" s="210"/>
      <c r="I784" s="48">
        <v>0.7</v>
      </c>
      <c r="J784" s="49">
        <v>0.3</v>
      </c>
      <c r="K784" s="49"/>
      <c r="L784" s="49"/>
      <c r="M784" s="49"/>
      <c r="N784" s="189">
        <f t="shared" si="489"/>
        <v>1</v>
      </c>
      <c r="O784" s="51">
        <v>1.03</v>
      </c>
      <c r="P784" s="52">
        <v>35</v>
      </c>
      <c r="Q784" s="53">
        <v>32.200000000000003</v>
      </c>
      <c r="R784" s="205"/>
      <c r="S784" s="192"/>
      <c r="T784" s="192"/>
      <c r="U784" s="198">
        <f>ROUND((((P784*14/35*I784)+(Q784*14/35*J784)+(R784*14/35*K784)+(S784*14/35*L784)+(T784*14/35*M784))*O784),2)</f>
        <v>14.07</v>
      </c>
      <c r="V784" s="55">
        <f>IF(U784&gt;=14,14,U784)</f>
        <v>14</v>
      </c>
      <c r="W784" s="56">
        <v>41727949000</v>
      </c>
      <c r="X784" s="68">
        <v>59944589000</v>
      </c>
      <c r="Y784" s="56"/>
      <c r="Z784" s="56"/>
      <c r="AA784" s="56"/>
      <c r="AB784" s="58">
        <f t="shared" si="478"/>
        <v>1.43</v>
      </c>
      <c r="AC784" s="58">
        <f>12*AB784*O784</f>
        <v>17.674800000000001</v>
      </c>
      <c r="AD784" s="199">
        <f>IF(AC784&gt;=12,12,AC784)</f>
        <v>12</v>
      </c>
      <c r="AE784" s="54">
        <v>44</v>
      </c>
      <c r="AF784" s="54"/>
      <c r="AG784" s="491">
        <v>32</v>
      </c>
      <c r="AH784" s="60"/>
      <c r="AI784" s="55"/>
      <c r="AJ784" s="61"/>
      <c r="AK784" s="62"/>
      <c r="AL784" s="63"/>
      <c r="AM784" s="64"/>
      <c r="AN784" s="65"/>
      <c r="AO784" s="66"/>
    </row>
    <row r="785" spans="1:41" s="22" customFormat="1" ht="42" customHeight="1" x14ac:dyDescent="0.15">
      <c r="A785" s="286"/>
      <c r="B785" s="171"/>
      <c r="C785" s="80"/>
      <c r="D785" s="73" t="s">
        <v>647</v>
      </c>
      <c r="E785" s="104"/>
      <c r="F785" s="80"/>
      <c r="G785" s="73"/>
      <c r="H785" s="210"/>
      <c r="I785" s="187">
        <v>0.55000000000000004</v>
      </c>
      <c r="J785" s="188">
        <v>0.3</v>
      </c>
      <c r="K785" s="188">
        <v>0.15</v>
      </c>
      <c r="L785" s="188"/>
      <c r="M785" s="188"/>
      <c r="N785" s="189">
        <f t="shared" si="489"/>
        <v>1</v>
      </c>
      <c r="O785" s="190">
        <v>1.03</v>
      </c>
      <c r="P785" s="191">
        <v>34.700000000000003</v>
      </c>
      <c r="Q785" s="192">
        <v>32.200000000000003</v>
      </c>
      <c r="R785" s="193">
        <v>35</v>
      </c>
      <c r="S785" s="192"/>
      <c r="T785" s="194"/>
      <c r="U785" s="195">
        <f>ROUND((((P785*14/35*I785)+(Q785*14/35*J785)+(R785*14/35*K785)+(S785*14/35*L785)+(T785*14/35*M785))*O785),2)</f>
        <v>14.01</v>
      </c>
      <c r="V785" s="196">
        <f>IF(U785&gt;=14,14,U785)</f>
        <v>14</v>
      </c>
      <c r="W785" s="68">
        <v>36769761000</v>
      </c>
      <c r="X785" s="72">
        <v>59573089000</v>
      </c>
      <c r="Y785" s="68"/>
      <c r="Z785" s="68"/>
      <c r="AA785" s="68"/>
      <c r="AB785" s="58">
        <f t="shared" si="478"/>
        <v>1.1499999999999999</v>
      </c>
      <c r="AC785" s="195">
        <f>12*AB785*O785</f>
        <v>14.213999999999999</v>
      </c>
      <c r="AD785" s="199">
        <f>IF(AC785&gt;=12,12,AC785)</f>
        <v>12</v>
      </c>
      <c r="AE785" s="195">
        <v>44</v>
      </c>
      <c r="AF785" s="54"/>
      <c r="AG785" s="491">
        <v>32</v>
      </c>
      <c r="AH785" s="60"/>
      <c r="AI785" s="55"/>
      <c r="AJ785" s="61"/>
      <c r="AK785" s="62"/>
      <c r="AL785" s="63"/>
      <c r="AM785" s="64"/>
      <c r="AN785" s="65"/>
      <c r="AO785" s="66"/>
    </row>
    <row r="786" spans="1:41" s="22" customFormat="1" ht="42" customHeight="1" x14ac:dyDescent="0.15">
      <c r="A786" s="286"/>
      <c r="B786" s="171"/>
      <c r="C786" s="106" t="s">
        <v>648</v>
      </c>
      <c r="D786" s="306" t="s">
        <v>649</v>
      </c>
      <c r="E786" s="80"/>
      <c r="F786" s="80"/>
      <c r="G786" s="76"/>
      <c r="H786" s="210"/>
      <c r="I786" s="187">
        <v>0.4</v>
      </c>
      <c r="J786" s="188">
        <v>0.2</v>
      </c>
      <c r="K786" s="188">
        <v>0.1</v>
      </c>
      <c r="L786" s="188">
        <v>0.3</v>
      </c>
      <c r="M786" s="188"/>
      <c r="N786" s="189">
        <f t="shared" si="489"/>
        <v>1</v>
      </c>
      <c r="O786" s="190">
        <v>1.03</v>
      </c>
      <c r="P786" s="191">
        <v>34.700000000000003</v>
      </c>
      <c r="Q786" s="192">
        <v>34.700000000000003</v>
      </c>
      <c r="R786" s="193">
        <v>32.200000000000003</v>
      </c>
      <c r="S786" s="192">
        <v>33.6</v>
      </c>
      <c r="T786" s="194"/>
      <c r="U786" s="195">
        <f>ROUND((((P786*14/35*I786)+(Q786*14/35*J786)+(R786*14/35*K786)+(S786*14/35*L786)+(T786*14/35*M786))*O786),2)</f>
        <v>14.06</v>
      </c>
      <c r="V786" s="196">
        <f>IF(U786&gt;=14,14,U786)</f>
        <v>14</v>
      </c>
      <c r="W786" s="68">
        <v>143884841000</v>
      </c>
      <c r="X786" s="68"/>
      <c r="Y786" s="68"/>
      <c r="Z786" s="68">
        <v>44869596000</v>
      </c>
      <c r="AA786" s="68"/>
      <c r="AB786" s="58">
        <f t="shared" si="478"/>
        <v>2.15</v>
      </c>
      <c r="AC786" s="195">
        <f>12*AB786*O786</f>
        <v>26.573999999999998</v>
      </c>
      <c r="AD786" s="199">
        <f>IF(AC786&gt;=12,12,AC786)</f>
        <v>12</v>
      </c>
      <c r="AE786" s="195">
        <v>44</v>
      </c>
      <c r="AF786" s="54"/>
      <c r="AG786" s="491">
        <v>32</v>
      </c>
      <c r="AH786" s="60"/>
      <c r="AI786" s="55"/>
      <c r="AJ786" s="61"/>
      <c r="AK786" s="62"/>
      <c r="AL786" s="63"/>
      <c r="AM786" s="64"/>
      <c r="AN786" s="65"/>
      <c r="AO786" s="66"/>
    </row>
    <row r="787" spans="1:41" s="22" customFormat="1" ht="42" customHeight="1" x14ac:dyDescent="0.15">
      <c r="A787" s="286"/>
      <c r="B787" s="171"/>
      <c r="C787" s="95"/>
      <c r="D787" s="73" t="s">
        <v>650</v>
      </c>
      <c r="E787" s="80" t="s">
        <v>651</v>
      </c>
      <c r="F787" s="73"/>
      <c r="G787" s="73"/>
      <c r="H787" s="210"/>
      <c r="I787" s="187">
        <v>0.3</v>
      </c>
      <c r="J787" s="188">
        <v>0.1</v>
      </c>
      <c r="K787" s="188">
        <v>0.2</v>
      </c>
      <c r="L787" s="188">
        <v>0.2</v>
      </c>
      <c r="M787" s="188">
        <v>0.2</v>
      </c>
      <c r="N787" s="189">
        <f t="shared" si="489"/>
        <v>1</v>
      </c>
      <c r="O787" s="190">
        <v>1.03</v>
      </c>
      <c r="P787" s="191">
        <v>34.700000000000003</v>
      </c>
      <c r="Q787" s="192">
        <v>32.200000000000003</v>
      </c>
      <c r="R787" s="193">
        <v>34</v>
      </c>
      <c r="S787" s="192">
        <v>29.3</v>
      </c>
      <c r="T787" s="194">
        <v>34.700000000000003</v>
      </c>
      <c r="U787" s="195">
        <f t="shared" ref="U787:U796" si="490">ROUND((((P787*14/35*I787)+(Q787*14/35*J787)+(R787*14/35*K787)+(S787*14/35*L787)+(T787*14/35*M787))*O787),2)</f>
        <v>13.69</v>
      </c>
      <c r="V787" s="196">
        <f t="shared" ref="V787:V796" si="491">IF(U787&gt;=14,14,U787)</f>
        <v>13.69</v>
      </c>
      <c r="W787" s="68"/>
      <c r="X787" s="68"/>
      <c r="Y787" s="68"/>
      <c r="Z787" s="68">
        <v>300386602000</v>
      </c>
      <c r="AA787" s="68"/>
      <c r="AB787" s="58">
        <f t="shared" si="478"/>
        <v>1.82</v>
      </c>
      <c r="AC787" s="195">
        <f t="shared" ref="AC787:AC796" si="492">12*AB787*O787</f>
        <v>22.495200000000001</v>
      </c>
      <c r="AD787" s="199">
        <f t="shared" ref="AD787:AD796" si="493">IF(AC787&gt;=12,12,AC787)</f>
        <v>12</v>
      </c>
      <c r="AE787" s="195">
        <v>44</v>
      </c>
      <c r="AF787" s="54"/>
      <c r="AG787" s="491">
        <v>32</v>
      </c>
      <c r="AH787" s="60"/>
      <c r="AI787" s="55"/>
      <c r="AJ787" s="61"/>
      <c r="AK787" s="62"/>
      <c r="AL787" s="63"/>
      <c r="AM787" s="64"/>
      <c r="AN787" s="65"/>
      <c r="AO787" s="66"/>
    </row>
    <row r="788" spans="1:41" s="22" customFormat="1" ht="54" customHeight="1" x14ac:dyDescent="0.15">
      <c r="A788" s="286"/>
      <c r="B788" s="327"/>
      <c r="C788" s="104"/>
      <c r="D788" s="306" t="s">
        <v>652</v>
      </c>
      <c r="E788" s="80"/>
      <c r="F788" s="80"/>
      <c r="G788" s="231"/>
      <c r="H788" s="47"/>
      <c r="I788" s="187">
        <v>0.51</v>
      </c>
      <c r="J788" s="188">
        <v>0.49</v>
      </c>
      <c r="K788" s="188"/>
      <c r="L788" s="188"/>
      <c r="M788" s="188"/>
      <c r="N788" s="189">
        <f t="shared" si="489"/>
        <v>1</v>
      </c>
      <c r="O788" s="190">
        <v>1.03</v>
      </c>
      <c r="P788" s="191">
        <v>34</v>
      </c>
      <c r="Q788" s="192">
        <v>34.700000000000003</v>
      </c>
      <c r="R788" s="193"/>
      <c r="S788" s="192"/>
      <c r="T788" s="192"/>
      <c r="U788" s="198">
        <f t="shared" si="490"/>
        <v>14.15</v>
      </c>
      <c r="V788" s="199">
        <f t="shared" si="491"/>
        <v>14</v>
      </c>
      <c r="W788" s="72">
        <v>30759867000</v>
      </c>
      <c r="X788" s="68">
        <v>151541874000</v>
      </c>
      <c r="Y788" s="72"/>
      <c r="Z788" s="68"/>
      <c r="AA788" s="68"/>
      <c r="AB788" s="58">
        <f t="shared" si="478"/>
        <v>2.73</v>
      </c>
      <c r="AC788" s="198">
        <f t="shared" si="492"/>
        <v>33.742799999999995</v>
      </c>
      <c r="AD788" s="199">
        <f t="shared" si="493"/>
        <v>12</v>
      </c>
      <c r="AE788" s="195">
        <v>44</v>
      </c>
      <c r="AF788" s="54"/>
      <c r="AG788" s="491">
        <v>32</v>
      </c>
      <c r="AH788" s="60"/>
      <c r="AI788" s="55"/>
      <c r="AJ788" s="61"/>
      <c r="AK788" s="62"/>
      <c r="AL788" s="63"/>
      <c r="AM788" s="64"/>
      <c r="AN788" s="65"/>
      <c r="AO788" s="66"/>
    </row>
    <row r="789" spans="1:41" s="22" customFormat="1" ht="54" customHeight="1" x14ac:dyDescent="0.15">
      <c r="A789" s="286"/>
      <c r="B789" s="171"/>
      <c r="C789" s="302"/>
      <c r="D789" s="306" t="s">
        <v>652</v>
      </c>
      <c r="E789" s="94"/>
      <c r="F789" s="220"/>
      <c r="G789" s="329"/>
      <c r="H789" s="210"/>
      <c r="I789" s="187">
        <v>0.51</v>
      </c>
      <c r="J789" s="188">
        <v>0.49</v>
      </c>
      <c r="K789" s="188"/>
      <c r="L789" s="188"/>
      <c r="M789" s="188"/>
      <c r="N789" s="189">
        <f t="shared" si="489"/>
        <v>1</v>
      </c>
      <c r="O789" s="190">
        <v>1.03</v>
      </c>
      <c r="P789" s="191">
        <v>33.200000000000003</v>
      </c>
      <c r="Q789" s="192">
        <v>34.700000000000003</v>
      </c>
      <c r="R789" s="193"/>
      <c r="S789" s="192"/>
      <c r="T789" s="194"/>
      <c r="U789" s="195">
        <f t="shared" si="490"/>
        <v>13.98</v>
      </c>
      <c r="V789" s="196">
        <f t="shared" si="491"/>
        <v>13.98</v>
      </c>
      <c r="W789" s="68"/>
      <c r="X789" s="68">
        <v>151541874000</v>
      </c>
      <c r="Y789" s="68"/>
      <c r="Z789" s="68"/>
      <c r="AA789" s="68"/>
      <c r="AB789" s="58">
        <f t="shared" si="478"/>
        <v>2.25</v>
      </c>
      <c r="AC789" s="195">
        <f t="shared" si="492"/>
        <v>27.810000000000002</v>
      </c>
      <c r="AD789" s="199">
        <f t="shared" si="493"/>
        <v>12</v>
      </c>
      <c r="AE789" s="195">
        <v>44</v>
      </c>
      <c r="AF789" s="54"/>
      <c r="AG789" s="491">
        <v>32</v>
      </c>
      <c r="AH789" s="60"/>
      <c r="AI789" s="55"/>
      <c r="AJ789" s="61"/>
      <c r="AK789" s="62"/>
      <c r="AL789" s="63"/>
      <c r="AM789" s="64"/>
      <c r="AN789" s="65"/>
      <c r="AO789" s="66"/>
    </row>
    <row r="790" spans="1:41" s="22" customFormat="1" ht="51" customHeight="1" x14ac:dyDescent="0.15">
      <c r="A790" s="286"/>
      <c r="B790" s="171"/>
      <c r="C790" s="80"/>
      <c r="D790" s="76"/>
      <c r="E790" s="80"/>
      <c r="F790" s="220"/>
      <c r="G790" s="309"/>
      <c r="H790" s="210"/>
      <c r="I790" s="187">
        <v>0.65</v>
      </c>
      <c r="J790" s="188">
        <v>0.35</v>
      </c>
      <c r="K790" s="188"/>
      <c r="L790" s="188"/>
      <c r="M790" s="188"/>
      <c r="N790" s="189">
        <f t="shared" si="489"/>
        <v>1</v>
      </c>
      <c r="O790" s="190">
        <v>1.03</v>
      </c>
      <c r="P790" s="191">
        <v>35</v>
      </c>
      <c r="Q790" s="192">
        <v>32.200000000000003</v>
      </c>
      <c r="R790" s="192"/>
      <c r="S790" s="192"/>
      <c r="T790" s="192"/>
      <c r="U790" s="198">
        <f t="shared" si="490"/>
        <v>14.02</v>
      </c>
      <c r="V790" s="199">
        <f t="shared" si="491"/>
        <v>14</v>
      </c>
      <c r="W790" s="72">
        <v>200000000000</v>
      </c>
      <c r="X790" s="72">
        <v>30759867000</v>
      </c>
      <c r="Y790" s="72"/>
      <c r="Z790" s="68"/>
      <c r="AA790" s="68"/>
      <c r="AB790" s="58">
        <f t="shared" si="478"/>
        <v>4.26</v>
      </c>
      <c r="AC790" s="198">
        <f t="shared" si="492"/>
        <v>52.653599999999997</v>
      </c>
      <c r="AD790" s="199">
        <f t="shared" si="493"/>
        <v>12</v>
      </c>
      <c r="AE790" s="195">
        <v>44</v>
      </c>
      <c r="AF790" s="54"/>
      <c r="AG790" s="491">
        <v>32</v>
      </c>
      <c r="AH790" s="60"/>
      <c r="AI790" s="55"/>
      <c r="AJ790" s="61"/>
      <c r="AK790" s="62"/>
      <c r="AL790" s="63"/>
      <c r="AM790" s="64"/>
      <c r="AN790" s="65"/>
      <c r="AO790" s="66"/>
    </row>
    <row r="791" spans="1:41" s="22" customFormat="1" ht="51" customHeight="1" x14ac:dyDescent="0.15">
      <c r="A791" s="286"/>
      <c r="B791" s="171"/>
      <c r="C791" s="113" t="s">
        <v>653</v>
      </c>
      <c r="D791" s="76"/>
      <c r="E791" s="80"/>
      <c r="F791" s="220"/>
      <c r="G791" s="309"/>
      <c r="H791" s="210"/>
      <c r="I791" s="187">
        <v>0.65</v>
      </c>
      <c r="J791" s="188">
        <v>0.35</v>
      </c>
      <c r="K791" s="188"/>
      <c r="L791" s="188"/>
      <c r="M791" s="188"/>
      <c r="N791" s="189">
        <f t="shared" si="489"/>
        <v>1</v>
      </c>
      <c r="O791" s="190">
        <v>1.03</v>
      </c>
      <c r="P791" s="191">
        <v>35</v>
      </c>
      <c r="Q791" s="192">
        <v>32.200000000000003</v>
      </c>
      <c r="R791" s="192"/>
      <c r="S791" s="192"/>
      <c r="T791" s="192"/>
      <c r="U791" s="198">
        <f t="shared" si="490"/>
        <v>14.02</v>
      </c>
      <c r="V791" s="199">
        <f t="shared" si="491"/>
        <v>14</v>
      </c>
      <c r="W791" s="72">
        <v>200000000000</v>
      </c>
      <c r="X791" s="72">
        <v>30759867000</v>
      </c>
      <c r="Y791" s="72"/>
      <c r="Z791" s="68"/>
      <c r="AA791" s="68"/>
      <c r="AB791" s="58">
        <f t="shared" si="478"/>
        <v>4.26</v>
      </c>
      <c r="AC791" s="198">
        <f t="shared" si="492"/>
        <v>52.653599999999997</v>
      </c>
      <c r="AD791" s="199">
        <f t="shared" si="493"/>
        <v>12</v>
      </c>
      <c r="AE791" s="195">
        <v>44</v>
      </c>
      <c r="AF791" s="54"/>
      <c r="AG791" s="491">
        <v>32</v>
      </c>
      <c r="AH791" s="60"/>
      <c r="AI791" s="55"/>
      <c r="AJ791" s="61"/>
      <c r="AK791" s="62"/>
      <c r="AL791" s="63"/>
      <c r="AM791" s="64"/>
      <c r="AN791" s="65"/>
      <c r="AO791" s="66"/>
    </row>
    <row r="792" spans="1:41" s="22" customFormat="1" ht="54" customHeight="1" x14ac:dyDescent="0.15">
      <c r="A792" s="286"/>
      <c r="B792" s="171"/>
      <c r="C792" s="80"/>
      <c r="D792" s="76"/>
      <c r="E792" s="80"/>
      <c r="F792" s="80"/>
      <c r="G792" s="330"/>
      <c r="H792" s="47"/>
      <c r="I792" s="187">
        <v>0.51</v>
      </c>
      <c r="J792" s="188">
        <v>0.49</v>
      </c>
      <c r="K792" s="188"/>
      <c r="L792" s="188"/>
      <c r="M792" s="188"/>
      <c r="N792" s="189">
        <f t="shared" si="489"/>
        <v>1</v>
      </c>
      <c r="O792" s="190">
        <v>1.03</v>
      </c>
      <c r="P792" s="191">
        <v>34</v>
      </c>
      <c r="Q792" s="192">
        <v>34</v>
      </c>
      <c r="R792" s="193"/>
      <c r="S792" s="192"/>
      <c r="T792" s="192"/>
      <c r="U792" s="198">
        <f t="shared" si="490"/>
        <v>14.01</v>
      </c>
      <c r="V792" s="199">
        <f t="shared" si="491"/>
        <v>14</v>
      </c>
      <c r="W792" s="72">
        <v>30759867000</v>
      </c>
      <c r="X792" s="68">
        <v>135354281000</v>
      </c>
      <c r="Y792" s="72"/>
      <c r="Z792" s="68"/>
      <c r="AA792" s="68"/>
      <c r="AB792" s="58">
        <f t="shared" si="478"/>
        <v>2.48</v>
      </c>
      <c r="AC792" s="198">
        <f t="shared" si="492"/>
        <v>30.652799999999999</v>
      </c>
      <c r="AD792" s="199">
        <f t="shared" si="493"/>
        <v>12</v>
      </c>
      <c r="AE792" s="195">
        <v>44</v>
      </c>
      <c r="AF792" s="54"/>
      <c r="AG792" s="491">
        <v>32</v>
      </c>
      <c r="AH792" s="60"/>
      <c r="AI792" s="55"/>
      <c r="AJ792" s="61"/>
      <c r="AK792" s="62"/>
      <c r="AL792" s="63"/>
      <c r="AM792" s="64"/>
      <c r="AN792" s="65"/>
      <c r="AO792" s="66"/>
    </row>
    <row r="793" spans="1:41" s="22" customFormat="1" ht="49.5" customHeight="1" x14ac:dyDescent="0.15">
      <c r="A793" s="286"/>
      <c r="B793" s="171"/>
      <c r="C793" s="243"/>
      <c r="D793" s="214"/>
      <c r="E793" s="220" t="s">
        <v>487</v>
      </c>
      <c r="F793" s="220"/>
      <c r="G793" s="288"/>
      <c r="H793" s="210" t="s">
        <v>54</v>
      </c>
      <c r="I793" s="187">
        <v>0.32</v>
      </c>
      <c r="J793" s="294">
        <v>0.24990000000000001</v>
      </c>
      <c r="K793" s="331">
        <v>0.13</v>
      </c>
      <c r="L793" s="332">
        <v>0.3</v>
      </c>
      <c r="M793" s="188"/>
      <c r="N793" s="289">
        <f t="shared" si="489"/>
        <v>0.99990000000000001</v>
      </c>
      <c r="O793" s="190">
        <v>1.03</v>
      </c>
      <c r="P793" s="191">
        <v>34.4</v>
      </c>
      <c r="Q793" s="192">
        <v>33.200000000000003</v>
      </c>
      <c r="R793" s="193">
        <v>32.200000000000003</v>
      </c>
      <c r="S793" s="192">
        <v>35</v>
      </c>
      <c r="T793" s="194"/>
      <c r="U793" s="198">
        <f t="shared" si="490"/>
        <v>14</v>
      </c>
      <c r="V793" s="196">
        <f t="shared" si="491"/>
        <v>14</v>
      </c>
      <c r="W793" s="72"/>
      <c r="X793" s="72"/>
      <c r="Y793" s="72"/>
      <c r="Z793" s="291">
        <v>200000000000</v>
      </c>
      <c r="AA793" s="292"/>
      <c r="AB793" s="58">
        <f t="shared" si="478"/>
        <v>1.82</v>
      </c>
      <c r="AC793" s="198">
        <f t="shared" si="492"/>
        <v>22.495200000000001</v>
      </c>
      <c r="AD793" s="199">
        <f t="shared" si="493"/>
        <v>12</v>
      </c>
      <c r="AE793" s="195">
        <v>44</v>
      </c>
      <c r="AF793" s="54"/>
      <c r="AG793" s="491">
        <v>32</v>
      </c>
      <c r="AH793" s="60"/>
      <c r="AI793" s="55"/>
      <c r="AJ793" s="61"/>
      <c r="AK793" s="62"/>
      <c r="AL793" s="63"/>
      <c r="AM793" s="64"/>
      <c r="AN793" s="65"/>
      <c r="AO793" s="66"/>
    </row>
    <row r="794" spans="1:41" s="22" customFormat="1" ht="54" customHeight="1" thickBot="1" x14ac:dyDescent="0.2">
      <c r="A794" s="286"/>
      <c r="B794" s="171"/>
      <c r="C794" s="170"/>
      <c r="D794" s="76"/>
      <c r="E794" s="80"/>
      <c r="F794" s="220"/>
      <c r="G794" s="322"/>
      <c r="H794" s="210" t="s">
        <v>654</v>
      </c>
      <c r="I794" s="187">
        <v>0.4</v>
      </c>
      <c r="J794" s="188">
        <v>0.3</v>
      </c>
      <c r="K794" s="188">
        <v>0.3</v>
      </c>
      <c r="L794" s="188"/>
      <c r="M794" s="188"/>
      <c r="N794" s="189">
        <f t="shared" si="489"/>
        <v>1</v>
      </c>
      <c r="O794" s="190">
        <v>1.03</v>
      </c>
      <c r="P794" s="191">
        <v>35</v>
      </c>
      <c r="Q794" s="192">
        <v>32.200000000000003</v>
      </c>
      <c r="R794" s="193">
        <v>34.700000000000003</v>
      </c>
      <c r="S794" s="192"/>
      <c r="T794" s="192"/>
      <c r="U794" s="198">
        <f t="shared" si="490"/>
        <v>14.04</v>
      </c>
      <c r="V794" s="199">
        <f t="shared" si="491"/>
        <v>14</v>
      </c>
      <c r="W794" s="68">
        <v>73488922000</v>
      </c>
      <c r="X794" s="68">
        <v>19094475000</v>
      </c>
      <c r="Y794" s="323">
        <v>41220404000</v>
      </c>
      <c r="Z794" s="68"/>
      <c r="AA794" s="68"/>
      <c r="AB794" s="58">
        <f t="shared" si="478"/>
        <v>1.44</v>
      </c>
      <c r="AC794" s="198">
        <f t="shared" si="492"/>
        <v>17.798400000000001</v>
      </c>
      <c r="AD794" s="199">
        <f t="shared" si="493"/>
        <v>12</v>
      </c>
      <c r="AE794" s="195">
        <v>44</v>
      </c>
      <c r="AF794" s="54"/>
      <c r="AG794" s="491">
        <v>32</v>
      </c>
      <c r="AH794" s="60"/>
      <c r="AI794" s="55"/>
      <c r="AJ794" s="61"/>
      <c r="AK794" s="62"/>
      <c r="AL794" s="63"/>
      <c r="AM794" s="64"/>
      <c r="AN794" s="65"/>
      <c r="AO794" s="66"/>
    </row>
    <row r="795" spans="1:41" s="22" customFormat="1" ht="42" customHeight="1" x14ac:dyDescent="0.15">
      <c r="A795" s="286"/>
      <c r="B795" s="171"/>
      <c r="C795" s="118" t="s">
        <v>254</v>
      </c>
      <c r="D795" s="73" t="s">
        <v>50</v>
      </c>
      <c r="E795" s="80"/>
      <c r="F795" s="80"/>
      <c r="G795" s="333"/>
      <c r="H795" s="210" t="s">
        <v>655</v>
      </c>
      <c r="I795" s="187">
        <v>0.4</v>
      </c>
      <c r="J795" s="188">
        <v>0.3</v>
      </c>
      <c r="K795" s="188">
        <v>0.3</v>
      </c>
      <c r="L795" s="188"/>
      <c r="M795" s="188"/>
      <c r="N795" s="189">
        <f t="shared" si="489"/>
        <v>1</v>
      </c>
      <c r="O795" s="190">
        <v>1.03</v>
      </c>
      <c r="P795" s="191">
        <v>35</v>
      </c>
      <c r="Q795" s="192">
        <v>32.200000000000003</v>
      </c>
      <c r="R795" s="193">
        <v>34.700000000000003</v>
      </c>
      <c r="S795" s="192"/>
      <c r="T795" s="194"/>
      <c r="U795" s="195">
        <f t="shared" si="490"/>
        <v>14.04</v>
      </c>
      <c r="V795" s="196">
        <f t="shared" si="491"/>
        <v>14</v>
      </c>
      <c r="W795" s="72"/>
      <c r="X795" s="68">
        <v>215830738000</v>
      </c>
      <c r="Y795" s="68">
        <v>14163351000</v>
      </c>
      <c r="Z795" s="68"/>
      <c r="AA795" s="68"/>
      <c r="AB795" s="58">
        <f t="shared" si="478"/>
        <v>2.09</v>
      </c>
      <c r="AC795" s="195">
        <f t="shared" si="492"/>
        <v>25.8324</v>
      </c>
      <c r="AD795" s="199">
        <f t="shared" si="493"/>
        <v>12</v>
      </c>
      <c r="AE795" s="195">
        <v>44</v>
      </c>
      <c r="AF795" s="54"/>
      <c r="AG795" s="491">
        <v>32</v>
      </c>
      <c r="AH795" s="60"/>
      <c r="AI795" s="55"/>
      <c r="AJ795" s="61"/>
      <c r="AK795" s="62"/>
      <c r="AL795" s="63"/>
      <c r="AM795" s="64"/>
      <c r="AN795" s="65"/>
      <c r="AO795" s="66"/>
    </row>
    <row r="796" spans="1:41" s="22" customFormat="1" ht="54" customHeight="1" x14ac:dyDescent="0.15">
      <c r="A796" s="286"/>
      <c r="B796" s="171"/>
      <c r="C796" s="170"/>
      <c r="D796" s="95"/>
      <c r="E796" s="94"/>
      <c r="F796" s="80"/>
      <c r="G796" s="322"/>
      <c r="H796" s="210" t="s">
        <v>317</v>
      </c>
      <c r="I796" s="187">
        <v>0.51</v>
      </c>
      <c r="J796" s="188">
        <v>0.49</v>
      </c>
      <c r="K796" s="188"/>
      <c r="L796" s="188"/>
      <c r="M796" s="188"/>
      <c r="N796" s="189">
        <f t="shared" si="489"/>
        <v>1</v>
      </c>
      <c r="O796" s="190">
        <v>1.03</v>
      </c>
      <c r="P796" s="191">
        <v>34</v>
      </c>
      <c r="Q796" s="192">
        <v>34</v>
      </c>
      <c r="R796" s="193"/>
      <c r="S796" s="192"/>
      <c r="T796" s="192"/>
      <c r="U796" s="198">
        <f t="shared" si="490"/>
        <v>14.01</v>
      </c>
      <c r="V796" s="199">
        <f t="shared" si="491"/>
        <v>14</v>
      </c>
      <c r="W796" s="68">
        <v>55110550000</v>
      </c>
      <c r="X796" s="68">
        <v>57529280000</v>
      </c>
      <c r="Y796" s="72"/>
      <c r="Z796" s="68"/>
      <c r="AA796" s="68"/>
      <c r="AB796" s="58">
        <f t="shared" si="478"/>
        <v>1.71</v>
      </c>
      <c r="AC796" s="198">
        <f t="shared" si="492"/>
        <v>21.1356</v>
      </c>
      <c r="AD796" s="199">
        <f t="shared" si="493"/>
        <v>12</v>
      </c>
      <c r="AE796" s="195">
        <v>44</v>
      </c>
      <c r="AF796" s="54"/>
      <c r="AG796" s="491">
        <v>32</v>
      </c>
      <c r="AH796" s="60"/>
      <c r="AI796" s="55"/>
      <c r="AJ796" s="61"/>
      <c r="AK796" s="62"/>
      <c r="AL796" s="63"/>
      <c r="AM796" s="64"/>
      <c r="AN796" s="65"/>
      <c r="AO796" s="66"/>
    </row>
    <row r="797" spans="1:41" s="22" customFormat="1" ht="56.25" customHeight="1" x14ac:dyDescent="0.15">
      <c r="A797" s="286"/>
      <c r="B797" s="171"/>
      <c r="C797" s="80"/>
      <c r="D797" s="73"/>
      <c r="E797" s="73"/>
      <c r="F797" s="334"/>
      <c r="G797" s="83"/>
      <c r="H797" s="210" t="s">
        <v>656</v>
      </c>
      <c r="I797" s="187">
        <v>0.6</v>
      </c>
      <c r="J797" s="188">
        <v>0.4</v>
      </c>
      <c r="K797" s="188"/>
      <c r="L797" s="188"/>
      <c r="M797" s="188"/>
      <c r="N797" s="189">
        <f t="shared" si="489"/>
        <v>1</v>
      </c>
      <c r="O797" s="190">
        <v>1.03</v>
      </c>
      <c r="P797" s="191">
        <v>33.6</v>
      </c>
      <c r="Q797" s="192">
        <v>35</v>
      </c>
      <c r="R797" s="193"/>
      <c r="S797" s="192"/>
      <c r="T797" s="194"/>
      <c r="U797" s="195">
        <f>ROUND((((P797*14/35*I797)+(Q797*14/35*J797)+(R797*14/35*K797)+(S797*14/35*L797)+(T797*14/35*M797))*O797),2)</f>
        <v>14.07</v>
      </c>
      <c r="V797" s="196">
        <f>IF(U797&gt;=14,14,U797)</f>
        <v>14</v>
      </c>
      <c r="W797" s="68">
        <v>50229105000</v>
      </c>
      <c r="X797" s="72">
        <v>44250648000</v>
      </c>
      <c r="Y797" s="72"/>
      <c r="Z797" s="68"/>
      <c r="AA797" s="68"/>
      <c r="AB797" s="58">
        <f t="shared" si="478"/>
        <v>1.45</v>
      </c>
      <c r="AC797" s="195">
        <f>12*AB797*O797</f>
        <v>17.922000000000001</v>
      </c>
      <c r="AD797" s="199">
        <f>IF(AC797&gt;=12,12,AC797)</f>
        <v>12</v>
      </c>
      <c r="AE797" s="195">
        <v>44</v>
      </c>
      <c r="AF797" s="54"/>
      <c r="AG797" s="491">
        <v>32</v>
      </c>
      <c r="AH797" s="60"/>
      <c r="AI797" s="55"/>
      <c r="AJ797" s="61"/>
      <c r="AK797" s="62"/>
      <c r="AL797" s="63"/>
      <c r="AM797" s="64"/>
      <c r="AN797" s="65"/>
      <c r="AO797" s="66"/>
    </row>
    <row r="798" spans="1:41" s="22" customFormat="1" ht="42" customHeight="1" x14ac:dyDescent="0.15">
      <c r="A798" s="286"/>
      <c r="B798" s="327"/>
      <c r="C798" s="220"/>
      <c r="D798" s="73"/>
      <c r="E798" s="73"/>
      <c r="F798" s="334"/>
      <c r="G798" s="83"/>
      <c r="H798" s="210" t="s">
        <v>657</v>
      </c>
      <c r="I798" s="187">
        <v>0.51</v>
      </c>
      <c r="J798" s="188">
        <v>0.49</v>
      </c>
      <c r="K798" s="188"/>
      <c r="L798" s="188"/>
      <c r="M798" s="188"/>
      <c r="N798" s="189">
        <f t="shared" si="489"/>
        <v>1</v>
      </c>
      <c r="O798" s="190">
        <v>1.03</v>
      </c>
      <c r="P798" s="191">
        <v>34</v>
      </c>
      <c r="Q798" s="192">
        <v>34</v>
      </c>
      <c r="R798" s="193"/>
      <c r="S798" s="192"/>
      <c r="T798" s="194"/>
      <c r="U798" s="195">
        <f>ROUND((((P798*14/35*I798)+(Q798*14/35*J798)+(R798*14/35*K798)+(S798*14/35*L798)+(T798*14/35*M798))*O798),2)</f>
        <v>14.01</v>
      </c>
      <c r="V798" s="196">
        <f>IF(U798&gt;=14,14,U798)</f>
        <v>14</v>
      </c>
      <c r="W798" s="68">
        <v>33059306000</v>
      </c>
      <c r="X798" s="68">
        <v>64744340000</v>
      </c>
      <c r="Y798" s="68"/>
      <c r="Z798" s="68"/>
      <c r="AA798" s="68"/>
      <c r="AB798" s="58">
        <f t="shared" si="478"/>
        <v>1.47</v>
      </c>
      <c r="AC798" s="195">
        <f>12*AB798*O798</f>
        <v>18.1692</v>
      </c>
      <c r="AD798" s="199">
        <f>IF(AC798&gt;=12,12,AC798)</f>
        <v>12</v>
      </c>
      <c r="AE798" s="195">
        <v>44</v>
      </c>
      <c r="AF798" s="54"/>
      <c r="AG798" s="491">
        <v>32</v>
      </c>
      <c r="AH798" s="60"/>
      <c r="AI798" s="55"/>
      <c r="AJ798" s="61"/>
      <c r="AK798" s="62"/>
      <c r="AL798" s="63"/>
      <c r="AM798" s="64"/>
      <c r="AN798" s="65"/>
      <c r="AO798" s="66"/>
    </row>
    <row r="799" spans="1:41" s="22" customFormat="1" ht="51" customHeight="1" x14ac:dyDescent="0.15">
      <c r="A799" s="286"/>
      <c r="B799" s="171"/>
      <c r="C799" s="80"/>
      <c r="D799" s="73"/>
      <c r="E799" s="95" t="s">
        <v>554</v>
      </c>
      <c r="F799" s="214"/>
      <c r="G799" s="287"/>
      <c r="H799" s="210" t="s">
        <v>266</v>
      </c>
      <c r="I799" s="187">
        <v>0.4</v>
      </c>
      <c r="J799" s="188">
        <v>0.3</v>
      </c>
      <c r="K799" s="188">
        <v>0.3</v>
      </c>
      <c r="L799" s="188"/>
      <c r="M799" s="188"/>
      <c r="N799" s="189">
        <f>SUM(I799:M799)</f>
        <v>1</v>
      </c>
      <c r="O799" s="190">
        <v>1.03</v>
      </c>
      <c r="P799" s="191">
        <v>34</v>
      </c>
      <c r="Q799" s="192">
        <v>34.4</v>
      </c>
      <c r="R799" s="192">
        <v>33.6</v>
      </c>
      <c r="S799" s="192"/>
      <c r="T799" s="192"/>
      <c r="U799" s="198">
        <f>ROUND((((P799*14/35*I799)+(Q799*14/35*J799)+(R799*14/35*K799)+(S799*14/35*L799)+(T799*14/35*M799))*O799),2)</f>
        <v>14.01</v>
      </c>
      <c r="V799" s="199">
        <f>IF(U799&gt;=14,14,U799)</f>
        <v>14</v>
      </c>
      <c r="W799" s="72">
        <v>108136310000</v>
      </c>
      <c r="X799" s="68">
        <v>15075277000</v>
      </c>
      <c r="Y799" s="72">
        <v>47531860000</v>
      </c>
      <c r="Z799" s="68"/>
      <c r="AA799" s="68"/>
      <c r="AB799" s="58">
        <f t="shared" si="478"/>
        <v>1.88</v>
      </c>
      <c r="AC799" s="198">
        <f>12*AB799*O799</f>
        <v>23.236799999999999</v>
      </c>
      <c r="AD799" s="199">
        <f>IF(AC799&gt;=12,12,AC799)</f>
        <v>12</v>
      </c>
      <c r="AE799" s="195">
        <v>44</v>
      </c>
      <c r="AF799" s="54"/>
      <c r="AG799" s="491">
        <v>32</v>
      </c>
      <c r="AH799" s="60"/>
      <c r="AI799" s="55"/>
      <c r="AJ799" s="61"/>
      <c r="AK799" s="62"/>
      <c r="AL799" s="63"/>
      <c r="AM799" s="64"/>
      <c r="AN799" s="65"/>
      <c r="AO799" s="66"/>
    </row>
    <row r="800" spans="1:41" s="22" customFormat="1" ht="54" customHeight="1" x14ac:dyDescent="0.15">
      <c r="A800" s="286"/>
      <c r="B800" s="171"/>
      <c r="C800" s="109" t="s">
        <v>658</v>
      </c>
      <c r="D800" s="95"/>
      <c r="E800" s="80" t="s">
        <v>533</v>
      </c>
      <c r="F800" s="80"/>
      <c r="G800" s="214"/>
      <c r="H800" s="210" t="s">
        <v>250</v>
      </c>
      <c r="I800" s="187">
        <v>0.38</v>
      </c>
      <c r="J800" s="188">
        <v>0.32</v>
      </c>
      <c r="K800" s="188">
        <v>0.3</v>
      </c>
      <c r="L800" s="188"/>
      <c r="M800" s="188"/>
      <c r="N800" s="189">
        <f>SUM(I800:M800)</f>
        <v>1</v>
      </c>
      <c r="O800" s="190">
        <v>1.03</v>
      </c>
      <c r="P800" s="191">
        <v>33.200000000000003</v>
      </c>
      <c r="Q800" s="192">
        <v>34.4</v>
      </c>
      <c r="R800" s="193">
        <v>34.700000000000003</v>
      </c>
      <c r="S800" s="192"/>
      <c r="T800" s="192"/>
      <c r="U800" s="198">
        <f>ROUND((((P800*14/35*I800)+(Q800*14/35*J800)+(R800*14/35*K800)+(S800*14/35*L800)+(T800*14/35*M800))*O800),2)</f>
        <v>14.02</v>
      </c>
      <c r="V800" s="199">
        <f>IF(U800&gt;=14,14,U800)</f>
        <v>14</v>
      </c>
      <c r="W800" s="68">
        <v>102866213000</v>
      </c>
      <c r="X800" s="68">
        <v>3779606000</v>
      </c>
      <c r="Y800" s="72">
        <v>32152642000</v>
      </c>
      <c r="Z800" s="72"/>
      <c r="AA800" s="68"/>
      <c r="AB800" s="58">
        <f t="shared" si="478"/>
        <v>1.51</v>
      </c>
      <c r="AC800" s="198">
        <f>12*AB800*O800</f>
        <v>18.663600000000002</v>
      </c>
      <c r="AD800" s="199">
        <f>IF(AC800&gt;=12,12,AC800)</f>
        <v>12</v>
      </c>
      <c r="AE800" s="195">
        <v>44</v>
      </c>
      <c r="AF800" s="54"/>
      <c r="AG800" s="491">
        <v>32</v>
      </c>
      <c r="AH800" s="60"/>
      <c r="AI800" s="55"/>
      <c r="AJ800" s="61"/>
      <c r="AK800" s="62"/>
      <c r="AL800" s="63"/>
      <c r="AM800" s="64"/>
      <c r="AN800" s="65"/>
      <c r="AO800" s="66"/>
    </row>
    <row r="801" spans="1:41" s="22" customFormat="1" ht="45.75" customHeight="1" x14ac:dyDescent="0.15">
      <c r="A801" s="286"/>
      <c r="B801" s="171"/>
      <c r="C801" s="224" t="s">
        <v>659</v>
      </c>
      <c r="D801" s="76" t="s">
        <v>660</v>
      </c>
      <c r="E801" s="95" t="s">
        <v>342</v>
      </c>
      <c r="F801" s="335"/>
      <c r="G801" s="336"/>
      <c r="H801" s="337" t="s">
        <v>661</v>
      </c>
      <c r="I801" s="187">
        <v>0.5</v>
      </c>
      <c r="J801" s="188">
        <v>0.2</v>
      </c>
      <c r="K801" s="188">
        <v>0.1</v>
      </c>
      <c r="L801" s="188">
        <v>0.2</v>
      </c>
      <c r="M801" s="188"/>
      <c r="N801" s="189">
        <f>SUM(I801:M801)</f>
        <v>1</v>
      </c>
      <c r="O801" s="190">
        <v>1.03</v>
      </c>
      <c r="P801" s="191">
        <v>35</v>
      </c>
      <c r="Q801" s="192">
        <v>35</v>
      </c>
      <c r="R801" s="192">
        <v>31.6</v>
      </c>
      <c r="S801" s="192">
        <v>33.200000000000003</v>
      </c>
      <c r="T801" s="192"/>
      <c r="U801" s="198">
        <f>ROUND((((P801*14/35*I801)+(Q801*14/35*J801)+(R801*14/35*K801)+(S801*14/35*L801)+(T801*14/35*M801))*O801),2)</f>
        <v>14.13</v>
      </c>
      <c r="V801" s="199">
        <f>IF(U801&gt;=14,14,U801)</f>
        <v>14</v>
      </c>
      <c r="W801" s="323">
        <v>144217026000</v>
      </c>
      <c r="X801" s="68">
        <v>1658136000</v>
      </c>
      <c r="Y801" s="72"/>
      <c r="Z801" s="68"/>
      <c r="AA801" s="68"/>
      <c r="AB801" s="58">
        <f t="shared" si="478"/>
        <v>2.19</v>
      </c>
      <c r="AC801" s="198">
        <f>12*AB801*O801</f>
        <v>27.0684</v>
      </c>
      <c r="AD801" s="199">
        <f>IF(AC801&gt;=12,12,AC801)</f>
        <v>12</v>
      </c>
      <c r="AE801" s="195">
        <v>44</v>
      </c>
      <c r="AF801" s="54"/>
      <c r="AG801" s="491">
        <v>32</v>
      </c>
      <c r="AH801" s="60"/>
      <c r="AI801" s="55"/>
      <c r="AJ801" s="61"/>
      <c r="AK801" s="62"/>
      <c r="AL801" s="63"/>
      <c r="AM801" s="64"/>
      <c r="AN801" s="65"/>
      <c r="AO801" s="66"/>
    </row>
    <row r="802" spans="1:41" s="22" customFormat="1" ht="72" customHeight="1" x14ac:dyDescent="0.15">
      <c r="A802" s="286"/>
      <c r="B802" s="171"/>
      <c r="C802" s="76"/>
      <c r="D802" s="80"/>
      <c r="E802" s="338"/>
      <c r="F802" s="95"/>
      <c r="G802" s="83"/>
      <c r="H802" s="210"/>
      <c r="I802" s="187"/>
      <c r="J802" s="188"/>
      <c r="K802" s="188"/>
      <c r="L802" s="188"/>
      <c r="M802" s="188"/>
      <c r="N802" s="189"/>
      <c r="O802" s="190"/>
      <c r="P802" s="191"/>
      <c r="Q802" s="192"/>
      <c r="R802" s="193"/>
      <c r="S802" s="192"/>
      <c r="T802" s="194"/>
      <c r="U802" s="195"/>
      <c r="V802" s="196"/>
      <c r="W802" s="72"/>
      <c r="X802" s="68"/>
      <c r="Y802" s="68"/>
      <c r="Z802" s="68"/>
      <c r="AA802" s="68"/>
      <c r="AB802" s="58">
        <f t="shared" si="478"/>
        <v>0</v>
      </c>
      <c r="AC802" s="195"/>
      <c r="AD802" s="199"/>
      <c r="AE802" s="195"/>
      <c r="AF802" s="54"/>
      <c r="AG802" s="491">
        <v>32</v>
      </c>
      <c r="AH802" s="60"/>
      <c r="AI802" s="55"/>
      <c r="AJ802" s="61"/>
      <c r="AK802" s="62"/>
      <c r="AL802" s="63"/>
      <c r="AM802" s="64"/>
      <c r="AN802" s="65"/>
      <c r="AO802" s="66"/>
    </row>
    <row r="803" spans="1:41" s="22" customFormat="1" ht="51" customHeight="1" x14ac:dyDescent="0.15">
      <c r="A803" s="286"/>
      <c r="B803" s="171"/>
      <c r="C803" s="73" t="s">
        <v>622</v>
      </c>
      <c r="D803" s="76" t="s">
        <v>230</v>
      </c>
      <c r="E803" s="80"/>
      <c r="F803" s="214"/>
      <c r="G803" s="287"/>
      <c r="H803" s="210" t="s">
        <v>662</v>
      </c>
      <c r="I803" s="187">
        <v>0.52</v>
      </c>
      <c r="J803" s="188">
        <v>0.48</v>
      </c>
      <c r="K803" s="188"/>
      <c r="L803" s="188"/>
      <c r="M803" s="188"/>
      <c r="N803" s="189">
        <f t="shared" ref="N803:N812" si="494">SUM(I803:M803)</f>
        <v>1</v>
      </c>
      <c r="O803" s="190">
        <v>1.03</v>
      </c>
      <c r="P803" s="191">
        <v>34.700000000000003</v>
      </c>
      <c r="Q803" s="192">
        <v>33.200000000000003</v>
      </c>
      <c r="R803" s="192"/>
      <c r="S803" s="192"/>
      <c r="T803" s="192"/>
      <c r="U803" s="198">
        <f t="shared" ref="U803:U812" si="495">ROUND((((P803*14/35*I803)+(Q803*14/35*J803)+(R803*14/35*K803)+(S803*14/35*L803)+(T803*14/35*M803))*O803),2)</f>
        <v>14</v>
      </c>
      <c r="V803" s="199">
        <f t="shared" ref="V803:V812" si="496">IF(U803&gt;=14,14,U803)</f>
        <v>14</v>
      </c>
      <c r="W803" s="72">
        <v>18063000000</v>
      </c>
      <c r="X803" s="72">
        <v>72247020000</v>
      </c>
      <c r="Y803" s="72"/>
      <c r="Z803" s="68"/>
      <c r="AA803" s="68"/>
      <c r="AB803" s="58">
        <f t="shared" si="478"/>
        <v>1.34</v>
      </c>
      <c r="AC803" s="198">
        <f t="shared" ref="AC803:AC812" si="497">12*AB803*O803</f>
        <v>16.562400000000004</v>
      </c>
      <c r="AD803" s="199">
        <f t="shared" ref="AD803:AD812" si="498">IF(AC803&gt;=12,12,AC803)</f>
        <v>12</v>
      </c>
      <c r="AE803" s="195">
        <v>44</v>
      </c>
      <c r="AF803" s="54"/>
      <c r="AG803" s="491">
        <v>32</v>
      </c>
      <c r="AH803" s="60"/>
      <c r="AI803" s="55"/>
      <c r="AJ803" s="61"/>
      <c r="AK803" s="62"/>
      <c r="AL803" s="63"/>
      <c r="AM803" s="64"/>
      <c r="AN803" s="65"/>
      <c r="AO803" s="66"/>
    </row>
    <row r="804" spans="1:41" s="22" customFormat="1" ht="54" customHeight="1" x14ac:dyDescent="0.15">
      <c r="A804" s="286"/>
      <c r="B804" s="171"/>
      <c r="C804" s="73"/>
      <c r="D804" s="95" t="s">
        <v>663</v>
      </c>
      <c r="E804" s="95" t="s">
        <v>583</v>
      </c>
      <c r="F804" s="80"/>
      <c r="G804" s="214"/>
      <c r="H804" s="210" t="s">
        <v>664</v>
      </c>
      <c r="I804" s="187">
        <v>0.5</v>
      </c>
      <c r="J804" s="188">
        <v>0.3</v>
      </c>
      <c r="K804" s="188">
        <v>0.2</v>
      </c>
      <c r="L804" s="188"/>
      <c r="M804" s="188"/>
      <c r="N804" s="189">
        <f t="shared" si="494"/>
        <v>1</v>
      </c>
      <c r="O804" s="190">
        <v>1.03</v>
      </c>
      <c r="P804" s="191">
        <v>34.700000000000003</v>
      </c>
      <c r="Q804" s="192">
        <v>33.200000000000003</v>
      </c>
      <c r="R804" s="193">
        <v>33.6</v>
      </c>
      <c r="S804" s="192"/>
      <c r="T804" s="192"/>
      <c r="U804" s="198">
        <f t="shared" si="495"/>
        <v>14.02</v>
      </c>
      <c r="V804" s="199">
        <f t="shared" si="496"/>
        <v>14</v>
      </c>
      <c r="W804" s="72">
        <v>64362966000</v>
      </c>
      <c r="X804" s="68">
        <v>33617871000</v>
      </c>
      <c r="Y804" s="72">
        <v>31858428000</v>
      </c>
      <c r="Z804" s="68"/>
      <c r="AA804" s="68"/>
      <c r="AB804" s="58">
        <f t="shared" si="478"/>
        <v>1.47</v>
      </c>
      <c r="AC804" s="198">
        <f t="shared" si="497"/>
        <v>18.1692</v>
      </c>
      <c r="AD804" s="199">
        <f t="shared" si="498"/>
        <v>12</v>
      </c>
      <c r="AE804" s="195">
        <v>44</v>
      </c>
      <c r="AF804" s="54"/>
      <c r="AG804" s="491">
        <v>32</v>
      </c>
      <c r="AH804" s="60"/>
      <c r="AI804" s="55"/>
      <c r="AJ804" s="61"/>
      <c r="AK804" s="62"/>
      <c r="AL804" s="63"/>
      <c r="AM804" s="64"/>
      <c r="AN804" s="65"/>
      <c r="AO804" s="66"/>
    </row>
    <row r="805" spans="1:41" s="22" customFormat="1" ht="69" customHeight="1" x14ac:dyDescent="0.15">
      <c r="A805" s="286"/>
      <c r="B805" s="171"/>
      <c r="C805" s="170"/>
      <c r="D805" s="80" t="s">
        <v>639</v>
      </c>
      <c r="E805" s="95" t="s">
        <v>665</v>
      </c>
      <c r="F805" s="80" t="s">
        <v>625</v>
      </c>
      <c r="G805" s="214"/>
      <c r="H805" s="210" t="s">
        <v>666</v>
      </c>
      <c r="I805" s="187">
        <v>0.36</v>
      </c>
      <c r="J805" s="188">
        <v>0.13</v>
      </c>
      <c r="K805" s="188">
        <v>0.17</v>
      </c>
      <c r="L805" s="188">
        <v>0.34</v>
      </c>
      <c r="M805" s="188"/>
      <c r="N805" s="189">
        <f t="shared" si="494"/>
        <v>1</v>
      </c>
      <c r="O805" s="190">
        <v>1.03</v>
      </c>
      <c r="P805" s="191">
        <v>35</v>
      </c>
      <c r="Q805" s="192">
        <v>32.200000000000003</v>
      </c>
      <c r="R805" s="193">
        <v>34.700000000000003</v>
      </c>
      <c r="S805" s="192">
        <v>33.200000000000003</v>
      </c>
      <c r="T805" s="194"/>
      <c r="U805" s="195">
        <f t="shared" si="495"/>
        <v>14</v>
      </c>
      <c r="V805" s="196">
        <f t="shared" si="496"/>
        <v>14</v>
      </c>
      <c r="W805" s="68"/>
      <c r="X805" s="68"/>
      <c r="Y805" s="68"/>
      <c r="Z805" s="68">
        <v>160000000000</v>
      </c>
      <c r="AA805" s="68"/>
      <c r="AB805" s="58">
        <f t="shared" ref="AB805:AB868" si="499">ROUND(((((W805*I805)+(X805*J805)+(Y805*K805)+(Z805*L805)+(AA805*M805))/$L$2)),2)</f>
        <v>1.65</v>
      </c>
      <c r="AC805" s="195">
        <f t="shared" si="497"/>
        <v>20.393999999999998</v>
      </c>
      <c r="AD805" s="199">
        <f t="shared" si="498"/>
        <v>12</v>
      </c>
      <c r="AE805" s="195">
        <v>44</v>
      </c>
      <c r="AF805" s="54"/>
      <c r="AG805" s="491">
        <v>32</v>
      </c>
      <c r="AH805" s="60"/>
      <c r="AI805" s="55"/>
      <c r="AJ805" s="61"/>
      <c r="AK805" s="62"/>
      <c r="AL805" s="63"/>
      <c r="AM805" s="64"/>
      <c r="AN805" s="65"/>
      <c r="AO805" s="66"/>
    </row>
    <row r="806" spans="1:41" s="22" customFormat="1" ht="42" customHeight="1" x14ac:dyDescent="0.15">
      <c r="A806" s="286"/>
      <c r="B806" s="171"/>
      <c r="C806" s="73"/>
      <c r="D806" s="73"/>
      <c r="E806" s="80"/>
      <c r="F806" s="80" t="s">
        <v>551</v>
      </c>
      <c r="G806" s="73"/>
      <c r="H806" s="210" t="s">
        <v>667</v>
      </c>
      <c r="I806" s="187">
        <v>0.59</v>
      </c>
      <c r="J806" s="188">
        <v>0.3</v>
      </c>
      <c r="K806" s="188">
        <v>0.11</v>
      </c>
      <c r="L806" s="188"/>
      <c r="M806" s="188"/>
      <c r="N806" s="189">
        <f t="shared" si="494"/>
        <v>0.99999999999999989</v>
      </c>
      <c r="O806" s="190">
        <v>1.03</v>
      </c>
      <c r="P806" s="191">
        <v>34.700000000000003</v>
      </c>
      <c r="Q806" s="192">
        <v>32.200000000000003</v>
      </c>
      <c r="R806" s="193">
        <v>35</v>
      </c>
      <c r="S806" s="192">
        <v>33.6</v>
      </c>
      <c r="T806" s="194"/>
      <c r="U806" s="195">
        <f t="shared" si="495"/>
        <v>14</v>
      </c>
      <c r="V806" s="196">
        <f t="shared" si="496"/>
        <v>14</v>
      </c>
      <c r="W806" s="68">
        <v>36769761000</v>
      </c>
      <c r="X806" s="72">
        <v>59573089000</v>
      </c>
      <c r="Y806" s="68">
        <v>1324217000</v>
      </c>
      <c r="Z806" s="68">
        <v>44869596000</v>
      </c>
      <c r="AA806" s="68"/>
      <c r="AB806" s="58">
        <f t="shared" si="499"/>
        <v>1.2</v>
      </c>
      <c r="AC806" s="195">
        <f t="shared" si="497"/>
        <v>14.831999999999999</v>
      </c>
      <c r="AD806" s="199">
        <f t="shared" si="498"/>
        <v>12</v>
      </c>
      <c r="AE806" s="195">
        <v>44</v>
      </c>
      <c r="AF806" s="54"/>
      <c r="AG806" s="491">
        <v>32</v>
      </c>
      <c r="AH806" s="60"/>
      <c r="AI806" s="55"/>
      <c r="AJ806" s="61"/>
      <c r="AK806" s="62"/>
      <c r="AL806" s="63"/>
      <c r="AM806" s="64"/>
      <c r="AN806" s="65"/>
      <c r="AO806" s="66"/>
    </row>
    <row r="807" spans="1:41" s="22" customFormat="1" ht="54" customHeight="1" x14ac:dyDescent="0.15">
      <c r="A807" s="286"/>
      <c r="B807" s="171"/>
      <c r="C807" s="95"/>
      <c r="D807" s="95" t="s">
        <v>388</v>
      </c>
      <c r="E807" s="80"/>
      <c r="F807" s="80"/>
      <c r="G807" s="186"/>
      <c r="H807" s="210" t="s">
        <v>423</v>
      </c>
      <c r="I807" s="187">
        <v>0.7</v>
      </c>
      <c r="J807" s="188">
        <v>0.2</v>
      </c>
      <c r="K807" s="188">
        <v>0.1</v>
      </c>
      <c r="L807" s="188"/>
      <c r="M807" s="188"/>
      <c r="N807" s="189">
        <f t="shared" si="494"/>
        <v>0.99999999999999989</v>
      </c>
      <c r="O807" s="190">
        <v>1.03</v>
      </c>
      <c r="P807" s="191">
        <v>35</v>
      </c>
      <c r="Q807" s="192">
        <v>33.200000000000003</v>
      </c>
      <c r="R807" s="192">
        <v>29.3</v>
      </c>
      <c r="S807" s="192"/>
      <c r="T807" s="194"/>
      <c r="U807" s="195">
        <f t="shared" si="495"/>
        <v>14.04</v>
      </c>
      <c r="V807" s="196">
        <f t="shared" si="496"/>
        <v>14</v>
      </c>
      <c r="W807" s="56">
        <v>10646027000</v>
      </c>
      <c r="X807" s="68">
        <v>61498757000</v>
      </c>
      <c r="Y807" s="68">
        <v>300386602000</v>
      </c>
      <c r="Z807" s="68"/>
      <c r="AA807" s="68"/>
      <c r="AB807" s="58">
        <f t="shared" si="499"/>
        <v>1.51</v>
      </c>
      <c r="AC807" s="195">
        <f t="shared" si="497"/>
        <v>18.663600000000002</v>
      </c>
      <c r="AD807" s="199">
        <f t="shared" si="498"/>
        <v>12</v>
      </c>
      <c r="AE807" s="195">
        <v>44</v>
      </c>
      <c r="AF807" s="54"/>
      <c r="AG807" s="491">
        <v>32</v>
      </c>
      <c r="AH807" s="60"/>
      <c r="AI807" s="55"/>
      <c r="AJ807" s="61"/>
      <c r="AK807" s="62"/>
      <c r="AL807" s="63"/>
      <c r="AM807" s="64"/>
      <c r="AN807" s="65"/>
      <c r="AO807" s="66"/>
    </row>
    <row r="808" spans="1:41" s="22" customFormat="1" ht="54" customHeight="1" x14ac:dyDescent="0.15">
      <c r="A808" s="286"/>
      <c r="B808" s="171"/>
      <c r="C808" s="202" t="s">
        <v>668</v>
      </c>
      <c r="D808" s="202" t="s">
        <v>560</v>
      </c>
      <c r="E808" s="95" t="s">
        <v>669</v>
      </c>
      <c r="F808" s="170"/>
      <c r="G808" s="170"/>
      <c r="H808" s="210" t="s">
        <v>668</v>
      </c>
      <c r="I808" s="187">
        <v>0.5</v>
      </c>
      <c r="J808" s="188">
        <v>0.3</v>
      </c>
      <c r="K808" s="188">
        <v>0.2</v>
      </c>
      <c r="L808" s="188"/>
      <c r="M808" s="188"/>
      <c r="N808" s="189">
        <f t="shared" si="494"/>
        <v>1</v>
      </c>
      <c r="O808" s="190">
        <v>1.03</v>
      </c>
      <c r="P808" s="191"/>
      <c r="Q808" s="192"/>
      <c r="R808" s="193"/>
      <c r="S808" s="192"/>
      <c r="T808" s="194"/>
      <c r="U808" s="195">
        <f t="shared" si="495"/>
        <v>0</v>
      </c>
      <c r="V808" s="196">
        <f t="shared" si="496"/>
        <v>0</v>
      </c>
      <c r="W808" s="68"/>
      <c r="X808" s="68"/>
      <c r="Y808" s="68"/>
      <c r="Z808" s="68"/>
      <c r="AA808" s="68"/>
      <c r="AB808" s="58">
        <f t="shared" si="499"/>
        <v>0</v>
      </c>
      <c r="AC808" s="195">
        <f t="shared" si="497"/>
        <v>0</v>
      </c>
      <c r="AD808" s="199">
        <f t="shared" si="498"/>
        <v>0</v>
      </c>
      <c r="AE808" s="195">
        <v>44</v>
      </c>
      <c r="AF808" s="54"/>
      <c r="AG808" s="491">
        <v>32</v>
      </c>
      <c r="AH808" s="60"/>
      <c r="AI808" s="55"/>
      <c r="AJ808" s="61"/>
      <c r="AK808" s="62"/>
      <c r="AL808" s="63"/>
      <c r="AM808" s="64"/>
      <c r="AN808" s="65"/>
      <c r="AO808" s="66"/>
    </row>
    <row r="809" spans="1:41" s="22" customFormat="1" ht="42" customHeight="1" x14ac:dyDescent="0.15">
      <c r="A809" s="286"/>
      <c r="B809" s="171"/>
      <c r="C809" s="95" t="s">
        <v>295</v>
      </c>
      <c r="D809" s="73" t="s">
        <v>670</v>
      </c>
      <c r="E809" s="80" t="s">
        <v>671</v>
      </c>
      <c r="F809" s="73" t="s">
        <v>672</v>
      </c>
      <c r="G809" s="73" t="s">
        <v>673</v>
      </c>
      <c r="H809" s="210" t="s">
        <v>295</v>
      </c>
      <c r="I809" s="187">
        <v>0.3</v>
      </c>
      <c r="J809" s="188">
        <v>0.2</v>
      </c>
      <c r="K809" s="188">
        <v>0.13</v>
      </c>
      <c r="L809" s="188">
        <v>0.17</v>
      </c>
      <c r="M809" s="188">
        <v>0.2</v>
      </c>
      <c r="N809" s="189">
        <f t="shared" si="494"/>
        <v>1</v>
      </c>
      <c r="O809" s="190">
        <v>1.03</v>
      </c>
      <c r="P809" s="191"/>
      <c r="Q809" s="192"/>
      <c r="R809" s="193"/>
      <c r="S809" s="192"/>
      <c r="T809" s="194"/>
      <c r="U809" s="195">
        <f t="shared" si="495"/>
        <v>0</v>
      </c>
      <c r="V809" s="196">
        <f t="shared" si="496"/>
        <v>0</v>
      </c>
      <c r="W809" s="68"/>
      <c r="X809" s="68"/>
      <c r="Y809" s="68"/>
      <c r="Z809" s="68"/>
      <c r="AA809" s="68"/>
      <c r="AB809" s="58">
        <f t="shared" si="499"/>
        <v>0</v>
      </c>
      <c r="AC809" s="195">
        <f t="shared" si="497"/>
        <v>0</v>
      </c>
      <c r="AD809" s="199">
        <f t="shared" si="498"/>
        <v>0</v>
      </c>
      <c r="AE809" s="195">
        <v>44</v>
      </c>
      <c r="AF809" s="54"/>
      <c r="AG809" s="491">
        <v>32</v>
      </c>
      <c r="AH809" s="60"/>
      <c r="AI809" s="55"/>
      <c r="AJ809" s="61"/>
      <c r="AK809" s="62"/>
      <c r="AL809" s="63"/>
      <c r="AM809" s="64"/>
      <c r="AN809" s="65"/>
      <c r="AO809" s="66"/>
    </row>
    <row r="810" spans="1:41" s="22" customFormat="1" ht="42" customHeight="1" x14ac:dyDescent="0.15">
      <c r="A810" s="286"/>
      <c r="B810" s="171"/>
      <c r="C810" s="95" t="s">
        <v>674</v>
      </c>
      <c r="D810" s="73" t="s">
        <v>184</v>
      </c>
      <c r="E810" s="80" t="s">
        <v>675</v>
      </c>
      <c r="F810" s="73" t="s">
        <v>629</v>
      </c>
      <c r="G810" s="73"/>
      <c r="H810" s="210" t="s">
        <v>676</v>
      </c>
      <c r="I810" s="187">
        <v>0.31</v>
      </c>
      <c r="J810" s="188">
        <v>0.28499999999999998</v>
      </c>
      <c r="K810" s="188">
        <v>0.22</v>
      </c>
      <c r="L810" s="188">
        <v>0.185</v>
      </c>
      <c r="M810" s="188"/>
      <c r="N810" s="189">
        <f t="shared" si="494"/>
        <v>1</v>
      </c>
      <c r="O810" s="190">
        <v>1.03</v>
      </c>
      <c r="P810" s="191"/>
      <c r="Q810" s="192"/>
      <c r="R810" s="193"/>
      <c r="S810" s="192"/>
      <c r="T810" s="194"/>
      <c r="U810" s="195">
        <f t="shared" si="495"/>
        <v>0</v>
      </c>
      <c r="V810" s="196">
        <f t="shared" si="496"/>
        <v>0</v>
      </c>
      <c r="W810" s="68"/>
      <c r="X810" s="68"/>
      <c r="Y810" s="68"/>
      <c r="Z810" s="68"/>
      <c r="AA810" s="68"/>
      <c r="AB810" s="58">
        <f t="shared" si="499"/>
        <v>0</v>
      </c>
      <c r="AC810" s="195">
        <f t="shared" si="497"/>
        <v>0</v>
      </c>
      <c r="AD810" s="199">
        <f t="shared" si="498"/>
        <v>0</v>
      </c>
      <c r="AE810" s="195">
        <v>44</v>
      </c>
      <c r="AF810" s="54"/>
      <c r="AG810" s="491">
        <v>32</v>
      </c>
      <c r="AH810" s="60"/>
      <c r="AI810" s="55"/>
      <c r="AJ810" s="61"/>
      <c r="AK810" s="62"/>
      <c r="AL810" s="63"/>
      <c r="AM810" s="64"/>
      <c r="AN810" s="65"/>
      <c r="AO810" s="66"/>
    </row>
    <row r="811" spans="1:41" s="22" customFormat="1" ht="42" customHeight="1" x14ac:dyDescent="0.15">
      <c r="A811" s="286"/>
      <c r="B811" s="171"/>
      <c r="C811" s="73" t="s">
        <v>478</v>
      </c>
      <c r="D811" s="73" t="s">
        <v>677</v>
      </c>
      <c r="E811" s="80" t="s">
        <v>678</v>
      </c>
      <c r="F811" s="73" t="s">
        <v>679</v>
      </c>
      <c r="G811" s="73"/>
      <c r="H811" s="210" t="s">
        <v>680</v>
      </c>
      <c r="I811" s="187">
        <v>0.31</v>
      </c>
      <c r="J811" s="188">
        <v>0.19</v>
      </c>
      <c r="K811" s="188">
        <v>0.3</v>
      </c>
      <c r="L811" s="188">
        <v>0.2</v>
      </c>
      <c r="M811" s="188"/>
      <c r="N811" s="189">
        <f t="shared" si="494"/>
        <v>1</v>
      </c>
      <c r="O811" s="190">
        <v>1.03</v>
      </c>
      <c r="P811" s="191"/>
      <c r="Q811" s="192"/>
      <c r="R811" s="193"/>
      <c r="S811" s="192"/>
      <c r="T811" s="194"/>
      <c r="U811" s="195">
        <f t="shared" si="495"/>
        <v>0</v>
      </c>
      <c r="V811" s="196">
        <f t="shared" si="496"/>
        <v>0</v>
      </c>
      <c r="W811" s="68"/>
      <c r="X811" s="68"/>
      <c r="Y811" s="68"/>
      <c r="Z811" s="68"/>
      <c r="AA811" s="68"/>
      <c r="AB811" s="58">
        <f t="shared" si="499"/>
        <v>0</v>
      </c>
      <c r="AC811" s="195">
        <f t="shared" si="497"/>
        <v>0</v>
      </c>
      <c r="AD811" s="199">
        <f t="shared" si="498"/>
        <v>0</v>
      </c>
      <c r="AE811" s="195">
        <v>44</v>
      </c>
      <c r="AF811" s="54"/>
      <c r="AG811" s="491">
        <v>32</v>
      </c>
      <c r="AH811" s="60"/>
      <c r="AI811" s="55"/>
      <c r="AJ811" s="61"/>
      <c r="AK811" s="62"/>
      <c r="AL811" s="63"/>
      <c r="AM811" s="64"/>
      <c r="AN811" s="65"/>
      <c r="AO811" s="66"/>
    </row>
    <row r="812" spans="1:41" s="22" customFormat="1" ht="54" customHeight="1" x14ac:dyDescent="0.15">
      <c r="A812" s="286"/>
      <c r="B812" s="171"/>
      <c r="C812" s="80" t="s">
        <v>681</v>
      </c>
      <c r="D812" s="73" t="s">
        <v>682</v>
      </c>
      <c r="E812" s="73" t="s">
        <v>683</v>
      </c>
      <c r="F812" s="220"/>
      <c r="G812" s="76"/>
      <c r="H812" s="210" t="s">
        <v>109</v>
      </c>
      <c r="I812" s="187">
        <v>0.4</v>
      </c>
      <c r="J812" s="188">
        <v>0.3</v>
      </c>
      <c r="K812" s="188">
        <v>0.3</v>
      </c>
      <c r="L812" s="188"/>
      <c r="M812" s="188"/>
      <c r="N812" s="189">
        <f t="shared" si="494"/>
        <v>1</v>
      </c>
      <c r="O812" s="190">
        <v>1.03</v>
      </c>
      <c r="P812" s="191">
        <v>35</v>
      </c>
      <c r="Q812" s="192">
        <v>32.200000000000003</v>
      </c>
      <c r="R812" s="192">
        <v>34.700000000000003</v>
      </c>
      <c r="S812" s="192"/>
      <c r="T812" s="192"/>
      <c r="U812" s="198">
        <f t="shared" si="495"/>
        <v>14.04</v>
      </c>
      <c r="V812" s="199">
        <f t="shared" si="496"/>
        <v>14</v>
      </c>
      <c r="W812" s="72">
        <v>40000000000</v>
      </c>
      <c r="X812" s="339"/>
      <c r="Y812" s="68">
        <v>130000000000</v>
      </c>
      <c r="Z812" s="68"/>
      <c r="AA812" s="68"/>
      <c r="AB812" s="58">
        <f t="shared" si="499"/>
        <v>1.67</v>
      </c>
      <c r="AC812" s="198">
        <f t="shared" si="497"/>
        <v>20.641200000000001</v>
      </c>
      <c r="AD812" s="199">
        <f t="shared" si="498"/>
        <v>12</v>
      </c>
      <c r="AE812" s="195">
        <v>44</v>
      </c>
      <c r="AF812" s="54"/>
      <c r="AG812" s="491">
        <v>32</v>
      </c>
      <c r="AH812" s="60"/>
      <c r="AI812" s="55"/>
      <c r="AJ812" s="61"/>
      <c r="AK812" s="62"/>
      <c r="AL812" s="63"/>
      <c r="AM812" s="64"/>
      <c r="AN812" s="65"/>
      <c r="AO812" s="66"/>
    </row>
    <row r="813" spans="1:41" s="22" customFormat="1" ht="61.5" customHeight="1" x14ac:dyDescent="0.15">
      <c r="A813" s="286"/>
      <c r="B813" s="327"/>
      <c r="C813" s="95"/>
      <c r="D813" s="302"/>
      <c r="E813" s="76"/>
      <c r="F813" s="80"/>
      <c r="G813" s="186"/>
      <c r="H813" s="210"/>
      <c r="I813" s="48"/>
      <c r="J813" s="49"/>
      <c r="K813" s="49"/>
      <c r="L813" s="49"/>
      <c r="M813" s="49"/>
      <c r="N813" s="189"/>
      <c r="O813" s="51"/>
      <c r="P813" s="52"/>
      <c r="Q813" s="53"/>
      <c r="R813" s="205"/>
      <c r="S813" s="192"/>
      <c r="T813" s="194"/>
      <c r="U813" s="195"/>
      <c r="V813" s="207"/>
      <c r="W813" s="56"/>
      <c r="X813" s="56"/>
      <c r="Y813" s="56"/>
      <c r="Z813" s="56"/>
      <c r="AA813" s="56"/>
      <c r="AB813" s="58">
        <f t="shared" si="499"/>
        <v>0</v>
      </c>
      <c r="AC813" s="54"/>
      <c r="AD813" s="199"/>
      <c r="AE813" s="54"/>
      <c r="AF813" s="54"/>
      <c r="AG813" s="491">
        <v>32</v>
      </c>
      <c r="AH813" s="60"/>
      <c r="AI813" s="55"/>
      <c r="AJ813" s="61"/>
      <c r="AK813" s="62"/>
      <c r="AL813" s="63"/>
      <c r="AM813" s="64"/>
      <c r="AN813" s="65"/>
      <c r="AO813" s="66"/>
    </row>
    <row r="814" spans="1:41" s="22" customFormat="1" ht="61.5" customHeight="1" x14ac:dyDescent="0.15">
      <c r="A814" s="286"/>
      <c r="B814" s="327"/>
      <c r="C814" s="95"/>
      <c r="D814" s="214" t="s">
        <v>487</v>
      </c>
      <c r="E814" s="76"/>
      <c r="F814" s="83" t="s">
        <v>684</v>
      </c>
      <c r="G814" s="186"/>
      <c r="H814" s="210"/>
      <c r="I814" s="48"/>
      <c r="J814" s="49"/>
      <c r="K814" s="49"/>
      <c r="L814" s="49"/>
      <c r="M814" s="49"/>
      <c r="N814" s="189"/>
      <c r="O814" s="51"/>
      <c r="P814" s="52"/>
      <c r="Q814" s="53"/>
      <c r="R814" s="205"/>
      <c r="S814" s="192"/>
      <c r="T814" s="194"/>
      <c r="U814" s="195"/>
      <c r="V814" s="207"/>
      <c r="W814" s="56"/>
      <c r="X814" s="56"/>
      <c r="Y814" s="56"/>
      <c r="Z814" s="56"/>
      <c r="AA814" s="56"/>
      <c r="AB814" s="58">
        <f t="shared" si="499"/>
        <v>0</v>
      </c>
      <c r="AC814" s="54"/>
      <c r="AD814" s="199"/>
      <c r="AE814" s="54"/>
      <c r="AF814" s="54"/>
      <c r="AG814" s="491">
        <v>32</v>
      </c>
      <c r="AH814" s="60"/>
      <c r="AI814" s="55"/>
      <c r="AJ814" s="61"/>
      <c r="AK814" s="62"/>
      <c r="AL814" s="63"/>
      <c r="AM814" s="64"/>
      <c r="AN814" s="65"/>
      <c r="AO814" s="66"/>
    </row>
    <row r="815" spans="1:41" s="22" customFormat="1" ht="51" customHeight="1" x14ac:dyDescent="0.15">
      <c r="A815" s="286"/>
      <c r="B815" s="171"/>
      <c r="C815" s="95"/>
      <c r="D815" s="95" t="s">
        <v>685</v>
      </c>
      <c r="E815" s="295"/>
      <c r="F815" s="334" t="s">
        <v>686</v>
      </c>
      <c r="G815" s="87"/>
      <c r="H815" s="210"/>
      <c r="I815" s="48">
        <v>0.4</v>
      </c>
      <c r="J815" s="49">
        <v>0.3</v>
      </c>
      <c r="K815" s="49">
        <v>0.3</v>
      </c>
      <c r="L815" s="49"/>
      <c r="M815" s="49"/>
      <c r="N815" s="189">
        <f>SUM(I815:M815)</f>
        <v>1</v>
      </c>
      <c r="O815" s="51">
        <v>1.03</v>
      </c>
      <c r="P815" s="52">
        <v>35</v>
      </c>
      <c r="Q815" s="53">
        <v>32.200000000000003</v>
      </c>
      <c r="R815" s="205">
        <v>34.4</v>
      </c>
      <c r="S815" s="192"/>
      <c r="T815" s="192"/>
      <c r="U815" s="198">
        <f>ROUND((((P815*14/35*I815)+(Q815*14/35*J815)+(R815*14/35*K815)+(S815*14/35*L815)+(T815*14/35*M815))*O815),2)</f>
        <v>14</v>
      </c>
      <c r="V815" s="55">
        <f>IF(U815&gt;=14,14,U815)</f>
        <v>14</v>
      </c>
      <c r="W815" s="56">
        <v>10646027000</v>
      </c>
      <c r="X815" s="56">
        <v>72000000000</v>
      </c>
      <c r="Y815" s="56">
        <v>31000000000</v>
      </c>
      <c r="Z815" s="56"/>
      <c r="AA815" s="56"/>
      <c r="AB815" s="58">
        <f t="shared" si="499"/>
        <v>1.07</v>
      </c>
      <c r="AC815" s="58">
        <f>12*AB815*O815</f>
        <v>13.225200000000001</v>
      </c>
      <c r="AD815" s="199">
        <f>IF(AC815&gt;=12,12,AC815)</f>
        <v>12</v>
      </c>
      <c r="AE815" s="54">
        <v>44</v>
      </c>
      <c r="AF815" s="54"/>
      <c r="AG815" s="491">
        <v>32</v>
      </c>
      <c r="AH815" s="60"/>
      <c r="AI815" s="55"/>
      <c r="AJ815" s="61"/>
      <c r="AK815" s="62"/>
      <c r="AL815" s="63"/>
      <c r="AM815" s="64"/>
      <c r="AN815" s="65"/>
      <c r="AO815" s="66"/>
    </row>
    <row r="816" spans="1:41" s="22" customFormat="1" ht="54" customHeight="1" x14ac:dyDescent="0.15">
      <c r="A816" s="286"/>
      <c r="B816" s="171"/>
      <c r="C816" s="247" t="s">
        <v>560</v>
      </c>
      <c r="D816" s="118" t="s">
        <v>652</v>
      </c>
      <c r="E816" s="95"/>
      <c r="F816" s="170"/>
      <c r="G816" s="170"/>
      <c r="H816" s="210"/>
      <c r="I816" s="187">
        <v>0.51</v>
      </c>
      <c r="J816" s="188">
        <v>0.49</v>
      </c>
      <c r="K816" s="188"/>
      <c r="L816" s="188"/>
      <c r="M816" s="188"/>
      <c r="N816" s="189">
        <f>SUM(I816:M816)</f>
        <v>1</v>
      </c>
      <c r="O816" s="190">
        <v>1.03</v>
      </c>
      <c r="P816" s="191">
        <v>33.200000000000003</v>
      </c>
      <c r="Q816" s="192">
        <v>34.700000000000003</v>
      </c>
      <c r="R816" s="193"/>
      <c r="S816" s="192"/>
      <c r="T816" s="194"/>
      <c r="U816" s="195">
        <f>ROUND((((P816*14/35*I816)+(Q816*14/35*J816)+(R816*14/35*K816)+(S816*14/35*L816)+(T816*14/35*M816))*O816),2)</f>
        <v>13.98</v>
      </c>
      <c r="V816" s="196">
        <f>IF(U816&gt;=14,14,U816)</f>
        <v>13.98</v>
      </c>
      <c r="W816" s="68"/>
      <c r="X816" s="68">
        <v>151541874000</v>
      </c>
      <c r="Y816" s="68"/>
      <c r="Z816" s="68"/>
      <c r="AA816" s="68"/>
      <c r="AB816" s="58">
        <f t="shared" si="499"/>
        <v>2.25</v>
      </c>
      <c r="AC816" s="195">
        <f>12*AB816*O816</f>
        <v>27.810000000000002</v>
      </c>
      <c r="AD816" s="199">
        <f>IF(AC816&gt;=12,12,AC816)</f>
        <v>12</v>
      </c>
      <c r="AE816" s="195">
        <v>44</v>
      </c>
      <c r="AF816" s="54"/>
      <c r="AG816" s="491">
        <v>32</v>
      </c>
      <c r="AH816" s="60"/>
      <c r="AI816" s="55"/>
      <c r="AJ816" s="61"/>
      <c r="AK816" s="62"/>
      <c r="AL816" s="63"/>
      <c r="AM816" s="64"/>
      <c r="AN816" s="65"/>
      <c r="AO816" s="66"/>
    </row>
    <row r="817" spans="1:41" s="22" customFormat="1" ht="54" customHeight="1" x14ac:dyDescent="0.15">
      <c r="A817" s="286"/>
      <c r="B817" s="171"/>
      <c r="C817" s="340"/>
      <c r="D817" s="76"/>
      <c r="E817" s="95"/>
      <c r="F817" s="104" t="s">
        <v>687</v>
      </c>
      <c r="G817" s="214"/>
      <c r="H817" s="210"/>
      <c r="I817" s="187"/>
      <c r="J817" s="188"/>
      <c r="K817" s="188"/>
      <c r="L817" s="188"/>
      <c r="M817" s="188"/>
      <c r="N817" s="189"/>
      <c r="O817" s="190"/>
      <c r="P817" s="191"/>
      <c r="Q817" s="192"/>
      <c r="R817" s="193"/>
      <c r="S817" s="192"/>
      <c r="T817" s="192"/>
      <c r="U817" s="198"/>
      <c r="V817" s="199"/>
      <c r="W817" s="68"/>
      <c r="X817" s="68"/>
      <c r="Y817" s="68"/>
      <c r="Z817" s="68"/>
      <c r="AA817" s="68"/>
      <c r="AB817" s="58">
        <f t="shared" si="499"/>
        <v>0</v>
      </c>
      <c r="AC817" s="198"/>
      <c r="AD817" s="199"/>
      <c r="AE817" s="195"/>
      <c r="AF817" s="54"/>
      <c r="AG817" s="491">
        <v>32</v>
      </c>
      <c r="AH817" s="60"/>
      <c r="AI817" s="55"/>
      <c r="AJ817" s="61"/>
      <c r="AK817" s="62"/>
      <c r="AL817" s="63"/>
      <c r="AM817" s="64"/>
      <c r="AN817" s="65"/>
      <c r="AO817" s="66"/>
    </row>
    <row r="818" spans="1:41" s="22" customFormat="1" ht="60" customHeight="1" x14ac:dyDescent="0.15">
      <c r="A818" s="286"/>
      <c r="B818" s="171"/>
      <c r="C818" s="115" t="s">
        <v>648</v>
      </c>
      <c r="D818" s="113" t="s">
        <v>688</v>
      </c>
      <c r="E818" s="104"/>
      <c r="F818" s="104"/>
      <c r="G818" s="83"/>
      <c r="H818" s="210"/>
      <c r="I818" s="187">
        <v>0.4</v>
      </c>
      <c r="J818" s="188">
        <v>0.16</v>
      </c>
      <c r="K818" s="188">
        <v>0.14000000000000001</v>
      </c>
      <c r="L818" s="188">
        <v>0.3</v>
      </c>
      <c r="M818" s="188"/>
      <c r="N818" s="189">
        <f>SUM(I818:M818)</f>
        <v>1</v>
      </c>
      <c r="O818" s="190">
        <v>1.03</v>
      </c>
      <c r="P818" s="191">
        <v>34.700000000000003</v>
      </c>
      <c r="Q818" s="192">
        <v>34.4</v>
      </c>
      <c r="R818" s="193">
        <v>32.200000000000003</v>
      </c>
      <c r="S818" s="192">
        <v>33.6</v>
      </c>
      <c r="T818" s="194"/>
      <c r="U818" s="195">
        <f>ROUND((((P818*14/35*I818)+(Q818*14/35*J818)+(R818*14/35*K818)+(S818*14/35*L818)+(T818*14/35*M818))*O818),2)</f>
        <v>14</v>
      </c>
      <c r="V818" s="196">
        <f>IF(U818&gt;=14,14,U818)</f>
        <v>14</v>
      </c>
      <c r="W818" s="68">
        <v>143884841000</v>
      </c>
      <c r="X818" s="68"/>
      <c r="Y818" s="68"/>
      <c r="Z818" s="68">
        <v>44869596000</v>
      </c>
      <c r="AA818" s="68"/>
      <c r="AB818" s="58">
        <f t="shared" si="499"/>
        <v>2.15</v>
      </c>
      <c r="AC818" s="195">
        <f>12*AB818*O818</f>
        <v>26.573999999999998</v>
      </c>
      <c r="AD818" s="199">
        <f>IF(AC818&gt;=12,12,AC818)</f>
        <v>12</v>
      </c>
      <c r="AE818" s="195">
        <v>44</v>
      </c>
      <c r="AF818" s="54"/>
      <c r="AG818" s="491">
        <v>32</v>
      </c>
      <c r="AH818" s="60"/>
      <c r="AI818" s="55"/>
      <c r="AJ818" s="61"/>
      <c r="AK818" s="62"/>
      <c r="AL818" s="63"/>
      <c r="AM818" s="64"/>
      <c r="AN818" s="65"/>
      <c r="AO818" s="66"/>
    </row>
    <row r="819" spans="1:41" s="22" customFormat="1" ht="69" customHeight="1" x14ac:dyDescent="0.15">
      <c r="A819" s="286"/>
      <c r="B819" s="171"/>
      <c r="C819" s="340"/>
      <c r="D819" s="95"/>
      <c r="E819" s="302" t="s">
        <v>689</v>
      </c>
      <c r="F819" s="104"/>
      <c r="G819" s="214"/>
      <c r="H819" s="210"/>
      <c r="I819" s="187"/>
      <c r="J819" s="188"/>
      <c r="K819" s="188"/>
      <c r="L819" s="188"/>
      <c r="M819" s="188"/>
      <c r="N819" s="189"/>
      <c r="O819" s="190"/>
      <c r="P819" s="191"/>
      <c r="Q819" s="192"/>
      <c r="R819" s="193"/>
      <c r="S819" s="192"/>
      <c r="T819" s="192"/>
      <c r="U819" s="198"/>
      <c r="V819" s="199"/>
      <c r="W819" s="68"/>
      <c r="X819" s="68"/>
      <c r="Y819" s="68"/>
      <c r="Z819" s="72"/>
      <c r="AA819" s="68"/>
      <c r="AB819" s="58">
        <f t="shared" si="499"/>
        <v>0</v>
      </c>
      <c r="AC819" s="198"/>
      <c r="AD819" s="199"/>
      <c r="AE819" s="195"/>
      <c r="AF819" s="54"/>
      <c r="AG819" s="491">
        <v>32</v>
      </c>
      <c r="AH819" s="60"/>
      <c r="AI819" s="55"/>
      <c r="AJ819" s="61"/>
      <c r="AK819" s="62"/>
      <c r="AL819" s="63"/>
      <c r="AM819" s="64"/>
      <c r="AN819" s="65"/>
      <c r="AO819" s="66"/>
    </row>
    <row r="820" spans="1:41" s="22" customFormat="1" ht="54" customHeight="1" x14ac:dyDescent="0.15">
      <c r="A820" s="315"/>
      <c r="B820" s="171"/>
      <c r="C820" s="340"/>
      <c r="D820" s="302" t="s">
        <v>626</v>
      </c>
      <c r="E820" s="302"/>
      <c r="F820" s="231" t="s">
        <v>690</v>
      </c>
      <c r="G820" s="170"/>
      <c r="H820" s="210"/>
      <c r="I820" s="187">
        <v>0.36</v>
      </c>
      <c r="J820" s="188">
        <v>0.3</v>
      </c>
      <c r="K820" s="188">
        <v>0.34</v>
      </c>
      <c r="L820" s="188"/>
      <c r="M820" s="188"/>
      <c r="N820" s="189">
        <f>SUM(I820:M820)</f>
        <v>1</v>
      </c>
      <c r="O820" s="190">
        <v>1.03</v>
      </c>
      <c r="P820" s="191">
        <v>34.4</v>
      </c>
      <c r="Q820" s="192">
        <v>33.200000000000003</v>
      </c>
      <c r="R820" s="193">
        <v>33.200000000000003</v>
      </c>
      <c r="S820" s="192"/>
      <c r="T820" s="192"/>
      <c r="U820" s="198">
        <f>ROUND((((P820*14/35*I820)+(Q820*14/35*J820)+(R820*14/35*K820)+(S820*14/35*L820)+(T820*14/35*M820))*O820),2)</f>
        <v>13.86</v>
      </c>
      <c r="V820" s="199">
        <f>IF(U820&gt;=14,14,U820)</f>
        <v>13.86</v>
      </c>
      <c r="W820" s="68"/>
      <c r="X820" s="68">
        <v>33617871000</v>
      </c>
      <c r="Y820" s="68">
        <v>61498757000</v>
      </c>
      <c r="Z820" s="68"/>
      <c r="AA820" s="68"/>
      <c r="AB820" s="58">
        <f t="shared" si="499"/>
        <v>0.94</v>
      </c>
      <c r="AC820" s="198">
        <f>12*AB820*O820</f>
        <v>11.618399999999999</v>
      </c>
      <c r="AD820" s="199">
        <f>IF(AC820&gt;=12,12,AC820)</f>
        <v>11.618399999999999</v>
      </c>
      <c r="AE820" s="195">
        <v>44</v>
      </c>
      <c r="AF820" s="54"/>
      <c r="AG820" s="491">
        <v>32</v>
      </c>
      <c r="AH820" s="60"/>
      <c r="AI820" s="55"/>
      <c r="AJ820" s="61"/>
      <c r="AK820" s="62"/>
      <c r="AL820" s="63"/>
      <c r="AM820" s="64"/>
      <c r="AN820" s="65"/>
      <c r="AO820" s="66"/>
    </row>
    <row r="821" spans="1:41" s="22" customFormat="1" ht="24.95" customHeight="1" x14ac:dyDescent="0.15">
      <c r="A821" s="84"/>
      <c r="B821" s="171"/>
      <c r="C821" s="142"/>
      <c r="D821" s="86"/>
      <c r="E821" s="143"/>
      <c r="F821" s="341"/>
      <c r="G821" s="142"/>
      <c r="H821" s="144"/>
      <c r="I821" s="88"/>
      <c r="J821" s="86"/>
      <c r="K821" s="87"/>
      <c r="L821" s="86"/>
      <c r="M821" s="86"/>
      <c r="N821" s="142"/>
      <c r="O821" s="90"/>
      <c r="P821" s="88"/>
      <c r="Q821" s="86"/>
      <c r="R821" s="87"/>
      <c r="S821" s="86"/>
      <c r="T821" s="86"/>
      <c r="U821" s="245"/>
      <c r="V821" s="96"/>
      <c r="W821" s="94"/>
      <c r="X821" s="94"/>
      <c r="Y821" s="94"/>
      <c r="Z821" s="94"/>
      <c r="AA821" s="94"/>
      <c r="AB821" s="58">
        <f t="shared" si="499"/>
        <v>0</v>
      </c>
      <c r="AC821" s="246"/>
      <c r="AD821" s="96"/>
      <c r="AE821" s="98"/>
      <c r="AF821" s="154"/>
      <c r="AG821" s="491">
        <v>32</v>
      </c>
      <c r="AH821" s="60"/>
      <c r="AI821" s="55"/>
      <c r="AJ821" s="61"/>
      <c r="AK821" s="62"/>
      <c r="AL821" s="63"/>
      <c r="AM821" s="64"/>
      <c r="AN821" s="65"/>
      <c r="AO821" s="66"/>
    </row>
    <row r="822" spans="1:41" s="22" customFormat="1" ht="24.95" customHeight="1" x14ac:dyDescent="0.15">
      <c r="A822" s="84"/>
      <c r="B822" s="171"/>
      <c r="C822" s="142"/>
      <c r="D822" s="86"/>
      <c r="E822" s="143"/>
      <c r="F822" s="86"/>
      <c r="G822" s="142"/>
      <c r="H822" s="144"/>
      <c r="I822" s="88"/>
      <c r="J822" s="86"/>
      <c r="K822" s="87"/>
      <c r="L822" s="86"/>
      <c r="M822" s="86"/>
      <c r="N822" s="142"/>
      <c r="O822" s="90"/>
      <c r="P822" s="88"/>
      <c r="Q822" s="86"/>
      <c r="R822" s="87"/>
      <c r="S822" s="86"/>
      <c r="T822" s="86"/>
      <c r="U822" s="245"/>
      <c r="V822" s="96"/>
      <c r="W822" s="94"/>
      <c r="X822" s="94"/>
      <c r="Y822" s="94"/>
      <c r="Z822" s="94"/>
      <c r="AA822" s="94"/>
      <c r="AB822" s="58">
        <f t="shared" si="499"/>
        <v>0</v>
      </c>
      <c r="AC822" s="246"/>
      <c r="AD822" s="96"/>
      <c r="AE822" s="98"/>
      <c r="AF822" s="154"/>
      <c r="AG822" s="491">
        <v>32</v>
      </c>
      <c r="AH822" s="60"/>
      <c r="AI822" s="55"/>
      <c r="AJ822" s="61"/>
      <c r="AK822" s="62"/>
      <c r="AL822" s="63"/>
      <c r="AM822" s="64"/>
      <c r="AN822" s="65"/>
      <c r="AO822" s="66"/>
    </row>
    <row r="823" spans="1:41" s="22" customFormat="1" ht="42" customHeight="1" x14ac:dyDescent="0.15">
      <c r="A823" s="286"/>
      <c r="B823" s="171"/>
      <c r="C823" s="342"/>
      <c r="D823" s="80"/>
      <c r="E823" s="73"/>
      <c r="F823" s="104"/>
      <c r="G823" s="204"/>
      <c r="H823" s="210"/>
      <c r="I823" s="187">
        <v>0.36</v>
      </c>
      <c r="J823" s="188">
        <v>0.34</v>
      </c>
      <c r="K823" s="188">
        <v>0.3</v>
      </c>
      <c r="L823" s="188"/>
      <c r="M823" s="188"/>
      <c r="N823" s="189">
        <f>SUM(I823:M823)</f>
        <v>1</v>
      </c>
      <c r="O823" s="190">
        <v>1.03</v>
      </c>
      <c r="P823" s="191">
        <v>33.6</v>
      </c>
      <c r="Q823" s="192">
        <v>34</v>
      </c>
      <c r="R823" s="193">
        <v>34.700000000000003</v>
      </c>
      <c r="S823" s="192"/>
      <c r="T823" s="194"/>
      <c r="U823" s="195">
        <f>ROUND((((P823*14/35*I823)+(Q823*14/35*J823)+(R823*14/35*K823)+(S823*14/35*L823)+(T823*14/35*M823))*O823),2)</f>
        <v>14.04</v>
      </c>
      <c r="V823" s="196">
        <f>IF(U823&gt;=14,14,U823)</f>
        <v>14</v>
      </c>
      <c r="W823" s="68"/>
      <c r="X823" s="68"/>
      <c r="Y823" s="68">
        <v>143884841000</v>
      </c>
      <c r="Z823" s="68"/>
      <c r="AA823" s="68"/>
      <c r="AB823" s="58">
        <f t="shared" si="499"/>
        <v>1.31</v>
      </c>
      <c r="AC823" s="195">
        <f>12*AB823*O823</f>
        <v>16.191600000000001</v>
      </c>
      <c r="AD823" s="199">
        <f>IF(AC823&gt;=12,12,AC823)</f>
        <v>12</v>
      </c>
      <c r="AE823" s="195">
        <v>44</v>
      </c>
      <c r="AF823" s="54"/>
      <c r="AG823" s="491">
        <v>32</v>
      </c>
      <c r="AH823" s="60"/>
      <c r="AI823" s="55"/>
      <c r="AJ823" s="61"/>
      <c r="AK823" s="62"/>
      <c r="AL823" s="63"/>
      <c r="AM823" s="64"/>
      <c r="AN823" s="65"/>
      <c r="AO823" s="66"/>
    </row>
    <row r="824" spans="1:41" s="22" customFormat="1" ht="51" customHeight="1" x14ac:dyDescent="0.15">
      <c r="A824" s="286"/>
      <c r="B824" s="171"/>
      <c r="C824" s="80"/>
      <c r="D824" s="113" t="s">
        <v>520</v>
      </c>
      <c r="E824" s="80"/>
      <c r="F824" s="220"/>
      <c r="G824" s="309"/>
      <c r="H824" s="210"/>
      <c r="I824" s="187">
        <v>0.5</v>
      </c>
      <c r="J824" s="188">
        <v>0.3</v>
      </c>
      <c r="K824" s="188">
        <v>0.2</v>
      </c>
      <c r="L824" s="188"/>
      <c r="M824" s="188"/>
      <c r="N824" s="189">
        <f>SUM(I824:M824)</f>
        <v>1</v>
      </c>
      <c r="O824" s="190">
        <v>1.03</v>
      </c>
      <c r="P824" s="191">
        <v>34</v>
      </c>
      <c r="Q824" s="192">
        <v>33.6</v>
      </c>
      <c r="R824" s="192">
        <v>34.700000000000003</v>
      </c>
      <c r="S824" s="192"/>
      <c r="T824" s="192"/>
      <c r="U824" s="198">
        <f>ROUND((((P824*14/35*I824)+(Q824*14/35*J824)+(R824*14/35*K824)+(S824*14/35*L824)+(T824*14/35*M824))*O824),2)</f>
        <v>14.02</v>
      </c>
      <c r="V824" s="199">
        <f>IF(U824&gt;=14,14,U824)</f>
        <v>14</v>
      </c>
      <c r="W824" s="72">
        <v>108136310000</v>
      </c>
      <c r="X824" s="72">
        <v>30759867000</v>
      </c>
      <c r="Y824" s="72">
        <v>32152642000</v>
      </c>
      <c r="Z824" s="68"/>
      <c r="AA824" s="68"/>
      <c r="AB824" s="58">
        <f t="shared" si="499"/>
        <v>2.11</v>
      </c>
      <c r="AC824" s="198">
        <f>12*AB824*O824</f>
        <v>26.079599999999999</v>
      </c>
      <c r="AD824" s="199">
        <f>IF(AC824&gt;=12,12,AC824)</f>
        <v>12</v>
      </c>
      <c r="AE824" s="195">
        <v>44</v>
      </c>
      <c r="AF824" s="54"/>
      <c r="AG824" s="491">
        <v>32</v>
      </c>
      <c r="AH824" s="60"/>
      <c r="AI824" s="55"/>
      <c r="AJ824" s="61"/>
      <c r="AK824" s="62"/>
      <c r="AL824" s="63"/>
      <c r="AM824" s="64"/>
      <c r="AN824" s="65"/>
      <c r="AO824" s="66"/>
    </row>
    <row r="825" spans="1:41" s="22" customFormat="1" ht="54" customHeight="1" x14ac:dyDescent="0.15">
      <c r="A825" s="286"/>
      <c r="B825" s="171"/>
      <c r="C825" s="224" t="s">
        <v>420</v>
      </c>
      <c r="D825" s="73"/>
      <c r="E825" s="302"/>
      <c r="F825" s="80"/>
      <c r="G825" s="343"/>
      <c r="H825" s="47"/>
      <c r="I825" s="187">
        <v>0.4</v>
      </c>
      <c r="J825" s="294">
        <v>0.3</v>
      </c>
      <c r="K825" s="188">
        <v>0.3</v>
      </c>
      <c r="L825" s="188"/>
      <c r="M825" s="188"/>
      <c r="N825" s="189">
        <f>SUM(I825:M825)</f>
        <v>1</v>
      </c>
      <c r="O825" s="190">
        <v>1.03</v>
      </c>
      <c r="P825" s="191">
        <v>34.4</v>
      </c>
      <c r="Q825" s="192">
        <v>34.4</v>
      </c>
      <c r="R825" s="193">
        <v>33.200000000000003</v>
      </c>
      <c r="S825" s="192"/>
      <c r="T825" s="192"/>
      <c r="U825" s="198">
        <f>ROUND((((P825*14/35*I825)+(Q825*14/35*J825)+(R825*14/35*K825)+(S825*14/35*L825)+(T825*14/35*M825))*O825),2)</f>
        <v>14.02</v>
      </c>
      <c r="V825" s="199">
        <f>IF(U825&gt;=14,14,U825)</f>
        <v>14</v>
      </c>
      <c r="W825" s="68">
        <v>60000000000</v>
      </c>
      <c r="X825" s="68">
        <v>15075277000</v>
      </c>
      <c r="Y825" s="68">
        <v>61498757000</v>
      </c>
      <c r="Z825" s="68"/>
      <c r="AA825" s="68"/>
      <c r="AB825" s="58">
        <f t="shared" si="499"/>
        <v>1.42</v>
      </c>
      <c r="AC825" s="198">
        <f>12*AB825*O825</f>
        <v>17.551199999999998</v>
      </c>
      <c r="AD825" s="199">
        <f>IF(AC825&gt;=12,12,AC825)</f>
        <v>12</v>
      </c>
      <c r="AE825" s="195">
        <v>44</v>
      </c>
      <c r="AF825" s="54"/>
      <c r="AG825" s="491">
        <v>32</v>
      </c>
      <c r="AH825" s="60"/>
      <c r="AI825" s="55"/>
      <c r="AJ825" s="61"/>
      <c r="AK825" s="62"/>
      <c r="AL825" s="63"/>
      <c r="AM825" s="64"/>
      <c r="AN825" s="65"/>
      <c r="AO825" s="66"/>
    </row>
    <row r="826" spans="1:41" s="22" customFormat="1" ht="54" customHeight="1" x14ac:dyDescent="0.15">
      <c r="A826" s="286"/>
      <c r="B826" s="171"/>
      <c r="C826" s="170"/>
      <c r="D826" s="76"/>
      <c r="E826" s="302"/>
      <c r="F826" s="170"/>
      <c r="G826" s="214"/>
      <c r="H826" s="210"/>
      <c r="I826" s="187"/>
      <c r="J826" s="188"/>
      <c r="K826" s="188"/>
      <c r="L826" s="188"/>
      <c r="M826" s="188"/>
      <c r="N826" s="189"/>
      <c r="O826" s="190"/>
      <c r="P826" s="191"/>
      <c r="Q826" s="192"/>
      <c r="R826" s="193"/>
      <c r="S826" s="192"/>
      <c r="T826" s="192"/>
      <c r="U826" s="198"/>
      <c r="V826" s="199"/>
      <c r="W826" s="68"/>
      <c r="X826" s="68"/>
      <c r="Y826" s="68"/>
      <c r="Z826" s="68"/>
      <c r="AA826" s="68"/>
      <c r="AB826" s="58">
        <f t="shared" si="499"/>
        <v>0</v>
      </c>
      <c r="AC826" s="198"/>
      <c r="AD826" s="199"/>
      <c r="AE826" s="195"/>
      <c r="AF826" s="54"/>
      <c r="AG826" s="491">
        <v>32</v>
      </c>
      <c r="AH826" s="60"/>
      <c r="AI826" s="55"/>
      <c r="AJ826" s="61"/>
      <c r="AK826" s="62"/>
      <c r="AL826" s="63"/>
      <c r="AM826" s="64"/>
      <c r="AN826" s="65"/>
      <c r="AO826" s="66"/>
    </row>
    <row r="827" spans="1:41" s="22" customFormat="1" ht="54" customHeight="1" x14ac:dyDescent="0.15">
      <c r="A827" s="286"/>
      <c r="B827" s="171"/>
      <c r="C827" s="170"/>
      <c r="D827" s="231"/>
      <c r="E827" s="302"/>
      <c r="F827" s="170"/>
      <c r="G827" s="214"/>
      <c r="H827" s="210"/>
      <c r="I827" s="187"/>
      <c r="J827" s="188"/>
      <c r="K827" s="188"/>
      <c r="L827" s="188"/>
      <c r="M827" s="188"/>
      <c r="N827" s="189"/>
      <c r="O827" s="190"/>
      <c r="P827" s="191"/>
      <c r="Q827" s="192"/>
      <c r="R827" s="193"/>
      <c r="S827" s="192"/>
      <c r="T827" s="192"/>
      <c r="U827" s="198"/>
      <c r="V827" s="199"/>
      <c r="W827" s="68"/>
      <c r="X827" s="68"/>
      <c r="Y827" s="68"/>
      <c r="Z827" s="68"/>
      <c r="AA827" s="68"/>
      <c r="AB827" s="58">
        <f t="shared" si="499"/>
        <v>0</v>
      </c>
      <c r="AC827" s="198"/>
      <c r="AD827" s="199"/>
      <c r="AE827" s="195"/>
      <c r="AF827" s="54"/>
      <c r="AG827" s="491">
        <v>32</v>
      </c>
      <c r="AH827" s="60"/>
      <c r="AI827" s="55"/>
      <c r="AJ827" s="61"/>
      <c r="AK827" s="62"/>
      <c r="AL827" s="63"/>
      <c r="AM827" s="64"/>
      <c r="AN827" s="65"/>
      <c r="AO827" s="66"/>
    </row>
    <row r="828" spans="1:41" s="22" customFormat="1" ht="54" customHeight="1" x14ac:dyDescent="0.15">
      <c r="A828" s="286"/>
      <c r="B828" s="171"/>
      <c r="C828" s="170" t="s">
        <v>658</v>
      </c>
      <c r="D828" s="76" t="s">
        <v>691</v>
      </c>
      <c r="E828" s="76" t="s">
        <v>254</v>
      </c>
      <c r="F828" s="170"/>
      <c r="G828" s="214"/>
      <c r="H828" s="210"/>
      <c r="I828" s="187">
        <v>0.4</v>
      </c>
      <c r="J828" s="188">
        <v>0.3</v>
      </c>
      <c r="K828" s="188">
        <v>0.3</v>
      </c>
      <c r="L828" s="188"/>
      <c r="M828" s="188"/>
      <c r="N828" s="189">
        <f t="shared" ref="N828:N836" si="500">SUM(I828:M828)</f>
        <v>1</v>
      </c>
      <c r="O828" s="190">
        <v>1.03</v>
      </c>
      <c r="P828" s="191">
        <v>33.200000000000003</v>
      </c>
      <c r="Q828" s="192">
        <v>34.700000000000003</v>
      </c>
      <c r="R828" s="193">
        <v>35</v>
      </c>
      <c r="S828" s="192"/>
      <c r="T828" s="192"/>
      <c r="U828" s="198">
        <f t="shared" ref="U828:U835" si="501">ROUND((((P828*14/35*I828)+(Q828*14/35*J828)+(R828*14/35*K828)+(S828*14/35*L828)+(T828*14/35*M828))*O828),2)</f>
        <v>14.09</v>
      </c>
      <c r="V828" s="199">
        <f t="shared" ref="V828:V835" si="502">IF(U828&gt;=14,14,U828)</f>
        <v>14</v>
      </c>
      <c r="W828" s="68">
        <v>111731381000</v>
      </c>
      <c r="X828" s="68">
        <v>6185525000</v>
      </c>
      <c r="Y828" s="68"/>
      <c r="Z828" s="68"/>
      <c r="AA828" s="68"/>
      <c r="AB828" s="58">
        <f t="shared" si="499"/>
        <v>1.41</v>
      </c>
      <c r="AC828" s="198">
        <f t="shared" ref="AC828:AC835" si="503">12*AB828*O828</f>
        <v>17.427599999999998</v>
      </c>
      <c r="AD828" s="199">
        <f t="shared" ref="AD828:AD835" si="504">IF(AC828&gt;=12,12,AC828)</f>
        <v>12</v>
      </c>
      <c r="AE828" s="195">
        <v>44</v>
      </c>
      <c r="AF828" s="54"/>
      <c r="AG828" s="491">
        <v>32</v>
      </c>
      <c r="AH828" s="60"/>
      <c r="AI828" s="55"/>
      <c r="AJ828" s="61"/>
      <c r="AK828" s="62"/>
      <c r="AL828" s="63"/>
      <c r="AM828" s="64"/>
      <c r="AN828" s="65"/>
      <c r="AO828" s="66"/>
    </row>
    <row r="829" spans="1:41" s="22" customFormat="1" ht="54" customHeight="1" x14ac:dyDescent="0.15">
      <c r="A829" s="286"/>
      <c r="B829" s="171"/>
      <c r="C829" s="220" t="s">
        <v>420</v>
      </c>
      <c r="D829" s="73" t="s">
        <v>692</v>
      </c>
      <c r="E829" s="87" t="s">
        <v>82</v>
      </c>
      <c r="F829" s="80"/>
      <c r="G829" s="343"/>
      <c r="H829" s="210"/>
      <c r="I829" s="187">
        <v>0.5</v>
      </c>
      <c r="J829" s="188">
        <v>0.3</v>
      </c>
      <c r="K829" s="188">
        <v>0.2</v>
      </c>
      <c r="L829" s="188"/>
      <c r="M829" s="188"/>
      <c r="N829" s="189">
        <f t="shared" si="500"/>
        <v>1</v>
      </c>
      <c r="O829" s="190">
        <v>1.03</v>
      </c>
      <c r="P829" s="191">
        <v>35</v>
      </c>
      <c r="Q829" s="192">
        <v>34.4</v>
      </c>
      <c r="R829" s="193">
        <v>32.200000000000003</v>
      </c>
      <c r="S829" s="192"/>
      <c r="T829" s="192"/>
      <c r="U829" s="198">
        <f t="shared" si="501"/>
        <v>14.12</v>
      </c>
      <c r="V829" s="199">
        <f t="shared" si="502"/>
        <v>14</v>
      </c>
      <c r="W829" s="68">
        <v>200000000000</v>
      </c>
      <c r="X829" s="68"/>
      <c r="Y829" s="68"/>
      <c r="Z829" s="68"/>
      <c r="AA829" s="68"/>
      <c r="AB829" s="58">
        <f t="shared" si="499"/>
        <v>3.03</v>
      </c>
      <c r="AC829" s="198">
        <f t="shared" si="503"/>
        <v>37.450800000000001</v>
      </c>
      <c r="AD829" s="199">
        <f t="shared" si="504"/>
        <v>12</v>
      </c>
      <c r="AE829" s="195">
        <v>44</v>
      </c>
      <c r="AF829" s="54"/>
      <c r="AG829" s="491">
        <v>32</v>
      </c>
      <c r="AH829" s="60"/>
      <c r="AI829" s="55"/>
      <c r="AJ829" s="61"/>
      <c r="AK829" s="62"/>
      <c r="AL829" s="63"/>
      <c r="AM829" s="64"/>
      <c r="AN829" s="65"/>
      <c r="AO829" s="66"/>
    </row>
    <row r="830" spans="1:41" s="22" customFormat="1" ht="54" customHeight="1" x14ac:dyDescent="0.15">
      <c r="A830" s="286"/>
      <c r="B830" s="171"/>
      <c r="C830" s="80" t="s">
        <v>551</v>
      </c>
      <c r="D830" s="80" t="s">
        <v>693</v>
      </c>
      <c r="E830" s="73" t="s">
        <v>694</v>
      </c>
      <c r="F830" s="73"/>
      <c r="G830" s="76"/>
      <c r="H830" s="210"/>
      <c r="I830" s="187">
        <v>0.36</v>
      </c>
      <c r="J830" s="188">
        <v>0.3</v>
      </c>
      <c r="K830" s="188">
        <v>0.34</v>
      </c>
      <c r="L830" s="188"/>
      <c r="M830" s="188"/>
      <c r="N830" s="189">
        <f t="shared" si="500"/>
        <v>1</v>
      </c>
      <c r="O830" s="190">
        <v>1.03</v>
      </c>
      <c r="P830" s="191">
        <v>33.6</v>
      </c>
      <c r="Q830" s="192">
        <v>34.700000000000003</v>
      </c>
      <c r="R830" s="192">
        <v>34</v>
      </c>
      <c r="S830" s="192"/>
      <c r="T830" s="192"/>
      <c r="U830" s="198">
        <f t="shared" si="501"/>
        <v>14.04</v>
      </c>
      <c r="V830" s="199">
        <f t="shared" si="502"/>
        <v>14</v>
      </c>
      <c r="W830" s="68">
        <v>52725536000</v>
      </c>
      <c r="X830" s="68">
        <v>38100000000</v>
      </c>
      <c r="Y830" s="68">
        <v>44183416000</v>
      </c>
      <c r="Z830" s="68"/>
      <c r="AA830" s="68"/>
      <c r="AB830" s="58">
        <f t="shared" si="499"/>
        <v>1.38</v>
      </c>
      <c r="AC830" s="198">
        <f t="shared" si="503"/>
        <v>17.056799999999999</v>
      </c>
      <c r="AD830" s="199">
        <f t="shared" si="504"/>
        <v>12</v>
      </c>
      <c r="AE830" s="195">
        <v>44</v>
      </c>
      <c r="AF830" s="54"/>
      <c r="AG830" s="491">
        <v>32</v>
      </c>
      <c r="AH830" s="60"/>
      <c r="AI830" s="55"/>
      <c r="AJ830" s="61"/>
      <c r="AK830" s="62"/>
      <c r="AL830" s="63"/>
      <c r="AM830" s="64"/>
      <c r="AN830" s="65"/>
      <c r="AO830" s="66"/>
    </row>
    <row r="831" spans="1:41" s="22" customFormat="1" ht="54" customHeight="1" thickBot="1" x14ac:dyDescent="0.2">
      <c r="A831" s="286"/>
      <c r="B831" s="171"/>
      <c r="C831" s="80" t="s">
        <v>695</v>
      </c>
      <c r="D831" s="80" t="s">
        <v>626</v>
      </c>
      <c r="E831" s="95"/>
      <c r="F831" s="80"/>
      <c r="G831" s="76"/>
      <c r="H831" s="210"/>
      <c r="I831" s="187">
        <v>0.8</v>
      </c>
      <c r="J831" s="188">
        <v>0.2</v>
      </c>
      <c r="K831" s="188"/>
      <c r="L831" s="188"/>
      <c r="M831" s="188"/>
      <c r="N831" s="189">
        <f t="shared" si="500"/>
        <v>1</v>
      </c>
      <c r="O831" s="190">
        <v>1.03</v>
      </c>
      <c r="P831" s="191">
        <v>34.700000000000003</v>
      </c>
      <c r="Q831" s="192">
        <v>32.200000000000003</v>
      </c>
      <c r="R831" s="192"/>
      <c r="S831" s="192"/>
      <c r="T831" s="192"/>
      <c r="U831" s="198">
        <f t="shared" si="501"/>
        <v>14.09</v>
      </c>
      <c r="V831" s="199">
        <f t="shared" si="502"/>
        <v>14</v>
      </c>
      <c r="W831" s="72">
        <v>200000000000</v>
      </c>
      <c r="X831" s="68"/>
      <c r="Y831" s="68"/>
      <c r="Z831" s="68"/>
      <c r="AA831" s="68"/>
      <c r="AB831" s="58">
        <f t="shared" si="499"/>
        <v>4.8499999999999996</v>
      </c>
      <c r="AC831" s="198">
        <f t="shared" si="503"/>
        <v>59.945999999999998</v>
      </c>
      <c r="AD831" s="199">
        <f t="shared" si="504"/>
        <v>12</v>
      </c>
      <c r="AE831" s="195">
        <v>44</v>
      </c>
      <c r="AF831" s="54"/>
      <c r="AG831" s="491">
        <v>32</v>
      </c>
      <c r="AH831" s="60"/>
      <c r="AI831" s="55"/>
      <c r="AJ831" s="61"/>
      <c r="AK831" s="62"/>
      <c r="AL831" s="63"/>
      <c r="AM831" s="64"/>
      <c r="AN831" s="65"/>
      <c r="AO831" s="66"/>
    </row>
    <row r="832" spans="1:41" s="22" customFormat="1" ht="42" customHeight="1" x14ac:dyDescent="0.15">
      <c r="A832" s="286"/>
      <c r="B832" s="171"/>
      <c r="C832" s="80" t="s">
        <v>696</v>
      </c>
      <c r="D832" s="73" t="s">
        <v>697</v>
      </c>
      <c r="E832" s="80" t="s">
        <v>70</v>
      </c>
      <c r="F832" s="80"/>
      <c r="G832" s="76"/>
      <c r="H832" s="344"/>
      <c r="I832" s="187">
        <v>0.36</v>
      </c>
      <c r="J832" s="188">
        <v>0.3</v>
      </c>
      <c r="K832" s="188">
        <v>0.34</v>
      </c>
      <c r="L832" s="188"/>
      <c r="M832" s="188"/>
      <c r="N832" s="189">
        <f t="shared" si="500"/>
        <v>1</v>
      </c>
      <c r="O832" s="190">
        <v>1.03</v>
      </c>
      <c r="P832" s="191">
        <v>35</v>
      </c>
      <c r="Q832" s="192">
        <v>32.200000000000003</v>
      </c>
      <c r="R832" s="193">
        <v>34.700000000000003</v>
      </c>
      <c r="S832" s="192"/>
      <c r="T832" s="194"/>
      <c r="U832" s="195">
        <f>ROUND((((P832*14/35*I832)+(Q832*14/35*J832)+(R832*14/35*K832)+(S832*14/35*L832)+(T832*14/35*M832))*O832),2)</f>
        <v>14.03</v>
      </c>
      <c r="V832" s="196">
        <f>IF(U832&gt;=14,14,U832)</f>
        <v>14</v>
      </c>
      <c r="W832" s="72"/>
      <c r="X832" s="68"/>
      <c r="Y832" s="72">
        <v>160000000000</v>
      </c>
      <c r="Z832" s="68"/>
      <c r="AA832" s="68"/>
      <c r="AB832" s="58">
        <f t="shared" si="499"/>
        <v>1.65</v>
      </c>
      <c r="AC832" s="195">
        <f>12*AB832*O832</f>
        <v>20.393999999999998</v>
      </c>
      <c r="AD832" s="199">
        <f>IF(AC832&gt;=12,12,AC832)</f>
        <v>12</v>
      </c>
      <c r="AE832" s="195">
        <v>44</v>
      </c>
      <c r="AF832" s="54"/>
      <c r="AG832" s="491">
        <v>32</v>
      </c>
      <c r="AH832" s="60"/>
      <c r="AI832" s="55"/>
      <c r="AJ832" s="61"/>
      <c r="AK832" s="62"/>
      <c r="AL832" s="63"/>
      <c r="AM832" s="64"/>
      <c r="AN832" s="65"/>
      <c r="AO832" s="66"/>
    </row>
    <row r="833" spans="1:41" s="22" customFormat="1" ht="54" customHeight="1" x14ac:dyDescent="0.15">
      <c r="A833" s="43"/>
      <c r="B833" s="225"/>
      <c r="C833" s="73" t="s">
        <v>622</v>
      </c>
      <c r="D833" s="45" t="s">
        <v>698</v>
      </c>
      <c r="E833" s="45" t="s">
        <v>685</v>
      </c>
      <c r="F833" s="45"/>
      <c r="G833" s="73"/>
      <c r="H833" s="345"/>
      <c r="I833" s="48">
        <v>0.5</v>
      </c>
      <c r="J833" s="49">
        <v>0.3</v>
      </c>
      <c r="K833" s="49">
        <v>0.2</v>
      </c>
      <c r="L833" s="49"/>
      <c r="M833" s="49"/>
      <c r="N833" s="50">
        <f t="shared" si="500"/>
        <v>1</v>
      </c>
      <c r="O833" s="51">
        <v>1.03</v>
      </c>
      <c r="P833" s="52">
        <v>34.700000000000003</v>
      </c>
      <c r="Q833" s="53">
        <v>34.700000000000003</v>
      </c>
      <c r="R833" s="53">
        <v>32.200000000000003</v>
      </c>
      <c r="S833" s="53"/>
      <c r="T833" s="53"/>
      <c r="U833" s="58">
        <f>ROUND((((P833*14/35*I833)+(Q833*14/35*J833)+(R833*14/35*K833)+(S833*14/35*L833)+(T833*14/35*M833))*O833),2)</f>
        <v>14.09</v>
      </c>
      <c r="V833" s="55">
        <f>IF(U833&gt;=14,14,U833)</f>
        <v>14</v>
      </c>
      <c r="W833" s="57"/>
      <c r="X833" s="56"/>
      <c r="Y833" s="56">
        <v>238000000000</v>
      </c>
      <c r="Z833" s="56"/>
      <c r="AA833" s="56"/>
      <c r="AB833" s="58">
        <f t="shared" si="499"/>
        <v>1.44</v>
      </c>
      <c r="AC833" s="58">
        <f>12*AB833*O833</f>
        <v>17.798400000000001</v>
      </c>
      <c r="AD833" s="55">
        <f>IF(AC833&gt;=12,12,AC833)</f>
        <v>12</v>
      </c>
      <c r="AE833" s="54">
        <v>44</v>
      </c>
      <c r="AF833" s="54"/>
      <c r="AG833" s="491">
        <v>32</v>
      </c>
      <c r="AH833" s="60"/>
      <c r="AI833" s="55"/>
      <c r="AJ833" s="61"/>
      <c r="AK833" s="62"/>
      <c r="AL833" s="63"/>
      <c r="AM833" s="64"/>
      <c r="AN833" s="65"/>
      <c r="AO833" s="66"/>
    </row>
    <row r="834" spans="1:41" s="22" customFormat="1" ht="54" customHeight="1" x14ac:dyDescent="0.15">
      <c r="A834" s="286"/>
      <c r="B834" s="171"/>
      <c r="C834" s="80" t="s">
        <v>674</v>
      </c>
      <c r="D834" s="80" t="s">
        <v>699</v>
      </c>
      <c r="E834" s="95" t="s">
        <v>700</v>
      </c>
      <c r="F834" s="80" t="s">
        <v>701</v>
      </c>
      <c r="G834" s="76"/>
      <c r="H834" s="210"/>
      <c r="I834" s="187">
        <v>0.33</v>
      </c>
      <c r="J834" s="188">
        <v>0.3</v>
      </c>
      <c r="K834" s="188">
        <v>0.13</v>
      </c>
      <c r="L834" s="188">
        <v>0.24</v>
      </c>
      <c r="M834" s="188"/>
      <c r="N834" s="189">
        <f t="shared" si="500"/>
        <v>1</v>
      </c>
      <c r="O834" s="190">
        <v>1.03</v>
      </c>
      <c r="P834" s="191">
        <v>33.6</v>
      </c>
      <c r="Q834" s="192">
        <v>34</v>
      </c>
      <c r="R834" s="192">
        <v>33.6</v>
      </c>
      <c r="S834" s="192">
        <v>35</v>
      </c>
      <c r="T834" s="192"/>
      <c r="U834" s="198">
        <f t="shared" si="501"/>
        <v>14.03</v>
      </c>
      <c r="V834" s="199">
        <f t="shared" si="502"/>
        <v>14</v>
      </c>
      <c r="W834" s="72"/>
      <c r="X834" s="68"/>
      <c r="Y834" s="68"/>
      <c r="Z834" s="68"/>
      <c r="AA834" s="68"/>
      <c r="AB834" s="58">
        <f t="shared" si="499"/>
        <v>0</v>
      </c>
      <c r="AC834" s="198">
        <f t="shared" si="503"/>
        <v>0</v>
      </c>
      <c r="AD834" s="199">
        <f t="shared" si="504"/>
        <v>0</v>
      </c>
      <c r="AE834" s="195">
        <v>44</v>
      </c>
      <c r="AF834" s="54"/>
      <c r="AG834" s="491">
        <v>32</v>
      </c>
      <c r="AH834" s="60"/>
      <c r="AI834" s="55"/>
      <c r="AJ834" s="61"/>
      <c r="AK834" s="62"/>
      <c r="AL834" s="63"/>
      <c r="AM834" s="64"/>
      <c r="AN834" s="65"/>
      <c r="AO834" s="66"/>
    </row>
    <row r="835" spans="1:41" s="22" customFormat="1" ht="54" customHeight="1" x14ac:dyDescent="0.15">
      <c r="A835" s="286"/>
      <c r="B835" s="171"/>
      <c r="C835" s="80" t="s">
        <v>670</v>
      </c>
      <c r="D835" s="80" t="s">
        <v>702</v>
      </c>
      <c r="E835" s="95" t="s">
        <v>703</v>
      </c>
      <c r="F835" s="80" t="s">
        <v>704</v>
      </c>
      <c r="G835" s="76"/>
      <c r="H835" s="210"/>
      <c r="I835" s="187">
        <v>0.31</v>
      </c>
      <c r="J835" s="188">
        <v>0.3</v>
      </c>
      <c r="K835" s="188">
        <v>0.23</v>
      </c>
      <c r="L835" s="188">
        <v>0.16</v>
      </c>
      <c r="M835" s="188"/>
      <c r="N835" s="189">
        <f t="shared" si="500"/>
        <v>1</v>
      </c>
      <c r="O835" s="190">
        <v>1.03</v>
      </c>
      <c r="P835" s="191">
        <v>35</v>
      </c>
      <c r="Q835" s="192">
        <v>33.200000000000003</v>
      </c>
      <c r="R835" s="192">
        <v>34.4</v>
      </c>
      <c r="S835" s="192">
        <v>32.200000000000003</v>
      </c>
      <c r="T835" s="192"/>
      <c r="U835" s="198">
        <f t="shared" si="501"/>
        <v>13.96</v>
      </c>
      <c r="V835" s="199">
        <f t="shared" si="502"/>
        <v>13.96</v>
      </c>
      <c r="W835" s="72"/>
      <c r="X835" s="68"/>
      <c r="Y835" s="68"/>
      <c r="Z835" s="68"/>
      <c r="AA835" s="68"/>
      <c r="AB835" s="58">
        <f t="shared" si="499"/>
        <v>0</v>
      </c>
      <c r="AC835" s="198">
        <f t="shared" si="503"/>
        <v>0</v>
      </c>
      <c r="AD835" s="199">
        <f t="shared" si="504"/>
        <v>0</v>
      </c>
      <c r="AE835" s="195">
        <v>44</v>
      </c>
      <c r="AF835" s="54"/>
      <c r="AG835" s="491">
        <v>32</v>
      </c>
      <c r="AH835" s="60"/>
      <c r="AI835" s="55"/>
      <c r="AJ835" s="61"/>
      <c r="AK835" s="62"/>
      <c r="AL835" s="63"/>
      <c r="AM835" s="64"/>
      <c r="AN835" s="65"/>
      <c r="AO835" s="66"/>
    </row>
    <row r="836" spans="1:41" s="22" customFormat="1" ht="54" customHeight="1" x14ac:dyDescent="0.15">
      <c r="A836" s="286"/>
      <c r="B836" s="171"/>
      <c r="C836" s="95" t="s">
        <v>705</v>
      </c>
      <c r="D836" s="80" t="s">
        <v>639</v>
      </c>
      <c r="E836" s="80" t="s">
        <v>706</v>
      </c>
      <c r="F836" s="80" t="s">
        <v>534</v>
      </c>
      <c r="G836" s="76"/>
      <c r="H836" s="210" t="s">
        <v>707</v>
      </c>
      <c r="I836" s="187">
        <v>0.4</v>
      </c>
      <c r="J836" s="188">
        <v>0.3</v>
      </c>
      <c r="K836" s="188">
        <v>0.1</v>
      </c>
      <c r="L836" s="188">
        <v>0.2</v>
      </c>
      <c r="M836" s="188"/>
      <c r="N836" s="189">
        <f t="shared" si="500"/>
        <v>1</v>
      </c>
      <c r="O836" s="190">
        <v>1.03</v>
      </c>
      <c r="P836" s="191">
        <v>34.700000000000003</v>
      </c>
      <c r="Q836" s="192">
        <v>32.200000000000003</v>
      </c>
      <c r="R836" s="192">
        <v>35</v>
      </c>
      <c r="S836" s="192">
        <v>27</v>
      </c>
      <c r="T836" s="192"/>
      <c r="U836" s="198">
        <f>ROUND((((P836*14/35*I836)+(Q836*14/35*J836)+(R836*14/35*K836)+(S836*14/35*L836)+(T836*14/35*M836))*O836),2)</f>
        <v>13.37</v>
      </c>
      <c r="V836" s="199">
        <f>IF(U836&gt;=14,14,U836)</f>
        <v>13.37</v>
      </c>
      <c r="W836" s="72">
        <v>34507345000</v>
      </c>
      <c r="X836" s="68">
        <v>13234510000</v>
      </c>
      <c r="Y836" s="68"/>
      <c r="Z836" s="68">
        <v>173861558000</v>
      </c>
      <c r="AA836" s="68"/>
      <c r="AB836" s="58">
        <f t="shared" si="499"/>
        <v>1.59</v>
      </c>
      <c r="AC836" s="198">
        <f>12*AB836*O836</f>
        <v>19.652400000000004</v>
      </c>
      <c r="AD836" s="199">
        <f>IF(AC836&gt;=12,12,AC836)</f>
        <v>12</v>
      </c>
      <c r="AE836" s="195">
        <v>44</v>
      </c>
      <c r="AF836" s="54"/>
      <c r="AG836" s="491">
        <v>32</v>
      </c>
      <c r="AH836" s="60"/>
      <c r="AI836" s="55"/>
      <c r="AJ836" s="61"/>
      <c r="AK836" s="62"/>
      <c r="AL836" s="63"/>
      <c r="AM836" s="64"/>
      <c r="AN836" s="65"/>
      <c r="AO836" s="66"/>
    </row>
    <row r="837" spans="1:41" s="22" customFormat="1" ht="54" customHeight="1" x14ac:dyDescent="0.15">
      <c r="A837" s="315"/>
      <c r="B837" s="346"/>
      <c r="C837" s="180"/>
      <c r="D837" s="73"/>
      <c r="E837" s="83"/>
      <c r="F837" s="83"/>
      <c r="G837" s="83"/>
      <c r="H837" s="230" t="s">
        <v>708</v>
      </c>
      <c r="I837" s="187"/>
      <c r="J837" s="188"/>
      <c r="K837" s="189"/>
      <c r="L837" s="188"/>
      <c r="M837" s="189"/>
      <c r="N837" s="233"/>
      <c r="O837" s="190"/>
      <c r="P837" s="191"/>
      <c r="Q837" s="192"/>
      <c r="R837" s="193"/>
      <c r="S837" s="192"/>
      <c r="T837" s="194"/>
      <c r="U837" s="347"/>
      <c r="V837" s="207"/>
      <c r="W837" s="348"/>
      <c r="X837" s="68">
        <v>18279518000</v>
      </c>
      <c r="Y837" s="349">
        <v>3</v>
      </c>
      <c r="Z837" s="350"/>
      <c r="AA837" s="349"/>
      <c r="AB837" s="58">
        <f t="shared" si="499"/>
        <v>0</v>
      </c>
      <c r="AC837" s="351"/>
      <c r="AD837" s="199"/>
      <c r="AE837" s="195"/>
      <c r="AF837" s="54"/>
      <c r="AG837" s="491">
        <v>32</v>
      </c>
      <c r="AH837" s="60"/>
      <c r="AI837" s="55"/>
      <c r="AJ837" s="61"/>
      <c r="AK837" s="62"/>
      <c r="AL837" s="63"/>
      <c r="AM837" s="64"/>
      <c r="AN837" s="65"/>
      <c r="AO837" s="66"/>
    </row>
    <row r="838" spans="1:41" s="22" customFormat="1" ht="54" customHeight="1" x14ac:dyDescent="0.15">
      <c r="A838" s="286"/>
      <c r="B838" s="171"/>
      <c r="C838" s="104" t="s">
        <v>709</v>
      </c>
      <c r="D838" s="104" t="s">
        <v>710</v>
      </c>
      <c r="E838" s="287" t="s">
        <v>711</v>
      </c>
      <c r="F838" s="104" t="s">
        <v>712</v>
      </c>
      <c r="G838" s="76"/>
      <c r="H838" s="210" t="s">
        <v>630</v>
      </c>
      <c r="I838" s="187">
        <v>0.5</v>
      </c>
      <c r="J838" s="188">
        <v>0.18</v>
      </c>
      <c r="K838" s="188">
        <v>0.12</v>
      </c>
      <c r="L838" s="188">
        <v>0.2</v>
      </c>
      <c r="M838" s="188"/>
      <c r="N838" s="189">
        <f>SUM(I838:M838)</f>
        <v>1</v>
      </c>
      <c r="O838" s="190">
        <v>1.03</v>
      </c>
      <c r="P838" s="191">
        <v>35</v>
      </c>
      <c r="Q838" s="192">
        <v>32.200000000000003</v>
      </c>
      <c r="R838" s="192">
        <v>33.200000000000003</v>
      </c>
      <c r="S838" s="192">
        <v>33.6</v>
      </c>
      <c r="T838" s="192"/>
      <c r="U838" s="198">
        <f>ROUND((((P838*14/35*I838)+(Q838*14/35*J838)+(R838*14/35*K838)+(S838*14/35*L838)+(T838*14/35*M838))*O838),2)</f>
        <v>14.01</v>
      </c>
      <c r="V838" s="199">
        <f>IF(U838&gt;=14,14,U838)</f>
        <v>14</v>
      </c>
      <c r="W838" s="72"/>
      <c r="X838" s="68"/>
      <c r="Y838" s="68"/>
      <c r="Z838" s="68"/>
      <c r="AA838" s="68"/>
      <c r="AB838" s="58">
        <f t="shared" si="499"/>
        <v>0</v>
      </c>
      <c r="AC838" s="198">
        <f>12*AB838*O838</f>
        <v>0</v>
      </c>
      <c r="AD838" s="199">
        <f>IF(AC838&gt;=12,12,AC838)</f>
        <v>0</v>
      </c>
      <c r="AE838" s="195">
        <v>44</v>
      </c>
      <c r="AF838" s="54"/>
      <c r="AG838" s="491">
        <v>32</v>
      </c>
      <c r="AH838" s="60"/>
      <c r="AI838" s="55"/>
      <c r="AJ838" s="61"/>
      <c r="AK838" s="62"/>
      <c r="AL838" s="63"/>
      <c r="AM838" s="64"/>
      <c r="AN838" s="65"/>
      <c r="AO838" s="66"/>
    </row>
    <row r="839" spans="1:41" s="22" customFormat="1" ht="54" customHeight="1" x14ac:dyDescent="0.15">
      <c r="A839" s="286"/>
      <c r="B839" s="171"/>
      <c r="C839" s="302"/>
      <c r="D839" s="104"/>
      <c r="E839" s="104"/>
      <c r="F839" s="104"/>
      <c r="G839" s="76"/>
      <c r="H839" s="210"/>
      <c r="I839" s="187"/>
      <c r="J839" s="188"/>
      <c r="K839" s="188"/>
      <c r="L839" s="188"/>
      <c r="M839" s="188"/>
      <c r="N839" s="189"/>
      <c r="O839" s="190"/>
      <c r="P839" s="191"/>
      <c r="Q839" s="192"/>
      <c r="R839" s="192"/>
      <c r="S839" s="192"/>
      <c r="T839" s="192"/>
      <c r="U839" s="198"/>
      <c r="V839" s="199"/>
      <c r="W839" s="72"/>
      <c r="X839" s="68"/>
      <c r="Y839" s="68"/>
      <c r="Z839" s="68"/>
      <c r="AA839" s="68"/>
      <c r="AB839" s="58">
        <f t="shared" si="499"/>
        <v>0</v>
      </c>
      <c r="AC839" s="198"/>
      <c r="AD839" s="199"/>
      <c r="AE839" s="195"/>
      <c r="AF839" s="54"/>
      <c r="AG839" s="491">
        <v>32</v>
      </c>
      <c r="AH839" s="60"/>
      <c r="AI839" s="55"/>
      <c r="AJ839" s="61"/>
      <c r="AK839" s="62"/>
      <c r="AL839" s="63"/>
      <c r="AM839" s="64"/>
      <c r="AN839" s="65"/>
      <c r="AO839" s="66"/>
    </row>
    <row r="840" spans="1:41" s="22" customFormat="1" ht="54" customHeight="1" x14ac:dyDescent="0.15">
      <c r="A840" s="286"/>
      <c r="B840" s="327"/>
      <c r="C840" s="95"/>
      <c r="D840" s="104"/>
      <c r="E840" s="104" t="s">
        <v>713</v>
      </c>
      <c r="F840" s="80"/>
      <c r="G840" s="76"/>
      <c r="H840" s="210"/>
      <c r="I840" s="187"/>
      <c r="J840" s="188"/>
      <c r="K840" s="188"/>
      <c r="L840" s="188"/>
      <c r="M840" s="188"/>
      <c r="N840" s="189"/>
      <c r="O840" s="190"/>
      <c r="P840" s="191"/>
      <c r="Q840" s="192"/>
      <c r="R840" s="192"/>
      <c r="S840" s="192"/>
      <c r="T840" s="192"/>
      <c r="U840" s="198"/>
      <c r="V840" s="199"/>
      <c r="W840" s="72"/>
      <c r="X840" s="68"/>
      <c r="Y840" s="68"/>
      <c r="Z840" s="68"/>
      <c r="AA840" s="68"/>
      <c r="AB840" s="58">
        <f t="shared" si="499"/>
        <v>0</v>
      </c>
      <c r="AC840" s="198"/>
      <c r="AD840" s="199"/>
      <c r="AE840" s="195"/>
      <c r="AF840" s="54"/>
      <c r="AG840" s="491">
        <v>32</v>
      </c>
      <c r="AH840" s="60"/>
      <c r="AI840" s="55"/>
      <c r="AJ840" s="61"/>
      <c r="AK840" s="62"/>
      <c r="AL840" s="63"/>
      <c r="AM840" s="64"/>
      <c r="AN840" s="65"/>
      <c r="AO840" s="66"/>
    </row>
    <row r="841" spans="1:41" s="22" customFormat="1" ht="54" customHeight="1" x14ac:dyDescent="0.15">
      <c r="A841" s="286"/>
      <c r="B841" s="327"/>
      <c r="C841" s="95"/>
      <c r="D841" s="104" t="s">
        <v>714</v>
      </c>
      <c r="E841" s="80"/>
      <c r="F841" s="80"/>
      <c r="G841" s="76"/>
      <c r="H841" s="210"/>
      <c r="I841" s="187">
        <v>0.4</v>
      </c>
      <c r="J841" s="188">
        <v>0.3</v>
      </c>
      <c r="K841" s="188">
        <v>0.2</v>
      </c>
      <c r="L841" s="188">
        <v>0.1</v>
      </c>
      <c r="M841" s="188"/>
      <c r="N841" s="189">
        <f>SUM(I841:M841)</f>
        <v>0.99999999999999989</v>
      </c>
      <c r="O841" s="190">
        <v>1.03</v>
      </c>
      <c r="P841" s="191">
        <v>34.700000000000003</v>
      </c>
      <c r="Q841" s="192">
        <v>33.6</v>
      </c>
      <c r="R841" s="192">
        <v>32.200000000000003</v>
      </c>
      <c r="S841" s="192">
        <v>35</v>
      </c>
      <c r="T841" s="192"/>
      <c r="U841" s="198">
        <f>ROUND((((P841*14/35*I841)+(Q841*14/35*J841)+(R841*14/35*K841)+(S841*14/35*L841)+(T841*14/35*M841))*O841),2)</f>
        <v>13.97</v>
      </c>
      <c r="V841" s="199">
        <f>IF(U841&gt;=14,14,U841)</f>
        <v>13.97</v>
      </c>
      <c r="W841" s="72">
        <v>14012265000</v>
      </c>
      <c r="X841" s="68">
        <v>35531987000</v>
      </c>
      <c r="Y841" s="68">
        <v>238000000000</v>
      </c>
      <c r="Z841" s="68"/>
      <c r="AA841" s="68"/>
      <c r="AB841" s="58">
        <f t="shared" si="499"/>
        <v>1.93</v>
      </c>
      <c r="AC841" s="198">
        <f>12*AB841*O841</f>
        <v>23.854800000000001</v>
      </c>
      <c r="AD841" s="199">
        <f>IF(AC841&gt;=12,12,AC841)</f>
        <v>12</v>
      </c>
      <c r="AE841" s="195">
        <v>44</v>
      </c>
      <c r="AF841" s="54"/>
      <c r="AG841" s="491">
        <v>32</v>
      </c>
      <c r="AH841" s="60"/>
      <c r="AI841" s="55"/>
      <c r="AJ841" s="61"/>
      <c r="AK841" s="62"/>
      <c r="AL841" s="63"/>
      <c r="AM841" s="64"/>
      <c r="AN841" s="65"/>
      <c r="AO841" s="66"/>
    </row>
    <row r="842" spans="1:41" s="22" customFormat="1" ht="54" customHeight="1" x14ac:dyDescent="0.15">
      <c r="A842" s="286"/>
      <c r="B842" s="171"/>
      <c r="C842" s="95"/>
      <c r="D842" s="104" t="s">
        <v>714</v>
      </c>
      <c r="E842" s="302"/>
      <c r="F842" s="352"/>
      <c r="G842" s="76" t="s">
        <v>715</v>
      </c>
      <c r="H842" s="210"/>
      <c r="I842" s="187"/>
      <c r="J842" s="188"/>
      <c r="K842" s="188"/>
      <c r="L842" s="188"/>
      <c r="M842" s="188"/>
      <c r="N842" s="189"/>
      <c r="O842" s="190"/>
      <c r="P842" s="191"/>
      <c r="Q842" s="192"/>
      <c r="R842" s="192"/>
      <c r="S842" s="192"/>
      <c r="T842" s="192"/>
      <c r="U842" s="198"/>
      <c r="V842" s="199"/>
      <c r="W842" s="72"/>
      <c r="X842" s="68"/>
      <c r="Y842" s="68"/>
      <c r="Z842" s="68"/>
      <c r="AA842" s="68"/>
      <c r="AB842" s="58">
        <f t="shared" si="499"/>
        <v>0</v>
      </c>
      <c r="AC842" s="198"/>
      <c r="AD842" s="199"/>
      <c r="AE842" s="195"/>
      <c r="AF842" s="54"/>
      <c r="AG842" s="491">
        <v>32</v>
      </c>
      <c r="AH842" s="60"/>
      <c r="AI842" s="55"/>
      <c r="AJ842" s="61"/>
      <c r="AK842" s="62"/>
      <c r="AL842" s="63"/>
      <c r="AM842" s="64"/>
      <c r="AN842" s="65"/>
      <c r="AO842" s="66"/>
    </row>
    <row r="843" spans="1:41" s="22" customFormat="1" ht="54" customHeight="1" x14ac:dyDescent="0.15">
      <c r="A843" s="286"/>
      <c r="B843" s="171"/>
      <c r="C843" s="95"/>
      <c r="D843" s="302"/>
      <c r="E843" s="302" t="s">
        <v>716</v>
      </c>
      <c r="F843" s="104"/>
      <c r="G843" s="76"/>
      <c r="H843" s="210"/>
      <c r="I843" s="187"/>
      <c r="J843" s="188"/>
      <c r="K843" s="188"/>
      <c r="L843" s="188"/>
      <c r="M843" s="188"/>
      <c r="N843" s="189"/>
      <c r="O843" s="190"/>
      <c r="P843" s="191"/>
      <c r="Q843" s="192"/>
      <c r="R843" s="192"/>
      <c r="S843" s="192"/>
      <c r="T843" s="192"/>
      <c r="U843" s="198"/>
      <c r="V843" s="199"/>
      <c r="W843" s="72"/>
      <c r="X843" s="68"/>
      <c r="Y843" s="68"/>
      <c r="Z843" s="68"/>
      <c r="AA843" s="68"/>
      <c r="AB843" s="58">
        <f t="shared" si="499"/>
        <v>0</v>
      </c>
      <c r="AC843" s="198"/>
      <c r="AD843" s="199"/>
      <c r="AE843" s="195"/>
      <c r="AF843" s="54"/>
      <c r="AG843" s="491">
        <v>32</v>
      </c>
      <c r="AH843" s="60"/>
      <c r="AI843" s="55"/>
      <c r="AJ843" s="61"/>
      <c r="AK843" s="62"/>
      <c r="AL843" s="63"/>
      <c r="AM843" s="64"/>
      <c r="AN843" s="65"/>
      <c r="AO843" s="66"/>
    </row>
    <row r="844" spans="1:41" s="22" customFormat="1" ht="54" customHeight="1" x14ac:dyDescent="0.15">
      <c r="A844" s="286"/>
      <c r="B844" s="171" t="s">
        <v>105</v>
      </c>
      <c r="C844" s="80" t="s">
        <v>164</v>
      </c>
      <c r="D844" s="80" t="s">
        <v>717</v>
      </c>
      <c r="E844" s="95" t="s">
        <v>718</v>
      </c>
      <c r="F844" s="80" t="s">
        <v>639</v>
      </c>
      <c r="G844" s="76"/>
      <c r="H844" s="210" t="s">
        <v>719</v>
      </c>
      <c r="I844" s="187">
        <v>0.5</v>
      </c>
      <c r="J844" s="188">
        <v>0.2</v>
      </c>
      <c r="K844" s="188">
        <v>0.1</v>
      </c>
      <c r="L844" s="188">
        <v>0.2</v>
      </c>
      <c r="M844" s="188"/>
      <c r="N844" s="189">
        <f>SUM(I844:M844)</f>
        <v>1</v>
      </c>
      <c r="O844" s="190">
        <v>1.03</v>
      </c>
      <c r="P844" s="191">
        <v>35</v>
      </c>
      <c r="Q844" s="192">
        <v>33.200000000000003</v>
      </c>
      <c r="R844" s="192">
        <v>34.4</v>
      </c>
      <c r="S844" s="192">
        <v>32.200000000000003</v>
      </c>
      <c r="T844" s="192"/>
      <c r="U844" s="198">
        <f>ROUND((((P844*14/35*I844)+(Q844*14/35*J844)+(R844*14/35*K844)+(S844*14/35*L844)+(T844*14/35*M844))*O844),2)</f>
        <v>14.02</v>
      </c>
      <c r="V844" s="199">
        <f>IF(U844&gt;=14,14,U844)</f>
        <v>14</v>
      </c>
      <c r="W844" s="72"/>
      <c r="X844" s="68"/>
      <c r="Y844" s="68"/>
      <c r="Z844" s="68"/>
      <c r="AA844" s="68"/>
      <c r="AB844" s="58">
        <f t="shared" si="499"/>
        <v>0</v>
      </c>
      <c r="AC844" s="198">
        <f>12*AB844*O844</f>
        <v>0</v>
      </c>
      <c r="AD844" s="199">
        <f>IF(AC844&gt;=12,12,AC844)</f>
        <v>0</v>
      </c>
      <c r="AE844" s="195">
        <v>44</v>
      </c>
      <c r="AF844" s="54"/>
      <c r="AG844" s="491">
        <v>32</v>
      </c>
      <c r="AH844" s="60"/>
      <c r="AI844" s="55"/>
      <c r="AJ844" s="61"/>
      <c r="AK844" s="62"/>
      <c r="AL844" s="63"/>
      <c r="AM844" s="64"/>
      <c r="AN844" s="65"/>
      <c r="AO844" s="66"/>
    </row>
    <row r="845" spans="1:41" s="22" customFormat="1" ht="54" customHeight="1" x14ac:dyDescent="0.15">
      <c r="A845" s="286"/>
      <c r="B845" s="327"/>
      <c r="C845" s="95"/>
      <c r="D845" s="113" t="s">
        <v>720</v>
      </c>
      <c r="E845" s="104" t="s">
        <v>686</v>
      </c>
      <c r="F845" s="80"/>
      <c r="G845" s="287"/>
      <c r="H845" s="230"/>
      <c r="I845" s="187">
        <v>0.31</v>
      </c>
      <c r="J845" s="188">
        <v>0.28999999999999998</v>
      </c>
      <c r="K845" s="188">
        <v>0.3</v>
      </c>
      <c r="L845" s="188">
        <v>0.1</v>
      </c>
      <c r="M845" s="188"/>
      <c r="N845" s="189">
        <f>SUM(I845:M845)</f>
        <v>0.99999999999999989</v>
      </c>
      <c r="O845" s="190">
        <v>1.03</v>
      </c>
      <c r="P845" s="191">
        <v>34.4</v>
      </c>
      <c r="Q845" s="192">
        <v>35</v>
      </c>
      <c r="R845" s="192">
        <v>33.6</v>
      </c>
      <c r="S845" s="192">
        <v>27</v>
      </c>
      <c r="T845" s="192"/>
      <c r="U845" s="198">
        <f>ROUND((((P845*14/35*I845)+(Q845*14/35*J845)+(R845*14/35*K845)+(S845*14/35*L845)+(T845*14/35*M845))*O845),2)</f>
        <v>13.84</v>
      </c>
      <c r="V845" s="199">
        <f>IF(U845&gt;=14,14,U845)</f>
        <v>13.84</v>
      </c>
      <c r="W845" s="72">
        <v>35760249000</v>
      </c>
      <c r="X845" s="68">
        <v>35897624000</v>
      </c>
      <c r="Y845" s="68">
        <v>35531987000</v>
      </c>
      <c r="Z845" s="68">
        <v>255000000000</v>
      </c>
      <c r="AA845" s="68"/>
      <c r="AB845" s="58">
        <f t="shared" si="499"/>
        <v>1.75</v>
      </c>
      <c r="AC845" s="198">
        <f>12*AB845*O845</f>
        <v>21.63</v>
      </c>
      <c r="AD845" s="199">
        <f>IF(AC845&gt;=12,12,AC845)</f>
        <v>12</v>
      </c>
      <c r="AE845" s="195">
        <v>44</v>
      </c>
      <c r="AF845" s="54"/>
      <c r="AG845" s="491">
        <v>32</v>
      </c>
      <c r="AH845" s="60"/>
      <c r="AI845" s="55"/>
      <c r="AJ845" s="61"/>
      <c r="AK845" s="62"/>
      <c r="AL845" s="63"/>
      <c r="AM845" s="64"/>
      <c r="AN845" s="65"/>
      <c r="AO845" s="66"/>
    </row>
    <row r="846" spans="1:41" s="22" customFormat="1" ht="49.5" customHeight="1" x14ac:dyDescent="0.15">
      <c r="A846" s="286"/>
      <c r="B846" s="171"/>
      <c r="C846" s="83"/>
      <c r="D846" s="231"/>
      <c r="E846" s="104" t="s">
        <v>721</v>
      </c>
      <c r="F846" s="104" t="s">
        <v>722</v>
      </c>
      <c r="G846" s="295"/>
      <c r="H846" s="269"/>
      <c r="I846" s="187">
        <v>0.36</v>
      </c>
      <c r="J846" s="188">
        <v>0.18</v>
      </c>
      <c r="K846" s="331">
        <v>0.12</v>
      </c>
      <c r="L846" s="332">
        <v>0.34</v>
      </c>
      <c r="M846" s="188"/>
      <c r="N846" s="189">
        <f>SUM(I846:M846)</f>
        <v>1</v>
      </c>
      <c r="O846" s="190">
        <v>1.03</v>
      </c>
      <c r="P846" s="191">
        <v>34.4</v>
      </c>
      <c r="Q846" s="192">
        <v>32.200000000000003</v>
      </c>
      <c r="R846" s="193">
        <v>33.200000000000003</v>
      </c>
      <c r="S846" s="192">
        <v>35</v>
      </c>
      <c r="T846" s="194"/>
      <c r="U846" s="198">
        <f>ROUND((((P846*14/35*I846)+(Q846*14/35*J846)+(R846*14/35*K846)+(S846*14/35*L846)+(T846*14/35*M846))*O846),2)</f>
        <v>14.03</v>
      </c>
      <c r="V846" s="196">
        <f>IF(U846&gt;=14,14,U846)</f>
        <v>14</v>
      </c>
      <c r="W846" s="323"/>
      <c r="X846" s="323"/>
      <c r="Y846" s="323"/>
      <c r="Z846" s="323">
        <v>200000000000</v>
      </c>
      <c r="AA846" s="292"/>
      <c r="AB846" s="58">
        <f t="shared" si="499"/>
        <v>2.06</v>
      </c>
      <c r="AC846" s="198">
        <f>12*AB846*O846</f>
        <v>25.461600000000001</v>
      </c>
      <c r="AD846" s="199">
        <f>IF(AC846&gt;=12,12,AC846)</f>
        <v>12</v>
      </c>
      <c r="AE846" s="195">
        <v>44</v>
      </c>
      <c r="AF846" s="54"/>
      <c r="AG846" s="491">
        <v>32</v>
      </c>
      <c r="AH846" s="60"/>
      <c r="AI846" s="55"/>
      <c r="AJ846" s="61"/>
      <c r="AK846" s="62"/>
      <c r="AL846" s="63"/>
      <c r="AM846" s="64"/>
      <c r="AN846" s="65"/>
      <c r="AO846" s="66"/>
    </row>
    <row r="847" spans="1:41" s="22" customFormat="1" ht="24.95" customHeight="1" thickBot="1" x14ac:dyDescent="0.2">
      <c r="A847" s="84"/>
      <c r="B847" s="171"/>
      <c r="C847" s="86"/>
      <c r="D847" s="231" t="s">
        <v>723</v>
      </c>
      <c r="E847" s="143"/>
      <c r="F847" s="87"/>
      <c r="G847" s="87"/>
      <c r="H847" s="144"/>
      <c r="I847" s="88"/>
      <c r="J847" s="86"/>
      <c r="K847" s="353"/>
      <c r="L847" s="89"/>
      <c r="M847" s="87"/>
      <c r="N847" s="142"/>
      <c r="O847" s="90"/>
      <c r="P847" s="88"/>
      <c r="Q847" s="86"/>
      <c r="R847" s="87"/>
      <c r="S847" s="86"/>
      <c r="T847" s="89"/>
      <c r="U847" s="91"/>
      <c r="V847" s="148"/>
      <c r="W847" s="354"/>
      <c r="X847" s="130"/>
      <c r="Y847" s="355"/>
      <c r="Z847" s="150"/>
      <c r="AA847" s="150"/>
      <c r="AB847" s="58">
        <f t="shared" si="499"/>
        <v>0</v>
      </c>
      <c r="AC847" s="133"/>
      <c r="AD847" s="96"/>
      <c r="AE847" s="98"/>
      <c r="AF847" s="154"/>
      <c r="AG847" s="491">
        <v>32</v>
      </c>
      <c r="AH847" s="60"/>
      <c r="AI847" s="55"/>
      <c r="AJ847" s="61"/>
      <c r="AK847" s="62"/>
      <c r="AL847" s="63"/>
      <c r="AM847" s="64"/>
      <c r="AN847" s="65"/>
      <c r="AO847" s="66"/>
    </row>
    <row r="848" spans="1:41" s="22" customFormat="1" ht="54" customHeight="1" x14ac:dyDescent="0.15">
      <c r="A848" s="286"/>
      <c r="B848" s="171"/>
      <c r="C848" s="80"/>
      <c r="D848" s="293" t="s">
        <v>724</v>
      </c>
      <c r="E848" s="231"/>
      <c r="F848" s="231" t="s">
        <v>723</v>
      </c>
      <c r="G848" s="76"/>
      <c r="H848" s="356"/>
      <c r="I848" s="187">
        <v>0.49</v>
      </c>
      <c r="J848" s="188">
        <v>0.51</v>
      </c>
      <c r="K848" s="188"/>
      <c r="L848" s="188"/>
      <c r="M848" s="188"/>
      <c r="N848" s="189">
        <f t="shared" ref="N848:N853" si="505">SUM(I848:M848)</f>
        <v>1</v>
      </c>
      <c r="O848" s="190">
        <v>1.03</v>
      </c>
      <c r="P848" s="191">
        <v>35</v>
      </c>
      <c r="Q848" s="192">
        <v>33.200000000000003</v>
      </c>
      <c r="R848" s="192"/>
      <c r="S848" s="192"/>
      <c r="T848" s="192"/>
      <c r="U848" s="198">
        <f t="shared" ref="U848:U853" si="506">ROUND((((P848*14/35*I848)+(Q848*14/35*J848)+(R848*14/35*K848)+(S848*14/35*L848)+(T848*14/35*M848))*O848),2)</f>
        <v>14.04</v>
      </c>
      <c r="V848" s="199">
        <f t="shared" ref="V848:V853" si="507">IF(U848&gt;=14,14,U848)</f>
        <v>14</v>
      </c>
      <c r="W848" s="72">
        <v>30000000000</v>
      </c>
      <c r="X848" s="68">
        <v>81394141000</v>
      </c>
      <c r="Y848" s="68"/>
      <c r="Z848" s="68"/>
      <c r="AA848" s="68"/>
      <c r="AB848" s="58">
        <f t="shared" si="499"/>
        <v>1.7</v>
      </c>
      <c r="AC848" s="198">
        <f t="shared" ref="AC848:AC853" si="508">12*AB848*O848</f>
        <v>21.012</v>
      </c>
      <c r="AD848" s="199">
        <f t="shared" ref="AD848:AD853" si="509">IF(AC848&gt;=12,12,AC848)</f>
        <v>12</v>
      </c>
      <c r="AE848" s="195">
        <v>44</v>
      </c>
      <c r="AF848" s="54"/>
      <c r="AG848" s="491">
        <v>32</v>
      </c>
      <c r="AH848" s="60"/>
      <c r="AI848" s="55"/>
      <c r="AJ848" s="61"/>
      <c r="AK848" s="62"/>
      <c r="AL848" s="63"/>
      <c r="AM848" s="64"/>
      <c r="AN848" s="65"/>
      <c r="AO848" s="66"/>
    </row>
    <row r="849" spans="1:41" s="22" customFormat="1" ht="54" customHeight="1" x14ac:dyDescent="0.15">
      <c r="A849" s="286"/>
      <c r="B849" s="171"/>
      <c r="C849" s="80"/>
      <c r="D849" s="293" t="s">
        <v>674</v>
      </c>
      <c r="E849" s="80"/>
      <c r="F849" s="352"/>
      <c r="G849" s="76"/>
      <c r="H849" s="210"/>
      <c r="I849" s="187">
        <v>0.5</v>
      </c>
      <c r="J849" s="188">
        <v>0.5</v>
      </c>
      <c r="K849" s="188"/>
      <c r="L849" s="188"/>
      <c r="M849" s="188"/>
      <c r="N849" s="189">
        <f t="shared" si="505"/>
        <v>1</v>
      </c>
      <c r="O849" s="190">
        <v>1.03</v>
      </c>
      <c r="P849" s="191">
        <v>35</v>
      </c>
      <c r="Q849" s="192">
        <v>33.6</v>
      </c>
      <c r="R849" s="192"/>
      <c r="S849" s="192"/>
      <c r="T849" s="192"/>
      <c r="U849" s="198">
        <f t="shared" si="506"/>
        <v>14.13</v>
      </c>
      <c r="V849" s="199">
        <f t="shared" si="507"/>
        <v>14</v>
      </c>
      <c r="W849" s="72">
        <v>30000000000</v>
      </c>
      <c r="X849" s="68">
        <v>74227084000</v>
      </c>
      <c r="Y849" s="68"/>
      <c r="Z849" s="68"/>
      <c r="AA849" s="68"/>
      <c r="AB849" s="58">
        <f t="shared" si="499"/>
        <v>1.58</v>
      </c>
      <c r="AC849" s="198">
        <f t="shared" si="508"/>
        <v>19.5288</v>
      </c>
      <c r="AD849" s="199">
        <f t="shared" si="509"/>
        <v>12</v>
      </c>
      <c r="AE849" s="195">
        <v>44</v>
      </c>
      <c r="AF849" s="54"/>
      <c r="AG849" s="491">
        <v>32</v>
      </c>
      <c r="AH849" s="60"/>
      <c r="AI849" s="55"/>
      <c r="AJ849" s="61"/>
      <c r="AK849" s="62"/>
      <c r="AL849" s="63"/>
      <c r="AM849" s="64"/>
      <c r="AN849" s="65"/>
      <c r="AO849" s="66"/>
    </row>
    <row r="850" spans="1:41" s="22" customFormat="1" ht="45.75" customHeight="1" x14ac:dyDescent="0.15">
      <c r="A850" s="286"/>
      <c r="B850" s="171"/>
      <c r="C850" s="224" t="s">
        <v>659</v>
      </c>
      <c r="D850" s="73" t="s">
        <v>725</v>
      </c>
      <c r="E850" s="80"/>
      <c r="F850" s="243"/>
      <c r="G850" s="336"/>
      <c r="H850" s="337"/>
      <c r="I850" s="187">
        <v>0.5</v>
      </c>
      <c r="J850" s="188">
        <v>0.3</v>
      </c>
      <c r="K850" s="188">
        <v>0.2</v>
      </c>
      <c r="L850" s="188"/>
      <c r="M850" s="188"/>
      <c r="N850" s="189">
        <f t="shared" si="505"/>
        <v>1</v>
      </c>
      <c r="O850" s="190">
        <v>1.03</v>
      </c>
      <c r="P850" s="191">
        <v>35</v>
      </c>
      <c r="Q850" s="192">
        <v>32.200000000000003</v>
      </c>
      <c r="R850" s="192">
        <v>35</v>
      </c>
      <c r="S850" s="192"/>
      <c r="T850" s="192"/>
      <c r="U850" s="198">
        <f t="shared" si="506"/>
        <v>14.07</v>
      </c>
      <c r="V850" s="199">
        <f t="shared" si="507"/>
        <v>14</v>
      </c>
      <c r="W850" s="323">
        <v>97236538000</v>
      </c>
      <c r="X850" s="68">
        <v>22805072000</v>
      </c>
      <c r="Y850" s="68">
        <v>16957297000</v>
      </c>
      <c r="Z850" s="68"/>
      <c r="AA850" s="68"/>
      <c r="AB850" s="58">
        <f t="shared" si="499"/>
        <v>1.78</v>
      </c>
      <c r="AC850" s="198">
        <f t="shared" si="508"/>
        <v>22.000800000000002</v>
      </c>
      <c r="AD850" s="199">
        <f t="shared" si="509"/>
        <v>12</v>
      </c>
      <c r="AE850" s="195">
        <v>44</v>
      </c>
      <c r="AF850" s="54"/>
      <c r="AG850" s="491">
        <v>32</v>
      </c>
      <c r="AH850" s="60"/>
      <c r="AI850" s="55"/>
      <c r="AJ850" s="61"/>
      <c r="AK850" s="62"/>
      <c r="AL850" s="63"/>
      <c r="AM850" s="64"/>
      <c r="AN850" s="65"/>
      <c r="AO850" s="66"/>
    </row>
    <row r="851" spans="1:41" s="22" customFormat="1" ht="54" customHeight="1" x14ac:dyDescent="0.15">
      <c r="A851" s="286"/>
      <c r="B851" s="171"/>
      <c r="C851" s="80"/>
      <c r="D851" s="224" t="s">
        <v>726</v>
      </c>
      <c r="E851" s="80"/>
      <c r="F851" s="87"/>
      <c r="G851" s="76"/>
      <c r="H851" s="210"/>
      <c r="I851" s="187">
        <v>0.5</v>
      </c>
      <c r="J851" s="188">
        <v>0.3</v>
      </c>
      <c r="K851" s="188">
        <v>0.2</v>
      </c>
      <c r="L851" s="188"/>
      <c r="M851" s="188"/>
      <c r="N851" s="189">
        <f t="shared" si="505"/>
        <v>1</v>
      </c>
      <c r="O851" s="190">
        <v>1.03</v>
      </c>
      <c r="P851" s="191">
        <v>34</v>
      </c>
      <c r="Q851" s="192">
        <v>33.200000000000003</v>
      </c>
      <c r="R851" s="192">
        <v>35</v>
      </c>
      <c r="S851" s="192"/>
      <c r="T851" s="192"/>
      <c r="U851" s="198">
        <f t="shared" si="506"/>
        <v>13.99</v>
      </c>
      <c r="V851" s="199">
        <f t="shared" si="507"/>
        <v>13.99</v>
      </c>
      <c r="W851" s="72">
        <v>79421359000</v>
      </c>
      <c r="X851" s="68">
        <v>34500000000</v>
      </c>
      <c r="Y851" s="68">
        <v>16957297000</v>
      </c>
      <c r="Z851" s="68"/>
      <c r="AA851" s="68"/>
      <c r="AB851" s="58">
        <f t="shared" si="499"/>
        <v>1.62</v>
      </c>
      <c r="AC851" s="198">
        <f t="shared" si="508"/>
        <v>20.023200000000003</v>
      </c>
      <c r="AD851" s="199">
        <f t="shared" si="509"/>
        <v>12</v>
      </c>
      <c r="AE851" s="195">
        <v>44</v>
      </c>
      <c r="AF851" s="54"/>
      <c r="AG851" s="491">
        <v>32</v>
      </c>
      <c r="AH851" s="60"/>
      <c r="AI851" s="55"/>
      <c r="AJ851" s="61"/>
      <c r="AK851" s="62"/>
      <c r="AL851" s="63"/>
      <c r="AM851" s="64"/>
      <c r="AN851" s="65"/>
      <c r="AO851" s="66"/>
    </row>
    <row r="852" spans="1:41" s="22" customFormat="1" ht="54" customHeight="1" x14ac:dyDescent="0.15">
      <c r="A852" s="286"/>
      <c r="B852" s="171"/>
      <c r="C852" s="113" t="s">
        <v>648</v>
      </c>
      <c r="D852" s="73"/>
      <c r="E852" s="94"/>
      <c r="F852" s="95" t="s">
        <v>727</v>
      </c>
      <c r="G852" s="76"/>
      <c r="H852" s="210"/>
      <c r="I852" s="187">
        <v>0.4</v>
      </c>
      <c r="J852" s="188">
        <v>0.3</v>
      </c>
      <c r="K852" s="188">
        <v>0.1</v>
      </c>
      <c r="L852" s="188">
        <v>0.2</v>
      </c>
      <c r="M852" s="188"/>
      <c r="N852" s="189">
        <f t="shared" si="505"/>
        <v>1</v>
      </c>
      <c r="O852" s="190">
        <v>1.03</v>
      </c>
      <c r="P852" s="191">
        <v>34.700000000000003</v>
      </c>
      <c r="Q852" s="192">
        <v>34.700000000000003</v>
      </c>
      <c r="R852" s="192">
        <v>32.200000000000003</v>
      </c>
      <c r="S852" s="192">
        <v>33.200000000000003</v>
      </c>
      <c r="T852" s="192"/>
      <c r="U852" s="198">
        <f t="shared" si="506"/>
        <v>14.07</v>
      </c>
      <c r="V852" s="199">
        <f t="shared" si="507"/>
        <v>14</v>
      </c>
      <c r="W852" s="72">
        <v>147693657000</v>
      </c>
      <c r="X852" s="68"/>
      <c r="Y852" s="68"/>
      <c r="Z852" s="68"/>
      <c r="AA852" s="68"/>
      <c r="AB852" s="58">
        <f t="shared" si="499"/>
        <v>1.79</v>
      </c>
      <c r="AC852" s="198">
        <f t="shared" si="508"/>
        <v>22.124400000000001</v>
      </c>
      <c r="AD852" s="199">
        <f t="shared" si="509"/>
        <v>12</v>
      </c>
      <c r="AE852" s="195">
        <v>44</v>
      </c>
      <c r="AF852" s="54"/>
      <c r="AG852" s="491">
        <v>32</v>
      </c>
      <c r="AH852" s="60"/>
      <c r="AI852" s="55"/>
      <c r="AJ852" s="61"/>
      <c r="AK852" s="62"/>
      <c r="AL852" s="63"/>
      <c r="AM852" s="64"/>
      <c r="AN852" s="65"/>
      <c r="AO852" s="66"/>
    </row>
    <row r="853" spans="1:41" s="22" customFormat="1" ht="45.75" customHeight="1" thickBot="1" x14ac:dyDescent="0.2">
      <c r="A853" s="286"/>
      <c r="B853" s="171"/>
      <c r="C853" s="224" t="s">
        <v>728</v>
      </c>
      <c r="D853" s="80"/>
      <c r="E853" s="80" t="s">
        <v>729</v>
      </c>
      <c r="F853" s="80"/>
      <c r="G853" s="343"/>
      <c r="H853" s="357" t="s">
        <v>730</v>
      </c>
      <c r="I853" s="187">
        <v>0.5</v>
      </c>
      <c r="J853" s="188">
        <v>0.3</v>
      </c>
      <c r="K853" s="188">
        <v>0.2</v>
      </c>
      <c r="L853" s="188"/>
      <c r="M853" s="188"/>
      <c r="N853" s="189">
        <f t="shared" si="505"/>
        <v>1</v>
      </c>
      <c r="O853" s="190">
        <v>1.03</v>
      </c>
      <c r="P853" s="191">
        <v>35</v>
      </c>
      <c r="Q853" s="192">
        <v>33.200000000000003</v>
      </c>
      <c r="R853" s="193">
        <v>33.200000000000003</v>
      </c>
      <c r="S853" s="192"/>
      <c r="T853" s="192"/>
      <c r="U853" s="198">
        <f t="shared" si="506"/>
        <v>14.05</v>
      </c>
      <c r="V853" s="199">
        <f t="shared" si="507"/>
        <v>14</v>
      </c>
      <c r="W853" s="68">
        <v>200000000000</v>
      </c>
      <c r="X853" s="68"/>
      <c r="Y853" s="68"/>
      <c r="Z853" s="68"/>
      <c r="AA853" s="68"/>
      <c r="AB853" s="58">
        <f t="shared" si="499"/>
        <v>3.03</v>
      </c>
      <c r="AC853" s="198">
        <f t="shared" si="508"/>
        <v>37.450800000000001</v>
      </c>
      <c r="AD853" s="199">
        <f t="shared" si="509"/>
        <v>12</v>
      </c>
      <c r="AE853" s="195">
        <v>44</v>
      </c>
      <c r="AF853" s="54"/>
      <c r="AG853" s="491">
        <v>32</v>
      </c>
      <c r="AH853" s="60"/>
      <c r="AI853" s="55"/>
      <c r="AJ853" s="61"/>
      <c r="AK853" s="62"/>
      <c r="AL853" s="63"/>
      <c r="AM853" s="64"/>
      <c r="AN853" s="65"/>
      <c r="AO853" s="66"/>
    </row>
    <row r="854" spans="1:41" s="22" customFormat="1" ht="54" customHeight="1" x14ac:dyDescent="0.15">
      <c r="A854" s="286"/>
      <c r="B854" s="171"/>
      <c r="C854" s="170" t="s">
        <v>731</v>
      </c>
      <c r="D854" s="231"/>
      <c r="E854" s="336"/>
      <c r="F854" s="104"/>
      <c r="G854" s="330"/>
      <c r="H854" s="275"/>
      <c r="I854" s="187"/>
      <c r="J854" s="188"/>
      <c r="K854" s="189"/>
      <c r="L854" s="332"/>
      <c r="M854" s="188"/>
      <c r="N854" s="189"/>
      <c r="O854" s="190"/>
      <c r="P854" s="191"/>
      <c r="Q854" s="192"/>
      <c r="R854" s="193"/>
      <c r="S854" s="192"/>
      <c r="T854" s="194"/>
      <c r="U854" s="198"/>
      <c r="V854" s="196"/>
      <c r="W854" s="358"/>
      <c r="X854" s="358"/>
      <c r="Y854" s="358"/>
      <c r="Z854" s="358"/>
      <c r="AA854" s="292"/>
      <c r="AB854" s="58">
        <f t="shared" si="499"/>
        <v>0</v>
      </c>
      <c r="AC854" s="198"/>
      <c r="AD854" s="199"/>
      <c r="AE854" s="195"/>
      <c r="AF854" s="54"/>
      <c r="AG854" s="491">
        <v>32</v>
      </c>
      <c r="AH854" s="60"/>
      <c r="AI854" s="55"/>
      <c r="AJ854" s="61"/>
      <c r="AK854" s="62"/>
      <c r="AL854" s="63"/>
      <c r="AM854" s="64"/>
      <c r="AN854" s="65"/>
      <c r="AO854" s="66"/>
    </row>
    <row r="855" spans="1:41" s="22" customFormat="1" ht="40.5" customHeight="1" thickBot="1" x14ac:dyDescent="0.2">
      <c r="A855" s="286"/>
      <c r="B855" s="171"/>
      <c r="C855" s="80"/>
      <c r="D855" s="302"/>
      <c r="E855" s="83" t="s">
        <v>703</v>
      </c>
      <c r="F855" s="94"/>
      <c r="G855" s="95"/>
      <c r="H855" s="210"/>
      <c r="I855" s="187">
        <v>0.4</v>
      </c>
      <c r="J855" s="188">
        <v>0.38</v>
      </c>
      <c r="K855" s="188">
        <v>0.22</v>
      </c>
      <c r="L855" s="188"/>
      <c r="M855" s="188"/>
      <c r="N855" s="189">
        <f t="shared" ref="N855:N866" si="510">SUM(I855:M855)</f>
        <v>1</v>
      </c>
      <c r="O855" s="190">
        <v>1.03</v>
      </c>
      <c r="P855" s="191">
        <v>34</v>
      </c>
      <c r="Q855" s="192">
        <v>34.700000000000003</v>
      </c>
      <c r="R855" s="192">
        <v>32.200000000000003</v>
      </c>
      <c r="S855" s="192"/>
      <c r="T855" s="194"/>
      <c r="U855" s="195">
        <f t="shared" ref="U855:U860" si="511">ROUND((((P855*14/35*I855)+(Q855*14/35*J855)+(R855*14/35*K855)+(S855*14/35*L855)+(T855*14/35*M855))*O855),2)</f>
        <v>13.95</v>
      </c>
      <c r="V855" s="196">
        <f t="shared" ref="V855:V860" si="512">IF(U855&gt;=14,14,U855)</f>
        <v>13.95</v>
      </c>
      <c r="W855" s="68"/>
      <c r="X855" s="68"/>
      <c r="Y855" s="68">
        <v>101749056000</v>
      </c>
      <c r="Z855" s="68"/>
      <c r="AA855" s="68"/>
      <c r="AB855" s="58">
        <f t="shared" si="499"/>
        <v>0.68</v>
      </c>
      <c r="AC855" s="195">
        <f t="shared" ref="AC855:AC860" si="513">12*AB855*O855</f>
        <v>8.4047999999999998</v>
      </c>
      <c r="AD855" s="199">
        <f t="shared" ref="AD855:AD860" si="514">IF(AC855&gt;=12,12,AC855)</f>
        <v>8.4047999999999998</v>
      </c>
      <c r="AE855" s="195">
        <v>44</v>
      </c>
      <c r="AF855" s="54"/>
      <c r="AG855" s="491">
        <v>32</v>
      </c>
      <c r="AH855" s="60"/>
      <c r="AI855" s="55"/>
      <c r="AJ855" s="61"/>
      <c r="AK855" s="62"/>
      <c r="AL855" s="63"/>
      <c r="AM855" s="64"/>
      <c r="AN855" s="65"/>
      <c r="AO855" s="66"/>
    </row>
    <row r="856" spans="1:41" s="22" customFormat="1" ht="40.5" customHeight="1" x14ac:dyDescent="0.15">
      <c r="A856" s="286"/>
      <c r="B856" s="171"/>
      <c r="C856" s="104"/>
      <c r="D856" s="95"/>
      <c r="E856" s="94" t="s">
        <v>732</v>
      </c>
      <c r="F856" s="95"/>
      <c r="G856" s="95"/>
      <c r="H856" s="344"/>
      <c r="I856" s="187">
        <v>0.4</v>
      </c>
      <c r="J856" s="188">
        <v>0.3</v>
      </c>
      <c r="K856" s="188">
        <v>0.3</v>
      </c>
      <c r="L856" s="188"/>
      <c r="M856" s="188"/>
      <c r="N856" s="189">
        <f t="shared" si="510"/>
        <v>1</v>
      </c>
      <c r="O856" s="190">
        <v>1.03</v>
      </c>
      <c r="P856" s="191">
        <v>34.4</v>
      </c>
      <c r="Q856" s="192">
        <v>34.700000000000003</v>
      </c>
      <c r="R856" s="192">
        <v>34.4</v>
      </c>
      <c r="S856" s="192"/>
      <c r="T856" s="194"/>
      <c r="U856" s="195">
        <f t="shared" si="511"/>
        <v>14.21</v>
      </c>
      <c r="V856" s="196">
        <f t="shared" si="512"/>
        <v>14</v>
      </c>
      <c r="W856" s="68">
        <v>64584494000</v>
      </c>
      <c r="X856" s="68">
        <v>3789564000</v>
      </c>
      <c r="Y856" s="68">
        <v>47839095000</v>
      </c>
      <c r="Z856" s="68"/>
      <c r="AA856" s="68"/>
      <c r="AB856" s="58">
        <f t="shared" si="499"/>
        <v>1.25</v>
      </c>
      <c r="AC856" s="195">
        <f t="shared" si="513"/>
        <v>15.450000000000001</v>
      </c>
      <c r="AD856" s="199">
        <f t="shared" si="514"/>
        <v>12</v>
      </c>
      <c r="AE856" s="195">
        <v>44</v>
      </c>
      <c r="AF856" s="54"/>
      <c r="AG856" s="491">
        <v>32</v>
      </c>
      <c r="AH856" s="60"/>
      <c r="AI856" s="55"/>
      <c r="AJ856" s="61"/>
      <c r="AK856" s="62"/>
      <c r="AL856" s="63"/>
      <c r="AM856" s="64"/>
      <c r="AN856" s="65"/>
      <c r="AO856" s="66"/>
    </row>
    <row r="857" spans="1:41" s="22" customFormat="1" ht="49.5" customHeight="1" x14ac:dyDescent="0.15">
      <c r="A857" s="286"/>
      <c r="B857" s="171"/>
      <c r="C857" s="73"/>
      <c r="D857" s="73"/>
      <c r="E857" s="214" t="s">
        <v>733</v>
      </c>
      <c r="F857" s="214"/>
      <c r="G857" s="243"/>
      <c r="H857" s="210" t="s">
        <v>734</v>
      </c>
      <c r="I857" s="187">
        <v>0.36</v>
      </c>
      <c r="J857" s="188">
        <v>0.2</v>
      </c>
      <c r="K857" s="331">
        <v>0.1</v>
      </c>
      <c r="L857" s="332">
        <v>0.34</v>
      </c>
      <c r="M857" s="188"/>
      <c r="N857" s="189">
        <f t="shared" si="510"/>
        <v>1</v>
      </c>
      <c r="O857" s="190">
        <v>1.03</v>
      </c>
      <c r="P857" s="191">
        <v>34.700000000000003</v>
      </c>
      <c r="Q857" s="192">
        <v>32.200000000000003</v>
      </c>
      <c r="R857" s="193">
        <v>34.4</v>
      </c>
      <c r="S857" s="192">
        <v>35</v>
      </c>
      <c r="T857" s="194"/>
      <c r="U857" s="198">
        <f t="shared" si="511"/>
        <v>14.12</v>
      </c>
      <c r="V857" s="196">
        <f t="shared" si="512"/>
        <v>14</v>
      </c>
      <c r="W857" s="323"/>
      <c r="X857" s="323"/>
      <c r="Y857" s="323"/>
      <c r="Z857" s="323">
        <v>200000000000</v>
      </c>
      <c r="AA857" s="292"/>
      <c r="AB857" s="58">
        <f t="shared" si="499"/>
        <v>2.06</v>
      </c>
      <c r="AC857" s="198">
        <f t="shared" si="513"/>
        <v>25.461600000000001</v>
      </c>
      <c r="AD857" s="199">
        <f t="shared" si="514"/>
        <v>12</v>
      </c>
      <c r="AE857" s="195">
        <v>44</v>
      </c>
      <c r="AF857" s="54"/>
      <c r="AG857" s="491">
        <v>32</v>
      </c>
      <c r="AH857" s="60"/>
      <c r="AI857" s="55"/>
      <c r="AJ857" s="61"/>
      <c r="AK857" s="62"/>
      <c r="AL857" s="63"/>
      <c r="AM857" s="64"/>
      <c r="AN857" s="65"/>
      <c r="AO857" s="66"/>
    </row>
    <row r="858" spans="1:41" s="22" customFormat="1" ht="51" customHeight="1" x14ac:dyDescent="0.15">
      <c r="A858" s="286"/>
      <c r="B858" s="171"/>
      <c r="C858" s="73"/>
      <c r="D858" s="80"/>
      <c r="E858" s="170" t="s">
        <v>735</v>
      </c>
      <c r="F858" s="73"/>
      <c r="G858" s="295"/>
      <c r="H858" s="210"/>
      <c r="I858" s="187">
        <v>0.4</v>
      </c>
      <c r="J858" s="188">
        <v>0.35</v>
      </c>
      <c r="K858" s="188">
        <v>0.25</v>
      </c>
      <c r="L858" s="188"/>
      <c r="M858" s="188"/>
      <c r="N858" s="189">
        <f t="shared" si="510"/>
        <v>1</v>
      </c>
      <c r="O858" s="190">
        <v>1.03</v>
      </c>
      <c r="P858" s="191">
        <v>34.700000000000003</v>
      </c>
      <c r="Q858" s="192">
        <v>34.700000000000003</v>
      </c>
      <c r="R858" s="193">
        <v>32.200000000000003</v>
      </c>
      <c r="S858" s="192"/>
      <c r="T858" s="192"/>
      <c r="U858" s="198">
        <f t="shared" si="511"/>
        <v>14.04</v>
      </c>
      <c r="V858" s="199">
        <f t="shared" si="512"/>
        <v>14</v>
      </c>
      <c r="W858" s="72">
        <v>16137936000</v>
      </c>
      <c r="X858" s="72">
        <v>58834322000</v>
      </c>
      <c r="Y858" s="72">
        <v>42512992000</v>
      </c>
      <c r="Z858" s="68"/>
      <c r="AA858" s="68"/>
      <c r="AB858" s="58">
        <f t="shared" si="499"/>
        <v>1.1399999999999999</v>
      </c>
      <c r="AC858" s="198">
        <f t="shared" si="513"/>
        <v>14.090400000000001</v>
      </c>
      <c r="AD858" s="199">
        <f t="shared" si="514"/>
        <v>12</v>
      </c>
      <c r="AE858" s="195">
        <v>44</v>
      </c>
      <c r="AF858" s="54"/>
      <c r="AG858" s="491">
        <v>32</v>
      </c>
      <c r="AH858" s="60"/>
      <c r="AI858" s="55"/>
      <c r="AJ858" s="61"/>
      <c r="AK858" s="62"/>
      <c r="AL858" s="63"/>
      <c r="AM858" s="64"/>
      <c r="AN858" s="65"/>
      <c r="AO858" s="66"/>
    </row>
    <row r="859" spans="1:41" s="22" customFormat="1" ht="51" customHeight="1" x14ac:dyDescent="0.15">
      <c r="A859" s="286"/>
      <c r="B859" s="171"/>
      <c r="C859" s="80" t="s">
        <v>736</v>
      </c>
      <c r="D859" s="214" t="s">
        <v>737</v>
      </c>
      <c r="E859" s="214"/>
      <c r="F859" s="287"/>
      <c r="G859" s="287"/>
      <c r="H859" s="210" t="s">
        <v>45</v>
      </c>
      <c r="I859" s="187">
        <v>0.55000000000000004</v>
      </c>
      <c r="J859" s="188">
        <v>0.45</v>
      </c>
      <c r="K859" s="188"/>
      <c r="L859" s="188"/>
      <c r="M859" s="188"/>
      <c r="N859" s="189">
        <f t="shared" si="510"/>
        <v>1</v>
      </c>
      <c r="O859" s="190">
        <v>1.03</v>
      </c>
      <c r="P859" s="191">
        <v>33.6</v>
      </c>
      <c r="Q859" s="192">
        <v>34.700000000000003</v>
      </c>
      <c r="R859" s="192"/>
      <c r="S859" s="192"/>
      <c r="T859" s="192"/>
      <c r="U859" s="198">
        <f t="shared" si="511"/>
        <v>14.05</v>
      </c>
      <c r="V859" s="199">
        <f t="shared" si="512"/>
        <v>14</v>
      </c>
      <c r="W859" s="72">
        <v>25995030000</v>
      </c>
      <c r="X859" s="56">
        <v>137617619000</v>
      </c>
      <c r="Y859" s="72"/>
      <c r="Z859" s="68"/>
      <c r="AA859" s="68"/>
      <c r="AB859" s="58">
        <f t="shared" si="499"/>
        <v>2.31</v>
      </c>
      <c r="AC859" s="198">
        <f t="shared" si="513"/>
        <v>28.551600000000001</v>
      </c>
      <c r="AD859" s="199">
        <f t="shared" si="514"/>
        <v>12</v>
      </c>
      <c r="AE859" s="195">
        <v>44</v>
      </c>
      <c r="AF859" s="54"/>
      <c r="AG859" s="491">
        <v>32</v>
      </c>
      <c r="AH859" s="60"/>
      <c r="AI859" s="55"/>
      <c r="AJ859" s="61"/>
      <c r="AK859" s="62"/>
      <c r="AL859" s="63"/>
      <c r="AM859" s="64"/>
      <c r="AN859" s="65"/>
      <c r="AO859" s="66"/>
    </row>
    <row r="860" spans="1:41" s="22" customFormat="1" ht="42" customHeight="1" x14ac:dyDescent="0.15">
      <c r="A860" s="286"/>
      <c r="B860" s="171"/>
      <c r="C860" s="118" t="s">
        <v>738</v>
      </c>
      <c r="D860" s="76"/>
      <c r="E860" s="335" t="s">
        <v>499</v>
      </c>
      <c r="F860" s="80"/>
      <c r="G860" s="231"/>
      <c r="H860" s="47"/>
      <c r="I860" s="187">
        <v>0.4</v>
      </c>
      <c r="J860" s="188">
        <v>0.3</v>
      </c>
      <c r="K860" s="188">
        <v>0.2</v>
      </c>
      <c r="L860" s="188">
        <v>0.1</v>
      </c>
      <c r="M860" s="188"/>
      <c r="N860" s="189">
        <f t="shared" si="510"/>
        <v>0.99999999999999989</v>
      </c>
      <c r="O860" s="190">
        <v>1.03</v>
      </c>
      <c r="P860" s="191">
        <v>35</v>
      </c>
      <c r="Q860" s="192">
        <v>34.4</v>
      </c>
      <c r="R860" s="193">
        <v>32.200000000000003</v>
      </c>
      <c r="S860" s="192">
        <v>32.200000000000003</v>
      </c>
      <c r="T860" s="192"/>
      <c r="U860" s="195">
        <f t="shared" si="511"/>
        <v>14</v>
      </c>
      <c r="V860" s="196">
        <f t="shared" si="512"/>
        <v>14</v>
      </c>
      <c r="W860" s="68">
        <v>5445021000</v>
      </c>
      <c r="X860" s="72">
        <v>35760249000</v>
      </c>
      <c r="Y860" s="68">
        <v>165986132000</v>
      </c>
      <c r="Z860" s="68"/>
      <c r="AA860" s="292"/>
      <c r="AB860" s="58">
        <f t="shared" si="499"/>
        <v>1.4</v>
      </c>
      <c r="AC860" s="195">
        <f t="shared" si="513"/>
        <v>17.303999999999998</v>
      </c>
      <c r="AD860" s="199">
        <f t="shared" si="514"/>
        <v>12</v>
      </c>
      <c r="AE860" s="195">
        <v>44</v>
      </c>
      <c r="AF860" s="54"/>
      <c r="AG860" s="491">
        <v>32</v>
      </c>
      <c r="AH860" s="60"/>
      <c r="AI860" s="55"/>
      <c r="AJ860" s="61"/>
      <c r="AK860" s="62"/>
      <c r="AL860" s="63"/>
      <c r="AM860" s="64"/>
      <c r="AN860" s="65"/>
      <c r="AO860" s="66"/>
    </row>
    <row r="861" spans="1:41" s="22" customFormat="1" ht="45.75" customHeight="1" x14ac:dyDescent="0.15">
      <c r="A861" s="286"/>
      <c r="B861" s="171"/>
      <c r="C861" s="220" t="s">
        <v>610</v>
      </c>
      <c r="D861" s="73" t="s">
        <v>697</v>
      </c>
      <c r="E861" s="80" t="s">
        <v>739</v>
      </c>
      <c r="F861" s="243" t="s">
        <v>740</v>
      </c>
      <c r="G861" s="336"/>
      <c r="H861" s="359" t="s">
        <v>741</v>
      </c>
      <c r="I861" s="187">
        <v>0.5</v>
      </c>
      <c r="J861" s="188">
        <v>0.17</v>
      </c>
      <c r="K861" s="188">
        <v>0.13</v>
      </c>
      <c r="L861" s="188">
        <v>0.2</v>
      </c>
      <c r="M861" s="188"/>
      <c r="N861" s="189">
        <f t="shared" si="510"/>
        <v>1</v>
      </c>
      <c r="O861" s="190"/>
      <c r="P861" s="191"/>
      <c r="Q861" s="192"/>
      <c r="R861" s="193"/>
      <c r="S861" s="192"/>
      <c r="T861" s="192"/>
      <c r="U861" s="198"/>
      <c r="V861" s="199"/>
      <c r="W861" s="68"/>
      <c r="X861" s="68"/>
      <c r="Y861" s="68"/>
      <c r="Z861" s="68"/>
      <c r="AA861" s="68"/>
      <c r="AB861" s="58">
        <f t="shared" si="499"/>
        <v>0</v>
      </c>
      <c r="AC861" s="198"/>
      <c r="AD861" s="199"/>
      <c r="AE861" s="195"/>
      <c r="AF861" s="54"/>
      <c r="AG861" s="491">
        <v>32</v>
      </c>
      <c r="AH861" s="60"/>
      <c r="AI861" s="55"/>
      <c r="AJ861" s="61"/>
      <c r="AK861" s="62"/>
      <c r="AL861" s="63"/>
      <c r="AM861" s="64"/>
      <c r="AN861" s="65"/>
      <c r="AO861" s="66"/>
    </row>
    <row r="862" spans="1:41" s="22" customFormat="1" ht="54" customHeight="1" x14ac:dyDescent="0.15">
      <c r="A862" s="286"/>
      <c r="B862" s="171"/>
      <c r="C862" s="80"/>
      <c r="D862" s="360"/>
      <c r="E862" s="80"/>
      <c r="F862" s="80" t="s">
        <v>703</v>
      </c>
      <c r="G862" s="231" t="s">
        <v>701</v>
      </c>
      <c r="H862" s="210" t="s">
        <v>742</v>
      </c>
      <c r="I862" s="187">
        <v>0.28999999999999998</v>
      </c>
      <c r="J862" s="188">
        <v>0.26</v>
      </c>
      <c r="K862" s="188">
        <v>0.1</v>
      </c>
      <c r="L862" s="188">
        <v>0.2</v>
      </c>
      <c r="M862" s="188">
        <v>0.15</v>
      </c>
      <c r="N862" s="189">
        <f t="shared" si="510"/>
        <v>1</v>
      </c>
      <c r="O862" s="190">
        <v>1.03</v>
      </c>
      <c r="P862" s="191">
        <v>33.6</v>
      </c>
      <c r="Q862" s="192">
        <v>35</v>
      </c>
      <c r="R862" s="192">
        <v>34.4</v>
      </c>
      <c r="S862" s="192">
        <v>32.200000000000003</v>
      </c>
      <c r="T862" s="192">
        <v>35</v>
      </c>
      <c r="U862" s="198">
        <f>ROUND((((P862*14/35*I862)+(Q862*14/35*J862)+(R862*14/35*K862)+(S862*14/35*L862)+(T862*14/35*M862))*O862),2)</f>
        <v>14</v>
      </c>
      <c r="V862" s="199">
        <f>IF(U862&gt;=14,14,U862)</f>
        <v>14</v>
      </c>
      <c r="W862" s="68">
        <v>52725536000</v>
      </c>
      <c r="X862" s="68"/>
      <c r="Y862" s="68">
        <v>3100000000</v>
      </c>
      <c r="Z862" s="68">
        <v>101700000000</v>
      </c>
      <c r="AA862" s="68">
        <v>5618938000</v>
      </c>
      <c r="AB862" s="58">
        <f t="shared" si="499"/>
        <v>1.1100000000000001</v>
      </c>
      <c r="AC862" s="198">
        <f>12*AB862*O862</f>
        <v>13.7196</v>
      </c>
      <c r="AD862" s="199">
        <f>IF(AC862&gt;=12,12,AC862)</f>
        <v>12</v>
      </c>
      <c r="AE862" s="195">
        <v>44</v>
      </c>
      <c r="AF862" s="54"/>
      <c r="AG862" s="491">
        <v>32</v>
      </c>
      <c r="AH862" s="60"/>
      <c r="AI862" s="55"/>
      <c r="AJ862" s="61"/>
      <c r="AK862" s="62"/>
      <c r="AL862" s="63"/>
      <c r="AM862" s="64"/>
      <c r="AN862" s="65"/>
      <c r="AO862" s="66"/>
    </row>
    <row r="863" spans="1:41" s="22" customFormat="1" ht="42" customHeight="1" x14ac:dyDescent="0.15">
      <c r="A863" s="286"/>
      <c r="B863" s="171" t="s">
        <v>743</v>
      </c>
      <c r="C863" s="76" t="s">
        <v>625</v>
      </c>
      <c r="D863" s="76" t="s">
        <v>744</v>
      </c>
      <c r="E863" s="335" t="s">
        <v>745</v>
      </c>
      <c r="F863" s="80" t="s">
        <v>746</v>
      </c>
      <c r="G863" s="231"/>
      <c r="H863" s="210" t="s">
        <v>747</v>
      </c>
      <c r="I863" s="187">
        <v>0.35</v>
      </c>
      <c r="J863" s="188">
        <v>0.2</v>
      </c>
      <c r="K863" s="188">
        <v>0.2</v>
      </c>
      <c r="L863" s="188">
        <v>0.25</v>
      </c>
      <c r="M863" s="188"/>
      <c r="N863" s="189">
        <f t="shared" si="510"/>
        <v>1</v>
      </c>
      <c r="O863" s="190">
        <v>1.03</v>
      </c>
      <c r="P863" s="191">
        <v>35</v>
      </c>
      <c r="Q863" s="192">
        <v>34.4</v>
      </c>
      <c r="R863" s="193">
        <v>32.200000000000003</v>
      </c>
      <c r="S863" s="192">
        <v>32.200000000000003</v>
      </c>
      <c r="T863" s="192"/>
      <c r="U863" s="195">
        <f>ROUND((((P863*14/35*I863)+(Q863*14/35*J863)+(R863*14/35*K863)+(S863*14/35*L863)+(T863*14/35*M863))*O863),2)</f>
        <v>13.85</v>
      </c>
      <c r="V863" s="196">
        <f>IF(U863&gt;=14,14,U863)</f>
        <v>13.85</v>
      </c>
      <c r="W863" s="68"/>
      <c r="X863" s="72"/>
      <c r="Y863" s="68"/>
      <c r="Z863" s="68"/>
      <c r="AA863" s="292"/>
      <c r="AB863" s="58">
        <f t="shared" si="499"/>
        <v>0</v>
      </c>
      <c r="AC863" s="195">
        <f>12*AB863*O863</f>
        <v>0</v>
      </c>
      <c r="AD863" s="199">
        <f>IF(AC863&gt;=12,12,AC863)</f>
        <v>0</v>
      </c>
      <c r="AE863" s="195">
        <v>44</v>
      </c>
      <c r="AF863" s="54"/>
      <c r="AG863" s="491">
        <v>32</v>
      </c>
      <c r="AH863" s="60"/>
      <c r="AI863" s="55"/>
      <c r="AJ863" s="61"/>
      <c r="AK863" s="62"/>
      <c r="AL863" s="63"/>
      <c r="AM863" s="64"/>
      <c r="AN863" s="65"/>
      <c r="AO863" s="66"/>
    </row>
    <row r="864" spans="1:41" s="22" customFormat="1" ht="54" customHeight="1" x14ac:dyDescent="0.15">
      <c r="A864" s="286"/>
      <c r="B864" s="171" t="s">
        <v>748</v>
      </c>
      <c r="C864" s="80" t="s">
        <v>749</v>
      </c>
      <c r="D864" s="293" t="s">
        <v>750</v>
      </c>
      <c r="E864" s="80" t="s">
        <v>751</v>
      </c>
      <c r="F864" s="80"/>
      <c r="G864" s="76"/>
      <c r="H864" s="210" t="s">
        <v>752</v>
      </c>
      <c r="I864" s="187">
        <v>0.45</v>
      </c>
      <c r="J864" s="188">
        <v>0.3</v>
      </c>
      <c r="K864" s="188">
        <v>0.25</v>
      </c>
      <c r="L864" s="188"/>
      <c r="M864" s="188"/>
      <c r="N864" s="189">
        <f t="shared" si="510"/>
        <v>1</v>
      </c>
      <c r="O864" s="190">
        <v>1.03</v>
      </c>
      <c r="P864" s="191">
        <v>34.700000000000003</v>
      </c>
      <c r="Q864" s="192">
        <v>33.6</v>
      </c>
      <c r="R864" s="192">
        <v>33.200000000000003</v>
      </c>
      <c r="S864" s="192"/>
      <c r="T864" s="192"/>
      <c r="U864" s="198">
        <f>ROUND((((P864*14/35*I864)+(Q864*14/35*J864)+(R864*14/35*K864)+(S864*14/35*L864)+(T864*14/35*M864))*O864),2)</f>
        <v>14.01</v>
      </c>
      <c r="V864" s="199">
        <f>IF(U864&gt;=14,14,U864)</f>
        <v>14</v>
      </c>
      <c r="W864" s="68">
        <v>52725536000</v>
      </c>
      <c r="X864" s="68">
        <v>6185000000</v>
      </c>
      <c r="Y864" s="68">
        <v>3100000000</v>
      </c>
      <c r="Z864" s="68">
        <v>101700000000</v>
      </c>
      <c r="AA864" s="68"/>
      <c r="AB864" s="58">
        <f t="shared" si="499"/>
        <v>0.8</v>
      </c>
      <c r="AC864" s="198">
        <f>12*AB864*O864</f>
        <v>9.8880000000000017</v>
      </c>
      <c r="AD864" s="199">
        <f>IF(AC864&gt;=12,12,AC864)</f>
        <v>9.8880000000000017</v>
      </c>
      <c r="AE864" s="195">
        <v>44</v>
      </c>
      <c r="AF864" s="54"/>
      <c r="AG864" s="491">
        <v>32</v>
      </c>
      <c r="AH864" s="60"/>
      <c r="AI864" s="55"/>
      <c r="AJ864" s="61"/>
      <c r="AK864" s="62"/>
      <c r="AL864" s="63"/>
      <c r="AM864" s="64"/>
      <c r="AN864" s="65"/>
      <c r="AO864" s="66"/>
    </row>
    <row r="865" spans="1:41" s="22" customFormat="1" ht="54" customHeight="1" x14ac:dyDescent="0.15">
      <c r="A865" s="286"/>
      <c r="B865" s="171" t="s">
        <v>748</v>
      </c>
      <c r="C865" s="80" t="s">
        <v>753</v>
      </c>
      <c r="D865" s="293" t="s">
        <v>754</v>
      </c>
      <c r="E865" s="80" t="s">
        <v>755</v>
      </c>
      <c r="F865" s="80"/>
      <c r="G865" s="76"/>
      <c r="H865" s="210" t="s">
        <v>754</v>
      </c>
      <c r="I865" s="187">
        <v>0.40500000000000003</v>
      </c>
      <c r="J865" s="188">
        <v>0.39500000000000002</v>
      </c>
      <c r="K865" s="188">
        <v>0.2</v>
      </c>
      <c r="L865" s="188"/>
      <c r="M865" s="188"/>
      <c r="N865" s="189">
        <f t="shared" si="510"/>
        <v>1</v>
      </c>
      <c r="O865" s="190">
        <v>1.03</v>
      </c>
      <c r="P865" s="191">
        <v>34.700000000000003</v>
      </c>
      <c r="Q865" s="192">
        <v>33.200000000000003</v>
      </c>
      <c r="R865" s="192">
        <v>34.4</v>
      </c>
      <c r="S865" s="192"/>
      <c r="T865" s="192"/>
      <c r="U865" s="198">
        <f>ROUND((((P865*14/35*I865)+(Q865*14/35*J865)+(R865*14/35*K865)+(S865*14/35*L865)+(T865*14/35*M865))*O865),2)</f>
        <v>14.03</v>
      </c>
      <c r="V865" s="199">
        <f>IF(U865&gt;=14,14,U865)</f>
        <v>14</v>
      </c>
      <c r="W865" s="68"/>
      <c r="X865" s="68">
        <v>100000000000</v>
      </c>
      <c r="Y865" s="68">
        <v>3004682000</v>
      </c>
      <c r="Z865" s="68"/>
      <c r="AA865" s="68"/>
      <c r="AB865" s="58">
        <f t="shared" si="499"/>
        <v>1.21</v>
      </c>
      <c r="AC865" s="198">
        <f>12*AB865*O865</f>
        <v>14.9556</v>
      </c>
      <c r="AD865" s="199">
        <f>IF(AC865&gt;=12,12,AC865)</f>
        <v>12</v>
      </c>
      <c r="AE865" s="195">
        <v>44</v>
      </c>
      <c r="AF865" s="54"/>
      <c r="AG865" s="491">
        <v>32</v>
      </c>
      <c r="AH865" s="60"/>
      <c r="AI865" s="55"/>
      <c r="AJ865" s="61"/>
      <c r="AK865" s="62"/>
      <c r="AL865" s="63"/>
      <c r="AM865" s="64"/>
      <c r="AN865" s="65"/>
      <c r="AO865" s="66"/>
    </row>
    <row r="866" spans="1:41" s="22" customFormat="1" ht="54" customHeight="1" x14ac:dyDescent="0.15">
      <c r="A866" s="286"/>
      <c r="B866" s="171" t="s">
        <v>105</v>
      </c>
      <c r="C866" s="80" t="s">
        <v>756</v>
      </c>
      <c r="D866" s="243" t="s">
        <v>82</v>
      </c>
      <c r="E866" s="243" t="s">
        <v>571</v>
      </c>
      <c r="F866" s="76" t="s">
        <v>757</v>
      </c>
      <c r="G866" s="76"/>
      <c r="H866" s="210" t="s">
        <v>82</v>
      </c>
      <c r="I866" s="187">
        <v>0.45</v>
      </c>
      <c r="J866" s="188">
        <v>0.3</v>
      </c>
      <c r="K866" s="188">
        <v>0.11</v>
      </c>
      <c r="L866" s="188">
        <v>0.14000000000000001</v>
      </c>
      <c r="M866" s="188"/>
      <c r="N866" s="189">
        <f t="shared" si="510"/>
        <v>1</v>
      </c>
      <c r="O866" s="190">
        <v>1.03</v>
      </c>
      <c r="P866" s="191">
        <v>32.200000000000003</v>
      </c>
      <c r="Q866" s="192">
        <v>32.200000000000003</v>
      </c>
      <c r="R866" s="192">
        <v>34.4</v>
      </c>
      <c r="S866" s="192">
        <v>34.700000000000003</v>
      </c>
      <c r="T866" s="192"/>
      <c r="U866" s="198">
        <f>ROUND((((P866*14/35*I866)+(Q866*14/35*J866)+(R866*14/35*K866)+(S866*14/35*L866)+(T866*14/35*M866))*O866),2)</f>
        <v>13.51</v>
      </c>
      <c r="V866" s="199">
        <f>IF(U866&gt;=14,14,U866)</f>
        <v>13.51</v>
      </c>
      <c r="W866" s="72">
        <v>68000000000</v>
      </c>
      <c r="X866" s="68">
        <v>25698113000</v>
      </c>
      <c r="Y866" s="68">
        <v>27145201000</v>
      </c>
      <c r="Z866" s="68">
        <v>3700000000</v>
      </c>
      <c r="AA866" s="68"/>
      <c r="AB866" s="58">
        <f t="shared" si="499"/>
        <v>1.27</v>
      </c>
      <c r="AC866" s="198">
        <f>12*AB866*O866</f>
        <v>15.6972</v>
      </c>
      <c r="AD866" s="199">
        <f>IF(AC866&gt;=12,12,AC866)</f>
        <v>12</v>
      </c>
      <c r="AE866" s="195">
        <v>44</v>
      </c>
      <c r="AF866" s="54"/>
      <c r="AG866" s="491">
        <v>32</v>
      </c>
      <c r="AH866" s="60"/>
      <c r="AI866" s="55"/>
      <c r="AJ866" s="61"/>
      <c r="AK866" s="62"/>
      <c r="AL866" s="63"/>
      <c r="AM866" s="64"/>
      <c r="AN866" s="65"/>
      <c r="AO866" s="66"/>
    </row>
    <row r="867" spans="1:41" s="22" customFormat="1" ht="54" customHeight="1" x14ac:dyDescent="0.15">
      <c r="A867" s="286"/>
      <c r="B867" s="171"/>
      <c r="C867" s="80"/>
      <c r="D867" s="293"/>
      <c r="E867" s="80"/>
      <c r="F867" s="80"/>
      <c r="G867" s="76"/>
      <c r="H867" s="210"/>
      <c r="I867" s="187"/>
      <c r="J867" s="188"/>
      <c r="K867" s="188"/>
      <c r="L867" s="188"/>
      <c r="M867" s="188"/>
      <c r="N867" s="189"/>
      <c r="O867" s="190"/>
      <c r="P867" s="191"/>
      <c r="Q867" s="192"/>
      <c r="R867" s="192"/>
      <c r="S867" s="192"/>
      <c r="T867" s="192"/>
      <c r="U867" s="198"/>
      <c r="V867" s="199"/>
      <c r="W867" s="68"/>
      <c r="X867" s="68"/>
      <c r="Y867" s="68"/>
      <c r="Z867" s="68"/>
      <c r="AA867" s="68"/>
      <c r="AB867" s="58">
        <f t="shared" si="499"/>
        <v>0</v>
      </c>
      <c r="AC867" s="198"/>
      <c r="AD867" s="199"/>
      <c r="AE867" s="195"/>
      <c r="AF867" s="54"/>
      <c r="AG867" s="491">
        <v>32</v>
      </c>
      <c r="AH867" s="60"/>
      <c r="AI867" s="55"/>
      <c r="AJ867" s="61"/>
      <c r="AK867" s="62"/>
      <c r="AL867" s="63"/>
      <c r="AM867" s="64"/>
      <c r="AN867" s="65"/>
      <c r="AO867" s="66"/>
    </row>
    <row r="868" spans="1:41" s="22" customFormat="1" ht="54" customHeight="1" x14ac:dyDescent="0.15">
      <c r="A868" s="286"/>
      <c r="B868" s="171"/>
      <c r="C868" s="80" t="s">
        <v>758</v>
      </c>
      <c r="D868" s="243"/>
      <c r="E868" s="295"/>
      <c r="F868" s="76"/>
      <c r="G868" s="76"/>
      <c r="H868" s="210" t="s">
        <v>759</v>
      </c>
      <c r="I868" s="187">
        <v>0.7</v>
      </c>
      <c r="J868" s="188">
        <v>0.3</v>
      </c>
      <c r="K868" s="188"/>
      <c r="L868" s="188"/>
      <c r="M868" s="188"/>
      <c r="N868" s="189">
        <f>SUM(I868:M868)</f>
        <v>1</v>
      </c>
      <c r="O868" s="190">
        <v>1.03</v>
      </c>
      <c r="P868" s="191">
        <v>33.6</v>
      </c>
      <c r="Q868" s="192">
        <v>32.200000000000003</v>
      </c>
      <c r="R868" s="192">
        <v>34.4</v>
      </c>
      <c r="S868" s="192"/>
      <c r="T868" s="192"/>
      <c r="U868" s="198">
        <f>ROUND((((P868*14/35*I868)+(Q868*14/35*J868)+(R868*14/35*K868)+(S868*14/35*L868)+(T868*14/35*M868))*O868),2)</f>
        <v>13.67</v>
      </c>
      <c r="V868" s="199">
        <f>IF(U868&gt;=14,14,U868)</f>
        <v>13.67</v>
      </c>
      <c r="W868" s="72">
        <v>43000000000</v>
      </c>
      <c r="X868" s="68">
        <v>25698113000</v>
      </c>
      <c r="Y868" s="68"/>
      <c r="Z868" s="68"/>
      <c r="AA868" s="68"/>
      <c r="AB868" s="58">
        <f t="shared" si="499"/>
        <v>1.1499999999999999</v>
      </c>
      <c r="AC868" s="198">
        <f>12*AB868*O868</f>
        <v>14.213999999999999</v>
      </c>
      <c r="AD868" s="199">
        <f>IF(AC868&gt;=12,12,AC868)</f>
        <v>12</v>
      </c>
      <c r="AE868" s="195">
        <v>44</v>
      </c>
      <c r="AF868" s="54"/>
      <c r="AG868" s="491">
        <v>32</v>
      </c>
      <c r="AH868" s="60"/>
      <c r="AI868" s="55"/>
      <c r="AJ868" s="61"/>
      <c r="AK868" s="62"/>
      <c r="AL868" s="63"/>
      <c r="AM868" s="64"/>
      <c r="AN868" s="65"/>
      <c r="AO868" s="66"/>
    </row>
    <row r="869" spans="1:41" s="22" customFormat="1" ht="54" customHeight="1" x14ac:dyDescent="0.15">
      <c r="A869" s="286"/>
      <c r="B869" s="171"/>
      <c r="C869" s="113" t="s">
        <v>760</v>
      </c>
      <c r="D869" s="243"/>
      <c r="E869" s="276"/>
      <c r="F869" s="76" t="s">
        <v>761</v>
      </c>
      <c r="G869" s="76"/>
      <c r="H869" s="210"/>
      <c r="I869" s="187">
        <v>0.5</v>
      </c>
      <c r="J869" s="188">
        <v>0.1</v>
      </c>
      <c r="K869" s="188">
        <v>0.2</v>
      </c>
      <c r="L869" s="188">
        <v>0.2</v>
      </c>
      <c r="M869" s="188"/>
      <c r="N869" s="189">
        <f>SUM(I869:M869)</f>
        <v>1</v>
      </c>
      <c r="O869" s="190">
        <v>1.03</v>
      </c>
      <c r="P869" s="191">
        <v>35</v>
      </c>
      <c r="Q869" s="192">
        <v>34.4</v>
      </c>
      <c r="R869" s="192">
        <v>32.200000000000003</v>
      </c>
      <c r="S869" s="192">
        <v>33.200000000000003</v>
      </c>
      <c r="T869" s="192"/>
      <c r="U869" s="198">
        <f>ROUND((((P869*14/35*I869)+(Q869*14/35*J869)+(R869*14/35*K869)+(S869*14/35*L869)+(T869*14/35*M869))*O869),2)</f>
        <v>14.02</v>
      </c>
      <c r="V869" s="199">
        <f>IF(U869&gt;=14,14,U869)</f>
        <v>14</v>
      </c>
      <c r="W869" s="72">
        <v>140000000000</v>
      </c>
      <c r="X869" s="68"/>
      <c r="Y869" s="68"/>
      <c r="Z869" s="68">
        <v>33639323000</v>
      </c>
      <c r="AA869" s="68"/>
      <c r="AB869" s="58">
        <f t="shared" ref="AB869:AB932" si="515">ROUND(((((W869*I869)+(X869*J869)+(Y869*K869)+(Z869*L869)+(AA869*M869))/$L$2)),2)</f>
        <v>2.3199999999999998</v>
      </c>
      <c r="AC869" s="198">
        <f>12*AB869*O869</f>
        <v>28.675199999999997</v>
      </c>
      <c r="AD869" s="199">
        <f>IF(AC869&gt;=12,12,AC869)</f>
        <v>12</v>
      </c>
      <c r="AE869" s="195">
        <v>44</v>
      </c>
      <c r="AF869" s="54"/>
      <c r="AG869" s="491">
        <v>32</v>
      </c>
      <c r="AH869" s="60"/>
      <c r="AI869" s="55"/>
      <c r="AJ869" s="61"/>
      <c r="AK869" s="62"/>
      <c r="AL869" s="63"/>
      <c r="AM869" s="64"/>
      <c r="AN869" s="65"/>
      <c r="AO869" s="66"/>
    </row>
    <row r="870" spans="1:41" s="22" customFormat="1" ht="54" customHeight="1" x14ac:dyDescent="0.15">
      <c r="A870" s="286"/>
      <c r="B870" s="171"/>
      <c r="C870" s="80" t="s">
        <v>762</v>
      </c>
      <c r="D870" s="243"/>
      <c r="E870" s="295" t="s">
        <v>763</v>
      </c>
      <c r="F870" s="231" t="s">
        <v>764</v>
      </c>
      <c r="G870" s="76"/>
      <c r="H870" s="210" t="s">
        <v>759</v>
      </c>
      <c r="I870" s="187">
        <v>0.6</v>
      </c>
      <c r="J870" s="188">
        <v>0.3</v>
      </c>
      <c r="K870" s="188">
        <v>0.1</v>
      </c>
      <c r="L870" s="188"/>
      <c r="M870" s="188"/>
      <c r="N870" s="189">
        <f>SUM(I870:M870)</f>
        <v>0.99999999999999989</v>
      </c>
      <c r="O870" s="190">
        <v>1.03</v>
      </c>
      <c r="P870" s="191">
        <v>33.6</v>
      </c>
      <c r="Q870" s="192">
        <v>32.200000000000003</v>
      </c>
      <c r="R870" s="192">
        <v>34.700000000000003</v>
      </c>
      <c r="S870" s="192"/>
      <c r="T870" s="192"/>
      <c r="U870" s="198">
        <f>ROUND((((P870*14/35*I870)+(Q870*14/35*J870)+(R870*14/35*K870)+(S870*14/35*L870)+(T870*14/35*M870))*O870),2)</f>
        <v>13.72</v>
      </c>
      <c r="V870" s="199">
        <f>IF(U870&gt;=14,14,U870)</f>
        <v>13.72</v>
      </c>
      <c r="W870" s="72">
        <v>48400000000</v>
      </c>
      <c r="X870" s="68">
        <v>25698113000</v>
      </c>
      <c r="Y870" s="68">
        <v>3700000000</v>
      </c>
      <c r="Z870" s="68"/>
      <c r="AA870" s="68"/>
      <c r="AB870" s="58">
        <f t="shared" si="515"/>
        <v>1.1200000000000001</v>
      </c>
      <c r="AC870" s="198">
        <f>12*AB870*O870</f>
        <v>13.843200000000001</v>
      </c>
      <c r="AD870" s="199">
        <f>IF(AC870&gt;=12,12,AC870)</f>
        <v>12</v>
      </c>
      <c r="AE870" s="195">
        <v>44</v>
      </c>
      <c r="AF870" s="54"/>
      <c r="AG870" s="491">
        <v>32</v>
      </c>
      <c r="AH870" s="60"/>
      <c r="AI870" s="55"/>
      <c r="AJ870" s="61"/>
      <c r="AK870" s="62"/>
      <c r="AL870" s="63"/>
      <c r="AM870" s="64"/>
      <c r="AN870" s="65"/>
      <c r="AO870" s="66"/>
    </row>
    <row r="871" spans="1:41" s="22" customFormat="1" ht="42" customHeight="1" x14ac:dyDescent="0.15">
      <c r="A871" s="286"/>
      <c r="B871" s="171"/>
      <c r="C871" s="76" t="s">
        <v>765</v>
      </c>
      <c r="D871" s="80"/>
      <c r="E871" s="180" t="s">
        <v>766</v>
      </c>
      <c r="F871" s="287" t="s">
        <v>499</v>
      </c>
      <c r="G871" s="73"/>
      <c r="H871" s="210"/>
      <c r="I871" s="187">
        <v>0.2</v>
      </c>
      <c r="J871" s="188">
        <v>0.3</v>
      </c>
      <c r="K871" s="188"/>
      <c r="L871" s="188">
        <v>0.5</v>
      </c>
      <c r="M871" s="188"/>
      <c r="N871" s="189">
        <f>SUM(I871:M871)</f>
        <v>1</v>
      </c>
      <c r="O871" s="190">
        <v>1.03</v>
      </c>
      <c r="P871" s="191">
        <v>35</v>
      </c>
      <c r="Q871" s="192">
        <v>32.200000000000003</v>
      </c>
      <c r="R871" s="192"/>
      <c r="S871" s="192">
        <v>33.6</v>
      </c>
      <c r="T871" s="194"/>
      <c r="U871" s="195">
        <f>ROUND((((P871*14/35*I871)+(Q871*14/35*J871)+(R871*14/35*K871)+(S871*14/35*L871)+(T871*14/35*M871))*O871),2)</f>
        <v>13.79</v>
      </c>
      <c r="V871" s="196">
        <f>IF(U871&gt;=14,14,U871)</f>
        <v>13.79</v>
      </c>
      <c r="W871" s="68">
        <v>12000000000</v>
      </c>
      <c r="X871" s="68">
        <v>25000000000</v>
      </c>
      <c r="Y871" s="68"/>
      <c r="Z871" s="68">
        <v>52725536000</v>
      </c>
      <c r="AA871" s="68"/>
      <c r="AB871" s="58">
        <f t="shared" si="515"/>
        <v>1.1000000000000001</v>
      </c>
      <c r="AC871" s="195">
        <f>12*AB871*O871</f>
        <v>13.596000000000002</v>
      </c>
      <c r="AD871" s="199">
        <f>IF(AC871&gt;=12,12,AC871)</f>
        <v>12</v>
      </c>
      <c r="AE871" s="195">
        <v>44</v>
      </c>
      <c r="AF871" s="54"/>
      <c r="AG871" s="491">
        <v>32</v>
      </c>
      <c r="AH871" s="60"/>
      <c r="AI871" s="55"/>
      <c r="AJ871" s="61"/>
      <c r="AK871" s="62"/>
      <c r="AL871" s="63"/>
      <c r="AM871" s="64"/>
      <c r="AN871" s="65"/>
      <c r="AO871" s="66"/>
    </row>
    <row r="872" spans="1:41" s="22" customFormat="1" ht="42" customHeight="1" x14ac:dyDescent="0.15">
      <c r="A872" s="286"/>
      <c r="B872" s="171"/>
      <c r="C872" s="76"/>
      <c r="D872" s="295"/>
      <c r="E872" s="180" t="s">
        <v>714</v>
      </c>
      <c r="F872" s="231" t="s">
        <v>767</v>
      </c>
      <c r="G872" s="73"/>
      <c r="H872" s="361"/>
      <c r="I872" s="187"/>
      <c r="J872" s="188"/>
      <c r="K872" s="188"/>
      <c r="L872" s="188"/>
      <c r="M872" s="188"/>
      <c r="N872" s="189"/>
      <c r="O872" s="190"/>
      <c r="P872" s="191"/>
      <c r="Q872" s="192"/>
      <c r="R872" s="193"/>
      <c r="S872" s="192"/>
      <c r="T872" s="194"/>
      <c r="U872" s="195"/>
      <c r="V872" s="196"/>
      <c r="W872" s="68"/>
      <c r="X872" s="68"/>
      <c r="Y872" s="68"/>
      <c r="Z872" s="68"/>
      <c r="AA872" s="68"/>
      <c r="AB872" s="58">
        <f t="shared" si="515"/>
        <v>0</v>
      </c>
      <c r="AC872" s="195"/>
      <c r="AD872" s="199"/>
      <c r="AE872" s="195"/>
      <c r="AF872" s="54"/>
      <c r="AG872" s="491">
        <v>32</v>
      </c>
      <c r="AH872" s="60"/>
      <c r="AI872" s="55"/>
      <c r="AJ872" s="61"/>
      <c r="AK872" s="62"/>
      <c r="AL872" s="63"/>
      <c r="AM872" s="64"/>
      <c r="AN872" s="65"/>
      <c r="AO872" s="66"/>
    </row>
    <row r="873" spans="1:41" s="22" customFormat="1" ht="45.75" customHeight="1" x14ac:dyDescent="0.15">
      <c r="A873" s="286"/>
      <c r="B873" s="171"/>
      <c r="C873" s="76"/>
      <c r="D873" s="73"/>
      <c r="E873" s="104"/>
      <c r="F873" s="295"/>
      <c r="G873" s="336"/>
      <c r="H873" s="359"/>
      <c r="I873" s="187"/>
      <c r="J873" s="188"/>
      <c r="K873" s="188"/>
      <c r="L873" s="188"/>
      <c r="M873" s="188"/>
      <c r="N873" s="189"/>
      <c r="O873" s="190"/>
      <c r="P873" s="191"/>
      <c r="Q873" s="192"/>
      <c r="R873" s="193"/>
      <c r="S873" s="192"/>
      <c r="T873" s="192"/>
      <c r="U873" s="198"/>
      <c r="V873" s="199"/>
      <c r="W873" s="68"/>
      <c r="X873" s="68"/>
      <c r="Y873" s="68"/>
      <c r="Z873" s="68"/>
      <c r="AA873" s="68"/>
      <c r="AB873" s="58">
        <f t="shared" si="515"/>
        <v>0</v>
      </c>
      <c r="AC873" s="198"/>
      <c r="AD873" s="199"/>
      <c r="AE873" s="195"/>
      <c r="AF873" s="54"/>
      <c r="AG873" s="491">
        <v>32</v>
      </c>
      <c r="AH873" s="60"/>
      <c r="AI873" s="55"/>
      <c r="AJ873" s="61"/>
      <c r="AK873" s="62"/>
      <c r="AL873" s="63"/>
      <c r="AM873" s="64"/>
      <c r="AN873" s="65"/>
      <c r="AO873" s="66"/>
    </row>
    <row r="874" spans="1:41" s="22" customFormat="1" ht="42" customHeight="1" x14ac:dyDescent="0.15">
      <c r="A874" s="286"/>
      <c r="B874" s="171"/>
      <c r="C874" s="80"/>
      <c r="D874" s="76"/>
      <c r="E874" s="335"/>
      <c r="F874" s="335"/>
      <c r="G874" s="73"/>
      <c r="H874" s="47" t="s">
        <v>768</v>
      </c>
      <c r="I874" s="187">
        <v>0.37</v>
      </c>
      <c r="J874" s="188">
        <v>0.43</v>
      </c>
      <c r="K874" s="188"/>
      <c r="L874" s="188">
        <v>0.2</v>
      </c>
      <c r="M874" s="188"/>
      <c r="N874" s="189">
        <f>SUM(I874:M874)</f>
        <v>1</v>
      </c>
      <c r="O874" s="190">
        <v>1.03</v>
      </c>
      <c r="P874" s="191">
        <v>34</v>
      </c>
      <c r="Q874" s="192">
        <v>35</v>
      </c>
      <c r="R874" s="192"/>
      <c r="S874" s="192">
        <v>32.200000000000003</v>
      </c>
      <c r="T874" s="194"/>
      <c r="U874" s="195">
        <f>ROUND((((P874*14/35*I874)+(Q874*14/35*J874)+(R874*14/35*K874)+(S874*14/35*L874)+(T874*14/35*M874))*O874),2)</f>
        <v>14.04</v>
      </c>
      <c r="V874" s="196">
        <f>IF(U874&gt;=14,14,U874)</f>
        <v>14</v>
      </c>
      <c r="W874" s="68"/>
      <c r="X874" s="68"/>
      <c r="Y874" s="68"/>
      <c r="Z874" s="68">
        <v>165986132000</v>
      </c>
      <c r="AA874" s="68"/>
      <c r="AB874" s="58">
        <f t="shared" si="515"/>
        <v>1.01</v>
      </c>
      <c r="AC874" s="195">
        <f>12*AB874*O874</f>
        <v>12.483600000000001</v>
      </c>
      <c r="AD874" s="199">
        <f>IF(AC874&gt;=12,12,AC874)</f>
        <v>12</v>
      </c>
      <c r="AE874" s="195">
        <v>44</v>
      </c>
      <c r="AF874" s="54"/>
      <c r="AG874" s="491">
        <v>32</v>
      </c>
      <c r="AH874" s="60"/>
      <c r="AI874" s="55"/>
      <c r="AJ874" s="61"/>
      <c r="AK874" s="62"/>
      <c r="AL874" s="63"/>
      <c r="AM874" s="64"/>
      <c r="AN874" s="65"/>
      <c r="AO874" s="66"/>
    </row>
    <row r="875" spans="1:41" s="22" customFormat="1" ht="40.5" customHeight="1" thickBot="1" x14ac:dyDescent="0.2">
      <c r="A875" s="286"/>
      <c r="B875" s="171"/>
      <c r="C875" s="113" t="s">
        <v>769</v>
      </c>
      <c r="D875" s="115" t="s">
        <v>675</v>
      </c>
      <c r="E875" s="325"/>
      <c r="F875" s="104"/>
      <c r="G875" s="78"/>
      <c r="H875" s="47"/>
      <c r="I875" s="187">
        <v>0.4</v>
      </c>
      <c r="J875" s="188">
        <v>0.3</v>
      </c>
      <c r="K875" s="188">
        <v>0.2</v>
      </c>
      <c r="L875" s="188">
        <v>0.1</v>
      </c>
      <c r="M875" s="188"/>
      <c r="N875" s="189">
        <f>SUM(I875:M875)</f>
        <v>0.99999999999999989</v>
      </c>
      <c r="O875" s="190">
        <v>1.03</v>
      </c>
      <c r="P875" s="191">
        <v>33.6</v>
      </c>
      <c r="Q875" s="192">
        <v>34.700000000000003</v>
      </c>
      <c r="R875" s="192">
        <v>33.6</v>
      </c>
      <c r="S875" s="192">
        <v>34.4</v>
      </c>
      <c r="T875" s="192"/>
      <c r="U875" s="198">
        <f>ROUND((((P875*14/35*I875)+(Q875*14/35*J875)+(R875*14/35*K875)+(S875*14/35*L875)+(T875*14/35*M875))*O875),2)</f>
        <v>14.01</v>
      </c>
      <c r="V875" s="199">
        <f>IF(U875&gt;=14,14,U875)</f>
        <v>14</v>
      </c>
      <c r="W875" s="68">
        <v>74227084000</v>
      </c>
      <c r="X875" s="68">
        <v>4906528000</v>
      </c>
      <c r="Y875" s="68">
        <v>31668898000</v>
      </c>
      <c r="Z875" s="68">
        <v>4000000000</v>
      </c>
      <c r="AA875" s="68"/>
      <c r="AB875" s="58">
        <f t="shared" si="515"/>
        <v>1.1499999999999999</v>
      </c>
      <c r="AC875" s="198">
        <f>12*AB875*O875</f>
        <v>14.213999999999999</v>
      </c>
      <c r="AD875" s="199">
        <f>IF(AC875&gt;=12,12,AC875)</f>
        <v>12</v>
      </c>
      <c r="AE875" s="195">
        <v>44</v>
      </c>
      <c r="AF875" s="54"/>
      <c r="AG875" s="491">
        <v>32</v>
      </c>
      <c r="AH875" s="60"/>
      <c r="AI875" s="55"/>
      <c r="AJ875" s="61"/>
      <c r="AK875" s="62"/>
      <c r="AL875" s="63"/>
      <c r="AM875" s="64"/>
      <c r="AN875" s="65"/>
      <c r="AO875" s="66"/>
    </row>
    <row r="876" spans="1:41" s="22" customFormat="1" ht="54" customHeight="1" x14ac:dyDescent="0.15">
      <c r="A876" s="286"/>
      <c r="B876" s="171"/>
      <c r="C876" s="220"/>
      <c r="D876" s="80"/>
      <c r="E876" s="343"/>
      <c r="F876" s="325"/>
      <c r="G876" s="231"/>
      <c r="H876" s="344"/>
      <c r="I876" s="187"/>
      <c r="J876" s="188"/>
      <c r="K876" s="188"/>
      <c r="L876" s="188"/>
      <c r="M876" s="188"/>
      <c r="N876" s="189"/>
      <c r="O876" s="190"/>
      <c r="P876" s="191"/>
      <c r="Q876" s="192"/>
      <c r="R876" s="193"/>
      <c r="S876" s="192"/>
      <c r="T876" s="192"/>
      <c r="U876" s="198"/>
      <c r="V876" s="199"/>
      <c r="W876" s="68"/>
      <c r="X876" s="68"/>
      <c r="Y876" s="68"/>
      <c r="Z876" s="68"/>
      <c r="AA876" s="68"/>
      <c r="AB876" s="58">
        <f t="shared" si="515"/>
        <v>0</v>
      </c>
      <c r="AC876" s="198"/>
      <c r="AD876" s="199"/>
      <c r="AE876" s="195"/>
      <c r="AF876" s="54"/>
      <c r="AG876" s="491">
        <v>32</v>
      </c>
      <c r="AH876" s="60"/>
      <c r="AI876" s="55"/>
      <c r="AJ876" s="61"/>
      <c r="AK876" s="62"/>
      <c r="AL876" s="63"/>
      <c r="AM876" s="64"/>
      <c r="AN876" s="65"/>
      <c r="AO876" s="66"/>
    </row>
    <row r="877" spans="1:41" s="22" customFormat="1" ht="42" customHeight="1" thickBot="1" x14ac:dyDescent="0.2">
      <c r="A877" s="286"/>
      <c r="B877" s="171"/>
      <c r="C877" s="76"/>
      <c r="D877" s="80" t="s">
        <v>770</v>
      </c>
      <c r="E877" s="335"/>
      <c r="F877" s="335"/>
      <c r="G877" s="73"/>
      <c r="H877" s="210"/>
      <c r="I877" s="187">
        <v>0.51</v>
      </c>
      <c r="J877" s="188">
        <v>0.49</v>
      </c>
      <c r="K877" s="362"/>
      <c r="L877" s="188"/>
      <c r="M877" s="188"/>
      <c r="N877" s="189">
        <f>SUM(I877:M877)</f>
        <v>1</v>
      </c>
      <c r="O877" s="190">
        <v>1.03</v>
      </c>
      <c r="P877" s="191">
        <v>34.4</v>
      </c>
      <c r="Q877" s="192">
        <v>33.6</v>
      </c>
      <c r="R877" s="193"/>
      <c r="S877" s="192"/>
      <c r="T877" s="194"/>
      <c r="U877" s="195">
        <f>ROUND((((P877*14/35*I877)+(Q877*14/35*J877)+(R877*14/35*K877)+(S877*14/35*L877)+(T877*14/35*M877))*O877),2)</f>
        <v>14.01</v>
      </c>
      <c r="V877" s="196">
        <f>IF(U877&gt;=14,14,U877)</f>
        <v>14</v>
      </c>
      <c r="W877" s="72">
        <v>35760249000</v>
      </c>
      <c r="X877" s="68">
        <v>107000000000</v>
      </c>
      <c r="Y877" s="68"/>
      <c r="Z877" s="68"/>
      <c r="AA877" s="68"/>
      <c r="AB877" s="58">
        <f t="shared" si="515"/>
        <v>2.14</v>
      </c>
      <c r="AC877" s="195">
        <f>12*AB877*O877</f>
        <v>26.450400000000002</v>
      </c>
      <c r="AD877" s="199">
        <f>IF(AC877&gt;=12,12,AC877)</f>
        <v>12</v>
      </c>
      <c r="AE877" s="195">
        <v>44</v>
      </c>
      <c r="AF877" s="54"/>
      <c r="AG877" s="491">
        <v>32</v>
      </c>
      <c r="AH877" s="60"/>
      <c r="AI877" s="55"/>
      <c r="AJ877" s="61"/>
      <c r="AK877" s="62"/>
      <c r="AL877" s="63"/>
      <c r="AM877" s="64"/>
      <c r="AN877" s="65"/>
      <c r="AO877" s="66"/>
    </row>
    <row r="878" spans="1:41" s="22" customFormat="1" ht="42" customHeight="1" x14ac:dyDescent="0.15">
      <c r="A878" s="286"/>
      <c r="B878" s="171"/>
      <c r="C878" s="363" t="s">
        <v>771</v>
      </c>
      <c r="D878" s="80"/>
      <c r="E878" s="334"/>
      <c r="F878" s="80"/>
      <c r="G878" s="73"/>
      <c r="H878" s="364"/>
      <c r="I878" s="187">
        <v>0.51</v>
      </c>
      <c r="J878" s="188">
        <v>0.49</v>
      </c>
      <c r="K878" s="188"/>
      <c r="L878" s="188"/>
      <c r="M878" s="188"/>
      <c r="N878" s="189">
        <f>SUM(I878:M878)</f>
        <v>1</v>
      </c>
      <c r="O878" s="190">
        <v>1.03</v>
      </c>
      <c r="P878" s="191">
        <v>34.4</v>
      </c>
      <c r="Q878" s="192">
        <v>33.6</v>
      </c>
      <c r="R878" s="193"/>
      <c r="S878" s="192"/>
      <c r="T878" s="192"/>
      <c r="U878" s="195">
        <f>ROUND((((P878*14/35*I878)+(Q878*14/35*J878)+(R878*14/35*K878)+(S878*14/35*L878)+(T878*14/35*M878))*O878),2)</f>
        <v>14.01</v>
      </c>
      <c r="V878" s="196">
        <f>IF(U878&gt;=14,14,U878)</f>
        <v>14</v>
      </c>
      <c r="W878" s="365">
        <v>34549667000</v>
      </c>
      <c r="X878" s="68">
        <v>52725536000</v>
      </c>
      <c r="Y878" s="68"/>
      <c r="Z878" s="292"/>
      <c r="AA878" s="292"/>
      <c r="AB878" s="58">
        <f t="shared" si="515"/>
        <v>1.32</v>
      </c>
      <c r="AC878" s="195">
        <f>12*AB878*O878</f>
        <v>16.315200000000001</v>
      </c>
      <c r="AD878" s="199">
        <f>IF(AC878&gt;=12,12,AC878)</f>
        <v>12</v>
      </c>
      <c r="AE878" s="195">
        <v>44</v>
      </c>
      <c r="AF878" s="54"/>
      <c r="AG878" s="491">
        <v>32</v>
      </c>
      <c r="AH878" s="60"/>
      <c r="AI878" s="55"/>
      <c r="AJ878" s="61"/>
      <c r="AK878" s="62"/>
      <c r="AL878" s="63"/>
      <c r="AM878" s="64"/>
      <c r="AN878" s="65"/>
      <c r="AO878" s="66"/>
    </row>
    <row r="879" spans="1:41" s="22" customFormat="1" ht="54" customHeight="1" thickBot="1" x14ac:dyDescent="0.2">
      <c r="A879" s="286"/>
      <c r="B879" s="171"/>
      <c r="C879" s="80" t="s">
        <v>772</v>
      </c>
      <c r="D879" s="243"/>
      <c r="E879" s="214" t="s">
        <v>773</v>
      </c>
      <c r="F879" s="76"/>
      <c r="G879" s="76"/>
      <c r="H879" s="210"/>
      <c r="I879" s="187"/>
      <c r="J879" s="188"/>
      <c r="K879" s="188"/>
      <c r="L879" s="188"/>
      <c r="M879" s="188"/>
      <c r="N879" s="189"/>
      <c r="O879" s="190"/>
      <c r="P879" s="191"/>
      <c r="Q879" s="192"/>
      <c r="R879" s="192"/>
      <c r="S879" s="192"/>
      <c r="T879" s="194"/>
      <c r="U879" s="198"/>
      <c r="V879" s="196"/>
      <c r="W879" s="72"/>
      <c r="X879" s="68"/>
      <c r="Y879" s="68"/>
      <c r="Z879" s="68"/>
      <c r="AA879" s="68"/>
      <c r="AB879" s="58">
        <f t="shared" si="515"/>
        <v>0</v>
      </c>
      <c r="AC879" s="198"/>
      <c r="AD879" s="199"/>
      <c r="AE879" s="195"/>
      <c r="AF879" s="54"/>
      <c r="AG879" s="491">
        <v>32</v>
      </c>
      <c r="AH879" s="60"/>
      <c r="AI879" s="55"/>
      <c r="AJ879" s="61"/>
      <c r="AK879" s="62"/>
      <c r="AL879" s="63"/>
      <c r="AM879" s="64"/>
      <c r="AN879" s="65"/>
      <c r="AO879" s="66"/>
    </row>
    <row r="880" spans="1:41" s="22" customFormat="1" ht="40.5" customHeight="1" x14ac:dyDescent="0.15">
      <c r="A880" s="286"/>
      <c r="B880" s="171"/>
      <c r="C880" s="80" t="s">
        <v>774</v>
      </c>
      <c r="D880" s="113" t="s">
        <v>775</v>
      </c>
      <c r="E880" s="80" t="s">
        <v>606</v>
      </c>
      <c r="F880" s="95"/>
      <c r="G880" s="95"/>
      <c r="H880" s="344"/>
      <c r="I880" s="187">
        <v>0.49</v>
      </c>
      <c r="J880" s="188">
        <v>0.51</v>
      </c>
      <c r="K880" s="188"/>
      <c r="L880" s="188"/>
      <c r="M880" s="188"/>
      <c r="N880" s="189">
        <f>SUM(I880:M880)</f>
        <v>1</v>
      </c>
      <c r="O880" s="190">
        <v>1.03</v>
      </c>
      <c r="P880" s="191">
        <v>34</v>
      </c>
      <c r="Q880" s="192">
        <v>33.200000000000003</v>
      </c>
      <c r="R880" s="192"/>
      <c r="S880" s="192"/>
      <c r="T880" s="194"/>
      <c r="U880" s="195">
        <f>ROUND((((P880*14/35*I880)+(Q880*14/35*J880)+(R880*14/35*K880)+(S880*14/35*L880)+(T880*14/35*M880))*O880),2)</f>
        <v>13.84</v>
      </c>
      <c r="V880" s="196">
        <f>IF(U880&gt;=14,14,U880)</f>
        <v>13.84</v>
      </c>
      <c r="W880" s="68">
        <v>50000000000</v>
      </c>
      <c r="X880" s="68">
        <v>31524273000</v>
      </c>
      <c r="Y880" s="68">
        <v>40000000000</v>
      </c>
      <c r="Z880" s="68"/>
      <c r="AA880" s="68"/>
      <c r="AB880" s="58">
        <f t="shared" si="515"/>
        <v>1.23</v>
      </c>
      <c r="AC880" s="195">
        <f>12*AB880*O880</f>
        <v>15.2028</v>
      </c>
      <c r="AD880" s="199">
        <f>IF(AC880&gt;=12,12,AC880)</f>
        <v>12</v>
      </c>
      <c r="AE880" s="195">
        <v>44</v>
      </c>
      <c r="AF880" s="54"/>
      <c r="AG880" s="491">
        <v>32</v>
      </c>
      <c r="AH880" s="60"/>
      <c r="AI880" s="55"/>
      <c r="AJ880" s="61"/>
      <c r="AK880" s="62"/>
      <c r="AL880" s="63"/>
      <c r="AM880" s="64"/>
      <c r="AN880" s="65"/>
      <c r="AO880" s="66"/>
    </row>
    <row r="881" spans="1:41" s="22" customFormat="1" ht="42" customHeight="1" x14ac:dyDescent="0.15">
      <c r="A881" s="286"/>
      <c r="B881" s="171"/>
      <c r="C881" s="366" t="s">
        <v>776</v>
      </c>
      <c r="D881" s="76"/>
      <c r="E881" s="104"/>
      <c r="F881" s="80"/>
      <c r="G881" s="231"/>
      <c r="H881" s="210"/>
      <c r="I881" s="187">
        <v>0.42</v>
      </c>
      <c r="J881" s="188">
        <v>0.43</v>
      </c>
      <c r="K881" s="188">
        <v>0.15</v>
      </c>
      <c r="L881" s="188"/>
      <c r="M881" s="188"/>
      <c r="N881" s="189">
        <f>SUM(I881:M881)</f>
        <v>1</v>
      </c>
      <c r="O881" s="190">
        <v>1.03</v>
      </c>
      <c r="P881" s="191">
        <v>33.6</v>
      </c>
      <c r="Q881" s="192">
        <v>35</v>
      </c>
      <c r="R881" s="193">
        <v>32.200000000000003</v>
      </c>
      <c r="S881" s="192"/>
      <c r="T881" s="192"/>
      <c r="U881" s="195">
        <f>ROUND((((P881*14/35*I881)+(Q881*14/35*J881)+(R881*14/35*K881)+(S881*14/35*L881)+(T881*14/35*M881))*O881),2)</f>
        <v>14</v>
      </c>
      <c r="V881" s="196">
        <f>IF(U881&gt;=14,14,U881)</f>
        <v>14</v>
      </c>
      <c r="W881" s="68">
        <v>72326515000</v>
      </c>
      <c r="X881" s="68">
        <v>5445021000</v>
      </c>
      <c r="Y881" s="68">
        <v>31000000000</v>
      </c>
      <c r="Z881" s="68"/>
      <c r="AA881" s="292"/>
      <c r="AB881" s="58">
        <f t="shared" si="515"/>
        <v>1.1299999999999999</v>
      </c>
      <c r="AC881" s="195">
        <f>12*AB881*O881</f>
        <v>13.966799999999999</v>
      </c>
      <c r="AD881" s="199">
        <f>IF(AC881&gt;=12,12,AC881)</f>
        <v>12</v>
      </c>
      <c r="AE881" s="195">
        <v>44</v>
      </c>
      <c r="AF881" s="54"/>
      <c r="AG881" s="491">
        <v>32</v>
      </c>
      <c r="AH881" s="60"/>
      <c r="AI881" s="55"/>
      <c r="AJ881" s="61"/>
      <c r="AK881" s="62"/>
      <c r="AL881" s="63"/>
      <c r="AM881" s="64"/>
      <c r="AN881" s="65"/>
      <c r="AO881" s="66"/>
    </row>
    <row r="882" spans="1:41" s="22" customFormat="1" ht="40.5" customHeight="1" x14ac:dyDescent="0.15">
      <c r="A882" s="286"/>
      <c r="B882" s="171"/>
      <c r="C882" s="367"/>
      <c r="D882" s="73"/>
      <c r="E882" s="76"/>
      <c r="F882" s="302"/>
      <c r="G882" s="78"/>
      <c r="H882" s="47"/>
      <c r="I882" s="187"/>
      <c r="J882" s="188"/>
      <c r="K882" s="188"/>
      <c r="L882" s="188"/>
      <c r="M882" s="188"/>
      <c r="N882" s="189"/>
      <c r="O882" s="190"/>
      <c r="P882" s="191"/>
      <c r="Q882" s="192"/>
      <c r="R882" s="192"/>
      <c r="S882" s="192"/>
      <c r="T882" s="194"/>
      <c r="U882" s="195"/>
      <c r="V882" s="196"/>
      <c r="W882" s="68"/>
      <c r="X882" s="68"/>
      <c r="Y882" s="68"/>
      <c r="Z882" s="68"/>
      <c r="AA882" s="68"/>
      <c r="AB882" s="58">
        <f t="shared" si="515"/>
        <v>0</v>
      </c>
      <c r="AC882" s="195"/>
      <c r="AD882" s="199"/>
      <c r="AE882" s="195"/>
      <c r="AF882" s="54"/>
      <c r="AG882" s="491">
        <v>32</v>
      </c>
      <c r="AH882" s="60"/>
      <c r="AI882" s="55"/>
      <c r="AJ882" s="61"/>
      <c r="AK882" s="62"/>
      <c r="AL882" s="63"/>
      <c r="AM882" s="64"/>
      <c r="AN882" s="65"/>
      <c r="AO882" s="66"/>
    </row>
    <row r="883" spans="1:41" s="22" customFormat="1" ht="54" customHeight="1" x14ac:dyDescent="0.15">
      <c r="A883" s="286"/>
      <c r="B883" s="171"/>
      <c r="C883" s="342"/>
      <c r="D883" s="368"/>
      <c r="E883" s="295" t="s">
        <v>777</v>
      </c>
      <c r="F883" s="104"/>
      <c r="G883" s="73"/>
      <c r="H883" s="47"/>
      <c r="I883" s="187">
        <v>0.5</v>
      </c>
      <c r="J883" s="188">
        <v>0.3</v>
      </c>
      <c r="K883" s="188">
        <v>0.2</v>
      </c>
      <c r="L883" s="188"/>
      <c r="M883" s="188"/>
      <c r="N883" s="189">
        <f>SUM(I883:M883)</f>
        <v>1</v>
      </c>
      <c r="O883" s="190">
        <v>1.03</v>
      </c>
      <c r="P883" s="191">
        <v>35</v>
      </c>
      <c r="Q883" s="192">
        <v>33.200000000000003</v>
      </c>
      <c r="R883" s="192">
        <v>31.6</v>
      </c>
      <c r="S883" s="192"/>
      <c r="T883" s="194"/>
      <c r="U883" s="195">
        <f>ROUND((((P883*14/35*I883)+(Q883*14/35*J883)+(R883*14/35*K883)+(S883*14/35*L883)+(T883*14/35*M883))*O883),2)</f>
        <v>13.92</v>
      </c>
      <c r="V883" s="196">
        <f>IF(U883&gt;=14,14,U883)</f>
        <v>13.92</v>
      </c>
      <c r="W883" s="68">
        <v>29000000000</v>
      </c>
      <c r="X883" s="68">
        <v>6673890000</v>
      </c>
      <c r="Y883" s="68">
        <v>112158394000</v>
      </c>
      <c r="Z883" s="68"/>
      <c r="AA883" s="68"/>
      <c r="AB883" s="58">
        <f t="shared" si="515"/>
        <v>1.18</v>
      </c>
      <c r="AC883" s="195">
        <f>12*AB883*O883</f>
        <v>14.584800000000001</v>
      </c>
      <c r="AD883" s="199">
        <f>IF(AC883&gt;=12,12,AC883)</f>
        <v>12</v>
      </c>
      <c r="AE883" s="195">
        <v>44</v>
      </c>
      <c r="AF883" s="54"/>
      <c r="AG883" s="491">
        <v>32</v>
      </c>
      <c r="AH883" s="60"/>
      <c r="AI883" s="55"/>
      <c r="AJ883" s="61"/>
      <c r="AK883" s="62"/>
      <c r="AL883" s="63"/>
      <c r="AM883" s="64"/>
      <c r="AN883" s="65"/>
      <c r="AO883" s="66"/>
    </row>
    <row r="884" spans="1:41" s="22" customFormat="1" ht="40.5" customHeight="1" x14ac:dyDescent="0.15">
      <c r="A884" s="286"/>
      <c r="B884" s="171"/>
      <c r="C884" s="367"/>
      <c r="D884" s="83"/>
      <c r="E884" s="334" t="s">
        <v>778</v>
      </c>
      <c r="F884" s="302" t="s">
        <v>779</v>
      </c>
      <c r="G884" s="78"/>
      <c r="H884" s="275" t="s">
        <v>780</v>
      </c>
      <c r="I884" s="187"/>
      <c r="J884" s="188"/>
      <c r="K884" s="188"/>
      <c r="L884" s="188"/>
      <c r="M884" s="188"/>
      <c r="N884" s="189"/>
      <c r="O884" s="190"/>
      <c r="P884" s="191"/>
      <c r="Q884" s="192"/>
      <c r="R884" s="193"/>
      <c r="S884" s="192"/>
      <c r="T884" s="194"/>
      <c r="U884" s="195"/>
      <c r="V884" s="196"/>
      <c r="W884" s="358"/>
      <c r="X884" s="68"/>
      <c r="Y884" s="68"/>
      <c r="Z884" s="292"/>
      <c r="AA884" s="68"/>
      <c r="AB884" s="58">
        <f t="shared" si="515"/>
        <v>0</v>
      </c>
      <c r="AC884" s="195"/>
      <c r="AD884" s="199"/>
      <c r="AE884" s="195"/>
      <c r="AF884" s="54"/>
      <c r="AG884" s="491">
        <v>32</v>
      </c>
      <c r="AH884" s="60"/>
      <c r="AI884" s="55"/>
      <c r="AJ884" s="61"/>
      <c r="AK884" s="62"/>
      <c r="AL884" s="63"/>
      <c r="AM884" s="64"/>
      <c r="AN884" s="65"/>
      <c r="AO884" s="66"/>
    </row>
    <row r="885" spans="1:41" s="22" customFormat="1" ht="40.5" customHeight="1" x14ac:dyDescent="0.15">
      <c r="A885" s="84"/>
      <c r="B885" s="171"/>
      <c r="C885" s="276"/>
      <c r="D885" s="295" t="s">
        <v>777</v>
      </c>
      <c r="E885" s="104"/>
      <c r="F885" s="352"/>
      <c r="G885" s="231"/>
      <c r="H885" s="274"/>
      <c r="I885" s="187"/>
      <c r="J885" s="188"/>
      <c r="K885" s="188"/>
      <c r="L885" s="188"/>
      <c r="M885" s="188"/>
      <c r="N885" s="189"/>
      <c r="O885" s="190"/>
      <c r="P885" s="191"/>
      <c r="Q885" s="192"/>
      <c r="R885" s="192"/>
      <c r="S885" s="192"/>
      <c r="T885" s="194"/>
      <c r="U885" s="195"/>
      <c r="V885" s="196"/>
      <c r="W885" s="68"/>
      <c r="X885" s="68"/>
      <c r="Y885" s="68"/>
      <c r="Z885" s="68"/>
      <c r="AA885" s="68"/>
      <c r="AB885" s="58">
        <f t="shared" si="515"/>
        <v>0</v>
      </c>
      <c r="AC885" s="195"/>
      <c r="AD885" s="199"/>
      <c r="AE885" s="195"/>
      <c r="AF885" s="54"/>
      <c r="AG885" s="491">
        <v>32</v>
      </c>
      <c r="AH885" s="60"/>
      <c r="AI885" s="55"/>
      <c r="AJ885" s="61"/>
      <c r="AK885" s="62"/>
      <c r="AL885" s="63"/>
      <c r="AM885" s="64"/>
      <c r="AN885" s="65"/>
      <c r="AO885" s="66"/>
    </row>
    <row r="886" spans="1:41" s="22" customFormat="1" ht="49.5" customHeight="1" thickBot="1" x14ac:dyDescent="0.2">
      <c r="A886" s="286"/>
      <c r="B886" s="171" t="s">
        <v>781</v>
      </c>
      <c r="C886" s="73"/>
      <c r="D886" s="214" t="s">
        <v>702</v>
      </c>
      <c r="E886" s="335" t="s">
        <v>703</v>
      </c>
      <c r="F886" s="214" t="s">
        <v>533</v>
      </c>
      <c r="G886" s="243"/>
      <c r="H886" s="210" t="s">
        <v>285</v>
      </c>
      <c r="I886" s="187">
        <v>0.35</v>
      </c>
      <c r="J886" s="188">
        <v>0.3</v>
      </c>
      <c r="K886" s="331">
        <v>0.22</v>
      </c>
      <c r="L886" s="332">
        <v>0.13</v>
      </c>
      <c r="M886" s="332"/>
      <c r="N886" s="189">
        <f>SUM(I886:M886)</f>
        <v>0.99999999999999989</v>
      </c>
      <c r="O886" s="190">
        <v>1.03</v>
      </c>
      <c r="P886" s="191">
        <v>34.4</v>
      </c>
      <c r="Q886" s="192">
        <v>34.4</v>
      </c>
      <c r="R886" s="193">
        <v>32.200000000000003</v>
      </c>
      <c r="S886" s="192">
        <v>35</v>
      </c>
      <c r="T886" s="194"/>
      <c r="U886" s="198">
        <f>ROUND((((P886*14/35*I886)+(Q886*14/35*J886)+(R886*14/35*K886)+(S886*14/35*L886)+(T886*14/35*M886))*O886),2)</f>
        <v>14.01</v>
      </c>
      <c r="V886" s="196">
        <f>IF(U886&gt;=14,14,U886)</f>
        <v>14</v>
      </c>
      <c r="W886" s="323"/>
      <c r="X886" s="323"/>
      <c r="Y886" s="323">
        <v>200000000000</v>
      </c>
      <c r="Z886" s="323"/>
      <c r="AA886" s="292"/>
      <c r="AB886" s="58">
        <f t="shared" si="515"/>
        <v>1.33</v>
      </c>
      <c r="AC886" s="198">
        <f>12*AB886*O886</f>
        <v>16.438800000000001</v>
      </c>
      <c r="AD886" s="199">
        <f>IF(AC886&gt;=12,12,AC886)</f>
        <v>12</v>
      </c>
      <c r="AE886" s="195">
        <v>44</v>
      </c>
      <c r="AF886" s="54"/>
      <c r="AG886" s="491">
        <v>32</v>
      </c>
      <c r="AH886" s="60"/>
      <c r="AI886" s="55"/>
      <c r="AJ886" s="61"/>
      <c r="AK886" s="62"/>
      <c r="AL886" s="63"/>
      <c r="AM886" s="64"/>
      <c r="AN886" s="65"/>
      <c r="AO886" s="66"/>
    </row>
    <row r="887" spans="1:41" s="22" customFormat="1" ht="42" customHeight="1" x14ac:dyDescent="0.15">
      <c r="A887" s="286"/>
      <c r="B887" s="171"/>
      <c r="C887" s="334"/>
      <c r="D887" s="76"/>
      <c r="E887" s="104"/>
      <c r="F887" s="76"/>
      <c r="G887" s="73"/>
      <c r="H887" s="344"/>
      <c r="I887" s="187">
        <v>0.51</v>
      </c>
      <c r="J887" s="188">
        <v>0.35</v>
      </c>
      <c r="K887" s="188">
        <v>0.14000000000000001</v>
      </c>
      <c r="L887" s="188"/>
      <c r="M887" s="188"/>
      <c r="N887" s="189">
        <f>SUM(I887:M887)</f>
        <v>1</v>
      </c>
      <c r="O887" s="190">
        <v>1.03</v>
      </c>
      <c r="P887" s="191">
        <v>33.6</v>
      </c>
      <c r="Q887" s="192">
        <v>35</v>
      </c>
      <c r="R887" s="193">
        <v>34.4</v>
      </c>
      <c r="S887" s="192"/>
      <c r="T887" s="192"/>
      <c r="U887" s="195">
        <f>ROUND((((P887*14/35*I887)+(Q887*14/35*J887)+(R887*14/35*K887)+(S887*14/35*L887)+(T887*14/35*M887))*O887),2)</f>
        <v>14.09</v>
      </c>
      <c r="V887" s="196">
        <f>IF(U887&gt;=14,14,U887)</f>
        <v>14</v>
      </c>
      <c r="W887" s="68"/>
      <c r="X887" s="68"/>
      <c r="Y887" s="68">
        <v>4561173000</v>
      </c>
      <c r="Z887" s="68"/>
      <c r="AA887" s="292"/>
      <c r="AB887" s="58">
        <f t="shared" si="515"/>
        <v>0.02</v>
      </c>
      <c r="AC887" s="195">
        <f>12*AB887*O887</f>
        <v>0.2472</v>
      </c>
      <c r="AD887" s="199">
        <f>IF(AC887&gt;=12,12,AC887)</f>
        <v>0.2472</v>
      </c>
      <c r="AE887" s="195">
        <v>44</v>
      </c>
      <c r="AF887" s="54"/>
      <c r="AG887" s="491">
        <v>32</v>
      </c>
      <c r="AH887" s="60"/>
      <c r="AI887" s="55"/>
      <c r="AJ887" s="61"/>
      <c r="AK887" s="62"/>
      <c r="AL887" s="63"/>
      <c r="AM887" s="64"/>
      <c r="AN887" s="65"/>
      <c r="AO887" s="66"/>
    </row>
    <row r="888" spans="1:41" s="22" customFormat="1" ht="24.95" customHeight="1" x14ac:dyDescent="0.15">
      <c r="A888" s="94"/>
      <c r="B888" s="171"/>
      <c r="C888" s="94"/>
      <c r="D888" s="94"/>
      <c r="E888" s="94"/>
      <c r="F888" s="80" t="s">
        <v>782</v>
      </c>
      <c r="G888" s="95"/>
      <c r="H888" s="90"/>
      <c r="I888" s="88"/>
      <c r="J888" s="86"/>
      <c r="K888" s="86"/>
      <c r="L888" s="86"/>
      <c r="M888" s="86"/>
      <c r="N888" s="87"/>
      <c r="O888" s="90"/>
      <c r="P888" s="88"/>
      <c r="Q888" s="86"/>
      <c r="R888" s="86"/>
      <c r="S888" s="86"/>
      <c r="T888" s="86"/>
      <c r="U888" s="245"/>
      <c r="V888" s="96"/>
      <c r="W888" s="94"/>
      <c r="X888" s="94"/>
      <c r="Y888" s="94"/>
      <c r="Z888" s="94"/>
      <c r="AA888" s="94"/>
      <c r="AB888" s="58">
        <f t="shared" si="515"/>
        <v>0</v>
      </c>
      <c r="AC888" s="246"/>
      <c r="AD888" s="96"/>
      <c r="AE888" s="98"/>
      <c r="AF888" s="154"/>
      <c r="AG888" s="491">
        <v>32</v>
      </c>
      <c r="AH888" s="60"/>
      <c r="AI888" s="55"/>
      <c r="AJ888" s="61"/>
      <c r="AK888" s="62"/>
      <c r="AL888" s="63"/>
      <c r="AM888" s="64"/>
      <c r="AN888" s="65"/>
      <c r="AO888" s="66"/>
    </row>
    <row r="889" spans="1:41" s="22" customFormat="1" ht="24.95" customHeight="1" x14ac:dyDescent="0.15">
      <c r="A889" s="94"/>
      <c r="B889" s="171"/>
      <c r="C889" s="94"/>
      <c r="D889" s="94"/>
      <c r="E889" s="94"/>
      <c r="F889" s="325"/>
      <c r="G889" s="95"/>
      <c r="H889" s="90"/>
      <c r="I889" s="88"/>
      <c r="J889" s="86"/>
      <c r="K889" s="86"/>
      <c r="L889" s="86"/>
      <c r="M889" s="86"/>
      <c r="N889" s="87"/>
      <c r="O889" s="90"/>
      <c r="P889" s="88"/>
      <c r="Q889" s="86"/>
      <c r="R889" s="86"/>
      <c r="S889" s="86"/>
      <c r="T889" s="86"/>
      <c r="U889" s="245"/>
      <c r="V889" s="96"/>
      <c r="W889" s="94"/>
      <c r="X889" s="94"/>
      <c r="Y889" s="94"/>
      <c r="Z889" s="94"/>
      <c r="AA889" s="94"/>
      <c r="AB889" s="58">
        <f t="shared" si="515"/>
        <v>0</v>
      </c>
      <c r="AC889" s="246"/>
      <c r="AD889" s="96"/>
      <c r="AE889" s="98"/>
      <c r="AF889" s="154"/>
      <c r="AG889" s="491">
        <v>32</v>
      </c>
      <c r="AH889" s="60"/>
      <c r="AI889" s="55"/>
      <c r="AJ889" s="61"/>
      <c r="AK889" s="62"/>
      <c r="AL889" s="63"/>
      <c r="AM889" s="64"/>
      <c r="AN889" s="65"/>
      <c r="AO889" s="66"/>
    </row>
    <row r="890" spans="1:41" s="22" customFormat="1" ht="42" customHeight="1" x14ac:dyDescent="0.15">
      <c r="A890" s="286"/>
      <c r="B890" s="171"/>
      <c r="C890" s="76" t="s">
        <v>783</v>
      </c>
      <c r="D890" s="76"/>
      <c r="E890" s="334"/>
      <c r="F890" s="214" t="s">
        <v>625</v>
      </c>
      <c r="G890" s="73"/>
      <c r="H890" s="210"/>
      <c r="I890" s="187">
        <v>0.36</v>
      </c>
      <c r="J890" s="188">
        <v>0.1</v>
      </c>
      <c r="K890" s="188">
        <v>0.2</v>
      </c>
      <c r="L890" s="188">
        <v>0.34</v>
      </c>
      <c r="M890" s="188"/>
      <c r="N890" s="189">
        <f t="shared" ref="N890:N895" si="516">SUM(I890:M890)</f>
        <v>1</v>
      </c>
      <c r="O890" s="190">
        <v>1.03</v>
      </c>
      <c r="P890" s="191">
        <v>34.700000000000003</v>
      </c>
      <c r="Q890" s="192">
        <v>32.200000000000003</v>
      </c>
      <c r="R890" s="193">
        <v>34.4</v>
      </c>
      <c r="S890" s="192">
        <v>33.6</v>
      </c>
      <c r="T890" s="194"/>
      <c r="U890" s="195">
        <f t="shared" ref="U890:U896" si="517">ROUND((((P890*14/35*I890)+(Q890*14/35*J890)+(R890*14/35*K890)+(S890*14/35*L890)+(T890*14/35*M890))*O890),2)</f>
        <v>14.01</v>
      </c>
      <c r="V890" s="196">
        <f t="shared" ref="V890:V896" si="518">IF(U890&gt;=14,14,U890)</f>
        <v>14</v>
      </c>
      <c r="W890" s="72"/>
      <c r="X890" s="68"/>
      <c r="Y890" s="68"/>
      <c r="Z890" s="68">
        <v>135000000000</v>
      </c>
      <c r="AA890" s="68"/>
      <c r="AB890" s="58">
        <f t="shared" si="515"/>
        <v>1.39</v>
      </c>
      <c r="AC890" s="195">
        <f t="shared" ref="AC890:AC896" si="519">12*AB890*O890</f>
        <v>17.180399999999999</v>
      </c>
      <c r="AD890" s="199">
        <f t="shared" ref="AD890:AD896" si="520">IF(AC890&gt;=12,12,AC890)</f>
        <v>12</v>
      </c>
      <c r="AE890" s="195">
        <v>44</v>
      </c>
      <c r="AF890" s="54"/>
      <c r="AG890" s="491">
        <v>32</v>
      </c>
      <c r="AH890" s="60"/>
      <c r="AI890" s="55"/>
      <c r="AJ890" s="61"/>
      <c r="AK890" s="62"/>
      <c r="AL890" s="63"/>
      <c r="AM890" s="64"/>
      <c r="AN890" s="65"/>
      <c r="AO890" s="66"/>
    </row>
    <row r="891" spans="1:41" s="22" customFormat="1" ht="51" customHeight="1" thickBot="1" x14ac:dyDescent="0.2">
      <c r="A891" s="286"/>
      <c r="B891" s="171"/>
      <c r="C891" s="118" t="s">
        <v>784</v>
      </c>
      <c r="D891" s="76"/>
      <c r="E891" s="80" t="s">
        <v>785</v>
      </c>
      <c r="F891" s="220"/>
      <c r="G891" s="243"/>
      <c r="H891" s="345"/>
      <c r="I891" s="187">
        <v>0.55000000000000004</v>
      </c>
      <c r="J891" s="188">
        <v>0.3</v>
      </c>
      <c r="K891" s="188">
        <v>0.15</v>
      </c>
      <c r="L891" s="188"/>
      <c r="M891" s="188"/>
      <c r="N891" s="189">
        <f t="shared" si="516"/>
        <v>1</v>
      </c>
      <c r="O891" s="190">
        <v>1.03</v>
      </c>
      <c r="P891" s="191">
        <v>35</v>
      </c>
      <c r="Q891" s="192">
        <v>33.200000000000003</v>
      </c>
      <c r="R891" s="193">
        <v>32.200000000000003</v>
      </c>
      <c r="S891" s="192"/>
      <c r="T891" s="192"/>
      <c r="U891" s="198">
        <f t="shared" si="517"/>
        <v>14.02</v>
      </c>
      <c r="V891" s="199">
        <f t="shared" si="518"/>
        <v>14</v>
      </c>
      <c r="W891" s="72">
        <v>97236538000</v>
      </c>
      <c r="X891" s="68"/>
      <c r="Y891" s="68"/>
      <c r="Z891" s="292"/>
      <c r="AA891" s="68"/>
      <c r="AB891" s="58">
        <f t="shared" si="515"/>
        <v>1.62</v>
      </c>
      <c r="AC891" s="198">
        <f t="shared" si="519"/>
        <v>20.023200000000003</v>
      </c>
      <c r="AD891" s="199">
        <f t="shared" si="520"/>
        <v>12</v>
      </c>
      <c r="AE891" s="195">
        <v>44</v>
      </c>
      <c r="AF891" s="54"/>
      <c r="AG891" s="491">
        <v>32</v>
      </c>
      <c r="AH891" s="60"/>
      <c r="AI891" s="55"/>
      <c r="AJ891" s="61"/>
      <c r="AK891" s="62"/>
      <c r="AL891" s="63"/>
      <c r="AM891" s="64"/>
      <c r="AN891" s="65"/>
      <c r="AO891" s="66"/>
    </row>
    <row r="892" spans="1:41" s="22" customFormat="1" ht="42" customHeight="1" thickBot="1" x14ac:dyDescent="0.2">
      <c r="A892" s="286"/>
      <c r="B892" s="171"/>
      <c r="C892" s="363" t="s">
        <v>728</v>
      </c>
      <c r="D892" s="76"/>
      <c r="E892" s="334"/>
      <c r="F892" s="80"/>
      <c r="G892" s="73"/>
      <c r="H892" s="364" t="s">
        <v>786</v>
      </c>
      <c r="I892" s="187">
        <v>0.5</v>
      </c>
      <c r="J892" s="188">
        <v>0.2</v>
      </c>
      <c r="K892" s="188">
        <v>0.3</v>
      </c>
      <c r="L892" s="188"/>
      <c r="M892" s="188"/>
      <c r="N892" s="189">
        <f t="shared" si="516"/>
        <v>1</v>
      </c>
      <c r="O892" s="190">
        <v>1.03</v>
      </c>
      <c r="P892" s="191">
        <v>35</v>
      </c>
      <c r="Q892" s="192">
        <v>32.200000000000003</v>
      </c>
      <c r="R892" s="193">
        <v>33.200000000000003</v>
      </c>
      <c r="S892" s="192"/>
      <c r="T892" s="192"/>
      <c r="U892" s="195">
        <f t="shared" si="517"/>
        <v>13.97</v>
      </c>
      <c r="V892" s="196">
        <f t="shared" si="518"/>
        <v>13.97</v>
      </c>
      <c r="W892" s="365">
        <v>170000000000</v>
      </c>
      <c r="X892" s="68"/>
      <c r="Y892" s="68"/>
      <c r="Z892" s="292"/>
      <c r="AA892" s="292"/>
      <c r="AB892" s="58">
        <f t="shared" si="515"/>
        <v>2.58</v>
      </c>
      <c r="AC892" s="195">
        <f t="shared" si="519"/>
        <v>31.888800000000003</v>
      </c>
      <c r="AD892" s="199">
        <f t="shared" si="520"/>
        <v>12</v>
      </c>
      <c r="AE892" s="195">
        <v>44</v>
      </c>
      <c r="AF892" s="54"/>
      <c r="AG892" s="491">
        <v>32</v>
      </c>
      <c r="AH892" s="60"/>
      <c r="AI892" s="55"/>
      <c r="AJ892" s="61"/>
      <c r="AK892" s="62"/>
      <c r="AL892" s="63"/>
      <c r="AM892" s="64"/>
      <c r="AN892" s="65"/>
      <c r="AO892" s="66"/>
    </row>
    <row r="893" spans="1:41" s="22" customFormat="1" ht="42" customHeight="1" x14ac:dyDescent="0.15">
      <c r="A893" s="286"/>
      <c r="B893" s="171"/>
      <c r="C893" s="202" t="s">
        <v>787</v>
      </c>
      <c r="D893" s="76" t="s">
        <v>788</v>
      </c>
      <c r="E893" s="293"/>
      <c r="F893" s="202"/>
      <c r="G893" s="73"/>
      <c r="H893" s="344"/>
      <c r="I893" s="187">
        <v>0.5</v>
      </c>
      <c r="J893" s="188">
        <v>0.16</v>
      </c>
      <c r="K893" s="188">
        <v>0.14000000000000001</v>
      </c>
      <c r="L893" s="188">
        <v>0.2</v>
      </c>
      <c r="M893" s="188"/>
      <c r="N893" s="189">
        <f t="shared" si="516"/>
        <v>1</v>
      </c>
      <c r="O893" s="190">
        <v>1.03</v>
      </c>
      <c r="P893" s="191">
        <v>33.6</v>
      </c>
      <c r="Q893" s="192">
        <v>32.200000000000003</v>
      </c>
      <c r="R893" s="193">
        <v>33.200000000000003</v>
      </c>
      <c r="S893" s="192">
        <v>33.200000000000003</v>
      </c>
      <c r="T893" s="192"/>
      <c r="U893" s="195">
        <f t="shared" si="517"/>
        <v>13.69</v>
      </c>
      <c r="V893" s="196">
        <f t="shared" si="518"/>
        <v>13.69</v>
      </c>
      <c r="W893" s="68">
        <v>72076733000</v>
      </c>
      <c r="X893" s="68">
        <v>38571424000</v>
      </c>
      <c r="Y893" s="68">
        <v>11121556000</v>
      </c>
      <c r="Z893" s="68">
        <v>38547164000</v>
      </c>
      <c r="AA893" s="292"/>
      <c r="AB893" s="58">
        <f t="shared" si="515"/>
        <v>1.56</v>
      </c>
      <c r="AC893" s="195">
        <f t="shared" si="519"/>
        <v>19.281600000000001</v>
      </c>
      <c r="AD893" s="199">
        <f t="shared" si="520"/>
        <v>12</v>
      </c>
      <c r="AE893" s="195">
        <v>44</v>
      </c>
      <c r="AF893" s="54"/>
      <c r="AG893" s="491">
        <v>32</v>
      </c>
      <c r="AH893" s="60"/>
      <c r="AI893" s="55"/>
      <c r="AJ893" s="61"/>
      <c r="AK893" s="62"/>
      <c r="AL893" s="63"/>
      <c r="AM893" s="64"/>
      <c r="AN893" s="65"/>
      <c r="AO893" s="66"/>
    </row>
    <row r="894" spans="1:41" s="22" customFormat="1" ht="42" customHeight="1" x14ac:dyDescent="0.15">
      <c r="A894" s="315"/>
      <c r="B894" s="346"/>
      <c r="C894" s="76"/>
      <c r="D894" s="80"/>
      <c r="E894" s="334"/>
      <c r="F894" s="335"/>
      <c r="G894" s="73"/>
      <c r="H894" s="345" t="s">
        <v>789</v>
      </c>
      <c r="I894" s="187">
        <v>0.5</v>
      </c>
      <c r="J894" s="188">
        <v>0.2</v>
      </c>
      <c r="K894" s="188">
        <v>0.1</v>
      </c>
      <c r="L894" s="188">
        <v>0.2</v>
      </c>
      <c r="M894" s="188"/>
      <c r="N894" s="189">
        <f t="shared" si="516"/>
        <v>1</v>
      </c>
      <c r="O894" s="190">
        <v>1.03</v>
      </c>
      <c r="P894" s="191">
        <v>33.6</v>
      </c>
      <c r="Q894" s="192">
        <v>34.4</v>
      </c>
      <c r="R894" s="193">
        <v>34.4</v>
      </c>
      <c r="S894" s="192">
        <v>34</v>
      </c>
      <c r="T894" s="194"/>
      <c r="U894" s="195">
        <f t="shared" si="517"/>
        <v>13.98</v>
      </c>
      <c r="V894" s="196">
        <f t="shared" si="518"/>
        <v>13.98</v>
      </c>
      <c r="W894" s="72"/>
      <c r="X894" s="68"/>
      <c r="Y894" s="68"/>
      <c r="Z894" s="292"/>
      <c r="AA894" s="292"/>
      <c r="AB894" s="58">
        <f t="shared" si="515"/>
        <v>0</v>
      </c>
      <c r="AC894" s="195">
        <f t="shared" si="519"/>
        <v>0</v>
      </c>
      <c r="AD894" s="199">
        <f t="shared" si="520"/>
        <v>0</v>
      </c>
      <c r="AE894" s="195">
        <v>44</v>
      </c>
      <c r="AF894" s="54"/>
      <c r="AG894" s="491">
        <v>32</v>
      </c>
      <c r="AH894" s="60"/>
      <c r="AI894" s="55"/>
      <c r="AJ894" s="61"/>
      <c r="AK894" s="62"/>
      <c r="AL894" s="63"/>
      <c r="AM894" s="64"/>
      <c r="AN894" s="65"/>
      <c r="AO894" s="66"/>
    </row>
    <row r="895" spans="1:41" s="22" customFormat="1" ht="42" customHeight="1" x14ac:dyDescent="0.15">
      <c r="A895" s="286"/>
      <c r="B895" s="171"/>
      <c r="C895" s="76"/>
      <c r="D895" s="334"/>
      <c r="E895" s="231"/>
      <c r="F895" s="214"/>
      <c r="G895" s="73"/>
      <c r="H895" s="210"/>
      <c r="I895" s="187">
        <v>0.46</v>
      </c>
      <c r="J895" s="188">
        <v>0.44</v>
      </c>
      <c r="K895" s="188">
        <v>0.1</v>
      </c>
      <c r="L895" s="188"/>
      <c r="M895" s="188"/>
      <c r="N895" s="189">
        <f t="shared" si="516"/>
        <v>1</v>
      </c>
      <c r="O895" s="190">
        <v>1.03</v>
      </c>
      <c r="P895" s="191">
        <v>34</v>
      </c>
      <c r="Q895" s="192">
        <v>34.4</v>
      </c>
      <c r="R895" s="193">
        <v>32.200000000000003</v>
      </c>
      <c r="S895" s="192"/>
      <c r="T895" s="194"/>
      <c r="U895" s="195">
        <f t="shared" si="517"/>
        <v>14.01</v>
      </c>
      <c r="V895" s="196">
        <f t="shared" si="518"/>
        <v>14</v>
      </c>
      <c r="W895" s="72">
        <v>60399694000</v>
      </c>
      <c r="X895" s="218">
        <v>5200000000</v>
      </c>
      <c r="Y895" s="68">
        <v>38547164000</v>
      </c>
      <c r="Z895" s="68">
        <v>27145201000</v>
      </c>
      <c r="AA895" s="68"/>
      <c r="AB895" s="58">
        <f t="shared" si="515"/>
        <v>1.03</v>
      </c>
      <c r="AC895" s="195">
        <f t="shared" si="519"/>
        <v>12.7308</v>
      </c>
      <c r="AD895" s="199">
        <f t="shared" si="520"/>
        <v>12</v>
      </c>
      <c r="AE895" s="195">
        <v>44</v>
      </c>
      <c r="AF895" s="54"/>
      <c r="AG895" s="491">
        <v>32</v>
      </c>
      <c r="AH895" s="60"/>
      <c r="AI895" s="55"/>
      <c r="AJ895" s="61"/>
      <c r="AK895" s="62"/>
      <c r="AL895" s="63"/>
      <c r="AM895" s="64"/>
      <c r="AN895" s="65"/>
      <c r="AO895" s="66"/>
    </row>
    <row r="896" spans="1:41" s="22" customFormat="1" ht="54" customHeight="1" x14ac:dyDescent="0.15">
      <c r="A896" s="286"/>
      <c r="B896" s="171"/>
      <c r="C896" s="80"/>
      <c r="D896" s="293"/>
      <c r="E896" s="80" t="s">
        <v>782</v>
      </c>
      <c r="F896" s="80"/>
      <c r="G896" s="76"/>
      <c r="H896" s="210"/>
      <c r="I896" s="187">
        <v>0.5</v>
      </c>
      <c r="J896" s="188">
        <v>0.3</v>
      </c>
      <c r="K896" s="188">
        <v>0.2</v>
      </c>
      <c r="L896" s="188"/>
      <c r="M896" s="188"/>
      <c r="N896" s="189">
        <f>SUM(I896:M896)</f>
        <v>1</v>
      </c>
      <c r="O896" s="190">
        <v>1.03</v>
      </c>
      <c r="P896" s="191">
        <v>34.700000000000003</v>
      </c>
      <c r="Q896" s="192">
        <v>33.200000000000003</v>
      </c>
      <c r="R896" s="192">
        <v>33.6</v>
      </c>
      <c r="S896" s="192"/>
      <c r="T896" s="192"/>
      <c r="U896" s="198">
        <f t="shared" si="517"/>
        <v>14.02</v>
      </c>
      <c r="V896" s="199">
        <f t="shared" si="518"/>
        <v>14</v>
      </c>
      <c r="W896" s="72">
        <v>58834322000</v>
      </c>
      <c r="X896" s="68">
        <v>11121556000</v>
      </c>
      <c r="Y896" s="68">
        <v>29059484000</v>
      </c>
      <c r="Z896" s="68"/>
      <c r="AA896" s="68"/>
      <c r="AB896" s="58">
        <f t="shared" si="515"/>
        <v>1.17</v>
      </c>
      <c r="AC896" s="198">
        <f t="shared" si="519"/>
        <v>14.4612</v>
      </c>
      <c r="AD896" s="199">
        <f t="shared" si="520"/>
        <v>12</v>
      </c>
      <c r="AE896" s="195">
        <v>44</v>
      </c>
      <c r="AF896" s="54"/>
      <c r="AG896" s="491">
        <v>32</v>
      </c>
      <c r="AH896" s="60"/>
      <c r="AI896" s="55"/>
      <c r="AJ896" s="61"/>
      <c r="AK896" s="62"/>
      <c r="AL896" s="63"/>
      <c r="AM896" s="64"/>
      <c r="AN896" s="65"/>
      <c r="AO896" s="66"/>
    </row>
    <row r="897" spans="1:41" s="22" customFormat="1" ht="46.5" customHeight="1" x14ac:dyDescent="0.15">
      <c r="A897" s="84"/>
      <c r="B897" s="346"/>
      <c r="C897" s="86"/>
      <c r="D897" s="86"/>
      <c r="E897" s="87"/>
      <c r="F897" s="87"/>
      <c r="G897" s="87"/>
      <c r="H897" s="90"/>
      <c r="I897" s="88"/>
      <c r="J897" s="86"/>
      <c r="K897" s="87"/>
      <c r="L897" s="86"/>
      <c r="M897" s="87"/>
      <c r="N897" s="142"/>
      <c r="O897" s="90"/>
      <c r="P897" s="88"/>
      <c r="Q897" s="86"/>
      <c r="R897" s="87"/>
      <c r="S897" s="86"/>
      <c r="T897" s="87"/>
      <c r="U897" s="91"/>
      <c r="V897" s="148"/>
      <c r="W897" s="130"/>
      <c r="X897" s="131"/>
      <c r="Y897" s="132"/>
      <c r="Z897" s="131"/>
      <c r="AA897" s="132"/>
      <c r="AB897" s="58">
        <f t="shared" si="515"/>
        <v>0</v>
      </c>
      <c r="AC897" s="133"/>
      <c r="AD897" s="96"/>
      <c r="AE897" s="98"/>
      <c r="AF897" s="154"/>
      <c r="AG897" s="491">
        <v>32</v>
      </c>
      <c r="AH897" s="60"/>
      <c r="AI897" s="55"/>
      <c r="AJ897" s="61"/>
      <c r="AK897" s="62"/>
      <c r="AL897" s="63"/>
      <c r="AM897" s="64"/>
      <c r="AN897" s="65"/>
      <c r="AO897" s="66"/>
    </row>
    <row r="898" spans="1:41" s="22" customFormat="1" ht="54" customHeight="1" x14ac:dyDescent="0.15">
      <c r="A898" s="286"/>
      <c r="B898" s="171"/>
      <c r="C898" s="80"/>
      <c r="D898" s="214"/>
      <c r="E898" s="295" t="s">
        <v>766</v>
      </c>
      <c r="F898" s="295" t="s">
        <v>686</v>
      </c>
      <c r="G898" s="343"/>
      <c r="H898" s="210"/>
      <c r="I898" s="187"/>
      <c r="J898" s="188"/>
      <c r="K898" s="188"/>
      <c r="L898" s="188"/>
      <c r="M898" s="188"/>
      <c r="N898" s="189"/>
      <c r="O898" s="190"/>
      <c r="P898" s="191"/>
      <c r="Q898" s="192"/>
      <c r="R898" s="192"/>
      <c r="S898" s="192"/>
      <c r="T898" s="192"/>
      <c r="U898" s="198"/>
      <c r="V898" s="199"/>
      <c r="W898" s="68"/>
      <c r="X898" s="68"/>
      <c r="Y898" s="68"/>
      <c r="Z898" s="72"/>
      <c r="AA898" s="68"/>
      <c r="AB898" s="58">
        <f t="shared" si="515"/>
        <v>0</v>
      </c>
      <c r="AC898" s="198"/>
      <c r="AD898" s="199"/>
      <c r="AE898" s="195"/>
      <c r="AF898" s="54"/>
      <c r="AG898" s="491">
        <v>32</v>
      </c>
      <c r="AH898" s="60"/>
      <c r="AI898" s="55"/>
      <c r="AJ898" s="61"/>
      <c r="AK898" s="62"/>
      <c r="AL898" s="63"/>
      <c r="AM898" s="64"/>
      <c r="AN898" s="65"/>
      <c r="AO898" s="66"/>
    </row>
    <row r="899" spans="1:41" s="22" customFormat="1" ht="54" customHeight="1" x14ac:dyDescent="0.15">
      <c r="A899" s="286"/>
      <c r="B899" s="171"/>
      <c r="C899" s="200" t="s">
        <v>790</v>
      </c>
      <c r="D899" s="104"/>
      <c r="E899" s="295" t="s">
        <v>777</v>
      </c>
      <c r="F899" s="80"/>
      <c r="G899" s="287" t="s">
        <v>791</v>
      </c>
      <c r="H899" s="210"/>
      <c r="I899" s="187">
        <v>0.51</v>
      </c>
      <c r="J899" s="188">
        <v>0.49</v>
      </c>
      <c r="K899" s="188"/>
      <c r="L899" s="188"/>
      <c r="M899" s="188"/>
      <c r="N899" s="189">
        <f>SUM(I899:M899)</f>
        <v>1</v>
      </c>
      <c r="O899" s="190">
        <v>1.03</v>
      </c>
      <c r="P899" s="191">
        <v>34</v>
      </c>
      <c r="Q899" s="192">
        <v>34</v>
      </c>
      <c r="R899" s="192"/>
      <c r="S899" s="192"/>
      <c r="T899" s="192"/>
      <c r="U899" s="198">
        <f>ROUND((((P899*14/35*I899)+(Q899*14/35*J899)+(R899*14/35*K899)+(S899*14/35*L899)+(T899*14/35*M899))*O899),2)</f>
        <v>14.01</v>
      </c>
      <c r="V899" s="199">
        <f>IF(U899&gt;=14,14,U899)</f>
        <v>14</v>
      </c>
      <c r="W899" s="68">
        <v>32073084000</v>
      </c>
      <c r="X899" s="68">
        <v>72326515000</v>
      </c>
      <c r="Y899" s="68"/>
      <c r="Z899" s="68"/>
      <c r="AA899" s="68"/>
      <c r="AB899" s="58">
        <f t="shared" si="515"/>
        <v>1.57</v>
      </c>
      <c r="AC899" s="198">
        <f>12*AB899*O899</f>
        <v>19.405200000000001</v>
      </c>
      <c r="AD899" s="199">
        <f>IF(AC899&gt;=12,12,AC899)</f>
        <v>12</v>
      </c>
      <c r="AE899" s="195">
        <v>44</v>
      </c>
      <c r="AF899" s="54"/>
      <c r="AG899" s="491">
        <v>32</v>
      </c>
      <c r="AH899" s="60"/>
      <c r="AI899" s="55"/>
      <c r="AJ899" s="61"/>
      <c r="AK899" s="62"/>
      <c r="AL899" s="63"/>
      <c r="AM899" s="64"/>
      <c r="AN899" s="65"/>
      <c r="AO899" s="66"/>
    </row>
    <row r="900" spans="1:41" s="22" customFormat="1" ht="51" customHeight="1" x14ac:dyDescent="0.15">
      <c r="A900" s="286"/>
      <c r="B900" s="171"/>
      <c r="C900" s="73"/>
      <c r="D900" s="214"/>
      <c r="E900" s="231" t="s">
        <v>792</v>
      </c>
      <c r="F900" s="220"/>
      <c r="G900" s="214"/>
      <c r="H900" s="345"/>
      <c r="I900" s="187"/>
      <c r="J900" s="188"/>
      <c r="K900" s="188"/>
      <c r="L900" s="188"/>
      <c r="M900" s="188"/>
      <c r="N900" s="189"/>
      <c r="O900" s="190"/>
      <c r="P900" s="191"/>
      <c r="Q900" s="192"/>
      <c r="R900" s="193"/>
      <c r="S900" s="192"/>
      <c r="T900" s="191"/>
      <c r="U900" s="198"/>
      <c r="V900" s="199"/>
      <c r="W900" s="72"/>
      <c r="X900" s="68"/>
      <c r="Y900" s="68"/>
      <c r="Z900" s="292"/>
      <c r="AA900" s="68"/>
      <c r="AB900" s="58">
        <f t="shared" si="515"/>
        <v>0</v>
      </c>
      <c r="AC900" s="198"/>
      <c r="AD900" s="199"/>
      <c r="AE900" s="195"/>
      <c r="AF900" s="54"/>
      <c r="AG900" s="491">
        <v>32</v>
      </c>
      <c r="AH900" s="60"/>
      <c r="AI900" s="55"/>
      <c r="AJ900" s="61"/>
      <c r="AK900" s="62"/>
      <c r="AL900" s="63"/>
      <c r="AM900" s="64"/>
      <c r="AN900" s="65"/>
      <c r="AO900" s="66"/>
    </row>
    <row r="901" spans="1:41" s="22" customFormat="1" ht="42" customHeight="1" x14ac:dyDescent="0.15">
      <c r="A901" s="286"/>
      <c r="B901" s="171"/>
      <c r="C901" s="76" t="s">
        <v>793</v>
      </c>
      <c r="D901" s="76" t="s">
        <v>794</v>
      </c>
      <c r="E901" s="76" t="s">
        <v>795</v>
      </c>
      <c r="F901" s="214" t="s">
        <v>670</v>
      </c>
      <c r="G901" s="287"/>
      <c r="H901" s="210"/>
      <c r="I901" s="187">
        <v>0.35</v>
      </c>
      <c r="J901" s="188">
        <v>0.15</v>
      </c>
      <c r="K901" s="189">
        <v>0.2</v>
      </c>
      <c r="L901" s="332">
        <v>0.3</v>
      </c>
      <c r="M901" s="332"/>
      <c r="N901" s="189">
        <f t="shared" ref="N901:N908" si="521">SUM(I901:M901)</f>
        <v>1</v>
      </c>
      <c r="O901" s="190">
        <v>1.03</v>
      </c>
      <c r="P901" s="191">
        <v>34</v>
      </c>
      <c r="Q901" s="192">
        <v>34.4</v>
      </c>
      <c r="R901" s="193">
        <v>34.700000000000003</v>
      </c>
      <c r="S901" s="192">
        <v>33.200000000000003</v>
      </c>
      <c r="T901" s="192"/>
      <c r="U901" s="198">
        <f t="shared" ref="U901:U908" si="522">ROUND((((P901*14/35*I901)+(Q901*14/35*J901)+(R901*14/35*K901)+(S901*14/35*L901)+(T901*14/35*M901))*O901),2)</f>
        <v>13.99</v>
      </c>
      <c r="V901" s="199">
        <f t="shared" ref="V901:V908" si="523">IF(U901&gt;=14,14,U901)</f>
        <v>13.99</v>
      </c>
      <c r="W901" s="291">
        <v>110000000000</v>
      </c>
      <c r="X901" s="291"/>
      <c r="Y901" s="68"/>
      <c r="Z901" s="72">
        <v>66000000000</v>
      </c>
      <c r="AA901" s="292"/>
      <c r="AB901" s="58">
        <f t="shared" si="515"/>
        <v>1.77</v>
      </c>
      <c r="AC901" s="195">
        <f t="shared" ref="AC901:AC908" si="524">12*AB901*O901</f>
        <v>21.877200000000002</v>
      </c>
      <c r="AD901" s="199">
        <f t="shared" ref="AD901:AD908" si="525">IF(AC901&gt;=12,12,AC901)</f>
        <v>12</v>
      </c>
      <c r="AE901" s="195">
        <v>44</v>
      </c>
      <c r="AF901" s="54"/>
      <c r="AG901" s="491">
        <v>32</v>
      </c>
      <c r="AH901" s="60"/>
      <c r="AI901" s="55"/>
      <c r="AJ901" s="61"/>
      <c r="AK901" s="62"/>
      <c r="AL901" s="63"/>
      <c r="AM901" s="64"/>
      <c r="AN901" s="65"/>
      <c r="AO901" s="66"/>
    </row>
    <row r="902" spans="1:41" s="22" customFormat="1" ht="51" customHeight="1" x14ac:dyDescent="0.15">
      <c r="A902" s="286"/>
      <c r="B902" s="171"/>
      <c r="C902" s="80" t="s">
        <v>796</v>
      </c>
      <c r="D902" s="214"/>
      <c r="E902" s="214"/>
      <c r="F902" s="287"/>
      <c r="G902" s="287"/>
      <c r="H902" s="369"/>
      <c r="I902" s="187">
        <v>0.501</v>
      </c>
      <c r="J902" s="188">
        <v>0.499</v>
      </c>
      <c r="K902" s="188"/>
      <c r="L902" s="188"/>
      <c r="M902" s="188"/>
      <c r="N902" s="189">
        <f t="shared" si="521"/>
        <v>1</v>
      </c>
      <c r="O902" s="190">
        <v>1.03</v>
      </c>
      <c r="P902" s="191">
        <v>33.200000000000003</v>
      </c>
      <c r="Q902" s="192">
        <v>34.700000000000003</v>
      </c>
      <c r="R902" s="192"/>
      <c r="S902" s="192"/>
      <c r="T902" s="192"/>
      <c r="U902" s="198">
        <f t="shared" si="522"/>
        <v>13.99</v>
      </c>
      <c r="V902" s="199">
        <f t="shared" si="523"/>
        <v>13.99</v>
      </c>
      <c r="W902" s="72">
        <v>17492460000</v>
      </c>
      <c r="X902" s="56">
        <v>130200000000</v>
      </c>
      <c r="Y902" s="72"/>
      <c r="Z902" s="68"/>
      <c r="AA902" s="68"/>
      <c r="AB902" s="58">
        <f t="shared" si="515"/>
        <v>2.23</v>
      </c>
      <c r="AC902" s="198">
        <f t="shared" si="524"/>
        <v>27.562799999999999</v>
      </c>
      <c r="AD902" s="199">
        <f t="shared" si="525"/>
        <v>12</v>
      </c>
      <c r="AE902" s="195">
        <v>44</v>
      </c>
      <c r="AF902" s="54"/>
      <c r="AG902" s="491">
        <v>32</v>
      </c>
      <c r="AH902" s="60"/>
      <c r="AI902" s="55"/>
      <c r="AJ902" s="61"/>
      <c r="AK902" s="62"/>
      <c r="AL902" s="63"/>
      <c r="AM902" s="64"/>
      <c r="AN902" s="65"/>
      <c r="AO902" s="66"/>
    </row>
    <row r="903" spans="1:41" s="22" customFormat="1" ht="51" customHeight="1" x14ac:dyDescent="0.15">
      <c r="A903" s="286"/>
      <c r="B903" s="171"/>
      <c r="C903" s="73" t="s">
        <v>797</v>
      </c>
      <c r="D903" s="214"/>
      <c r="E903" s="80" t="s">
        <v>798</v>
      </c>
      <c r="F903" s="76" t="s">
        <v>799</v>
      </c>
      <c r="G903" s="243"/>
      <c r="H903" s="210" t="s">
        <v>800</v>
      </c>
      <c r="I903" s="187">
        <v>0.5</v>
      </c>
      <c r="J903" s="188">
        <v>0.2</v>
      </c>
      <c r="K903" s="188">
        <v>0.3</v>
      </c>
      <c r="L903" s="188"/>
      <c r="M903" s="188"/>
      <c r="N903" s="189">
        <f t="shared" si="521"/>
        <v>1</v>
      </c>
      <c r="O903" s="190">
        <v>1.03</v>
      </c>
      <c r="P903" s="191">
        <v>35</v>
      </c>
      <c r="Q903" s="192">
        <v>32.200000000000003</v>
      </c>
      <c r="R903" s="193">
        <v>33.6</v>
      </c>
      <c r="S903" s="192"/>
      <c r="T903" s="191"/>
      <c r="U903" s="198">
        <f t="shared" si="522"/>
        <v>14.02</v>
      </c>
      <c r="V903" s="199">
        <f t="shared" si="523"/>
        <v>14</v>
      </c>
      <c r="W903" s="72">
        <v>45300000000</v>
      </c>
      <c r="X903" s="72">
        <v>176143678000</v>
      </c>
      <c r="Y903" s="68">
        <v>12200000000</v>
      </c>
      <c r="Z903" s="68"/>
      <c r="AA903" s="68"/>
      <c r="AB903" s="58">
        <f t="shared" si="515"/>
        <v>1.86</v>
      </c>
      <c r="AC903" s="198">
        <f t="shared" si="524"/>
        <v>22.989599999999999</v>
      </c>
      <c r="AD903" s="199">
        <f t="shared" si="525"/>
        <v>12</v>
      </c>
      <c r="AE903" s="195">
        <v>44</v>
      </c>
      <c r="AF903" s="54"/>
      <c r="AG903" s="491">
        <v>32</v>
      </c>
      <c r="AH903" s="60"/>
      <c r="AI903" s="55"/>
      <c r="AJ903" s="61"/>
      <c r="AK903" s="62"/>
      <c r="AL903" s="63"/>
      <c r="AM903" s="64"/>
      <c r="AN903" s="65"/>
      <c r="AO903" s="66"/>
    </row>
    <row r="904" spans="1:41" s="22" customFormat="1" ht="51" customHeight="1" x14ac:dyDescent="0.15">
      <c r="A904" s="286"/>
      <c r="B904" s="171"/>
      <c r="C904" s="80" t="s">
        <v>801</v>
      </c>
      <c r="D904" s="45"/>
      <c r="E904" s="87"/>
      <c r="F904" s="87"/>
      <c r="G904" s="87"/>
      <c r="H904" s="47"/>
      <c r="I904" s="48">
        <v>0.7</v>
      </c>
      <c r="J904" s="49">
        <v>0.3</v>
      </c>
      <c r="K904" s="49"/>
      <c r="L904" s="49"/>
      <c r="M904" s="49"/>
      <c r="N904" s="189">
        <f t="shared" si="521"/>
        <v>1</v>
      </c>
      <c r="O904" s="51">
        <v>1.03</v>
      </c>
      <c r="P904" s="52">
        <v>34.4</v>
      </c>
      <c r="Q904" s="53">
        <v>33.200000000000003</v>
      </c>
      <c r="R904" s="53"/>
      <c r="S904" s="53"/>
      <c r="T904" s="53"/>
      <c r="U904" s="198">
        <f t="shared" si="522"/>
        <v>14.02</v>
      </c>
      <c r="V904" s="55">
        <f t="shared" si="523"/>
        <v>14</v>
      </c>
      <c r="W904" s="56"/>
      <c r="X904" s="56"/>
      <c r="Y904" s="56"/>
      <c r="Z904" s="56"/>
      <c r="AA904" s="56"/>
      <c r="AB904" s="58">
        <f t="shared" si="515"/>
        <v>0</v>
      </c>
      <c r="AC904" s="58">
        <f t="shared" si="524"/>
        <v>0</v>
      </c>
      <c r="AD904" s="199">
        <f t="shared" si="525"/>
        <v>0</v>
      </c>
      <c r="AE904" s="54">
        <v>44</v>
      </c>
      <c r="AF904" s="54"/>
      <c r="AG904" s="491">
        <v>32</v>
      </c>
      <c r="AH904" s="60"/>
      <c r="AI904" s="55"/>
      <c r="AJ904" s="61"/>
      <c r="AK904" s="62"/>
      <c r="AL904" s="63"/>
      <c r="AM904" s="64"/>
      <c r="AN904" s="65"/>
      <c r="AO904" s="66"/>
    </row>
    <row r="905" spans="1:41" s="22" customFormat="1" ht="51" customHeight="1" x14ac:dyDescent="0.15">
      <c r="A905" s="286"/>
      <c r="B905" s="171"/>
      <c r="C905" s="80" t="s">
        <v>802</v>
      </c>
      <c r="D905" s="214" t="s">
        <v>639</v>
      </c>
      <c r="E905" s="80" t="s">
        <v>803</v>
      </c>
      <c r="F905" s="293" t="s">
        <v>506</v>
      </c>
      <c r="G905" s="243"/>
      <c r="H905" s="210"/>
      <c r="I905" s="187">
        <v>0.4</v>
      </c>
      <c r="J905" s="188">
        <v>0.1</v>
      </c>
      <c r="K905" s="188">
        <v>0.2</v>
      </c>
      <c r="L905" s="188">
        <v>0.3</v>
      </c>
      <c r="M905" s="188"/>
      <c r="N905" s="189">
        <f t="shared" si="521"/>
        <v>1</v>
      </c>
      <c r="O905" s="190">
        <v>1.03</v>
      </c>
      <c r="P905" s="191">
        <v>35</v>
      </c>
      <c r="Q905" s="192">
        <v>32.200000000000003</v>
      </c>
      <c r="R905" s="192">
        <v>34.700000000000003</v>
      </c>
      <c r="S905" s="192">
        <v>33.6</v>
      </c>
      <c r="T905" s="192"/>
      <c r="U905" s="198">
        <f t="shared" si="522"/>
        <v>14.11</v>
      </c>
      <c r="V905" s="199">
        <f t="shared" si="523"/>
        <v>14</v>
      </c>
      <c r="W905" s="68">
        <v>145124087000</v>
      </c>
      <c r="X905" s="68"/>
      <c r="Y905" s="218">
        <v>7280898000</v>
      </c>
      <c r="Z905" s="68">
        <v>60000000000</v>
      </c>
      <c r="AA905" s="68"/>
      <c r="AB905" s="58">
        <f t="shared" si="515"/>
        <v>2.35</v>
      </c>
      <c r="AC905" s="198">
        <f t="shared" si="524"/>
        <v>29.046000000000003</v>
      </c>
      <c r="AD905" s="199">
        <f t="shared" si="525"/>
        <v>12</v>
      </c>
      <c r="AE905" s="195">
        <v>44</v>
      </c>
      <c r="AF905" s="54"/>
      <c r="AG905" s="491">
        <v>32</v>
      </c>
      <c r="AH905" s="60"/>
      <c r="AI905" s="55"/>
      <c r="AJ905" s="61"/>
      <c r="AK905" s="62"/>
      <c r="AL905" s="63"/>
      <c r="AM905" s="64"/>
      <c r="AN905" s="65"/>
      <c r="AO905" s="66"/>
    </row>
    <row r="906" spans="1:41" s="22" customFormat="1" ht="51" customHeight="1" x14ac:dyDescent="0.15">
      <c r="A906" s="286"/>
      <c r="B906" s="171"/>
      <c r="C906" s="115" t="s">
        <v>804</v>
      </c>
      <c r="D906" s="214" t="s">
        <v>805</v>
      </c>
      <c r="E906" s="80" t="s">
        <v>798</v>
      </c>
      <c r="F906" s="360"/>
      <c r="G906" s="243"/>
      <c r="H906" s="210" t="s">
        <v>806</v>
      </c>
      <c r="I906" s="187">
        <v>0.5</v>
      </c>
      <c r="J906" s="188">
        <v>0.2</v>
      </c>
      <c r="K906" s="188">
        <v>0.3</v>
      </c>
      <c r="L906" s="188"/>
      <c r="M906" s="188"/>
      <c r="N906" s="189">
        <f t="shared" si="521"/>
        <v>1</v>
      </c>
      <c r="O906" s="190">
        <v>1.03</v>
      </c>
      <c r="P906" s="191">
        <v>35</v>
      </c>
      <c r="Q906" s="192">
        <v>32.200000000000003</v>
      </c>
      <c r="R906" s="193">
        <v>33.6</v>
      </c>
      <c r="S906" s="192"/>
      <c r="T906" s="191"/>
      <c r="U906" s="198">
        <f t="shared" si="522"/>
        <v>14.02</v>
      </c>
      <c r="V906" s="199">
        <f t="shared" si="523"/>
        <v>14</v>
      </c>
      <c r="W906" s="72">
        <v>45300000000</v>
      </c>
      <c r="X906" s="72">
        <v>176143678000</v>
      </c>
      <c r="Y906" s="68">
        <v>12200000000</v>
      </c>
      <c r="Z906" s="68"/>
      <c r="AA906" s="68"/>
      <c r="AB906" s="58">
        <f t="shared" si="515"/>
        <v>1.86</v>
      </c>
      <c r="AC906" s="198">
        <f t="shared" si="524"/>
        <v>22.989599999999999</v>
      </c>
      <c r="AD906" s="199">
        <f t="shared" si="525"/>
        <v>12</v>
      </c>
      <c r="AE906" s="195">
        <v>44</v>
      </c>
      <c r="AF906" s="54"/>
      <c r="AG906" s="491">
        <v>32</v>
      </c>
      <c r="AH906" s="60"/>
      <c r="AI906" s="55"/>
      <c r="AJ906" s="61"/>
      <c r="AK906" s="62"/>
      <c r="AL906" s="63"/>
      <c r="AM906" s="64"/>
      <c r="AN906" s="65"/>
      <c r="AO906" s="66"/>
    </row>
    <row r="907" spans="1:41" s="22" customFormat="1" ht="42" customHeight="1" x14ac:dyDescent="0.15">
      <c r="A907" s="286"/>
      <c r="B907" s="171"/>
      <c r="C907" s="118" t="s">
        <v>807</v>
      </c>
      <c r="D907" s="113" t="s">
        <v>808</v>
      </c>
      <c r="E907" s="335" t="s">
        <v>534</v>
      </c>
      <c r="F907" s="220" t="s">
        <v>766</v>
      </c>
      <c r="G907" s="73"/>
      <c r="H907" s="210" t="s">
        <v>809</v>
      </c>
      <c r="I907" s="187">
        <v>0.5</v>
      </c>
      <c r="J907" s="188">
        <v>0.17</v>
      </c>
      <c r="K907" s="188">
        <v>0.2</v>
      </c>
      <c r="L907" s="188">
        <v>0.13</v>
      </c>
      <c r="M907" s="188"/>
      <c r="N907" s="189">
        <f t="shared" si="521"/>
        <v>1</v>
      </c>
      <c r="O907" s="190">
        <v>1.03</v>
      </c>
      <c r="P907" s="191">
        <v>35</v>
      </c>
      <c r="Q907" s="192">
        <v>33.200000000000003</v>
      </c>
      <c r="R907" s="193">
        <v>33.200000000000003</v>
      </c>
      <c r="S907" s="192">
        <v>32.200000000000003</v>
      </c>
      <c r="T907" s="194"/>
      <c r="U907" s="195">
        <f t="shared" si="522"/>
        <v>14</v>
      </c>
      <c r="V907" s="196">
        <f t="shared" si="523"/>
        <v>14</v>
      </c>
      <c r="W907" s="72">
        <v>28380357000</v>
      </c>
      <c r="X907" s="68">
        <v>26900000000</v>
      </c>
      <c r="Y907" s="68">
        <v>255000000000</v>
      </c>
      <c r="Z907" s="292">
        <v>21711652000</v>
      </c>
      <c r="AA907" s="292"/>
      <c r="AB907" s="58">
        <f t="shared" si="515"/>
        <v>2.2000000000000002</v>
      </c>
      <c r="AC907" s="195">
        <f t="shared" si="524"/>
        <v>27.192000000000004</v>
      </c>
      <c r="AD907" s="199">
        <f t="shared" si="525"/>
        <v>12</v>
      </c>
      <c r="AE907" s="195">
        <v>44</v>
      </c>
      <c r="AF907" s="54"/>
      <c r="AG907" s="491">
        <v>32</v>
      </c>
      <c r="AH907" s="60"/>
      <c r="AI907" s="55"/>
      <c r="AJ907" s="61"/>
      <c r="AK907" s="62"/>
      <c r="AL907" s="63"/>
      <c r="AM907" s="64"/>
      <c r="AN907" s="65"/>
      <c r="AO907" s="66"/>
    </row>
    <row r="908" spans="1:41" s="22" customFormat="1" ht="51" customHeight="1" x14ac:dyDescent="0.15">
      <c r="A908" s="286"/>
      <c r="B908" s="171"/>
      <c r="C908" s="76" t="s">
        <v>668</v>
      </c>
      <c r="D908" s="220" t="s">
        <v>810</v>
      </c>
      <c r="E908" s="80" t="s">
        <v>686</v>
      </c>
      <c r="F908" s="80" t="s">
        <v>478</v>
      </c>
      <c r="G908" s="243"/>
      <c r="H908" s="210" t="s">
        <v>811</v>
      </c>
      <c r="I908" s="187">
        <v>0.5</v>
      </c>
      <c r="J908" s="188">
        <v>0.15</v>
      </c>
      <c r="K908" s="188">
        <v>0.15</v>
      </c>
      <c r="L908" s="188">
        <v>0.2</v>
      </c>
      <c r="M908" s="188"/>
      <c r="N908" s="189">
        <f t="shared" si="521"/>
        <v>1</v>
      </c>
      <c r="O908" s="190">
        <v>1.03</v>
      </c>
      <c r="P908" s="191">
        <v>35</v>
      </c>
      <c r="Q908" s="192">
        <v>33.200000000000003</v>
      </c>
      <c r="R908" s="192">
        <v>31.6</v>
      </c>
      <c r="S908" s="192">
        <v>34</v>
      </c>
      <c r="T908" s="192"/>
      <c r="U908" s="198">
        <f t="shared" si="522"/>
        <v>14.02</v>
      </c>
      <c r="V908" s="199">
        <f t="shared" si="523"/>
        <v>14</v>
      </c>
      <c r="W908" s="72">
        <v>200000000000</v>
      </c>
      <c r="X908" s="68"/>
      <c r="Y908" s="68"/>
      <c r="Z908" s="292"/>
      <c r="AA908" s="68"/>
      <c r="AB908" s="58">
        <f t="shared" si="515"/>
        <v>3.03</v>
      </c>
      <c r="AC908" s="198">
        <f t="shared" si="524"/>
        <v>37.450800000000001</v>
      </c>
      <c r="AD908" s="199">
        <f t="shared" si="525"/>
        <v>12</v>
      </c>
      <c r="AE908" s="195">
        <v>44</v>
      </c>
      <c r="AF908" s="54"/>
      <c r="AG908" s="491">
        <v>32</v>
      </c>
      <c r="AH908" s="60"/>
      <c r="AI908" s="55"/>
      <c r="AJ908" s="61"/>
      <c r="AK908" s="62"/>
      <c r="AL908" s="63"/>
      <c r="AM908" s="64"/>
      <c r="AN908" s="65"/>
      <c r="AO908" s="66"/>
    </row>
    <row r="909" spans="1:41" s="22" customFormat="1" ht="24.95" customHeight="1" x14ac:dyDescent="0.15">
      <c r="A909" s="84"/>
      <c r="B909" s="85"/>
      <c r="C909" s="89"/>
      <c r="D909" s="146"/>
      <c r="E909" s="87"/>
      <c r="F909" s="87"/>
      <c r="G909" s="87"/>
      <c r="H909" s="90"/>
      <c r="I909" s="88"/>
      <c r="J909" s="146"/>
      <c r="K909" s="143"/>
      <c r="L909" s="146"/>
      <c r="M909" s="143"/>
      <c r="N909" s="142"/>
      <c r="O909" s="144"/>
      <c r="P909" s="145"/>
      <c r="Q909" s="146"/>
      <c r="R909" s="143"/>
      <c r="S909" s="146"/>
      <c r="T909" s="86"/>
      <c r="U909" s="91"/>
      <c r="V909" s="148"/>
      <c r="W909" s="94"/>
      <c r="X909" s="94"/>
      <c r="Y909" s="94"/>
      <c r="Z909" s="94"/>
      <c r="AA909" s="94"/>
      <c r="AB909" s="58">
        <f t="shared" si="515"/>
        <v>0</v>
      </c>
      <c r="AC909" s="246"/>
      <c r="AD909" s="96"/>
      <c r="AE909" s="154"/>
      <c r="AF909" s="154"/>
      <c r="AG909" s="491">
        <v>32</v>
      </c>
      <c r="AH909" s="60"/>
      <c r="AI909" s="55"/>
      <c r="AJ909" s="61"/>
      <c r="AK909" s="62"/>
      <c r="AL909" s="63"/>
      <c r="AM909" s="64"/>
      <c r="AN909" s="65"/>
      <c r="AO909" s="66"/>
    </row>
    <row r="910" spans="1:41" s="22" customFormat="1" ht="51" customHeight="1" x14ac:dyDescent="0.15">
      <c r="A910" s="286"/>
      <c r="B910" s="171"/>
      <c r="C910" s="231" t="s">
        <v>812</v>
      </c>
      <c r="D910" s="200"/>
      <c r="E910" s="293" t="s">
        <v>813</v>
      </c>
      <c r="F910" s="293"/>
      <c r="G910" s="295"/>
      <c r="H910" s="210" t="s">
        <v>701</v>
      </c>
      <c r="I910" s="187">
        <v>0.3</v>
      </c>
      <c r="J910" s="331">
        <v>0.4</v>
      </c>
      <c r="K910" s="332">
        <v>0.3</v>
      </c>
      <c r="L910" s="332"/>
      <c r="M910" s="332"/>
      <c r="N910" s="332">
        <f>SUM(I910:M910)</f>
        <v>1</v>
      </c>
      <c r="O910" s="190">
        <v>1.03</v>
      </c>
      <c r="P910" s="191">
        <v>34</v>
      </c>
      <c r="Q910" s="370">
        <v>35</v>
      </c>
      <c r="R910" s="194">
        <v>29.3</v>
      </c>
      <c r="S910" s="194"/>
      <c r="T910" s="194"/>
      <c r="U910" s="198">
        <f>ROUND((((P910*14/35*I910)+(Q910*14/35*J910)+(R910*14/35*K910)+(S910*14/35*L910)+(T910*14/35*M910))*O910),2)</f>
        <v>13.59</v>
      </c>
      <c r="V910" s="196">
        <f>IF(U910&gt;=14,14,U910)</f>
        <v>13.59</v>
      </c>
      <c r="W910" s="68">
        <v>34400000000</v>
      </c>
      <c r="X910" s="292">
        <v>40000000000</v>
      </c>
      <c r="Y910" s="68">
        <v>116993195000</v>
      </c>
      <c r="Z910" s="68"/>
      <c r="AA910" s="68"/>
      <c r="AB910" s="58">
        <f t="shared" si="515"/>
        <v>1.86</v>
      </c>
      <c r="AC910" s="198">
        <f>12*AB910*O910</f>
        <v>22.989599999999999</v>
      </c>
      <c r="AD910" s="199">
        <f>IF(AC910&gt;=12,12,AC910)</f>
        <v>12</v>
      </c>
      <c r="AE910" s="195">
        <v>44</v>
      </c>
      <c r="AF910" s="54"/>
      <c r="AG910" s="491">
        <v>32</v>
      </c>
      <c r="AH910" s="60"/>
      <c r="AI910" s="55"/>
      <c r="AJ910" s="61"/>
      <c r="AK910" s="62"/>
      <c r="AL910" s="63"/>
      <c r="AM910" s="64"/>
      <c r="AN910" s="65"/>
      <c r="AO910" s="66"/>
    </row>
    <row r="911" spans="1:41" s="22" customFormat="1" ht="51" customHeight="1" x14ac:dyDescent="0.15">
      <c r="A911" s="286"/>
      <c r="B911" s="171"/>
      <c r="C911" s="80" t="s">
        <v>814</v>
      </c>
      <c r="D911" s="214"/>
      <c r="E911" s="214"/>
      <c r="F911" s="293"/>
      <c r="G911" s="243"/>
      <c r="H911" s="210"/>
      <c r="I911" s="187">
        <v>0.39</v>
      </c>
      <c r="J911" s="188">
        <v>0.32</v>
      </c>
      <c r="K911" s="188">
        <v>0.13</v>
      </c>
      <c r="L911" s="188">
        <v>0.16</v>
      </c>
      <c r="M911" s="188"/>
      <c r="N911" s="189">
        <f>SUM(I911:M911)</f>
        <v>1</v>
      </c>
      <c r="O911" s="190">
        <v>1.03</v>
      </c>
      <c r="P911" s="191">
        <v>35</v>
      </c>
      <c r="Q911" s="192">
        <v>32.200000000000003</v>
      </c>
      <c r="R911" s="192">
        <v>34.4</v>
      </c>
      <c r="S911" s="192">
        <v>34.700000000000003</v>
      </c>
      <c r="T911" s="192"/>
      <c r="U911" s="198">
        <f>ROUND((((P911*14/35*I911)+(Q911*14/35*J911)+(R911*14/35*K911)+(S911*14/35*L911)+(T911*14/35*M911))*O911),2)</f>
        <v>14</v>
      </c>
      <c r="V911" s="199">
        <f>IF(U911&gt;=14,14,U911)</f>
        <v>14</v>
      </c>
      <c r="W911" s="68">
        <v>7280898000</v>
      </c>
      <c r="X911" s="72">
        <v>176143678000</v>
      </c>
      <c r="Y911" s="218"/>
      <c r="Z911" s="68"/>
      <c r="AA911" s="68"/>
      <c r="AB911" s="58">
        <f t="shared" si="515"/>
        <v>1.79</v>
      </c>
      <c r="AC911" s="198">
        <f>12*AB911*O911</f>
        <v>22.124400000000001</v>
      </c>
      <c r="AD911" s="199">
        <f>IF(AC911&gt;=12,12,AC911)</f>
        <v>12</v>
      </c>
      <c r="AE911" s="195">
        <v>44</v>
      </c>
      <c r="AF911" s="54"/>
      <c r="AG911" s="491">
        <v>32</v>
      </c>
      <c r="AH911" s="60"/>
      <c r="AI911" s="55"/>
      <c r="AJ911" s="61"/>
      <c r="AK911" s="62"/>
      <c r="AL911" s="63"/>
      <c r="AM911" s="64"/>
      <c r="AN911" s="65"/>
      <c r="AO911" s="66"/>
    </row>
    <row r="912" spans="1:41" s="22" customFormat="1" ht="51" customHeight="1" x14ac:dyDescent="0.15">
      <c r="A912" s="286"/>
      <c r="B912" s="171"/>
      <c r="C912" s="220" t="s">
        <v>815</v>
      </c>
      <c r="D912" s="76"/>
      <c r="E912" s="220"/>
      <c r="F912" s="220"/>
      <c r="G912" s="214"/>
      <c r="H912" s="210" t="s">
        <v>816</v>
      </c>
      <c r="I912" s="187">
        <v>0.4</v>
      </c>
      <c r="J912" s="188">
        <v>0.3</v>
      </c>
      <c r="K912" s="188">
        <v>0.3</v>
      </c>
      <c r="L912" s="188"/>
      <c r="M912" s="188"/>
      <c r="N912" s="189">
        <f>SUM(I912:M912)</f>
        <v>1</v>
      </c>
      <c r="O912" s="190">
        <v>1.03</v>
      </c>
      <c r="P912" s="191">
        <v>35</v>
      </c>
      <c r="Q912" s="192">
        <v>33.200000000000003</v>
      </c>
      <c r="R912" s="192">
        <v>33.6</v>
      </c>
      <c r="S912" s="192"/>
      <c r="T912" s="192"/>
      <c r="U912" s="198">
        <f>ROUND((((P912*14/35*I912)+(Q912*14/35*J912)+(R912*14/35*K912)+(S912*14/35*L912)+(T912*14/35*M912))*O912),2)</f>
        <v>14.02</v>
      </c>
      <c r="V912" s="199">
        <f>IF(U912&gt;=14,14,U912)</f>
        <v>14</v>
      </c>
      <c r="W912" s="68">
        <v>124451398000</v>
      </c>
      <c r="X912" s="68">
        <v>26902943000</v>
      </c>
      <c r="Y912" s="68"/>
      <c r="Z912" s="68"/>
      <c r="AA912" s="68"/>
      <c r="AB912" s="58">
        <f t="shared" si="515"/>
        <v>1.75</v>
      </c>
      <c r="AC912" s="198">
        <f>12*AB912*O912</f>
        <v>21.63</v>
      </c>
      <c r="AD912" s="199">
        <f>IF(AC912&gt;=12,12,AC912)</f>
        <v>12</v>
      </c>
      <c r="AE912" s="195">
        <v>44</v>
      </c>
      <c r="AF912" s="54"/>
      <c r="AG912" s="491">
        <v>32</v>
      </c>
      <c r="AH912" s="60"/>
      <c r="AI912" s="55"/>
      <c r="AJ912" s="61"/>
      <c r="AK912" s="62"/>
      <c r="AL912" s="63"/>
      <c r="AM912" s="64"/>
      <c r="AN912" s="65"/>
      <c r="AO912" s="66"/>
    </row>
    <row r="913" spans="1:41" s="22" customFormat="1" ht="42" customHeight="1" x14ac:dyDescent="0.15">
      <c r="A913" s="286"/>
      <c r="B913" s="171"/>
      <c r="C913" s="76" t="s">
        <v>776</v>
      </c>
      <c r="D913" s="76" t="s">
        <v>702</v>
      </c>
      <c r="E913" s="76" t="s">
        <v>817</v>
      </c>
      <c r="F913" s="214" t="s">
        <v>818</v>
      </c>
      <c r="G913" s="287"/>
      <c r="H913" s="210" t="s">
        <v>664</v>
      </c>
      <c r="I913" s="187">
        <v>0.45</v>
      </c>
      <c r="J913" s="188">
        <v>0.2</v>
      </c>
      <c r="K913" s="189">
        <v>0.1</v>
      </c>
      <c r="L913" s="332">
        <v>0.25</v>
      </c>
      <c r="M913" s="332"/>
      <c r="N913" s="189">
        <f>SUM(I913:M913)</f>
        <v>1</v>
      </c>
      <c r="O913" s="190">
        <v>1.03</v>
      </c>
      <c r="P913" s="191">
        <v>34</v>
      </c>
      <c r="Q913" s="192">
        <v>34.4</v>
      </c>
      <c r="R913" s="193">
        <v>34.700000000000003</v>
      </c>
      <c r="S913" s="192">
        <v>33.6</v>
      </c>
      <c r="T913" s="192"/>
      <c r="U913" s="198">
        <f>ROUND((((P913*14/35*I913)+(Q913*14/35*J913)+(R913*14/35*K913)+(S913*14/35*L913)+(T913*14/35*M913))*O913),2)</f>
        <v>14.03</v>
      </c>
      <c r="V913" s="199">
        <f>IF(U913&gt;=14,14,U913)</f>
        <v>14</v>
      </c>
      <c r="W913" s="291">
        <v>69900000000</v>
      </c>
      <c r="X913" s="291">
        <v>20000000000</v>
      </c>
      <c r="Y913" s="68">
        <v>1293614000</v>
      </c>
      <c r="Z913" s="72">
        <v>44113382000</v>
      </c>
      <c r="AA913" s="292"/>
      <c r="AB913" s="58">
        <f t="shared" si="515"/>
        <v>1.41</v>
      </c>
      <c r="AC913" s="195">
        <f>12*AB913*O913</f>
        <v>17.427599999999998</v>
      </c>
      <c r="AD913" s="199">
        <f>IF(AC913&gt;=12,12,AC913)</f>
        <v>12</v>
      </c>
      <c r="AE913" s="195">
        <v>44</v>
      </c>
      <c r="AF913" s="54"/>
      <c r="AG913" s="491">
        <v>32</v>
      </c>
      <c r="AH913" s="60"/>
      <c r="AI913" s="55"/>
      <c r="AJ913" s="61"/>
      <c r="AK913" s="62"/>
      <c r="AL913" s="63"/>
      <c r="AM913" s="64"/>
      <c r="AN913" s="65"/>
      <c r="AO913" s="66"/>
    </row>
    <row r="914" spans="1:41" s="22" customFormat="1" ht="51" customHeight="1" x14ac:dyDescent="0.15">
      <c r="A914" s="286"/>
      <c r="B914" s="171"/>
      <c r="C914" s="335" t="s">
        <v>819</v>
      </c>
      <c r="D914" s="76" t="s">
        <v>725</v>
      </c>
      <c r="E914" s="293" t="s">
        <v>813</v>
      </c>
      <c r="F914" s="293"/>
      <c r="G914" s="295"/>
      <c r="H914" s="210" t="s">
        <v>701</v>
      </c>
      <c r="I914" s="187">
        <v>0.39</v>
      </c>
      <c r="J914" s="331">
        <v>0.3</v>
      </c>
      <c r="K914" s="332">
        <v>0.31</v>
      </c>
      <c r="L914" s="332"/>
      <c r="M914" s="332"/>
      <c r="N914" s="332">
        <f>SUM(I914:M914)</f>
        <v>1</v>
      </c>
      <c r="O914" s="190">
        <v>1.03</v>
      </c>
      <c r="P914" s="191">
        <v>35</v>
      </c>
      <c r="Q914" s="370">
        <v>32.200000000000003</v>
      </c>
      <c r="R914" s="194">
        <v>32.200000000000003</v>
      </c>
      <c r="S914" s="194"/>
      <c r="T914" s="194"/>
      <c r="U914" s="198">
        <f>ROUND((((P914*14/35*I914)+(Q914*14/35*J914)+(R914*14/35*K914)+(S914*14/35*L914)+(T914*14/35*M914))*O914),2)</f>
        <v>13.72</v>
      </c>
      <c r="V914" s="196">
        <f>IF(U914&gt;=14,14,U914)</f>
        <v>13.72</v>
      </c>
      <c r="W914" s="68">
        <v>6600000000</v>
      </c>
      <c r="X914" s="292">
        <v>21711652000</v>
      </c>
      <c r="Y914" s="68">
        <v>116993195000</v>
      </c>
      <c r="Z914" s="68"/>
      <c r="AA914" s="68"/>
      <c r="AB914" s="58">
        <f t="shared" si="515"/>
        <v>1.37</v>
      </c>
      <c r="AC914" s="198">
        <f>12*AB914*O914</f>
        <v>16.933200000000003</v>
      </c>
      <c r="AD914" s="199">
        <f>IF(AC914&gt;=12,12,AC914)</f>
        <v>12</v>
      </c>
      <c r="AE914" s="195">
        <v>44</v>
      </c>
      <c r="AF914" s="54"/>
      <c r="AG914" s="491">
        <v>32</v>
      </c>
      <c r="AH914" s="60"/>
      <c r="AI914" s="55"/>
      <c r="AJ914" s="61"/>
      <c r="AK914" s="62"/>
      <c r="AL914" s="63"/>
      <c r="AM914" s="64"/>
      <c r="AN914" s="65"/>
      <c r="AO914" s="66"/>
    </row>
    <row r="915" spans="1:41" s="22" customFormat="1" ht="54" customHeight="1" x14ac:dyDescent="0.15">
      <c r="A915" s="286"/>
      <c r="B915" s="171"/>
      <c r="C915" s="214"/>
      <c r="D915" s="76"/>
      <c r="E915" s="371"/>
      <c r="F915" s="367"/>
      <c r="G915" s="343"/>
      <c r="H915" s="369"/>
      <c r="I915" s="187"/>
      <c r="J915" s="188"/>
      <c r="K915" s="189"/>
      <c r="L915" s="332"/>
      <c r="M915" s="332"/>
      <c r="N915" s="189"/>
      <c r="O915" s="190"/>
      <c r="P915" s="191"/>
      <c r="Q915" s="192"/>
      <c r="R915" s="193"/>
      <c r="S915" s="194"/>
      <c r="T915" s="194"/>
      <c r="U915" s="198"/>
      <c r="V915" s="196"/>
      <c r="W915" s="358"/>
      <c r="X915" s="358"/>
      <c r="Y915" s="358"/>
      <c r="Z915" s="292"/>
      <c r="AA915" s="292"/>
      <c r="AB915" s="58">
        <f t="shared" si="515"/>
        <v>0</v>
      </c>
      <c r="AC915" s="198"/>
      <c r="AD915" s="199"/>
      <c r="AE915" s="195"/>
      <c r="AF915" s="54"/>
      <c r="AG915" s="491">
        <v>32</v>
      </c>
      <c r="AH915" s="60"/>
      <c r="AI915" s="55"/>
      <c r="AJ915" s="61"/>
      <c r="AK915" s="62"/>
      <c r="AL915" s="63"/>
      <c r="AM915" s="64"/>
      <c r="AN915" s="65"/>
      <c r="AO915" s="66"/>
    </row>
    <row r="916" spans="1:41" s="22" customFormat="1" ht="51" customHeight="1" x14ac:dyDescent="0.15">
      <c r="A916" s="286"/>
      <c r="B916" s="171"/>
      <c r="C916" s="73" t="s">
        <v>820</v>
      </c>
      <c r="D916" s="115" t="s">
        <v>821</v>
      </c>
      <c r="E916" s="224" t="s">
        <v>822</v>
      </c>
      <c r="F916" s="76"/>
      <c r="G916" s="287" t="s">
        <v>823</v>
      </c>
      <c r="H916" s="369"/>
      <c r="I916" s="187">
        <v>0.51</v>
      </c>
      <c r="J916" s="188">
        <v>0.49</v>
      </c>
      <c r="K916" s="188"/>
      <c r="L916" s="188"/>
      <c r="M916" s="188"/>
      <c r="N916" s="189">
        <f>SUM(I916:M916)</f>
        <v>1</v>
      </c>
      <c r="O916" s="190">
        <v>1.03</v>
      </c>
      <c r="P916" s="191">
        <v>33.6</v>
      </c>
      <c r="Q916" s="192">
        <v>34.4</v>
      </c>
      <c r="R916" s="192"/>
      <c r="S916" s="192"/>
      <c r="T916" s="192"/>
      <c r="U916" s="198">
        <f>ROUND((((P916*14/35*I916)+(Q916*14/35*J916)+(R916*14/35*K916)+(S916*14/35*L916)+(T916*14/35*M916))*O916),2)</f>
        <v>14</v>
      </c>
      <c r="V916" s="199">
        <f>IF(U916&gt;=14,14,U916)</f>
        <v>14</v>
      </c>
      <c r="W916" s="68">
        <v>56000000000</v>
      </c>
      <c r="X916" s="56">
        <v>35076606000</v>
      </c>
      <c r="Y916" s="72"/>
      <c r="Z916" s="68"/>
      <c r="AA916" s="68"/>
      <c r="AB916" s="58">
        <f t="shared" si="515"/>
        <v>1.39</v>
      </c>
      <c r="AC916" s="198">
        <f>12*AB916*O916</f>
        <v>17.180399999999999</v>
      </c>
      <c r="AD916" s="199">
        <f>IF(AC916&gt;=12,12,AC916)</f>
        <v>12</v>
      </c>
      <c r="AE916" s="195">
        <v>44</v>
      </c>
      <c r="AF916" s="54"/>
      <c r="AG916" s="491">
        <v>32</v>
      </c>
      <c r="AH916" s="60"/>
      <c r="AI916" s="55"/>
      <c r="AJ916" s="61"/>
      <c r="AK916" s="62"/>
      <c r="AL916" s="63"/>
      <c r="AM916" s="64"/>
      <c r="AN916" s="65"/>
      <c r="AO916" s="66"/>
    </row>
    <row r="917" spans="1:41" s="22" customFormat="1" ht="24.95" customHeight="1" x14ac:dyDescent="0.15">
      <c r="A917" s="84"/>
      <c r="B917" s="346"/>
      <c r="C917" s="142"/>
      <c r="D917" s="87"/>
      <c r="E917" s="87"/>
      <c r="F917" s="87"/>
      <c r="G917" s="87"/>
      <c r="H917" s="144"/>
      <c r="I917" s="88"/>
      <c r="J917" s="86"/>
      <c r="K917" s="353"/>
      <c r="L917" s="89"/>
      <c r="M917" s="89"/>
      <c r="N917" s="142"/>
      <c r="O917" s="90"/>
      <c r="P917" s="88"/>
      <c r="Q917" s="86"/>
      <c r="R917" s="353"/>
      <c r="S917" s="89"/>
      <c r="T917" s="89"/>
      <c r="U917" s="91"/>
      <c r="V917" s="148"/>
      <c r="W917" s="354"/>
      <c r="X917" s="130"/>
      <c r="Y917" s="132"/>
      <c r="Z917" s="355"/>
      <c r="AA917" s="355"/>
      <c r="AB917" s="58">
        <f t="shared" si="515"/>
        <v>0</v>
      </c>
      <c r="AC917" s="133"/>
      <c r="AD917" s="96"/>
      <c r="AE917" s="98"/>
      <c r="AF917" s="154"/>
      <c r="AG917" s="491">
        <v>32</v>
      </c>
      <c r="AH917" s="60"/>
      <c r="AI917" s="55"/>
      <c r="AJ917" s="61"/>
      <c r="AK917" s="62"/>
      <c r="AL917" s="63"/>
      <c r="AM917" s="64"/>
      <c r="AN917" s="65"/>
      <c r="AO917" s="66"/>
    </row>
    <row r="918" spans="1:41" s="22" customFormat="1" ht="49.5" customHeight="1" thickBot="1" x14ac:dyDescent="0.2">
      <c r="A918" s="286"/>
      <c r="B918" s="171"/>
      <c r="C918" s="335" t="s">
        <v>819</v>
      </c>
      <c r="D918" s="214"/>
      <c r="E918" s="214"/>
      <c r="F918" s="170" t="s">
        <v>256</v>
      </c>
      <c r="G918" s="243"/>
      <c r="H918" s="210"/>
      <c r="I918" s="187">
        <v>0.36</v>
      </c>
      <c r="J918" s="188">
        <v>0.34</v>
      </c>
      <c r="K918" s="331">
        <v>0.17</v>
      </c>
      <c r="L918" s="332">
        <v>0.13</v>
      </c>
      <c r="M918" s="332"/>
      <c r="N918" s="189">
        <f t="shared" ref="N918:N924" si="526">SUM(I918:M918)</f>
        <v>1</v>
      </c>
      <c r="O918" s="372">
        <v>1.03</v>
      </c>
      <c r="P918" s="191">
        <v>34.4</v>
      </c>
      <c r="Q918" s="192">
        <v>35</v>
      </c>
      <c r="R918" s="370">
        <v>32.200000000000003</v>
      </c>
      <c r="S918" s="194">
        <v>33.200000000000003</v>
      </c>
      <c r="T918" s="194"/>
      <c r="U918" s="198">
        <f t="shared" ref="U918:U928" si="527">ROUND((((P918*14/35*I918)+(Q918*14/35*J918)+(R918*14/35*K918)+(S918*14/35*L918)+(T918*14/35*M918))*O918),2)</f>
        <v>14.04</v>
      </c>
      <c r="V918" s="196">
        <f t="shared" ref="V918:V928" si="528">IF(U918&gt;=14,14,U918)</f>
        <v>14</v>
      </c>
      <c r="W918" s="323"/>
      <c r="X918" s="323">
        <v>300000000000</v>
      </c>
      <c r="Y918" s="68">
        <v>6041806000</v>
      </c>
      <c r="Z918" s="292"/>
      <c r="AA918" s="292"/>
      <c r="AB918" s="58">
        <f t="shared" si="515"/>
        <v>3.12</v>
      </c>
      <c r="AC918" s="198">
        <f t="shared" ref="AC918:AC925" si="529">12*AB918*O918</f>
        <v>38.563200000000002</v>
      </c>
      <c r="AD918" s="199">
        <f t="shared" ref="AD918:AD925" si="530">IF(AC918&gt;=12,12,AC918)</f>
        <v>12</v>
      </c>
      <c r="AE918" s="195">
        <v>44</v>
      </c>
      <c r="AF918" s="54"/>
      <c r="AG918" s="491">
        <v>32</v>
      </c>
      <c r="AH918" s="60"/>
      <c r="AI918" s="55"/>
      <c r="AJ918" s="61"/>
      <c r="AK918" s="62"/>
      <c r="AL918" s="63"/>
      <c r="AM918" s="64"/>
      <c r="AN918" s="65"/>
      <c r="AO918" s="66"/>
    </row>
    <row r="919" spans="1:41" s="22" customFormat="1" ht="42" customHeight="1" thickBot="1" x14ac:dyDescent="0.2">
      <c r="A919" s="286"/>
      <c r="B919" s="171"/>
      <c r="C919" s="76" t="s">
        <v>776</v>
      </c>
      <c r="D919" s="76" t="s">
        <v>702</v>
      </c>
      <c r="E919" s="76" t="s">
        <v>554</v>
      </c>
      <c r="F919" s="214"/>
      <c r="G919" s="287"/>
      <c r="H919" s="210"/>
      <c r="I919" s="187">
        <v>0.4</v>
      </c>
      <c r="J919" s="188">
        <v>0.3</v>
      </c>
      <c r="K919" s="189">
        <v>0.3</v>
      </c>
      <c r="L919" s="332"/>
      <c r="M919" s="332"/>
      <c r="N919" s="189">
        <f t="shared" si="526"/>
        <v>1</v>
      </c>
      <c r="O919" s="51">
        <v>1.03</v>
      </c>
      <c r="P919" s="191">
        <v>34</v>
      </c>
      <c r="Q919" s="192">
        <v>34.4</v>
      </c>
      <c r="R919" s="193">
        <v>33.6</v>
      </c>
      <c r="S919" s="192"/>
      <c r="T919" s="192"/>
      <c r="U919" s="198">
        <f t="shared" si="527"/>
        <v>14.01</v>
      </c>
      <c r="V919" s="199">
        <f t="shared" si="528"/>
        <v>14</v>
      </c>
      <c r="W919" s="291">
        <v>69900000000</v>
      </c>
      <c r="X919" s="291">
        <v>20000000000</v>
      </c>
      <c r="Y919" s="68">
        <v>44000000000</v>
      </c>
      <c r="Z919" s="373"/>
      <c r="AA919" s="292"/>
      <c r="AB919" s="58">
        <f t="shared" si="515"/>
        <v>1.43</v>
      </c>
      <c r="AC919" s="195">
        <f t="shared" si="529"/>
        <v>17.674800000000001</v>
      </c>
      <c r="AD919" s="199">
        <f t="shared" si="530"/>
        <v>12</v>
      </c>
      <c r="AE919" s="195">
        <v>44</v>
      </c>
      <c r="AF919" s="54"/>
      <c r="AG919" s="491">
        <v>32</v>
      </c>
      <c r="AH919" s="60"/>
      <c r="AI919" s="55"/>
      <c r="AJ919" s="61"/>
      <c r="AK919" s="62"/>
      <c r="AL919" s="63"/>
      <c r="AM919" s="64"/>
      <c r="AN919" s="65"/>
      <c r="AO919" s="66"/>
    </row>
    <row r="920" spans="1:41" s="22" customFormat="1" ht="42" customHeight="1" thickBot="1" x14ac:dyDescent="0.2">
      <c r="A920" s="286"/>
      <c r="B920" s="171"/>
      <c r="C920" s="363"/>
      <c r="D920" s="293" t="s">
        <v>824</v>
      </c>
      <c r="E920" s="293"/>
      <c r="F920" s="293"/>
      <c r="G920" s="73"/>
      <c r="H920" s="364"/>
      <c r="I920" s="187">
        <v>0.5</v>
      </c>
      <c r="J920" s="188">
        <v>0.3</v>
      </c>
      <c r="K920" s="331">
        <v>0.2</v>
      </c>
      <c r="L920" s="332"/>
      <c r="M920" s="332"/>
      <c r="N920" s="189">
        <f t="shared" si="526"/>
        <v>1</v>
      </c>
      <c r="O920" s="190">
        <v>1.03</v>
      </c>
      <c r="P920" s="191">
        <v>35</v>
      </c>
      <c r="Q920" s="192">
        <v>32.200000000000003</v>
      </c>
      <c r="R920" s="370">
        <v>34.4</v>
      </c>
      <c r="S920" s="194"/>
      <c r="T920" s="194"/>
      <c r="U920" s="195">
        <f t="shared" si="527"/>
        <v>14.02</v>
      </c>
      <c r="V920" s="196">
        <f t="shared" si="528"/>
        <v>14</v>
      </c>
      <c r="W920" s="365">
        <v>170000000000</v>
      </c>
      <c r="X920" s="68"/>
      <c r="Y920" s="68"/>
      <c r="Z920" s="292"/>
      <c r="AA920" s="292"/>
      <c r="AB920" s="58">
        <f t="shared" si="515"/>
        <v>2.58</v>
      </c>
      <c r="AC920" s="195">
        <f t="shared" si="529"/>
        <v>31.888800000000003</v>
      </c>
      <c r="AD920" s="199">
        <f t="shared" si="530"/>
        <v>12</v>
      </c>
      <c r="AE920" s="195">
        <v>44</v>
      </c>
      <c r="AF920" s="54"/>
      <c r="AG920" s="491">
        <v>32</v>
      </c>
      <c r="AH920" s="60"/>
      <c r="AI920" s="55"/>
      <c r="AJ920" s="61"/>
      <c r="AK920" s="62"/>
      <c r="AL920" s="63"/>
      <c r="AM920" s="64"/>
      <c r="AN920" s="65"/>
      <c r="AO920" s="66"/>
    </row>
    <row r="921" spans="1:41" s="22" customFormat="1" ht="42" customHeight="1" x14ac:dyDescent="0.15">
      <c r="A921" s="286"/>
      <c r="B921" s="171"/>
      <c r="C921" s="363"/>
      <c r="D921" s="80" t="s">
        <v>697</v>
      </c>
      <c r="E921" s="335" t="s">
        <v>825</v>
      </c>
      <c r="F921" s="335"/>
      <c r="G921" s="73"/>
      <c r="H921" s="364" t="s">
        <v>730</v>
      </c>
      <c r="I921" s="187">
        <v>0.5</v>
      </c>
      <c r="J921" s="188">
        <v>0.3</v>
      </c>
      <c r="K921" s="331">
        <v>0.2</v>
      </c>
      <c r="L921" s="332"/>
      <c r="M921" s="332"/>
      <c r="N921" s="189">
        <f t="shared" si="526"/>
        <v>1</v>
      </c>
      <c r="O921" s="190">
        <v>1.03</v>
      </c>
      <c r="P921" s="191">
        <v>35</v>
      </c>
      <c r="Q921" s="192">
        <v>32.200000000000003</v>
      </c>
      <c r="R921" s="370">
        <v>34.700000000000003</v>
      </c>
      <c r="S921" s="194"/>
      <c r="T921" s="194"/>
      <c r="U921" s="195">
        <f t="shared" si="527"/>
        <v>14.05</v>
      </c>
      <c r="V921" s="196">
        <f t="shared" si="528"/>
        <v>14</v>
      </c>
      <c r="W921" s="365">
        <v>170000000000</v>
      </c>
      <c r="X921" s="68"/>
      <c r="Y921" s="68"/>
      <c r="Z921" s="292"/>
      <c r="AA921" s="292"/>
      <c r="AB921" s="58">
        <f t="shared" si="515"/>
        <v>2.58</v>
      </c>
      <c r="AC921" s="195">
        <f t="shared" si="529"/>
        <v>31.888800000000003</v>
      </c>
      <c r="AD921" s="199">
        <f t="shared" si="530"/>
        <v>12</v>
      </c>
      <c r="AE921" s="195">
        <v>44</v>
      </c>
      <c r="AF921" s="54"/>
      <c r="AG921" s="491">
        <v>32</v>
      </c>
      <c r="AH921" s="60"/>
      <c r="AI921" s="55"/>
      <c r="AJ921" s="61"/>
      <c r="AK921" s="62"/>
      <c r="AL921" s="63"/>
      <c r="AM921" s="64"/>
      <c r="AN921" s="65"/>
      <c r="AO921" s="66"/>
    </row>
    <row r="922" spans="1:41" s="22" customFormat="1" ht="45" customHeight="1" thickBot="1" x14ac:dyDescent="0.2">
      <c r="A922" s="286"/>
      <c r="B922" s="171"/>
      <c r="C922" s="293" t="s">
        <v>826</v>
      </c>
      <c r="D922" s="80" t="s">
        <v>827</v>
      </c>
      <c r="E922" s="293" t="s">
        <v>499</v>
      </c>
      <c r="F922" s="322" t="s">
        <v>828</v>
      </c>
      <c r="G922" s="322"/>
      <c r="H922" s="369" t="s">
        <v>45</v>
      </c>
      <c r="I922" s="187">
        <v>0.5</v>
      </c>
      <c r="J922" s="188">
        <v>0.2</v>
      </c>
      <c r="K922" s="331">
        <v>0.1</v>
      </c>
      <c r="L922" s="332">
        <v>0.2</v>
      </c>
      <c r="M922" s="332"/>
      <c r="N922" s="189">
        <f t="shared" si="526"/>
        <v>1</v>
      </c>
      <c r="O922" s="190">
        <v>1.03</v>
      </c>
      <c r="P922" s="191">
        <v>34.700000000000003</v>
      </c>
      <c r="Q922" s="192">
        <v>34.4</v>
      </c>
      <c r="R922" s="370">
        <v>31.6</v>
      </c>
      <c r="S922" s="194">
        <v>33.200000000000003</v>
      </c>
      <c r="T922" s="194"/>
      <c r="U922" s="195">
        <f t="shared" si="527"/>
        <v>14.02</v>
      </c>
      <c r="V922" s="196">
        <f t="shared" si="528"/>
        <v>14</v>
      </c>
      <c r="W922" s="68">
        <v>400000000000</v>
      </c>
      <c r="X922" s="68">
        <v>20537418000</v>
      </c>
      <c r="Y922" s="323"/>
      <c r="Z922" s="373"/>
      <c r="AA922" s="373"/>
      <c r="AB922" s="58">
        <f t="shared" si="515"/>
        <v>6.18</v>
      </c>
      <c r="AC922" s="195">
        <f t="shared" si="529"/>
        <v>76.384799999999998</v>
      </c>
      <c r="AD922" s="199">
        <f t="shared" si="530"/>
        <v>12</v>
      </c>
      <c r="AE922" s="195">
        <v>44</v>
      </c>
      <c r="AF922" s="54"/>
      <c r="AG922" s="491">
        <v>32</v>
      </c>
      <c r="AH922" s="60"/>
      <c r="AI922" s="55"/>
      <c r="AJ922" s="61"/>
      <c r="AK922" s="62"/>
      <c r="AL922" s="63"/>
      <c r="AM922" s="64"/>
      <c r="AN922" s="65"/>
      <c r="AO922" s="66"/>
    </row>
    <row r="923" spans="1:41" s="22" customFormat="1" ht="53.25" customHeight="1" x14ac:dyDescent="0.15">
      <c r="A923" s="286"/>
      <c r="B923" s="171"/>
      <c r="C923" s="374" t="s">
        <v>829</v>
      </c>
      <c r="D923" s="293" t="s">
        <v>817</v>
      </c>
      <c r="E923" s="293" t="s">
        <v>723</v>
      </c>
      <c r="F923" s="293" t="s">
        <v>830</v>
      </c>
      <c r="G923" s="375"/>
      <c r="H923" s="364"/>
      <c r="I923" s="187">
        <v>0.47</v>
      </c>
      <c r="J923" s="188">
        <v>0.11</v>
      </c>
      <c r="K923" s="331">
        <v>0.19</v>
      </c>
      <c r="L923" s="332">
        <v>0.23</v>
      </c>
      <c r="M923" s="332"/>
      <c r="N923" s="189">
        <f t="shared" si="526"/>
        <v>1</v>
      </c>
      <c r="O923" s="190">
        <v>1.03</v>
      </c>
      <c r="P923" s="191">
        <v>34.700000000000003</v>
      </c>
      <c r="Q923" s="192">
        <v>34.700000000000003</v>
      </c>
      <c r="R923" s="370">
        <v>32.200000000000003</v>
      </c>
      <c r="S923" s="194">
        <v>33.6</v>
      </c>
      <c r="T923" s="194"/>
      <c r="U923" s="198">
        <f t="shared" si="527"/>
        <v>14</v>
      </c>
      <c r="V923" s="196">
        <f t="shared" si="528"/>
        <v>14</v>
      </c>
      <c r="W923" s="323">
        <v>108000000000</v>
      </c>
      <c r="X923" s="72"/>
      <c r="Y923" s="56"/>
      <c r="Z923" s="373"/>
      <c r="AA923" s="373"/>
      <c r="AB923" s="58">
        <f t="shared" si="515"/>
        <v>1.54</v>
      </c>
      <c r="AC923" s="198">
        <f t="shared" si="529"/>
        <v>19.034400000000002</v>
      </c>
      <c r="AD923" s="199">
        <f t="shared" si="530"/>
        <v>12</v>
      </c>
      <c r="AE923" s="195">
        <v>44</v>
      </c>
      <c r="AF923" s="54"/>
      <c r="AG923" s="491">
        <v>32</v>
      </c>
      <c r="AH923" s="60"/>
      <c r="AI923" s="55"/>
      <c r="AJ923" s="61"/>
      <c r="AK923" s="62"/>
      <c r="AL923" s="63"/>
      <c r="AM923" s="64"/>
      <c r="AN923" s="65"/>
      <c r="AO923" s="66"/>
    </row>
    <row r="924" spans="1:41" s="22" customFormat="1" ht="42" customHeight="1" x14ac:dyDescent="0.15">
      <c r="A924" s="286"/>
      <c r="B924" s="171"/>
      <c r="C924" s="80"/>
      <c r="D924" s="214"/>
      <c r="E924" s="214"/>
      <c r="F924" s="287"/>
      <c r="G924" s="287"/>
      <c r="H924" s="369"/>
      <c r="I924" s="187">
        <v>0.51</v>
      </c>
      <c r="J924" s="188">
        <v>0.49</v>
      </c>
      <c r="K924" s="188"/>
      <c r="L924" s="188"/>
      <c r="M924" s="188"/>
      <c r="N924" s="189">
        <f t="shared" si="526"/>
        <v>1</v>
      </c>
      <c r="O924" s="190">
        <v>1.03</v>
      </c>
      <c r="P924" s="191">
        <v>33.200000000000003</v>
      </c>
      <c r="Q924" s="192">
        <v>35</v>
      </c>
      <c r="R924" s="192"/>
      <c r="S924" s="192"/>
      <c r="T924" s="192"/>
      <c r="U924" s="198">
        <f t="shared" si="527"/>
        <v>14.04</v>
      </c>
      <c r="V924" s="199">
        <f t="shared" si="528"/>
        <v>14</v>
      </c>
      <c r="W924" s="72">
        <v>26902943000</v>
      </c>
      <c r="X924" s="56">
        <v>130200000000</v>
      </c>
      <c r="Y924" s="68"/>
      <c r="Z924" s="68"/>
      <c r="AA924" s="68"/>
      <c r="AB924" s="58">
        <f t="shared" si="515"/>
        <v>2.35</v>
      </c>
      <c r="AC924" s="198">
        <f t="shared" si="529"/>
        <v>29.046000000000003</v>
      </c>
      <c r="AD924" s="199">
        <f t="shared" si="530"/>
        <v>12</v>
      </c>
      <c r="AE924" s="195">
        <v>44</v>
      </c>
      <c r="AF924" s="54"/>
      <c r="AG924" s="491">
        <v>32</v>
      </c>
      <c r="AH924" s="60"/>
      <c r="AI924" s="55"/>
      <c r="AJ924" s="61"/>
      <c r="AK924" s="62"/>
      <c r="AL924" s="63"/>
      <c r="AM924" s="64"/>
      <c r="AN924" s="65"/>
      <c r="AO924" s="66"/>
    </row>
    <row r="925" spans="1:41" s="22" customFormat="1" ht="49.5" customHeight="1" x14ac:dyDescent="0.15">
      <c r="A925" s="286"/>
      <c r="B925" s="171"/>
      <c r="C925" s="214"/>
      <c r="D925" s="293" t="s">
        <v>813</v>
      </c>
      <c r="E925" s="214"/>
      <c r="F925" s="293"/>
      <c r="G925" s="243"/>
      <c r="H925" s="369"/>
      <c r="I925" s="187">
        <v>0.5</v>
      </c>
      <c r="J925" s="188">
        <v>0.28999999999999998</v>
      </c>
      <c r="K925" s="331">
        <v>0.21</v>
      </c>
      <c r="L925" s="332"/>
      <c r="M925" s="332"/>
      <c r="N925" s="332">
        <f>SUM(I925:K925)</f>
        <v>1</v>
      </c>
      <c r="O925" s="190">
        <v>1.03</v>
      </c>
      <c r="P925" s="191">
        <v>35</v>
      </c>
      <c r="Q925" s="192">
        <v>32.200000000000003</v>
      </c>
      <c r="R925" s="370">
        <v>34</v>
      </c>
      <c r="S925" s="194"/>
      <c r="T925" s="194"/>
      <c r="U925" s="198">
        <f t="shared" si="527"/>
        <v>14</v>
      </c>
      <c r="V925" s="196">
        <f t="shared" si="528"/>
        <v>14</v>
      </c>
      <c r="W925" s="323">
        <v>17087053000</v>
      </c>
      <c r="X925" s="68">
        <v>116993195000</v>
      </c>
      <c r="Y925" s="68">
        <v>43814577000</v>
      </c>
      <c r="Z925" s="292"/>
      <c r="AA925" s="292"/>
      <c r="AB925" s="58">
        <f t="shared" si="515"/>
        <v>1.57</v>
      </c>
      <c r="AC925" s="198">
        <f t="shared" si="529"/>
        <v>19.405200000000001</v>
      </c>
      <c r="AD925" s="199">
        <f t="shared" si="530"/>
        <v>12</v>
      </c>
      <c r="AE925" s="195">
        <v>44</v>
      </c>
      <c r="AF925" s="54"/>
      <c r="AG925" s="491">
        <v>32</v>
      </c>
      <c r="AH925" s="60"/>
      <c r="AI925" s="55"/>
      <c r="AJ925" s="61"/>
      <c r="AK925" s="62"/>
      <c r="AL925" s="63"/>
      <c r="AM925" s="64"/>
      <c r="AN925" s="65"/>
      <c r="AO925" s="66"/>
    </row>
    <row r="926" spans="1:41" s="22" customFormat="1" ht="42" customHeight="1" x14ac:dyDescent="0.15">
      <c r="A926" s="286"/>
      <c r="B926" s="171"/>
      <c r="C926" s="76" t="s">
        <v>831</v>
      </c>
      <c r="D926" s="76" t="s">
        <v>832</v>
      </c>
      <c r="E926" s="76" t="s">
        <v>833</v>
      </c>
      <c r="F926" s="287"/>
      <c r="G926" s="287"/>
      <c r="H926" s="210" t="s">
        <v>109</v>
      </c>
      <c r="I926" s="187">
        <v>0.45</v>
      </c>
      <c r="J926" s="188">
        <v>0.35</v>
      </c>
      <c r="K926" s="189">
        <v>0.2</v>
      </c>
      <c r="L926" s="332"/>
      <c r="M926" s="332"/>
      <c r="N926" s="189">
        <f>SUM(I926:M926)</f>
        <v>1</v>
      </c>
      <c r="O926" s="190">
        <v>1.03</v>
      </c>
      <c r="P926" s="191">
        <v>34</v>
      </c>
      <c r="Q926" s="192">
        <v>34.700000000000003</v>
      </c>
      <c r="R926" s="193">
        <v>33.200000000000003</v>
      </c>
      <c r="S926" s="192"/>
      <c r="T926" s="192"/>
      <c r="U926" s="198">
        <f t="shared" si="527"/>
        <v>14.04</v>
      </c>
      <c r="V926" s="199">
        <f t="shared" si="528"/>
        <v>14</v>
      </c>
      <c r="W926" s="291"/>
      <c r="X926" s="291"/>
      <c r="Y926" s="72"/>
      <c r="Z926" s="292"/>
      <c r="AA926" s="292"/>
      <c r="AB926" s="58">
        <f t="shared" si="515"/>
        <v>0</v>
      </c>
      <c r="AC926" s="198"/>
      <c r="AD926" s="199"/>
      <c r="AE926" s="195"/>
      <c r="AF926" s="54"/>
      <c r="AG926" s="491">
        <v>32</v>
      </c>
      <c r="AH926" s="60"/>
      <c r="AI926" s="55"/>
      <c r="AJ926" s="61"/>
      <c r="AK926" s="62"/>
      <c r="AL926" s="63"/>
      <c r="AM926" s="64"/>
      <c r="AN926" s="65"/>
      <c r="AO926" s="66"/>
    </row>
    <row r="927" spans="1:41" s="22" customFormat="1" ht="42" customHeight="1" x14ac:dyDescent="0.15">
      <c r="A927" s="286"/>
      <c r="B927" s="171"/>
      <c r="C927" s="76" t="s">
        <v>834</v>
      </c>
      <c r="D927" s="76" t="s">
        <v>835</v>
      </c>
      <c r="E927" s="76" t="s">
        <v>836</v>
      </c>
      <c r="F927" s="214" t="s">
        <v>686</v>
      </c>
      <c r="G927" s="287"/>
      <c r="H927" s="210" t="s">
        <v>837</v>
      </c>
      <c r="I927" s="187">
        <v>0.5</v>
      </c>
      <c r="J927" s="188">
        <v>0.2</v>
      </c>
      <c r="K927" s="189">
        <v>0.2</v>
      </c>
      <c r="L927" s="332">
        <v>0.1</v>
      </c>
      <c r="M927" s="332"/>
      <c r="N927" s="189">
        <f>SUM(I927:M927)</f>
        <v>0.99999999999999989</v>
      </c>
      <c r="O927" s="190">
        <v>1.03</v>
      </c>
      <c r="P927" s="191">
        <v>35</v>
      </c>
      <c r="Q927" s="192">
        <v>33.200000000000003</v>
      </c>
      <c r="R927" s="193">
        <v>33.6</v>
      </c>
      <c r="S927" s="192">
        <v>31.6</v>
      </c>
      <c r="T927" s="192"/>
      <c r="U927" s="198">
        <f t="shared" si="527"/>
        <v>14.02</v>
      </c>
      <c r="V927" s="199">
        <f t="shared" si="528"/>
        <v>14</v>
      </c>
      <c r="W927" s="291"/>
      <c r="X927" s="291"/>
      <c r="Y927" s="72"/>
      <c r="Z927" s="292"/>
      <c r="AA927" s="292"/>
      <c r="AB927" s="58">
        <f t="shared" si="515"/>
        <v>0</v>
      </c>
      <c r="AC927" s="198"/>
      <c r="AD927" s="199"/>
      <c r="AE927" s="195"/>
      <c r="AF927" s="54"/>
      <c r="AG927" s="491">
        <v>32</v>
      </c>
      <c r="AH927" s="60"/>
      <c r="AI927" s="55"/>
      <c r="AJ927" s="61"/>
      <c r="AK927" s="62"/>
      <c r="AL927" s="63"/>
      <c r="AM927" s="64"/>
      <c r="AN927" s="65"/>
      <c r="AO927" s="66"/>
    </row>
    <row r="928" spans="1:41" s="22" customFormat="1" ht="49.5" customHeight="1" x14ac:dyDescent="0.15">
      <c r="A928" s="286"/>
      <c r="B928" s="171"/>
      <c r="C928" s="287"/>
      <c r="D928" s="360"/>
      <c r="E928" s="293" t="s">
        <v>838</v>
      </c>
      <c r="F928" s="293"/>
      <c r="G928" s="243"/>
      <c r="H928" s="369"/>
      <c r="I928" s="187">
        <v>0.65</v>
      </c>
      <c r="J928" s="188">
        <v>0.35</v>
      </c>
      <c r="K928" s="331"/>
      <c r="L928" s="332"/>
      <c r="M928" s="332"/>
      <c r="N928" s="332">
        <f>SUM(I928:K928)</f>
        <v>1</v>
      </c>
      <c r="O928" s="190">
        <v>1.03</v>
      </c>
      <c r="P928" s="191">
        <v>35</v>
      </c>
      <c r="Q928" s="192">
        <v>32.200000000000003</v>
      </c>
      <c r="R928" s="370"/>
      <c r="S928" s="194"/>
      <c r="T928" s="194"/>
      <c r="U928" s="198">
        <f t="shared" si="527"/>
        <v>14.02</v>
      </c>
      <c r="V928" s="196">
        <f t="shared" si="528"/>
        <v>14</v>
      </c>
      <c r="W928" s="323">
        <v>17087053000</v>
      </c>
      <c r="X928" s="68">
        <v>116993195000</v>
      </c>
      <c r="Y928" s="68"/>
      <c r="Z928" s="292"/>
      <c r="AA928" s="292"/>
      <c r="AB928" s="58">
        <f t="shared" si="515"/>
        <v>1.58</v>
      </c>
      <c r="AC928" s="198">
        <f>12*AB928*O928</f>
        <v>19.5288</v>
      </c>
      <c r="AD928" s="199">
        <f>IF(AC928&gt;=12,12,AC928)</f>
        <v>12</v>
      </c>
      <c r="AE928" s="195">
        <v>44</v>
      </c>
      <c r="AF928" s="54"/>
      <c r="AG928" s="491">
        <v>32</v>
      </c>
      <c r="AH928" s="60"/>
      <c r="AI928" s="55"/>
      <c r="AJ928" s="61"/>
      <c r="AK928" s="62"/>
      <c r="AL928" s="63"/>
      <c r="AM928" s="64"/>
      <c r="AN928" s="65"/>
      <c r="AO928" s="66"/>
    </row>
    <row r="929" spans="1:41" s="22" customFormat="1" ht="27" customHeight="1" x14ac:dyDescent="0.15">
      <c r="A929" s="286"/>
      <c r="B929" s="171"/>
      <c r="C929" s="76"/>
      <c r="D929" s="214"/>
      <c r="E929" s="335" t="s">
        <v>701</v>
      </c>
      <c r="F929" s="293"/>
      <c r="G929" s="243"/>
      <c r="H929" s="369"/>
      <c r="I929" s="187"/>
      <c r="J929" s="188"/>
      <c r="K929" s="189"/>
      <c r="L929" s="332"/>
      <c r="M929" s="332"/>
      <c r="N929" s="189"/>
      <c r="O929" s="190"/>
      <c r="P929" s="191"/>
      <c r="Q929" s="192"/>
      <c r="R929" s="193"/>
      <c r="S929" s="194"/>
      <c r="T929" s="194"/>
      <c r="U929" s="198"/>
      <c r="V929" s="196"/>
      <c r="W929" s="358"/>
      <c r="X929" s="291"/>
      <c r="Y929" s="68"/>
      <c r="Z929" s="292"/>
      <c r="AA929" s="292"/>
      <c r="AB929" s="58">
        <f t="shared" si="515"/>
        <v>0</v>
      </c>
      <c r="AC929" s="198"/>
      <c r="AD929" s="199"/>
      <c r="AE929" s="195"/>
      <c r="AF929" s="54"/>
      <c r="AG929" s="491">
        <v>32</v>
      </c>
      <c r="AH929" s="60"/>
      <c r="AI929" s="55"/>
      <c r="AJ929" s="61"/>
      <c r="AK929" s="62"/>
      <c r="AL929" s="63"/>
      <c r="AM929" s="64"/>
      <c r="AN929" s="65"/>
      <c r="AO929" s="66"/>
    </row>
    <row r="930" spans="1:41" s="22" customFormat="1" ht="59.25" customHeight="1" thickBot="1" x14ac:dyDescent="0.2">
      <c r="A930" s="286"/>
      <c r="B930" s="171"/>
      <c r="C930" s="214" t="s">
        <v>839</v>
      </c>
      <c r="D930" s="76"/>
      <c r="E930" s="287" t="s">
        <v>791</v>
      </c>
      <c r="F930" s="322"/>
      <c r="G930" s="322"/>
      <c r="H930" s="369"/>
      <c r="I930" s="187"/>
      <c r="J930" s="188"/>
      <c r="K930" s="189"/>
      <c r="L930" s="332"/>
      <c r="M930" s="332"/>
      <c r="N930" s="189"/>
      <c r="O930" s="190"/>
      <c r="P930" s="191"/>
      <c r="Q930" s="192"/>
      <c r="R930" s="193"/>
      <c r="S930" s="194"/>
      <c r="T930" s="194"/>
      <c r="U930" s="195"/>
      <c r="V930" s="196"/>
      <c r="W930" s="68"/>
      <c r="X930" s="68"/>
      <c r="Y930" s="291"/>
      <c r="Z930" s="373"/>
      <c r="AA930" s="373"/>
      <c r="AB930" s="58">
        <f t="shared" si="515"/>
        <v>0</v>
      </c>
      <c r="AC930" s="195"/>
      <c r="AD930" s="199"/>
      <c r="AE930" s="195"/>
      <c r="AF930" s="54"/>
      <c r="AG930" s="491">
        <v>32</v>
      </c>
      <c r="AH930" s="60"/>
      <c r="AI930" s="55"/>
      <c r="AJ930" s="61"/>
      <c r="AK930" s="62"/>
      <c r="AL930" s="63"/>
      <c r="AM930" s="64"/>
      <c r="AN930" s="65"/>
      <c r="AO930" s="66"/>
    </row>
    <row r="931" spans="1:41" s="22" customFormat="1" ht="42" customHeight="1" x14ac:dyDescent="0.15">
      <c r="A931" s="286"/>
      <c r="B931" s="171"/>
      <c r="C931" s="376"/>
      <c r="D931" s="377"/>
      <c r="E931" s="378" t="s">
        <v>840</v>
      </c>
      <c r="F931" s="287" t="s">
        <v>841</v>
      </c>
      <c r="G931" s="287"/>
      <c r="H931" s="364"/>
      <c r="I931" s="187">
        <v>0.36</v>
      </c>
      <c r="J931" s="188">
        <v>0.3</v>
      </c>
      <c r="K931" s="188">
        <v>0.34</v>
      </c>
      <c r="L931" s="188"/>
      <c r="M931" s="188"/>
      <c r="N931" s="189">
        <f t="shared" ref="N931:N937" si="531">SUM(I931:M931)</f>
        <v>1</v>
      </c>
      <c r="O931" s="190">
        <v>1.03</v>
      </c>
      <c r="P931" s="191">
        <v>34.4</v>
      </c>
      <c r="Q931" s="192">
        <v>34</v>
      </c>
      <c r="R931" s="192">
        <v>34</v>
      </c>
      <c r="S931" s="192"/>
      <c r="T931" s="192"/>
      <c r="U931" s="198">
        <f t="shared" ref="U931:U936" si="532">ROUND((((P931*14/35*I931)+(Q931*14/35*J931)+(R931*14/35*K931)+(S931*14/35*L931)+(T931*14/35*M931))*O931),2)</f>
        <v>14.07</v>
      </c>
      <c r="V931" s="199">
        <f t="shared" ref="V931:V936" si="533">IF(U931&gt;=14,14,U931)</f>
        <v>14</v>
      </c>
      <c r="W931" s="72">
        <v>62149140000</v>
      </c>
      <c r="X931" s="72">
        <v>16265000000</v>
      </c>
      <c r="Y931" s="72">
        <v>73751670000</v>
      </c>
      <c r="Z931" s="68"/>
      <c r="AA931" s="68"/>
      <c r="AB931" s="58">
        <f t="shared" si="515"/>
        <v>1.59</v>
      </c>
      <c r="AC931" s="198">
        <f t="shared" ref="AC931:AC936" si="534">12*AB931*O931</f>
        <v>19.652400000000004</v>
      </c>
      <c r="AD931" s="199">
        <f t="shared" ref="AD931:AD936" si="535">IF(AC931&gt;=12,12,AC931)</f>
        <v>12</v>
      </c>
      <c r="AE931" s="195">
        <v>44</v>
      </c>
      <c r="AF931" s="54"/>
      <c r="AG931" s="491">
        <v>32</v>
      </c>
      <c r="AH931" s="60"/>
      <c r="AI931" s="55"/>
      <c r="AJ931" s="61"/>
      <c r="AK931" s="62"/>
      <c r="AL931" s="63"/>
      <c r="AM931" s="64"/>
      <c r="AN931" s="65"/>
      <c r="AO931" s="66"/>
    </row>
    <row r="932" spans="1:41" s="22" customFormat="1" ht="42" customHeight="1" x14ac:dyDescent="0.15">
      <c r="A932" s="286"/>
      <c r="B932" s="171"/>
      <c r="C932" s="376"/>
      <c r="D932" s="377"/>
      <c r="E932" s="214"/>
      <c r="F932" s="287"/>
      <c r="G932" s="287"/>
      <c r="H932" s="369"/>
      <c r="I932" s="187">
        <v>0.5</v>
      </c>
      <c r="J932" s="188">
        <v>0.3</v>
      </c>
      <c r="K932" s="188">
        <v>0.2</v>
      </c>
      <c r="L932" s="188"/>
      <c r="M932" s="188"/>
      <c r="N932" s="189">
        <f t="shared" si="531"/>
        <v>1</v>
      </c>
      <c r="O932" s="190">
        <v>1.03</v>
      </c>
      <c r="P932" s="191">
        <v>34.4</v>
      </c>
      <c r="Q932" s="192">
        <v>34</v>
      </c>
      <c r="R932" s="192">
        <v>32.200000000000003</v>
      </c>
      <c r="S932" s="192"/>
      <c r="T932" s="192"/>
      <c r="U932" s="198">
        <f t="shared" si="532"/>
        <v>13.94</v>
      </c>
      <c r="V932" s="199">
        <f t="shared" si="533"/>
        <v>13.94</v>
      </c>
      <c r="W932" s="72">
        <v>62149140000</v>
      </c>
      <c r="X932" s="72">
        <v>16265000000</v>
      </c>
      <c r="Y932" s="72">
        <v>110000000000</v>
      </c>
      <c r="Z932" s="68"/>
      <c r="AA932" s="68"/>
      <c r="AB932" s="58">
        <f t="shared" si="515"/>
        <v>1.76</v>
      </c>
      <c r="AC932" s="198">
        <f t="shared" si="534"/>
        <v>21.753600000000002</v>
      </c>
      <c r="AD932" s="199">
        <f t="shared" si="535"/>
        <v>12</v>
      </c>
      <c r="AE932" s="195">
        <v>44</v>
      </c>
      <c r="AF932" s="54"/>
      <c r="AG932" s="491">
        <v>32</v>
      </c>
      <c r="AH932" s="60"/>
      <c r="AI932" s="55"/>
      <c r="AJ932" s="61"/>
      <c r="AK932" s="62"/>
      <c r="AL932" s="63"/>
      <c r="AM932" s="64"/>
      <c r="AN932" s="65"/>
      <c r="AO932" s="66"/>
    </row>
    <row r="933" spans="1:41" s="22" customFormat="1" ht="49.5" customHeight="1" x14ac:dyDescent="0.15">
      <c r="A933" s="286"/>
      <c r="B933" s="171"/>
      <c r="C933" s="214" t="s">
        <v>842</v>
      </c>
      <c r="D933" s="287" t="s">
        <v>843</v>
      </c>
      <c r="E933" s="214"/>
      <c r="F933" s="379" t="s">
        <v>844</v>
      </c>
      <c r="G933" s="243"/>
      <c r="H933" s="210"/>
      <c r="I933" s="187">
        <v>0.36</v>
      </c>
      <c r="J933" s="188">
        <v>0.34</v>
      </c>
      <c r="K933" s="331">
        <v>0.17</v>
      </c>
      <c r="L933" s="332">
        <v>0.13</v>
      </c>
      <c r="M933" s="332"/>
      <c r="N933" s="189">
        <f t="shared" si="531"/>
        <v>1</v>
      </c>
      <c r="O933" s="190">
        <v>1.03</v>
      </c>
      <c r="P933" s="191">
        <v>35</v>
      </c>
      <c r="Q933" s="192">
        <v>35</v>
      </c>
      <c r="R933" s="370">
        <v>32.200000000000003</v>
      </c>
      <c r="S933" s="194">
        <v>32.200000000000003</v>
      </c>
      <c r="T933" s="194"/>
      <c r="U933" s="198">
        <f t="shared" si="532"/>
        <v>14.07</v>
      </c>
      <c r="V933" s="196">
        <f t="shared" si="533"/>
        <v>14</v>
      </c>
      <c r="W933" s="323"/>
      <c r="X933" s="323">
        <v>300000000000</v>
      </c>
      <c r="Y933" s="68"/>
      <c r="Z933" s="292"/>
      <c r="AA933" s="292"/>
      <c r="AB933" s="58">
        <f t="shared" ref="AB933:AB978" si="536">ROUND(((((W933*I933)+(X933*J933)+(Y933*K933)+(Z933*L933)+(AA933*M933))/$L$2)),2)</f>
        <v>3.09</v>
      </c>
      <c r="AC933" s="198">
        <f t="shared" si="534"/>
        <v>38.192399999999999</v>
      </c>
      <c r="AD933" s="199">
        <f t="shared" si="535"/>
        <v>12</v>
      </c>
      <c r="AE933" s="195">
        <v>44</v>
      </c>
      <c r="AF933" s="54"/>
      <c r="AG933" s="491">
        <v>32</v>
      </c>
      <c r="AH933" s="60"/>
      <c r="AI933" s="55"/>
      <c r="AJ933" s="61"/>
      <c r="AK933" s="62"/>
      <c r="AL933" s="63"/>
      <c r="AM933" s="64"/>
      <c r="AN933" s="65"/>
      <c r="AO933" s="66"/>
    </row>
    <row r="934" spans="1:41" s="22" customFormat="1" ht="45" customHeight="1" x14ac:dyDescent="0.15">
      <c r="A934" s="286"/>
      <c r="B934" s="171"/>
      <c r="C934" s="293" t="s">
        <v>845</v>
      </c>
      <c r="D934" s="293" t="s">
        <v>846</v>
      </c>
      <c r="E934" s="80" t="s">
        <v>847</v>
      </c>
      <c r="F934" s="293" t="s">
        <v>848</v>
      </c>
      <c r="G934" s="243"/>
      <c r="H934" s="369" t="s">
        <v>849</v>
      </c>
      <c r="I934" s="187">
        <v>0.45</v>
      </c>
      <c r="J934" s="188">
        <v>0.22</v>
      </c>
      <c r="K934" s="188">
        <v>0.22</v>
      </c>
      <c r="L934" s="188">
        <v>0.11</v>
      </c>
      <c r="M934" s="188"/>
      <c r="N934" s="189">
        <f t="shared" si="531"/>
        <v>1</v>
      </c>
      <c r="O934" s="190">
        <v>1.03</v>
      </c>
      <c r="P934" s="191">
        <v>34</v>
      </c>
      <c r="Q934" s="192">
        <v>33.6</v>
      </c>
      <c r="R934" s="192">
        <v>34.700000000000003</v>
      </c>
      <c r="S934" s="192">
        <v>33.200000000000003</v>
      </c>
      <c r="T934" s="192"/>
      <c r="U934" s="198">
        <f t="shared" si="532"/>
        <v>14</v>
      </c>
      <c r="V934" s="199">
        <f t="shared" si="533"/>
        <v>14</v>
      </c>
      <c r="W934" s="68"/>
      <c r="X934" s="68"/>
      <c r="Y934" s="72"/>
      <c r="Z934" s="68"/>
      <c r="AA934" s="68"/>
      <c r="AB934" s="58">
        <f t="shared" si="536"/>
        <v>0</v>
      </c>
      <c r="AC934" s="198">
        <f t="shared" si="534"/>
        <v>0</v>
      </c>
      <c r="AD934" s="199">
        <f t="shared" si="535"/>
        <v>0</v>
      </c>
      <c r="AE934" s="195">
        <v>44</v>
      </c>
      <c r="AF934" s="54"/>
      <c r="AG934" s="491">
        <v>32</v>
      </c>
      <c r="AH934" s="60"/>
      <c r="AI934" s="55"/>
      <c r="AJ934" s="61"/>
      <c r="AK934" s="62"/>
      <c r="AL934" s="63"/>
      <c r="AM934" s="64"/>
      <c r="AN934" s="65"/>
      <c r="AO934" s="66"/>
    </row>
    <row r="935" spans="1:41" s="22" customFormat="1" ht="45" customHeight="1" thickBot="1" x14ac:dyDescent="0.2">
      <c r="A935" s="286"/>
      <c r="B935" s="171"/>
      <c r="C935" s="335" t="s">
        <v>850</v>
      </c>
      <c r="D935" s="293"/>
      <c r="E935" s="80"/>
      <c r="F935" s="293" t="s">
        <v>701</v>
      </c>
      <c r="G935" s="243"/>
      <c r="H935" s="369"/>
      <c r="I935" s="187">
        <v>0.41</v>
      </c>
      <c r="J935" s="188">
        <v>0.13</v>
      </c>
      <c r="K935" s="188">
        <v>0.3</v>
      </c>
      <c r="L935" s="188">
        <v>0.16</v>
      </c>
      <c r="M935" s="188"/>
      <c r="N935" s="189">
        <f t="shared" si="531"/>
        <v>1</v>
      </c>
      <c r="O935" s="190">
        <v>1.03</v>
      </c>
      <c r="P935" s="191">
        <v>34.700000000000003</v>
      </c>
      <c r="Q935" s="192">
        <v>32.200000000000003</v>
      </c>
      <c r="R935" s="192">
        <v>33.200000000000003</v>
      </c>
      <c r="S935" s="192">
        <v>35</v>
      </c>
      <c r="T935" s="192"/>
      <c r="U935" s="198">
        <f t="shared" si="532"/>
        <v>14</v>
      </c>
      <c r="V935" s="199">
        <f t="shared" si="533"/>
        <v>14</v>
      </c>
      <c r="W935" s="68">
        <v>36193558000</v>
      </c>
      <c r="X935" s="68">
        <v>160163222000</v>
      </c>
      <c r="Y935" s="72">
        <v>33500000000</v>
      </c>
      <c r="Z935" s="68"/>
      <c r="AA935" s="68"/>
      <c r="AB935" s="58">
        <f t="shared" si="536"/>
        <v>1.38</v>
      </c>
      <c r="AC935" s="198">
        <f t="shared" si="534"/>
        <v>17.056799999999999</v>
      </c>
      <c r="AD935" s="199">
        <f t="shared" si="535"/>
        <v>12</v>
      </c>
      <c r="AE935" s="195">
        <v>44</v>
      </c>
      <c r="AF935" s="54"/>
      <c r="AG935" s="491">
        <v>32</v>
      </c>
      <c r="AH935" s="60"/>
      <c r="AI935" s="55"/>
      <c r="AJ935" s="61"/>
      <c r="AK935" s="62"/>
      <c r="AL935" s="63"/>
      <c r="AM935" s="64"/>
      <c r="AN935" s="65"/>
      <c r="AO935" s="66"/>
    </row>
    <row r="936" spans="1:41" s="22" customFormat="1" ht="42" customHeight="1" x14ac:dyDescent="0.15">
      <c r="A936" s="286"/>
      <c r="B936" s="171"/>
      <c r="C936" s="363" t="s">
        <v>851</v>
      </c>
      <c r="D936" s="80" t="s">
        <v>852</v>
      </c>
      <c r="E936" s="335" t="s">
        <v>470</v>
      </c>
      <c r="F936" s="335"/>
      <c r="G936" s="73"/>
      <c r="H936" s="364"/>
      <c r="I936" s="187">
        <v>0.5</v>
      </c>
      <c r="J936" s="188">
        <v>0.3</v>
      </c>
      <c r="K936" s="331">
        <v>0.2</v>
      </c>
      <c r="L936" s="332"/>
      <c r="M936" s="332"/>
      <c r="N936" s="189">
        <f t="shared" si="531"/>
        <v>1</v>
      </c>
      <c r="O936" s="190">
        <v>1.03</v>
      </c>
      <c r="P936" s="191">
        <v>35</v>
      </c>
      <c r="Q936" s="192">
        <v>33.200000000000003</v>
      </c>
      <c r="R936" s="370"/>
      <c r="S936" s="194"/>
      <c r="T936" s="194"/>
      <c r="U936" s="195">
        <f t="shared" si="532"/>
        <v>11.31</v>
      </c>
      <c r="V936" s="196">
        <f t="shared" si="533"/>
        <v>11.31</v>
      </c>
      <c r="W936" s="365">
        <v>170000000000</v>
      </c>
      <c r="X936" s="68">
        <v>36000000000</v>
      </c>
      <c r="Y936" s="68"/>
      <c r="Z936" s="292"/>
      <c r="AA936" s="292"/>
      <c r="AB936" s="58">
        <f t="shared" si="536"/>
        <v>2.9</v>
      </c>
      <c r="AC936" s="195">
        <f t="shared" si="534"/>
        <v>35.844000000000001</v>
      </c>
      <c r="AD936" s="199">
        <f t="shared" si="535"/>
        <v>12</v>
      </c>
      <c r="AE936" s="195">
        <v>44</v>
      </c>
      <c r="AF936" s="54"/>
      <c r="AG936" s="491">
        <v>32</v>
      </c>
      <c r="AH936" s="60"/>
      <c r="AI936" s="55"/>
      <c r="AJ936" s="61"/>
      <c r="AK936" s="62"/>
      <c r="AL936" s="63"/>
      <c r="AM936" s="64"/>
      <c r="AN936" s="65"/>
      <c r="AO936" s="66"/>
    </row>
    <row r="937" spans="1:41" s="22" customFormat="1" ht="45" customHeight="1" x14ac:dyDescent="0.15">
      <c r="A937" s="286"/>
      <c r="B937" s="380"/>
      <c r="C937" s="288" t="s">
        <v>834</v>
      </c>
      <c r="D937" s="293" t="s">
        <v>853</v>
      </c>
      <c r="E937" s="76" t="s">
        <v>854</v>
      </c>
      <c r="F937" s="293"/>
      <c r="G937" s="243"/>
      <c r="H937" s="369"/>
      <c r="I937" s="187">
        <v>0.5</v>
      </c>
      <c r="J937" s="188">
        <v>0.15</v>
      </c>
      <c r="K937" s="188">
        <v>0.15</v>
      </c>
      <c r="L937" s="188">
        <v>0.2</v>
      </c>
      <c r="M937" s="188"/>
      <c r="N937" s="189">
        <f t="shared" si="531"/>
        <v>1</v>
      </c>
      <c r="O937" s="190"/>
      <c r="P937" s="191"/>
      <c r="Q937" s="192"/>
      <c r="R937" s="192"/>
      <c r="S937" s="192"/>
      <c r="T937" s="192"/>
      <c r="U937" s="198"/>
      <c r="V937" s="199"/>
      <c r="W937" s="68"/>
      <c r="X937" s="68"/>
      <c r="Y937" s="72"/>
      <c r="Z937" s="56"/>
      <c r="AA937" s="56"/>
      <c r="AB937" s="58">
        <f t="shared" si="536"/>
        <v>0</v>
      </c>
      <c r="AC937" s="198"/>
      <c r="AD937" s="199"/>
      <c r="AE937" s="195"/>
      <c r="AF937" s="54"/>
      <c r="AG937" s="491">
        <v>32</v>
      </c>
      <c r="AH937" s="60"/>
      <c r="AI937" s="55"/>
      <c r="AJ937" s="61"/>
      <c r="AK937" s="62"/>
      <c r="AL937" s="63"/>
      <c r="AM937" s="64"/>
      <c r="AN937" s="65"/>
      <c r="AO937" s="66"/>
    </row>
    <row r="938" spans="1:41" s="22" customFormat="1" ht="45" customHeight="1" x14ac:dyDescent="0.15">
      <c r="A938" s="286"/>
      <c r="B938" s="380"/>
      <c r="C938" s="288"/>
      <c r="D938" s="293"/>
      <c r="E938" s="76"/>
      <c r="F938" s="293"/>
      <c r="G938" s="288"/>
      <c r="H938" s="369"/>
      <c r="I938" s="187"/>
      <c r="J938" s="188"/>
      <c r="K938" s="189"/>
      <c r="L938" s="332"/>
      <c r="M938" s="332"/>
      <c r="N938" s="189"/>
      <c r="O938" s="190"/>
      <c r="P938" s="191"/>
      <c r="Q938" s="192"/>
      <c r="R938" s="193"/>
      <c r="S938" s="194"/>
      <c r="T938" s="194"/>
      <c r="U938" s="198"/>
      <c r="V938" s="196"/>
      <c r="W938" s="68"/>
      <c r="X938" s="358"/>
      <c r="Y938" s="291"/>
      <c r="Z938" s="381"/>
      <c r="AA938" s="381"/>
      <c r="AB938" s="58">
        <f t="shared" si="536"/>
        <v>0</v>
      </c>
      <c r="AC938" s="198"/>
      <c r="AD938" s="199"/>
      <c r="AE938" s="195"/>
      <c r="AF938" s="54"/>
      <c r="AG938" s="491">
        <v>32</v>
      </c>
      <c r="AH938" s="60"/>
      <c r="AI938" s="55"/>
      <c r="AJ938" s="61"/>
      <c r="AK938" s="62"/>
      <c r="AL938" s="63"/>
      <c r="AM938" s="64"/>
      <c r="AN938" s="65"/>
      <c r="AO938" s="66"/>
    </row>
    <row r="939" spans="1:41" s="22" customFormat="1" ht="53.25" customHeight="1" x14ac:dyDescent="0.15">
      <c r="A939" s="286"/>
      <c r="B939" s="382"/>
      <c r="C939" s="80" t="s">
        <v>855</v>
      </c>
      <c r="D939" s="104"/>
      <c r="E939" s="343"/>
      <c r="F939" s="360" t="s">
        <v>856</v>
      </c>
      <c r="G939" s="375"/>
      <c r="H939" s="383"/>
      <c r="I939" s="187">
        <v>0.51</v>
      </c>
      <c r="J939" s="188">
        <v>0.49</v>
      </c>
      <c r="K939" s="331"/>
      <c r="L939" s="332"/>
      <c r="M939" s="332"/>
      <c r="N939" s="189">
        <f t="shared" ref="N939:N945" si="537">SUM(I939:M939)</f>
        <v>1</v>
      </c>
      <c r="O939" s="190">
        <v>1.03</v>
      </c>
      <c r="P939" s="191">
        <v>34.4</v>
      </c>
      <c r="Q939" s="192">
        <v>33.200000000000003</v>
      </c>
      <c r="R939" s="370"/>
      <c r="S939" s="194"/>
      <c r="T939" s="194"/>
      <c r="U939" s="198">
        <f t="shared" ref="U939:U955" si="538">ROUND((((P939*14/35*I939)+(Q939*14/35*J939)+(R939*14/35*K939)+(S939*14/35*L939)+(T939*14/35*M939))*O939),2)</f>
        <v>13.93</v>
      </c>
      <c r="V939" s="196">
        <f t="shared" ref="V939:V957" si="539">IF(U939&gt;=14,14,U939)</f>
        <v>13.93</v>
      </c>
      <c r="W939" s="68"/>
      <c r="X939" s="323"/>
      <c r="Y939" s="323"/>
      <c r="Z939" s="373"/>
      <c r="AA939" s="373"/>
      <c r="AB939" s="58">
        <f t="shared" si="536"/>
        <v>0</v>
      </c>
      <c r="AC939" s="198">
        <f t="shared" ref="AC939:AC979" si="540">12*AB939*O939</f>
        <v>0</v>
      </c>
      <c r="AD939" s="199">
        <f t="shared" ref="AD939:AD979" si="541">IF(AC939&gt;=12,12,AC939)</f>
        <v>0</v>
      </c>
      <c r="AE939" s="195">
        <v>44</v>
      </c>
      <c r="AF939" s="54"/>
      <c r="AG939" s="491">
        <v>32</v>
      </c>
      <c r="AH939" s="60"/>
      <c r="AI939" s="55"/>
      <c r="AJ939" s="61"/>
      <c r="AK939" s="62"/>
      <c r="AL939" s="63"/>
      <c r="AM939" s="64"/>
      <c r="AN939" s="65"/>
      <c r="AO939" s="66"/>
    </row>
    <row r="940" spans="1:41" s="22" customFormat="1" ht="42" customHeight="1" x14ac:dyDescent="0.15">
      <c r="A940" s="286"/>
      <c r="B940" s="171"/>
      <c r="C940" s="374"/>
      <c r="D940" s="80" t="s">
        <v>857</v>
      </c>
      <c r="E940" s="80"/>
      <c r="F940" s="287"/>
      <c r="G940" s="287"/>
      <c r="H940" s="384"/>
      <c r="I940" s="187">
        <v>0.36</v>
      </c>
      <c r="J940" s="188">
        <v>0.3</v>
      </c>
      <c r="K940" s="188">
        <v>0.34</v>
      </c>
      <c r="L940" s="188"/>
      <c r="M940" s="188"/>
      <c r="N940" s="189">
        <f t="shared" si="537"/>
        <v>1</v>
      </c>
      <c r="O940" s="190">
        <v>1.03</v>
      </c>
      <c r="P940" s="191">
        <v>34.4</v>
      </c>
      <c r="Q940" s="191">
        <v>32.200000000000003</v>
      </c>
      <c r="R940" s="192">
        <v>32.200000000000003</v>
      </c>
      <c r="S940" s="192"/>
      <c r="T940" s="192"/>
      <c r="U940" s="198">
        <f t="shared" si="538"/>
        <v>13.59</v>
      </c>
      <c r="V940" s="199">
        <f t="shared" si="539"/>
        <v>13.59</v>
      </c>
      <c r="W940" s="68"/>
      <c r="X940" s="68">
        <v>66500000000</v>
      </c>
      <c r="Y940" s="72">
        <v>32663758000</v>
      </c>
      <c r="Z940" s="68"/>
      <c r="AA940" s="68"/>
      <c r="AB940" s="58">
        <f t="shared" si="536"/>
        <v>0.94</v>
      </c>
      <c r="AC940" s="198">
        <f t="shared" si="540"/>
        <v>11.618399999999999</v>
      </c>
      <c r="AD940" s="199">
        <f t="shared" si="541"/>
        <v>11.618399999999999</v>
      </c>
      <c r="AE940" s="195">
        <v>44</v>
      </c>
      <c r="AF940" s="54"/>
      <c r="AG940" s="491">
        <v>32</v>
      </c>
      <c r="AH940" s="60"/>
      <c r="AI940" s="55"/>
      <c r="AJ940" s="61"/>
      <c r="AK940" s="62"/>
      <c r="AL940" s="63"/>
      <c r="AM940" s="64"/>
      <c r="AN940" s="65"/>
      <c r="AO940" s="66"/>
    </row>
    <row r="941" spans="1:41" s="22" customFormat="1" ht="53.25" customHeight="1" x14ac:dyDescent="0.15">
      <c r="A941" s="286"/>
      <c r="B941" s="382"/>
      <c r="C941" s="374" t="s">
        <v>858</v>
      </c>
      <c r="D941" s="80"/>
      <c r="E941" s="343" t="s">
        <v>859</v>
      </c>
      <c r="F941" s="293"/>
      <c r="G941" s="375"/>
      <c r="H941" s="210"/>
      <c r="I941" s="187">
        <v>0.4</v>
      </c>
      <c r="J941" s="188">
        <v>0.28999999999999998</v>
      </c>
      <c r="K941" s="331">
        <v>0.2</v>
      </c>
      <c r="L941" s="332">
        <v>0.11</v>
      </c>
      <c r="M941" s="332"/>
      <c r="N941" s="189">
        <f t="shared" si="537"/>
        <v>0.99999999999999989</v>
      </c>
      <c r="O941" s="190">
        <v>1.03</v>
      </c>
      <c r="P941" s="191">
        <v>35</v>
      </c>
      <c r="Q941" s="192">
        <v>32.200000000000003</v>
      </c>
      <c r="R941" s="370"/>
      <c r="S941" s="194"/>
      <c r="T941" s="194"/>
      <c r="U941" s="198">
        <f t="shared" si="538"/>
        <v>9.6199999999999992</v>
      </c>
      <c r="V941" s="196">
        <f t="shared" si="539"/>
        <v>9.6199999999999992</v>
      </c>
      <c r="W941" s="323">
        <v>300000000000</v>
      </c>
      <c r="X941" s="323"/>
      <c r="Y941" s="323"/>
      <c r="Z941" s="373"/>
      <c r="AA941" s="373"/>
      <c r="AB941" s="58">
        <f t="shared" si="536"/>
        <v>3.64</v>
      </c>
      <c r="AC941" s="198">
        <f t="shared" si="540"/>
        <v>44.990400000000001</v>
      </c>
      <c r="AD941" s="199">
        <f t="shared" si="541"/>
        <v>12</v>
      </c>
      <c r="AE941" s="195">
        <v>44</v>
      </c>
      <c r="AF941" s="54"/>
      <c r="AG941" s="491">
        <v>32</v>
      </c>
      <c r="AH941" s="60"/>
      <c r="AI941" s="55"/>
      <c r="AJ941" s="61"/>
      <c r="AK941" s="62"/>
      <c r="AL941" s="63"/>
      <c r="AM941" s="64"/>
      <c r="AN941" s="65"/>
      <c r="AO941" s="66"/>
    </row>
    <row r="942" spans="1:41" s="22" customFormat="1" ht="46.5" customHeight="1" x14ac:dyDescent="0.15">
      <c r="A942" s="286"/>
      <c r="B942" s="382"/>
      <c r="C942" s="293"/>
      <c r="D942" s="293"/>
      <c r="E942" s="80" t="s">
        <v>857</v>
      </c>
      <c r="F942" s="220"/>
      <c r="G942" s="76"/>
      <c r="H942" s="369"/>
      <c r="I942" s="187">
        <v>0.28000000000000003</v>
      </c>
      <c r="J942" s="188">
        <v>0.22</v>
      </c>
      <c r="K942" s="188">
        <v>0.2</v>
      </c>
      <c r="L942" s="188">
        <v>0.15</v>
      </c>
      <c r="M942" s="188">
        <v>0.15</v>
      </c>
      <c r="N942" s="189">
        <f t="shared" si="537"/>
        <v>1</v>
      </c>
      <c r="O942" s="190">
        <v>1.03</v>
      </c>
      <c r="P942" s="191">
        <v>35</v>
      </c>
      <c r="Q942" s="192">
        <v>33.200000000000003</v>
      </c>
      <c r="R942" s="192">
        <v>32.200000000000003</v>
      </c>
      <c r="S942" s="192">
        <v>34.700000000000003</v>
      </c>
      <c r="T942" s="192">
        <v>35</v>
      </c>
      <c r="U942" s="198">
        <f t="shared" si="538"/>
        <v>14.01</v>
      </c>
      <c r="V942" s="199">
        <f t="shared" si="539"/>
        <v>14</v>
      </c>
      <c r="W942" s="56">
        <v>7225782000</v>
      </c>
      <c r="X942" s="68">
        <v>61694215000</v>
      </c>
      <c r="Y942" s="68">
        <v>65500000000</v>
      </c>
      <c r="Z942" s="68">
        <v>18700000000</v>
      </c>
      <c r="AA942" s="68">
        <v>18709481000</v>
      </c>
      <c r="AB942" s="58">
        <f t="shared" si="536"/>
        <v>1.04</v>
      </c>
      <c r="AC942" s="198">
        <f t="shared" si="540"/>
        <v>12.8544</v>
      </c>
      <c r="AD942" s="199">
        <f t="shared" si="541"/>
        <v>12</v>
      </c>
      <c r="AE942" s="195">
        <v>44</v>
      </c>
      <c r="AF942" s="54"/>
      <c r="AG942" s="491">
        <v>32</v>
      </c>
      <c r="AH942" s="60"/>
      <c r="AI942" s="55"/>
      <c r="AJ942" s="61"/>
      <c r="AK942" s="62"/>
      <c r="AL942" s="63"/>
      <c r="AM942" s="64"/>
      <c r="AN942" s="65"/>
      <c r="AO942" s="66"/>
    </row>
    <row r="943" spans="1:41" s="22" customFormat="1" ht="65.25" customHeight="1" x14ac:dyDescent="0.15">
      <c r="A943" s="286"/>
      <c r="B943" s="346"/>
      <c r="C943" s="385"/>
      <c r="D943" s="104"/>
      <c r="E943" s="200" t="s">
        <v>860</v>
      </c>
      <c r="F943" s="386"/>
      <c r="G943" s="231"/>
      <c r="H943" s="369"/>
      <c r="I943" s="187">
        <v>0.33</v>
      </c>
      <c r="J943" s="188">
        <v>0.1</v>
      </c>
      <c r="K943" s="188">
        <v>0.16</v>
      </c>
      <c r="L943" s="188">
        <v>0.1</v>
      </c>
      <c r="M943" s="188">
        <v>0.31</v>
      </c>
      <c r="N943" s="189">
        <f t="shared" si="537"/>
        <v>1</v>
      </c>
      <c r="O943" s="190">
        <v>1.03</v>
      </c>
      <c r="P943" s="191">
        <v>35</v>
      </c>
      <c r="Q943" s="192">
        <v>34.700000000000003</v>
      </c>
      <c r="R943" s="370">
        <v>34.700000000000003</v>
      </c>
      <c r="S943" s="194">
        <v>34.4</v>
      </c>
      <c r="T943" s="194">
        <v>32.200000000000003</v>
      </c>
      <c r="U943" s="198">
        <f t="shared" si="538"/>
        <v>14.01</v>
      </c>
      <c r="V943" s="196">
        <f t="shared" si="539"/>
        <v>14</v>
      </c>
      <c r="W943" s="68">
        <v>400000000000</v>
      </c>
      <c r="X943" s="68"/>
      <c r="Y943" s="323"/>
      <c r="Z943" s="373"/>
      <c r="AA943" s="373"/>
      <c r="AB943" s="58">
        <f t="shared" si="536"/>
        <v>4</v>
      </c>
      <c r="AC943" s="198">
        <f t="shared" si="540"/>
        <v>49.44</v>
      </c>
      <c r="AD943" s="199">
        <f t="shared" si="541"/>
        <v>12</v>
      </c>
      <c r="AE943" s="195">
        <v>44</v>
      </c>
      <c r="AF943" s="54"/>
      <c r="AG943" s="491">
        <v>32</v>
      </c>
      <c r="AH943" s="60"/>
      <c r="AI943" s="55"/>
      <c r="AJ943" s="61"/>
      <c r="AK943" s="62"/>
      <c r="AL943" s="63"/>
      <c r="AM943" s="64"/>
      <c r="AN943" s="65"/>
      <c r="AO943" s="66"/>
    </row>
    <row r="944" spans="1:41" s="22" customFormat="1" ht="55.5" customHeight="1" x14ac:dyDescent="0.15">
      <c r="A944" s="286"/>
      <c r="B944" s="346"/>
      <c r="C944" s="387" t="s">
        <v>861</v>
      </c>
      <c r="D944" s="80"/>
      <c r="E944" s="385"/>
      <c r="F944" s="388"/>
      <c r="G944" s="76"/>
      <c r="H944" s="369" t="s">
        <v>862</v>
      </c>
      <c r="I944" s="187">
        <v>0.32</v>
      </c>
      <c r="J944" s="188">
        <v>0.19</v>
      </c>
      <c r="K944" s="188">
        <v>0.19</v>
      </c>
      <c r="L944" s="188">
        <v>0.3</v>
      </c>
      <c r="M944" s="188"/>
      <c r="N944" s="189">
        <f t="shared" si="537"/>
        <v>1</v>
      </c>
      <c r="O944" s="190">
        <v>1.03</v>
      </c>
      <c r="P944" s="191">
        <v>35</v>
      </c>
      <c r="Q944" s="192">
        <v>34.700000000000003</v>
      </c>
      <c r="R944" s="370">
        <v>32.200000000000003</v>
      </c>
      <c r="S944" s="194">
        <v>33.6</v>
      </c>
      <c r="T944" s="194"/>
      <c r="U944" s="198">
        <f t="shared" si="538"/>
        <v>14</v>
      </c>
      <c r="V944" s="196">
        <f t="shared" si="539"/>
        <v>14</v>
      </c>
      <c r="W944" s="68"/>
      <c r="X944" s="68"/>
      <c r="Y944" s="323">
        <v>120000000000</v>
      </c>
      <c r="Z944" s="373">
        <v>22976865000</v>
      </c>
      <c r="AA944" s="373"/>
      <c r="AB944" s="58">
        <f t="shared" si="536"/>
        <v>0.9</v>
      </c>
      <c r="AC944" s="198">
        <f t="shared" si="540"/>
        <v>11.124000000000001</v>
      </c>
      <c r="AD944" s="199">
        <f t="shared" si="541"/>
        <v>11.124000000000001</v>
      </c>
      <c r="AE944" s="195">
        <v>44</v>
      </c>
      <c r="AF944" s="54"/>
      <c r="AG944" s="491">
        <v>32</v>
      </c>
      <c r="AH944" s="60"/>
      <c r="AI944" s="55"/>
      <c r="AJ944" s="61"/>
      <c r="AK944" s="62"/>
      <c r="AL944" s="63"/>
      <c r="AM944" s="64"/>
      <c r="AN944" s="65"/>
      <c r="AO944" s="66"/>
    </row>
    <row r="945" spans="1:41" s="22" customFormat="1" ht="42" customHeight="1" thickBot="1" x14ac:dyDescent="0.2">
      <c r="A945" s="286"/>
      <c r="B945" s="389"/>
      <c r="C945" s="390" t="s">
        <v>863</v>
      </c>
      <c r="D945" s="214"/>
      <c r="E945" s="376" t="s">
        <v>864</v>
      </c>
      <c r="F945" s="76"/>
      <c r="G945" s="76"/>
      <c r="H945" s="391"/>
      <c r="I945" s="187">
        <v>0.5</v>
      </c>
      <c r="J945" s="188">
        <v>0.3</v>
      </c>
      <c r="K945" s="188">
        <v>0.2</v>
      </c>
      <c r="L945" s="188"/>
      <c r="M945" s="188"/>
      <c r="N945" s="189">
        <f t="shared" si="537"/>
        <v>1</v>
      </c>
      <c r="O945" s="372">
        <v>1.03</v>
      </c>
      <c r="P945" s="392">
        <v>34</v>
      </c>
      <c r="Q945" s="393">
        <v>34</v>
      </c>
      <c r="R945" s="394">
        <v>34.700000000000003</v>
      </c>
      <c r="S945" s="395"/>
      <c r="T945" s="395"/>
      <c r="U945" s="198">
        <f t="shared" si="538"/>
        <v>14.07</v>
      </c>
      <c r="V945" s="396">
        <f t="shared" si="539"/>
        <v>14</v>
      </c>
      <c r="W945" s="323">
        <v>64675469000</v>
      </c>
      <c r="X945" s="397"/>
      <c r="Y945" s="323">
        <v>18800000000</v>
      </c>
      <c r="Z945" s="398"/>
      <c r="AA945" s="398"/>
      <c r="AB945" s="58">
        <f t="shared" si="536"/>
        <v>1.0900000000000001</v>
      </c>
      <c r="AC945" s="198">
        <f t="shared" si="540"/>
        <v>13.472400000000002</v>
      </c>
      <c r="AD945" s="199">
        <f t="shared" si="541"/>
        <v>12</v>
      </c>
      <c r="AE945" s="399">
        <v>44</v>
      </c>
      <c r="AF945" s="532"/>
      <c r="AG945" s="491">
        <v>32</v>
      </c>
      <c r="AH945" s="60"/>
      <c r="AI945" s="55"/>
      <c r="AJ945" s="61"/>
      <c r="AK945" s="62"/>
      <c r="AL945" s="63"/>
      <c r="AM945" s="64"/>
      <c r="AN945" s="65"/>
      <c r="AO945" s="66"/>
    </row>
    <row r="946" spans="1:41" s="22" customFormat="1" ht="42" customHeight="1" x14ac:dyDescent="0.15">
      <c r="A946" s="286"/>
      <c r="B946" s="389"/>
      <c r="C946" s="360" t="s">
        <v>865</v>
      </c>
      <c r="D946" s="80"/>
      <c r="E946" s="80"/>
      <c r="F946" s="80"/>
      <c r="G946" s="76" t="s">
        <v>866</v>
      </c>
      <c r="H946" s="369"/>
      <c r="I946" s="48">
        <v>0.31</v>
      </c>
      <c r="J946" s="49">
        <v>0.28999999999999998</v>
      </c>
      <c r="K946" s="49">
        <v>0.3</v>
      </c>
      <c r="L946" s="49">
        <v>0.1</v>
      </c>
      <c r="M946" s="49"/>
      <c r="N946" s="189">
        <f>SUM(I946:L946)</f>
        <v>0.99999999999999989</v>
      </c>
      <c r="O946" s="190">
        <v>1.03</v>
      </c>
      <c r="P946" s="191">
        <v>35</v>
      </c>
      <c r="Q946" s="192">
        <v>34.4</v>
      </c>
      <c r="R946" s="192">
        <v>32.200000000000003</v>
      </c>
      <c r="S946" s="192">
        <v>35</v>
      </c>
      <c r="T946" s="192"/>
      <c r="U946" s="198">
        <f t="shared" si="538"/>
        <v>14</v>
      </c>
      <c r="V946" s="199">
        <f t="shared" si="539"/>
        <v>14</v>
      </c>
      <c r="W946" s="68">
        <v>50000000000</v>
      </c>
      <c r="X946" s="68">
        <v>51100000000</v>
      </c>
      <c r="Y946" s="68">
        <v>12000000000</v>
      </c>
      <c r="Z946" s="68"/>
      <c r="AA946" s="68"/>
      <c r="AB946" s="58">
        <f t="shared" si="536"/>
        <v>1.03</v>
      </c>
      <c r="AC946" s="198">
        <f t="shared" si="540"/>
        <v>12.7308</v>
      </c>
      <c r="AD946" s="199">
        <f t="shared" si="541"/>
        <v>12</v>
      </c>
      <c r="AE946" s="195">
        <v>44</v>
      </c>
      <c r="AF946" s="54"/>
      <c r="AG946" s="491">
        <v>32</v>
      </c>
      <c r="AH946" s="60"/>
      <c r="AI946" s="55"/>
      <c r="AJ946" s="61"/>
      <c r="AK946" s="62"/>
      <c r="AL946" s="63"/>
      <c r="AM946" s="64"/>
      <c r="AN946" s="65"/>
      <c r="AO946" s="66"/>
    </row>
    <row r="947" spans="1:41" s="22" customFormat="1" ht="42" customHeight="1" thickBot="1" x14ac:dyDescent="0.2">
      <c r="A947" s="286"/>
      <c r="B947" s="171"/>
      <c r="C947" s="220"/>
      <c r="D947" s="80" t="s">
        <v>867</v>
      </c>
      <c r="E947" s="80" t="s">
        <v>703</v>
      </c>
      <c r="F947" s="80"/>
      <c r="G947" s="76"/>
      <c r="H947" s="369"/>
      <c r="I947" s="187">
        <v>0.39</v>
      </c>
      <c r="J947" s="188">
        <v>0.3</v>
      </c>
      <c r="K947" s="188">
        <v>0.31</v>
      </c>
      <c r="L947" s="188"/>
      <c r="M947" s="188"/>
      <c r="N947" s="189">
        <f>SUM(I947:M947)</f>
        <v>1</v>
      </c>
      <c r="O947" s="190">
        <v>1.03</v>
      </c>
      <c r="P947" s="191">
        <v>35</v>
      </c>
      <c r="Q947" s="192">
        <v>33.200000000000003</v>
      </c>
      <c r="R947" s="192">
        <v>32.200000000000003</v>
      </c>
      <c r="S947" s="192"/>
      <c r="T947" s="192"/>
      <c r="U947" s="198">
        <f t="shared" si="538"/>
        <v>13.84</v>
      </c>
      <c r="V947" s="199">
        <f t="shared" si="539"/>
        <v>13.84</v>
      </c>
      <c r="W947" s="68"/>
      <c r="X947" s="397">
        <v>23000000000</v>
      </c>
      <c r="Y947" s="68">
        <v>80900000000</v>
      </c>
      <c r="Z947" s="68"/>
      <c r="AA947" s="68"/>
      <c r="AB947" s="58">
        <f t="shared" si="536"/>
        <v>0.97</v>
      </c>
      <c r="AC947" s="198">
        <f t="shared" si="540"/>
        <v>11.9892</v>
      </c>
      <c r="AD947" s="199">
        <f t="shared" si="541"/>
        <v>11.9892</v>
      </c>
      <c r="AE947" s="195">
        <v>44</v>
      </c>
      <c r="AF947" s="54"/>
      <c r="AG947" s="491">
        <v>32</v>
      </c>
      <c r="AH947" s="60"/>
      <c r="AI947" s="55"/>
      <c r="AJ947" s="61"/>
      <c r="AK947" s="62"/>
      <c r="AL947" s="63"/>
      <c r="AM947" s="64"/>
      <c r="AN947" s="65"/>
      <c r="AO947" s="66"/>
    </row>
    <row r="948" spans="1:41" s="22" customFormat="1" ht="42" customHeight="1" thickBot="1" x14ac:dyDescent="0.2">
      <c r="A948" s="286"/>
      <c r="B948" s="400"/>
      <c r="C948" s="390"/>
      <c r="D948" s="390" t="s">
        <v>868</v>
      </c>
      <c r="E948" s="243"/>
      <c r="F948" s="288"/>
      <c r="G948" s="288"/>
      <c r="H948" s="369"/>
      <c r="I948" s="401">
        <v>0.51</v>
      </c>
      <c r="J948" s="402">
        <v>0.49</v>
      </c>
      <c r="K948" s="403"/>
      <c r="L948" s="404"/>
      <c r="M948" s="404"/>
      <c r="N948" s="189">
        <f t="shared" ref="N948:N955" si="542">SUM(I948:M948)</f>
        <v>1</v>
      </c>
      <c r="O948" s="372">
        <v>1.03</v>
      </c>
      <c r="P948" s="392">
        <v>34.4</v>
      </c>
      <c r="Q948" s="393">
        <v>33.6</v>
      </c>
      <c r="R948" s="394"/>
      <c r="S948" s="395"/>
      <c r="T948" s="395"/>
      <c r="U948" s="198">
        <f t="shared" si="538"/>
        <v>14.01</v>
      </c>
      <c r="V948" s="396">
        <f t="shared" si="539"/>
        <v>14</v>
      </c>
      <c r="W948" s="397">
        <v>9369194000</v>
      </c>
      <c r="X948" s="323">
        <v>71701999000</v>
      </c>
      <c r="Y948" s="68"/>
      <c r="Z948" s="405"/>
      <c r="AA948" s="405"/>
      <c r="AB948" s="58">
        <f t="shared" si="536"/>
        <v>1.21</v>
      </c>
      <c r="AC948" s="198">
        <f t="shared" si="540"/>
        <v>14.9556</v>
      </c>
      <c r="AD948" s="199">
        <f t="shared" si="541"/>
        <v>12</v>
      </c>
      <c r="AE948" s="399">
        <v>44</v>
      </c>
      <c r="AF948" s="532"/>
      <c r="AG948" s="491">
        <v>32</v>
      </c>
      <c r="AH948" s="60"/>
      <c r="AI948" s="55"/>
      <c r="AJ948" s="61"/>
      <c r="AK948" s="62"/>
      <c r="AL948" s="63"/>
      <c r="AM948" s="64"/>
      <c r="AN948" s="65"/>
      <c r="AO948" s="66"/>
    </row>
    <row r="949" spans="1:41" s="22" customFormat="1" ht="53.25" customHeight="1" x14ac:dyDescent="0.15">
      <c r="A949" s="286"/>
      <c r="B949" s="389"/>
      <c r="C949" s="220" t="s">
        <v>869</v>
      </c>
      <c r="D949" s="220"/>
      <c r="E949" s="104" t="s">
        <v>470</v>
      </c>
      <c r="F949" s="406" t="s">
        <v>670</v>
      </c>
      <c r="G949" s="387"/>
      <c r="H949" s="369"/>
      <c r="I949" s="187">
        <v>0.4</v>
      </c>
      <c r="J949" s="188">
        <v>0.3</v>
      </c>
      <c r="K949" s="331">
        <v>0.3</v>
      </c>
      <c r="L949" s="332"/>
      <c r="M949" s="332"/>
      <c r="N949" s="189">
        <f t="shared" si="542"/>
        <v>1</v>
      </c>
      <c r="O949" s="190">
        <v>1.03</v>
      </c>
      <c r="P949" s="191">
        <v>35</v>
      </c>
      <c r="Q949" s="192">
        <v>34</v>
      </c>
      <c r="R949" s="370">
        <v>33.200000000000003</v>
      </c>
      <c r="S949" s="194"/>
      <c r="T949" s="194"/>
      <c r="U949" s="198">
        <f t="shared" si="538"/>
        <v>14.07</v>
      </c>
      <c r="V949" s="196">
        <f t="shared" si="539"/>
        <v>14</v>
      </c>
      <c r="W949" s="68">
        <v>18709481000</v>
      </c>
      <c r="X949" s="68">
        <v>34072643000</v>
      </c>
      <c r="Y949" s="72">
        <v>61054668000</v>
      </c>
      <c r="Z949" s="373"/>
      <c r="AA949" s="373"/>
      <c r="AB949" s="58">
        <f t="shared" si="536"/>
        <v>1.0900000000000001</v>
      </c>
      <c r="AC949" s="198">
        <f t="shared" si="540"/>
        <v>13.472400000000002</v>
      </c>
      <c r="AD949" s="199">
        <f t="shared" si="541"/>
        <v>12</v>
      </c>
      <c r="AE949" s="195">
        <v>44</v>
      </c>
      <c r="AF949" s="54"/>
      <c r="AG949" s="491">
        <v>32</v>
      </c>
      <c r="AH949" s="60"/>
      <c r="AI949" s="55"/>
      <c r="AJ949" s="61"/>
      <c r="AK949" s="62"/>
      <c r="AL949" s="63"/>
      <c r="AM949" s="64"/>
      <c r="AN949" s="65"/>
      <c r="AO949" s="66"/>
    </row>
    <row r="950" spans="1:41" s="22" customFormat="1" ht="49.5" customHeight="1" x14ac:dyDescent="0.15">
      <c r="A950" s="286"/>
      <c r="B950" s="400"/>
      <c r="C950" s="407"/>
      <c r="D950" s="76"/>
      <c r="E950" s="80" t="s">
        <v>870</v>
      </c>
      <c r="F950" s="387"/>
      <c r="G950" s="387"/>
      <c r="H950" s="369"/>
      <c r="I950" s="297">
        <v>0.44</v>
      </c>
      <c r="J950" s="294">
        <v>0.3</v>
      </c>
      <c r="K950" s="188">
        <v>0.26</v>
      </c>
      <c r="L950" s="188"/>
      <c r="M950" s="188"/>
      <c r="N950" s="189">
        <f t="shared" si="542"/>
        <v>1</v>
      </c>
      <c r="O950" s="190">
        <v>1.03</v>
      </c>
      <c r="P950" s="191">
        <v>35</v>
      </c>
      <c r="Q950" s="192">
        <v>33.200000000000003</v>
      </c>
      <c r="R950" s="192">
        <v>33.200000000000003</v>
      </c>
      <c r="S950" s="192"/>
      <c r="T950" s="192"/>
      <c r="U950" s="198">
        <f t="shared" si="538"/>
        <v>14</v>
      </c>
      <c r="V950" s="199">
        <f t="shared" si="539"/>
        <v>14</v>
      </c>
      <c r="W950" s="72">
        <v>11495374000</v>
      </c>
      <c r="X950" s="72">
        <v>33542282000</v>
      </c>
      <c r="Y950" s="68">
        <v>66561185000</v>
      </c>
      <c r="Z950" s="68"/>
      <c r="AA950" s="68"/>
      <c r="AB950" s="58">
        <f t="shared" si="536"/>
        <v>0.98</v>
      </c>
      <c r="AC950" s="198">
        <f t="shared" si="540"/>
        <v>12.1128</v>
      </c>
      <c r="AD950" s="199">
        <f t="shared" si="541"/>
        <v>12</v>
      </c>
      <c r="AE950" s="195">
        <v>44</v>
      </c>
      <c r="AF950" s="54"/>
      <c r="AG950" s="491">
        <v>32</v>
      </c>
      <c r="AH950" s="60"/>
      <c r="AI950" s="55"/>
      <c r="AJ950" s="61"/>
      <c r="AK950" s="62"/>
      <c r="AL950" s="63"/>
      <c r="AM950" s="64"/>
      <c r="AN950" s="65"/>
      <c r="AO950" s="66"/>
    </row>
    <row r="951" spans="1:41" s="22" customFormat="1" ht="42" customHeight="1" thickBot="1" x14ac:dyDescent="0.2">
      <c r="A951" s="286"/>
      <c r="B951" s="389"/>
      <c r="C951" s="388" t="s">
        <v>871</v>
      </c>
      <c r="D951" s="376"/>
      <c r="E951" s="376"/>
      <c r="F951" s="221"/>
      <c r="G951" s="387"/>
      <c r="H951" s="369" t="s">
        <v>872</v>
      </c>
      <c r="I951" s="187">
        <v>0.51</v>
      </c>
      <c r="J951" s="188">
        <v>0.49</v>
      </c>
      <c r="K951" s="188">
        <v>0</v>
      </c>
      <c r="L951" s="188"/>
      <c r="M951" s="188"/>
      <c r="N951" s="189">
        <f t="shared" si="542"/>
        <v>1</v>
      </c>
      <c r="O951" s="190">
        <v>1.03</v>
      </c>
      <c r="P951" s="191">
        <v>34</v>
      </c>
      <c r="Q951" s="192"/>
      <c r="R951" s="192"/>
      <c r="S951" s="192"/>
      <c r="T951" s="192"/>
      <c r="U951" s="198">
        <f t="shared" si="538"/>
        <v>7.14</v>
      </c>
      <c r="V951" s="199">
        <f t="shared" si="539"/>
        <v>7.14</v>
      </c>
      <c r="W951" s="397">
        <v>13000000000</v>
      </c>
      <c r="X951" s="68"/>
      <c r="Y951" s="68"/>
      <c r="Z951" s="68"/>
      <c r="AA951" s="68"/>
      <c r="AB951" s="58">
        <f t="shared" si="536"/>
        <v>0.2</v>
      </c>
      <c r="AC951" s="198">
        <f t="shared" si="540"/>
        <v>2.4720000000000004</v>
      </c>
      <c r="AD951" s="199">
        <f t="shared" si="541"/>
        <v>2.4720000000000004</v>
      </c>
      <c r="AE951" s="195">
        <v>44</v>
      </c>
      <c r="AF951" s="54"/>
      <c r="AG951" s="491">
        <v>32</v>
      </c>
      <c r="AH951" s="60"/>
      <c r="AI951" s="55"/>
      <c r="AJ951" s="61"/>
      <c r="AK951" s="62"/>
      <c r="AL951" s="63"/>
      <c r="AM951" s="64"/>
      <c r="AN951" s="65"/>
      <c r="AO951" s="66"/>
    </row>
    <row r="952" spans="1:41" s="22" customFormat="1" ht="53.25" customHeight="1" x14ac:dyDescent="0.15">
      <c r="A952" s="286"/>
      <c r="B952" s="389"/>
      <c r="C952" s="374"/>
      <c r="D952" s="214" t="s">
        <v>808</v>
      </c>
      <c r="E952" s="243"/>
      <c r="F952" s="288"/>
      <c r="G952" s="288"/>
      <c r="H952" s="369"/>
      <c r="I952" s="187">
        <v>0.5</v>
      </c>
      <c r="J952" s="188">
        <v>0.3</v>
      </c>
      <c r="K952" s="331">
        <v>0.2</v>
      </c>
      <c r="L952" s="332"/>
      <c r="M952" s="332"/>
      <c r="N952" s="189">
        <f t="shared" si="542"/>
        <v>1</v>
      </c>
      <c r="O952" s="190">
        <v>1.03</v>
      </c>
      <c r="P952" s="191">
        <v>34.4</v>
      </c>
      <c r="Q952" s="192">
        <v>33.200000000000003</v>
      </c>
      <c r="R952" s="370">
        <v>34</v>
      </c>
      <c r="S952" s="194"/>
      <c r="T952" s="194"/>
      <c r="U952" s="198">
        <f t="shared" si="538"/>
        <v>13.99</v>
      </c>
      <c r="V952" s="196">
        <f t="shared" si="539"/>
        <v>13.99</v>
      </c>
      <c r="W952" s="68">
        <v>27658471000</v>
      </c>
      <c r="X952" s="323">
        <v>32012936000</v>
      </c>
      <c r="Y952" s="68">
        <v>44683087000</v>
      </c>
      <c r="Z952" s="292"/>
      <c r="AA952" s="292"/>
      <c r="AB952" s="58">
        <f t="shared" si="536"/>
        <v>0.98</v>
      </c>
      <c r="AC952" s="198">
        <f t="shared" si="540"/>
        <v>12.1128</v>
      </c>
      <c r="AD952" s="199">
        <f t="shared" si="541"/>
        <v>12</v>
      </c>
      <c r="AE952" s="195">
        <v>44</v>
      </c>
      <c r="AF952" s="54"/>
      <c r="AG952" s="491">
        <v>32</v>
      </c>
      <c r="AH952" s="60"/>
      <c r="AI952" s="55"/>
      <c r="AJ952" s="61"/>
      <c r="AK952" s="62"/>
      <c r="AL952" s="63"/>
      <c r="AM952" s="64"/>
      <c r="AN952" s="65"/>
      <c r="AO952" s="66"/>
    </row>
    <row r="953" spans="1:41" s="22" customFormat="1" ht="42" customHeight="1" thickBot="1" x14ac:dyDescent="0.2">
      <c r="A953" s="286"/>
      <c r="B953" s="389"/>
      <c r="C953" s="408" t="s">
        <v>873</v>
      </c>
      <c r="D953" s="409" t="s">
        <v>874</v>
      </c>
      <c r="E953" s="410" t="s">
        <v>875</v>
      </c>
      <c r="F953" s="411"/>
      <c r="G953" s="411"/>
      <c r="H953" s="369" t="s">
        <v>876</v>
      </c>
      <c r="I953" s="187">
        <v>0.51</v>
      </c>
      <c r="J953" s="188">
        <v>0.49</v>
      </c>
      <c r="K953" s="331">
        <v>0</v>
      </c>
      <c r="L953" s="332"/>
      <c r="M953" s="332"/>
      <c r="N953" s="189">
        <f t="shared" si="542"/>
        <v>1</v>
      </c>
      <c r="O953" s="190">
        <v>1.03</v>
      </c>
      <c r="P953" s="191">
        <v>34.4</v>
      </c>
      <c r="Q953" s="412">
        <v>34.4</v>
      </c>
      <c r="R953" s="370">
        <v>31.6</v>
      </c>
      <c r="S953" s="194"/>
      <c r="T953" s="194"/>
      <c r="U953" s="198">
        <f t="shared" si="538"/>
        <v>14.17</v>
      </c>
      <c r="V953" s="196">
        <f t="shared" si="539"/>
        <v>14</v>
      </c>
      <c r="W953" s="68">
        <v>38751998000</v>
      </c>
      <c r="X953" s="68">
        <v>47000053000</v>
      </c>
      <c r="Y953" s="68"/>
      <c r="Z953" s="292"/>
      <c r="AA953" s="292"/>
      <c r="AB953" s="58">
        <f t="shared" si="536"/>
        <v>1.3</v>
      </c>
      <c r="AC953" s="198">
        <f t="shared" si="540"/>
        <v>16.068000000000001</v>
      </c>
      <c r="AD953" s="199">
        <f t="shared" si="541"/>
        <v>12</v>
      </c>
      <c r="AE953" s="195">
        <v>44</v>
      </c>
      <c r="AF953" s="54"/>
      <c r="AG953" s="491">
        <v>32</v>
      </c>
      <c r="AH953" s="60"/>
      <c r="AI953" s="55"/>
      <c r="AJ953" s="61"/>
      <c r="AK953" s="62"/>
      <c r="AL953" s="63"/>
      <c r="AM953" s="64"/>
      <c r="AN953" s="65"/>
      <c r="AO953" s="66"/>
    </row>
    <row r="954" spans="1:41" s="22" customFormat="1" ht="42" customHeight="1" x14ac:dyDescent="0.15">
      <c r="A954" s="286"/>
      <c r="B954" s="389"/>
      <c r="C954" s="413" t="s">
        <v>877</v>
      </c>
      <c r="D954" s="363"/>
      <c r="E954" s="214" t="s">
        <v>878</v>
      </c>
      <c r="F954" s="329"/>
      <c r="G954" s="329"/>
      <c r="H954" s="364"/>
      <c r="I954" s="187">
        <v>0.5</v>
      </c>
      <c r="J954" s="188">
        <v>0.3</v>
      </c>
      <c r="K954" s="331">
        <v>0.2</v>
      </c>
      <c r="L954" s="332"/>
      <c r="M954" s="332"/>
      <c r="N954" s="189">
        <f t="shared" si="542"/>
        <v>1</v>
      </c>
      <c r="O954" s="190">
        <v>1.03</v>
      </c>
      <c r="P954" s="191">
        <v>34.4</v>
      </c>
      <c r="Q954" s="192">
        <v>34.4</v>
      </c>
      <c r="R954" s="370">
        <v>33.200000000000003</v>
      </c>
      <c r="S954" s="194"/>
      <c r="T954" s="194"/>
      <c r="U954" s="198">
        <f t="shared" si="538"/>
        <v>14.07</v>
      </c>
      <c r="V954" s="196">
        <f t="shared" si="539"/>
        <v>14</v>
      </c>
      <c r="W954" s="323">
        <v>79000000000</v>
      </c>
      <c r="X954" s="68"/>
      <c r="Y954" s="68"/>
      <c r="Z954" s="292"/>
      <c r="AA954" s="292"/>
      <c r="AB954" s="58">
        <f t="shared" si="536"/>
        <v>1.2</v>
      </c>
      <c r="AC954" s="198">
        <f t="shared" si="540"/>
        <v>14.831999999999999</v>
      </c>
      <c r="AD954" s="199">
        <f t="shared" si="541"/>
        <v>12</v>
      </c>
      <c r="AE954" s="195">
        <v>44</v>
      </c>
      <c r="AF954" s="54"/>
      <c r="AG954" s="491">
        <v>32</v>
      </c>
      <c r="AH954" s="60"/>
      <c r="AI954" s="55"/>
      <c r="AJ954" s="61"/>
      <c r="AK954" s="62"/>
      <c r="AL954" s="63"/>
      <c r="AM954" s="64"/>
      <c r="AN954" s="65"/>
      <c r="AO954" s="66"/>
    </row>
    <row r="955" spans="1:41" s="22" customFormat="1" ht="53.25" customHeight="1" x14ac:dyDescent="0.15">
      <c r="A955" s="286"/>
      <c r="B955" s="389"/>
      <c r="C955" s="374"/>
      <c r="D955" s="80"/>
      <c r="E955" s="343"/>
      <c r="F955" s="371"/>
      <c r="G955" s="375"/>
      <c r="H955" s="210"/>
      <c r="I955" s="187">
        <v>0.5</v>
      </c>
      <c r="J955" s="188">
        <v>0.3</v>
      </c>
      <c r="K955" s="331">
        <v>0.2</v>
      </c>
      <c r="L955" s="332"/>
      <c r="M955" s="332"/>
      <c r="N955" s="189">
        <f t="shared" si="542"/>
        <v>1</v>
      </c>
      <c r="O955" s="190">
        <v>1.03</v>
      </c>
      <c r="P955" s="191">
        <v>35</v>
      </c>
      <c r="Q955" s="192">
        <v>33.6</v>
      </c>
      <c r="R955" s="370">
        <v>33.200000000000003</v>
      </c>
      <c r="S955" s="194"/>
      <c r="T955" s="194"/>
      <c r="U955" s="198">
        <f t="shared" si="538"/>
        <v>14.1</v>
      </c>
      <c r="V955" s="196">
        <f t="shared" si="539"/>
        <v>14</v>
      </c>
      <c r="W955" s="323">
        <v>300000000000</v>
      </c>
      <c r="X955" s="323"/>
      <c r="Y955" s="323"/>
      <c r="Z955" s="373"/>
      <c r="AA955" s="373"/>
      <c r="AB955" s="58">
        <f t="shared" si="536"/>
        <v>4.54</v>
      </c>
      <c r="AC955" s="198">
        <f t="shared" si="540"/>
        <v>56.114400000000003</v>
      </c>
      <c r="AD955" s="199">
        <f t="shared" si="541"/>
        <v>12</v>
      </c>
      <c r="AE955" s="195">
        <v>44</v>
      </c>
      <c r="AF955" s="54"/>
      <c r="AG955" s="491">
        <v>32</v>
      </c>
      <c r="AH955" s="60"/>
      <c r="AI955" s="55"/>
      <c r="AJ955" s="61"/>
      <c r="AK955" s="62"/>
      <c r="AL955" s="63"/>
      <c r="AM955" s="64"/>
      <c r="AN955" s="65"/>
      <c r="AO955" s="66"/>
    </row>
    <row r="956" spans="1:41" s="22" customFormat="1" ht="49.5" customHeight="1" x14ac:dyDescent="0.15">
      <c r="A956" s="315">
        <v>23</v>
      </c>
      <c r="B956" s="327"/>
      <c r="C956" s="414" t="s">
        <v>879</v>
      </c>
      <c r="D956" s="415" t="s">
        <v>395</v>
      </c>
      <c r="E956" s="415"/>
      <c r="F956" s="416"/>
      <c r="G956" s="416"/>
      <c r="H956" s="328"/>
      <c r="I956" s="187">
        <v>0.7</v>
      </c>
      <c r="J956" s="188">
        <v>0.3</v>
      </c>
      <c r="K956" s="188"/>
      <c r="L956" s="188"/>
      <c r="M956" s="188"/>
      <c r="N956" s="189">
        <f>SUM(I956:K956)</f>
        <v>1</v>
      </c>
      <c r="O956" s="190">
        <v>1.03</v>
      </c>
      <c r="P956" s="191">
        <v>34.4</v>
      </c>
      <c r="Q956" s="192">
        <v>33.200000000000003</v>
      </c>
      <c r="R956" s="192"/>
      <c r="S956" s="192"/>
      <c r="T956" s="192"/>
      <c r="U956" s="198">
        <f>ROUND((((P956*14/35*I956)+(Q956*14/35*J956)+(R956*14/35*K956))*O956),2)</f>
        <v>14.02</v>
      </c>
      <c r="V956" s="199">
        <f t="shared" si="539"/>
        <v>14</v>
      </c>
      <c r="W956" s="72">
        <v>92323517000</v>
      </c>
      <c r="X956" s="68">
        <v>40751646000</v>
      </c>
      <c r="Y956" s="68"/>
      <c r="Z956" s="68"/>
      <c r="AA956" s="68"/>
      <c r="AB956" s="58">
        <f t="shared" si="536"/>
        <v>2.33</v>
      </c>
      <c r="AC956" s="198">
        <f t="shared" si="540"/>
        <v>28.7988</v>
      </c>
      <c r="AD956" s="199">
        <f t="shared" si="541"/>
        <v>12</v>
      </c>
      <c r="AE956" s="195">
        <v>44</v>
      </c>
      <c r="AF956" s="54"/>
      <c r="AG956" s="491">
        <v>32</v>
      </c>
      <c r="AH956" s="60"/>
      <c r="AI956" s="55"/>
      <c r="AJ956" s="61"/>
      <c r="AK956" s="62"/>
      <c r="AL956" s="63"/>
      <c r="AM956" s="64"/>
      <c r="AN956" s="65"/>
      <c r="AO956" s="66"/>
    </row>
    <row r="957" spans="1:41" s="22" customFormat="1" ht="53.25" customHeight="1" x14ac:dyDescent="0.15">
      <c r="A957" s="286">
        <v>18</v>
      </c>
      <c r="B957" s="389"/>
      <c r="C957" s="80"/>
      <c r="D957" s="374" t="s">
        <v>880</v>
      </c>
      <c r="E957" s="243"/>
      <c r="F957" s="243"/>
      <c r="G957" s="243"/>
      <c r="H957" s="210"/>
      <c r="I957" s="187">
        <v>0.51</v>
      </c>
      <c r="J957" s="188">
        <v>0.49</v>
      </c>
      <c r="K957" s="331"/>
      <c r="L957" s="332"/>
      <c r="M957" s="332"/>
      <c r="N957" s="332">
        <f>SUM(I957:K957)</f>
        <v>1</v>
      </c>
      <c r="O957" s="190">
        <v>1.03</v>
      </c>
      <c r="P957" s="191">
        <v>33.6</v>
      </c>
      <c r="Q957" s="192">
        <v>34.4</v>
      </c>
      <c r="R957" s="370"/>
      <c r="S957" s="194"/>
      <c r="T957" s="194"/>
      <c r="U957" s="347">
        <f>ROUND((((P957*14/35*I957)+(Q957*14/35*J957)+(R957*14/35*K957))*O957),2)</f>
        <v>14</v>
      </c>
      <c r="V957" s="196">
        <f t="shared" si="539"/>
        <v>14</v>
      </c>
      <c r="W957" s="323"/>
      <c r="X957" s="323">
        <v>82000000000</v>
      </c>
      <c r="Y957" s="323"/>
      <c r="Z957" s="373"/>
      <c r="AA957" s="373"/>
      <c r="AB957" s="58">
        <f t="shared" si="536"/>
        <v>1.22</v>
      </c>
      <c r="AC957" s="198">
        <f t="shared" si="540"/>
        <v>15.0792</v>
      </c>
      <c r="AD957" s="199">
        <f t="shared" si="541"/>
        <v>12</v>
      </c>
      <c r="AE957" s="195">
        <v>44</v>
      </c>
      <c r="AF957" s="54"/>
      <c r="AG957" s="491">
        <v>32</v>
      </c>
      <c r="AH957" s="60"/>
      <c r="AI957" s="55"/>
      <c r="AJ957" s="61"/>
      <c r="AK957" s="62"/>
      <c r="AL957" s="63"/>
      <c r="AM957" s="64"/>
      <c r="AN957" s="65"/>
      <c r="AO957" s="66"/>
    </row>
    <row r="958" spans="1:41" s="22" customFormat="1" ht="49.5" customHeight="1" x14ac:dyDescent="0.15">
      <c r="A958" s="315"/>
      <c r="B958" s="327"/>
      <c r="C958" s="104"/>
      <c r="D958" s="200"/>
      <c r="E958" s="104" t="s">
        <v>881</v>
      </c>
      <c r="F958" s="406"/>
      <c r="G958" s="406"/>
      <c r="H958" s="417" t="s">
        <v>882</v>
      </c>
      <c r="I958" s="187"/>
      <c r="J958" s="188"/>
      <c r="K958" s="188"/>
      <c r="L958" s="188"/>
      <c r="M958" s="188"/>
      <c r="N958" s="189"/>
      <c r="O958" s="190"/>
      <c r="P958" s="191"/>
      <c r="Q958" s="192"/>
      <c r="R958" s="192"/>
      <c r="S958" s="192"/>
      <c r="T958" s="192"/>
      <c r="U958" s="198"/>
      <c r="V958" s="199"/>
      <c r="W958" s="72"/>
      <c r="X958" s="72"/>
      <c r="Y958" s="68">
        <v>40751646000</v>
      </c>
      <c r="Z958" s="68"/>
      <c r="AA958" s="68"/>
      <c r="AB958" s="58">
        <f t="shared" si="536"/>
        <v>0</v>
      </c>
      <c r="AC958" s="198">
        <f t="shared" si="540"/>
        <v>0</v>
      </c>
      <c r="AD958" s="199">
        <f t="shared" si="541"/>
        <v>0</v>
      </c>
      <c r="AE958" s="195">
        <v>44</v>
      </c>
      <c r="AF958" s="54"/>
      <c r="AG958" s="491">
        <v>32</v>
      </c>
      <c r="AH958" s="60"/>
      <c r="AI958" s="55"/>
      <c r="AJ958" s="61"/>
      <c r="AK958" s="62"/>
      <c r="AL958" s="63"/>
      <c r="AM958" s="64"/>
      <c r="AN958" s="65"/>
      <c r="AO958" s="66"/>
    </row>
    <row r="959" spans="1:41" s="22" customFormat="1" ht="53.25" customHeight="1" x14ac:dyDescent="0.15">
      <c r="A959" s="286">
        <v>19</v>
      </c>
      <c r="B959" s="389"/>
      <c r="C959" s="80" t="s">
        <v>883</v>
      </c>
      <c r="D959" s="80" t="s">
        <v>543</v>
      </c>
      <c r="E959" s="418"/>
      <c r="F959" s="418"/>
      <c r="G959" s="418"/>
      <c r="H959" s="210" t="s">
        <v>884</v>
      </c>
      <c r="I959" s="187">
        <v>0.51</v>
      </c>
      <c r="J959" s="188">
        <v>0.49</v>
      </c>
      <c r="K959" s="331">
        <v>0</v>
      </c>
      <c r="L959" s="332"/>
      <c r="M959" s="332"/>
      <c r="N959" s="332">
        <f t="shared" ref="N959:N965" si="543">SUM(I959:K959)</f>
        <v>1</v>
      </c>
      <c r="O959" s="190">
        <v>1.03</v>
      </c>
      <c r="P959" s="191">
        <v>35</v>
      </c>
      <c r="Q959" s="192">
        <v>33.200000000000003</v>
      </c>
      <c r="R959" s="370">
        <v>33.200000000000003</v>
      </c>
      <c r="S959" s="194"/>
      <c r="T959" s="194"/>
      <c r="U959" s="347">
        <f t="shared" ref="U959:U965" si="544">ROUND((((P959*14/35*I959)+(Q959*14/35*J959)+(R959*14/35*K959))*O959),2)</f>
        <v>14.06</v>
      </c>
      <c r="V959" s="196">
        <f t="shared" ref="V959:V965" si="545">IF(U959&gt;=14,14,U959)</f>
        <v>14</v>
      </c>
      <c r="W959" s="323">
        <v>300000000000</v>
      </c>
      <c r="X959" s="323"/>
      <c r="Y959" s="323"/>
      <c r="Z959" s="373"/>
      <c r="AA959" s="373"/>
      <c r="AB959" s="58">
        <f t="shared" si="536"/>
        <v>4.6399999999999997</v>
      </c>
      <c r="AC959" s="198">
        <f t="shared" si="540"/>
        <v>57.350399999999993</v>
      </c>
      <c r="AD959" s="199">
        <f t="shared" si="541"/>
        <v>12</v>
      </c>
      <c r="AE959" s="195">
        <v>44</v>
      </c>
      <c r="AF959" s="54"/>
      <c r="AG959" s="491">
        <v>32</v>
      </c>
      <c r="AH959" s="60"/>
      <c r="AI959" s="55"/>
      <c r="AJ959" s="61"/>
      <c r="AK959" s="62"/>
      <c r="AL959" s="63"/>
      <c r="AM959" s="64"/>
      <c r="AN959" s="65"/>
      <c r="AO959" s="66"/>
    </row>
    <row r="960" spans="1:41" s="22" customFormat="1" ht="45" customHeight="1" thickBot="1" x14ac:dyDescent="0.2">
      <c r="A960" s="286">
        <v>21</v>
      </c>
      <c r="B960" s="400"/>
      <c r="C960" s="419" t="s">
        <v>885</v>
      </c>
      <c r="D960" s="420" t="s">
        <v>886</v>
      </c>
      <c r="E960" s="371" t="s">
        <v>543</v>
      </c>
      <c r="F960" s="371"/>
      <c r="G960" s="343"/>
      <c r="H960" s="210" t="s">
        <v>884</v>
      </c>
      <c r="I960" s="187">
        <v>0.36</v>
      </c>
      <c r="J960" s="188">
        <v>0.3</v>
      </c>
      <c r="K960" s="331">
        <v>0.34</v>
      </c>
      <c r="L960" s="332"/>
      <c r="M960" s="332"/>
      <c r="N960" s="332">
        <f t="shared" si="543"/>
        <v>1</v>
      </c>
      <c r="O960" s="190">
        <v>1.03</v>
      </c>
      <c r="P960" s="191"/>
      <c r="Q960" s="192"/>
      <c r="R960" s="370">
        <v>34.4</v>
      </c>
      <c r="S960" s="194"/>
      <c r="T960" s="194"/>
      <c r="U960" s="347">
        <f t="shared" si="544"/>
        <v>4.82</v>
      </c>
      <c r="V960" s="196">
        <f t="shared" si="545"/>
        <v>4.82</v>
      </c>
      <c r="W960" s="68"/>
      <c r="X960" s="68"/>
      <c r="Y960" s="421">
        <v>300000000000</v>
      </c>
      <c r="Z960" s="405"/>
      <c r="AA960" s="405"/>
      <c r="AB960" s="58">
        <f t="shared" si="536"/>
        <v>3.09</v>
      </c>
      <c r="AC960" s="198">
        <f t="shared" si="540"/>
        <v>38.192399999999999</v>
      </c>
      <c r="AD960" s="199">
        <f t="shared" si="541"/>
        <v>12</v>
      </c>
      <c r="AE960" s="195">
        <v>44</v>
      </c>
      <c r="AF960" s="54"/>
      <c r="AG960" s="491">
        <v>32</v>
      </c>
      <c r="AH960" s="60"/>
      <c r="AI960" s="55"/>
      <c r="AJ960" s="61"/>
      <c r="AK960" s="62"/>
      <c r="AL960" s="63"/>
      <c r="AM960" s="64"/>
      <c r="AN960" s="65"/>
      <c r="AO960" s="66"/>
    </row>
    <row r="961" spans="1:41" s="22" customFormat="1" ht="42" customHeight="1" x14ac:dyDescent="0.15">
      <c r="A961" s="315"/>
      <c r="B961" s="422"/>
      <c r="C961" s="363"/>
      <c r="D961" s="220" t="s">
        <v>887</v>
      </c>
      <c r="E961" s="376"/>
      <c r="F961" s="335"/>
      <c r="G961" s="73"/>
      <c r="H961" s="364"/>
      <c r="I961" s="187">
        <v>0.5</v>
      </c>
      <c r="J961" s="188">
        <v>0.25</v>
      </c>
      <c r="K961" s="331">
        <v>0.25</v>
      </c>
      <c r="L961" s="332"/>
      <c r="M961" s="332"/>
      <c r="N961" s="332">
        <f t="shared" si="543"/>
        <v>1</v>
      </c>
      <c r="O961" s="190">
        <v>1.03</v>
      </c>
      <c r="P961" s="191">
        <v>34.700000000000003</v>
      </c>
      <c r="Q961" s="192">
        <v>32.200000000000003</v>
      </c>
      <c r="R961" s="370">
        <v>34.4</v>
      </c>
      <c r="S961" s="194"/>
      <c r="T961" s="194"/>
      <c r="U961" s="347">
        <f t="shared" si="544"/>
        <v>14.01</v>
      </c>
      <c r="V961" s="196">
        <f t="shared" si="545"/>
        <v>14</v>
      </c>
      <c r="W961" s="365">
        <v>140000000000</v>
      </c>
      <c r="X961" s="68">
        <v>27000000000</v>
      </c>
      <c r="Y961" s="68"/>
      <c r="Z961" s="292"/>
      <c r="AA961" s="292"/>
      <c r="AB961" s="58">
        <f t="shared" si="536"/>
        <v>2.33</v>
      </c>
      <c r="AC961" s="198">
        <f t="shared" si="540"/>
        <v>28.7988</v>
      </c>
      <c r="AD961" s="199">
        <f t="shared" si="541"/>
        <v>12</v>
      </c>
      <c r="AE961" s="195">
        <v>44</v>
      </c>
      <c r="AF961" s="54"/>
      <c r="AG961" s="491">
        <v>32</v>
      </c>
      <c r="AH961" s="60"/>
      <c r="AI961" s="55"/>
      <c r="AJ961" s="61"/>
      <c r="AK961" s="62"/>
      <c r="AL961" s="63"/>
      <c r="AM961" s="64"/>
      <c r="AN961" s="65"/>
      <c r="AO961" s="66"/>
    </row>
    <row r="962" spans="1:41" s="22" customFormat="1" ht="49.5" customHeight="1" x14ac:dyDescent="0.15">
      <c r="A962" s="315"/>
      <c r="B962" s="327"/>
      <c r="C962" s="295" t="s">
        <v>888</v>
      </c>
      <c r="D962" s="76"/>
      <c r="E962" s="80"/>
      <c r="F962" s="387"/>
      <c r="G962" s="387"/>
      <c r="H962" s="369"/>
      <c r="I962" s="297">
        <v>0.38</v>
      </c>
      <c r="J962" s="294">
        <v>0.32</v>
      </c>
      <c r="K962" s="188">
        <v>0.3</v>
      </c>
      <c r="L962" s="188"/>
      <c r="M962" s="188"/>
      <c r="N962" s="189">
        <f t="shared" si="543"/>
        <v>1</v>
      </c>
      <c r="O962" s="190">
        <v>1.03</v>
      </c>
      <c r="P962" s="191">
        <v>35</v>
      </c>
      <c r="Q962" s="192">
        <v>32.200000000000003</v>
      </c>
      <c r="R962" s="192">
        <v>34</v>
      </c>
      <c r="S962" s="192"/>
      <c r="T962" s="192"/>
      <c r="U962" s="198">
        <f t="shared" si="544"/>
        <v>13.93</v>
      </c>
      <c r="V962" s="199">
        <f t="shared" si="545"/>
        <v>13.93</v>
      </c>
      <c r="W962" s="72">
        <v>6334363000</v>
      </c>
      <c r="X962" s="68">
        <v>80949968000</v>
      </c>
      <c r="Y962" s="68">
        <v>27500000000</v>
      </c>
      <c r="Z962" s="68"/>
      <c r="AA962" s="68"/>
      <c r="AB962" s="58">
        <f t="shared" si="536"/>
        <v>1.1100000000000001</v>
      </c>
      <c r="AC962" s="198">
        <f t="shared" si="540"/>
        <v>13.7196</v>
      </c>
      <c r="AD962" s="199">
        <f t="shared" si="541"/>
        <v>12</v>
      </c>
      <c r="AE962" s="195">
        <v>44</v>
      </c>
      <c r="AF962" s="54"/>
      <c r="AG962" s="491">
        <v>32</v>
      </c>
      <c r="AH962" s="60"/>
      <c r="AI962" s="55"/>
      <c r="AJ962" s="61"/>
      <c r="AK962" s="62"/>
      <c r="AL962" s="63"/>
      <c r="AM962" s="64"/>
      <c r="AN962" s="65"/>
      <c r="AO962" s="66"/>
    </row>
    <row r="963" spans="1:41" s="22" customFormat="1" ht="49.5" customHeight="1" x14ac:dyDescent="0.15">
      <c r="A963" s="315"/>
      <c r="B963" s="327"/>
      <c r="C963" s="200"/>
      <c r="D963" s="423"/>
      <c r="E963" s="387" t="s">
        <v>889</v>
      </c>
      <c r="F963" s="387"/>
      <c r="G963" s="387"/>
      <c r="H963" s="369"/>
      <c r="I963" s="297">
        <v>0.4</v>
      </c>
      <c r="J963" s="294">
        <v>0.3</v>
      </c>
      <c r="K963" s="188">
        <v>0.3</v>
      </c>
      <c r="L963" s="188"/>
      <c r="M963" s="188"/>
      <c r="N963" s="189">
        <f t="shared" si="543"/>
        <v>1</v>
      </c>
      <c r="O963" s="190">
        <v>1.03</v>
      </c>
      <c r="P963" s="191">
        <v>34</v>
      </c>
      <c r="Q963" s="192">
        <v>34.700000000000003</v>
      </c>
      <c r="R963" s="192">
        <v>33.200000000000003</v>
      </c>
      <c r="S963" s="192"/>
      <c r="T963" s="192"/>
      <c r="U963" s="198">
        <f t="shared" si="544"/>
        <v>14</v>
      </c>
      <c r="V963" s="199">
        <f t="shared" si="545"/>
        <v>14</v>
      </c>
      <c r="W963" s="72">
        <v>27000000000</v>
      </c>
      <c r="X963" s="72">
        <v>18700000000</v>
      </c>
      <c r="Y963" s="68">
        <v>66600000000</v>
      </c>
      <c r="Z963" s="68"/>
      <c r="AA963" s="68"/>
      <c r="AB963" s="58">
        <f t="shared" si="536"/>
        <v>1.1000000000000001</v>
      </c>
      <c r="AC963" s="198">
        <f t="shared" si="540"/>
        <v>13.596000000000002</v>
      </c>
      <c r="AD963" s="199">
        <f t="shared" si="541"/>
        <v>12</v>
      </c>
      <c r="AE963" s="195">
        <v>44</v>
      </c>
      <c r="AF963" s="54"/>
      <c r="AG963" s="491">
        <v>32</v>
      </c>
      <c r="AH963" s="60"/>
      <c r="AI963" s="55"/>
      <c r="AJ963" s="61"/>
      <c r="AK963" s="62"/>
      <c r="AL963" s="63"/>
      <c r="AM963" s="64"/>
      <c r="AN963" s="65"/>
      <c r="AO963" s="66"/>
    </row>
    <row r="964" spans="1:41" s="22" customFormat="1" ht="49.5" customHeight="1" x14ac:dyDescent="0.15">
      <c r="A964" s="315"/>
      <c r="B964" s="327"/>
      <c r="C964" s="295" t="s">
        <v>890</v>
      </c>
      <c r="D964" s="220" t="s">
        <v>891</v>
      </c>
      <c r="E964" s="387" t="s">
        <v>889</v>
      </c>
      <c r="F964" s="387"/>
      <c r="G964" s="387"/>
      <c r="H964" s="369"/>
      <c r="I964" s="187">
        <v>0.36</v>
      </c>
      <c r="J964" s="188">
        <v>0.3</v>
      </c>
      <c r="K964" s="188">
        <v>0.34</v>
      </c>
      <c r="L964" s="188"/>
      <c r="M964" s="188"/>
      <c r="N964" s="189">
        <f t="shared" si="543"/>
        <v>1</v>
      </c>
      <c r="O964" s="190">
        <v>1.03</v>
      </c>
      <c r="P964" s="191">
        <v>34.4</v>
      </c>
      <c r="Q964" s="192">
        <v>34.4</v>
      </c>
      <c r="R964" s="192">
        <v>33.200000000000003</v>
      </c>
      <c r="S964" s="192"/>
      <c r="T964" s="192"/>
      <c r="U964" s="198">
        <f t="shared" si="544"/>
        <v>14</v>
      </c>
      <c r="V964" s="199">
        <f t="shared" si="545"/>
        <v>14</v>
      </c>
      <c r="W964" s="72">
        <v>38000000000</v>
      </c>
      <c r="X964" s="68"/>
      <c r="Y964" s="68">
        <v>66600000000</v>
      </c>
      <c r="Z964" s="68"/>
      <c r="AA964" s="68"/>
      <c r="AB964" s="58">
        <f t="shared" si="536"/>
        <v>1.1000000000000001</v>
      </c>
      <c r="AC964" s="198">
        <f t="shared" si="540"/>
        <v>13.596000000000002</v>
      </c>
      <c r="AD964" s="199">
        <f t="shared" si="541"/>
        <v>12</v>
      </c>
      <c r="AE964" s="195">
        <v>44</v>
      </c>
      <c r="AF964" s="54"/>
      <c r="AG964" s="491">
        <v>32</v>
      </c>
      <c r="AH964" s="60"/>
      <c r="AI964" s="55"/>
      <c r="AJ964" s="61"/>
      <c r="AK964" s="62"/>
      <c r="AL964" s="63"/>
      <c r="AM964" s="64"/>
      <c r="AN964" s="65"/>
      <c r="AO964" s="66"/>
    </row>
    <row r="965" spans="1:41" s="22" customFormat="1" ht="49.5" customHeight="1" x14ac:dyDescent="0.15">
      <c r="A965" s="315"/>
      <c r="B965" s="327"/>
      <c r="C965" s="200"/>
      <c r="D965" s="220" t="s">
        <v>892</v>
      </c>
      <c r="E965" s="424" t="s">
        <v>893</v>
      </c>
      <c r="F965" s="425"/>
      <c r="G965" s="425"/>
      <c r="H965" s="369"/>
      <c r="I965" s="187">
        <v>0.35099999999999998</v>
      </c>
      <c r="J965" s="188">
        <v>0.34899999999999998</v>
      </c>
      <c r="K965" s="188">
        <v>0.3</v>
      </c>
      <c r="L965" s="188"/>
      <c r="M965" s="188"/>
      <c r="N965" s="189">
        <f t="shared" si="543"/>
        <v>1</v>
      </c>
      <c r="O965" s="190">
        <v>1.03</v>
      </c>
      <c r="P965" s="191">
        <v>33.200000000000003</v>
      </c>
      <c r="Q965" s="192">
        <v>34.700000000000003</v>
      </c>
      <c r="R965" s="192">
        <v>34</v>
      </c>
      <c r="S965" s="192"/>
      <c r="T965" s="192"/>
      <c r="U965" s="198">
        <f t="shared" si="544"/>
        <v>13.99</v>
      </c>
      <c r="V965" s="199">
        <f t="shared" si="545"/>
        <v>13.99</v>
      </c>
      <c r="W965" s="72">
        <v>52060578000</v>
      </c>
      <c r="X965" s="72"/>
      <c r="Y965" s="68">
        <v>62500000000</v>
      </c>
      <c r="Z965" s="68"/>
      <c r="AA965" s="68"/>
      <c r="AB965" s="58">
        <f t="shared" si="536"/>
        <v>1.1200000000000001</v>
      </c>
      <c r="AC965" s="198">
        <f t="shared" si="540"/>
        <v>13.843200000000001</v>
      </c>
      <c r="AD965" s="199">
        <f t="shared" si="541"/>
        <v>12</v>
      </c>
      <c r="AE965" s="195">
        <v>44</v>
      </c>
      <c r="AF965" s="54"/>
      <c r="AG965" s="491">
        <v>32</v>
      </c>
      <c r="AH965" s="60"/>
      <c r="AI965" s="55"/>
      <c r="AJ965" s="61"/>
      <c r="AK965" s="62"/>
      <c r="AL965" s="63"/>
      <c r="AM965" s="64"/>
      <c r="AN965" s="65"/>
      <c r="AO965" s="66"/>
    </row>
    <row r="966" spans="1:41" s="22" customFormat="1" ht="57.75" customHeight="1" x14ac:dyDescent="0.15">
      <c r="A966" s="315"/>
      <c r="B966" s="380"/>
      <c r="C966" s="406" t="s">
        <v>889</v>
      </c>
      <c r="D966" s="80" t="s">
        <v>894</v>
      </c>
      <c r="E966" s="424" t="s">
        <v>893</v>
      </c>
      <c r="F966" s="425"/>
      <c r="G966" s="425"/>
      <c r="H966" s="210"/>
      <c r="I966" s="187"/>
      <c r="J966" s="188"/>
      <c r="K966" s="189"/>
      <c r="L966" s="332"/>
      <c r="M966" s="332"/>
      <c r="N966" s="332"/>
      <c r="O966" s="190"/>
      <c r="P966" s="191"/>
      <c r="Q966" s="192"/>
      <c r="R966" s="193"/>
      <c r="S966" s="194"/>
      <c r="T966" s="194"/>
      <c r="U966" s="347"/>
      <c r="V966" s="196"/>
      <c r="W966" s="291">
        <f>W950*I950</f>
        <v>5057964560</v>
      </c>
      <c r="X966" s="291">
        <f>X950*J950</f>
        <v>10062684600</v>
      </c>
      <c r="Y966" s="291">
        <f>Y950*K950</f>
        <v>17305908100</v>
      </c>
      <c r="Z966" s="373"/>
      <c r="AA966" s="373"/>
      <c r="AB966" s="58">
        <f t="shared" si="536"/>
        <v>0</v>
      </c>
      <c r="AC966" s="198">
        <f t="shared" si="540"/>
        <v>0</v>
      </c>
      <c r="AD966" s="199">
        <f t="shared" si="541"/>
        <v>0</v>
      </c>
      <c r="AE966" s="195"/>
      <c r="AF966" s="54"/>
      <c r="AG966" s="491">
        <v>32</v>
      </c>
      <c r="AH966" s="60"/>
      <c r="AI966" s="55"/>
      <c r="AJ966" s="61"/>
      <c r="AK966" s="62"/>
      <c r="AL966" s="63"/>
      <c r="AM966" s="64"/>
      <c r="AN966" s="65"/>
      <c r="AO966" s="66"/>
    </row>
    <row r="967" spans="1:41" s="22" customFormat="1" ht="49.5" customHeight="1" x14ac:dyDescent="0.15">
      <c r="A967" s="315"/>
      <c r="B967" s="327" t="s">
        <v>895</v>
      </c>
      <c r="C967" s="243" t="s">
        <v>879</v>
      </c>
      <c r="D967" s="220" t="s">
        <v>891</v>
      </c>
      <c r="E967" s="80" t="s">
        <v>703</v>
      </c>
      <c r="F967" s="387"/>
      <c r="G967" s="387"/>
      <c r="H967" s="369"/>
      <c r="I967" s="187">
        <v>0.4</v>
      </c>
      <c r="J967" s="188">
        <v>0.4</v>
      </c>
      <c r="K967" s="188">
        <v>0.2</v>
      </c>
      <c r="L967" s="188"/>
      <c r="M967" s="188"/>
      <c r="N967" s="189">
        <f>SUM(I967:K967)</f>
        <v>1</v>
      </c>
      <c r="O967" s="190">
        <v>1.03</v>
      </c>
      <c r="P967" s="191">
        <v>34.4</v>
      </c>
      <c r="Q967" s="192">
        <v>34.4</v>
      </c>
      <c r="R967" s="192">
        <v>32.200000000000003</v>
      </c>
      <c r="S967" s="192"/>
      <c r="T967" s="192"/>
      <c r="U967" s="198">
        <f>ROUND((((P967*14/35*I967)+(Q967*14/35*J967)+(R967*14/35*K967))*O967),2)</f>
        <v>13.99</v>
      </c>
      <c r="V967" s="199">
        <f>IF(U967&gt;=14,14,U967)</f>
        <v>13.99</v>
      </c>
      <c r="W967" s="72">
        <v>92323517000</v>
      </c>
      <c r="X967" s="72"/>
      <c r="Y967" s="68">
        <v>80949968000</v>
      </c>
      <c r="Z967" s="68"/>
      <c r="AA967" s="68"/>
      <c r="AB967" s="58">
        <f t="shared" si="536"/>
        <v>1.61</v>
      </c>
      <c r="AC967" s="198">
        <f t="shared" si="540"/>
        <v>19.8996</v>
      </c>
      <c r="AD967" s="199">
        <f t="shared" si="541"/>
        <v>12</v>
      </c>
      <c r="AE967" s="195">
        <v>44</v>
      </c>
      <c r="AF967" s="54"/>
      <c r="AG967" s="491">
        <v>32</v>
      </c>
      <c r="AH967" s="60"/>
      <c r="AI967" s="55"/>
      <c r="AJ967" s="61"/>
      <c r="AK967" s="62"/>
      <c r="AL967" s="63"/>
      <c r="AM967" s="64"/>
      <c r="AN967" s="65"/>
      <c r="AO967" s="66"/>
    </row>
    <row r="968" spans="1:41" s="22" customFormat="1" ht="49.5" customHeight="1" x14ac:dyDescent="0.15">
      <c r="A968" s="315"/>
      <c r="B968" s="327" t="s">
        <v>105</v>
      </c>
      <c r="C968" s="243" t="s">
        <v>879</v>
      </c>
      <c r="D968" s="220"/>
      <c r="E968" s="243" t="s">
        <v>879</v>
      </c>
      <c r="F968" s="288"/>
      <c r="G968" s="288"/>
      <c r="H968" s="369"/>
      <c r="I968" s="187">
        <v>0.45</v>
      </c>
      <c r="J968" s="188">
        <v>0.3</v>
      </c>
      <c r="K968" s="188">
        <v>0.25</v>
      </c>
      <c r="L968" s="188"/>
      <c r="M968" s="188"/>
      <c r="N968" s="189">
        <f>SUM(I968:K968)</f>
        <v>1</v>
      </c>
      <c r="O968" s="190">
        <v>1.03</v>
      </c>
      <c r="P968" s="191">
        <v>34.700000000000003</v>
      </c>
      <c r="Q968" s="192">
        <v>34.700000000000003</v>
      </c>
      <c r="R968" s="192">
        <v>32.200000000000003</v>
      </c>
      <c r="S968" s="192"/>
      <c r="T968" s="192"/>
      <c r="U968" s="198">
        <f>ROUND((((P968*14/35*I968)+(Q968*14/35*J968)+(R968*14/35*K968))*O968),2)</f>
        <v>14.04</v>
      </c>
      <c r="V968" s="199">
        <f>IF(U968&gt;=14,14,U968)</f>
        <v>14</v>
      </c>
      <c r="W968" s="72">
        <v>14000000000</v>
      </c>
      <c r="X968" s="72">
        <v>36000000000</v>
      </c>
      <c r="Y968" s="72">
        <v>92323517000</v>
      </c>
      <c r="Z968" s="72"/>
      <c r="AA968" s="72"/>
      <c r="AB968" s="58">
        <f t="shared" si="536"/>
        <v>1.22</v>
      </c>
      <c r="AC968" s="198">
        <f t="shared" si="540"/>
        <v>15.0792</v>
      </c>
      <c r="AD968" s="199">
        <f t="shared" si="541"/>
        <v>12</v>
      </c>
      <c r="AE968" s="195">
        <v>44</v>
      </c>
      <c r="AF968" s="54"/>
      <c r="AG968" s="491">
        <v>32</v>
      </c>
      <c r="AH968" s="60"/>
      <c r="AI968" s="55"/>
      <c r="AJ968" s="61"/>
      <c r="AK968" s="62"/>
      <c r="AL968" s="63"/>
      <c r="AM968" s="64"/>
      <c r="AN968" s="65"/>
      <c r="AO968" s="66"/>
    </row>
    <row r="969" spans="1:41" s="22" customFormat="1" ht="49.5" customHeight="1" x14ac:dyDescent="0.15">
      <c r="A969" s="315"/>
      <c r="B969" s="327"/>
      <c r="C969" s="243"/>
      <c r="D969" s="200" t="s">
        <v>896</v>
      </c>
      <c r="E969" s="80"/>
      <c r="F969" s="387"/>
      <c r="G969" s="387"/>
      <c r="H969" s="369"/>
      <c r="I969" s="187"/>
      <c r="J969" s="188"/>
      <c r="K969" s="188"/>
      <c r="L969" s="188"/>
      <c r="M969" s="188"/>
      <c r="N969" s="189"/>
      <c r="O969" s="190"/>
      <c r="P969" s="317"/>
      <c r="Q969" s="195"/>
      <c r="R969" s="195"/>
      <c r="S969" s="195"/>
      <c r="T969" s="195"/>
      <c r="U969" s="198"/>
      <c r="V969" s="199"/>
      <c r="W969" s="72"/>
      <c r="X969" s="72"/>
      <c r="Y969" s="68"/>
      <c r="Z969" s="68"/>
      <c r="AA969" s="68"/>
      <c r="AB969" s="58">
        <f t="shared" si="536"/>
        <v>0</v>
      </c>
      <c r="AC969" s="198">
        <f t="shared" si="540"/>
        <v>0</v>
      </c>
      <c r="AD969" s="199">
        <f t="shared" si="541"/>
        <v>0</v>
      </c>
      <c r="AE969" s="195"/>
      <c r="AF969" s="54"/>
      <c r="AG969" s="491">
        <v>32</v>
      </c>
      <c r="AH969" s="60"/>
      <c r="AI969" s="55"/>
      <c r="AJ969" s="61"/>
      <c r="AK969" s="62"/>
      <c r="AL969" s="63"/>
      <c r="AM969" s="64"/>
      <c r="AN969" s="65"/>
      <c r="AO969" s="66"/>
    </row>
    <row r="970" spans="1:41" s="22" customFormat="1" ht="49.5" customHeight="1" x14ac:dyDescent="0.15">
      <c r="A970" s="315"/>
      <c r="B970" s="327"/>
      <c r="C970" s="243"/>
      <c r="D970" s="220" t="s">
        <v>897</v>
      </c>
      <c r="E970" s="80"/>
      <c r="F970" s="387"/>
      <c r="G970" s="387"/>
      <c r="H970" s="369"/>
      <c r="I970" s="187"/>
      <c r="J970" s="188"/>
      <c r="K970" s="188"/>
      <c r="L970" s="188"/>
      <c r="M970" s="188"/>
      <c r="N970" s="189"/>
      <c r="O970" s="190"/>
      <c r="P970" s="317"/>
      <c r="Q970" s="195"/>
      <c r="R970" s="195"/>
      <c r="S970" s="195"/>
      <c r="T970" s="195"/>
      <c r="U970" s="198"/>
      <c r="V970" s="199"/>
      <c r="W970" s="72"/>
      <c r="X970" s="72"/>
      <c r="Y970" s="68"/>
      <c r="Z970" s="68"/>
      <c r="AA970" s="68"/>
      <c r="AB970" s="58">
        <f t="shared" si="536"/>
        <v>0</v>
      </c>
      <c r="AC970" s="198">
        <f t="shared" si="540"/>
        <v>0</v>
      </c>
      <c r="AD970" s="199">
        <f t="shared" si="541"/>
        <v>0</v>
      </c>
      <c r="AE970" s="195"/>
      <c r="AF970" s="54"/>
      <c r="AG970" s="491">
        <v>32</v>
      </c>
      <c r="AH970" s="60"/>
      <c r="AI970" s="55"/>
      <c r="AJ970" s="61"/>
      <c r="AK970" s="62"/>
      <c r="AL970" s="63"/>
      <c r="AM970" s="64"/>
      <c r="AN970" s="65"/>
      <c r="AO970" s="66"/>
    </row>
    <row r="971" spans="1:41" s="22" customFormat="1" ht="45" customHeight="1" x14ac:dyDescent="0.15">
      <c r="A971" s="286"/>
      <c r="B971" s="327"/>
      <c r="C971" s="104" t="s">
        <v>898</v>
      </c>
      <c r="D971" s="426" t="s">
        <v>899</v>
      </c>
      <c r="E971" s="80" t="s">
        <v>703</v>
      </c>
      <c r="F971" s="80"/>
      <c r="G971" s="76"/>
      <c r="H971" s="417"/>
      <c r="I971" s="187">
        <v>0.36</v>
      </c>
      <c r="J971" s="188">
        <v>0.3</v>
      </c>
      <c r="K971" s="188">
        <v>0.34</v>
      </c>
      <c r="L971" s="188"/>
      <c r="M971" s="188"/>
      <c r="N971" s="189">
        <f t="shared" ref="N971:N979" si="546">SUM(I971:K971)</f>
        <v>1</v>
      </c>
      <c r="O971" s="190">
        <v>1.03</v>
      </c>
      <c r="P971" s="191">
        <v>35</v>
      </c>
      <c r="Q971" s="192">
        <v>35</v>
      </c>
      <c r="R971" s="192">
        <v>32.200000000000003</v>
      </c>
      <c r="S971" s="192"/>
      <c r="T971" s="192"/>
      <c r="U971" s="198">
        <f t="shared" ref="U971:U979" si="547">ROUND((((P971*14/35*I971)+(Q971*14/35*J971)+(R971*14/35*K971))*O971),2)</f>
        <v>14.03</v>
      </c>
      <c r="V971" s="199">
        <f>IF(U971&gt;=14,14,U971)</f>
        <v>14</v>
      </c>
      <c r="W971" s="72">
        <v>25000000000</v>
      </c>
      <c r="X971" s="72"/>
      <c r="Y971" s="68">
        <v>80949968000</v>
      </c>
      <c r="Z971" s="68"/>
      <c r="AA971" s="68"/>
      <c r="AB971" s="58">
        <f t="shared" si="536"/>
        <v>1.1100000000000001</v>
      </c>
      <c r="AC971" s="198">
        <f t="shared" si="540"/>
        <v>13.7196</v>
      </c>
      <c r="AD971" s="199">
        <f t="shared" si="541"/>
        <v>12</v>
      </c>
      <c r="AE971" s="195">
        <v>44</v>
      </c>
      <c r="AF971" s="54"/>
      <c r="AG971" s="491">
        <v>32</v>
      </c>
      <c r="AH971" s="60"/>
      <c r="AI971" s="55"/>
      <c r="AJ971" s="61"/>
      <c r="AK971" s="62"/>
      <c r="AL971" s="63"/>
      <c r="AM971" s="64"/>
      <c r="AN971" s="65"/>
      <c r="AO971" s="66"/>
    </row>
    <row r="972" spans="1:41" s="22" customFormat="1" ht="42" customHeight="1" thickBot="1" x14ac:dyDescent="0.2">
      <c r="A972" s="315"/>
      <c r="B972" s="427"/>
      <c r="C972" s="428" t="s">
        <v>883</v>
      </c>
      <c r="D972" s="429" t="s">
        <v>543</v>
      </c>
      <c r="E972" s="430"/>
      <c r="F972" s="430"/>
      <c r="G972" s="431"/>
      <c r="H972" s="432"/>
      <c r="I972" s="401">
        <v>0.51</v>
      </c>
      <c r="J972" s="402">
        <v>0.49</v>
      </c>
      <c r="K972" s="402"/>
      <c r="L972" s="402"/>
      <c r="M972" s="402"/>
      <c r="N972" s="433">
        <f t="shared" si="546"/>
        <v>1</v>
      </c>
      <c r="O972" s="372">
        <v>1.03</v>
      </c>
      <c r="P972" s="392">
        <v>33.200000000000003</v>
      </c>
      <c r="Q972" s="393">
        <v>35</v>
      </c>
      <c r="R972" s="393">
        <v>0</v>
      </c>
      <c r="S972" s="393"/>
      <c r="T972" s="393"/>
      <c r="U972" s="434">
        <f t="shared" si="547"/>
        <v>14.04</v>
      </c>
      <c r="V972" s="435">
        <f t="shared" ref="V972:V979" si="548">IF(U972&gt;=14,14,U972)</f>
        <v>14</v>
      </c>
      <c r="W972" s="436"/>
      <c r="X972" s="437">
        <v>300000000000</v>
      </c>
      <c r="Y972" s="437"/>
      <c r="Z972" s="437"/>
      <c r="AA972" s="437"/>
      <c r="AB972" s="58">
        <f t="shared" si="536"/>
        <v>4.45</v>
      </c>
      <c r="AC972" s="198">
        <f t="shared" si="540"/>
        <v>55.00200000000001</v>
      </c>
      <c r="AD972" s="199">
        <f t="shared" si="541"/>
        <v>12</v>
      </c>
      <c r="AE972" s="399">
        <v>44</v>
      </c>
      <c r="AF972" s="532"/>
      <c r="AG972" s="491">
        <v>32</v>
      </c>
      <c r="AH972" s="60"/>
      <c r="AI972" s="55"/>
      <c r="AJ972" s="61"/>
      <c r="AK972" s="62"/>
      <c r="AL972" s="63"/>
      <c r="AM972" s="64"/>
      <c r="AN972" s="65"/>
      <c r="AO972" s="66"/>
    </row>
    <row r="973" spans="1:41" s="22" customFormat="1" ht="42" customHeight="1" thickBot="1" x14ac:dyDescent="0.2">
      <c r="A973" s="315"/>
      <c r="B973" s="438"/>
      <c r="C973" s="439" t="s">
        <v>868</v>
      </c>
      <c r="D973" s="440" t="s">
        <v>900</v>
      </c>
      <c r="E973" s="414" t="s">
        <v>818</v>
      </c>
      <c r="F973" s="441"/>
      <c r="G973" s="441"/>
      <c r="H973" s="432"/>
      <c r="I973" s="401">
        <v>0.41</v>
      </c>
      <c r="J973" s="402">
        <v>0.39</v>
      </c>
      <c r="K973" s="403">
        <v>0.2</v>
      </c>
      <c r="L973" s="404"/>
      <c r="M973" s="404"/>
      <c r="N973" s="404">
        <f t="shared" si="546"/>
        <v>1</v>
      </c>
      <c r="O973" s="372">
        <v>1.03</v>
      </c>
      <c r="P973" s="392">
        <v>33.6</v>
      </c>
      <c r="Q973" s="393">
        <v>34.4</v>
      </c>
      <c r="R973" s="394">
        <v>34</v>
      </c>
      <c r="S973" s="395"/>
      <c r="T973" s="395"/>
      <c r="U973" s="442">
        <f t="shared" si="547"/>
        <v>14</v>
      </c>
      <c r="V973" s="396">
        <f t="shared" si="548"/>
        <v>14</v>
      </c>
      <c r="W973" s="323">
        <v>71701999000</v>
      </c>
      <c r="X973" s="397"/>
      <c r="Y973" s="68">
        <v>44683087000</v>
      </c>
      <c r="Z973" s="405"/>
      <c r="AA973" s="405"/>
      <c r="AB973" s="58">
        <f t="shared" si="536"/>
        <v>1.1599999999999999</v>
      </c>
      <c r="AC973" s="198">
        <f t="shared" si="540"/>
        <v>14.337599999999998</v>
      </c>
      <c r="AD973" s="199">
        <f t="shared" si="541"/>
        <v>12</v>
      </c>
      <c r="AE973" s="399">
        <v>44</v>
      </c>
      <c r="AF973" s="532"/>
      <c r="AG973" s="491">
        <v>32</v>
      </c>
      <c r="AH973" s="60"/>
      <c r="AI973" s="55"/>
      <c r="AJ973" s="61"/>
      <c r="AK973" s="62"/>
      <c r="AL973" s="63"/>
      <c r="AM973" s="64"/>
      <c r="AN973" s="65"/>
      <c r="AO973" s="66"/>
    </row>
    <row r="974" spans="1:41" s="22" customFormat="1" ht="42" customHeight="1" x14ac:dyDescent="0.15">
      <c r="A974" s="315"/>
      <c r="B974" s="438"/>
      <c r="C974" s="426" t="s">
        <v>901</v>
      </c>
      <c r="D974" s="443" t="s">
        <v>790</v>
      </c>
      <c r="E974" s="214"/>
      <c r="F974" s="329"/>
      <c r="G974" s="329"/>
      <c r="H974" s="364"/>
      <c r="I974" s="187">
        <v>0.51</v>
      </c>
      <c r="J974" s="188">
        <v>0.49</v>
      </c>
      <c r="K974" s="331"/>
      <c r="L974" s="332"/>
      <c r="M974" s="332"/>
      <c r="N974" s="332">
        <f t="shared" si="546"/>
        <v>1</v>
      </c>
      <c r="O974" s="190">
        <v>1.03</v>
      </c>
      <c r="P974" s="191">
        <v>34.700000000000003</v>
      </c>
      <c r="Q974" s="192">
        <v>33.6</v>
      </c>
      <c r="R974" s="370"/>
      <c r="S974" s="194"/>
      <c r="T974" s="194"/>
      <c r="U974" s="347">
        <f t="shared" si="547"/>
        <v>14.07</v>
      </c>
      <c r="V974" s="196">
        <f t="shared" si="548"/>
        <v>14</v>
      </c>
      <c r="W974" s="323">
        <v>79000000000</v>
      </c>
      <c r="X974" s="68">
        <v>33401375000</v>
      </c>
      <c r="Y974" s="68"/>
      <c r="Z974" s="292"/>
      <c r="AA974" s="292"/>
      <c r="AB974" s="58">
        <f t="shared" si="536"/>
        <v>1.72</v>
      </c>
      <c r="AC974" s="198">
        <f t="shared" si="540"/>
        <v>21.2592</v>
      </c>
      <c r="AD974" s="199">
        <f t="shared" si="541"/>
        <v>12</v>
      </c>
      <c r="AE974" s="195">
        <v>44</v>
      </c>
      <c r="AF974" s="54"/>
      <c r="AG974" s="491">
        <v>32</v>
      </c>
      <c r="AH974" s="60"/>
      <c r="AI974" s="55"/>
      <c r="AJ974" s="61"/>
      <c r="AK974" s="62"/>
      <c r="AL974" s="63"/>
      <c r="AM974" s="64"/>
      <c r="AN974" s="65"/>
      <c r="AO974" s="66"/>
    </row>
    <row r="975" spans="1:41" s="22" customFormat="1" ht="49.5" customHeight="1" thickBot="1" x14ac:dyDescent="0.2">
      <c r="A975" s="315"/>
      <c r="B975" s="229"/>
      <c r="C975" s="414" t="s">
        <v>902</v>
      </c>
      <c r="D975" s="214"/>
      <c r="E975" s="376"/>
      <c r="F975" s="221"/>
      <c r="G975" s="387"/>
      <c r="H975" s="444"/>
      <c r="I975" s="187">
        <v>0.5</v>
      </c>
      <c r="J975" s="188">
        <v>0.3</v>
      </c>
      <c r="K975" s="331">
        <v>0.2</v>
      </c>
      <c r="L975" s="332"/>
      <c r="M975" s="332"/>
      <c r="N975" s="332">
        <f t="shared" si="546"/>
        <v>1</v>
      </c>
      <c r="O975" s="190">
        <v>1.03</v>
      </c>
      <c r="P975" s="191">
        <v>35</v>
      </c>
      <c r="Q975" s="192">
        <v>34</v>
      </c>
      <c r="R975" s="370">
        <v>32.200000000000003</v>
      </c>
      <c r="S975" s="194"/>
      <c r="T975" s="194"/>
      <c r="U975" s="347">
        <f t="shared" si="547"/>
        <v>14.07</v>
      </c>
      <c r="V975" s="196">
        <f t="shared" si="548"/>
        <v>14</v>
      </c>
      <c r="W975" s="323">
        <v>300000000000</v>
      </c>
      <c r="X975" s="323"/>
      <c r="Y975" s="323"/>
      <c r="Z975" s="373"/>
      <c r="AA975" s="373"/>
      <c r="AB975" s="58">
        <f t="shared" si="536"/>
        <v>4.54</v>
      </c>
      <c r="AC975" s="198">
        <f t="shared" si="540"/>
        <v>56.114400000000003</v>
      </c>
      <c r="AD975" s="199">
        <f t="shared" si="541"/>
        <v>12</v>
      </c>
      <c r="AE975" s="195">
        <v>44</v>
      </c>
      <c r="AF975" s="54"/>
      <c r="AG975" s="491">
        <v>32</v>
      </c>
      <c r="AH975" s="60"/>
      <c r="AI975" s="55"/>
      <c r="AJ975" s="61"/>
      <c r="AK975" s="62"/>
      <c r="AL975" s="63"/>
      <c r="AM975" s="64"/>
      <c r="AN975" s="65"/>
      <c r="AO975" s="66"/>
    </row>
    <row r="976" spans="1:41" s="22" customFormat="1" ht="45" customHeight="1" thickBot="1" x14ac:dyDescent="0.2">
      <c r="A976" s="315"/>
      <c r="B976" s="229"/>
      <c r="C976" s="104" t="s">
        <v>903</v>
      </c>
      <c r="D976" s="445" t="s">
        <v>904</v>
      </c>
      <c r="E976" s="446" t="s">
        <v>703</v>
      </c>
      <c r="F976" s="447"/>
      <c r="G976" s="447"/>
      <c r="H976" s="448"/>
      <c r="I976" s="187">
        <v>0.36</v>
      </c>
      <c r="J976" s="188">
        <v>0.3</v>
      </c>
      <c r="K976" s="331">
        <v>0.34</v>
      </c>
      <c r="L976" s="332"/>
      <c r="M976" s="332"/>
      <c r="N976" s="332">
        <f t="shared" si="546"/>
        <v>1</v>
      </c>
      <c r="O976" s="190">
        <v>1.03</v>
      </c>
      <c r="P976" s="191">
        <v>35</v>
      </c>
      <c r="Q976" s="192">
        <v>34</v>
      </c>
      <c r="R976" s="370">
        <v>32.200000000000003</v>
      </c>
      <c r="S976" s="194"/>
      <c r="T976" s="194"/>
      <c r="U976" s="347">
        <f t="shared" si="547"/>
        <v>13.9</v>
      </c>
      <c r="V976" s="196">
        <f t="shared" si="548"/>
        <v>13.9</v>
      </c>
      <c r="W976" s="68">
        <v>20000000000</v>
      </c>
      <c r="X976" s="68">
        <v>23463266000</v>
      </c>
      <c r="Y976" s="68">
        <v>80949968000</v>
      </c>
      <c r="Z976" s="292"/>
      <c r="AA976" s="292"/>
      <c r="AB976" s="58">
        <f t="shared" si="536"/>
        <v>1.27</v>
      </c>
      <c r="AC976" s="198">
        <f t="shared" si="540"/>
        <v>15.6972</v>
      </c>
      <c r="AD976" s="199">
        <f t="shared" si="541"/>
        <v>12</v>
      </c>
      <c r="AE976" s="195">
        <v>44</v>
      </c>
      <c r="AF976" s="54"/>
      <c r="AG976" s="491">
        <v>32</v>
      </c>
      <c r="AH976" s="60"/>
      <c r="AI976" s="55"/>
      <c r="AJ976" s="61"/>
      <c r="AK976" s="62"/>
      <c r="AL976" s="63"/>
      <c r="AM976" s="64"/>
      <c r="AN976" s="65"/>
      <c r="AO976" s="66"/>
    </row>
    <row r="977" spans="1:41" s="22" customFormat="1" ht="45" customHeight="1" thickBot="1" x14ac:dyDescent="0.2">
      <c r="A977" s="315"/>
      <c r="B977" s="389"/>
      <c r="C977" s="293"/>
      <c r="D977" s="214" t="s">
        <v>905</v>
      </c>
      <c r="E977" s="80"/>
      <c r="F977" s="449"/>
      <c r="G977" s="449"/>
      <c r="H977" s="328"/>
      <c r="I977" s="187">
        <v>0.6</v>
      </c>
      <c r="J977" s="188">
        <v>0.3</v>
      </c>
      <c r="K977" s="331">
        <v>0.1</v>
      </c>
      <c r="L977" s="332"/>
      <c r="M977" s="332"/>
      <c r="N977" s="332">
        <f t="shared" si="546"/>
        <v>0.99999999999999989</v>
      </c>
      <c r="O977" s="190">
        <v>1.03</v>
      </c>
      <c r="P977" s="191">
        <v>34.4</v>
      </c>
      <c r="Q977" s="192">
        <v>33.6</v>
      </c>
      <c r="R977" s="370">
        <v>32.200000000000003</v>
      </c>
      <c r="S977" s="194"/>
      <c r="T977" s="194"/>
      <c r="U977" s="347">
        <f t="shared" si="547"/>
        <v>13.98</v>
      </c>
      <c r="V977" s="196">
        <f t="shared" si="548"/>
        <v>13.98</v>
      </c>
      <c r="W977" s="68"/>
      <c r="X977" s="68">
        <v>42220251000</v>
      </c>
      <c r="Y977" s="68">
        <v>75400000000</v>
      </c>
      <c r="Z977" s="292"/>
      <c r="AA977" s="292"/>
      <c r="AB977" s="58">
        <f t="shared" si="536"/>
        <v>0.61</v>
      </c>
      <c r="AC977" s="198">
        <f t="shared" si="540"/>
        <v>7.5396000000000001</v>
      </c>
      <c r="AD977" s="199">
        <f t="shared" si="541"/>
        <v>7.5396000000000001</v>
      </c>
      <c r="AE977" s="195">
        <v>44</v>
      </c>
      <c r="AF977" s="195"/>
      <c r="AG977" s="492"/>
      <c r="AH977" s="451"/>
      <c r="AI977" s="452"/>
      <c r="AJ977" s="453"/>
      <c r="AK977" s="454"/>
      <c r="AL977" s="455"/>
      <c r="AM977" s="456"/>
      <c r="AN977" s="457"/>
      <c r="AO977" s="371"/>
    </row>
    <row r="978" spans="1:41" s="22" customFormat="1" ht="45" customHeight="1" thickBot="1" x14ac:dyDescent="0.2">
      <c r="A978" s="315"/>
      <c r="B978" s="458"/>
      <c r="C978" s="293" t="s">
        <v>906</v>
      </c>
      <c r="D978" s="293"/>
      <c r="E978" s="214" t="s">
        <v>907</v>
      </c>
      <c r="F978" s="322"/>
      <c r="G978" s="322"/>
      <c r="H978" s="432"/>
      <c r="I978" s="187">
        <v>0.4</v>
      </c>
      <c r="J978" s="188">
        <v>0.3</v>
      </c>
      <c r="K978" s="331">
        <v>0.3</v>
      </c>
      <c r="L978" s="332"/>
      <c r="M978" s="332"/>
      <c r="N978" s="332">
        <f t="shared" si="546"/>
        <v>1</v>
      </c>
      <c r="O978" s="190">
        <v>1.03</v>
      </c>
      <c r="P978" s="191">
        <v>35</v>
      </c>
      <c r="Q978" s="459">
        <v>34.4</v>
      </c>
      <c r="R978" s="370">
        <v>32.200000000000003</v>
      </c>
      <c r="S978" s="194"/>
      <c r="T978" s="194"/>
      <c r="U978" s="347">
        <f t="shared" si="547"/>
        <v>14</v>
      </c>
      <c r="V978" s="196">
        <f t="shared" si="548"/>
        <v>14</v>
      </c>
      <c r="W978" s="68">
        <v>37000000000</v>
      </c>
      <c r="X978" s="68">
        <v>38000000000</v>
      </c>
      <c r="Y978" s="68">
        <v>79901445000</v>
      </c>
      <c r="Z978" s="292"/>
      <c r="AA978" s="292"/>
      <c r="AB978" s="58">
        <f t="shared" si="536"/>
        <v>1.52</v>
      </c>
      <c r="AC978" s="198">
        <f t="shared" si="540"/>
        <v>18.787200000000002</v>
      </c>
      <c r="AD978" s="199">
        <f t="shared" si="541"/>
        <v>12</v>
      </c>
      <c r="AE978" s="195">
        <v>44</v>
      </c>
      <c r="AF978" s="195"/>
      <c r="AG978" s="492"/>
      <c r="AH978" s="451"/>
      <c r="AI978" s="452"/>
      <c r="AJ978" s="453"/>
      <c r="AK978" s="454"/>
      <c r="AL978" s="455"/>
      <c r="AM978" s="460"/>
      <c r="AN978" s="460"/>
    </row>
    <row r="979" spans="1:41" s="22" customFormat="1" ht="45" customHeight="1" thickBot="1" x14ac:dyDescent="0.2">
      <c r="A979" s="315"/>
      <c r="B979" s="461"/>
      <c r="C979" s="293"/>
      <c r="D979" s="371" t="s">
        <v>908</v>
      </c>
      <c r="E979" s="368"/>
      <c r="F979" s="462"/>
      <c r="G979" s="462"/>
      <c r="H979" s="463"/>
      <c r="I979" s="187">
        <v>0.7</v>
      </c>
      <c r="J979" s="188">
        <v>0.3</v>
      </c>
      <c r="K979" s="331">
        <v>0</v>
      </c>
      <c r="L979" s="332"/>
      <c r="M979" s="332"/>
      <c r="N979" s="332">
        <f t="shared" si="546"/>
        <v>1</v>
      </c>
      <c r="O979" s="190">
        <v>1.03</v>
      </c>
      <c r="P979" s="191">
        <v>34.4</v>
      </c>
      <c r="Q979" s="192">
        <v>32.200000000000003</v>
      </c>
      <c r="R979" s="464"/>
      <c r="S979" s="465"/>
      <c r="T979" s="465"/>
      <c r="U979" s="347">
        <f t="shared" si="547"/>
        <v>13.9</v>
      </c>
      <c r="V979" s="196">
        <f t="shared" si="548"/>
        <v>13.9</v>
      </c>
      <c r="W979" s="68">
        <v>48879971000</v>
      </c>
      <c r="X979" s="68">
        <v>57516912000</v>
      </c>
      <c r="Y979" s="218"/>
      <c r="Z979" s="466"/>
      <c r="AA979" s="466"/>
      <c r="AB979" s="198">
        <f>ROUND((((W979*I979)+(X979*J979)+(Y979*K979)+(Z979*L979)+(AA979*M979))/$L$2),2)</f>
        <v>1.56</v>
      </c>
      <c r="AC979" s="198">
        <f t="shared" si="540"/>
        <v>19.281600000000001</v>
      </c>
      <c r="AD979" s="199">
        <f t="shared" si="541"/>
        <v>12</v>
      </c>
      <c r="AE979" s="195">
        <v>44</v>
      </c>
      <c r="AF979" s="195"/>
      <c r="AG979" s="492"/>
      <c r="AH979" s="451"/>
      <c r="AI979" s="452"/>
      <c r="AJ979" s="453"/>
      <c r="AK979" s="454"/>
      <c r="AL979" s="455"/>
      <c r="AM979" s="460"/>
      <c r="AN979" s="460"/>
    </row>
    <row r="980" spans="1:41" s="470" customFormat="1" ht="14.25" x14ac:dyDescent="0.15">
      <c r="A980" s="467"/>
      <c r="B980" s="468"/>
      <c r="C980" s="469"/>
      <c r="J980" s="1"/>
      <c r="V980" s="471"/>
      <c r="W980" s="1"/>
      <c r="X980" s="1"/>
      <c r="Y980" s="1"/>
      <c r="Z980" s="1"/>
      <c r="AA980" s="1"/>
      <c r="AB980" s="1"/>
      <c r="AC980" s="1"/>
      <c r="AG980" s="493"/>
      <c r="AH980" s="872"/>
      <c r="AI980" s="873"/>
      <c r="AM980" s="472"/>
      <c r="AN980" s="472"/>
      <c r="AO980" s="472"/>
    </row>
  </sheetData>
  <mergeCells count="80">
    <mergeCell ref="E317:F317"/>
    <mergeCell ref="E322:F322"/>
    <mergeCell ref="E323:F323"/>
    <mergeCell ref="AH980:AI980"/>
    <mergeCell ref="C241:F241"/>
    <mergeCell ref="C243:F243"/>
    <mergeCell ref="C253:F253"/>
    <mergeCell ref="C255:F255"/>
    <mergeCell ref="C257:F257"/>
    <mergeCell ref="E303:F303"/>
    <mergeCell ref="C239:F239"/>
    <mergeCell ref="C111:F111"/>
    <mergeCell ref="C118:F118"/>
    <mergeCell ref="C123:F123"/>
    <mergeCell ref="C166:F166"/>
    <mergeCell ref="C168:F168"/>
    <mergeCell ref="C177:F177"/>
    <mergeCell ref="C209:F209"/>
    <mergeCell ref="C230:F230"/>
    <mergeCell ref="C232:F232"/>
    <mergeCell ref="C235:F235"/>
    <mergeCell ref="C237:F237"/>
    <mergeCell ref="C98:F98"/>
    <mergeCell ref="C40:F40"/>
    <mergeCell ref="C42:F42"/>
    <mergeCell ref="C44:F44"/>
    <mergeCell ref="C46:F46"/>
    <mergeCell ref="C48:F48"/>
    <mergeCell ref="C50:F50"/>
    <mergeCell ref="C52:F52"/>
    <mergeCell ref="C54:F54"/>
    <mergeCell ref="C68:F68"/>
    <mergeCell ref="C87:F87"/>
    <mergeCell ref="C94:F94"/>
    <mergeCell ref="C38:F38"/>
    <mergeCell ref="C16:F16"/>
    <mergeCell ref="C18:F18"/>
    <mergeCell ref="C20:F20"/>
    <mergeCell ref="C22:F22"/>
    <mergeCell ref="C24:F24"/>
    <mergeCell ref="C26:F26"/>
    <mergeCell ref="C28:F28"/>
    <mergeCell ref="C30:F30"/>
    <mergeCell ref="C32:F32"/>
    <mergeCell ref="C34:F34"/>
    <mergeCell ref="C36:F36"/>
    <mergeCell ref="AO3:AO4"/>
    <mergeCell ref="C6:F6"/>
    <mergeCell ref="C8:F8"/>
    <mergeCell ref="C10:F10"/>
    <mergeCell ref="C12:F12"/>
    <mergeCell ref="AL3:AL4"/>
    <mergeCell ref="AM3:AM4"/>
    <mergeCell ref="C14:F14"/>
    <mergeCell ref="P3:T3"/>
    <mergeCell ref="U3:AH3"/>
    <mergeCell ref="AJ3:AJ4"/>
    <mergeCell ref="AK3:AK4"/>
    <mergeCell ref="X2:Y2"/>
    <mergeCell ref="Z2:AA2"/>
    <mergeCell ref="AC2:AD2"/>
    <mergeCell ref="AE2:AG2"/>
    <mergeCell ref="A3:A4"/>
    <mergeCell ref="B3:B4"/>
    <mergeCell ref="C3:H3"/>
    <mergeCell ref="I3:M3"/>
    <mergeCell ref="N3:N4"/>
    <mergeCell ref="O3:O4"/>
    <mergeCell ref="A2:C2"/>
    <mergeCell ref="E2:F2"/>
    <mergeCell ref="H2:J2"/>
    <mergeCell ref="L2:M2"/>
    <mergeCell ref="P2:T2"/>
    <mergeCell ref="U2:V2"/>
    <mergeCell ref="AE1:AG1"/>
    <mergeCell ref="E1:F1"/>
    <mergeCell ref="H1:J1"/>
    <mergeCell ref="L1:N1"/>
    <mergeCell ref="Z1:AA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FF00"/>
    <pageSetUpPr fitToPage="1"/>
  </sheetPr>
  <dimension ref="A1:AU1003"/>
  <sheetViews>
    <sheetView showZeros="0" view="pageBreakPreview" zoomScale="80" zoomScaleNormal="100" zoomScaleSheetLayoutView="80" workbookViewId="0">
      <pane xSplit="20" ySplit="2" topLeftCell="U57" activePane="bottomRight" state="frozen"/>
      <selection activeCell="C70" sqref="C70:W70"/>
      <selection pane="topRight" activeCell="C70" sqref="C70:W70"/>
      <selection pane="bottomLeft" activeCell="C70" sqref="C70:W70"/>
      <selection pane="bottomRight" activeCell="H67" sqref="H67"/>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1"/>
      <c r="B1" s="2"/>
      <c r="C1" s="2"/>
      <c r="D1" s="3" t="s">
        <v>1567</v>
      </c>
      <c r="E1" s="809">
        <v>13598493000</v>
      </c>
      <c r="F1" s="810"/>
      <c r="G1" s="4" t="s">
        <v>1</v>
      </c>
      <c r="H1" s="811">
        <v>15607445606</v>
      </c>
      <c r="I1" s="812"/>
      <c r="J1" s="813"/>
      <c r="K1" s="5" t="s">
        <v>2</v>
      </c>
      <c r="L1" s="811">
        <v>0</v>
      </c>
      <c r="M1" s="812"/>
      <c r="N1" s="814"/>
      <c r="O1" s="6" t="s">
        <v>1741</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13834792000</v>
      </c>
      <c r="F2" s="837"/>
      <c r="G2" s="10" t="s">
        <v>8</v>
      </c>
      <c r="H2" s="836">
        <f>E2</f>
        <v>13834792000</v>
      </c>
      <c r="I2" s="838"/>
      <c r="J2" s="837"/>
      <c r="K2" s="11" t="s">
        <v>9</v>
      </c>
      <c r="L2" s="839">
        <f>H2*3</f>
        <v>41504376000</v>
      </c>
      <c r="M2" s="840"/>
      <c r="N2" s="12" t="s">
        <v>1089</v>
      </c>
      <c r="O2" s="13" t="s">
        <v>10</v>
      </c>
      <c r="P2" s="841">
        <v>45965.5625</v>
      </c>
      <c r="Q2" s="841"/>
      <c r="R2" s="841"/>
      <c r="S2" s="841"/>
      <c r="T2" s="841"/>
      <c r="U2" s="670" t="s">
        <v>1344</v>
      </c>
      <c r="V2" s="14"/>
      <c r="W2" s="15"/>
      <c r="X2" s="846" t="s">
        <v>11</v>
      </c>
      <c r="Y2" s="846"/>
      <c r="Z2" s="816">
        <v>4475143000</v>
      </c>
      <c r="AA2" s="817"/>
      <c r="AB2" s="668"/>
      <c r="AC2" s="818">
        <f>H1</f>
        <v>15607445606</v>
      </c>
      <c r="AD2" s="819"/>
      <c r="AE2" s="874">
        <f>Z2/AC2</f>
        <v>0.28673128921747532</v>
      </c>
      <c r="AF2" s="875"/>
      <c r="AG2" s="876"/>
      <c r="AI2" s="16"/>
      <c r="AJ2" s="17"/>
      <c r="AK2" s="17"/>
      <c r="AL2" s="17" t="s">
        <v>1697</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1742</v>
      </c>
      <c r="C5" s="665" t="s">
        <v>1493</v>
      </c>
      <c r="D5" s="45" t="s">
        <v>1698</v>
      </c>
      <c r="E5" s="80"/>
      <c r="F5" s="104"/>
      <c r="G5" s="46"/>
      <c r="H5" s="47" t="s">
        <v>1735</v>
      </c>
      <c r="I5" s="48">
        <v>0.9</v>
      </c>
      <c r="J5" s="49">
        <v>0.1</v>
      </c>
      <c r="K5" s="49"/>
      <c r="L5" s="49"/>
      <c r="M5" s="49"/>
      <c r="N5" s="50">
        <f>SUM(I5:M5)</f>
        <v>1</v>
      </c>
      <c r="O5" s="51"/>
      <c r="P5" s="52">
        <v>8</v>
      </c>
      <c r="Q5" s="53">
        <v>8</v>
      </c>
      <c r="R5" s="53"/>
      <c r="S5" s="53"/>
      <c r="T5" s="53"/>
      <c r="U5" s="54">
        <f>ROUND(((P5*I5)+(Q5*J5)+(R5*K5)+(S5*L5)+(T5*M5)),3)</f>
        <v>8</v>
      </c>
      <c r="V5" s="55">
        <f>IF(U5&gt;=8,8,U5)</f>
        <v>8</v>
      </c>
      <c r="W5" s="57">
        <v>59183685000</v>
      </c>
      <c r="X5" s="57">
        <v>8970168000</v>
      </c>
      <c r="Y5" s="57"/>
      <c r="Z5" s="57"/>
      <c r="AA5" s="57"/>
      <c r="AB5" s="476">
        <f>(((((W5*I5)+(X5*J5)+(Y5*K5)+(Z5*L5)+(AA5*M5))/$L$2)))</f>
        <v>1.3049788605423196</v>
      </c>
      <c r="AC5" s="536">
        <f>ROUND(12*AB5,3)</f>
        <v>15.66</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674">
        <v>93.38</v>
      </c>
      <c r="Q6" s="53">
        <v>88</v>
      </c>
      <c r="R6" s="53"/>
      <c r="S6" s="53"/>
      <c r="T6" s="54"/>
      <c r="U6" s="496">
        <f>(I5*P6)+(J5*Q6)+(K5*R6)+(L5*S6)</f>
        <v>92.841999999999999</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1742</v>
      </c>
      <c r="C7" s="67" t="s">
        <v>1353</v>
      </c>
      <c r="D7" s="80" t="s">
        <v>1361</v>
      </c>
      <c r="E7" s="45"/>
      <c r="F7" s="80"/>
      <c r="G7" s="46"/>
      <c r="H7" s="47"/>
      <c r="I7" s="48">
        <v>0.51</v>
      </c>
      <c r="J7" s="49">
        <v>0.49</v>
      </c>
      <c r="K7" s="49"/>
      <c r="L7" s="217"/>
      <c r="M7" s="49"/>
      <c r="N7" s="50">
        <f>SUM(I7:M7)</f>
        <v>1</v>
      </c>
      <c r="O7" s="51"/>
      <c r="P7" s="52">
        <v>8</v>
      </c>
      <c r="Q7" s="53">
        <v>8</v>
      </c>
      <c r="R7" s="53"/>
      <c r="S7" s="53"/>
      <c r="T7" s="53"/>
      <c r="U7" s="54">
        <f>ROUND(((P7*I7)+(Q7*J7)+(R7*K7)+(S7*L7)+(T7*M7)),3)</f>
        <v>8</v>
      </c>
      <c r="V7" s="55">
        <f>IF(U7&gt;=8,8,U7)</f>
        <v>8</v>
      </c>
      <c r="W7" s="57">
        <v>39361754000</v>
      </c>
      <c r="X7" s="57">
        <v>44048635000</v>
      </c>
      <c r="Y7" s="57"/>
      <c r="Z7" s="57"/>
      <c r="AA7" s="57"/>
      <c r="AB7" s="476">
        <f>(((((W7*I7)+(X7*J7)+(Y7*K7)+(Z7*L7)+(AA7*M7))/$L$2)))</f>
        <v>1.0037092399606249</v>
      </c>
      <c r="AC7" s="536">
        <f>ROUND(12*AB7,3)</f>
        <v>12.045</v>
      </c>
      <c r="AD7" s="488">
        <f>IF(AC7&gt;=12,12,AC7)</f>
        <v>12</v>
      </c>
      <c r="AE7" s="182"/>
      <c r="AF7" s="59">
        <v>0.3</v>
      </c>
      <c r="AG7" s="263">
        <v>19.8</v>
      </c>
      <c r="AH7" s="60">
        <f>V7+AD7+AG7+AE7+AF7</f>
        <v>40.099999999999994</v>
      </c>
      <c r="AI7" s="55">
        <f>IF(AH7&gt;=40,40,AH7)</f>
        <v>40</v>
      </c>
      <c r="AJ7" s="61"/>
      <c r="AK7" s="62"/>
      <c r="AL7" s="63"/>
      <c r="AM7" s="64">
        <f>100%+AL7</f>
        <v>1</v>
      </c>
      <c r="AN7" s="65">
        <f>ROUNDUP((($E$2*AM7-$AN$4)*AJ7+$AN$4),-3)</f>
        <v>0</v>
      </c>
      <c r="AO7" s="66"/>
    </row>
    <row r="8" spans="1:41" s="22" customFormat="1" ht="26.25" customHeight="1" x14ac:dyDescent="0.15">
      <c r="A8" s="177"/>
      <c r="B8" s="241"/>
      <c r="C8" s="843" t="s">
        <v>1171</v>
      </c>
      <c r="D8" s="844"/>
      <c r="E8" s="844"/>
      <c r="F8" s="845"/>
      <c r="G8" s="46"/>
      <c r="H8" s="47"/>
      <c r="I8" s="172"/>
      <c r="J8" s="217"/>
      <c r="K8" s="217"/>
      <c r="L8" s="217"/>
      <c r="M8" s="217"/>
      <c r="N8" s="50"/>
      <c r="O8" s="51"/>
      <c r="P8" s="674">
        <v>90.73</v>
      </c>
      <c r="Q8" s="53">
        <v>88</v>
      </c>
      <c r="R8" s="54"/>
      <c r="S8" s="54"/>
      <c r="T8" s="54"/>
      <c r="U8" s="496">
        <f>(I7*P8)+(J7*Q8)+(K7*R8)+(L7*S8)</f>
        <v>89.392300000000006</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1742</v>
      </c>
      <c r="C9" s="71" t="s">
        <v>363</v>
      </c>
      <c r="D9" s="80" t="s">
        <v>1489</v>
      </c>
      <c r="E9" s="45"/>
      <c r="F9" s="80"/>
      <c r="G9" s="83"/>
      <c r="H9" s="175"/>
      <c r="I9" s="48">
        <v>0.51</v>
      </c>
      <c r="J9" s="49">
        <v>0.49</v>
      </c>
      <c r="K9" s="49"/>
      <c r="L9" s="49"/>
      <c r="M9" s="49"/>
      <c r="N9" s="50">
        <f>SUM(I9:M9)</f>
        <v>1</v>
      </c>
      <c r="O9" s="51"/>
      <c r="P9" s="52">
        <v>8</v>
      </c>
      <c r="Q9" s="53">
        <v>8</v>
      </c>
      <c r="R9" s="53"/>
      <c r="S9" s="53"/>
      <c r="T9" s="53"/>
      <c r="U9" s="54">
        <f>ROUND(((P9*I9)+(Q9*J9)+(R9*K9)+(S9*L9)+(T9*M9)),3)</f>
        <v>8</v>
      </c>
      <c r="V9" s="55">
        <f>IF(U9&gt;=8,8,U9)</f>
        <v>8</v>
      </c>
      <c r="W9" s="57">
        <v>34748832000</v>
      </c>
      <c r="X9" s="57">
        <v>57131058000</v>
      </c>
      <c r="Y9" s="72"/>
      <c r="Z9" s="57"/>
      <c r="AA9" s="57"/>
      <c r="AB9" s="476">
        <f>(((((W9*I9)+(X9*J9)+(Y9*K9)+(Z9*L9)+(AA9*M9))/$L$2)))</f>
        <v>1.1014771729130441</v>
      </c>
      <c r="AC9" s="536">
        <f>ROUND(12*AB9,3)</f>
        <v>13.218</v>
      </c>
      <c r="AD9" s="488">
        <f>IF(AC9&gt;=12,12,AC9)</f>
        <v>12</v>
      </c>
      <c r="AE9" s="59"/>
      <c r="AF9" s="59">
        <v>0.3</v>
      </c>
      <c r="AG9" s="263">
        <v>19.8</v>
      </c>
      <c r="AH9" s="60">
        <f>V9+AD9+AG9+AE9+AF9</f>
        <v>40.099999999999994</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83"/>
      <c r="H10" s="47"/>
      <c r="I10" s="172"/>
      <c r="J10" s="217"/>
      <c r="K10" s="217"/>
      <c r="L10" s="217"/>
      <c r="M10" s="217"/>
      <c r="N10" s="50"/>
      <c r="O10" s="51"/>
      <c r="P10" s="234">
        <v>88</v>
      </c>
      <c r="Q10" s="53">
        <v>88</v>
      </c>
      <c r="R10" s="53"/>
      <c r="S10" s="54"/>
      <c r="T10" s="54"/>
      <c r="U10" s="496">
        <f>(I9*P10)+(J9*Q10)+(K9*R10)+(L9*S10)</f>
        <v>88</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8.5" customHeight="1" x14ac:dyDescent="0.15">
      <c r="A11" s="43">
        <v>4</v>
      </c>
      <c r="B11" s="256" t="s">
        <v>1742</v>
      </c>
      <c r="C11" s="71" t="s">
        <v>1699</v>
      </c>
      <c r="D11" s="45" t="s">
        <v>531</v>
      </c>
      <c r="E11" s="80"/>
      <c r="F11" s="80"/>
      <c r="G11" s="46"/>
      <c r="H11" s="47"/>
      <c r="I11" s="48">
        <v>0.53</v>
      </c>
      <c r="J11" s="49">
        <v>0.47</v>
      </c>
      <c r="K11" s="49"/>
      <c r="L11" s="49"/>
      <c r="M11" s="49"/>
      <c r="N11" s="50">
        <f>SUM(I11:M11)</f>
        <v>1</v>
      </c>
      <c r="O11" s="51"/>
      <c r="P11" s="52">
        <v>8</v>
      </c>
      <c r="Q11" s="53">
        <v>8</v>
      </c>
      <c r="R11" s="53"/>
      <c r="S11" s="53"/>
      <c r="T11" s="53"/>
      <c r="U11" s="54">
        <f>ROUND(((P11*I11)+(Q11*J11)+(R11*K11)+(S11*L11)+(T11*M11)),3)</f>
        <v>8</v>
      </c>
      <c r="V11" s="55">
        <f>IF(U11&gt;=8,8,U11)</f>
        <v>8</v>
      </c>
      <c r="W11" s="57">
        <v>14977246000</v>
      </c>
      <c r="X11" s="72">
        <v>80267427000</v>
      </c>
      <c r="Y11" s="57"/>
      <c r="Z11" s="57"/>
      <c r="AA11" s="57"/>
      <c r="AB11" s="476">
        <f>(((((W11*I11)+(X11*J11)+(Y11*K11)+(Z11*L11)+(AA11*M11))/$L$2)))</f>
        <v>1.1002124467550121</v>
      </c>
      <c r="AC11" s="536">
        <f>ROUND(12*AB11,3)</f>
        <v>13.202999999999999</v>
      </c>
      <c r="AD11" s="488">
        <f>IF(AC11&gt;=12,12,AC11)</f>
        <v>12</v>
      </c>
      <c r="AE11" s="59"/>
      <c r="AF11" s="59">
        <v>0.3</v>
      </c>
      <c r="AG11" s="263">
        <v>19.8</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217"/>
      <c r="N12" s="50"/>
      <c r="O12" s="51"/>
      <c r="P12" s="234">
        <v>88</v>
      </c>
      <c r="Q12" s="53">
        <v>88</v>
      </c>
      <c r="R12" s="54"/>
      <c r="S12" s="54"/>
      <c r="T12" s="54"/>
      <c r="U12" s="496">
        <f>(I11*P12)+(J11*Q12)+(K11*R12)+(L11*S12)</f>
        <v>88</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1742</v>
      </c>
      <c r="C13" s="67" t="s">
        <v>48</v>
      </c>
      <c r="D13" s="80" t="s">
        <v>1720</v>
      </c>
      <c r="E13" s="619"/>
      <c r="F13" s="45"/>
      <c r="G13" s="46"/>
      <c r="H13" s="47"/>
      <c r="I13" s="48">
        <v>0.7</v>
      </c>
      <c r="J13" s="49">
        <v>0.3</v>
      </c>
      <c r="K13" s="49"/>
      <c r="L13" s="49"/>
      <c r="M13" s="49"/>
      <c r="N13" s="50">
        <f>SUM(I13:M13)</f>
        <v>1</v>
      </c>
      <c r="O13" s="51"/>
      <c r="P13" s="52">
        <v>8</v>
      </c>
      <c r="Q13" s="53">
        <v>8</v>
      </c>
      <c r="R13" s="53"/>
      <c r="S13" s="53"/>
      <c r="T13" s="53"/>
      <c r="U13" s="54">
        <f>ROUND(((P13*I13)+(Q13*J13)+(R13*K13)+(S13*L13)+(T13*M13)),3)</f>
        <v>8</v>
      </c>
      <c r="V13" s="55">
        <f>IF(U13&gt;=8,8,U13)</f>
        <v>8</v>
      </c>
      <c r="W13" s="72">
        <v>57539030000</v>
      </c>
      <c r="X13" s="57">
        <v>14932933000</v>
      </c>
      <c r="Y13" s="57"/>
      <c r="Z13" s="57"/>
      <c r="AA13" s="57"/>
      <c r="AB13" s="476">
        <f>(((((W13*I13)+(X13*J13)+(Y13*K13)+(Z13*L13)+(AA13*M13))/$L$2)))</f>
        <v>1.0783730587830065</v>
      </c>
      <c r="AC13" s="536">
        <f>ROUND(12*AB13,3)</f>
        <v>12.94</v>
      </c>
      <c r="AD13" s="488">
        <f>IF(AC13&gt;=12,12,AC13)</f>
        <v>12</v>
      </c>
      <c r="AE13" s="59"/>
      <c r="AF13" s="59">
        <v>0.3</v>
      </c>
      <c r="AG13" s="263">
        <v>19.8</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1171</v>
      </c>
      <c r="D14" s="844"/>
      <c r="E14" s="844"/>
      <c r="F14" s="845"/>
      <c r="G14" s="46"/>
      <c r="H14" s="47"/>
      <c r="I14" s="172"/>
      <c r="J14" s="217"/>
      <c r="K14" s="217"/>
      <c r="L14" s="217"/>
      <c r="M14" s="217"/>
      <c r="N14" s="50"/>
      <c r="O14" s="51"/>
      <c r="P14" s="234">
        <v>88</v>
      </c>
      <c r="Q14" s="53">
        <v>88</v>
      </c>
      <c r="R14" s="53"/>
      <c r="S14" s="54"/>
      <c r="T14" s="54"/>
      <c r="U14" s="496">
        <f>(I13*P14)+(J13*Q14)+(K13*R14)+(L13*S14)</f>
        <v>88</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48.75" customHeight="1" x14ac:dyDescent="0.15">
      <c r="A15" s="43">
        <v>6</v>
      </c>
      <c r="B15" s="256" t="s">
        <v>1742</v>
      </c>
      <c r="C15" s="45" t="s">
        <v>1351</v>
      </c>
      <c r="D15" s="67" t="s">
        <v>1711</v>
      </c>
      <c r="E15" s="71" t="s">
        <v>1728</v>
      </c>
      <c r="F15" s="73"/>
      <c r="G15" s="46"/>
      <c r="H15" s="47"/>
      <c r="I15" s="48">
        <v>0.6</v>
      </c>
      <c r="J15" s="49">
        <v>0.2</v>
      </c>
      <c r="K15" s="49">
        <v>0.2</v>
      </c>
      <c r="L15" s="49"/>
      <c r="M15" s="49"/>
      <c r="N15" s="50">
        <f>SUM(I15:M15)</f>
        <v>1</v>
      </c>
      <c r="O15" s="51"/>
      <c r="P15" s="52">
        <v>8</v>
      </c>
      <c r="Q15" s="53">
        <v>8</v>
      </c>
      <c r="R15" s="53">
        <v>8</v>
      </c>
      <c r="S15" s="53"/>
      <c r="T15" s="53"/>
      <c r="U15" s="54">
        <f>ROUND(((P15*I15)+(Q15*J15)+(R15*K15)+(S15*L15)+(T15*M15)),3)</f>
        <v>8</v>
      </c>
      <c r="V15" s="55">
        <f>IF(U15&gt;=8,8,U15)</f>
        <v>8</v>
      </c>
      <c r="W15" s="57">
        <v>229675529000</v>
      </c>
      <c r="X15" s="57">
        <v>17327573000</v>
      </c>
      <c r="Y15" s="57">
        <v>2278692000</v>
      </c>
      <c r="Z15" s="57"/>
      <c r="AA15" s="57"/>
      <c r="AB15" s="476">
        <f>(((((W15*I15)+(X15*J15)+(Y15*K15)+(Z15*L15)+(AA15*M15))/$L$2)))</f>
        <v>3.4147380122038218</v>
      </c>
      <c r="AC15" s="536">
        <f>ROUND(12*AB15,3)</f>
        <v>40.976999999999997</v>
      </c>
      <c r="AD15" s="488">
        <f>IF(AC15&gt;=12,12,AC15)</f>
        <v>12</v>
      </c>
      <c r="AE15" s="59"/>
      <c r="AF15" s="59">
        <v>0.3</v>
      </c>
      <c r="AG15" s="263">
        <v>19.8</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1171</v>
      </c>
      <c r="D16" s="844"/>
      <c r="E16" s="844"/>
      <c r="F16" s="845"/>
      <c r="G16" s="46"/>
      <c r="H16" s="47"/>
      <c r="I16" s="172"/>
      <c r="J16" s="217"/>
      <c r="K16" s="217"/>
      <c r="L16" s="217"/>
      <c r="M16" s="217"/>
      <c r="N16" s="50"/>
      <c r="O16" s="51"/>
      <c r="P16" s="234">
        <v>88</v>
      </c>
      <c r="Q16" s="54">
        <v>88</v>
      </c>
      <c r="R16" s="54">
        <v>88</v>
      </c>
      <c r="S16" s="54"/>
      <c r="T16" s="54"/>
      <c r="U16" s="496">
        <f>(I15*P16)+(J15*Q16)+(K15*R16)+(L15*S16)</f>
        <v>88</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1742</v>
      </c>
      <c r="C17" s="80" t="s">
        <v>1352</v>
      </c>
      <c r="D17" s="71" t="s">
        <v>1702</v>
      </c>
      <c r="E17" s="67" t="s">
        <v>1701</v>
      </c>
      <c r="F17" s="73"/>
      <c r="G17" s="638"/>
      <c r="H17" s="47"/>
      <c r="I17" s="48">
        <v>0.6</v>
      </c>
      <c r="J17" s="49">
        <v>0.15</v>
      </c>
      <c r="K17" s="49">
        <v>0.25</v>
      </c>
      <c r="L17" s="49"/>
      <c r="M17" s="49"/>
      <c r="N17" s="50">
        <f>SUM(I17:M17)</f>
        <v>1</v>
      </c>
      <c r="O17" s="51"/>
      <c r="P17" s="52">
        <v>8</v>
      </c>
      <c r="Q17" s="53">
        <v>8</v>
      </c>
      <c r="R17" s="53">
        <v>8</v>
      </c>
      <c r="S17" s="53"/>
      <c r="T17" s="53"/>
      <c r="U17" s="54">
        <f>ROUND(((P17*I17)+(Q17*J17)+(R17*K17)+(S17*L17)+(T17*M17)),3)</f>
        <v>8</v>
      </c>
      <c r="V17" s="55">
        <f>IF(U17&gt;=8,8,U17)</f>
        <v>8</v>
      </c>
      <c r="W17" s="57">
        <v>233566701000</v>
      </c>
      <c r="X17" s="57">
        <v>3425675000</v>
      </c>
      <c r="Y17" s="57">
        <v>3531460000</v>
      </c>
      <c r="Z17" s="57"/>
      <c r="AA17" s="57"/>
      <c r="AB17" s="476">
        <f>(((((W17*I17)+(X17*J17)+(Y17*K17)+(Z17*L17)+(AA17*M17))/$L$2)))</f>
        <v>3.4101641920842276</v>
      </c>
      <c r="AC17" s="536">
        <f>ROUND(12*AB17,3)</f>
        <v>40.921999999999997</v>
      </c>
      <c r="AD17" s="488">
        <f>IF(AC17&gt;=12,12,AC17)</f>
        <v>12</v>
      </c>
      <c r="AE17" s="59"/>
      <c r="AF17" s="59">
        <v>0.3</v>
      </c>
      <c r="AG17" s="263">
        <v>19.8</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1171</v>
      </c>
      <c r="D18" s="844"/>
      <c r="E18" s="844"/>
      <c r="F18" s="845"/>
      <c r="G18" s="46"/>
      <c r="H18" s="47"/>
      <c r="I18" s="172"/>
      <c r="J18" s="217"/>
      <c r="K18" s="217"/>
      <c r="L18" s="217"/>
      <c r="M18" s="217"/>
      <c r="N18" s="50"/>
      <c r="O18" s="51"/>
      <c r="P18" s="234">
        <v>88</v>
      </c>
      <c r="Q18" s="54">
        <v>88</v>
      </c>
      <c r="R18" s="54">
        <v>88</v>
      </c>
      <c r="S18" s="54"/>
      <c r="T18" s="54"/>
      <c r="U18" s="496">
        <f>(I17*P18)+(J17*Q18)+(K17*R18)+(L17*S18)</f>
        <v>88</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48.75" customHeight="1" x14ac:dyDescent="0.15">
      <c r="A19" s="43">
        <v>8</v>
      </c>
      <c r="B19" s="671" t="s">
        <v>1743</v>
      </c>
      <c r="C19" s="80" t="s">
        <v>1357</v>
      </c>
      <c r="D19" s="67" t="s">
        <v>1704</v>
      </c>
      <c r="E19" s="71" t="s">
        <v>1705</v>
      </c>
      <c r="F19" s="45" t="s">
        <v>1731</v>
      </c>
      <c r="G19" s="46"/>
      <c r="H19" s="47" t="s">
        <v>1735</v>
      </c>
      <c r="I19" s="48">
        <v>0.5</v>
      </c>
      <c r="J19" s="49">
        <v>0.24</v>
      </c>
      <c r="K19" s="49">
        <v>0.16</v>
      </c>
      <c r="L19" s="49">
        <v>0.1</v>
      </c>
      <c r="M19" s="49"/>
      <c r="N19" s="50">
        <f>SUM(I19:M19)</f>
        <v>1</v>
      </c>
      <c r="O19" s="51"/>
      <c r="P19" s="52">
        <v>8</v>
      </c>
      <c r="Q19" s="52">
        <v>8</v>
      </c>
      <c r="R19" s="53">
        <v>8</v>
      </c>
      <c r="S19" s="53">
        <v>8</v>
      </c>
      <c r="T19" s="53"/>
      <c r="U19" s="54">
        <f>ROUND(((P19*I19)+(Q19*J19)+(R19*K19)+(S19*L19)+(T19*M19)),3)</f>
        <v>8</v>
      </c>
      <c r="V19" s="55">
        <f>IF(U19&gt;=8,8,U19)</f>
        <v>8</v>
      </c>
      <c r="W19" s="57">
        <v>816103333000</v>
      </c>
      <c r="X19" s="57">
        <v>14643377000</v>
      </c>
      <c r="Y19" s="57">
        <v>1643469000</v>
      </c>
      <c r="Z19" s="57">
        <v>19935836000</v>
      </c>
      <c r="AA19" s="57"/>
      <c r="AB19" s="476">
        <f>(((((W19*I19)+(X19*J19)+(Y19*K19)+(Z19*L19)+(AA19*M19))/$L$2)))</f>
        <v>9.970577936649379</v>
      </c>
      <c r="AC19" s="536">
        <f>ROUND(12*AB19,3)</f>
        <v>119.64700000000001</v>
      </c>
      <c r="AD19" s="488">
        <f>IF(AC19&gt;=12,12,AC19)</f>
        <v>12</v>
      </c>
      <c r="AE19" s="59"/>
      <c r="AF19" s="59">
        <v>0.3</v>
      </c>
      <c r="AG19" s="699">
        <v>20</v>
      </c>
      <c r="AH19" s="60">
        <f>V19+AD19+AG19+AE19+AF19</f>
        <v>40.299999999999997</v>
      </c>
      <c r="AI19" s="55">
        <f>IF(AH19&gt;=40,40,AH19)</f>
        <v>40</v>
      </c>
      <c r="AJ19" s="61"/>
      <c r="AK19" s="62"/>
      <c r="AL19" s="63"/>
      <c r="AM19" s="64"/>
      <c r="AN19" s="65"/>
      <c r="AO19" s="66"/>
    </row>
    <row r="20" spans="1:41" s="22" customFormat="1" ht="26.25" customHeight="1" x14ac:dyDescent="0.15">
      <c r="A20" s="177"/>
      <c r="B20" s="241"/>
      <c r="C20" s="843" t="s">
        <v>1171</v>
      </c>
      <c r="D20" s="844"/>
      <c r="E20" s="844"/>
      <c r="F20" s="845"/>
      <c r="G20" s="46"/>
      <c r="H20" s="47"/>
      <c r="I20" s="172"/>
      <c r="J20" s="217"/>
      <c r="K20" s="217"/>
      <c r="L20" s="217"/>
      <c r="M20" s="217"/>
      <c r="N20" s="50"/>
      <c r="O20" s="51"/>
      <c r="P20" s="674">
        <v>89.67</v>
      </c>
      <c r="Q20" s="676">
        <v>91.63</v>
      </c>
      <c r="R20" s="54">
        <v>88</v>
      </c>
      <c r="S20" s="676">
        <v>92.23</v>
      </c>
      <c r="T20" s="54"/>
      <c r="U20" s="496">
        <f>(I19*P20)+(J19*Q20)+(K19*R20)+(L19*S20)</f>
        <v>90.129199999999997</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4" customHeight="1" x14ac:dyDescent="0.15">
      <c r="A21" s="43">
        <v>9</v>
      </c>
      <c r="B21" s="256" t="s">
        <v>1742</v>
      </c>
      <c r="C21" s="579" t="s">
        <v>1707</v>
      </c>
      <c r="D21" s="117" t="s">
        <v>1480</v>
      </c>
      <c r="E21" s="80"/>
      <c r="F21" s="80"/>
      <c r="G21" s="542"/>
      <c r="H21" s="47" t="s">
        <v>1735</v>
      </c>
      <c r="I21" s="48">
        <v>0.51</v>
      </c>
      <c r="J21" s="49">
        <v>0.49</v>
      </c>
      <c r="K21" s="49"/>
      <c r="L21" s="49"/>
      <c r="M21" s="49"/>
      <c r="N21" s="50">
        <f>SUM(I21:M21)</f>
        <v>1</v>
      </c>
      <c r="O21" s="51"/>
      <c r="P21" s="52">
        <v>8</v>
      </c>
      <c r="Q21" s="53">
        <v>8</v>
      </c>
      <c r="R21" s="53"/>
      <c r="S21" s="53"/>
      <c r="T21" s="53"/>
      <c r="U21" s="54">
        <f>ROUND(((P21*I21)+(Q21*J21)+(R21*K21)+(S21*L21)+(T21*M21)),3)</f>
        <v>8</v>
      </c>
      <c r="V21" s="55">
        <f>IF(U21&gt;=8,8,U21)</f>
        <v>8</v>
      </c>
      <c r="W21" s="57">
        <v>24296161000</v>
      </c>
      <c r="X21" s="57">
        <v>328448752000</v>
      </c>
      <c r="Y21" s="57"/>
      <c r="Z21" s="57"/>
      <c r="AA21" s="57"/>
      <c r="AB21" s="476">
        <f>(((((W21*I21)+(X21*J21)+(Y21*K21)+(Z21*L21)+(AA21*M21))/$L$2)))</f>
        <v>4.1762085662967205</v>
      </c>
      <c r="AC21" s="536">
        <f>ROUND(12*AB21,3)</f>
        <v>50.115000000000002</v>
      </c>
      <c r="AD21" s="488">
        <f>IF(AC21&gt;=12,12,AC21)</f>
        <v>12</v>
      </c>
      <c r="AE21" s="59"/>
      <c r="AF21" s="59">
        <v>0.3</v>
      </c>
      <c r="AG21" s="699">
        <v>20</v>
      </c>
      <c r="AH21" s="60">
        <f>V21+AD21+AG21+AE21+AF21</f>
        <v>40.299999999999997</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1171</v>
      </c>
      <c r="D22" s="844"/>
      <c r="E22" s="844"/>
      <c r="F22" s="845"/>
      <c r="G22" s="46"/>
      <c r="H22" s="47"/>
      <c r="I22" s="172"/>
      <c r="J22" s="217"/>
      <c r="K22" s="217"/>
      <c r="L22" s="217"/>
      <c r="M22" s="217"/>
      <c r="N22" s="50"/>
      <c r="O22" s="51"/>
      <c r="P22" s="234">
        <v>88</v>
      </c>
      <c r="Q22" s="676">
        <v>93.38</v>
      </c>
      <c r="R22" s="54"/>
      <c r="S22" s="54"/>
      <c r="T22" s="54"/>
      <c r="U22" s="496">
        <f>(I21*P22)+(J21*Q22)+(K21*R22)+(L21*S22)</f>
        <v>90.636200000000002</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v>10</v>
      </c>
      <c r="B23" s="256" t="s">
        <v>1742</v>
      </c>
      <c r="C23" s="174" t="s">
        <v>536</v>
      </c>
      <c r="D23" s="77" t="s">
        <v>1708</v>
      </c>
      <c r="E23" s="80"/>
      <c r="F23" s="80"/>
      <c r="G23" s="46"/>
      <c r="H23" s="47" t="s">
        <v>1735</v>
      </c>
      <c r="I23" s="48">
        <v>0.55000000000000004</v>
      </c>
      <c r="J23" s="49">
        <v>0.45</v>
      </c>
      <c r="K23" s="49"/>
      <c r="L23" s="49"/>
      <c r="M23" s="49"/>
      <c r="N23" s="50">
        <f>SUM(I23:M23)</f>
        <v>1</v>
      </c>
      <c r="O23" s="51"/>
      <c r="P23" s="52">
        <v>8</v>
      </c>
      <c r="Q23" s="53">
        <v>8</v>
      </c>
      <c r="R23" s="53"/>
      <c r="S23" s="53"/>
      <c r="T23" s="53"/>
      <c r="U23" s="54">
        <f>ROUND(((P23*I23)+(Q23*J23)+(R23*K23)+(S23*L23)+(T23*M23)),3)</f>
        <v>8</v>
      </c>
      <c r="V23" s="55">
        <f>IF(U23&gt;=8,8,U23)</f>
        <v>8</v>
      </c>
      <c r="W23" s="57">
        <v>618668065000</v>
      </c>
      <c r="X23" s="57">
        <v>18685183000</v>
      </c>
      <c r="Y23" s="57"/>
      <c r="Z23" s="57"/>
      <c r="AA23" s="57"/>
      <c r="AB23" s="476">
        <f>(((((W23*I23)+(X23*J23)+(Y23*K23)+(Z23*L23)+(AA23*M23))/$L$2)))</f>
        <v>8.4009398936632618</v>
      </c>
      <c r="AC23" s="536">
        <f>ROUND(12*AB23,3)</f>
        <v>100.81100000000001</v>
      </c>
      <c r="AD23" s="488">
        <f>IF(AC23&gt;=12,12,AC23)</f>
        <v>12</v>
      </c>
      <c r="AE23" s="182"/>
      <c r="AF23" s="59">
        <v>0.3</v>
      </c>
      <c r="AG23" s="699">
        <v>20</v>
      </c>
      <c r="AH23" s="60">
        <f>V23+AD23+AG23+AE23+AF23</f>
        <v>40.299999999999997</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217"/>
      <c r="N24" s="50"/>
      <c r="O24" s="51"/>
      <c r="P24" s="53">
        <v>88</v>
      </c>
      <c r="Q24" s="676">
        <v>92.52</v>
      </c>
      <c r="R24" s="53"/>
      <c r="S24" s="54"/>
      <c r="T24" s="54"/>
      <c r="U24" s="496">
        <f>(I23*P24)+(J23*Q24)+(K23*R24)+(L23*S24)</f>
        <v>90.034000000000006</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52.5" customHeight="1" x14ac:dyDescent="0.15">
      <c r="A25" s="43">
        <v>11</v>
      </c>
      <c r="B25" s="256" t="s">
        <v>1742</v>
      </c>
      <c r="C25" s="45" t="s">
        <v>1475</v>
      </c>
      <c r="D25" s="71" t="s">
        <v>1709</v>
      </c>
      <c r="E25" s="77" t="s">
        <v>1727</v>
      </c>
      <c r="F25" s="80"/>
      <c r="G25" s="46"/>
      <c r="H25" s="47" t="s">
        <v>1735</v>
      </c>
      <c r="I25" s="48">
        <v>0.5</v>
      </c>
      <c r="J25" s="49">
        <v>0.25</v>
      </c>
      <c r="K25" s="49">
        <v>0.25</v>
      </c>
      <c r="L25" s="49"/>
      <c r="M25" s="49"/>
      <c r="N25" s="50">
        <f>SUM(I25:M25)</f>
        <v>1</v>
      </c>
      <c r="O25" s="51"/>
      <c r="P25" s="52">
        <v>8</v>
      </c>
      <c r="Q25" s="53">
        <v>8</v>
      </c>
      <c r="R25" s="53">
        <v>8</v>
      </c>
      <c r="S25" s="53"/>
      <c r="T25" s="53"/>
      <c r="U25" s="54">
        <f>ROUND(((P25*I25)+(Q25*J25)+(R25*K25)+(S25*L25)+(T25*M25)),3)</f>
        <v>8</v>
      </c>
      <c r="V25" s="55">
        <f>IF(U25&gt;=8,8,U25)</f>
        <v>8</v>
      </c>
      <c r="W25" s="57">
        <v>122548884000</v>
      </c>
      <c r="X25" s="57">
        <v>7702371000</v>
      </c>
      <c r="Y25" s="57">
        <v>17437569000</v>
      </c>
      <c r="Z25" s="57"/>
      <c r="AA25" s="57"/>
      <c r="AB25" s="476">
        <f>(((((W25*I25)+(X25*J25)+(Y25*K25)+(Z25*L25)+(AA25*M25))/$L$2)))</f>
        <v>1.6277663589015288</v>
      </c>
      <c r="AC25" s="536">
        <f>ROUND(12*AB25,3)</f>
        <v>19.533000000000001</v>
      </c>
      <c r="AD25" s="488">
        <f>IF(AC25&gt;=12,12,AC25)</f>
        <v>12</v>
      </c>
      <c r="AE25" s="59"/>
      <c r="AF25" s="59">
        <v>0.3</v>
      </c>
      <c r="AG25" s="699">
        <v>20</v>
      </c>
      <c r="AH25" s="60">
        <f>V25+AD25+AG25+AE25+AF25</f>
        <v>40.299999999999997</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1171</v>
      </c>
      <c r="D26" s="844"/>
      <c r="E26" s="844"/>
      <c r="F26" s="845"/>
      <c r="G26" s="46"/>
      <c r="H26" s="47"/>
      <c r="I26" s="172"/>
      <c r="J26" s="217"/>
      <c r="K26" s="217"/>
      <c r="L26" s="217"/>
      <c r="M26" s="217"/>
      <c r="N26" s="50"/>
      <c r="O26" s="51"/>
      <c r="P26" s="674">
        <v>94.48</v>
      </c>
      <c r="Q26" s="54">
        <v>88</v>
      </c>
      <c r="R26" s="54">
        <v>88</v>
      </c>
      <c r="S26" s="54"/>
      <c r="T26" s="54"/>
      <c r="U26" s="496">
        <f>(I25*P26)+(J25*Q26)+(K25*R26)+(L25*S26)</f>
        <v>91.240000000000009</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1742</v>
      </c>
      <c r="C27" s="73" t="s">
        <v>1367</v>
      </c>
      <c r="D27" s="71" t="s">
        <v>1722</v>
      </c>
      <c r="E27" s="77" t="s">
        <v>1712</v>
      </c>
      <c r="F27" s="691"/>
      <c r="G27" s="80"/>
      <c r="H27" s="47"/>
      <c r="I27" s="48">
        <v>0.6</v>
      </c>
      <c r="J27" s="49">
        <v>0.3</v>
      </c>
      <c r="K27" s="49">
        <v>0.1</v>
      </c>
      <c r="L27" s="217"/>
      <c r="M27" s="217"/>
      <c r="N27" s="50">
        <f>SUM(I27:M27)</f>
        <v>0.99999999999999989</v>
      </c>
      <c r="O27" s="51"/>
      <c r="P27" s="52">
        <v>8</v>
      </c>
      <c r="Q27" s="53">
        <v>8</v>
      </c>
      <c r="R27" s="53">
        <v>8</v>
      </c>
      <c r="S27" s="53"/>
      <c r="T27" s="53"/>
      <c r="U27" s="54">
        <f>ROUND(((P27*I27)+(Q27*J27)+(R27*K27)+(S27*L27)+(T27*M27)),3)</f>
        <v>8</v>
      </c>
      <c r="V27" s="55">
        <f>IF(U27&gt;=8,8,U27)</f>
        <v>8</v>
      </c>
      <c r="W27" s="57">
        <v>227887155000</v>
      </c>
      <c r="X27" s="57">
        <v>7355419000</v>
      </c>
      <c r="Y27" s="57">
        <v>4319931000</v>
      </c>
      <c r="Z27" s="57"/>
      <c r="AA27" s="57"/>
      <c r="AB27" s="476">
        <f>(((((W27*I27)+(X27*J27)+(Y27*K27)+(Z27*L27)+(AA27*M27))/$L$2)))</f>
        <v>3.3579811391454242</v>
      </c>
      <c r="AC27" s="536">
        <f>ROUND(12*AB27,3)</f>
        <v>40.295999999999999</v>
      </c>
      <c r="AD27" s="488">
        <f>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234">
        <v>88</v>
      </c>
      <c r="Q28" s="54">
        <v>88</v>
      </c>
      <c r="R28" s="54">
        <v>88</v>
      </c>
      <c r="S28" s="54"/>
      <c r="T28" s="54"/>
      <c r="U28" s="496">
        <f>(I27*P28)+(J27*Q28)+(K27*R28)+(L27*S28)</f>
        <v>87.999999999999986</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 customHeight="1" x14ac:dyDescent="0.15">
      <c r="A29" s="43">
        <v>13</v>
      </c>
      <c r="B29" s="256" t="s">
        <v>1742</v>
      </c>
      <c r="C29" s="80" t="s">
        <v>1349</v>
      </c>
      <c r="D29" s="67" t="s">
        <v>1713</v>
      </c>
      <c r="E29" s="71" t="s">
        <v>1714</v>
      </c>
      <c r="F29" s="45"/>
      <c r="G29" s="80"/>
      <c r="H29" s="47"/>
      <c r="I29" s="48">
        <v>0.6</v>
      </c>
      <c r="J29" s="49">
        <v>0.2</v>
      </c>
      <c r="K29" s="49">
        <v>0.2</v>
      </c>
      <c r="L29" s="49"/>
      <c r="M29" s="49"/>
      <c r="N29" s="50">
        <f>SUM(I29:M29)</f>
        <v>1</v>
      </c>
      <c r="O29" s="51"/>
      <c r="P29" s="52">
        <v>8</v>
      </c>
      <c r="Q29" s="53">
        <v>8</v>
      </c>
      <c r="R29" s="53">
        <v>8</v>
      </c>
      <c r="S29" s="53"/>
      <c r="T29" s="53"/>
      <c r="U29" s="54">
        <f>ROUND(((P29*I29)+(Q29*J29)+(R29*K29)+(S29*L29)+(T29*M29)),3)</f>
        <v>8</v>
      </c>
      <c r="V29" s="55">
        <f>IF(U29&gt;=8,8,U29)</f>
        <v>8</v>
      </c>
      <c r="W29" s="57">
        <v>75890281000</v>
      </c>
      <c r="X29" s="57">
        <v>3530749000</v>
      </c>
      <c r="Y29" s="57">
        <v>9901200000</v>
      </c>
      <c r="Z29" s="57"/>
      <c r="AA29" s="57"/>
      <c r="AB29" s="551">
        <f>(((((W29*I29)+(X29*J29)+(Y29*K29)+(Z29*L29)+(AA29*M29))/$L$2)))</f>
        <v>1.1618186573868741</v>
      </c>
      <c r="AC29" s="536">
        <f>ROUND(12*AB29,3)</f>
        <v>13.942</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1171</v>
      </c>
      <c r="D30" s="844"/>
      <c r="E30" s="844"/>
      <c r="F30" s="845"/>
      <c r="G30" s="46"/>
      <c r="H30" s="47"/>
      <c r="I30" s="172"/>
      <c r="J30" s="217"/>
      <c r="K30" s="217"/>
      <c r="L30" s="217"/>
      <c r="M30" s="217"/>
      <c r="N30" s="50"/>
      <c r="O30" s="51"/>
      <c r="P30" s="23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75" customHeight="1" x14ac:dyDescent="0.15">
      <c r="A31" s="43">
        <v>14</v>
      </c>
      <c r="B31" s="256" t="s">
        <v>1742</v>
      </c>
      <c r="C31" s="580" t="s">
        <v>1347</v>
      </c>
      <c r="D31" s="665" t="s">
        <v>1715</v>
      </c>
      <c r="E31" s="104"/>
      <c r="F31" s="45"/>
      <c r="G31" s="80"/>
      <c r="H31" s="175" t="s">
        <v>1495</v>
      </c>
      <c r="I31" s="48">
        <v>0.71</v>
      </c>
      <c r="J31" s="49">
        <v>0.28999999999999998</v>
      </c>
      <c r="K31" s="49"/>
      <c r="L31" s="49"/>
      <c r="M31" s="49"/>
      <c r="N31" s="50">
        <f>SUM(I31:M31)</f>
        <v>1</v>
      </c>
      <c r="O31" s="51"/>
      <c r="P31" s="52">
        <v>8</v>
      </c>
      <c r="Q31" s="53">
        <v>8</v>
      </c>
      <c r="R31" s="53"/>
      <c r="S31" s="53"/>
      <c r="T31" s="53"/>
      <c r="U31" s="54">
        <f>ROUND(((P31*I31)+(Q31*J31)+(R31*K31)+(S31*L31)+(T31*M31)),3)</f>
        <v>8</v>
      </c>
      <c r="V31" s="55">
        <f>IF(U31&gt;=8,8,U31)</f>
        <v>8</v>
      </c>
      <c r="W31" s="57">
        <v>52502259000</v>
      </c>
      <c r="X31" s="57">
        <v>15345190000</v>
      </c>
      <c r="Y31" s="57"/>
      <c r="Z31" s="57"/>
      <c r="AA31" s="57"/>
      <c r="AB31" s="476">
        <f>(((((W31*I31)+(X31*J31)+(Y31*K31)+(Z31*L31)+(AA31*M31))/$L$2)))</f>
        <v>1.005356856587845</v>
      </c>
      <c r="AC31" s="536">
        <f>ROUND(12*AB31,3)</f>
        <v>12.064</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234">
        <v>88</v>
      </c>
      <c r="Q32" s="54">
        <v>88</v>
      </c>
      <c r="R32" s="54"/>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671" t="s">
        <v>1744</v>
      </c>
      <c r="C33" s="67" t="s">
        <v>1716</v>
      </c>
      <c r="D33" s="706" t="s">
        <v>1346</v>
      </c>
      <c r="E33" s="45" t="s">
        <v>1723</v>
      </c>
      <c r="F33" s="80"/>
      <c r="G33" s="632"/>
      <c r="H33" s="175"/>
      <c r="I33" s="48">
        <v>0.5</v>
      </c>
      <c r="J33" s="49">
        <v>0.4</v>
      </c>
      <c r="K33" s="49">
        <v>0.1</v>
      </c>
      <c r="L33" s="49"/>
      <c r="M33" s="49"/>
      <c r="N33" s="50">
        <f>SUM(I33:M33)</f>
        <v>1</v>
      </c>
      <c r="O33" s="51"/>
      <c r="P33" s="52">
        <v>8</v>
      </c>
      <c r="Q33" s="53">
        <v>8</v>
      </c>
      <c r="R33" s="53">
        <v>8</v>
      </c>
      <c r="S33" s="53"/>
      <c r="T33" s="53"/>
      <c r="U33" s="54">
        <f>ROUND(((P33*I33)+(Q33*J33)+(R33*K33)+(S33*L33)+(T33*M33)),3)</f>
        <v>8</v>
      </c>
      <c r="V33" s="55">
        <f>IF(U33&gt;=8,8,U33)</f>
        <v>8</v>
      </c>
      <c r="W33" s="57">
        <v>20418317000</v>
      </c>
      <c r="X33" s="57">
        <v>130509297000</v>
      </c>
      <c r="Y33" s="57">
        <v>3664456000</v>
      </c>
      <c r="Z33" s="57"/>
      <c r="AA33" s="57"/>
      <c r="AB33" s="476">
        <f>(((((W33*I33)+(X33*J33)+(Y33*K33)+(Z33*L33)+(AA33*M33))/$L$2)))</f>
        <v>1.5125952718816926</v>
      </c>
      <c r="AC33" s="536">
        <f>ROUND(12*AB33,3)</f>
        <v>18.151</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1171</v>
      </c>
      <c r="D34" s="844"/>
      <c r="E34" s="844"/>
      <c r="F34" s="845"/>
      <c r="G34" s="46"/>
      <c r="H34" s="47"/>
      <c r="I34" s="172"/>
      <c r="J34" s="217"/>
      <c r="K34" s="217"/>
      <c r="L34" s="217"/>
      <c r="M34" s="217"/>
      <c r="N34" s="50"/>
      <c r="O34" s="51"/>
      <c r="P34" s="234">
        <v>88</v>
      </c>
      <c r="Q34" s="234">
        <v>88</v>
      </c>
      <c r="R34" s="234">
        <v>88</v>
      </c>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1742</v>
      </c>
      <c r="C35" s="117" t="s">
        <v>1368</v>
      </c>
      <c r="D35" s="77" t="s">
        <v>1717</v>
      </c>
      <c r="E35" s="579" t="s">
        <v>1729</v>
      </c>
      <c r="F35" s="80"/>
      <c r="G35" s="80"/>
      <c r="H35" s="175" t="s">
        <v>1495</v>
      </c>
      <c r="I35" s="48">
        <v>0.6</v>
      </c>
      <c r="J35" s="49">
        <v>0.2</v>
      </c>
      <c r="K35" s="49">
        <v>0.2</v>
      </c>
      <c r="L35" s="49"/>
      <c r="M35" s="49"/>
      <c r="N35" s="50">
        <f>SUM(I35:M35)</f>
        <v>1</v>
      </c>
      <c r="O35" s="51"/>
      <c r="P35" s="52">
        <v>8</v>
      </c>
      <c r="Q35" s="53">
        <v>8</v>
      </c>
      <c r="R35" s="53">
        <v>8</v>
      </c>
      <c r="S35" s="53"/>
      <c r="T35" s="53"/>
      <c r="U35" s="54">
        <f>ROUND(((P35*I35)+(Q35*J35)+(R35*K35)+(S35*L35)+(T35*M35)),3)</f>
        <v>8</v>
      </c>
      <c r="V35" s="55">
        <f>IF(U35&gt;=8,8,U35)</f>
        <v>8</v>
      </c>
      <c r="W35" s="57">
        <v>139068887000</v>
      </c>
      <c r="X35" s="57">
        <v>15552245000</v>
      </c>
      <c r="Y35" s="57">
        <v>13238721000</v>
      </c>
      <c r="Z35" s="57"/>
      <c r="AA35" s="57"/>
      <c r="AB35" s="476">
        <f>(((((W35*I35)+(X35*J35)+(Y35*K35)+(Z35*L35)+(AA35*M35))/$L$2)))</f>
        <v>2.1491595344066852</v>
      </c>
      <c r="AC35" s="536">
        <f>ROUND(12*AB35,3)</f>
        <v>25.79</v>
      </c>
      <c r="AD35" s="488">
        <f>IF(AC35&gt;=12,12,AC35)</f>
        <v>12</v>
      </c>
      <c r="AE35" s="59"/>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1171</v>
      </c>
      <c r="D36" s="844"/>
      <c r="E36" s="844"/>
      <c r="F36" s="845"/>
      <c r="G36" s="46"/>
      <c r="H36" s="47"/>
      <c r="I36" s="172"/>
      <c r="J36" s="217"/>
      <c r="K36" s="217"/>
      <c r="L36" s="217"/>
      <c r="M36" s="217"/>
      <c r="N36" s="50"/>
      <c r="O36" s="51"/>
      <c r="P36" s="234">
        <v>88</v>
      </c>
      <c r="Q36" s="54">
        <v>88</v>
      </c>
      <c r="R36" s="54">
        <v>88</v>
      </c>
      <c r="S36" s="54"/>
      <c r="T36" s="54"/>
      <c r="U36" s="496">
        <f>(I35*P36)+(J35*Q36)+(K35*R36)+(L35*S36)</f>
        <v>88</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48.75" customHeight="1" x14ac:dyDescent="0.15">
      <c r="A37" s="43">
        <v>17</v>
      </c>
      <c r="B37" s="256" t="s">
        <v>1742</v>
      </c>
      <c r="C37" s="117" t="s">
        <v>201</v>
      </c>
      <c r="D37" s="665" t="s">
        <v>1718</v>
      </c>
      <c r="E37" s="45" t="s">
        <v>1719</v>
      </c>
      <c r="F37" s="104"/>
      <c r="G37" s="46"/>
      <c r="H37" s="175" t="s">
        <v>1495</v>
      </c>
      <c r="I37" s="48">
        <v>0.5</v>
      </c>
      <c r="J37" s="49">
        <v>0.4</v>
      </c>
      <c r="K37" s="49">
        <v>0.1</v>
      </c>
      <c r="L37" s="217"/>
      <c r="M37" s="49"/>
      <c r="N37" s="50">
        <f>SUM(I37:M37)</f>
        <v>1</v>
      </c>
      <c r="O37" s="51"/>
      <c r="P37" s="52">
        <v>8</v>
      </c>
      <c r="Q37" s="53">
        <v>8</v>
      </c>
      <c r="R37" s="53">
        <v>8</v>
      </c>
      <c r="S37" s="53"/>
      <c r="T37" s="53"/>
      <c r="U37" s="54">
        <f>ROUND(((P37*I37)+(Q37*J37)+(R37*K37)+(S37*L37)+(T37*M37)),3)</f>
        <v>8</v>
      </c>
      <c r="V37" s="55">
        <f>IF(U37&gt;=8,8,U37)</f>
        <v>8</v>
      </c>
      <c r="W37" s="57">
        <v>101360213000</v>
      </c>
      <c r="X37" s="57">
        <v>8139504000</v>
      </c>
      <c r="Y37" s="57">
        <v>6087525000</v>
      </c>
      <c r="Z37" s="57"/>
      <c r="AA37" s="57"/>
      <c r="AB37" s="476">
        <f>(((((W37*I37)+(X37*J37)+(Y37*K37)+(Z37*L37)+(AA37*M37))/$L$2)))</f>
        <v>1.3141905952278381</v>
      </c>
      <c r="AC37" s="536">
        <f>ROUND(12*AB37,3)</f>
        <v>15.77</v>
      </c>
      <c r="AD37" s="488">
        <f>IF(AC37&gt;=12,12,AC37)</f>
        <v>12</v>
      </c>
      <c r="AE37" s="182"/>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1171</v>
      </c>
      <c r="D38" s="844"/>
      <c r="E38" s="844"/>
      <c r="F38" s="845"/>
      <c r="G38" s="46"/>
      <c r="H38" s="47"/>
      <c r="I38" s="172"/>
      <c r="J38" s="217"/>
      <c r="K38" s="217"/>
      <c r="L38" s="217"/>
      <c r="M38" s="217"/>
      <c r="N38" s="50"/>
      <c r="O38" s="51"/>
      <c r="P38" s="234">
        <v>88</v>
      </c>
      <c r="Q38" s="234">
        <v>88</v>
      </c>
      <c r="R38" s="234">
        <v>88</v>
      </c>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v>18</v>
      </c>
      <c r="B39" s="256" t="s">
        <v>1742</v>
      </c>
      <c r="C39" s="45" t="s">
        <v>1706</v>
      </c>
      <c r="D39" s="67" t="s">
        <v>1359</v>
      </c>
      <c r="E39" s="80"/>
      <c r="F39" s="45"/>
      <c r="G39" s="80"/>
      <c r="H39" s="47"/>
      <c r="I39" s="48">
        <v>0.5</v>
      </c>
      <c r="J39" s="49">
        <v>0.5</v>
      </c>
      <c r="K39" s="49"/>
      <c r="L39" s="49"/>
      <c r="M39" s="49"/>
      <c r="N39" s="50">
        <f>SUM(I39:M39)</f>
        <v>1</v>
      </c>
      <c r="O39" s="51"/>
      <c r="P39" s="52">
        <v>8</v>
      </c>
      <c r="Q39" s="53">
        <v>8</v>
      </c>
      <c r="R39" s="53"/>
      <c r="S39" s="53"/>
      <c r="T39" s="53"/>
      <c r="U39" s="54">
        <f>ROUND(((P39*I39)+(Q39*J39)+(R39*K39)+(S39*L39)+(T39*M39)),3)</f>
        <v>8</v>
      </c>
      <c r="V39" s="55">
        <f>IF(U39&gt;=8,8,U39)</f>
        <v>8</v>
      </c>
      <c r="W39" s="57">
        <v>39588420000</v>
      </c>
      <c r="X39" s="57">
        <v>103344394000</v>
      </c>
      <c r="Y39" s="57"/>
      <c r="Z39" s="57"/>
      <c r="AA39" s="57"/>
      <c r="AB39" s="476">
        <f>(((((W39*I39)+(X39*J39)+(Y39*K39)+(Z39*L39)+(AA39*M39))/$L$2)))</f>
        <v>1.7219005292357605</v>
      </c>
      <c r="AC39" s="536">
        <f>ROUND(12*AB39,3)</f>
        <v>20.663</v>
      </c>
      <c r="AD39" s="488">
        <f>IF(AC39&gt;=12,12,AC39)</f>
        <v>12</v>
      </c>
      <c r="AE39" s="59"/>
      <c r="AF39" s="59">
        <v>0.3</v>
      </c>
      <c r="AG39" s="263">
        <v>19.8</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1171</v>
      </c>
      <c r="D40" s="844"/>
      <c r="E40" s="844"/>
      <c r="F40" s="845"/>
      <c r="G40" s="46"/>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1742</v>
      </c>
      <c r="C41" s="67" t="s">
        <v>1721</v>
      </c>
      <c r="D41" s="174" t="s">
        <v>1366</v>
      </c>
      <c r="E41" s="80"/>
      <c r="F41" s="45"/>
      <c r="G41" s="632"/>
      <c r="H41" s="175" t="s">
        <v>1495</v>
      </c>
      <c r="I41" s="48">
        <v>0.51</v>
      </c>
      <c r="J41" s="49">
        <v>0.49</v>
      </c>
      <c r="K41" s="49"/>
      <c r="L41" s="49"/>
      <c r="M41" s="49"/>
      <c r="N41" s="50">
        <f>SUM(I41:M41)</f>
        <v>1</v>
      </c>
      <c r="O41" s="51"/>
      <c r="P41" s="52">
        <v>8</v>
      </c>
      <c r="Q41" s="53">
        <v>8</v>
      </c>
      <c r="R41" s="53"/>
      <c r="S41" s="53"/>
      <c r="T41" s="53"/>
      <c r="U41" s="54">
        <f>ROUND(((P41*I41)+(Q41*J41)+(R41*K41)+(S41*L41)+(T41*M41)),3)</f>
        <v>8</v>
      </c>
      <c r="V41" s="55">
        <f>IF(U41&gt;=8,8,U41)</f>
        <v>8</v>
      </c>
      <c r="W41" s="57">
        <v>27594070000</v>
      </c>
      <c r="X41" s="57">
        <v>58909982000</v>
      </c>
      <c r="Y41" s="57"/>
      <c r="Z41" s="57"/>
      <c r="AA41" s="57"/>
      <c r="AB41" s="476">
        <f>(((((W41*I41)+(X41*J41)+(Y41*K41)+(Z41*L41)+(AA41*M41))/$L$2)))</f>
        <v>1.0345624008417811</v>
      </c>
      <c r="AC41" s="536">
        <f>ROUND(12*AB41,3)</f>
        <v>12.414999999999999</v>
      </c>
      <c r="AD41" s="488">
        <f>IF(AC41&gt;=12,12,AC41)</f>
        <v>12</v>
      </c>
      <c r="AE41" s="59"/>
      <c r="AF41" s="59">
        <v>0.3</v>
      </c>
      <c r="AG41" s="263">
        <v>19.8</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234">
        <v>88</v>
      </c>
      <c r="Q42" s="234">
        <v>88</v>
      </c>
      <c r="R42" s="234"/>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v>20</v>
      </c>
      <c r="B43" s="256" t="s">
        <v>1742</v>
      </c>
      <c r="C43" s="67" t="s">
        <v>1724</v>
      </c>
      <c r="D43" s="45" t="s">
        <v>1350</v>
      </c>
      <c r="E43" s="664"/>
      <c r="F43" s="550"/>
      <c r="G43" s="80"/>
      <c r="H43" s="47"/>
      <c r="I43" s="48">
        <v>0.51</v>
      </c>
      <c r="J43" s="49">
        <v>0.49</v>
      </c>
      <c r="K43" s="49"/>
      <c r="L43" s="49"/>
      <c r="M43" s="49"/>
      <c r="N43" s="50">
        <f>SUM(I43:M43)</f>
        <v>1</v>
      </c>
      <c r="O43" s="51"/>
      <c r="P43" s="52">
        <v>8</v>
      </c>
      <c r="Q43" s="53">
        <v>8</v>
      </c>
      <c r="R43" s="53"/>
      <c r="S43" s="53"/>
      <c r="T43" s="53"/>
      <c r="U43" s="54">
        <f>ROUND(((P43*I43)+(Q43*J43)+(R43*K43)+(S43*L43)+(T43*M43)),3)</f>
        <v>8</v>
      </c>
      <c r="V43" s="55">
        <f>IF(U43&gt;=8,8,U43)</f>
        <v>8</v>
      </c>
      <c r="W43" s="57">
        <v>17523143000</v>
      </c>
      <c r="X43" s="57">
        <v>78106522000</v>
      </c>
      <c r="Y43" s="57"/>
      <c r="Z43" s="57"/>
      <c r="AA43" s="57"/>
      <c r="AB43" s="476">
        <f>(((((W43*I43)+(X43*J43)+(Y43*K43)+(Z43*L43)+(AA43*M43))/$L$2)))</f>
        <v>1.1374462950605497</v>
      </c>
      <c r="AC43" s="536">
        <f>ROUND(12*AB43,3)</f>
        <v>13.648999999999999</v>
      </c>
      <c r="AD43" s="488">
        <f>IF(AC43&gt;=12,12,AC43)</f>
        <v>12</v>
      </c>
      <c r="AE43" s="59"/>
      <c r="AF43" s="59">
        <v>0.3</v>
      </c>
      <c r="AG43" s="263">
        <v>19.8</v>
      </c>
      <c r="AH43" s="60">
        <f>V43+AD43+AG43+AE43+AF43</f>
        <v>40.099999999999994</v>
      </c>
      <c r="AI43" s="55">
        <f>IF(AH43&gt;=40,40,AH43)</f>
        <v>40</v>
      </c>
      <c r="AJ43" s="61"/>
      <c r="AK43" s="62"/>
      <c r="AL43" s="63"/>
      <c r="AM43" s="64"/>
      <c r="AN43" s="65"/>
      <c r="AO43" s="66"/>
    </row>
    <row r="44" spans="1:41" s="22" customFormat="1" ht="26.25" customHeight="1" x14ac:dyDescent="0.15">
      <c r="A44" s="177"/>
      <c r="B44" s="241"/>
      <c r="C44" s="843" t="s">
        <v>1171</v>
      </c>
      <c r="D44" s="844"/>
      <c r="E44" s="844"/>
      <c r="F44" s="845"/>
      <c r="G44" s="46"/>
      <c r="H44" s="47"/>
      <c r="I44" s="172"/>
      <c r="J44" s="217"/>
      <c r="K44" s="217"/>
      <c r="L44" s="217"/>
      <c r="M44" s="217"/>
      <c r="N44" s="50"/>
      <c r="O44" s="51"/>
      <c r="P44" s="234">
        <v>88</v>
      </c>
      <c r="Q44" s="54">
        <v>88</v>
      </c>
      <c r="R44" s="53"/>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v>21</v>
      </c>
      <c r="B45" s="256" t="s">
        <v>1742</v>
      </c>
      <c r="C45" s="45" t="s">
        <v>1725</v>
      </c>
      <c r="D45" s="71" t="s">
        <v>1726</v>
      </c>
      <c r="E45" s="46"/>
      <c r="F45" s="45"/>
      <c r="G45" s="80"/>
      <c r="H45" s="175"/>
      <c r="I45" s="48">
        <v>0.6</v>
      </c>
      <c r="J45" s="49">
        <v>0.4</v>
      </c>
      <c r="K45" s="49"/>
      <c r="L45" s="217"/>
      <c r="M45" s="49"/>
      <c r="N45" s="50">
        <f>SUM(I45:M45)</f>
        <v>1</v>
      </c>
      <c r="O45" s="51"/>
      <c r="P45" s="52">
        <v>8</v>
      </c>
      <c r="Q45" s="53">
        <v>8</v>
      </c>
      <c r="R45" s="53"/>
      <c r="S45" s="53"/>
      <c r="T45" s="53"/>
      <c r="U45" s="54">
        <f>ROUND(((P45*I45)+(Q45*J45)+(R45*K45)+(S45*L45)+(T45*M45)),3)</f>
        <v>8</v>
      </c>
      <c r="V45" s="55">
        <f>IF(U45&gt;=8,8,U45)</f>
        <v>8</v>
      </c>
      <c r="W45" s="57">
        <v>50267041000</v>
      </c>
      <c r="X45" s="57">
        <v>36722664000</v>
      </c>
      <c r="Y45" s="57"/>
      <c r="Z45" s="57"/>
      <c r="AA45" s="57"/>
      <c r="AB45" s="476">
        <f>(((((W45*I45)+(X45*J45)+(Y45*K45)+(Z45*L45)+(AA45*M45))/$L$2)))</f>
        <v>1.0805918440985596</v>
      </c>
      <c r="AC45" s="536">
        <f>ROUND(12*AB45,3)</f>
        <v>12.967000000000001</v>
      </c>
      <c r="AD45" s="488">
        <f>IF(AC45&gt;=12,12,AC45)</f>
        <v>12</v>
      </c>
      <c r="AE45" s="182"/>
      <c r="AF45" s="59">
        <v>0.3</v>
      </c>
      <c r="AG45" s="263">
        <v>19.8</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674">
        <v>89.28</v>
      </c>
      <c r="Q46" s="53">
        <v>88</v>
      </c>
      <c r="R46" s="53"/>
      <c r="S46" s="54"/>
      <c r="T46" s="54"/>
      <c r="U46" s="496">
        <f>(I45*P46)+(J45*Q46)+(K45*R46)+(L45*S46)</f>
        <v>88.768000000000001</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1742</v>
      </c>
      <c r="C47" s="45" t="s">
        <v>1355</v>
      </c>
      <c r="D47" s="67" t="s">
        <v>1736</v>
      </c>
      <c r="E47" s="45"/>
      <c r="F47" s="45"/>
      <c r="G47" s="45"/>
      <c r="H47" s="169"/>
      <c r="I47" s="48">
        <v>0.6</v>
      </c>
      <c r="J47" s="49">
        <v>0.4</v>
      </c>
      <c r="K47" s="49"/>
      <c r="L47" s="49"/>
      <c r="M47" s="49"/>
      <c r="N47" s="50">
        <f>SUM(I47:M47)</f>
        <v>1</v>
      </c>
      <c r="O47" s="51"/>
      <c r="P47" s="52">
        <v>8</v>
      </c>
      <c r="Q47" s="53">
        <v>8</v>
      </c>
      <c r="R47" s="53"/>
      <c r="S47" s="53"/>
      <c r="T47" s="53"/>
      <c r="U47" s="54">
        <f>ROUND(((P47*I47)+(Q47*J47)+(R47*K47)+(S47*L47)+(T47*M47)),3)</f>
        <v>8</v>
      </c>
      <c r="V47" s="55">
        <f>IF(U47&gt;=8,8,U47)</f>
        <v>8</v>
      </c>
      <c r="W47" s="57">
        <v>65315007000</v>
      </c>
      <c r="X47" s="57">
        <v>14077833000</v>
      </c>
      <c r="Y47" s="57"/>
      <c r="Z47" s="57"/>
      <c r="AA47" s="57"/>
      <c r="AB47" s="476">
        <f>(((((W47*I47)+(X47*J47)+(Y47*K47)+(Z47*L47)+(AA47*M47))/$L$2)))</f>
        <v>1.0798894410555648</v>
      </c>
      <c r="AC47" s="536">
        <f>ROUND(12*AB47,3)</f>
        <v>12.959</v>
      </c>
      <c r="AD47" s="488">
        <f>IF(AC47&gt;=12,12,AC47)</f>
        <v>12</v>
      </c>
      <c r="AE47" s="182"/>
      <c r="AF47" s="59">
        <v>0.3</v>
      </c>
      <c r="AG47" s="263">
        <v>19.8</v>
      </c>
      <c r="AH47" s="60">
        <f>V47+AD47+AG47+AE47+AF47</f>
        <v>40.099999999999994</v>
      </c>
      <c r="AI47" s="55">
        <f>IF(AH47&gt;=40,40,AH47)</f>
        <v>40</v>
      </c>
      <c r="AJ47" s="61"/>
      <c r="AK47" s="62"/>
      <c r="AL47" s="63"/>
      <c r="AM47" s="64">
        <f>100%+AL47</f>
        <v>1</v>
      </c>
      <c r="AN47" s="65">
        <f>ROUNDUP((($E$2*AM47-$AN$4)*AJ47+$AN$4),-3)</f>
        <v>0</v>
      </c>
      <c r="AO47" s="66"/>
    </row>
    <row r="48" spans="1:41" s="22" customFormat="1" ht="26.25" customHeight="1" x14ac:dyDescent="0.15">
      <c r="A48" s="177"/>
      <c r="B48" s="241"/>
      <c r="C48" s="843" t="s">
        <v>1171</v>
      </c>
      <c r="D48" s="844"/>
      <c r="E48" s="844"/>
      <c r="F48" s="845"/>
      <c r="G48" s="46"/>
      <c r="H48" s="47"/>
      <c r="I48" s="172"/>
      <c r="J48" s="217"/>
      <c r="K48" s="217"/>
      <c r="L48" s="217"/>
      <c r="M48" s="217"/>
      <c r="N48" s="50"/>
      <c r="O48" s="51"/>
      <c r="P48" s="234">
        <v>88</v>
      </c>
      <c r="Q48" s="53">
        <v>88</v>
      </c>
      <c r="R48" s="53">
        <v>88</v>
      </c>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50.25" customHeight="1" x14ac:dyDescent="0.15">
      <c r="A49" s="43">
        <v>23</v>
      </c>
      <c r="B49" s="671" t="s">
        <v>1745</v>
      </c>
      <c r="C49" s="73" t="s">
        <v>1543</v>
      </c>
      <c r="D49" s="71" t="s">
        <v>1730</v>
      </c>
      <c r="E49" s="67" t="s">
        <v>1703</v>
      </c>
      <c r="F49" s="45"/>
      <c r="G49" s="80"/>
      <c r="H49" s="47"/>
      <c r="I49" s="48">
        <v>0.6</v>
      </c>
      <c r="J49" s="49">
        <v>0.2</v>
      </c>
      <c r="K49" s="49">
        <v>0.2</v>
      </c>
      <c r="L49" s="49"/>
      <c r="M49" s="49"/>
      <c r="N49" s="50">
        <f>SUM(I49:M49)</f>
        <v>1</v>
      </c>
      <c r="O49" s="51"/>
      <c r="P49" s="52">
        <v>8</v>
      </c>
      <c r="Q49" s="53">
        <v>8</v>
      </c>
      <c r="R49" s="53">
        <v>8</v>
      </c>
      <c r="S49" s="53"/>
      <c r="T49" s="53"/>
      <c r="U49" s="54">
        <f>ROUND(((P49*I49)+(Q49*J49)+(R49*K49)+(S49*L49)+(T49*M49)),3)</f>
        <v>8</v>
      </c>
      <c r="V49" s="55">
        <f>IF(U49&gt;=8,8,U49)</f>
        <v>8</v>
      </c>
      <c r="W49" s="57">
        <v>66118788000</v>
      </c>
      <c r="X49" s="57">
        <v>13914818000</v>
      </c>
      <c r="Y49" s="57">
        <v>15476525000</v>
      </c>
      <c r="Z49" s="57"/>
      <c r="AA49" s="57"/>
      <c r="AB49" s="476">
        <f>(((((W49*I49)+(X49*J49)+(Y49*K49)+(Z49*L49)+(AA49*M49))/$L$2)))</f>
        <v>1.0974635879358841</v>
      </c>
      <c r="AC49" s="536">
        <f>ROUND(12*AB49,3)</f>
        <v>13.17</v>
      </c>
      <c r="AD49" s="488">
        <f>IF(AC49&gt;=12,12,AC49)</f>
        <v>12</v>
      </c>
      <c r="AE49" s="59"/>
      <c r="AF49" s="59">
        <v>0.3</v>
      </c>
      <c r="AG49" s="263">
        <v>19.8</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1171</v>
      </c>
      <c r="D50" s="844"/>
      <c r="E50" s="844"/>
      <c r="F50" s="845"/>
      <c r="G50" s="46"/>
      <c r="H50" s="47"/>
      <c r="I50" s="172"/>
      <c r="J50" s="217"/>
      <c r="K50" s="217"/>
      <c r="L50" s="217"/>
      <c r="M50" s="217"/>
      <c r="N50" s="50"/>
      <c r="O50" s="51"/>
      <c r="P50" s="234">
        <v>88</v>
      </c>
      <c r="Q50" s="54">
        <v>88</v>
      </c>
      <c r="R50" s="54">
        <v>88</v>
      </c>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48.75" customHeight="1" x14ac:dyDescent="0.15">
      <c r="A51" s="43">
        <v>24</v>
      </c>
      <c r="B51" s="256" t="s">
        <v>1742</v>
      </c>
      <c r="C51" s="67" t="s">
        <v>1710</v>
      </c>
      <c r="D51" s="80" t="s">
        <v>1051</v>
      </c>
      <c r="E51" s="45" t="s">
        <v>1700</v>
      </c>
      <c r="F51" s="80"/>
      <c r="G51" s="83"/>
      <c r="H51" s="175" t="s">
        <v>1740</v>
      </c>
      <c r="I51" s="48">
        <v>0.5</v>
      </c>
      <c r="J51" s="49">
        <v>0.4</v>
      </c>
      <c r="K51" s="49">
        <v>0.1</v>
      </c>
      <c r="L51" s="49"/>
      <c r="M51" s="49"/>
      <c r="N51" s="50">
        <f>SUM(I51:M51)</f>
        <v>1</v>
      </c>
      <c r="O51" s="51"/>
      <c r="P51" s="52">
        <v>8</v>
      </c>
      <c r="Q51" s="53">
        <v>8</v>
      </c>
      <c r="R51" s="53">
        <v>8</v>
      </c>
      <c r="S51" s="53"/>
      <c r="T51" s="53"/>
      <c r="U51" s="54">
        <f>ROUND(((P51*I51)+(Q51*J51)+(R51*K51)+(S51*L51)+(T51*M51)),3)</f>
        <v>8</v>
      </c>
      <c r="V51" s="55">
        <f>IF(U51&gt;=8,8,U51)</f>
        <v>8</v>
      </c>
      <c r="W51" s="57">
        <v>7882757000</v>
      </c>
      <c r="X51" s="57">
        <v>172249167000</v>
      </c>
      <c r="Y51" s="57">
        <v>18715212000</v>
      </c>
      <c r="Z51" s="57"/>
      <c r="AA51" s="57"/>
      <c r="AB51" s="476">
        <f>(((((W51*I51)+(X51*J51)+(Y51*K51)+(Z51*L51)+(AA51*M51))/$L$2)))</f>
        <v>1.8001129929046518</v>
      </c>
      <c r="AC51" s="536">
        <f>ROUND(12*AB51,3)</f>
        <v>21.600999999999999</v>
      </c>
      <c r="AD51" s="488">
        <f>IF(AC51&gt;=12,12,AC51)</f>
        <v>12</v>
      </c>
      <c r="AE51" s="59"/>
      <c r="AF51" s="59">
        <v>0.3</v>
      </c>
      <c r="AG51" s="263">
        <v>19.8</v>
      </c>
      <c r="AH51" s="60">
        <f>V51+AD51+AG51+AE51+AF51</f>
        <v>40.099999999999994</v>
      </c>
      <c r="AI51" s="55">
        <f>IF(AH51&gt;=40,40,AH51)</f>
        <v>40</v>
      </c>
      <c r="AJ51" s="61"/>
      <c r="AK51" s="62"/>
      <c r="AL51" s="63"/>
      <c r="AM51" s="64">
        <f>100%+AL51</f>
        <v>1</v>
      </c>
      <c r="AN51" s="65">
        <f>ROUNDUP((($E$2*AM51-$AN$4)*AJ51+$AN$4),-3)</f>
        <v>0</v>
      </c>
      <c r="AO51" s="66"/>
    </row>
    <row r="52" spans="1:41" s="22" customFormat="1" ht="26.25" customHeight="1" x14ac:dyDescent="0.15">
      <c r="A52" s="177"/>
      <c r="B52" s="241"/>
      <c r="C52" s="843" t="s">
        <v>1171</v>
      </c>
      <c r="D52" s="844"/>
      <c r="E52" s="844"/>
      <c r="F52" s="845"/>
      <c r="G52" s="46"/>
      <c r="H52" s="47"/>
      <c r="I52" s="172"/>
      <c r="J52" s="217"/>
      <c r="K52" s="217"/>
      <c r="L52" s="217"/>
      <c r="M52" s="217"/>
      <c r="N52" s="50"/>
      <c r="O52" s="51"/>
      <c r="P52" s="234">
        <v>88</v>
      </c>
      <c r="Q52" s="53">
        <v>88</v>
      </c>
      <c r="R52" s="54">
        <v>88</v>
      </c>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48.75" customHeight="1" x14ac:dyDescent="0.15">
      <c r="A53" s="43">
        <v>25</v>
      </c>
      <c r="B53" s="256" t="s">
        <v>1742</v>
      </c>
      <c r="C53" s="73" t="s">
        <v>1358</v>
      </c>
      <c r="D53" s="67" t="s">
        <v>1732</v>
      </c>
      <c r="E53" s="550"/>
      <c r="F53" s="550"/>
      <c r="G53" s="80"/>
      <c r="H53" s="47"/>
      <c r="I53" s="48">
        <v>0.6</v>
      </c>
      <c r="J53" s="49">
        <v>0.4</v>
      </c>
      <c r="K53" s="49"/>
      <c r="L53" s="49"/>
      <c r="M53" s="49"/>
      <c r="N53" s="50">
        <f>SUM(I53:M53)</f>
        <v>1</v>
      </c>
      <c r="O53" s="51"/>
      <c r="P53" s="52">
        <v>8</v>
      </c>
      <c r="Q53" s="53">
        <v>8</v>
      </c>
      <c r="R53" s="53"/>
      <c r="S53" s="53"/>
      <c r="T53" s="53"/>
      <c r="U53" s="54">
        <f>ROUND(((P53*I53)+(Q53*J53)+(R53*K53)+(S53*L53)+(T53*M53)),3)</f>
        <v>8</v>
      </c>
      <c r="V53" s="55">
        <f>IF(U53&gt;=8,8,U53)</f>
        <v>8</v>
      </c>
      <c r="W53" s="57">
        <v>56329120000</v>
      </c>
      <c r="X53" s="57">
        <v>19470985000</v>
      </c>
      <c r="Y53" s="57"/>
      <c r="Z53" s="57"/>
      <c r="AA53" s="57"/>
      <c r="AB53" s="476">
        <f>(((((W53*I53)+(X53*J53)+(Y53*K53)+(Z53*L53)+(AA53*M53))/$L$2)))</f>
        <v>1.0019634074247978</v>
      </c>
      <c r="AC53" s="536">
        <f>ROUND(12*AB53,3)</f>
        <v>12.023999999999999</v>
      </c>
      <c r="AD53" s="488">
        <f>IF(AC53&gt;=12,12,AC53)</f>
        <v>12</v>
      </c>
      <c r="AE53" s="59"/>
      <c r="AF53" s="59">
        <v>0.3</v>
      </c>
      <c r="AG53" s="263">
        <v>19.8</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1171</v>
      </c>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4" customHeight="1" x14ac:dyDescent="0.15">
      <c r="A55" s="43">
        <v>26</v>
      </c>
      <c r="B55" s="256" t="s">
        <v>1742</v>
      </c>
      <c r="C55" s="67" t="s">
        <v>1375</v>
      </c>
      <c r="D55" s="80" t="s">
        <v>731</v>
      </c>
      <c r="E55" s="80"/>
      <c r="F55" s="550"/>
      <c r="G55" s="46"/>
      <c r="H55" s="47"/>
      <c r="I55" s="49">
        <v>0.51</v>
      </c>
      <c r="J55" s="48">
        <v>0.49</v>
      </c>
      <c r="K55" s="49"/>
      <c r="L55" s="49"/>
      <c r="M55" s="49"/>
      <c r="N55" s="50">
        <f>SUM(I55:M55)</f>
        <v>1</v>
      </c>
      <c r="O55" s="51"/>
      <c r="P55" s="52">
        <v>8</v>
      </c>
      <c r="Q55" s="53">
        <v>8</v>
      </c>
      <c r="R55" s="53"/>
      <c r="S55" s="53"/>
      <c r="T55" s="53"/>
      <c r="U55" s="54">
        <f>ROUND(((P55*I55)+(Q55*J55)+(R55*K55)+(S55*L55)+(T55*M55)),3)</f>
        <v>8</v>
      </c>
      <c r="V55" s="55">
        <f>IF(U55&gt;=8,8,U55)</f>
        <v>8</v>
      </c>
      <c r="W55" s="57">
        <v>7692652000</v>
      </c>
      <c r="X55" s="57">
        <v>424675051000</v>
      </c>
      <c r="Y55" s="57"/>
      <c r="Z55" s="57"/>
      <c r="AA55" s="57"/>
      <c r="AB55" s="476">
        <f>(((((W55*I55)+(X55*J55)+(Y55*K55)+(Z55*L55)+(AA55*M55))/$L$2)))</f>
        <v>5.1082331055886732</v>
      </c>
      <c r="AC55" s="536">
        <f>ROUND(12*AB55,3)</f>
        <v>61.298999999999999</v>
      </c>
      <c r="AD55" s="488">
        <f>IF(AC55&gt;=12,12,AC55)</f>
        <v>12</v>
      </c>
      <c r="AE55" s="59"/>
      <c r="AF55" s="59">
        <v>0.3</v>
      </c>
      <c r="AG55" s="263">
        <v>19.8</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43" t="s">
        <v>1171</v>
      </c>
      <c r="D56" s="844"/>
      <c r="E56" s="844"/>
      <c r="F56" s="845"/>
      <c r="G56" s="46"/>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54" customHeight="1" x14ac:dyDescent="0.15">
      <c r="A57" s="43">
        <v>27</v>
      </c>
      <c r="B57" s="256" t="s">
        <v>1742</v>
      </c>
      <c r="C57" s="80" t="s">
        <v>1455</v>
      </c>
      <c r="D57" s="71" t="s">
        <v>1734</v>
      </c>
      <c r="E57" s="45"/>
      <c r="F57" s="883" t="s">
        <v>1739</v>
      </c>
      <c r="G57" s="884"/>
      <c r="H57" s="47"/>
      <c r="I57" s="48">
        <v>0.65</v>
      </c>
      <c r="J57" s="49">
        <v>0.35</v>
      </c>
      <c r="K57" s="49"/>
      <c r="L57" s="49"/>
      <c r="M57" s="49"/>
      <c r="N57" s="50">
        <f>SUM(I57:M57)</f>
        <v>1</v>
      </c>
      <c r="O57" s="51"/>
      <c r="P57" s="52">
        <v>8</v>
      </c>
      <c r="Q57" s="53">
        <v>8</v>
      </c>
      <c r="R57" s="53"/>
      <c r="S57" s="53"/>
      <c r="T57" s="53"/>
      <c r="U57" s="54">
        <f>ROUND(((P57*I57)+(Q57*J57)+(R57*K57)+(S57*L57)+(T57*M57)),3)</f>
        <v>8</v>
      </c>
      <c r="V57" s="55">
        <f>IF(U57&gt;=8,8,U57)</f>
        <v>8</v>
      </c>
      <c r="W57" s="57">
        <v>46537406000</v>
      </c>
      <c r="X57" s="57">
        <v>21649412000</v>
      </c>
      <c r="Y57" s="57"/>
      <c r="Z57" s="57"/>
      <c r="AA57" s="57"/>
      <c r="AB57" s="476">
        <f>(((((W57*I57)+(X57*J57)+(Y57*K57)+(Z57*L57)+(AA57*M57))/$L$2)))</f>
        <v>0.9113884304633324</v>
      </c>
      <c r="AC57" s="536">
        <f>ROUND(12*AB57,3)</f>
        <v>10.936999999999999</v>
      </c>
      <c r="AD57" s="488">
        <f>IF(AC57&gt;=12,12,AC57)</f>
        <v>10.936999999999999</v>
      </c>
      <c r="AE57" s="59"/>
      <c r="AF57" s="59">
        <v>0.2</v>
      </c>
      <c r="AG57" s="263">
        <v>19.8</v>
      </c>
      <c r="AH57" s="60">
        <f>V57+AD57+AG57+AE57+AF57</f>
        <v>38.936999999999998</v>
      </c>
      <c r="AI57" s="55">
        <f>IF(AH57&gt;=40,40,AH57)</f>
        <v>38.936999999999998</v>
      </c>
      <c r="AJ57" s="61"/>
      <c r="AK57" s="62"/>
      <c r="AL57" s="63"/>
      <c r="AM57" s="64">
        <f>100%+AL57</f>
        <v>1</v>
      </c>
      <c r="AN57" s="65">
        <f>ROUNDUP((($E$2*AM57-$AN$4)*AJ57+$AN$4),-3)</f>
        <v>0</v>
      </c>
      <c r="AO57" s="66"/>
    </row>
    <row r="58" spans="1:41" s="22" customFormat="1" ht="26.25" customHeight="1" x14ac:dyDescent="0.15">
      <c r="A58" s="177"/>
      <c r="B58" s="241"/>
      <c r="C58" s="843" t="s">
        <v>1171</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50.25" customHeight="1" x14ac:dyDescent="0.15">
      <c r="A59" s="43">
        <v>28</v>
      </c>
      <c r="B59" s="256" t="s">
        <v>1737</v>
      </c>
      <c r="C59" s="80" t="s">
        <v>1738</v>
      </c>
      <c r="D59" s="67" t="s">
        <v>1733</v>
      </c>
      <c r="E59" s="45"/>
      <c r="F59" s="45"/>
      <c r="G59" s="542"/>
      <c r="H59" s="47"/>
      <c r="I59" s="48">
        <v>0.6</v>
      </c>
      <c r="J59" s="49">
        <v>0.4</v>
      </c>
      <c r="K59" s="49"/>
      <c r="L59" s="49"/>
      <c r="M59" s="49"/>
      <c r="N59" s="50">
        <f>SUM(I59:M59)</f>
        <v>1</v>
      </c>
      <c r="O59" s="51"/>
      <c r="P59" s="52">
        <v>8</v>
      </c>
      <c r="Q59" s="53">
        <v>8</v>
      </c>
      <c r="R59" s="53"/>
      <c r="S59" s="53"/>
      <c r="T59" s="53"/>
      <c r="U59" s="54">
        <f>ROUND(((P59*I59)+(Q59*J59)+(R59*K59)+(S59*L59)+(T59*M59)),2)</f>
        <v>8</v>
      </c>
      <c r="V59" s="55">
        <f>IF(U59&gt;=8,8,U59)</f>
        <v>8</v>
      </c>
      <c r="W59" s="57"/>
      <c r="X59" s="57">
        <v>26791438000</v>
      </c>
      <c r="Y59" s="57"/>
      <c r="Z59" s="57"/>
      <c r="AA59" s="57"/>
      <c r="AB59" s="476">
        <f>(((((W59*I59)+(X59*J59)+(Y59*K59)+(Z59*L59)+(AA59*M59))/$L$2)))</f>
        <v>0.2582035012404475</v>
      </c>
      <c r="AC59" s="536">
        <f>ROUND(12*AB59,3)</f>
        <v>3.0979999999999999</v>
      </c>
      <c r="AD59" s="488">
        <f>IF(AC59&gt;=12,12,AC59)</f>
        <v>3.0979999999999999</v>
      </c>
      <c r="AE59" s="59"/>
      <c r="AF59" s="59">
        <v>0.3</v>
      </c>
      <c r="AG59" s="263">
        <v>19.8</v>
      </c>
      <c r="AH59" s="60">
        <f>V59+AD59+AG59+AE59+AF59</f>
        <v>31.198</v>
      </c>
      <c r="AI59" s="55">
        <f>IF(AH59&gt;=40,40,AH59)</f>
        <v>31.198</v>
      </c>
      <c r="AJ59" s="61"/>
      <c r="AK59" s="62"/>
      <c r="AL59" s="63"/>
      <c r="AM59" s="64"/>
      <c r="AN59" s="65"/>
      <c r="AO59" s="66"/>
    </row>
    <row r="60" spans="1:41" s="22" customFormat="1" ht="26.25" customHeight="1" x14ac:dyDescent="0.15">
      <c r="A60" s="177"/>
      <c r="B60" s="241"/>
      <c r="C60" s="843" t="s">
        <v>1171</v>
      </c>
      <c r="D60" s="844"/>
      <c r="E60" s="844"/>
      <c r="F60" s="845"/>
      <c r="G60" s="46"/>
      <c r="H60" s="47"/>
      <c r="I60" s="172"/>
      <c r="J60" s="217"/>
      <c r="K60" s="217"/>
      <c r="L60" s="217"/>
      <c r="M60" s="217"/>
      <c r="N60" s="50"/>
      <c r="O60" s="51"/>
      <c r="P60" s="54">
        <v>88</v>
      </c>
      <c r="Q60" s="54">
        <v>88</v>
      </c>
      <c r="R60" s="5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58.5" customHeight="1" x14ac:dyDescent="0.15">
      <c r="A61" s="43"/>
      <c r="B61" s="256"/>
      <c r="C61" s="45"/>
      <c r="D61" s="82"/>
      <c r="E61" s="82"/>
      <c r="F61" s="82"/>
      <c r="G61" s="45"/>
      <c r="H61" s="47"/>
      <c r="I61" s="48">
        <v>0.6</v>
      </c>
      <c r="J61" s="49">
        <v>0.4</v>
      </c>
      <c r="K61" s="49"/>
      <c r="L61" s="49"/>
      <c r="M61" s="49"/>
      <c r="N61" s="50">
        <f>SUM(I61:M61)</f>
        <v>1</v>
      </c>
      <c r="O61" s="51"/>
      <c r="P61" s="52">
        <v>8</v>
      </c>
      <c r="Q61" s="53">
        <v>8</v>
      </c>
      <c r="R61" s="53"/>
      <c r="S61" s="53"/>
      <c r="T61" s="53"/>
      <c r="U61" s="54">
        <f>ROUND(((P61*I61)+(Q61*J61)+(R61*K61)+(S61*L61)+(T61*M61)),3)</f>
        <v>8</v>
      </c>
      <c r="V61" s="55">
        <f>IF(U61&gt;=8,8,U61)</f>
        <v>8</v>
      </c>
      <c r="W61" s="57"/>
      <c r="X61" s="57"/>
      <c r="Y61" s="57"/>
      <c r="Z61" s="57"/>
      <c r="AA61" s="57"/>
      <c r="AB61" s="476">
        <f>(((((W61*I61)+(X61*J61)+(Y61*K61)+(Z61*L61)+(AA61*M61))/$L$2)))</f>
        <v>0</v>
      </c>
      <c r="AC61" s="536">
        <f>ROUND(12*AB61,3)</f>
        <v>0</v>
      </c>
      <c r="AD61" s="488">
        <f>IF(AC61&gt;=12,12,AC61)</f>
        <v>0</v>
      </c>
      <c r="AE61" s="59"/>
      <c r="AF61" s="59">
        <v>0.3</v>
      </c>
      <c r="AG61" s="263">
        <v>19.8</v>
      </c>
      <c r="AH61" s="60">
        <f>V61+AD61+AG61+AE61+AF61</f>
        <v>28.1</v>
      </c>
      <c r="AI61" s="55">
        <f>IF(AH61&gt;=40,40,AH61)</f>
        <v>28.1</v>
      </c>
      <c r="AJ61" s="61"/>
      <c r="AK61" s="62"/>
      <c r="AL61" s="63"/>
      <c r="AM61" s="64">
        <f>100%+AL61</f>
        <v>1</v>
      </c>
      <c r="AN61" s="65">
        <f>ROUNDUP((($E$2*AM61-$AN$4)*AJ61+$AN$4),-3)</f>
        <v>0</v>
      </c>
      <c r="AO61" s="66"/>
    </row>
    <row r="62" spans="1:41" s="22" customFormat="1" ht="26.25" customHeight="1" x14ac:dyDescent="0.15">
      <c r="A62" s="177"/>
      <c r="B62" s="256"/>
      <c r="C62" s="843" t="s">
        <v>1171</v>
      </c>
      <c r="D62" s="844"/>
      <c r="E62" s="844"/>
      <c r="F62" s="845"/>
      <c r="G62" s="46"/>
      <c r="H62" s="47"/>
      <c r="I62" s="172"/>
      <c r="J62" s="217"/>
      <c r="K62" s="217"/>
      <c r="L62" s="217"/>
      <c r="M62" s="217"/>
      <c r="N62" s="50"/>
      <c r="O62" s="51"/>
      <c r="P62" s="234">
        <v>88</v>
      </c>
      <c r="Q62" s="54">
        <v>88</v>
      </c>
      <c r="R62" s="5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33" customHeight="1" x14ac:dyDescent="0.15">
      <c r="A63" s="43"/>
      <c r="B63" s="44"/>
      <c r="C63" s="80"/>
      <c r="D63" s="45"/>
      <c r="E63" s="117"/>
      <c r="F63" s="80"/>
      <c r="G63" s="542"/>
      <c r="H63" s="47"/>
      <c r="I63" s="48"/>
      <c r="J63" s="217"/>
      <c r="K63" s="49"/>
      <c r="L63" s="49"/>
      <c r="M63" s="49"/>
      <c r="N63" s="527"/>
      <c r="O63" s="51"/>
      <c r="P63" s="52"/>
      <c r="Q63" s="53"/>
      <c r="R63" s="53"/>
      <c r="S63" s="53"/>
      <c r="T63" s="53"/>
      <c r="U63" s="54"/>
      <c r="V63" s="55"/>
      <c r="W63" s="57"/>
      <c r="X63" s="57"/>
      <c r="Y63" s="57"/>
      <c r="Z63" s="57"/>
      <c r="AA63" s="57"/>
      <c r="AB63" s="476">
        <f>(((((W63*I63)+(X63*J63)+(Y63*K63)+(Z63*L63)+(AA63*M63))/$L$2)))</f>
        <v>0</v>
      </c>
      <c r="AC63" s="536">
        <f>12*AB63</f>
        <v>0</v>
      </c>
      <c r="AD63" s="488">
        <f>IF(AC63&gt;=12,12,AC63)</f>
        <v>0</v>
      </c>
      <c r="AE63" s="59"/>
      <c r="AF63" s="59"/>
      <c r="AG63" s="263"/>
      <c r="AH63" s="60"/>
      <c r="AI63" s="55"/>
      <c r="AJ63" s="61"/>
      <c r="AK63" s="62"/>
      <c r="AL63" s="63"/>
      <c r="AM63" s="64"/>
      <c r="AN63" s="65"/>
      <c r="AO63" s="66"/>
    </row>
    <row r="64" spans="1:41" s="22" customFormat="1" ht="48.75" customHeight="1" x14ac:dyDescent="0.15">
      <c r="A64" s="43"/>
      <c r="B64" s="256"/>
      <c r="C64" s="73" t="s">
        <v>1356</v>
      </c>
      <c r="D64" s="45" t="s">
        <v>1360</v>
      </c>
      <c r="E64" s="80" t="s">
        <v>1362</v>
      </c>
      <c r="F64" s="45"/>
      <c r="G64" s="632"/>
      <c r="H64" s="47"/>
      <c r="I64" s="48">
        <v>0.65</v>
      </c>
      <c r="J64" s="49">
        <v>0.35</v>
      </c>
      <c r="K64" s="49"/>
      <c r="L64" s="49"/>
      <c r="M64" s="49"/>
      <c r="N64" s="50">
        <f>SUM(I64:M64)</f>
        <v>1</v>
      </c>
      <c r="O64" s="51"/>
      <c r="P64" s="52">
        <v>8</v>
      </c>
      <c r="Q64" s="53">
        <v>8</v>
      </c>
      <c r="R64" s="53"/>
      <c r="S64" s="53"/>
      <c r="T64" s="53"/>
      <c r="U64" s="54">
        <f>ROUND(((P64*I64)+(Q64*J64)+(R64*K64)+(S64*L64)+(T64*M64)),3)</f>
        <v>8</v>
      </c>
      <c r="V64" s="55">
        <f>IF(U64&gt;=8,8,U64)</f>
        <v>8</v>
      </c>
      <c r="W64" s="57">
        <v>39814172000</v>
      </c>
      <c r="X64" s="57">
        <v>41028772000</v>
      </c>
      <c r="Y64" s="57">
        <v>36956264000</v>
      </c>
      <c r="Z64" s="57"/>
      <c r="AA64" s="57"/>
      <c r="AB64" s="476">
        <f>(((((W64*I64)+(X64*J64)+(Y64*K64)+(Z64*L64)+(AA64*M64))/$L$2)))</f>
        <v>0.96951902131958323</v>
      </c>
      <c r="AC64" s="536">
        <f>ROUND(12*AB64,3)</f>
        <v>11.634</v>
      </c>
      <c r="AD64" s="488">
        <f>IF(AC64&gt;=12,12,AC64)</f>
        <v>11.634</v>
      </c>
      <c r="AE64" s="59"/>
      <c r="AF64" s="59">
        <v>0.2</v>
      </c>
      <c r="AG64" s="263">
        <v>19.8</v>
      </c>
      <c r="AH64" s="60">
        <f>V64+AD64+AG64+AE64+AF64</f>
        <v>39.634</v>
      </c>
      <c r="AI64" s="55">
        <f>IF(AH64&gt;=40,40,AH64)</f>
        <v>39.634</v>
      </c>
      <c r="AJ64" s="61"/>
      <c r="AK64" s="62"/>
      <c r="AL64" s="63"/>
      <c r="AM64" s="64">
        <f>100%+AL64</f>
        <v>1</v>
      </c>
      <c r="AN64" s="65">
        <f>ROUNDUP((($E$2*AM64-$AN$4)*AJ64+$AN$4),-3)</f>
        <v>0</v>
      </c>
      <c r="AO64" s="66"/>
    </row>
    <row r="65" spans="1:41" s="22" customFormat="1" ht="26.25" customHeight="1" x14ac:dyDescent="0.15">
      <c r="A65" s="177"/>
      <c r="B65" s="241"/>
      <c r="C65" s="843" t="s">
        <v>1171</v>
      </c>
      <c r="D65" s="844"/>
      <c r="E65" s="844"/>
      <c r="F65" s="845"/>
      <c r="G65" s="46"/>
      <c r="H65" s="47"/>
      <c r="I65" s="172"/>
      <c r="J65" s="217"/>
      <c r="K65" s="217"/>
      <c r="L65" s="217"/>
      <c r="M65" s="217"/>
      <c r="N65" s="50"/>
      <c r="O65" s="51"/>
      <c r="P65" s="234">
        <v>88</v>
      </c>
      <c r="Q65" s="54">
        <v>88</v>
      </c>
      <c r="R65" s="53"/>
      <c r="S65" s="54"/>
      <c r="T65" s="54"/>
      <c r="U65" s="496">
        <f>(I64*P65)+(J64*Q65)+(K64*R65)+(L64*S65)</f>
        <v>88</v>
      </c>
      <c r="V65" s="55"/>
      <c r="W65" s="57"/>
      <c r="X65" s="57"/>
      <c r="Y65" s="57"/>
      <c r="Z65" s="57"/>
      <c r="AA65" s="57"/>
      <c r="AB65" s="476"/>
      <c r="AC65" s="536"/>
      <c r="AD65" s="478"/>
      <c r="AE65" s="59"/>
      <c r="AF65" s="59"/>
      <c r="AG65" s="263"/>
      <c r="AH65" s="60"/>
      <c r="AI65" s="55"/>
      <c r="AJ65" s="61"/>
      <c r="AK65" s="62"/>
      <c r="AL65" s="63"/>
      <c r="AM65" s="64"/>
      <c r="AN65" s="65"/>
      <c r="AO65" s="66"/>
    </row>
    <row r="66" spans="1:41" s="22" customFormat="1" ht="51.75" customHeight="1" x14ac:dyDescent="0.15">
      <c r="A66" s="43"/>
      <c r="B66" s="256"/>
      <c r="C66" s="80" t="s">
        <v>1345</v>
      </c>
      <c r="D66" s="704" t="s">
        <v>1566</v>
      </c>
      <c r="E66" s="80" t="s">
        <v>1363</v>
      </c>
      <c r="F66" s="82"/>
      <c r="G66" s="46"/>
      <c r="H66" s="47"/>
      <c r="I66" s="48">
        <v>0.51</v>
      </c>
      <c r="J66" s="49">
        <v>0.49</v>
      </c>
      <c r="K66" s="49"/>
      <c r="L66" s="49"/>
      <c r="M66" s="49"/>
      <c r="N66" s="50">
        <f>SUM(I66:M66)</f>
        <v>1</v>
      </c>
      <c r="O66" s="51"/>
      <c r="P66" s="52">
        <v>8</v>
      </c>
      <c r="Q66" s="53">
        <v>8</v>
      </c>
      <c r="R66" s="53"/>
      <c r="S66" s="53"/>
      <c r="T66" s="53"/>
      <c r="U66" s="54">
        <f>ROUND(((P66*I66)+(Q66*J66)+(R66*K66)+(S66*L66)+(T66*M66)),3)</f>
        <v>8</v>
      </c>
      <c r="V66" s="55">
        <f>IF(U66&gt;=8,8,U66)</f>
        <v>8</v>
      </c>
      <c r="W66" s="57">
        <v>32826052000</v>
      </c>
      <c r="X66" s="57">
        <v>15253741000</v>
      </c>
      <c r="Y66" s="57">
        <v>38849299000</v>
      </c>
      <c r="Z66" s="57"/>
      <c r="AA66" s="57"/>
      <c r="AB66" s="476">
        <f>(((((W66*I66)+(X66*J66)+(Y66*K66)+(Z66*L66)+(AA66*M66))/$L$2)))</f>
        <v>0.58344738419871678</v>
      </c>
      <c r="AC66" s="536">
        <f>ROUND(12*AB66,3)</f>
        <v>7.0010000000000003</v>
      </c>
      <c r="AD66" s="488">
        <f>IF(AC66&gt;=12,12,AC66)</f>
        <v>7.0010000000000003</v>
      </c>
      <c r="AE66" s="59"/>
      <c r="AF66" s="59">
        <v>0.3</v>
      </c>
      <c r="AG66" s="263">
        <v>19.8</v>
      </c>
      <c r="AH66" s="60">
        <f>V66+AD66+AG66+AE66+AF66</f>
        <v>35.100999999999999</v>
      </c>
      <c r="AI66" s="55">
        <f>IF(AH66&gt;=40,40,AH66)</f>
        <v>35.100999999999999</v>
      </c>
      <c r="AJ66" s="61"/>
      <c r="AK66" s="62"/>
      <c r="AL66" s="63"/>
      <c r="AM66" s="64">
        <f>100%+AL66</f>
        <v>1</v>
      </c>
      <c r="AN66" s="65">
        <f>ROUNDUP((($E$2*AM66-$AN$4)*AJ66+$AN$4),-3)</f>
        <v>0</v>
      </c>
      <c r="AO66" s="66"/>
    </row>
    <row r="67" spans="1:41" s="22" customFormat="1" ht="26.25" customHeight="1" x14ac:dyDescent="0.15">
      <c r="A67" s="177"/>
      <c r="B67" s="256"/>
      <c r="C67" s="843" t="s">
        <v>1171</v>
      </c>
      <c r="D67" s="844"/>
      <c r="E67" s="844"/>
      <c r="F67" s="845"/>
      <c r="G67" s="46"/>
      <c r="H67" s="47"/>
      <c r="I67" s="172"/>
      <c r="J67" s="217"/>
      <c r="K67" s="217"/>
      <c r="L67" s="217"/>
      <c r="M67" s="217"/>
      <c r="N67" s="50"/>
      <c r="O67" s="51"/>
      <c r="P67" s="234">
        <v>88</v>
      </c>
      <c r="Q67" s="54">
        <v>88</v>
      </c>
      <c r="R67" s="54"/>
      <c r="S67" s="54"/>
      <c r="T67" s="54"/>
      <c r="U67" s="496">
        <f>(I66*P67)+(J66*Q67)+(K66*R67)+(L66*S67)</f>
        <v>88</v>
      </c>
      <c r="V67" s="55"/>
      <c r="W67" s="57"/>
      <c r="X67" s="57"/>
      <c r="Y67" s="57"/>
      <c r="Z67" s="57"/>
      <c r="AA67" s="57"/>
      <c r="AB67" s="476"/>
      <c r="AC67" s="536"/>
      <c r="AD67" s="478"/>
      <c r="AE67" s="59"/>
      <c r="AF67" s="59"/>
      <c r="AG67" s="263"/>
      <c r="AH67" s="60"/>
      <c r="AI67" s="55"/>
      <c r="AJ67" s="61"/>
      <c r="AK67" s="62"/>
      <c r="AL67" s="63"/>
      <c r="AM67" s="64"/>
      <c r="AN67" s="65"/>
      <c r="AO67" s="66"/>
    </row>
    <row r="68" spans="1:41" s="22" customFormat="1" ht="48.75" customHeight="1" x14ac:dyDescent="0.15">
      <c r="A68" s="43"/>
      <c r="B68" s="256"/>
      <c r="C68" s="45" t="s">
        <v>1374</v>
      </c>
      <c r="D68" s="80" t="s">
        <v>1565</v>
      </c>
      <c r="E68" s="664"/>
      <c r="F68" s="691"/>
      <c r="G68" s="46"/>
      <c r="H68" s="47"/>
      <c r="I68" s="48">
        <v>0.51</v>
      </c>
      <c r="J68" s="49">
        <v>0.49</v>
      </c>
      <c r="K68" s="217"/>
      <c r="L68" s="49"/>
      <c r="M68" s="49"/>
      <c r="N68" s="50">
        <f>SUM(I68:M68)</f>
        <v>1</v>
      </c>
      <c r="O68" s="51"/>
      <c r="P68" s="52">
        <v>8</v>
      </c>
      <c r="Q68" s="53">
        <v>8</v>
      </c>
      <c r="R68" s="53"/>
      <c r="S68" s="53"/>
      <c r="T68" s="53"/>
      <c r="U68" s="54">
        <f>ROUND(((P68*I68)+(Q68*J68)+(R68*K68)+(S68*L68)+(T68*M68)),3)</f>
        <v>8</v>
      </c>
      <c r="V68" s="55">
        <f>IF(U68&gt;=8,8,U68)</f>
        <v>8</v>
      </c>
      <c r="W68" s="57">
        <v>32775215000</v>
      </c>
      <c r="X68" s="57">
        <v>3860300000</v>
      </c>
      <c r="Y68" s="57"/>
      <c r="Z68" s="57"/>
      <c r="AA68" s="57"/>
      <c r="AB68" s="476">
        <f>(((((W68*I68)+(X68*J68)+(Y68*K68)+(Z68*L68)+(AA68*M68))/$L$2)))</f>
        <v>0.44831192378365115</v>
      </c>
      <c r="AC68" s="536">
        <f>ROUND(12*AB68,3)</f>
        <v>5.38</v>
      </c>
      <c r="AD68" s="488">
        <f>IF(AC68&gt;=12,12,AC68)</f>
        <v>5.38</v>
      </c>
      <c r="AE68" s="59"/>
      <c r="AF68" s="59">
        <v>0.3</v>
      </c>
      <c r="AG68" s="263">
        <v>19.8</v>
      </c>
      <c r="AH68" s="60">
        <f>V68+AD68+AG68+AE68+AF68</f>
        <v>33.479999999999997</v>
      </c>
      <c r="AI68" s="55">
        <f>IF(AH68&gt;=40,40,AH68)</f>
        <v>33.479999999999997</v>
      </c>
      <c r="AJ68" s="61"/>
      <c r="AK68" s="62"/>
      <c r="AL68" s="63"/>
      <c r="AM68" s="64"/>
      <c r="AN68" s="65"/>
      <c r="AO68" s="66"/>
    </row>
    <row r="69" spans="1:41" s="22" customFormat="1" ht="26.25" customHeight="1" x14ac:dyDescent="0.15">
      <c r="A69" s="177"/>
      <c r="B69" s="241"/>
      <c r="C69" s="843" t="s">
        <v>1171</v>
      </c>
      <c r="D69" s="844"/>
      <c r="E69" s="844"/>
      <c r="F69" s="845"/>
      <c r="G69" s="46"/>
      <c r="H69" s="47"/>
      <c r="I69" s="172"/>
      <c r="J69" s="217"/>
      <c r="K69" s="217"/>
      <c r="L69" s="217"/>
      <c r="M69" s="217"/>
      <c r="N69" s="50"/>
      <c r="O69" s="51"/>
      <c r="P69" s="234">
        <v>88</v>
      </c>
      <c r="Q69" s="53">
        <v>88</v>
      </c>
      <c r="R69" s="53"/>
      <c r="S69" s="54"/>
      <c r="T69" s="54"/>
      <c r="U69" s="496">
        <f>(I68*P69)+(J68*Q69)+(K68*R69)+(L68*S69)</f>
        <v>88</v>
      </c>
      <c r="V69" s="55"/>
      <c r="W69" s="57"/>
      <c r="X69" s="57"/>
      <c r="Y69" s="57"/>
      <c r="Z69" s="57"/>
      <c r="AA69" s="57"/>
      <c r="AB69" s="476"/>
      <c r="AC69" s="536"/>
      <c r="AD69" s="478"/>
      <c r="AE69" s="59"/>
      <c r="AF69" s="59"/>
      <c r="AG69" s="263"/>
      <c r="AH69" s="60"/>
      <c r="AI69" s="55"/>
      <c r="AJ69" s="61"/>
      <c r="AK69" s="62"/>
      <c r="AL69" s="63"/>
      <c r="AM69" s="64"/>
      <c r="AN69" s="65"/>
      <c r="AO69" s="66"/>
    </row>
    <row r="70" spans="1:41" s="22" customFormat="1" ht="48.75" customHeight="1" x14ac:dyDescent="0.15">
      <c r="A70" s="43"/>
      <c r="B70" s="550"/>
      <c r="C70" s="117" t="s">
        <v>1494</v>
      </c>
      <c r="D70" s="80"/>
      <c r="E70" s="45"/>
      <c r="F70" s="80"/>
      <c r="G70" s="83"/>
      <c r="H70" s="175" t="s">
        <v>1746</v>
      </c>
      <c r="I70" s="48">
        <v>0.5</v>
      </c>
      <c r="J70" s="49">
        <v>0.3</v>
      </c>
      <c r="K70" s="49">
        <v>0.2</v>
      </c>
      <c r="L70" s="49"/>
      <c r="M70" s="49"/>
      <c r="N70" s="50">
        <f>SUM(I70:M70)</f>
        <v>1</v>
      </c>
      <c r="O70" s="51"/>
      <c r="P70" s="52">
        <v>8</v>
      </c>
      <c r="Q70" s="53">
        <v>8</v>
      </c>
      <c r="R70" s="53"/>
      <c r="S70" s="53"/>
      <c r="T70" s="53"/>
      <c r="U70" s="54">
        <f>ROUND(((P70*I70)+(Q70*J70)+(R70*K70)+(S70*L70)+(T70*M70)),3)</f>
        <v>6.4</v>
      </c>
      <c r="V70" s="55">
        <f>IF(U70&gt;=8,8,U70)</f>
        <v>6.4</v>
      </c>
      <c r="W70" s="57">
        <v>180536694000</v>
      </c>
      <c r="X70" s="57"/>
      <c r="Y70" s="57"/>
      <c r="Z70" s="57"/>
      <c r="AA70" s="57"/>
      <c r="AB70" s="476">
        <f>(((((W70*I70)+(X70*J70)+(Y70*K70)+(Z70*L70)+(AA70*M70))/$L$2)))</f>
        <v>2.1749115563139654</v>
      </c>
      <c r="AC70" s="536">
        <f>ROUND(12*AB70,3)</f>
        <v>26.099</v>
      </c>
      <c r="AD70" s="488">
        <f>IF(AC70&gt;=12,12,AC70)</f>
        <v>12</v>
      </c>
      <c r="AE70" s="59"/>
      <c r="AF70" s="59">
        <v>0.3</v>
      </c>
      <c r="AG70" s="263">
        <v>19.8</v>
      </c>
      <c r="AH70" s="60">
        <f>V70+AD70+AG70+AE70+AF70</f>
        <v>38.5</v>
      </c>
      <c r="AI70" s="55">
        <f>IF(AH70&gt;=40,40,AH70)</f>
        <v>38.5</v>
      </c>
      <c r="AJ70" s="61"/>
      <c r="AK70" s="62"/>
      <c r="AL70" s="63"/>
      <c r="AM70" s="64">
        <f>100%+AL70</f>
        <v>1</v>
      </c>
      <c r="AN70" s="65">
        <f>ROUNDUP((($E$2*AM70-$AN$4)*AJ70+$AN$4),-3)</f>
        <v>0</v>
      </c>
      <c r="AO70" s="66"/>
    </row>
    <row r="71" spans="1:41" s="22" customFormat="1" ht="26.25" customHeight="1" x14ac:dyDescent="0.15">
      <c r="A71" s="177"/>
      <c r="B71" s="241"/>
      <c r="C71" s="843" t="s">
        <v>1171</v>
      </c>
      <c r="D71" s="844"/>
      <c r="E71" s="844"/>
      <c r="F71" s="845"/>
      <c r="G71" s="46"/>
      <c r="H71" s="47"/>
      <c r="I71" s="172"/>
      <c r="J71" s="217"/>
      <c r="K71" s="217"/>
      <c r="L71" s="217"/>
      <c r="M71" s="217"/>
      <c r="N71" s="50"/>
      <c r="O71" s="51"/>
      <c r="P71" s="676">
        <v>90.21</v>
      </c>
      <c r="Q71" s="54">
        <v>88</v>
      </c>
      <c r="R71" s="54">
        <v>88</v>
      </c>
      <c r="S71" s="54"/>
      <c r="T71" s="54"/>
      <c r="U71" s="496">
        <f>(I70*P71)+(J70*Q71)+(K70*R71)+(L70*S71)</f>
        <v>89.10499999999999</v>
      </c>
      <c r="V71" s="55"/>
      <c r="W71" s="57"/>
      <c r="X71" s="57"/>
      <c r="Y71" s="57"/>
      <c r="Z71" s="57"/>
      <c r="AA71" s="57"/>
      <c r="AB71" s="476"/>
      <c r="AC71" s="536"/>
      <c r="AD71" s="478"/>
      <c r="AE71" s="59"/>
      <c r="AF71" s="59"/>
      <c r="AG71" s="263"/>
      <c r="AH71" s="60"/>
      <c r="AI71" s="55"/>
      <c r="AJ71" s="61"/>
      <c r="AK71" s="62"/>
      <c r="AL71" s="63"/>
      <c r="AM71" s="64"/>
      <c r="AN71" s="65"/>
      <c r="AO71" s="66"/>
    </row>
    <row r="72" spans="1:41" s="22" customFormat="1" ht="48.75" customHeight="1" x14ac:dyDescent="0.15">
      <c r="A72" s="43"/>
      <c r="B72" s="256"/>
      <c r="C72" s="45"/>
      <c r="D72" s="45"/>
      <c r="E72" s="80" t="s">
        <v>184</v>
      </c>
      <c r="F72" s="104"/>
      <c r="G72" s="46"/>
      <c r="H72" s="47"/>
      <c r="I72" s="48">
        <v>0.6</v>
      </c>
      <c r="J72" s="49">
        <v>0.4</v>
      </c>
      <c r="K72" s="49"/>
      <c r="L72" s="49"/>
      <c r="M72" s="49"/>
      <c r="N72" s="50">
        <f>SUM(I72:M72)</f>
        <v>1</v>
      </c>
      <c r="O72" s="51"/>
      <c r="P72" s="52">
        <v>8</v>
      </c>
      <c r="Q72" s="53">
        <v>8</v>
      </c>
      <c r="R72" s="53"/>
      <c r="S72" s="53"/>
      <c r="T72" s="53"/>
      <c r="U72" s="54">
        <f>ROUND(((P72*I72)+(Q72*J72)+(R72*K72)+(S72*L72)+(T72*M72)),3)</f>
        <v>8</v>
      </c>
      <c r="V72" s="55">
        <f>IF(U72&gt;=8,8,U72)</f>
        <v>8</v>
      </c>
      <c r="W72" s="57"/>
      <c r="X72" s="57"/>
      <c r="Y72" s="57">
        <v>40616090000</v>
      </c>
      <c r="Z72" s="57"/>
      <c r="AA72" s="57"/>
      <c r="AB72" s="476">
        <f>(((((W72*I72)+(X72*J72)+(Y72*K72)+(Z72*L72)+(AA72*M72))/$L$2)))</f>
        <v>0</v>
      </c>
      <c r="AC72" s="536">
        <f>ROUND(12*AB72,3)</f>
        <v>0</v>
      </c>
      <c r="AD72" s="488">
        <f>IF(AC72&gt;=12,12,AC72)</f>
        <v>0</v>
      </c>
      <c r="AE72" s="59"/>
      <c r="AF72" s="59">
        <v>0.3</v>
      </c>
      <c r="AG72" s="263">
        <v>19.8</v>
      </c>
      <c r="AH72" s="60">
        <f>V72+AD72+AG72+AE72+AF72</f>
        <v>28.1</v>
      </c>
      <c r="AI72" s="55">
        <f>IF(AH72&gt;=40,40,AH72)</f>
        <v>28.1</v>
      </c>
      <c r="AJ72" s="61"/>
      <c r="AK72" s="62"/>
      <c r="AL72" s="63"/>
      <c r="AM72" s="64">
        <f>100%+AL72</f>
        <v>1</v>
      </c>
      <c r="AN72" s="65">
        <f>ROUNDUP((($E$2*AM72-$AN$4)*AJ72+$AN$4),-3)</f>
        <v>0</v>
      </c>
      <c r="AO72" s="66"/>
    </row>
    <row r="73" spans="1:41" s="22" customFormat="1" ht="26.25" customHeight="1" x14ac:dyDescent="0.15">
      <c r="A73" s="177"/>
      <c r="B73" s="256"/>
      <c r="C73" s="843" t="s">
        <v>1171</v>
      </c>
      <c r="D73" s="844"/>
      <c r="E73" s="844"/>
      <c r="F73" s="845"/>
      <c r="G73" s="46"/>
      <c r="H73" s="47"/>
      <c r="I73" s="172"/>
      <c r="J73" s="217"/>
      <c r="K73" s="217"/>
      <c r="L73" s="217"/>
      <c r="M73" s="217"/>
      <c r="N73" s="50"/>
      <c r="O73" s="51"/>
      <c r="P73" s="234">
        <v>88</v>
      </c>
      <c r="Q73" s="54">
        <v>88</v>
      </c>
      <c r="R73" s="54"/>
      <c r="S73" s="54"/>
      <c r="T73" s="54"/>
      <c r="U73" s="496">
        <f>(I72*P73)+(J72*Q73)+(K72*R73)+(L72*S73)</f>
        <v>88</v>
      </c>
      <c r="V73" s="55"/>
      <c r="W73" s="57"/>
      <c r="X73" s="57"/>
      <c r="Y73" s="57"/>
      <c r="Z73" s="57"/>
      <c r="AA73" s="57"/>
      <c r="AB73" s="476"/>
      <c r="AC73" s="536"/>
      <c r="AD73" s="478"/>
      <c r="AE73" s="59"/>
      <c r="AF73" s="59"/>
      <c r="AG73" s="263"/>
      <c r="AH73" s="60"/>
      <c r="AI73" s="55"/>
      <c r="AJ73" s="61"/>
      <c r="AK73" s="62"/>
      <c r="AL73" s="63"/>
      <c r="AM73" s="64"/>
      <c r="AN73" s="65"/>
      <c r="AO73" s="66"/>
    </row>
    <row r="74" spans="1:41" s="22" customFormat="1" ht="51.75" customHeight="1" x14ac:dyDescent="0.15">
      <c r="A74" s="43"/>
      <c r="B74" s="256"/>
      <c r="C74" s="80"/>
      <c r="D74" s="80" t="s">
        <v>1564</v>
      </c>
      <c r="E74" s="80" t="s">
        <v>1563</v>
      </c>
      <c r="F74" s="80"/>
      <c r="G74" s="632"/>
      <c r="H74" s="47"/>
      <c r="I74" s="48">
        <v>0.6</v>
      </c>
      <c r="J74" s="49">
        <v>0.4</v>
      </c>
      <c r="K74" s="49"/>
      <c r="L74" s="49"/>
      <c r="M74" s="49"/>
      <c r="N74" s="50">
        <f>SUM(I74:M74)</f>
        <v>1</v>
      </c>
      <c r="O74" s="51"/>
      <c r="P74" s="52">
        <v>8</v>
      </c>
      <c r="Q74" s="53">
        <v>8</v>
      </c>
      <c r="R74" s="53"/>
      <c r="S74" s="53"/>
      <c r="T74" s="53"/>
      <c r="U74" s="54">
        <f>ROUND(((P74*I74)+(Q74*J74)+(R74*K74)+(S74*L74)+(T74*M74)),3)</f>
        <v>8</v>
      </c>
      <c r="V74" s="55">
        <f>IF(U74&gt;=8,8,U74)</f>
        <v>8</v>
      </c>
      <c r="W74" s="57"/>
      <c r="X74" s="57">
        <v>3815383000</v>
      </c>
      <c r="Y74" s="57">
        <v>3331838000</v>
      </c>
      <c r="Z74" s="57"/>
      <c r="AA74" s="57"/>
      <c r="AB74" s="476">
        <f>(((((W74*I74)+(X74*J74)+(Y74*K74)+(Z74*L74)+(AA74*M74))/$L$2)))</f>
        <v>3.6770898567418532E-2</v>
      </c>
      <c r="AC74" s="536">
        <f>ROUND(12*AB74,3)</f>
        <v>0.441</v>
      </c>
      <c r="AD74" s="488">
        <f>IF(AC74&gt;=12,12,AC74)</f>
        <v>0.441</v>
      </c>
      <c r="AE74" s="59"/>
      <c r="AF74" s="59">
        <v>0.3</v>
      </c>
      <c r="AG74" s="263">
        <v>19.8</v>
      </c>
      <c r="AH74" s="60">
        <f>V74+AD74+AG74+AE74+AF74</f>
        <v>28.541</v>
      </c>
      <c r="AI74" s="55">
        <f>IF(AH74&gt;=40,40,AH74)</f>
        <v>28.541</v>
      </c>
      <c r="AJ74" s="61"/>
      <c r="AK74" s="62"/>
      <c r="AL74" s="63"/>
      <c r="AM74" s="64">
        <f>100%+AL74</f>
        <v>1</v>
      </c>
      <c r="AN74" s="65">
        <f>ROUNDUP((($E$2*AM74-$AN$4)*AJ74+$AN$4),-3)</f>
        <v>0</v>
      </c>
      <c r="AO74" s="66"/>
    </row>
    <row r="75" spans="1:41" s="22" customFormat="1" ht="26.25" customHeight="1" x14ac:dyDescent="0.15">
      <c r="A75" s="177"/>
      <c r="B75" s="256"/>
      <c r="C75" s="843" t="s">
        <v>1171</v>
      </c>
      <c r="D75" s="844"/>
      <c r="E75" s="844"/>
      <c r="F75" s="845"/>
      <c r="G75" s="46"/>
      <c r="H75" s="47"/>
      <c r="I75" s="172"/>
      <c r="J75" s="217"/>
      <c r="K75" s="217"/>
      <c r="L75" s="217"/>
      <c r="M75" s="217"/>
      <c r="N75" s="50"/>
      <c r="O75" s="51"/>
      <c r="P75" s="234">
        <v>88</v>
      </c>
      <c r="Q75" s="54">
        <v>88</v>
      </c>
      <c r="R75" s="54"/>
      <c r="S75" s="54"/>
      <c r="T75" s="54"/>
      <c r="U75" s="496">
        <f>(I74*P75)+(J74*Q75)+(K74*R75)+(L74*S75)</f>
        <v>88</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48.75" customHeight="1" x14ac:dyDescent="0.15">
      <c r="A76" s="43"/>
      <c r="B76" s="256"/>
      <c r="C76" s="80"/>
      <c r="D76" s="82"/>
      <c r="E76" s="80"/>
      <c r="F76" s="82"/>
      <c r="G76" s="632"/>
      <c r="H76" s="47"/>
      <c r="I76" s="48">
        <v>0.6</v>
      </c>
      <c r="J76" s="49">
        <v>0.4</v>
      </c>
      <c r="K76" s="49"/>
      <c r="L76" s="49"/>
      <c r="M76" s="49"/>
      <c r="N76" s="50">
        <f>SUM(I76:M76)</f>
        <v>1</v>
      </c>
      <c r="O76" s="51"/>
      <c r="P76" s="52">
        <v>8</v>
      </c>
      <c r="Q76" s="53">
        <v>8</v>
      </c>
      <c r="R76" s="53"/>
      <c r="S76" s="53"/>
      <c r="T76" s="53"/>
      <c r="U76" s="54">
        <f>ROUND(((P76*I76)+(Q76*J76)+(R76*K76)+(S76*L76)+(T76*M76)),3)</f>
        <v>8</v>
      </c>
      <c r="V76" s="55">
        <f>IF(U76&gt;=8,8,U76)</f>
        <v>8</v>
      </c>
      <c r="W76" s="57"/>
      <c r="X76" s="57"/>
      <c r="Y76" s="57"/>
      <c r="Z76" s="57"/>
      <c r="AA76" s="57"/>
      <c r="AB76" s="476">
        <f>(((((W76*I76)+(X76*J76)+(Y76*K76)+(Z76*L76)+(AA76*M76))/$L$2)))</f>
        <v>0</v>
      </c>
      <c r="AC76" s="536">
        <f>ROUND(12*AB76,3)</f>
        <v>0</v>
      </c>
      <c r="AD76" s="488">
        <f>IF(AC76&gt;=12,12,AC76)</f>
        <v>0</v>
      </c>
      <c r="AE76" s="59"/>
      <c r="AF76" s="59">
        <v>0.3</v>
      </c>
      <c r="AG76" s="263">
        <v>19.8</v>
      </c>
      <c r="AH76" s="60">
        <f>V76+AD76+AG76+AE76+AF76</f>
        <v>28.1</v>
      </c>
      <c r="AI76" s="55">
        <f>IF(AH76&gt;=40,40,AH76)</f>
        <v>28.1</v>
      </c>
      <c r="AJ76" s="61"/>
      <c r="AK76" s="62"/>
      <c r="AL76" s="63"/>
      <c r="AM76" s="64">
        <f>100%+AL76</f>
        <v>1</v>
      </c>
      <c r="AN76" s="65">
        <f>ROUNDUP((($E$2*AM76-$AN$4)*AJ76+$AN$4),-3)</f>
        <v>0</v>
      </c>
      <c r="AO76" s="66"/>
    </row>
    <row r="77" spans="1:41" s="22" customFormat="1" ht="26.25" customHeight="1" x14ac:dyDescent="0.15">
      <c r="A77" s="177"/>
      <c r="B77" s="256"/>
      <c r="C77" s="843" t="s">
        <v>1171</v>
      </c>
      <c r="D77" s="844"/>
      <c r="E77" s="844"/>
      <c r="F77" s="845"/>
      <c r="G77" s="46"/>
      <c r="H77" s="47"/>
      <c r="I77" s="172"/>
      <c r="J77" s="217"/>
      <c r="K77" s="217"/>
      <c r="L77" s="217"/>
      <c r="M77" s="217"/>
      <c r="N77" s="50"/>
      <c r="O77" s="51"/>
      <c r="P77" s="234">
        <v>88</v>
      </c>
      <c r="Q77" s="54">
        <v>88</v>
      </c>
      <c r="R77" s="54"/>
      <c r="S77" s="54"/>
      <c r="T77" s="54"/>
      <c r="U77" s="496">
        <f>(I76*P77)+(J76*Q77)+(K76*R77)+(L76*S77)</f>
        <v>88</v>
      </c>
      <c r="V77" s="55"/>
      <c r="W77" s="57"/>
      <c r="X77" s="57"/>
      <c r="Y77" s="57"/>
      <c r="Z77" s="57"/>
      <c r="AA77" s="57"/>
      <c r="AB77" s="476"/>
      <c r="AC77" s="536"/>
      <c r="AD77" s="478"/>
      <c r="AE77" s="59"/>
      <c r="AF77" s="59"/>
      <c r="AG77" s="263"/>
      <c r="AH77" s="60"/>
      <c r="AI77" s="55"/>
      <c r="AJ77" s="61"/>
      <c r="AK77" s="62"/>
      <c r="AL77" s="63"/>
      <c r="AM77" s="64"/>
      <c r="AN77" s="65"/>
      <c r="AO77" s="66"/>
    </row>
    <row r="78" spans="1:41" s="22" customFormat="1" ht="48.75" customHeight="1" x14ac:dyDescent="0.15">
      <c r="A78" s="43"/>
      <c r="B78" s="256"/>
      <c r="C78" s="73"/>
      <c r="D78" s="45"/>
      <c r="E78" s="45"/>
      <c r="F78" s="45"/>
      <c r="G78" s="46"/>
      <c r="H78" s="47"/>
      <c r="I78" s="48">
        <v>0.65</v>
      </c>
      <c r="J78" s="49">
        <v>0.35</v>
      </c>
      <c r="K78" s="49"/>
      <c r="L78" s="49"/>
      <c r="M78" s="49"/>
      <c r="N78" s="527">
        <f>SUM(I78:M78)</f>
        <v>1</v>
      </c>
      <c r="O78" s="51"/>
      <c r="P78" s="52">
        <v>8</v>
      </c>
      <c r="Q78" s="53">
        <v>8</v>
      </c>
      <c r="R78" s="53"/>
      <c r="S78" s="53"/>
      <c r="T78" s="53"/>
      <c r="U78" s="54">
        <f>ROUND(((P78*I78)+(Q78*J78)+(R78*K78)+(S78*L78)+(T78*M78)),3)</f>
        <v>8</v>
      </c>
      <c r="V78" s="55">
        <f>IF(U78&gt;=8,8,U78)</f>
        <v>8</v>
      </c>
      <c r="W78" s="57"/>
      <c r="X78" s="57"/>
      <c r="Y78" s="57"/>
      <c r="Z78" s="57"/>
      <c r="AA78" s="57"/>
      <c r="AB78" s="476">
        <f>(((((W78*I78)+(X78*J78)+(Y78*K78)+(Z78*L78)+(AA78*M78))/$L$2)))</f>
        <v>0</v>
      </c>
      <c r="AC78" s="536">
        <f>ROUND(12*AB78,3)</f>
        <v>0</v>
      </c>
      <c r="AD78" s="488">
        <f>IF(AC78&gt;=12,12,AC78)</f>
        <v>0</v>
      </c>
      <c r="AE78" s="59"/>
      <c r="AF78" s="59">
        <v>0.2</v>
      </c>
      <c r="AG78" s="263">
        <v>19.8</v>
      </c>
      <c r="AH78" s="60">
        <f>V78+AD78+AG78+AE78+AF78</f>
        <v>28</v>
      </c>
      <c r="AI78" s="55">
        <f>IF(AH78&gt;=40,40,AH78)</f>
        <v>28</v>
      </c>
      <c r="AJ78" s="61"/>
      <c r="AK78" s="62"/>
      <c r="AL78" s="63"/>
      <c r="AM78" s="64">
        <f>100%+AL78</f>
        <v>1</v>
      </c>
      <c r="AN78" s="65">
        <f>ROUNDUP((($E$2*AM78-$AN$4)*AJ78+$AN$4),-3)</f>
        <v>0</v>
      </c>
      <c r="AO78" s="66"/>
    </row>
    <row r="79" spans="1:41" s="22" customFormat="1" ht="26.25" customHeight="1" x14ac:dyDescent="0.15">
      <c r="A79" s="177"/>
      <c r="B79" s="256"/>
      <c r="C79" s="843" t="s">
        <v>1171</v>
      </c>
      <c r="D79" s="844"/>
      <c r="E79" s="844"/>
      <c r="F79" s="845"/>
      <c r="G79" s="46"/>
      <c r="H79" s="47"/>
      <c r="I79" s="172"/>
      <c r="J79" s="217"/>
      <c r="K79" s="217"/>
      <c r="L79" s="217"/>
      <c r="M79" s="217"/>
      <c r="N79" s="50"/>
      <c r="O79" s="51"/>
      <c r="P79" s="234">
        <v>88</v>
      </c>
      <c r="Q79" s="54">
        <v>88</v>
      </c>
      <c r="R79" s="54"/>
      <c r="S79" s="54"/>
      <c r="T79" s="54"/>
      <c r="U79" s="496">
        <f>(I78*P79)+(J78*Q79)+(K78*R79)+(L78*S79)</f>
        <v>88</v>
      </c>
      <c r="V79" s="55"/>
      <c r="W79" s="57"/>
      <c r="X79" s="57"/>
      <c r="Y79" s="57"/>
      <c r="Z79" s="57"/>
      <c r="AA79" s="57"/>
      <c r="AB79" s="476"/>
      <c r="AC79" s="536"/>
      <c r="AD79" s="478"/>
      <c r="AE79" s="59"/>
      <c r="AF79" s="59"/>
      <c r="AG79" s="263"/>
      <c r="AH79" s="60"/>
      <c r="AI79" s="55"/>
      <c r="AJ79" s="61"/>
      <c r="AK79" s="62"/>
      <c r="AL79" s="63"/>
      <c r="AM79" s="64"/>
      <c r="AN79" s="65"/>
      <c r="AO79" s="66"/>
    </row>
    <row r="80" spans="1:41" s="22" customFormat="1" ht="58.5" customHeight="1" x14ac:dyDescent="0.15">
      <c r="A80" s="43"/>
      <c r="B80" s="256"/>
      <c r="C80" s="80"/>
      <c r="D80" s="80"/>
      <c r="E80" s="80"/>
      <c r="F80" s="80"/>
      <c r="G80" s="542"/>
      <c r="H80" s="47"/>
      <c r="I80" s="48">
        <v>0.6</v>
      </c>
      <c r="J80" s="49">
        <v>0.4</v>
      </c>
      <c r="K80" s="49"/>
      <c r="L80" s="49"/>
      <c r="M80" s="49"/>
      <c r="N80" s="50">
        <f>SUM(I80:M80)</f>
        <v>1</v>
      </c>
      <c r="O80" s="51"/>
      <c r="P80" s="52">
        <v>8</v>
      </c>
      <c r="Q80" s="53">
        <v>8</v>
      </c>
      <c r="R80" s="53"/>
      <c r="S80" s="53"/>
      <c r="T80" s="53"/>
      <c r="U80" s="54">
        <f>ROUND(((P80*I80)+(Q80*J80)+(R80*K80)+(S80*L80)+(T80*M80)),3)</f>
        <v>8</v>
      </c>
      <c r="V80" s="55">
        <f>IF(U80&gt;=8,8,U80)</f>
        <v>8</v>
      </c>
      <c r="W80" s="57"/>
      <c r="X80" s="57"/>
      <c r="Y80" s="57"/>
      <c r="Z80" s="57"/>
      <c r="AA80" s="57"/>
      <c r="AB80" s="476">
        <f>(((((W80*I80)+(X80*J80)+(Y80*K80)+(Z80*L80)+(AA80*M80))/$L$2)))</f>
        <v>0</v>
      </c>
      <c r="AC80" s="536">
        <f>ROUND(12*AB80,3)</f>
        <v>0</v>
      </c>
      <c r="AD80" s="488">
        <f>IF(AC80&gt;=12,12,AC80)</f>
        <v>0</v>
      </c>
      <c r="AE80" s="59"/>
      <c r="AF80" s="59">
        <v>0.3</v>
      </c>
      <c r="AG80" s="263">
        <v>19.8</v>
      </c>
      <c r="AH80" s="60">
        <f>V80+AD80+AG80+AE80+AF80</f>
        <v>28.1</v>
      </c>
      <c r="AI80" s="55">
        <f>IF(AH80&gt;=40,40,AH80)</f>
        <v>28.1</v>
      </c>
      <c r="AJ80" s="61"/>
      <c r="AK80" s="62"/>
      <c r="AL80" s="63"/>
      <c r="AM80" s="64">
        <f>100%+AL80</f>
        <v>1</v>
      </c>
      <c r="AN80" s="65">
        <f>ROUNDUP((($E$2*AM80-$AN$4)*AJ80+$AN$4),-3)</f>
        <v>0</v>
      </c>
      <c r="AO80" s="66"/>
    </row>
    <row r="81" spans="1:41" s="22" customFormat="1" ht="26.25" customHeight="1" x14ac:dyDescent="0.15">
      <c r="A81" s="177"/>
      <c r="B81" s="256"/>
      <c r="C81" s="843" t="s">
        <v>1171</v>
      </c>
      <c r="D81" s="844"/>
      <c r="E81" s="844"/>
      <c r="F81" s="845"/>
      <c r="G81" s="46"/>
      <c r="H81" s="47"/>
      <c r="I81" s="172"/>
      <c r="J81" s="217"/>
      <c r="K81" s="217"/>
      <c r="L81" s="217"/>
      <c r="M81" s="217"/>
      <c r="N81" s="50"/>
      <c r="O81" s="51"/>
      <c r="P81" s="234">
        <v>88</v>
      </c>
      <c r="Q81" s="234">
        <v>88</v>
      </c>
      <c r="R81" s="54"/>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48.75" customHeight="1" x14ac:dyDescent="0.15">
      <c r="A82" s="43"/>
      <c r="B82" s="256"/>
      <c r="C82" s="80"/>
      <c r="D82" s="80"/>
      <c r="E82" s="80"/>
      <c r="F82" s="45"/>
      <c r="G82" s="80"/>
      <c r="H82" s="47"/>
      <c r="I82" s="48">
        <v>0.5</v>
      </c>
      <c r="J82" s="49">
        <v>0.4</v>
      </c>
      <c r="K82" s="49">
        <v>0.1</v>
      </c>
      <c r="L82" s="49"/>
      <c r="M82" s="49"/>
      <c r="N82" s="50">
        <f>SUM(I82:M82)</f>
        <v>1</v>
      </c>
      <c r="O82" s="51"/>
      <c r="P82" s="53">
        <v>8</v>
      </c>
      <c r="Q82" s="53">
        <v>8</v>
      </c>
      <c r="R82" s="53">
        <v>8</v>
      </c>
      <c r="S82" s="53">
        <v>8</v>
      </c>
      <c r="T82" s="53"/>
      <c r="U82" s="54">
        <f>ROUND(((P82*I82)+(Q82*J82)+(R82*K82)+(S82*L82)+(T82*M82)),3)</f>
        <v>8</v>
      </c>
      <c r="V82" s="55">
        <f>IF(U82&gt;=8,8,U82)</f>
        <v>8</v>
      </c>
      <c r="W82" s="57"/>
      <c r="X82" s="57"/>
      <c r="Y82" s="57"/>
      <c r="Z82" s="57"/>
      <c r="AA82" s="57"/>
      <c r="AB82" s="476">
        <f>(((((W82*I82)+(X82*J82)+(Y82*K82)+(Z82*L82)+(AA82*M82))/$L$2)))</f>
        <v>0</v>
      </c>
      <c r="AC82" s="536">
        <f>12*AB82</f>
        <v>0</v>
      </c>
      <c r="AD82" s="488">
        <f>IF(AC82&gt;=12,12,AC82)</f>
        <v>0</v>
      </c>
      <c r="AE82" s="59"/>
      <c r="AF82" s="59">
        <v>0.3</v>
      </c>
      <c r="AG82" s="263">
        <v>19.8</v>
      </c>
      <c r="AH82" s="60">
        <f>V82+AD82+AG82+AE82+AF82</f>
        <v>28.1</v>
      </c>
      <c r="AI82" s="55">
        <f>IF(AH82&gt;=40,40,AH82)</f>
        <v>28.1</v>
      </c>
      <c r="AJ82" s="61"/>
      <c r="AK82" s="62"/>
      <c r="AL82" s="63"/>
      <c r="AM82" s="64">
        <f>100%+AL82</f>
        <v>1</v>
      </c>
      <c r="AN82" s="65">
        <f>ROUNDUP((($E$2*AM82-$AN$4)*AJ82+$AN$4),-3)</f>
        <v>0</v>
      </c>
      <c r="AO82" s="66"/>
    </row>
    <row r="83" spans="1:41" s="22" customFormat="1" ht="26.25" customHeight="1" x14ac:dyDescent="0.15">
      <c r="A83" s="177"/>
      <c r="B83" s="256"/>
      <c r="C83" s="843" t="s">
        <v>1171</v>
      </c>
      <c r="D83" s="844"/>
      <c r="E83" s="844"/>
      <c r="F83" s="845"/>
      <c r="G83" s="46"/>
      <c r="H83" s="47"/>
      <c r="I83" s="172"/>
      <c r="J83" s="217"/>
      <c r="K83" s="217"/>
      <c r="L83" s="217"/>
      <c r="M83" s="217"/>
      <c r="N83" s="50"/>
      <c r="O83" s="51"/>
      <c r="P83" s="234">
        <v>88</v>
      </c>
      <c r="Q83" s="54">
        <v>88</v>
      </c>
      <c r="R83" s="54">
        <v>88</v>
      </c>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58.5" customHeight="1" x14ac:dyDescent="0.15">
      <c r="A84" s="43"/>
      <c r="B84" s="256"/>
      <c r="C84" s="45"/>
      <c r="D84" s="80"/>
      <c r="E84" s="80"/>
      <c r="F84" s="80"/>
      <c r="G84" s="46"/>
      <c r="H84" s="47"/>
      <c r="I84" s="48">
        <v>0.65</v>
      </c>
      <c r="J84" s="49">
        <v>0.35</v>
      </c>
      <c r="K84" s="49"/>
      <c r="L84" s="49"/>
      <c r="M84" s="49"/>
      <c r="N84" s="50">
        <f>SUM(I84:M84)</f>
        <v>1</v>
      </c>
      <c r="O84" s="51"/>
      <c r="P84" s="52">
        <v>8</v>
      </c>
      <c r="Q84" s="53">
        <v>8</v>
      </c>
      <c r="R84" s="53"/>
      <c r="S84" s="53"/>
      <c r="T84" s="53"/>
      <c r="U84" s="54">
        <f>ROUND(((P84*I84)+(Q84*J84)+(R84*K84)+(S84*L84)+(T84*M84)),3)</f>
        <v>8</v>
      </c>
      <c r="V84" s="55">
        <f>IF(U84&gt;=8,8,U84)</f>
        <v>8</v>
      </c>
      <c r="W84" s="57"/>
      <c r="X84" s="57"/>
      <c r="Y84" s="57"/>
      <c r="Z84" s="57"/>
      <c r="AA84" s="57"/>
      <c r="AB84" s="476">
        <f>(((((W84*I84)+(X84*J84)+(Y84*K84)+(Z84*L84)+(AA84*M84))/$L$2)))</f>
        <v>0</v>
      </c>
      <c r="AC84" s="536">
        <f>12*AB84</f>
        <v>0</v>
      </c>
      <c r="AD84" s="488">
        <f>IF(AC84&gt;=12,12,AC84)</f>
        <v>0</v>
      </c>
      <c r="AE84" s="59"/>
      <c r="AF84" s="59">
        <v>0.3</v>
      </c>
      <c r="AG84" s="263">
        <v>19.8</v>
      </c>
      <c r="AH84" s="60">
        <f>V84+AD84+AG84+AE84+AF84</f>
        <v>28.1</v>
      </c>
      <c r="AI84" s="55">
        <f>IF(AH84&gt;=40,40,AH84)</f>
        <v>28.1</v>
      </c>
      <c r="AJ84" s="61"/>
      <c r="AK84" s="62"/>
      <c r="AL84" s="63"/>
      <c r="AM84" s="64">
        <f>100%+AL84</f>
        <v>1</v>
      </c>
      <c r="AN84" s="65">
        <f>ROUNDUP((($E$2*AM84-$AN$4)*AJ84+$AN$4),-3)</f>
        <v>0</v>
      </c>
      <c r="AO84" s="66"/>
    </row>
    <row r="85" spans="1:41" s="22" customFormat="1" ht="26.25" customHeight="1" x14ac:dyDescent="0.15">
      <c r="A85" s="177"/>
      <c r="B85" s="256"/>
      <c r="C85" s="843" t="s">
        <v>1171</v>
      </c>
      <c r="D85" s="844"/>
      <c r="E85" s="844"/>
      <c r="F85" s="845"/>
      <c r="G85" s="46"/>
      <c r="H85" s="47"/>
      <c r="I85" s="172"/>
      <c r="J85" s="217"/>
      <c r="K85" s="217"/>
      <c r="L85" s="217"/>
      <c r="M85" s="217"/>
      <c r="N85" s="50"/>
      <c r="O85" s="51"/>
      <c r="P85" s="234">
        <v>88</v>
      </c>
      <c r="Q85" s="54">
        <v>88</v>
      </c>
      <c r="R85" s="54"/>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48.75" customHeight="1" x14ac:dyDescent="0.15">
      <c r="A86" s="43"/>
      <c r="B86" s="44"/>
      <c r="C86" s="220" t="s">
        <v>1373</v>
      </c>
      <c r="D86" s="112" t="s">
        <v>1377</v>
      </c>
      <c r="E86" s="45"/>
      <c r="F86" s="80"/>
      <c r="G86" s="542"/>
      <c r="H86" s="47"/>
      <c r="I86" s="48">
        <v>0.5</v>
      </c>
      <c r="J86" s="49">
        <v>0.5</v>
      </c>
      <c r="K86" s="49"/>
      <c r="L86" s="49"/>
      <c r="M86" s="49"/>
      <c r="N86" s="50">
        <f>SUM(I86:M86)</f>
        <v>1</v>
      </c>
      <c r="O86" s="51"/>
      <c r="P86" s="52">
        <v>7.8</v>
      </c>
      <c r="Q86" s="53">
        <v>8</v>
      </c>
      <c r="R86" s="53"/>
      <c r="S86" s="53"/>
      <c r="T86" s="53"/>
      <c r="U86" s="54">
        <f>ROUND(((P86*I86)+(Q86*J86)+(R86*K86)+(S86*L86)+(T86*M86)),3)</f>
        <v>7.9</v>
      </c>
      <c r="V86" s="55">
        <f>IF(U86&gt;=8,8,U86)</f>
        <v>7.9</v>
      </c>
      <c r="W86" s="57"/>
      <c r="X86" s="57"/>
      <c r="Y86" s="57"/>
      <c r="Z86" s="57"/>
      <c r="AA86" s="57"/>
      <c r="AB86" s="476">
        <f>(((((W86*I86)+(X86*J86)+(Y86*K86)+(Z86*L86)+(AA86*M86))/$L$2)))</f>
        <v>0</v>
      </c>
      <c r="AC86" s="536">
        <f>12*AB86</f>
        <v>0</v>
      </c>
      <c r="AD86" s="488">
        <f>IF(AC86&gt;=12,12,AC86)</f>
        <v>0</v>
      </c>
      <c r="AE86" s="59"/>
      <c r="AF86" s="59">
        <v>0.3</v>
      </c>
      <c r="AG86" s="263">
        <v>19.8</v>
      </c>
      <c r="AH86" s="60">
        <f>V86+AD86+AG86+AE86+AF86</f>
        <v>28.000000000000004</v>
      </c>
      <c r="AI86" s="55">
        <f>IF(AH86&gt;=40,40,AH86)</f>
        <v>28.000000000000004</v>
      </c>
      <c r="AJ86" s="61"/>
      <c r="AK86" s="62"/>
      <c r="AL86" s="63"/>
      <c r="AM86" s="64">
        <f>100%+AL86</f>
        <v>1</v>
      </c>
      <c r="AN86" s="65">
        <f>ROUNDUP((($E$2*AM86-$AN$4)*AJ86+$AN$4),-3)</f>
        <v>0</v>
      </c>
      <c r="AO86" s="66"/>
    </row>
    <row r="87" spans="1:41" s="22" customFormat="1" ht="48.75" customHeight="1" x14ac:dyDescent="0.15">
      <c r="A87" s="43"/>
      <c r="B87" s="256" t="s">
        <v>1376</v>
      </c>
      <c r="C87" s="495" t="s">
        <v>1369</v>
      </c>
      <c r="D87" s="45"/>
      <c r="E87" s="45"/>
      <c r="F87" s="45"/>
      <c r="G87" s="46"/>
      <c r="H87" s="47"/>
      <c r="I87" s="48">
        <v>0.6</v>
      </c>
      <c r="J87" s="49">
        <v>0.4</v>
      </c>
      <c r="K87" s="49"/>
      <c r="L87" s="217"/>
      <c r="M87" s="49"/>
      <c r="N87" s="50">
        <f>SUM(I87:M87)</f>
        <v>1</v>
      </c>
      <c r="O87" s="51"/>
      <c r="P87" s="52">
        <v>8</v>
      </c>
      <c r="Q87" s="53">
        <v>8</v>
      </c>
      <c r="R87" s="53">
        <v>8</v>
      </c>
      <c r="S87" s="53"/>
      <c r="T87" s="53"/>
      <c r="U87" s="54">
        <f>ROUND(((P87*I87)+(Q87*J87)+(R87*K87)+(S87*L87)+(T87*M87)),3)</f>
        <v>8</v>
      </c>
      <c r="V87" s="55">
        <f>IF(U87&gt;=8,8,U87)</f>
        <v>8</v>
      </c>
      <c r="W87" s="57"/>
      <c r="X87" s="57"/>
      <c r="Y87" s="57"/>
      <c r="Z87" s="57"/>
      <c r="AA87" s="57"/>
      <c r="AB87" s="476">
        <f>(((((W87*I87)+(X87*J87)+(Y87*K87)+(Z87*L87)+(AA87*M87))/$L$2)))</f>
        <v>0</v>
      </c>
      <c r="AC87" s="536">
        <f>12*AB87</f>
        <v>0</v>
      </c>
      <c r="AD87" s="488">
        <f>IF(AC87&gt;=12,12,AC87)</f>
        <v>0</v>
      </c>
      <c r="AE87" s="182"/>
      <c r="AF87" s="59">
        <v>0.3</v>
      </c>
      <c r="AG87" s="263">
        <v>19.8</v>
      </c>
      <c r="AH87" s="60">
        <f>V87+AD87+AG87+AE87+AF87</f>
        <v>28.1</v>
      </c>
      <c r="AI87" s="55">
        <f>IF(AH87&gt;=40,40,AH87)</f>
        <v>28.1</v>
      </c>
      <c r="AJ87" s="61"/>
      <c r="AK87" s="62"/>
      <c r="AL87" s="63"/>
      <c r="AM87" s="64">
        <f>100%+AL87</f>
        <v>1</v>
      </c>
      <c r="AN87" s="65">
        <f>ROUNDUP((($E$2*AM87-$AN$4)*AJ87+$AN$4),-3)</f>
        <v>0</v>
      </c>
      <c r="AO87" s="66"/>
    </row>
    <row r="88" spans="1:41" s="22" customFormat="1" ht="26.25" customHeight="1" x14ac:dyDescent="0.15">
      <c r="A88" s="177"/>
      <c r="B88" s="241"/>
      <c r="C88" s="843" t="s">
        <v>1171</v>
      </c>
      <c r="D88" s="844"/>
      <c r="E88" s="844"/>
      <c r="F88" s="845"/>
      <c r="G88" s="46"/>
      <c r="H88" s="47"/>
      <c r="I88" s="172"/>
      <c r="J88" s="217"/>
      <c r="K88" s="217"/>
      <c r="L88" s="217"/>
      <c r="M88" s="217"/>
      <c r="N88" s="50"/>
      <c r="O88" s="51"/>
      <c r="P88" s="234">
        <v>88</v>
      </c>
      <c r="Q88" s="53">
        <v>88</v>
      </c>
      <c r="R88" s="53"/>
      <c r="S88" s="54"/>
      <c r="T88" s="54"/>
      <c r="U88" s="496">
        <f>(I87*P88)+(J87*Q88)+(K87*R88)+(L87*S88)</f>
        <v>88</v>
      </c>
      <c r="V88" s="55"/>
      <c r="W88" s="57"/>
      <c r="X88" s="57"/>
      <c r="Y88" s="57"/>
      <c r="Z88" s="57"/>
      <c r="AA88" s="57"/>
      <c r="AB88" s="476"/>
      <c r="AC88" s="536"/>
      <c r="AD88" s="478"/>
      <c r="AE88" s="59"/>
      <c r="AF88" s="59"/>
      <c r="AG88" s="263"/>
      <c r="AH88" s="60"/>
      <c r="AI88" s="55"/>
      <c r="AJ88" s="61"/>
      <c r="AK88" s="62"/>
      <c r="AL88" s="63"/>
      <c r="AM88" s="64"/>
      <c r="AN88" s="65"/>
      <c r="AO88" s="66"/>
    </row>
    <row r="89" spans="1:41" s="22" customFormat="1" ht="48.75" customHeight="1" x14ac:dyDescent="0.15">
      <c r="A89" s="43"/>
      <c r="B89" s="44"/>
      <c r="C89" s="80"/>
      <c r="D89" s="117"/>
      <c r="E89" s="80" t="s">
        <v>1365</v>
      </c>
      <c r="F89" s="638"/>
      <c r="G89" s="46"/>
      <c r="H89" s="47"/>
      <c r="I89" s="48"/>
      <c r="J89" s="49"/>
      <c r="K89" s="49"/>
      <c r="L89" s="49"/>
      <c r="M89" s="49"/>
      <c r="N89" s="50"/>
      <c r="O89" s="51"/>
      <c r="P89" s="52"/>
      <c r="Q89" s="53"/>
      <c r="R89" s="53"/>
      <c r="S89" s="53"/>
      <c r="T89" s="53"/>
      <c r="U89" s="54"/>
      <c r="V89" s="55"/>
      <c r="W89" s="57"/>
      <c r="X89" s="57"/>
      <c r="Y89" s="57"/>
      <c r="Z89" s="57"/>
      <c r="AA89" s="57"/>
      <c r="AB89" s="551"/>
      <c r="AC89" s="536"/>
      <c r="AD89" s="488"/>
      <c r="AE89" s="59"/>
      <c r="AF89" s="59"/>
      <c r="AG89" s="263"/>
      <c r="AH89" s="60"/>
      <c r="AI89" s="55"/>
      <c r="AJ89" s="61"/>
      <c r="AK89" s="62"/>
      <c r="AL89" s="63"/>
      <c r="AM89" s="64"/>
      <c r="AN89" s="65"/>
      <c r="AO89" s="66"/>
    </row>
    <row r="90" spans="1:41" s="22" customFormat="1" ht="48" customHeight="1" x14ac:dyDescent="0.15">
      <c r="A90" s="43"/>
      <c r="B90" s="44"/>
      <c r="C90" s="80"/>
      <c r="D90" s="45"/>
      <c r="E90" s="220"/>
      <c r="F90" s="117"/>
      <c r="G90" s="46"/>
      <c r="H90" s="47"/>
      <c r="I90" s="48"/>
      <c r="J90" s="49"/>
      <c r="K90" s="49"/>
      <c r="L90" s="49"/>
      <c r="M90" s="49"/>
      <c r="N90" s="50"/>
      <c r="O90" s="51"/>
      <c r="P90" s="52"/>
      <c r="Q90" s="53"/>
      <c r="R90" s="53"/>
      <c r="S90" s="53"/>
      <c r="T90" s="53"/>
      <c r="U90" s="54"/>
      <c r="V90" s="55"/>
      <c r="W90" s="57"/>
      <c r="X90" s="57"/>
      <c r="Y90" s="57"/>
      <c r="Z90" s="57"/>
      <c r="AA90" s="57"/>
      <c r="AB90" s="551"/>
      <c r="AC90" s="536"/>
      <c r="AD90" s="488"/>
      <c r="AE90" s="59"/>
      <c r="AF90" s="59"/>
      <c r="AG90" s="263"/>
      <c r="AH90" s="60"/>
      <c r="AI90" s="55"/>
      <c r="AJ90" s="61"/>
      <c r="AK90" s="62"/>
      <c r="AL90" s="63"/>
      <c r="AM90" s="64"/>
      <c r="AN90" s="65"/>
      <c r="AO90" s="66"/>
    </row>
    <row r="91" spans="1:41" s="22" customFormat="1" ht="26.25" customHeight="1" x14ac:dyDescent="0.15">
      <c r="A91" s="43"/>
      <c r="B91" s="44"/>
      <c r="C91" s="80"/>
      <c r="D91" s="45"/>
      <c r="E91" s="220"/>
      <c r="F91" s="117"/>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45"/>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58.5" customHeight="1" x14ac:dyDescent="0.15">
      <c r="A93" s="43"/>
      <c r="B93" s="44"/>
      <c r="C93" s="80"/>
      <c r="D93" s="45"/>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48.75"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48.7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58.5"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58.5" customHeight="1" x14ac:dyDescent="0.15">
      <c r="A97" s="43"/>
      <c r="B97" s="44"/>
      <c r="C97" s="80"/>
      <c r="D97" s="67"/>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60" customHeight="1" x14ac:dyDescent="0.15">
      <c r="A98" s="43"/>
      <c r="B98" s="44"/>
      <c r="C98" s="80"/>
      <c r="D98" s="67"/>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48"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48.75"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59.25"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48"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60"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58.5"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60"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48.7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58.5"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52.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26.2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48.7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48.7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1.2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1.2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56.2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8.7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26.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60"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48.7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8.7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26.2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58.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48.7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48.7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48.7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7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58.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48.7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58.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26.2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52.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48"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48.7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48"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58.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60"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26.2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48"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48.7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26.25"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58.5"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52.5"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58.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58.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9.2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8.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41.2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60"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8"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8.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60"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48"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41.25"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41.25"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8.7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8"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58.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58.5"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48"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58.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58.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48"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48.7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58.5"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58.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48.7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48.7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6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62.2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6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48"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6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48"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60"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75"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48.75"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75"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26.2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6.2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48.7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7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58.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56.25"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26.2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27.7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60"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58.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58.5"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48"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48"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48"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48"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63"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48"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58.5"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58.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58.5"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48.7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1.2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1.2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1.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52.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41.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5.7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1.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1.2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51.7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48"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26.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8"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58.5"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1.25"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48.7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56.2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8.7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30.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1.2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8.7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1.2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1.2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58.5"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48"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68.25"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2"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75"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8"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58.5"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58.5"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46.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8"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8"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58.5"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1.25"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1.2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66.75"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8"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8"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8"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75"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72.75"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75"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42"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8"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58.5"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72.75"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46.5"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67.5"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8"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58.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58.5"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58.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48"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48"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54"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48"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72.75"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55.5" hidden="1"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3.7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48" hidden="1"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48"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1.25"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2"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2"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8"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8"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1.25"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2"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54"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8"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8"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55.5"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55.5"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48"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8"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55.5"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48"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48"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2"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2"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52.5"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52.5"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5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8"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42"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8"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2"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8"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1.25"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1.25"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8"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8"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2"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53.25"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55.5"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55.5"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2"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42"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2"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6.5"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8"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2"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54"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8"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8"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8"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2"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54"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42"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6.5"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8"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6.5"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8"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2"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2"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8.75"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54"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2"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2"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53.25"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8"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55.5"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2"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42"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57"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52.5"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42"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42"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2"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1.25"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52.5"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59.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8"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1.7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42"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8.75"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2"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52.5"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54"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55.5"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42"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2"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8.75"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2"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2"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8.75"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1.25"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1.25"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1.2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1.2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2"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8"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51.75"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2"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2"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8.75"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2"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8.75"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54"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9.5"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8.75"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2"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7" s="22" customFormat="1" ht="42"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7"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7"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7" s="22" customFormat="1" ht="57"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7"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7"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7"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7"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7"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7"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7" s="22" customFormat="1" ht="50.25"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7" s="22" customFormat="1" ht="50.25"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c r="AS540" s="22">
        <v>92.5</v>
      </c>
      <c r="AT540" s="173">
        <v>85</v>
      </c>
    </row>
    <row r="541" spans="1:47" s="22" customFormat="1" ht="50.25"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c r="AS541" s="22">
        <v>92.5</v>
      </c>
      <c r="AT541" s="173">
        <v>85</v>
      </c>
    </row>
    <row r="542" spans="1:47" s="22" customFormat="1" ht="50.25"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c r="AS542" s="176">
        <v>0.4</v>
      </c>
      <c r="AT542" s="176">
        <v>0.6</v>
      </c>
    </row>
    <row r="543" spans="1:47" s="22" customFormat="1" ht="74.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c r="AS543" s="178">
        <f>AS540*AS542</f>
        <v>37</v>
      </c>
      <c r="AT543" s="178">
        <f>AT540*AT542</f>
        <v>51</v>
      </c>
      <c r="AU543" s="178">
        <f>SUM(AS543:AT543)</f>
        <v>88</v>
      </c>
    </row>
    <row r="544" spans="1:47" s="22" customFormat="1" ht="42"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row>
    <row r="545" spans="1:41" s="22" customFormat="1" ht="50.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row>
    <row r="546" spans="1:41" s="22" customFormat="1" ht="50.25"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1" s="22" customFormat="1" ht="42"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1" s="22" customFormat="1" ht="72.7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1"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1" s="22" customFormat="1" ht="42"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1"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1" s="22" customFormat="1" ht="42"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1"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1"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1"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1"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1"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1" s="22" customFormat="1" ht="24.95"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1"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1" s="22" customFormat="1" ht="50.2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50.25"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24.9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42"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42"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8.75"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50.25"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8.7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48.7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50.2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51"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50.2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42"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42"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8.75"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2"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8.75"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2"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2"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5.75"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51.75"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24.9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24.95"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42"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42"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50.25"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8.75"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57"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63"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63"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42"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48.75"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63"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42"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63"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42"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42"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34.5"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63"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34.5"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42"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63"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63"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48.75"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42"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63"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63"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57"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42"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63"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63"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42"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42"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42"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63"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63"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48.75"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42"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63"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37.5"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37.5"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53.25"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53.25"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42"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42"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42"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2"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8.75"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63"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63"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42"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41.25"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63"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1.25"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42"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2"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63"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63"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24.95"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50.25"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42"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42"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63"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24.95"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24.95"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42"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71.25"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71.25"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42"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71.25"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56.25"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71.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71.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55.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42"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56.25"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2"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4.25"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4.25"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4.25"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4.25"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83" customFormat="1" ht="50.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58.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49.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42"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54"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51"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47.2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42"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42"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63"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54"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68.25"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54"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51"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6.25"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42"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48.75"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51"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1"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42"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42"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2"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66"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56.25"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51"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65.2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51"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42"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48.75"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48.75"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8.7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2"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2"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2"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8.75"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8.75"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2"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2"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24.95"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51"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42"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42"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51.75"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7.25"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6.25"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8.75"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1"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2"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1"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51"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1"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42"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4"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54"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1"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4"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42"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1"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1"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4"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42"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1"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56.25"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42"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6.25"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6.25"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49.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6.25"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56.2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42"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42"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56.25"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42"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4"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51"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42"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1"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42"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54"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54"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1"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51"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4"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49.5"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42"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56.25"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42"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51"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54"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45.75"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72"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51"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54"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69"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42"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54"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54"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42"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42"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42"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54"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61.5"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61.5"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51"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54"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4"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60"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69"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54"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24.95"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24.95"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42"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51"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54"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4"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42"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49.5"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24.95"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4"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4"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45.75"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54"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45.75"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40.5"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40.5"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9.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51"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51"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42"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5.75"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54"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2"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54"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54"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54"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42"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42"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45.75"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2"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0.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54"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2"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42"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54"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0.5"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42"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0.5"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54"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40.5"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9.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2"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24.9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24.95"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42"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51"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2"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42"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42"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54"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6.5"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4"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54"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1"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42"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51"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1"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42"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24.95"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51"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42"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54"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24.95"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49.5"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42"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42"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5"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53.25"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2"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49.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2"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9.5"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27"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59.25"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42"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2"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9.5"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5"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5"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2"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5"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53.2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2"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53.2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6.5"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65.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55.5"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42"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2"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42"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2"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53.25"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9.5"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42"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53.2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2"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53.25"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9.5"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53.2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42"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9.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9.5"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57.7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9.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2"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2"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2"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9.5"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5"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5"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470" customFormat="1" ht="14.25" x14ac:dyDescent="0.15">
      <c r="A1003" s="467"/>
      <c r="B1003" s="468"/>
      <c r="C1003" s="469"/>
      <c r="J1003" s="1"/>
      <c r="V1003" s="471"/>
      <c r="W1003" s="1"/>
      <c r="X1003" s="1"/>
      <c r="Y1003" s="1"/>
      <c r="Z1003" s="1"/>
      <c r="AA1003" s="1"/>
      <c r="AB1003" s="1"/>
      <c r="AC1003" s="1"/>
      <c r="AG1003" s="493"/>
      <c r="AH1003" s="872"/>
      <c r="AI1003" s="873"/>
      <c r="AM1003" s="472"/>
      <c r="AN1003" s="472"/>
      <c r="AO1003" s="472"/>
    </row>
  </sheetData>
  <mergeCells count="71">
    <mergeCell ref="AH1003:AI1003"/>
    <mergeCell ref="C77:F77"/>
    <mergeCell ref="C79:F79"/>
    <mergeCell ref="C81:F81"/>
    <mergeCell ref="C83:F83"/>
    <mergeCell ref="C85:F85"/>
    <mergeCell ref="C88:F88"/>
    <mergeCell ref="C75:F75"/>
    <mergeCell ref="C52:F52"/>
    <mergeCell ref="C54:F54"/>
    <mergeCell ref="C56:F56"/>
    <mergeCell ref="F57:G57"/>
    <mergeCell ref="C58:F58"/>
    <mergeCell ref="C60:F60"/>
    <mergeCell ref="C62:F62"/>
    <mergeCell ref="C65:F65"/>
    <mergeCell ref="C67:F67"/>
    <mergeCell ref="C69:F69"/>
    <mergeCell ref="C73:F73"/>
    <mergeCell ref="C42:F42"/>
    <mergeCell ref="C71:F71"/>
    <mergeCell ref="C44:F44"/>
    <mergeCell ref="C46:F46"/>
    <mergeCell ref="C48:F48"/>
    <mergeCell ref="C50:F50"/>
    <mergeCell ref="C40:F40"/>
    <mergeCell ref="C18:F18"/>
    <mergeCell ref="C20:F20"/>
    <mergeCell ref="C22:F22"/>
    <mergeCell ref="C24:F24"/>
    <mergeCell ref="C26:F26"/>
    <mergeCell ref="C28:F28"/>
    <mergeCell ref="C30:F30"/>
    <mergeCell ref="C32:F32"/>
    <mergeCell ref="C34:F34"/>
    <mergeCell ref="C36:F36"/>
    <mergeCell ref="C38:F38"/>
    <mergeCell ref="C16:F16"/>
    <mergeCell ref="U3:AH3"/>
    <mergeCell ref="AJ3:AJ4"/>
    <mergeCell ref="AK3:AK4"/>
    <mergeCell ref="AL3:AL4"/>
    <mergeCell ref="O3:O4"/>
    <mergeCell ref="P3:T3"/>
    <mergeCell ref="C6:F6"/>
    <mergeCell ref="C8:F8"/>
    <mergeCell ref="C10:F10"/>
    <mergeCell ref="C12:F12"/>
    <mergeCell ref="C14:F14"/>
    <mergeCell ref="AM3:AM4"/>
    <mergeCell ref="AO3:AO4"/>
    <mergeCell ref="Z2:AA2"/>
    <mergeCell ref="AC2:AD2"/>
    <mergeCell ref="AE2:AG2"/>
    <mergeCell ref="A3:A4"/>
    <mergeCell ref="B3:B4"/>
    <mergeCell ref="C3:H3"/>
    <mergeCell ref="I3:M3"/>
    <mergeCell ref="N3:N4"/>
    <mergeCell ref="A2:C2"/>
    <mergeCell ref="E2:F2"/>
    <mergeCell ref="H2:J2"/>
    <mergeCell ref="L2:M2"/>
    <mergeCell ref="P2:T2"/>
    <mergeCell ref="AC1:AD1"/>
    <mergeCell ref="AE1:AG1"/>
    <mergeCell ref="X2:Y2"/>
    <mergeCell ref="E1:F1"/>
    <mergeCell ref="H1:J1"/>
    <mergeCell ref="L1:N1"/>
    <mergeCell ref="Z1:AA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FFFF00"/>
    <pageSetUpPr fitToPage="1"/>
  </sheetPr>
  <dimension ref="A1:AU1005"/>
  <sheetViews>
    <sheetView showZeros="0" view="pageBreakPreview" zoomScale="80" zoomScaleNormal="100" zoomScaleSheetLayoutView="80" workbookViewId="0">
      <pane xSplit="20" ySplit="2" topLeftCell="U3" activePane="bottomRight" state="frozen"/>
      <selection activeCell="B5" sqref="B5"/>
      <selection pane="topRight" activeCell="B5" sqref="B5"/>
      <selection pane="bottomLeft" activeCell="B5" sqref="B5"/>
      <selection pane="bottomRight" activeCell="I15" sqref="I15"/>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1"/>
      <c r="B1" s="2"/>
      <c r="C1" s="2"/>
      <c r="D1" s="3" t="s">
        <v>1747</v>
      </c>
      <c r="E1" s="809">
        <v>13227592000</v>
      </c>
      <c r="F1" s="810"/>
      <c r="G1" s="4" t="s">
        <v>1</v>
      </c>
      <c r="H1" s="811">
        <v>15340689000</v>
      </c>
      <c r="I1" s="812"/>
      <c r="J1" s="813"/>
      <c r="K1" s="5" t="s">
        <v>1748</v>
      </c>
      <c r="L1" s="811">
        <v>0</v>
      </c>
      <c r="M1" s="812"/>
      <c r="N1" s="814"/>
      <c r="O1" s="6" t="s">
        <v>1868</v>
      </c>
      <c r="P1" s="6"/>
      <c r="Q1" s="6"/>
      <c r="R1" s="6"/>
      <c r="S1" s="6"/>
      <c r="T1" s="6"/>
      <c r="U1" s="6"/>
      <c r="V1" s="6"/>
      <c r="W1" s="6"/>
      <c r="X1" s="6"/>
      <c r="Y1" s="6"/>
      <c r="Z1" s="815" t="s">
        <v>3</v>
      </c>
      <c r="AA1" s="815"/>
      <c r="AB1" s="7"/>
      <c r="AC1" s="815" t="s">
        <v>4</v>
      </c>
      <c r="AD1" s="815"/>
      <c r="AE1" s="806" t="s">
        <v>1749</v>
      </c>
      <c r="AF1" s="807"/>
      <c r="AG1" s="808"/>
      <c r="AH1" s="6"/>
      <c r="AI1" s="6"/>
      <c r="AJ1" s="6"/>
      <c r="AK1" s="6"/>
      <c r="AL1" s="6"/>
      <c r="AM1" s="2"/>
      <c r="AN1" s="2"/>
      <c r="AO1" s="8"/>
    </row>
    <row r="2" spans="1:41" ht="29.25" customHeight="1" thickBot="1" x14ac:dyDescent="0.2">
      <c r="A2" s="834" t="s">
        <v>6</v>
      </c>
      <c r="B2" s="834"/>
      <c r="C2" s="835"/>
      <c r="D2" s="9" t="s">
        <v>1750</v>
      </c>
      <c r="E2" s="836">
        <v>13451496000</v>
      </c>
      <c r="F2" s="837"/>
      <c r="G2" s="10" t="s">
        <v>1751</v>
      </c>
      <c r="H2" s="836">
        <f>E2</f>
        <v>13451496000</v>
      </c>
      <c r="I2" s="838"/>
      <c r="J2" s="837"/>
      <c r="K2" s="11" t="s">
        <v>1752</v>
      </c>
      <c r="L2" s="839">
        <f>H2*3</f>
        <v>40354488000</v>
      </c>
      <c r="M2" s="840"/>
      <c r="N2" s="12" t="s">
        <v>1753</v>
      </c>
      <c r="O2" s="13" t="s">
        <v>1754</v>
      </c>
      <c r="P2" s="841">
        <v>45972.5625</v>
      </c>
      <c r="Q2" s="841"/>
      <c r="R2" s="841"/>
      <c r="S2" s="841"/>
      <c r="T2" s="841"/>
      <c r="U2" s="670" t="s">
        <v>1755</v>
      </c>
      <c r="V2" s="14"/>
      <c r="W2" s="15"/>
      <c r="X2" s="846" t="s">
        <v>11</v>
      </c>
      <c r="Y2" s="846"/>
      <c r="Z2" s="816">
        <v>2938792000</v>
      </c>
      <c r="AA2" s="817"/>
      <c r="AB2" s="668"/>
      <c r="AC2" s="818">
        <f>H1</f>
        <v>15340689000</v>
      </c>
      <c r="AD2" s="819"/>
      <c r="AE2" s="874">
        <f>Z2/AC2</f>
        <v>0.19156844910942397</v>
      </c>
      <c r="AF2" s="875"/>
      <c r="AG2" s="876"/>
      <c r="AI2" s="16"/>
      <c r="AJ2" s="17"/>
      <c r="AK2" s="17"/>
      <c r="AL2" s="17" t="s">
        <v>1866</v>
      </c>
      <c r="AM2" s="18"/>
      <c r="AN2" s="19" t="s">
        <v>12</v>
      </c>
    </row>
    <row r="3" spans="1:41" s="22" customFormat="1" ht="24.95" customHeight="1" thickBot="1" x14ac:dyDescent="0.2">
      <c r="A3" s="823" t="s">
        <v>1756</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1757</v>
      </c>
      <c r="AK3" s="854" t="s">
        <v>21</v>
      </c>
      <c r="AL3" s="856" t="s">
        <v>22</v>
      </c>
      <c r="AM3" s="858" t="s">
        <v>1758</v>
      </c>
      <c r="AN3" s="21" t="s">
        <v>24</v>
      </c>
      <c r="AO3" s="847" t="s">
        <v>25</v>
      </c>
    </row>
    <row r="4" spans="1:41" s="22" customFormat="1" ht="41.25" customHeight="1" thickBot="1" x14ac:dyDescent="0.2">
      <c r="A4" s="824"/>
      <c r="B4" s="826"/>
      <c r="C4" s="23" t="s">
        <v>26</v>
      </c>
      <c r="D4" s="24" t="s">
        <v>1759</v>
      </c>
      <c r="E4" s="25" t="s">
        <v>1760</v>
      </c>
      <c r="F4" s="25" t="s">
        <v>1761</v>
      </c>
      <c r="G4" s="25" t="s">
        <v>30</v>
      </c>
      <c r="H4" s="26" t="s">
        <v>1762</v>
      </c>
      <c r="I4" s="27" t="s">
        <v>26</v>
      </c>
      <c r="J4" s="24" t="s">
        <v>1759</v>
      </c>
      <c r="K4" s="24" t="s">
        <v>1760</v>
      </c>
      <c r="L4" s="27" t="s">
        <v>31</v>
      </c>
      <c r="M4" s="28" t="s">
        <v>32</v>
      </c>
      <c r="N4" s="831"/>
      <c r="O4" s="833"/>
      <c r="P4" s="29" t="s">
        <v>26</v>
      </c>
      <c r="Q4" s="30" t="s">
        <v>1759</v>
      </c>
      <c r="R4" s="30" t="s">
        <v>1760</v>
      </c>
      <c r="S4" s="29" t="s">
        <v>31</v>
      </c>
      <c r="T4" s="31" t="s">
        <v>32</v>
      </c>
      <c r="U4" s="32" t="s">
        <v>33</v>
      </c>
      <c r="V4" s="33" t="s">
        <v>34</v>
      </c>
      <c r="W4" s="34" t="s">
        <v>26</v>
      </c>
      <c r="X4" s="35" t="s">
        <v>1759</v>
      </c>
      <c r="Y4" s="684" t="s">
        <v>1760</v>
      </c>
      <c r="Z4" s="36" t="s">
        <v>31</v>
      </c>
      <c r="AA4" s="37" t="s">
        <v>32</v>
      </c>
      <c r="AB4" s="38" t="s">
        <v>35</v>
      </c>
      <c r="AC4" s="39" t="s">
        <v>36</v>
      </c>
      <c r="AD4" s="40" t="s">
        <v>37</v>
      </c>
      <c r="AE4" s="40" t="s">
        <v>1763</v>
      </c>
      <c r="AF4" s="40" t="s">
        <v>1764</v>
      </c>
      <c r="AG4" s="489" t="s">
        <v>38</v>
      </c>
      <c r="AH4" s="41" t="s">
        <v>39</v>
      </c>
      <c r="AI4" s="41" t="s">
        <v>1765</v>
      </c>
      <c r="AJ4" s="853"/>
      <c r="AK4" s="855"/>
      <c r="AL4" s="857"/>
      <c r="AM4" s="859"/>
      <c r="AN4" s="42"/>
      <c r="AO4" s="848"/>
    </row>
    <row r="5" spans="1:41" s="22" customFormat="1" ht="48.75" customHeight="1" x14ac:dyDescent="0.15">
      <c r="A5" s="43">
        <v>1</v>
      </c>
      <c r="B5" s="256" t="s">
        <v>1870</v>
      </c>
      <c r="C5" s="665" t="s">
        <v>1766</v>
      </c>
      <c r="D5" s="45" t="s">
        <v>1767</v>
      </c>
      <c r="E5" s="80"/>
      <c r="F5" s="104"/>
      <c r="G5" s="46"/>
      <c r="H5" s="47" t="s">
        <v>1768</v>
      </c>
      <c r="I5" s="48">
        <v>0.9</v>
      </c>
      <c r="J5" s="49">
        <v>0.1</v>
      </c>
      <c r="K5" s="49"/>
      <c r="L5" s="49"/>
      <c r="M5" s="49"/>
      <c r="N5" s="50">
        <f>SUM(I5:M5)</f>
        <v>1</v>
      </c>
      <c r="O5" s="51"/>
      <c r="P5" s="52">
        <v>8</v>
      </c>
      <c r="Q5" s="53">
        <v>8</v>
      </c>
      <c r="R5" s="53"/>
      <c r="S5" s="53"/>
      <c r="T5" s="53"/>
      <c r="U5" s="54">
        <f>ROUND(((P5*I5)+(Q5*J5)+(R5*K5)+(S5*L5)+(T5*M5)),3)</f>
        <v>8</v>
      </c>
      <c r="V5" s="55">
        <f>IF(U5&gt;=8,8,U5)</f>
        <v>8</v>
      </c>
      <c r="W5" s="57">
        <v>59183685000</v>
      </c>
      <c r="X5" s="57">
        <v>8970168000</v>
      </c>
      <c r="Y5" s="57"/>
      <c r="Z5" s="57"/>
      <c r="AA5" s="57"/>
      <c r="AB5" s="476">
        <f>(((((W5*I5)+(X5*J5)+(Y5*K5)+(Z5*L5)+(AA5*M5))/$L$2)))</f>
        <v>1.342163808397222</v>
      </c>
      <c r="AC5" s="536">
        <f>ROUND(12*AB5,3)</f>
        <v>16.106000000000002</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1769</v>
      </c>
      <c r="D6" s="844"/>
      <c r="E6" s="844"/>
      <c r="F6" s="845"/>
      <c r="G6" s="46"/>
      <c r="H6" s="47"/>
      <c r="I6" s="172"/>
      <c r="J6" s="217"/>
      <c r="K6" s="217"/>
      <c r="L6" s="217"/>
      <c r="M6" s="217"/>
      <c r="N6" s="50"/>
      <c r="O6" s="51"/>
      <c r="P6" s="674">
        <v>93.38</v>
      </c>
      <c r="Q6" s="53">
        <v>88</v>
      </c>
      <c r="R6" s="53"/>
      <c r="S6" s="53"/>
      <c r="T6" s="54"/>
      <c r="U6" s="496">
        <f>(I5*P6)+(J5*Q6)+(K5*R6)+(L5*S6)</f>
        <v>92.841999999999999</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1870</v>
      </c>
      <c r="C7" s="67" t="s">
        <v>1770</v>
      </c>
      <c r="D7" s="80" t="s">
        <v>1771</v>
      </c>
      <c r="E7" s="659"/>
      <c r="F7" s="80"/>
      <c r="G7" s="46" t="s">
        <v>1867</v>
      </c>
      <c r="H7" s="47" t="s">
        <v>1772</v>
      </c>
      <c r="I7" s="48">
        <v>0.75</v>
      </c>
      <c r="J7" s="49">
        <v>0.25</v>
      </c>
      <c r="K7" s="49"/>
      <c r="L7" s="217"/>
      <c r="M7" s="49"/>
      <c r="N7" s="50">
        <f>SUM(I7:M7)</f>
        <v>1</v>
      </c>
      <c r="O7" s="51"/>
      <c r="P7" s="52">
        <v>8</v>
      </c>
      <c r="Q7" s="53">
        <v>8</v>
      </c>
      <c r="R7" s="53"/>
      <c r="S7" s="53"/>
      <c r="T7" s="53"/>
      <c r="U7" s="54">
        <f>ROUND(((P7*I7)+(Q7*J7)+(R7*K7)+(S7*L7)+(T7*M7)),3)</f>
        <v>8</v>
      </c>
      <c r="V7" s="55">
        <f>IF(U7&gt;=8,8,U7)</f>
        <v>8</v>
      </c>
      <c r="W7" s="57">
        <v>39361754000</v>
      </c>
      <c r="X7" s="57">
        <v>44048635000</v>
      </c>
      <c r="Y7" s="57"/>
      <c r="Z7" s="57"/>
      <c r="AA7" s="57"/>
      <c r="AB7" s="476">
        <f>(((((W7*I7)+(X7*J7)+(Y7*K7)+(Z7*L7)+(AA7*M7))/$L$2)))</f>
        <v>1.004435349297456</v>
      </c>
      <c r="AC7" s="536">
        <f>ROUND(12*AB7,3)</f>
        <v>12.053000000000001</v>
      </c>
      <c r="AD7" s="488">
        <f>IF(AC7&gt;=12,12,AC7)</f>
        <v>12</v>
      </c>
      <c r="AE7" s="182"/>
      <c r="AF7" s="59">
        <v>0.3</v>
      </c>
      <c r="AG7" s="699">
        <v>20</v>
      </c>
      <c r="AH7" s="60">
        <f>V7+AD7+AG7+AE7+AF7</f>
        <v>40.299999999999997</v>
      </c>
      <c r="AI7" s="55">
        <f>IF(AH7&gt;=40,40,AH7)</f>
        <v>40</v>
      </c>
      <c r="AJ7" s="61"/>
      <c r="AK7" s="62"/>
      <c r="AL7" s="63"/>
      <c r="AM7" s="64">
        <f>100%+AL7</f>
        <v>1</v>
      </c>
      <c r="AN7" s="65">
        <f>ROUNDUP((($E$2*AM7-$AN$4)*AJ7+$AN$4),-3)</f>
        <v>0</v>
      </c>
      <c r="AO7" s="66"/>
    </row>
    <row r="8" spans="1:41" s="22" customFormat="1" ht="26.25" customHeight="1" x14ac:dyDescent="0.15">
      <c r="A8" s="177"/>
      <c r="B8" s="241"/>
      <c r="C8" s="843" t="s">
        <v>1769</v>
      </c>
      <c r="D8" s="844"/>
      <c r="E8" s="844"/>
      <c r="F8" s="845"/>
      <c r="G8" s="46"/>
      <c r="H8" s="47"/>
      <c r="I8" s="172"/>
      <c r="J8" s="217"/>
      <c r="K8" s="217"/>
      <c r="L8" s="217"/>
      <c r="M8" s="217"/>
      <c r="N8" s="50"/>
      <c r="O8" s="51"/>
      <c r="P8" s="674">
        <v>90.73</v>
      </c>
      <c r="Q8" s="53">
        <v>88</v>
      </c>
      <c r="R8" s="53"/>
      <c r="S8" s="54"/>
      <c r="T8" s="54"/>
      <c r="U8" s="496">
        <f>(I7*P8)+(J7*Q8)+(K7*R8)+(L7*S8)</f>
        <v>90.047499999999999</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1870</v>
      </c>
      <c r="C9" s="71" t="s">
        <v>1773</v>
      </c>
      <c r="D9" s="80" t="s">
        <v>1774</v>
      </c>
      <c r="E9" s="45"/>
      <c r="F9" s="45"/>
      <c r="G9" s="46" t="s">
        <v>1872</v>
      </c>
      <c r="H9" s="175"/>
      <c r="I9" s="48">
        <v>0.51</v>
      </c>
      <c r="J9" s="49">
        <v>0.49</v>
      </c>
      <c r="K9" s="49"/>
      <c r="L9" s="49"/>
      <c r="M9" s="49"/>
      <c r="N9" s="50">
        <f>SUM(I9:M9)</f>
        <v>1</v>
      </c>
      <c r="O9" s="51"/>
      <c r="P9" s="52">
        <v>8</v>
      </c>
      <c r="Q9" s="53">
        <v>8</v>
      </c>
      <c r="R9" s="53"/>
      <c r="S9" s="53"/>
      <c r="T9" s="53"/>
      <c r="U9" s="54">
        <f>ROUND(((P9*I9)+(Q9*J9)+(R9*K9)+(S9*L9)+(T9*M9)),3)</f>
        <v>8</v>
      </c>
      <c r="V9" s="55">
        <f>IF(U9&gt;=8,8,U9)</f>
        <v>8</v>
      </c>
      <c r="W9" s="57">
        <v>34748832000</v>
      </c>
      <c r="X9" s="57">
        <v>46537406000</v>
      </c>
      <c r="Y9" s="72"/>
      <c r="Z9" s="57"/>
      <c r="AA9" s="57"/>
      <c r="AB9" s="476">
        <f>(((((W9*I9)+(X9*J9)+(Y9*K9)+(Z9*L9)+(AA9*M9))/$L$2)))</f>
        <v>1.0042311343412411</v>
      </c>
      <c r="AC9" s="536">
        <f>ROUND(12*AB9,3)</f>
        <v>12.051</v>
      </c>
      <c r="AD9" s="488">
        <f>IF(AC9&gt;=12,12,AC9)</f>
        <v>12</v>
      </c>
      <c r="AE9" s="59"/>
      <c r="AF9" s="59">
        <v>0.3</v>
      </c>
      <c r="AG9" s="263">
        <v>19.8</v>
      </c>
      <c r="AH9" s="60">
        <f>V9+AD9+AG9+AE9+AF9</f>
        <v>40.099999999999994</v>
      </c>
      <c r="AI9" s="55">
        <f>IF(AH9&gt;=40,40,AH9)</f>
        <v>40</v>
      </c>
      <c r="AJ9" s="61"/>
      <c r="AK9" s="62"/>
      <c r="AL9" s="63"/>
      <c r="AM9" s="64">
        <f>100%+AL9</f>
        <v>1</v>
      </c>
      <c r="AN9" s="65">
        <f>ROUNDUP((($E$2*AM9-$AN$4)*AJ9+$AN$4),-3)</f>
        <v>0</v>
      </c>
      <c r="AO9" s="66"/>
    </row>
    <row r="10" spans="1:41" s="22" customFormat="1" ht="26.25" customHeight="1" x14ac:dyDescent="0.15">
      <c r="A10" s="177"/>
      <c r="B10" s="241"/>
      <c r="C10" s="843" t="s">
        <v>1769</v>
      </c>
      <c r="D10" s="844"/>
      <c r="E10" s="844"/>
      <c r="F10" s="845"/>
      <c r="G10" s="83"/>
      <c r="H10" s="47"/>
      <c r="I10" s="172"/>
      <c r="J10" s="217"/>
      <c r="K10" s="217"/>
      <c r="L10" s="217"/>
      <c r="M10" s="217"/>
      <c r="N10" s="50"/>
      <c r="O10" s="51"/>
      <c r="P10" s="234">
        <v>88</v>
      </c>
      <c r="Q10" s="53">
        <v>88</v>
      </c>
      <c r="R10" s="53"/>
      <c r="S10" s="54"/>
      <c r="T10" s="54"/>
      <c r="U10" s="496">
        <f>(I9*P10)+(J9*Q10)+(K9*R10)+(L9*S10)</f>
        <v>88</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8.5" customHeight="1" x14ac:dyDescent="0.15">
      <c r="A11" s="43">
        <v>4</v>
      </c>
      <c r="B11" s="256" t="s">
        <v>1870</v>
      </c>
      <c r="C11" s="71" t="s">
        <v>1775</v>
      </c>
      <c r="D11" s="45" t="s">
        <v>1776</v>
      </c>
      <c r="E11" s="80"/>
      <c r="F11" s="45"/>
      <c r="G11" s="46"/>
      <c r="H11" s="47"/>
      <c r="I11" s="48">
        <v>0.54</v>
      </c>
      <c r="J11" s="49">
        <v>0.46</v>
      </c>
      <c r="K11" s="49"/>
      <c r="L11" s="49"/>
      <c r="M11" s="49"/>
      <c r="N11" s="50">
        <f>SUM(I11:M11)</f>
        <v>1</v>
      </c>
      <c r="O11" s="51"/>
      <c r="P11" s="52">
        <v>8</v>
      </c>
      <c r="Q11" s="53">
        <v>8</v>
      </c>
      <c r="R11" s="53"/>
      <c r="S11" s="53"/>
      <c r="T11" s="53"/>
      <c r="U11" s="54">
        <f>ROUND(((P11*I11)+(Q11*J11)+(R11*K11)+(S11*L11)+(T11*M11)),3)</f>
        <v>8</v>
      </c>
      <c r="V11" s="55">
        <f>IF(U11&gt;=8,8,U11)</f>
        <v>8</v>
      </c>
      <c r="W11" s="57">
        <v>14977246000</v>
      </c>
      <c r="X11" s="72">
        <v>80267427000</v>
      </c>
      <c r="Y11" s="57"/>
      <c r="Z11" s="57"/>
      <c r="AA11" s="57"/>
      <c r="AB11" s="476">
        <f>(((((W11*I11)+(X11*J11)+(Y11*K11)+(Z11*L11)+(AA11*M11))/$L$2)))</f>
        <v>1.1153834800233371</v>
      </c>
      <c r="AC11" s="536">
        <f>ROUND(12*AB11,3)</f>
        <v>13.385</v>
      </c>
      <c r="AD11" s="488">
        <f>IF(AC11&gt;=12,12,AC11)</f>
        <v>12</v>
      </c>
      <c r="AE11" s="59"/>
      <c r="AF11" s="59">
        <v>0.3</v>
      </c>
      <c r="AG11" s="263">
        <v>19.8</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1769</v>
      </c>
      <c r="D12" s="844"/>
      <c r="E12" s="844"/>
      <c r="F12" s="845"/>
      <c r="G12" s="46"/>
      <c r="H12" s="47"/>
      <c r="I12" s="172"/>
      <c r="J12" s="217"/>
      <c r="K12" s="217"/>
      <c r="L12" s="217"/>
      <c r="M12" s="217"/>
      <c r="N12" s="50"/>
      <c r="O12" s="51"/>
      <c r="P12" s="234">
        <v>88</v>
      </c>
      <c r="Q12" s="53">
        <v>88</v>
      </c>
      <c r="R12" s="54"/>
      <c r="S12" s="54"/>
      <c r="T12" s="54"/>
      <c r="U12" s="496">
        <f>(I11*P12)+(J11*Q12)+(K11*R12)+(L11*S12)</f>
        <v>88</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1870</v>
      </c>
      <c r="C13" s="67" t="s">
        <v>1777</v>
      </c>
      <c r="D13" s="80" t="s">
        <v>1816</v>
      </c>
      <c r="E13" s="619"/>
      <c r="F13" s="73"/>
      <c r="G13" s="46"/>
      <c r="H13" s="47"/>
      <c r="I13" s="48">
        <v>0.7</v>
      </c>
      <c r="J13" s="49">
        <v>0.3</v>
      </c>
      <c r="K13" s="49"/>
      <c r="L13" s="49"/>
      <c r="M13" s="49"/>
      <c r="N13" s="50">
        <f>SUM(I13:M13)</f>
        <v>1</v>
      </c>
      <c r="O13" s="51"/>
      <c r="P13" s="52">
        <v>8</v>
      </c>
      <c r="Q13" s="53">
        <v>8</v>
      </c>
      <c r="R13" s="53"/>
      <c r="S13" s="53"/>
      <c r="T13" s="53"/>
      <c r="U13" s="54">
        <f>ROUND(((P13*I13)+(Q13*J13)+(R13*K13)+(S13*L13)+(T13*M13)),3)</f>
        <v>8</v>
      </c>
      <c r="V13" s="55">
        <f>IF(U13&gt;=8,8,U13)</f>
        <v>8</v>
      </c>
      <c r="W13" s="72">
        <v>57539030000</v>
      </c>
      <c r="X13" s="57">
        <v>14932933000</v>
      </c>
      <c r="Y13" s="57"/>
      <c r="Z13" s="57"/>
      <c r="AA13" s="57"/>
      <c r="AB13" s="476">
        <f>(((((W13*I13)+(X13*J13)+(Y13*K13)+(Z13*L13)+(AA13*M13))/$L$2)))</f>
        <v>1.1091009480779437</v>
      </c>
      <c r="AC13" s="536">
        <f>ROUND(12*AB13,3)</f>
        <v>13.308999999999999</v>
      </c>
      <c r="AD13" s="488">
        <f>IF(AC13&gt;=12,12,AC13)</f>
        <v>12</v>
      </c>
      <c r="AE13" s="59"/>
      <c r="AF13" s="59">
        <v>0.3</v>
      </c>
      <c r="AG13" s="263">
        <v>19.8</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1769</v>
      </c>
      <c r="D14" s="844"/>
      <c r="E14" s="844"/>
      <c r="F14" s="845"/>
      <c r="G14" s="46"/>
      <c r="H14" s="47"/>
      <c r="I14" s="172"/>
      <c r="J14" s="217"/>
      <c r="K14" s="217"/>
      <c r="L14" s="217"/>
      <c r="M14" s="217"/>
      <c r="N14" s="50"/>
      <c r="O14" s="51"/>
      <c r="P14" s="234">
        <v>88</v>
      </c>
      <c r="Q14" s="53">
        <v>88</v>
      </c>
      <c r="R14" s="53"/>
      <c r="S14" s="54"/>
      <c r="T14" s="54"/>
      <c r="U14" s="496">
        <f>(I13*P14)+(J13*Q14)+(K13*R14)+(L13*S14)</f>
        <v>88</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48.75" customHeight="1" x14ac:dyDescent="0.15">
      <c r="A15" s="43">
        <v>6</v>
      </c>
      <c r="B15" s="256" t="s">
        <v>1870</v>
      </c>
      <c r="C15" s="45" t="s">
        <v>1779</v>
      </c>
      <c r="D15" s="67" t="s">
        <v>1780</v>
      </c>
      <c r="E15" s="67" t="s">
        <v>1782</v>
      </c>
      <c r="F15" s="73"/>
      <c r="G15" s="46"/>
      <c r="H15" s="47"/>
      <c r="I15" s="48">
        <v>0.6</v>
      </c>
      <c r="J15" s="49">
        <v>0.2</v>
      </c>
      <c r="K15" s="49">
        <v>0.2</v>
      </c>
      <c r="L15" s="49"/>
      <c r="M15" s="49"/>
      <c r="N15" s="50">
        <f>SUM(I15:M15)</f>
        <v>1</v>
      </c>
      <c r="O15" s="51"/>
      <c r="P15" s="52">
        <v>8</v>
      </c>
      <c r="Q15" s="53">
        <v>8</v>
      </c>
      <c r="R15" s="53">
        <v>8</v>
      </c>
      <c r="S15" s="53"/>
      <c r="T15" s="53"/>
      <c r="U15" s="54">
        <f>ROUND(((P15*I15)+(Q15*J15)+(R15*K15)+(S15*L15)+(T15*M15)),3)</f>
        <v>8</v>
      </c>
      <c r="V15" s="55">
        <f>IF(U15&gt;=8,8,U15)</f>
        <v>8</v>
      </c>
      <c r="W15" s="57">
        <v>229675529000</v>
      </c>
      <c r="X15" s="57">
        <v>3531460000</v>
      </c>
      <c r="Y15" s="57">
        <v>17327573000</v>
      </c>
      <c r="Z15" s="57"/>
      <c r="AA15" s="57"/>
      <c r="AB15" s="476">
        <f>(((((W15*I15)+(X15*J15)+(Y15*K15)+(Z15*L15)+(AA15*M15))/$L$2)))</f>
        <v>3.5182486765784269</v>
      </c>
      <c r="AC15" s="536">
        <f>ROUND(12*AB15,3)</f>
        <v>42.219000000000001</v>
      </c>
      <c r="AD15" s="488">
        <f>IF(AC15&gt;=12,12,AC15)</f>
        <v>12</v>
      </c>
      <c r="AE15" s="59"/>
      <c r="AF15" s="59">
        <v>0.3</v>
      </c>
      <c r="AG15" s="263">
        <v>19.8</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1769</v>
      </c>
      <c r="D16" s="844"/>
      <c r="E16" s="844"/>
      <c r="F16" s="845"/>
      <c r="G16" s="46"/>
      <c r="H16" s="47"/>
      <c r="I16" s="172"/>
      <c r="J16" s="217"/>
      <c r="K16" s="217"/>
      <c r="L16" s="217"/>
      <c r="M16" s="217"/>
      <c r="N16" s="50"/>
      <c r="O16" s="51"/>
      <c r="P16" s="234">
        <v>88</v>
      </c>
      <c r="Q16" s="54">
        <v>88</v>
      </c>
      <c r="R16" s="54">
        <v>88</v>
      </c>
      <c r="S16" s="54"/>
      <c r="T16" s="54"/>
      <c r="U16" s="496">
        <f>(I15*P16)+(J15*Q16)+(K15*R16)+(L15*S16)</f>
        <v>88</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1870</v>
      </c>
      <c r="C17" s="80" t="s">
        <v>1783</v>
      </c>
      <c r="D17" s="71" t="s">
        <v>1784</v>
      </c>
      <c r="E17" s="67" t="s">
        <v>1785</v>
      </c>
      <c r="F17" s="73"/>
      <c r="G17" s="638"/>
      <c r="H17" s="47"/>
      <c r="I17" s="48">
        <v>0.6</v>
      </c>
      <c r="J17" s="49">
        <v>0.15</v>
      </c>
      <c r="K17" s="49">
        <v>0.25</v>
      </c>
      <c r="L17" s="49"/>
      <c r="M17" s="49"/>
      <c r="N17" s="50">
        <f>SUM(I17:M17)</f>
        <v>1</v>
      </c>
      <c r="O17" s="51"/>
      <c r="P17" s="52">
        <v>8</v>
      </c>
      <c r="Q17" s="53">
        <v>8</v>
      </c>
      <c r="R17" s="53">
        <v>8</v>
      </c>
      <c r="S17" s="53"/>
      <c r="T17" s="53"/>
      <c r="U17" s="54">
        <f>ROUND(((P17*I17)+(Q17*J17)+(R17*K17)+(S17*L17)+(T17*M17)),3)</f>
        <v>8</v>
      </c>
      <c r="V17" s="55">
        <f>IF(U17&gt;=8,8,U17)</f>
        <v>8</v>
      </c>
      <c r="W17" s="57">
        <v>233566701000</v>
      </c>
      <c r="X17" s="57">
        <v>3425675000</v>
      </c>
      <c r="Y17" s="57">
        <v>15476525000</v>
      </c>
      <c r="Z17" s="57"/>
      <c r="AA17" s="57"/>
      <c r="AB17" s="476">
        <f>(((((W17*I17)+(X17*J17)+(Y17*K17)+(Z17*L17)+(AA17*M17))/$L$2)))</f>
        <v>3.5813365566675013</v>
      </c>
      <c r="AC17" s="536">
        <f>ROUND(12*AB17,3)</f>
        <v>42.975999999999999</v>
      </c>
      <c r="AD17" s="488">
        <f>IF(AC17&gt;=12,12,AC17)</f>
        <v>12</v>
      </c>
      <c r="AE17" s="59"/>
      <c r="AF17" s="59">
        <v>0.3</v>
      </c>
      <c r="AG17" s="263">
        <v>19.8</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1769</v>
      </c>
      <c r="D18" s="844"/>
      <c r="E18" s="844"/>
      <c r="F18" s="845"/>
      <c r="G18" s="46"/>
      <c r="H18" s="47"/>
      <c r="I18" s="172"/>
      <c r="J18" s="217"/>
      <c r="K18" s="217"/>
      <c r="L18" s="217"/>
      <c r="M18" s="217"/>
      <c r="N18" s="50"/>
      <c r="O18" s="51"/>
      <c r="P18" s="234">
        <v>88</v>
      </c>
      <c r="Q18" s="54">
        <v>88</v>
      </c>
      <c r="R18" s="54">
        <v>88</v>
      </c>
      <c r="S18" s="54"/>
      <c r="T18" s="54"/>
      <c r="U18" s="496">
        <f>(I17*P18)+(J17*Q18)+(K17*R18)+(L17*S18)</f>
        <v>88</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60.6" customHeight="1" x14ac:dyDescent="0.15">
      <c r="A19" s="43">
        <v>8</v>
      </c>
      <c r="B19" s="256" t="s">
        <v>1870</v>
      </c>
      <c r="C19" s="80" t="s">
        <v>1786</v>
      </c>
      <c r="D19" s="67" t="s">
        <v>1787</v>
      </c>
      <c r="E19" s="71" t="s">
        <v>1788</v>
      </c>
      <c r="F19" s="45" t="s">
        <v>1789</v>
      </c>
      <c r="G19" s="46"/>
      <c r="H19" s="47" t="s">
        <v>1772</v>
      </c>
      <c r="I19" s="48">
        <v>0.5</v>
      </c>
      <c r="J19" s="49">
        <v>0.248</v>
      </c>
      <c r="K19" s="49">
        <v>0.152</v>
      </c>
      <c r="L19" s="49">
        <v>0.1</v>
      </c>
      <c r="M19" s="49"/>
      <c r="N19" s="50">
        <f>SUM(I19:M19)</f>
        <v>1</v>
      </c>
      <c r="O19" s="51"/>
      <c r="P19" s="52">
        <v>8</v>
      </c>
      <c r="Q19" s="52">
        <v>8</v>
      </c>
      <c r="R19" s="53">
        <v>8</v>
      </c>
      <c r="S19" s="53">
        <v>8</v>
      </c>
      <c r="T19" s="53"/>
      <c r="U19" s="54">
        <f>ROUND(((P19*I19)+(Q19*J19)+(R19*K19)+(S19*L19)+(T19*M19)),3)</f>
        <v>8</v>
      </c>
      <c r="V19" s="55">
        <f>IF(U19&gt;=8,8,U19)</f>
        <v>8</v>
      </c>
      <c r="W19" s="57">
        <v>816103333000</v>
      </c>
      <c r="X19" s="57">
        <v>14643377000</v>
      </c>
      <c r="Y19" s="57">
        <v>1643469000</v>
      </c>
      <c r="Z19" s="57">
        <v>19935836000</v>
      </c>
      <c r="AA19" s="57"/>
      <c r="AB19" s="710">
        <f>(((((W19*I19)+(X19*J19)+(Y19*K19)+(Z19*L19)+(AA19*M19))/$L$2)))</f>
        <v>10.25726345193625</v>
      </c>
      <c r="AC19" s="536">
        <f>ROUND(12*AB19,3)</f>
        <v>123.087</v>
      </c>
      <c r="AD19" s="488">
        <f>IF(AC19&gt;=12,12,AC19)</f>
        <v>12</v>
      </c>
      <c r="AE19" s="59"/>
      <c r="AF19" s="59">
        <v>0.3</v>
      </c>
      <c r="AG19" s="699">
        <v>20</v>
      </c>
      <c r="AH19" s="60">
        <f>V19+AD19+AG19+AE19+AF19</f>
        <v>40.299999999999997</v>
      </c>
      <c r="AI19" s="55">
        <f>IF(AH19&gt;=40,40,AH19)</f>
        <v>40</v>
      </c>
      <c r="AJ19" s="61"/>
      <c r="AK19" s="62"/>
      <c r="AL19" s="63"/>
      <c r="AM19" s="64"/>
      <c r="AN19" s="65"/>
      <c r="AO19" s="66"/>
    </row>
    <row r="20" spans="1:41" s="22" customFormat="1" ht="26.25" customHeight="1" x14ac:dyDescent="0.15">
      <c r="A20" s="177"/>
      <c r="B20" s="241"/>
      <c r="C20" s="843" t="s">
        <v>1769</v>
      </c>
      <c r="D20" s="844"/>
      <c r="E20" s="844"/>
      <c r="F20" s="845"/>
      <c r="G20" s="46"/>
      <c r="H20" s="47"/>
      <c r="I20" s="172"/>
      <c r="J20" s="217"/>
      <c r="K20" s="217"/>
      <c r="L20" s="217"/>
      <c r="M20" s="217"/>
      <c r="N20" s="50"/>
      <c r="O20" s="51"/>
      <c r="P20" s="674">
        <v>89.67</v>
      </c>
      <c r="Q20" s="676">
        <v>91.63</v>
      </c>
      <c r="R20" s="54">
        <v>88</v>
      </c>
      <c r="S20" s="676">
        <v>92.23</v>
      </c>
      <c r="T20" s="54"/>
      <c r="U20" s="496">
        <f>(I19*P20)+(J19*Q20)+(K19*R20)+(L19*S20)</f>
        <v>90.158240000000006</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4" customHeight="1" x14ac:dyDescent="0.15">
      <c r="A21" s="43">
        <v>9</v>
      </c>
      <c r="B21" s="256" t="s">
        <v>1871</v>
      </c>
      <c r="C21" s="71" t="s">
        <v>1781</v>
      </c>
      <c r="D21" s="117" t="s">
        <v>1790</v>
      </c>
      <c r="E21" s="80"/>
      <c r="F21" s="80"/>
      <c r="G21" s="542"/>
      <c r="H21" s="47" t="s">
        <v>1772</v>
      </c>
      <c r="I21" s="48">
        <v>0.5</v>
      </c>
      <c r="J21" s="49">
        <v>0.5</v>
      </c>
      <c r="K21" s="49"/>
      <c r="L21" s="49"/>
      <c r="M21" s="49"/>
      <c r="N21" s="50">
        <f>SUM(I21:M21)</f>
        <v>1</v>
      </c>
      <c r="O21" s="51"/>
      <c r="P21" s="52">
        <v>8</v>
      </c>
      <c r="Q21" s="53">
        <v>8</v>
      </c>
      <c r="R21" s="53"/>
      <c r="S21" s="53"/>
      <c r="T21" s="53"/>
      <c r="U21" s="54">
        <f>ROUND(((P21*I21)+(Q21*J21)+(R21*K21)+(S21*L21)+(T21*M21)),3)</f>
        <v>8</v>
      </c>
      <c r="V21" s="55">
        <f>IF(U21&gt;=8,8,U21)</f>
        <v>8</v>
      </c>
      <c r="W21" s="57">
        <v>13914818000</v>
      </c>
      <c r="X21" s="57">
        <v>328448752000</v>
      </c>
      <c r="Y21" s="57"/>
      <c r="Z21" s="57"/>
      <c r="AA21" s="57"/>
      <c r="AB21" s="476">
        <f>(((((W21*I21)+(X21*J21)+(Y21*K21)+(Z21*L21)+(AA21*M21))/$L$2)))</f>
        <v>4.2419516015170355</v>
      </c>
      <c r="AC21" s="536">
        <f>ROUND(12*AB21,3)</f>
        <v>50.902999999999999</v>
      </c>
      <c r="AD21" s="488">
        <f>IF(AC21&gt;=12,12,AC21)</f>
        <v>12</v>
      </c>
      <c r="AE21" s="59"/>
      <c r="AF21" s="59">
        <v>0.3</v>
      </c>
      <c r="AG21" s="699">
        <v>20</v>
      </c>
      <c r="AH21" s="60">
        <f>V21+AD21+AG21+AE21+AF21</f>
        <v>40.299999999999997</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1791</v>
      </c>
      <c r="D22" s="844"/>
      <c r="E22" s="844"/>
      <c r="F22" s="845"/>
      <c r="G22" s="46"/>
      <c r="H22" s="47"/>
      <c r="I22" s="172"/>
      <c r="J22" s="217"/>
      <c r="K22" s="217"/>
      <c r="L22" s="217"/>
      <c r="M22" s="217"/>
      <c r="N22" s="50"/>
      <c r="O22" s="51"/>
      <c r="P22" s="234">
        <v>88</v>
      </c>
      <c r="Q22" s="676">
        <v>93.38</v>
      </c>
      <c r="R22" s="54"/>
      <c r="S22" s="54"/>
      <c r="T22" s="54"/>
      <c r="U22" s="496">
        <f>(I21*P22)+(J21*Q22)+(K21*R22)+(L21*S22)</f>
        <v>90.69</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52.5" customHeight="1" x14ac:dyDescent="0.15">
      <c r="A23" s="43">
        <v>11</v>
      </c>
      <c r="B23" s="671"/>
      <c r="C23" s="45" t="s">
        <v>1792</v>
      </c>
      <c r="D23" s="71" t="s">
        <v>1793</v>
      </c>
      <c r="E23" s="77" t="s">
        <v>1828</v>
      </c>
      <c r="F23" s="45"/>
      <c r="G23" s="46"/>
      <c r="H23" s="47" t="s">
        <v>1795</v>
      </c>
      <c r="I23" s="48">
        <v>0.5</v>
      </c>
      <c r="J23" s="49">
        <v>0.25</v>
      </c>
      <c r="K23" s="49">
        <v>0.25</v>
      </c>
      <c r="L23" s="49"/>
      <c r="M23" s="49"/>
      <c r="N23" s="50">
        <f>SUM(I23:M23)</f>
        <v>1</v>
      </c>
      <c r="O23" s="51"/>
      <c r="P23" s="52">
        <v>8</v>
      </c>
      <c r="Q23" s="53">
        <v>8</v>
      </c>
      <c r="R23" s="53">
        <v>8</v>
      </c>
      <c r="S23" s="53"/>
      <c r="T23" s="53"/>
      <c r="U23" s="54">
        <f>ROUND(((P23*I23)+(Q23*J23)+(R23*K23)+(S23*L23)+(T23*M23)),3)</f>
        <v>8</v>
      </c>
      <c r="V23" s="55">
        <f>IF(U23&gt;=8,8,U23)</f>
        <v>8</v>
      </c>
      <c r="W23" s="57">
        <v>122548884000</v>
      </c>
      <c r="X23" s="57">
        <v>7702371000</v>
      </c>
      <c r="Y23" s="57">
        <v>17437569000</v>
      </c>
      <c r="Z23" s="57"/>
      <c r="AA23" s="57"/>
      <c r="AB23" s="476">
        <f>(((((W23*I23)+(X23*J23)+(Y23*K23)+(Z23*L23)+(AA23*M23))/$L$2)))</f>
        <v>1.6741490314534533</v>
      </c>
      <c r="AC23" s="536">
        <f>ROUND(12*AB23,3)</f>
        <v>20.09</v>
      </c>
      <c r="AD23" s="488">
        <f>IF(AC23&gt;=12,12,AC23)</f>
        <v>12</v>
      </c>
      <c r="AE23" s="59"/>
      <c r="AF23" s="59">
        <v>0.3</v>
      </c>
      <c r="AG23" s="699">
        <v>20</v>
      </c>
      <c r="AH23" s="60">
        <f>V23+AD23+AG23+AE23+AF23</f>
        <v>40.299999999999997</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1769</v>
      </c>
      <c r="D24" s="844"/>
      <c r="E24" s="844"/>
      <c r="F24" s="845"/>
      <c r="G24" s="46"/>
      <c r="H24" s="47"/>
      <c r="I24" s="172"/>
      <c r="J24" s="217"/>
      <c r="K24" s="217"/>
      <c r="L24" s="217"/>
      <c r="M24" s="217"/>
      <c r="N24" s="50"/>
      <c r="O24" s="51"/>
      <c r="P24" s="674">
        <v>94.48</v>
      </c>
      <c r="Q24" s="54">
        <v>88</v>
      </c>
      <c r="R24" s="54">
        <v>88</v>
      </c>
      <c r="S24" s="54"/>
      <c r="T24" s="54"/>
      <c r="U24" s="496">
        <f>(I23*P24)+(J23*Q24)+(K23*R24)+(L23*S24)</f>
        <v>91.240000000000009</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75" customHeight="1" x14ac:dyDescent="0.15">
      <c r="A25" s="43">
        <v>10</v>
      </c>
      <c r="B25" s="256" t="s">
        <v>1870</v>
      </c>
      <c r="C25" s="174" t="s">
        <v>1796</v>
      </c>
      <c r="D25" s="579" t="s">
        <v>1799</v>
      </c>
      <c r="E25" s="580" t="s">
        <v>1798</v>
      </c>
      <c r="F25" s="80"/>
      <c r="G25" s="46"/>
      <c r="H25" s="175" t="s">
        <v>1806</v>
      </c>
      <c r="I25" s="48">
        <v>0.6</v>
      </c>
      <c r="J25" s="49">
        <v>0.3</v>
      </c>
      <c r="K25" s="49">
        <v>0.1</v>
      </c>
      <c r="L25" s="49"/>
      <c r="M25" s="49"/>
      <c r="N25" s="50">
        <f>SUM(I25:M25)</f>
        <v>0.99999999999999989</v>
      </c>
      <c r="O25" s="51"/>
      <c r="P25" s="52">
        <v>8</v>
      </c>
      <c r="Q25" s="53">
        <v>8</v>
      </c>
      <c r="R25" s="53">
        <v>8</v>
      </c>
      <c r="S25" s="53"/>
      <c r="T25" s="53"/>
      <c r="U25" s="54">
        <f>ROUND(((P25*I25)+(Q25*J25)+(R25*K25)+(S25*L25)+(T25*M25)),3)</f>
        <v>8</v>
      </c>
      <c r="V25" s="55">
        <f>IF(U25&gt;=8,8,U25)</f>
        <v>8</v>
      </c>
      <c r="W25" s="57">
        <v>618668065000</v>
      </c>
      <c r="X25" s="57">
        <v>24296161000</v>
      </c>
      <c r="Y25" s="57">
        <v>4319931000</v>
      </c>
      <c r="Z25" s="57"/>
      <c r="AA25" s="57"/>
      <c r="AB25" s="476">
        <f>(((((W25*I25)+(X25*J25)+(Y25*K25)+(Z25*L25)+(AA25*M25))/$L$2)))</f>
        <v>9.3898274808987789</v>
      </c>
      <c r="AC25" s="536">
        <f>ROUND(12*AB25,3)</f>
        <v>112.678</v>
      </c>
      <c r="AD25" s="488">
        <f>IF(AC25&gt;=12,12,AC25)</f>
        <v>12</v>
      </c>
      <c r="AE25" s="182"/>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1769</v>
      </c>
      <c r="D26" s="844"/>
      <c r="E26" s="844"/>
      <c r="F26" s="845"/>
      <c r="G26" s="46"/>
      <c r="H26" s="47"/>
      <c r="I26" s="172"/>
      <c r="J26" s="217"/>
      <c r="K26" s="217"/>
      <c r="L26" s="217"/>
      <c r="M26" s="217"/>
      <c r="N26" s="50"/>
      <c r="O26" s="51"/>
      <c r="P26" s="53">
        <v>88</v>
      </c>
      <c r="Q26" s="54">
        <v>88</v>
      </c>
      <c r="R26" s="54">
        <v>88</v>
      </c>
      <c r="S26" s="54"/>
      <c r="T26" s="54"/>
      <c r="U26" s="496">
        <f>(I25*P26)+(J25*Q26)+(K25*R26)+(L25*S26)</f>
        <v>87.999999999999986</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1870</v>
      </c>
      <c r="C27" s="73" t="s">
        <v>1800</v>
      </c>
      <c r="D27" s="77" t="s">
        <v>1797</v>
      </c>
      <c r="E27" s="46"/>
      <c r="F27" s="691"/>
      <c r="G27" s="80"/>
      <c r="H27" s="47" t="s">
        <v>1772</v>
      </c>
      <c r="I27" s="48">
        <v>0.51</v>
      </c>
      <c r="J27" s="49">
        <v>0.49</v>
      </c>
      <c r="K27" s="49"/>
      <c r="L27" s="217"/>
      <c r="M27" s="217"/>
      <c r="N27" s="50">
        <f>SUM(I27:M27)</f>
        <v>1</v>
      </c>
      <c r="O27" s="51"/>
      <c r="P27" s="52">
        <v>8</v>
      </c>
      <c r="Q27" s="53">
        <v>8</v>
      </c>
      <c r="R27" s="53"/>
      <c r="S27" s="53"/>
      <c r="T27" s="53"/>
      <c r="U27" s="54">
        <f>ROUND(((P27*I27)+(Q27*J27)+(R27*K27)+(S27*L27)+(T27*M27)),3)</f>
        <v>8</v>
      </c>
      <c r="V27" s="55">
        <f>IF(U27&gt;=8,8,U27)</f>
        <v>8</v>
      </c>
      <c r="W27" s="57">
        <v>227887155000</v>
      </c>
      <c r="X27" s="57">
        <v>18685183000</v>
      </c>
      <c r="Y27" s="57"/>
      <c r="Z27" s="57"/>
      <c r="AA27" s="57"/>
      <c r="AB27" s="476">
        <f>(((((W27*I27)+(X27*J27)+(Y27*K27)+(Z27*L27)+(AA27*M27))/$L$2)))</f>
        <v>3.1069205665550754</v>
      </c>
      <c r="AC27" s="536">
        <f>ROUND(12*AB27,3)</f>
        <v>37.283000000000001</v>
      </c>
      <c r="AD27" s="488">
        <f>IF(AC27&gt;=12,12,AC27)</f>
        <v>12</v>
      </c>
      <c r="AE27" s="59"/>
      <c r="AF27" s="59">
        <v>0.3</v>
      </c>
      <c r="AG27" s="699">
        <v>20</v>
      </c>
      <c r="AH27" s="60">
        <f>V27+AD27+AG27+AE27+AF27</f>
        <v>40.299999999999997</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1769</v>
      </c>
      <c r="D28" s="844"/>
      <c r="E28" s="844"/>
      <c r="F28" s="845"/>
      <c r="G28" s="46"/>
      <c r="H28" s="47"/>
      <c r="I28" s="172"/>
      <c r="J28" s="217"/>
      <c r="K28" s="217"/>
      <c r="L28" s="217"/>
      <c r="M28" s="217"/>
      <c r="N28" s="50"/>
      <c r="O28" s="51"/>
      <c r="P28" s="234">
        <v>88</v>
      </c>
      <c r="Q28" s="676">
        <v>92.52</v>
      </c>
      <c r="R28" s="54"/>
      <c r="S28" s="54"/>
      <c r="T28" s="54"/>
      <c r="U28" s="496">
        <f>(I27*P28)+(J27*Q28)+(K27*R28)+(L27*S28)</f>
        <v>90.214799999999997</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 customHeight="1" x14ac:dyDescent="0.15">
      <c r="A29" s="43">
        <v>13</v>
      </c>
      <c r="B29" s="256" t="s">
        <v>1870</v>
      </c>
      <c r="C29" s="80" t="s">
        <v>1801</v>
      </c>
      <c r="D29" s="67" t="s">
        <v>1802</v>
      </c>
      <c r="E29" s="71" t="s">
        <v>1803</v>
      </c>
      <c r="F29" s="45"/>
      <c r="G29" s="80"/>
      <c r="H29" s="47"/>
      <c r="I29" s="48">
        <v>0.6</v>
      </c>
      <c r="J29" s="49">
        <v>0.2</v>
      </c>
      <c r="K29" s="49">
        <v>0.2</v>
      </c>
      <c r="L29" s="49"/>
      <c r="M29" s="49"/>
      <c r="N29" s="50">
        <f>SUM(I29:M29)</f>
        <v>1</v>
      </c>
      <c r="O29" s="51"/>
      <c r="P29" s="52">
        <v>8</v>
      </c>
      <c r="Q29" s="53">
        <v>8</v>
      </c>
      <c r="R29" s="53">
        <v>8</v>
      </c>
      <c r="S29" s="53"/>
      <c r="T29" s="53"/>
      <c r="U29" s="54">
        <f>ROUND(((P29*I29)+(Q29*J29)+(R29*K29)+(S29*L29)+(T29*M29)),3)</f>
        <v>8</v>
      </c>
      <c r="V29" s="55">
        <f>IF(U29&gt;=8,8,U29)</f>
        <v>8</v>
      </c>
      <c r="W29" s="57">
        <v>75890281000</v>
      </c>
      <c r="X29" s="57">
        <v>3530749000</v>
      </c>
      <c r="Y29" s="57">
        <v>9901200000</v>
      </c>
      <c r="Z29" s="57"/>
      <c r="AA29" s="57"/>
      <c r="AB29" s="551">
        <f>(((((W29*I29)+(X29*J29)+(Y29*K29)+(Z29*L29)+(AA29*M29))/$L$2)))</f>
        <v>1.1949243018521261</v>
      </c>
      <c r="AC29" s="536">
        <f>ROUND(12*AB29,3)</f>
        <v>14.339</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1769</v>
      </c>
      <c r="D30" s="844"/>
      <c r="E30" s="844"/>
      <c r="F30" s="845"/>
      <c r="G30" s="46"/>
      <c r="H30" s="47"/>
      <c r="I30" s="172"/>
      <c r="J30" s="217"/>
      <c r="K30" s="217"/>
      <c r="L30" s="217"/>
      <c r="M30" s="217"/>
      <c r="N30" s="50"/>
      <c r="O30" s="51"/>
      <c r="P30" s="23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75" customHeight="1" x14ac:dyDescent="0.15">
      <c r="A31" s="43">
        <v>14</v>
      </c>
      <c r="B31" s="256" t="s">
        <v>1870</v>
      </c>
      <c r="C31" s="580" t="s">
        <v>1804</v>
      </c>
      <c r="D31" s="665" t="s">
        <v>1805</v>
      </c>
      <c r="E31" s="104"/>
      <c r="F31" s="80"/>
      <c r="G31" s="80"/>
      <c r="H31" s="175" t="s">
        <v>1806</v>
      </c>
      <c r="I31" s="48">
        <v>0.7</v>
      </c>
      <c r="J31" s="49">
        <v>0.3</v>
      </c>
      <c r="K31" s="49"/>
      <c r="L31" s="49"/>
      <c r="M31" s="49"/>
      <c r="N31" s="50">
        <f>SUM(I31:M31)</f>
        <v>1</v>
      </c>
      <c r="O31" s="51"/>
      <c r="P31" s="52">
        <v>8</v>
      </c>
      <c r="Q31" s="53">
        <v>8</v>
      </c>
      <c r="R31" s="53"/>
      <c r="S31" s="53"/>
      <c r="T31" s="53"/>
      <c r="U31" s="54">
        <f>ROUND(((P31*I31)+(Q31*J31)+(R31*K31)+(S31*L31)+(T31*M31)),3)</f>
        <v>8</v>
      </c>
      <c r="V31" s="55">
        <f>IF(U31&gt;=8,8,U31)</f>
        <v>8</v>
      </c>
      <c r="W31" s="57">
        <v>52502259000</v>
      </c>
      <c r="X31" s="57">
        <v>15345190000</v>
      </c>
      <c r="Y31" s="57"/>
      <c r="Z31" s="57"/>
      <c r="AA31" s="57"/>
      <c r="AB31" s="476">
        <f>(((((W31*I31)+(X31*J31)+(Y31*K31)+(Z31*L31)+(AA31*M31))/$L$2)))</f>
        <v>1.0247965059053654</v>
      </c>
      <c r="AC31" s="536">
        <f>ROUND(12*AB31,3)</f>
        <v>12.298</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1769</v>
      </c>
      <c r="D32" s="844"/>
      <c r="E32" s="844"/>
      <c r="F32" s="845"/>
      <c r="G32" s="46"/>
      <c r="H32" s="47"/>
      <c r="I32" s="172"/>
      <c r="J32" s="217"/>
      <c r="K32" s="217"/>
      <c r="L32" s="217"/>
      <c r="M32" s="217"/>
      <c r="N32" s="50"/>
      <c r="O32" s="51"/>
      <c r="P32" s="234">
        <v>88</v>
      </c>
      <c r="Q32" s="54">
        <v>88</v>
      </c>
      <c r="R32" s="54"/>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671"/>
      <c r="C33" s="67" t="s">
        <v>1794</v>
      </c>
      <c r="D33" s="73" t="s">
        <v>1808</v>
      </c>
      <c r="E33" s="45" t="s">
        <v>1778</v>
      </c>
      <c r="F33" s="80"/>
      <c r="G33" s="632"/>
      <c r="H33" s="47"/>
      <c r="I33" s="48">
        <v>0.5</v>
      </c>
      <c r="J33" s="49">
        <v>0.4</v>
      </c>
      <c r="K33" s="49">
        <v>0.1</v>
      </c>
      <c r="L33" s="49"/>
      <c r="M33" s="49"/>
      <c r="N33" s="50">
        <f>SUM(I33:M33)</f>
        <v>1</v>
      </c>
      <c r="O33" s="51"/>
      <c r="P33" s="52">
        <v>8</v>
      </c>
      <c r="Q33" s="53">
        <v>8</v>
      </c>
      <c r="R33" s="53">
        <v>8</v>
      </c>
      <c r="S33" s="53"/>
      <c r="T33" s="53"/>
      <c r="U33" s="54">
        <f>ROUND(((P33*I33)+(Q33*J33)+(R33*K33)+(S33*L33)+(T33*M33)),3)</f>
        <v>8</v>
      </c>
      <c r="V33" s="55">
        <f>IF(U33&gt;=8,8,U33)</f>
        <v>8</v>
      </c>
      <c r="W33" s="57">
        <v>7882757000</v>
      </c>
      <c r="X33" s="57">
        <v>130509297000</v>
      </c>
      <c r="Y33" s="57">
        <v>18715212000</v>
      </c>
      <c r="Z33" s="57"/>
      <c r="AA33" s="57"/>
      <c r="AB33" s="476">
        <f>(((((W33*I33)+(X33*J33)+(Y33*K33)+(Z33*L33)+(AA33*M33))/$L$2)))</f>
        <v>1.4376745035149499</v>
      </c>
      <c r="AC33" s="536">
        <f>ROUND(12*AB33,3)</f>
        <v>17.251999999999999</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1769</v>
      </c>
      <c r="D34" s="844"/>
      <c r="E34" s="844"/>
      <c r="F34" s="845"/>
      <c r="G34" s="46"/>
      <c r="H34" s="47"/>
      <c r="I34" s="172"/>
      <c r="J34" s="217"/>
      <c r="K34" s="217"/>
      <c r="L34" s="217"/>
      <c r="M34" s="217"/>
      <c r="N34" s="50"/>
      <c r="O34" s="51"/>
      <c r="P34" s="234">
        <v>88</v>
      </c>
      <c r="Q34" s="234">
        <v>88</v>
      </c>
      <c r="R34" s="234">
        <v>88</v>
      </c>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1870</v>
      </c>
      <c r="C35" s="117" t="s">
        <v>1810</v>
      </c>
      <c r="D35" s="77" t="s">
        <v>1811</v>
      </c>
      <c r="E35" s="579" t="s">
        <v>1812</v>
      </c>
      <c r="F35" s="80"/>
      <c r="G35" s="80"/>
      <c r="H35" s="175" t="s">
        <v>1806</v>
      </c>
      <c r="I35" s="48">
        <v>0.6</v>
      </c>
      <c r="J35" s="49">
        <v>0.2</v>
      </c>
      <c r="K35" s="49">
        <v>0.2</v>
      </c>
      <c r="L35" s="49"/>
      <c r="M35" s="49"/>
      <c r="N35" s="50">
        <f>SUM(I35:M35)</f>
        <v>1</v>
      </c>
      <c r="O35" s="51"/>
      <c r="P35" s="52">
        <v>8</v>
      </c>
      <c r="Q35" s="53">
        <v>8</v>
      </c>
      <c r="R35" s="53">
        <v>8</v>
      </c>
      <c r="S35" s="53"/>
      <c r="T35" s="53"/>
      <c r="U35" s="54">
        <f>ROUND(((P35*I35)+(Q35*J35)+(R35*K35)+(S35*L35)+(T35*M35)),3)</f>
        <v>8</v>
      </c>
      <c r="V35" s="55">
        <f>IF(U35&gt;=8,8,U35)</f>
        <v>8</v>
      </c>
      <c r="W35" s="57">
        <v>139068887000</v>
      </c>
      <c r="X35" s="57">
        <v>15552245000</v>
      </c>
      <c r="Y35" s="57">
        <v>13238721000</v>
      </c>
      <c r="Z35" s="57"/>
      <c r="AA35" s="57"/>
      <c r="AB35" s="476">
        <f>(((((W35*I35)+(X35*J35)+(Y35*K35)+(Z35*L35)+(AA35*M35))/$L$2)))</f>
        <v>2.2103991357789003</v>
      </c>
      <c r="AC35" s="536">
        <f>ROUND(12*AB35,3)</f>
        <v>26.524999999999999</v>
      </c>
      <c r="AD35" s="488">
        <f>IF(AC35&gt;=12,12,AC35)</f>
        <v>12</v>
      </c>
      <c r="AE35" s="59"/>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1769</v>
      </c>
      <c r="D36" s="844"/>
      <c r="E36" s="844"/>
      <c r="F36" s="845"/>
      <c r="G36" s="46"/>
      <c r="H36" s="47"/>
      <c r="I36" s="172"/>
      <c r="J36" s="217"/>
      <c r="K36" s="217"/>
      <c r="L36" s="217"/>
      <c r="M36" s="217"/>
      <c r="N36" s="50"/>
      <c r="O36" s="51"/>
      <c r="P36" s="234">
        <v>88</v>
      </c>
      <c r="Q36" s="54">
        <v>88</v>
      </c>
      <c r="R36" s="54">
        <v>88</v>
      </c>
      <c r="S36" s="54"/>
      <c r="T36" s="54"/>
      <c r="U36" s="496">
        <f>(I35*P36)+(J35*Q36)+(K35*R36)+(L35*S36)</f>
        <v>88</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48.75" customHeight="1" x14ac:dyDescent="0.15">
      <c r="A37" s="43">
        <v>17</v>
      </c>
      <c r="B37" s="256" t="s">
        <v>1870</v>
      </c>
      <c r="C37" s="117" t="s">
        <v>1813</v>
      </c>
      <c r="D37" s="665" t="s">
        <v>1814</v>
      </c>
      <c r="E37" s="45" t="s">
        <v>1815</v>
      </c>
      <c r="F37" s="104"/>
      <c r="G37" s="46"/>
      <c r="H37" s="175" t="s">
        <v>1806</v>
      </c>
      <c r="I37" s="48">
        <v>0.5</v>
      </c>
      <c r="J37" s="49">
        <v>0.4</v>
      </c>
      <c r="K37" s="49">
        <v>0.1</v>
      </c>
      <c r="L37" s="217"/>
      <c r="M37" s="49"/>
      <c r="N37" s="50">
        <f>SUM(I37:M37)</f>
        <v>1</v>
      </c>
      <c r="O37" s="51"/>
      <c r="P37" s="52">
        <v>8</v>
      </c>
      <c r="Q37" s="53">
        <v>8</v>
      </c>
      <c r="R37" s="53">
        <v>8</v>
      </c>
      <c r="S37" s="53"/>
      <c r="T37" s="53"/>
      <c r="U37" s="54">
        <f>ROUND(((P37*I37)+(Q37*J37)+(R37*K37)+(S37*L37)+(T37*M37)),3)</f>
        <v>8</v>
      </c>
      <c r="V37" s="55">
        <f>IF(U37&gt;=8,8,U37)</f>
        <v>8</v>
      </c>
      <c r="W37" s="57">
        <v>101360213000</v>
      </c>
      <c r="X37" s="57">
        <v>8139504000</v>
      </c>
      <c r="Y37" s="57">
        <v>6087525000</v>
      </c>
      <c r="Z37" s="57"/>
      <c r="AA37" s="57"/>
      <c r="AB37" s="476">
        <f>(((((W37*I37)+(X37*J37)+(Y37*K37)+(Z37*L37)+(AA37*M37))/$L$2)))</f>
        <v>1.3516380284641452</v>
      </c>
      <c r="AC37" s="536">
        <f>ROUND(12*AB37,3)</f>
        <v>16.22</v>
      </c>
      <c r="AD37" s="488">
        <f>IF(AC37&gt;=12,12,AC37)</f>
        <v>12</v>
      </c>
      <c r="AE37" s="182"/>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1769</v>
      </c>
      <c r="D38" s="844"/>
      <c r="E38" s="844"/>
      <c r="F38" s="845"/>
      <c r="G38" s="46"/>
      <c r="H38" s="47"/>
      <c r="I38" s="172"/>
      <c r="J38" s="217"/>
      <c r="K38" s="217"/>
      <c r="L38" s="217"/>
      <c r="M38" s="217"/>
      <c r="N38" s="50"/>
      <c r="O38" s="51"/>
      <c r="P38" s="234">
        <v>88</v>
      </c>
      <c r="Q38" s="234">
        <v>88</v>
      </c>
      <c r="R38" s="234">
        <v>88</v>
      </c>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v>18</v>
      </c>
      <c r="B39" s="256" t="s">
        <v>1869</v>
      </c>
      <c r="C39" s="45" t="s">
        <v>1809</v>
      </c>
      <c r="D39" s="67" t="s">
        <v>1817</v>
      </c>
      <c r="E39" s="80"/>
      <c r="F39" s="45"/>
      <c r="G39" s="80"/>
      <c r="H39" s="47"/>
      <c r="I39" s="48">
        <v>0.5</v>
      </c>
      <c r="J39" s="49">
        <v>0.5</v>
      </c>
      <c r="K39" s="49"/>
      <c r="L39" s="49"/>
      <c r="M39" s="49"/>
      <c r="N39" s="50">
        <f>SUM(I39:M39)</f>
        <v>1</v>
      </c>
      <c r="O39" s="51"/>
      <c r="P39" s="52">
        <v>8</v>
      </c>
      <c r="Q39" s="53">
        <v>8</v>
      </c>
      <c r="R39" s="53"/>
      <c r="S39" s="53"/>
      <c r="T39" s="53"/>
      <c r="U39" s="54">
        <f>ROUND(((P39*I39)+(Q39*J39)+(R39*K39)+(S39*L39)+(T39*M39)),3)</f>
        <v>8</v>
      </c>
      <c r="V39" s="55">
        <f>IF(U39&gt;=8,8,U39)</f>
        <v>8</v>
      </c>
      <c r="W39" s="57">
        <v>39588420000</v>
      </c>
      <c r="X39" s="57">
        <v>103344394000</v>
      </c>
      <c r="Y39" s="57"/>
      <c r="Z39" s="57"/>
      <c r="AA39" s="57"/>
      <c r="AB39" s="476">
        <f>(((((W39*I39)+(X39*J39)+(Y39*K39)+(Z39*L39)+(AA39*M39))/$L$2)))</f>
        <v>1.7709655243302802</v>
      </c>
      <c r="AC39" s="536">
        <f>ROUND(12*AB39,3)</f>
        <v>21.251999999999999</v>
      </c>
      <c r="AD39" s="488">
        <f>IF(AC39&gt;=12,12,AC39)</f>
        <v>12</v>
      </c>
      <c r="AE39" s="59"/>
      <c r="AF39" s="59">
        <v>0.3</v>
      </c>
      <c r="AG39" s="263">
        <v>19.8</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1769</v>
      </c>
      <c r="D40" s="844"/>
      <c r="E40" s="844"/>
      <c r="F40" s="845"/>
      <c r="G40" s="46"/>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1869</v>
      </c>
      <c r="C41" s="67" t="s">
        <v>1818</v>
      </c>
      <c r="D41" s="174" t="s">
        <v>1819</v>
      </c>
      <c r="E41" s="80"/>
      <c r="F41" s="45"/>
      <c r="G41" s="632"/>
      <c r="H41" s="175" t="s">
        <v>1806</v>
      </c>
      <c r="I41" s="48">
        <v>0.51</v>
      </c>
      <c r="J41" s="49">
        <v>0.49</v>
      </c>
      <c r="K41" s="49"/>
      <c r="L41" s="49"/>
      <c r="M41" s="49"/>
      <c r="N41" s="50">
        <f>SUM(I41:M41)</f>
        <v>1</v>
      </c>
      <c r="O41" s="51"/>
      <c r="P41" s="52">
        <v>8</v>
      </c>
      <c r="Q41" s="53">
        <v>8</v>
      </c>
      <c r="R41" s="53"/>
      <c r="S41" s="53"/>
      <c r="T41" s="53"/>
      <c r="U41" s="54">
        <f>ROUND(((P41*I41)+(Q41*J41)+(R41*K41)+(S41*L41)+(T41*M41)),3)</f>
        <v>8</v>
      </c>
      <c r="V41" s="55">
        <f>IF(U41&gt;=8,8,U41)</f>
        <v>8</v>
      </c>
      <c r="W41" s="57">
        <v>27594070000</v>
      </c>
      <c r="X41" s="57">
        <v>58909982000</v>
      </c>
      <c r="Y41" s="57"/>
      <c r="Z41" s="57"/>
      <c r="AA41" s="57"/>
      <c r="AB41" s="476">
        <f>(((((W41*I41)+(X41*J41)+(Y41*K41)+(Z41*L41)+(AA41*M41))/$L$2)))</f>
        <v>1.0640419196992414</v>
      </c>
      <c r="AC41" s="536">
        <f>ROUND(12*AB41,3)</f>
        <v>12.769</v>
      </c>
      <c r="AD41" s="488">
        <f>IF(AC41&gt;=12,12,AC41)</f>
        <v>12</v>
      </c>
      <c r="AE41" s="59"/>
      <c r="AF41" s="59">
        <v>0.3</v>
      </c>
      <c r="AG41" s="263">
        <v>19.8</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43" t="s">
        <v>1769</v>
      </c>
      <c r="D42" s="844"/>
      <c r="E42" s="844"/>
      <c r="F42" s="845"/>
      <c r="G42" s="46"/>
      <c r="H42" s="47"/>
      <c r="I42" s="172"/>
      <c r="J42" s="217"/>
      <c r="K42" s="217"/>
      <c r="L42" s="217"/>
      <c r="M42" s="217"/>
      <c r="N42" s="50"/>
      <c r="O42" s="51"/>
      <c r="P42" s="234">
        <v>88</v>
      </c>
      <c r="Q42" s="234">
        <v>88</v>
      </c>
      <c r="R42" s="234"/>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v>20</v>
      </c>
      <c r="B43" s="256" t="s">
        <v>1870</v>
      </c>
      <c r="C43" s="80" t="s">
        <v>1820</v>
      </c>
      <c r="D43" s="71" t="s">
        <v>1821</v>
      </c>
      <c r="E43" s="45" t="s">
        <v>1822</v>
      </c>
      <c r="F43" s="550"/>
      <c r="G43" s="80"/>
      <c r="H43" s="47"/>
      <c r="I43" s="48">
        <v>0.5</v>
      </c>
      <c r="J43" s="49">
        <v>0.4</v>
      </c>
      <c r="K43" s="49">
        <v>0.1</v>
      </c>
      <c r="L43" s="49"/>
      <c r="M43" s="49"/>
      <c r="N43" s="50">
        <f>SUM(I43:M43)</f>
        <v>1</v>
      </c>
      <c r="O43" s="51"/>
      <c r="P43" s="52">
        <v>8</v>
      </c>
      <c r="Q43" s="53">
        <v>8</v>
      </c>
      <c r="R43" s="53">
        <v>8</v>
      </c>
      <c r="S43" s="53"/>
      <c r="T43" s="53"/>
      <c r="U43" s="54">
        <f>ROUND(((P43*I43)+(Q43*J43)+(R43*K43)+(S43*L43)+(T43*M43)),3)</f>
        <v>8</v>
      </c>
      <c r="V43" s="55">
        <f>IF(U43&gt;=8,8,U43)</f>
        <v>8</v>
      </c>
      <c r="W43" s="57">
        <v>172249167000</v>
      </c>
      <c r="X43" s="57">
        <v>7355419000</v>
      </c>
      <c r="Y43" s="57">
        <v>3664456000</v>
      </c>
      <c r="Z43" s="57"/>
      <c r="AA43" s="57"/>
      <c r="AB43" s="476">
        <f>(((((W43*I43)+(X43*J43)+(Y43*K43)+(Z43*L43)+(AA43*M43))/$L$2)))</f>
        <v>2.216189602009075</v>
      </c>
      <c r="AC43" s="536">
        <f>ROUND(12*AB43,3)</f>
        <v>26.594000000000001</v>
      </c>
      <c r="AD43" s="488">
        <f>IF(AC43&gt;=12,12,AC43)</f>
        <v>12</v>
      </c>
      <c r="AE43" s="59"/>
      <c r="AF43" s="59">
        <v>0.3</v>
      </c>
      <c r="AG43" s="263">
        <v>19.8</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1769</v>
      </c>
      <c r="D44" s="844"/>
      <c r="E44" s="844"/>
      <c r="F44" s="845"/>
      <c r="G44" s="46"/>
      <c r="H44" s="47"/>
      <c r="I44" s="172"/>
      <c r="J44" s="217"/>
      <c r="K44" s="217"/>
      <c r="L44" s="217"/>
      <c r="M44" s="217"/>
      <c r="N44" s="50"/>
      <c r="O44" s="51"/>
      <c r="P44" s="674">
        <v>89.67</v>
      </c>
      <c r="Q44" s="54">
        <v>88</v>
      </c>
      <c r="R44" s="54">
        <v>88</v>
      </c>
      <c r="S44" s="54"/>
      <c r="T44" s="54"/>
      <c r="U44" s="496">
        <f>(I43*P44)+(J43*Q44)+(K43*R44)+(L43*S44)</f>
        <v>88.834999999999994</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v>21</v>
      </c>
      <c r="B45" s="256" t="s">
        <v>1869</v>
      </c>
      <c r="C45" s="67" t="s">
        <v>1823</v>
      </c>
      <c r="D45" s="45" t="s">
        <v>1824</v>
      </c>
      <c r="E45" s="664"/>
      <c r="F45" s="550"/>
      <c r="G45" s="80"/>
      <c r="H45" s="47"/>
      <c r="I45" s="48">
        <v>0.51</v>
      </c>
      <c r="J45" s="49">
        <v>0.49</v>
      </c>
      <c r="K45" s="49"/>
      <c r="L45" s="49"/>
      <c r="M45" s="49"/>
      <c r="N45" s="50">
        <f>SUM(I45:M45)</f>
        <v>1</v>
      </c>
      <c r="O45" s="51"/>
      <c r="P45" s="52">
        <v>8</v>
      </c>
      <c r="Q45" s="53">
        <v>8</v>
      </c>
      <c r="R45" s="53"/>
      <c r="S45" s="53"/>
      <c r="T45" s="53"/>
      <c r="U45" s="54">
        <f>ROUND(((P45*I45)+(Q45*J45)+(R45*K45)+(S45*L45)+(T45*M45)),3)</f>
        <v>8</v>
      </c>
      <c r="V45" s="55">
        <f>IF(U45&gt;=8,8,U45)</f>
        <v>8</v>
      </c>
      <c r="W45" s="57">
        <v>17523143000</v>
      </c>
      <c r="X45" s="57">
        <v>78106522000</v>
      </c>
      <c r="Y45" s="57"/>
      <c r="Z45" s="57"/>
      <c r="AA45" s="57"/>
      <c r="AB45" s="476">
        <f>(((((W45*I45)+(X45*J45)+(Y45*K45)+(Z45*L45)+(AA45*M45))/$L$2)))</f>
        <v>1.1698574569946223</v>
      </c>
      <c r="AC45" s="536">
        <f>ROUND(12*AB45,3)</f>
        <v>14.038</v>
      </c>
      <c r="AD45" s="488">
        <f>IF(AC45&gt;=12,12,AC45)</f>
        <v>12</v>
      </c>
      <c r="AE45" s="59"/>
      <c r="AF45" s="59">
        <v>0.3</v>
      </c>
      <c r="AG45" s="263">
        <v>19.8</v>
      </c>
      <c r="AH45" s="60">
        <f>V45+AD45+AG45+AE45+AF45</f>
        <v>40.099999999999994</v>
      </c>
      <c r="AI45" s="55">
        <f>IF(AH45&gt;=40,40,AH45)</f>
        <v>40</v>
      </c>
      <c r="AJ45" s="61"/>
      <c r="AK45" s="62"/>
      <c r="AL45" s="63"/>
      <c r="AM45" s="64"/>
      <c r="AN45" s="65"/>
      <c r="AO45" s="66"/>
    </row>
    <row r="46" spans="1:41" s="22" customFormat="1" ht="26.25" customHeight="1" x14ac:dyDescent="0.15">
      <c r="A46" s="177"/>
      <c r="B46" s="241"/>
      <c r="C46" s="843" t="s">
        <v>1769</v>
      </c>
      <c r="D46" s="844"/>
      <c r="E46" s="844"/>
      <c r="F46" s="845"/>
      <c r="G46" s="46"/>
      <c r="H46" s="47"/>
      <c r="I46" s="172"/>
      <c r="J46" s="217"/>
      <c r="K46" s="217"/>
      <c r="L46" s="217"/>
      <c r="M46" s="217"/>
      <c r="N46" s="50"/>
      <c r="O46" s="51"/>
      <c r="P46" s="234">
        <v>88</v>
      </c>
      <c r="Q46" s="54">
        <v>88</v>
      </c>
      <c r="R46" s="53"/>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1869</v>
      </c>
      <c r="C47" s="45" t="s">
        <v>1825</v>
      </c>
      <c r="D47" s="71" t="s">
        <v>1826</v>
      </c>
      <c r="E47" s="46"/>
      <c r="F47" s="45"/>
      <c r="G47" s="80"/>
      <c r="H47" s="175"/>
      <c r="I47" s="48">
        <v>0.6</v>
      </c>
      <c r="J47" s="49">
        <v>0.4</v>
      </c>
      <c r="K47" s="49"/>
      <c r="L47" s="217"/>
      <c r="M47" s="49"/>
      <c r="N47" s="50">
        <f>SUM(I47:M47)</f>
        <v>1</v>
      </c>
      <c r="O47" s="51"/>
      <c r="P47" s="52">
        <v>8</v>
      </c>
      <c r="Q47" s="53">
        <v>8</v>
      </c>
      <c r="R47" s="53"/>
      <c r="S47" s="53"/>
      <c r="T47" s="53"/>
      <c r="U47" s="54">
        <f>ROUND(((P47*I47)+(Q47*J47)+(R47*K47)+(S47*L47)+(T47*M47)),3)</f>
        <v>8</v>
      </c>
      <c r="V47" s="55">
        <f>IF(U47&gt;=8,8,U47)</f>
        <v>8</v>
      </c>
      <c r="W47" s="57">
        <v>50267041000</v>
      </c>
      <c r="X47" s="57">
        <v>36722664000</v>
      </c>
      <c r="Y47" s="57"/>
      <c r="Z47" s="57"/>
      <c r="AA47" s="57"/>
      <c r="AB47" s="476">
        <f>(((((W47*I47)+(X47*J47)+(Y47*K47)+(Z47*L47)+(AA47*M47))/$L$2)))</f>
        <v>1.1113829569588394</v>
      </c>
      <c r="AC47" s="536">
        <f>ROUND(12*AB47,3)</f>
        <v>13.337</v>
      </c>
      <c r="AD47" s="488">
        <f>IF(AC47&gt;=12,12,AC47)</f>
        <v>12</v>
      </c>
      <c r="AE47" s="182"/>
      <c r="AF47" s="59">
        <v>0.3</v>
      </c>
      <c r="AG47" s="263">
        <v>19.8</v>
      </c>
      <c r="AH47" s="60">
        <f>V47+AD47+AG47+AE47+AF47</f>
        <v>40.099999999999994</v>
      </c>
      <c r="AI47" s="55">
        <f>IF(AH47&gt;=40,40,AH47)</f>
        <v>40</v>
      </c>
      <c r="AJ47" s="61"/>
      <c r="AK47" s="62"/>
      <c r="AL47" s="63"/>
      <c r="AM47" s="64">
        <f>100%+AL47</f>
        <v>1</v>
      </c>
      <c r="AN47" s="65">
        <f>ROUNDUP((($E$2*AM47-$AN$4)*AJ47+$AN$4),-3)</f>
        <v>0</v>
      </c>
      <c r="AO47" s="66"/>
    </row>
    <row r="48" spans="1:41" s="22" customFormat="1" ht="26.25" customHeight="1" x14ac:dyDescent="0.15">
      <c r="A48" s="177"/>
      <c r="B48" s="241"/>
      <c r="C48" s="843" t="s">
        <v>1769</v>
      </c>
      <c r="D48" s="844"/>
      <c r="E48" s="844"/>
      <c r="F48" s="845"/>
      <c r="G48" s="46"/>
      <c r="H48" s="47"/>
      <c r="I48" s="172"/>
      <c r="J48" s="217"/>
      <c r="K48" s="217"/>
      <c r="L48" s="217"/>
      <c r="M48" s="217"/>
      <c r="N48" s="50"/>
      <c r="O48" s="51"/>
      <c r="P48" s="674">
        <v>89.28</v>
      </c>
      <c r="Q48" s="53">
        <v>88</v>
      </c>
      <c r="R48" s="53"/>
      <c r="S48" s="54"/>
      <c r="T48" s="54"/>
      <c r="U48" s="496">
        <f>(I47*P48)+(J47*Q48)+(K47*R48)+(L47*S48)</f>
        <v>88.768000000000001</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v>23</v>
      </c>
      <c r="B49" s="671"/>
      <c r="C49" s="45" t="s">
        <v>1827</v>
      </c>
      <c r="D49" s="67" t="s">
        <v>1807</v>
      </c>
      <c r="E49" s="46"/>
      <c r="F49" s="45"/>
      <c r="G49" s="45"/>
      <c r="H49" s="169"/>
      <c r="I49" s="48">
        <v>0.6</v>
      </c>
      <c r="J49" s="49">
        <v>0.4</v>
      </c>
      <c r="K49" s="49"/>
      <c r="L49" s="49"/>
      <c r="M49" s="49"/>
      <c r="N49" s="50">
        <f>SUM(I49:M49)</f>
        <v>1</v>
      </c>
      <c r="O49" s="51"/>
      <c r="P49" s="52">
        <v>8</v>
      </c>
      <c r="Q49" s="53">
        <v>8</v>
      </c>
      <c r="R49" s="53"/>
      <c r="S49" s="53"/>
      <c r="T49" s="53"/>
      <c r="U49" s="54">
        <f>ROUND(((P49*I49)+(Q49*J49)+(R49*K49)+(S49*L49)+(T49*M49)),3)</f>
        <v>8</v>
      </c>
      <c r="V49" s="55">
        <f>IF(U49&gt;=8,8,U49)</f>
        <v>8</v>
      </c>
      <c r="W49" s="57">
        <v>65315007000</v>
      </c>
      <c r="X49" s="57">
        <v>20418317000</v>
      </c>
      <c r="Y49" s="57"/>
      <c r="Z49" s="57"/>
      <c r="AA49" s="57"/>
      <c r="AB49" s="476">
        <f>(((((W49*I49)+(X49*J49)+(Y49*K49)+(Z49*L49)+(AA49*M49))/$L$2)))</f>
        <v>1.1735084087797125</v>
      </c>
      <c r="AC49" s="536">
        <f>ROUND(12*AB49,3)</f>
        <v>14.082000000000001</v>
      </c>
      <c r="AD49" s="488">
        <f>IF(AC49&gt;=12,12,AC49)</f>
        <v>12</v>
      </c>
      <c r="AE49" s="182"/>
      <c r="AF49" s="59">
        <v>0.3</v>
      </c>
      <c r="AG49" s="263">
        <v>19.8</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1769</v>
      </c>
      <c r="D50" s="844"/>
      <c r="E50" s="844"/>
      <c r="F50" s="845"/>
      <c r="G50" s="46"/>
      <c r="H50" s="47"/>
      <c r="I50" s="172"/>
      <c r="J50" s="217"/>
      <c r="K50" s="217"/>
      <c r="L50" s="217"/>
      <c r="M50" s="217"/>
      <c r="N50" s="50"/>
      <c r="O50" s="51"/>
      <c r="P50" s="234">
        <v>88</v>
      </c>
      <c r="Q50" s="53">
        <v>88</v>
      </c>
      <c r="R50" s="53"/>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50.25" customHeight="1" x14ac:dyDescent="0.15">
      <c r="A51" s="43">
        <v>24</v>
      </c>
      <c r="B51" s="256" t="s">
        <v>1870</v>
      </c>
      <c r="C51" s="73" t="s">
        <v>1829</v>
      </c>
      <c r="D51" s="71" t="s">
        <v>1830</v>
      </c>
      <c r="E51" s="45"/>
      <c r="F51" s="45"/>
      <c r="G51" s="80"/>
      <c r="H51" s="47"/>
      <c r="I51" s="48">
        <v>0.6</v>
      </c>
      <c r="J51" s="49">
        <v>0.4</v>
      </c>
      <c r="K51" s="49"/>
      <c r="L51" s="49"/>
      <c r="M51" s="49"/>
      <c r="N51" s="50">
        <f>SUM(I51:M51)</f>
        <v>1</v>
      </c>
      <c r="O51" s="51"/>
      <c r="P51" s="52">
        <v>8</v>
      </c>
      <c r="Q51" s="53">
        <v>8</v>
      </c>
      <c r="R51" s="53">
        <v>8</v>
      </c>
      <c r="S51" s="53"/>
      <c r="T51" s="53"/>
      <c r="U51" s="54">
        <f>ROUND(((P51*I51)+(Q51*J51)+(R51*K51)+(S51*L51)+(T51*M51)),3)</f>
        <v>8</v>
      </c>
      <c r="V51" s="55">
        <f>IF(U51&gt;=8,8,U51)</f>
        <v>8</v>
      </c>
      <c r="W51" s="57">
        <v>66118788000</v>
      </c>
      <c r="X51" s="57">
        <v>2278692000</v>
      </c>
      <c r="Y51" s="57"/>
      <c r="Z51" s="57"/>
      <c r="AA51" s="57"/>
      <c r="AB51" s="476">
        <f>(((((W51*I51)+(X51*J51)+(Y51*K51)+(Z51*L51)+(AA51*M51))/$L$2)))</f>
        <v>1.0056564117478086</v>
      </c>
      <c r="AC51" s="536">
        <f>ROUND(12*AB51,3)</f>
        <v>12.068</v>
      </c>
      <c r="AD51" s="488">
        <f>IF(AC51&gt;=12,12,AC51)</f>
        <v>12</v>
      </c>
      <c r="AE51" s="59"/>
      <c r="AF51" s="59">
        <v>0.3</v>
      </c>
      <c r="AG51" s="263">
        <v>19.8</v>
      </c>
      <c r="AH51" s="60">
        <f>V51+AD51+AG51+AE51+AF51</f>
        <v>40.099999999999994</v>
      </c>
      <c r="AI51" s="55">
        <f>IF(AH51&gt;=40,40,AH51)</f>
        <v>40</v>
      </c>
      <c r="AJ51" s="61"/>
      <c r="AK51" s="62"/>
      <c r="AL51" s="63"/>
      <c r="AM51" s="64">
        <f>100%+AL51</f>
        <v>1</v>
      </c>
      <c r="AN51" s="65">
        <f>ROUNDUP((($E$2*AM51-$AN$4)*AJ51+$AN$4),-3)</f>
        <v>0</v>
      </c>
      <c r="AO51" s="66"/>
    </row>
    <row r="52" spans="1:41" s="22" customFormat="1" ht="26.25" customHeight="1" x14ac:dyDescent="0.15">
      <c r="A52" s="177"/>
      <c r="B52" s="256"/>
      <c r="C52" s="843" t="s">
        <v>1769</v>
      </c>
      <c r="D52" s="844"/>
      <c r="E52" s="844"/>
      <c r="F52" s="845"/>
      <c r="G52" s="46"/>
      <c r="H52" s="47"/>
      <c r="I52" s="172"/>
      <c r="J52" s="217"/>
      <c r="K52" s="217"/>
      <c r="L52" s="217"/>
      <c r="M52" s="217"/>
      <c r="N52" s="50"/>
      <c r="O52" s="51"/>
      <c r="P52" s="234">
        <v>88</v>
      </c>
      <c r="Q52" s="54">
        <v>88</v>
      </c>
      <c r="R52" s="54">
        <v>88</v>
      </c>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48.75" customHeight="1" x14ac:dyDescent="0.15">
      <c r="A53" s="43">
        <v>25</v>
      </c>
      <c r="B53" s="256" t="s">
        <v>1870</v>
      </c>
      <c r="C53" s="73" t="s">
        <v>1831</v>
      </c>
      <c r="D53" s="67" t="s">
        <v>1832</v>
      </c>
      <c r="E53" s="550"/>
      <c r="F53" s="550"/>
      <c r="G53" s="80"/>
      <c r="H53" s="47"/>
      <c r="I53" s="48">
        <v>0.6</v>
      </c>
      <c r="J53" s="49">
        <v>0.4</v>
      </c>
      <c r="K53" s="49"/>
      <c r="L53" s="49"/>
      <c r="M53" s="49"/>
      <c r="N53" s="50">
        <f>SUM(I53:M53)</f>
        <v>1</v>
      </c>
      <c r="O53" s="51"/>
      <c r="P53" s="52">
        <v>8</v>
      </c>
      <c r="Q53" s="53">
        <v>8</v>
      </c>
      <c r="R53" s="53"/>
      <c r="S53" s="53"/>
      <c r="T53" s="53"/>
      <c r="U53" s="54">
        <f>ROUND(((P53*I53)+(Q53*J53)+(R53*K53)+(S53*L53)+(T53*M53)),3)</f>
        <v>8</v>
      </c>
      <c r="V53" s="55">
        <f>IF(U53&gt;=8,8,U53)</f>
        <v>8</v>
      </c>
      <c r="W53" s="57">
        <v>56329120000</v>
      </c>
      <c r="X53" s="57">
        <v>19470985000</v>
      </c>
      <c r="Y53" s="57"/>
      <c r="Z53" s="57"/>
      <c r="AA53" s="57"/>
      <c r="AB53" s="476">
        <f>(((((W53*I53)+(X53*J53)+(Y53*K53)+(Z53*L53)+(AA53*M53))/$L$2)))</f>
        <v>1.0305140285759542</v>
      </c>
      <c r="AC53" s="536">
        <f>ROUND(12*AB53,3)</f>
        <v>12.366</v>
      </c>
      <c r="AD53" s="488">
        <f>IF(AC53&gt;=12,12,AC53)</f>
        <v>12</v>
      </c>
      <c r="AE53" s="59"/>
      <c r="AF53" s="59">
        <v>0.3</v>
      </c>
      <c r="AG53" s="263">
        <v>19.8</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1769</v>
      </c>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4" customHeight="1" x14ac:dyDescent="0.15">
      <c r="A55" s="43">
        <v>26</v>
      </c>
      <c r="B55" s="256" t="s">
        <v>1870</v>
      </c>
      <c r="C55" s="67" t="s">
        <v>1833</v>
      </c>
      <c r="D55" s="80" t="s">
        <v>1834</v>
      </c>
      <c r="E55" s="80"/>
      <c r="F55" s="45"/>
      <c r="G55" s="542"/>
      <c r="H55" s="47"/>
      <c r="I55" s="48">
        <v>0.51</v>
      </c>
      <c r="J55" s="49">
        <v>0.49</v>
      </c>
      <c r="K55" s="49"/>
      <c r="L55" s="49"/>
      <c r="M55" s="49"/>
      <c r="N55" s="50">
        <f>SUM(I55:M55)</f>
        <v>1</v>
      </c>
      <c r="O55" s="51"/>
      <c r="P55" s="52">
        <v>8</v>
      </c>
      <c r="Q55" s="53">
        <v>8</v>
      </c>
      <c r="R55" s="53"/>
      <c r="S55" s="53"/>
      <c r="T55" s="53"/>
      <c r="U55" s="54">
        <f>ROUND(((P55*I55)+(Q55*J55)+(R55*K55)+(S55*L55)+(T55*M55)),3)</f>
        <v>8</v>
      </c>
      <c r="V55" s="55">
        <f>IF(U55&gt;=8,8,U55)</f>
        <v>8</v>
      </c>
      <c r="W55" s="57">
        <v>26791438000</v>
      </c>
      <c r="X55" s="57">
        <v>57131058000</v>
      </c>
      <c r="Y55" s="57"/>
      <c r="Z55" s="57"/>
      <c r="AA55" s="57"/>
      <c r="AB55" s="476">
        <f>(((((W55*I55)+(X55*J55)+(Y55*K55)+(Z55*L55)+(AA55*M55))/$L$2)))</f>
        <v>1.0322978648620198</v>
      </c>
      <c r="AC55" s="536">
        <f>ROUND(12*AB55,3)</f>
        <v>12.388</v>
      </c>
      <c r="AD55" s="488">
        <f>IF(AC55&gt;=12,12,AC55)</f>
        <v>12</v>
      </c>
      <c r="AE55" s="59"/>
      <c r="AF55" s="59">
        <v>0.3</v>
      </c>
      <c r="AG55" s="263">
        <v>19.8</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43" t="s">
        <v>1835</v>
      </c>
      <c r="D56" s="844"/>
      <c r="E56" s="844"/>
      <c r="F56" s="845"/>
      <c r="G56" s="46"/>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50.25" customHeight="1" x14ac:dyDescent="0.15">
      <c r="A57" s="43">
        <v>27</v>
      </c>
      <c r="B57" s="256" t="s">
        <v>1870</v>
      </c>
      <c r="C57" s="45" t="s">
        <v>1836</v>
      </c>
      <c r="D57" s="71" t="s">
        <v>1837</v>
      </c>
      <c r="E57" s="80"/>
      <c r="F57" s="883" t="s">
        <v>1838</v>
      </c>
      <c r="G57" s="884"/>
      <c r="H57" s="47"/>
      <c r="I57" s="48">
        <v>0.65</v>
      </c>
      <c r="J57" s="49">
        <v>0.35</v>
      </c>
      <c r="K57" s="49"/>
      <c r="L57" s="49"/>
      <c r="M57" s="49"/>
      <c r="N57" s="50">
        <f>SUM(I57:M57)</f>
        <v>1</v>
      </c>
      <c r="O57" s="51"/>
      <c r="P57" s="52">
        <v>8</v>
      </c>
      <c r="Q57" s="53">
        <v>8</v>
      </c>
      <c r="R57" s="53"/>
      <c r="S57" s="53"/>
      <c r="T57" s="53"/>
      <c r="U57" s="54">
        <f>ROUND(((P57*I57)+(Q57*J57)+(R57*K57)+(S57*L57)+(T57*M57)),2)</f>
        <v>8</v>
      </c>
      <c r="V57" s="55">
        <f>IF(U57&gt;=8,8,U57)</f>
        <v>8</v>
      </c>
      <c r="W57" s="57">
        <v>41028772000</v>
      </c>
      <c r="X57" s="57">
        <v>21649412000</v>
      </c>
      <c r="Y57" s="57"/>
      <c r="Z57" s="57"/>
      <c r="AA57" s="57"/>
      <c r="AB57" s="476">
        <f>(((((W57*I57)+(X57*J57)+(Y57*K57)+(Z57*L57)+(AA57*M57))/$L$2)))</f>
        <v>0.84862917849434738</v>
      </c>
      <c r="AC57" s="536">
        <f>ROUND(12*AB57,3)</f>
        <v>10.183999999999999</v>
      </c>
      <c r="AD57" s="488">
        <f>IF(AC57&gt;=12,12,AC57)</f>
        <v>10.183999999999999</v>
      </c>
      <c r="AE57" s="59"/>
      <c r="AF57" s="59">
        <v>0.2</v>
      </c>
      <c r="AG57" s="263">
        <v>19.8</v>
      </c>
      <c r="AH57" s="60">
        <f>V57+AD57+AG57+AE57+AF57</f>
        <v>38.183999999999997</v>
      </c>
      <c r="AI57" s="55">
        <f>IF(AH57&gt;=40,40,AH57)</f>
        <v>38.183999999999997</v>
      </c>
      <c r="AJ57" s="61"/>
      <c r="AK57" s="62"/>
      <c r="AL57" s="63"/>
      <c r="AM57" s="64"/>
      <c r="AN57" s="65"/>
      <c r="AO57" s="66"/>
    </row>
    <row r="58" spans="1:41" s="22" customFormat="1" ht="26.25" customHeight="1" x14ac:dyDescent="0.15">
      <c r="A58" s="177"/>
      <c r="B58" s="241"/>
      <c r="C58" s="843" t="s">
        <v>1839</v>
      </c>
      <c r="D58" s="844"/>
      <c r="E58" s="844"/>
      <c r="F58" s="845"/>
      <c r="G58" s="46"/>
      <c r="H58" s="47"/>
      <c r="I58" s="172"/>
      <c r="J58" s="217"/>
      <c r="K58" s="217"/>
      <c r="L58" s="217"/>
      <c r="M58" s="217"/>
      <c r="N58" s="50"/>
      <c r="O58" s="51"/>
      <c r="P58" s="674">
        <v>88.43</v>
      </c>
      <c r="Q58" s="54">
        <v>88</v>
      </c>
      <c r="R58" s="54"/>
      <c r="S58" s="54"/>
      <c r="T58" s="54"/>
      <c r="U58" s="496">
        <f>(I57*P58)+(J57*Q58)+(K57*R58)+(L57*S58)</f>
        <v>88.279500000000013</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54" customHeight="1" x14ac:dyDescent="0.15">
      <c r="A59" s="43">
        <v>28</v>
      </c>
      <c r="B59" s="256" t="s">
        <v>1870</v>
      </c>
      <c r="C59" s="67" t="s">
        <v>1840</v>
      </c>
      <c r="D59" s="80" t="s">
        <v>1841</v>
      </c>
      <c r="E59" s="80"/>
      <c r="F59" s="45"/>
      <c r="G59" s="46"/>
      <c r="H59" s="47"/>
      <c r="I59" s="49">
        <v>0.51</v>
      </c>
      <c r="J59" s="48">
        <v>0.49</v>
      </c>
      <c r="K59" s="49"/>
      <c r="L59" s="49"/>
      <c r="M59" s="49"/>
      <c r="N59" s="50">
        <f>SUM(I59:M59)</f>
        <v>1</v>
      </c>
      <c r="O59" s="51"/>
      <c r="P59" s="52">
        <v>8</v>
      </c>
      <c r="Q59" s="53">
        <v>8</v>
      </c>
      <c r="R59" s="53"/>
      <c r="S59" s="53"/>
      <c r="T59" s="53"/>
      <c r="U59" s="54">
        <f>ROUND(((P59*I59)+(Q59*J59)+(R59*K59)+(S59*L59)+(T59*M59)),3)</f>
        <v>8</v>
      </c>
      <c r="V59" s="55">
        <f>IF(U59&gt;=8,8,U59)</f>
        <v>8</v>
      </c>
      <c r="W59" s="57">
        <v>7692652000</v>
      </c>
      <c r="X59" s="57">
        <v>424675051000</v>
      </c>
      <c r="Y59" s="57"/>
      <c r="Z59" s="57"/>
      <c r="AA59" s="57"/>
      <c r="AB59" s="476">
        <f>(((((W59*I59)+(X59*J59)+(Y59*K59)+(Z59*L59)+(AA59*M59))/$L$2)))</f>
        <v>5.2537905451805011</v>
      </c>
      <c r="AC59" s="536">
        <f>ROUND(12*AB59,3)</f>
        <v>63.045000000000002</v>
      </c>
      <c r="AD59" s="488">
        <f>IF(AC59&gt;=12,12,AC59)</f>
        <v>12</v>
      </c>
      <c r="AE59" s="59"/>
      <c r="AF59" s="59">
        <v>0.3</v>
      </c>
      <c r="AG59" s="263">
        <v>19.8</v>
      </c>
      <c r="AH59" s="60">
        <f>V59+AD59+AG59+AE59+AF59</f>
        <v>40.099999999999994</v>
      </c>
      <c r="AI59" s="55">
        <f>IF(AH59&gt;=40,40,AH59)</f>
        <v>40</v>
      </c>
      <c r="AJ59" s="61"/>
      <c r="AK59" s="62"/>
      <c r="AL59" s="63"/>
      <c r="AM59" s="64">
        <f>100%+AL59</f>
        <v>1</v>
      </c>
      <c r="AN59" s="65">
        <f>ROUNDUP((($E$2*AM59-$AN$4)*AJ59+$AN$4),-3)</f>
        <v>0</v>
      </c>
      <c r="AO59" s="66"/>
    </row>
    <row r="60" spans="1:41" s="22" customFormat="1" ht="26.25" customHeight="1" x14ac:dyDescent="0.15">
      <c r="A60" s="177"/>
      <c r="B60" s="241"/>
      <c r="C60" s="843" t="s">
        <v>1842</v>
      </c>
      <c r="D60" s="844"/>
      <c r="E60" s="844"/>
      <c r="F60" s="845"/>
      <c r="G60" s="46"/>
      <c r="H60" s="47"/>
      <c r="I60" s="172"/>
      <c r="J60" s="217"/>
      <c r="K60" s="217"/>
      <c r="L60" s="217"/>
      <c r="M60" s="217"/>
      <c r="N60" s="50"/>
      <c r="O60" s="51"/>
      <c r="P60" s="234">
        <v>88</v>
      </c>
      <c r="Q60" s="54">
        <v>88</v>
      </c>
      <c r="R60" s="5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54" customHeight="1" x14ac:dyDescent="0.15">
      <c r="A61" s="43"/>
      <c r="B61" s="675" t="s">
        <v>1843</v>
      </c>
      <c r="C61" s="579" t="s">
        <v>1844</v>
      </c>
      <c r="D61" s="80" t="s">
        <v>1845</v>
      </c>
      <c r="E61" s="80"/>
      <c r="F61" s="45"/>
      <c r="G61" s="542"/>
      <c r="H61" s="705" t="s">
        <v>1846</v>
      </c>
      <c r="I61" s="48">
        <v>0.75</v>
      </c>
      <c r="J61" s="49">
        <v>0.25</v>
      </c>
      <c r="K61" s="49"/>
      <c r="L61" s="49"/>
      <c r="M61" s="49"/>
      <c r="N61" s="50">
        <f>SUM(I61:M61)</f>
        <v>1</v>
      </c>
      <c r="O61" s="51"/>
      <c r="P61" s="52">
        <v>8</v>
      </c>
      <c r="Q61" s="53">
        <v>8</v>
      </c>
      <c r="R61" s="53"/>
      <c r="S61" s="53"/>
      <c r="T61" s="53"/>
      <c r="U61" s="54">
        <f>ROUND(((P61*I61)+(Q61*J61)+(R61*K61)+(S61*L61)+(T61*M61)),3)</f>
        <v>8</v>
      </c>
      <c r="V61" s="55">
        <f>IF(U61&gt;=8,8,U61)</f>
        <v>8</v>
      </c>
      <c r="W61" s="57">
        <v>84250397000</v>
      </c>
      <c r="X61" s="57">
        <v>36956264000</v>
      </c>
      <c r="Y61" s="57"/>
      <c r="Z61" s="57"/>
      <c r="AA61" s="57"/>
      <c r="AB61" s="476">
        <f>(((((W61*I61)+(X61*J61)+(Y61*K61)+(Z61*L61)+(AA61*M61))/$L$2)))</f>
        <v>1.7947660183422474</v>
      </c>
      <c r="AC61" s="536">
        <f>ROUND(12*AB61,3)</f>
        <v>21.536999999999999</v>
      </c>
      <c r="AD61" s="488">
        <f>IF(AC61&gt;=12,12,AC61)</f>
        <v>12</v>
      </c>
      <c r="AE61" s="59"/>
      <c r="AF61" s="59">
        <v>0.3</v>
      </c>
      <c r="AG61" s="263">
        <v>19.8</v>
      </c>
      <c r="AH61" s="60">
        <f>V61+AD61+AG61+AE61+AF61</f>
        <v>40.099999999999994</v>
      </c>
      <c r="AI61" s="55">
        <f>IF(AH61&gt;=40,40,AH61)</f>
        <v>40</v>
      </c>
      <c r="AJ61" s="61"/>
      <c r="AK61" s="62"/>
      <c r="AL61" s="63"/>
      <c r="AM61" s="64">
        <f>100%+AL61</f>
        <v>1</v>
      </c>
      <c r="AN61" s="65">
        <f>ROUNDUP((($E$2*AM61-$AN$4)*AJ61+$AN$4),-3)</f>
        <v>0</v>
      </c>
      <c r="AO61" s="66"/>
    </row>
    <row r="62" spans="1:41" s="22" customFormat="1" ht="26.25" customHeight="1" x14ac:dyDescent="0.15">
      <c r="A62" s="177"/>
      <c r="B62" s="241"/>
      <c r="C62" s="843" t="s">
        <v>1839</v>
      </c>
      <c r="D62" s="844"/>
      <c r="E62" s="844"/>
      <c r="F62" s="845"/>
      <c r="G62" s="46"/>
      <c r="H62" s="47"/>
      <c r="I62" s="172"/>
      <c r="J62" s="217"/>
      <c r="K62" s="217"/>
      <c r="L62" s="217"/>
      <c r="M62" s="217"/>
      <c r="N62" s="50"/>
      <c r="O62" s="51"/>
      <c r="P62" s="234">
        <v>88</v>
      </c>
      <c r="Q62" s="54">
        <v>88</v>
      </c>
      <c r="R62" s="5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48.75" customHeight="1" x14ac:dyDescent="0.15">
      <c r="A63" s="43"/>
      <c r="B63" s="256"/>
      <c r="C63" s="80"/>
      <c r="D63" s="80"/>
      <c r="E63" s="45"/>
      <c r="F63" s="80"/>
      <c r="G63" s="83"/>
      <c r="H63" s="175"/>
      <c r="I63" s="48">
        <v>0.5</v>
      </c>
      <c r="J63" s="49">
        <v>0.3</v>
      </c>
      <c r="K63" s="49">
        <v>0.2</v>
      </c>
      <c r="L63" s="49"/>
      <c r="M63" s="49"/>
      <c r="N63" s="50">
        <f>SUM(I63:M63)</f>
        <v>1</v>
      </c>
      <c r="O63" s="51"/>
      <c r="P63" s="52">
        <v>8</v>
      </c>
      <c r="Q63" s="53">
        <v>8</v>
      </c>
      <c r="R63" s="53"/>
      <c r="S63" s="53"/>
      <c r="T63" s="53"/>
      <c r="U63" s="54">
        <f>ROUND(((P63*I63)+(Q63*J63)+(R63*K63)+(S63*L63)+(T63*M63)),3)</f>
        <v>6.4</v>
      </c>
      <c r="V63" s="55">
        <f>IF(U63&gt;=8,8,U63)</f>
        <v>6.4</v>
      </c>
      <c r="W63" s="57"/>
      <c r="X63" s="57"/>
      <c r="Y63" s="57"/>
      <c r="Z63" s="57"/>
      <c r="AA63" s="57"/>
      <c r="AB63" s="476">
        <f>(((((W63*I63)+(X63*J63)+(Y63*K63)+(Z63*L63)+(AA63*M63))/$L$2)))</f>
        <v>0</v>
      </c>
      <c r="AC63" s="536">
        <f>ROUND(12*AB63,3)</f>
        <v>0</v>
      </c>
      <c r="AD63" s="488">
        <f>IF(AC63&gt;=12,12,AC63)</f>
        <v>0</v>
      </c>
      <c r="AE63" s="59"/>
      <c r="AF63" s="59">
        <v>0.3</v>
      </c>
      <c r="AG63" s="263">
        <v>19.8</v>
      </c>
      <c r="AH63" s="60">
        <f>V63+AD63+AG63+AE63+AF63</f>
        <v>26.500000000000004</v>
      </c>
      <c r="AI63" s="55">
        <f>IF(AH63&gt;=40,40,AH63)</f>
        <v>26.500000000000004</v>
      </c>
      <c r="AJ63" s="61"/>
      <c r="AK63" s="62"/>
      <c r="AL63" s="63"/>
      <c r="AM63" s="64">
        <f>100%+AL63</f>
        <v>1</v>
      </c>
      <c r="AN63" s="65">
        <f>ROUNDUP((($E$2*AM63-$AN$4)*AJ63+$AN$4),-3)</f>
        <v>0</v>
      </c>
      <c r="AO63" s="66"/>
    </row>
    <row r="64" spans="1:41" s="22" customFormat="1" ht="26.25" customHeight="1" x14ac:dyDescent="0.15">
      <c r="A64" s="177"/>
      <c r="B64" s="241"/>
      <c r="C64" s="843" t="s">
        <v>1847</v>
      </c>
      <c r="D64" s="844"/>
      <c r="E64" s="844"/>
      <c r="F64" s="845"/>
      <c r="G64" s="46"/>
      <c r="H64" s="47"/>
      <c r="I64" s="172"/>
      <c r="J64" s="217"/>
      <c r="K64" s="217"/>
      <c r="L64" s="217"/>
      <c r="M64" s="217"/>
      <c r="N64" s="50"/>
      <c r="O64" s="51"/>
      <c r="P64" s="234">
        <v>88</v>
      </c>
      <c r="Q64" s="53">
        <v>88</v>
      </c>
      <c r="R64" s="54"/>
      <c r="S64" s="54"/>
      <c r="T64" s="54"/>
      <c r="U64" s="496">
        <f>(I63*P64)+(J63*Q64)+(K63*R64)+(L63*S64)</f>
        <v>70.400000000000006</v>
      </c>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33" customHeight="1" x14ac:dyDescent="0.15">
      <c r="A65" s="43"/>
      <c r="B65" s="44"/>
      <c r="C65" s="80"/>
      <c r="D65" s="45"/>
      <c r="E65" s="117"/>
      <c r="F65" s="80"/>
      <c r="G65" s="542"/>
      <c r="H65" s="47"/>
      <c r="I65" s="48"/>
      <c r="J65" s="217"/>
      <c r="K65" s="49"/>
      <c r="L65" s="49"/>
      <c r="M65" s="49"/>
      <c r="N65" s="527"/>
      <c r="O65" s="51"/>
      <c r="P65" s="52"/>
      <c r="Q65" s="53"/>
      <c r="R65" s="53"/>
      <c r="S65" s="53"/>
      <c r="T65" s="53"/>
      <c r="U65" s="54"/>
      <c r="V65" s="55"/>
      <c r="W65" s="57"/>
      <c r="X65" s="57"/>
      <c r="Y65" s="57"/>
      <c r="Z65" s="57"/>
      <c r="AA65" s="57"/>
      <c r="AB65" s="476">
        <f>(((((W65*I65)+(X65*J65)+(Y65*K65)+(Z65*L65)+(AA65*M65))/$L$2)))</f>
        <v>0</v>
      </c>
      <c r="AC65" s="536">
        <f>12*AB65</f>
        <v>0</v>
      </c>
      <c r="AD65" s="488">
        <f>IF(AC65&gt;=12,12,AC65)</f>
        <v>0</v>
      </c>
      <c r="AE65" s="59"/>
      <c r="AF65" s="59"/>
      <c r="AG65" s="263"/>
      <c r="AH65" s="60"/>
      <c r="AI65" s="55"/>
      <c r="AJ65" s="61"/>
      <c r="AK65" s="62"/>
      <c r="AL65" s="63"/>
      <c r="AM65" s="64"/>
      <c r="AN65" s="65"/>
      <c r="AO65" s="66"/>
    </row>
    <row r="66" spans="1:41" s="22" customFormat="1" ht="48.75" customHeight="1" x14ac:dyDescent="0.15">
      <c r="A66" s="43"/>
      <c r="B66" s="256"/>
      <c r="C66" s="73" t="s">
        <v>1848</v>
      </c>
      <c r="D66" s="80"/>
      <c r="E66" s="71" t="s">
        <v>1849</v>
      </c>
      <c r="F66" s="80"/>
      <c r="G66" s="632"/>
      <c r="H66" s="47"/>
      <c r="I66" s="48">
        <v>0.65</v>
      </c>
      <c r="J66" s="49">
        <v>0.35</v>
      </c>
      <c r="K66" s="49"/>
      <c r="L66" s="49"/>
      <c r="M66" s="49"/>
      <c r="N66" s="50">
        <f>SUM(I66:M66)</f>
        <v>1</v>
      </c>
      <c r="O66" s="51"/>
      <c r="P66" s="52">
        <v>8</v>
      </c>
      <c r="Q66" s="53">
        <v>8</v>
      </c>
      <c r="R66" s="53"/>
      <c r="S66" s="53"/>
      <c r="T66" s="53"/>
      <c r="U66" s="54">
        <f>ROUND(((P66*I66)+(Q66*J66)+(R66*K66)+(S66*L66)+(T66*M66)),3)</f>
        <v>8</v>
      </c>
      <c r="V66" s="55">
        <f>IF(U66&gt;=8,8,U66)</f>
        <v>8</v>
      </c>
      <c r="W66" s="57">
        <v>39814172000</v>
      </c>
      <c r="X66" s="57"/>
      <c r="Y66" s="57"/>
      <c r="Z66" s="57"/>
      <c r="AA66" s="57"/>
      <c r="AB66" s="476">
        <f>(((((W66*I66)+(X66*J66)+(Y66*K66)+(Z66*L66)+(AA66*M66))/$L$2)))</f>
        <v>0.64129699279049213</v>
      </c>
      <c r="AC66" s="536">
        <f>ROUND(12*AB66,3)</f>
        <v>7.6959999999999997</v>
      </c>
      <c r="AD66" s="488">
        <f>IF(AC66&gt;=12,12,AC66)</f>
        <v>7.6959999999999997</v>
      </c>
      <c r="AE66" s="59"/>
      <c r="AF66" s="59">
        <v>0.2</v>
      </c>
      <c r="AG66" s="263">
        <v>19.8</v>
      </c>
      <c r="AH66" s="60">
        <f>V66+AD66+AG66+AE66+AF66</f>
        <v>35.696000000000005</v>
      </c>
      <c r="AI66" s="55">
        <f>IF(AH66&gt;=40,40,AH66)</f>
        <v>35.696000000000005</v>
      </c>
      <c r="AJ66" s="61"/>
      <c r="AK66" s="62"/>
      <c r="AL66" s="63"/>
      <c r="AM66" s="64">
        <f>100%+AL66</f>
        <v>1</v>
      </c>
      <c r="AN66" s="65">
        <f>ROUNDUP((($E$2*AM66-$AN$4)*AJ66+$AN$4),-3)</f>
        <v>0</v>
      </c>
      <c r="AO66" s="66"/>
    </row>
    <row r="67" spans="1:41" s="22" customFormat="1" ht="26.25" customHeight="1" x14ac:dyDescent="0.15">
      <c r="A67" s="177"/>
      <c r="B67" s="241"/>
      <c r="C67" s="843" t="s">
        <v>1850</v>
      </c>
      <c r="D67" s="844"/>
      <c r="E67" s="844"/>
      <c r="F67" s="845"/>
      <c r="G67" s="46"/>
      <c r="H67" s="47"/>
      <c r="I67" s="172"/>
      <c r="J67" s="217"/>
      <c r="K67" s="217"/>
      <c r="L67" s="217"/>
      <c r="M67" s="217"/>
      <c r="N67" s="50"/>
      <c r="O67" s="51"/>
      <c r="P67" s="234">
        <v>88</v>
      </c>
      <c r="Q67" s="54">
        <v>88</v>
      </c>
      <c r="R67" s="53"/>
      <c r="S67" s="54"/>
      <c r="T67" s="54"/>
      <c r="U67" s="496">
        <f>(I66*P67)+(J66*Q67)+(K66*R67)+(L66*S67)</f>
        <v>88</v>
      </c>
      <c r="V67" s="55"/>
      <c r="W67" s="57"/>
      <c r="X67" s="57"/>
      <c r="Y67" s="57"/>
      <c r="Z67" s="57"/>
      <c r="AA67" s="57"/>
      <c r="AB67" s="476"/>
      <c r="AC67" s="536"/>
      <c r="AD67" s="478"/>
      <c r="AE67" s="59"/>
      <c r="AF67" s="59"/>
      <c r="AG67" s="263"/>
      <c r="AH67" s="60"/>
      <c r="AI67" s="55"/>
      <c r="AJ67" s="61"/>
      <c r="AK67" s="62"/>
      <c r="AL67" s="63"/>
      <c r="AM67" s="64"/>
      <c r="AN67" s="65"/>
      <c r="AO67" s="66"/>
    </row>
    <row r="68" spans="1:41" s="22" customFormat="1" ht="51.75" customHeight="1" x14ac:dyDescent="0.15">
      <c r="A68" s="43"/>
      <c r="B68" s="256"/>
      <c r="C68" s="80" t="s">
        <v>1851</v>
      </c>
      <c r="D68" s="704" t="s">
        <v>1852</v>
      </c>
      <c r="E68" s="80" t="s">
        <v>1853</v>
      </c>
      <c r="F68" s="82"/>
      <c r="G68" s="46"/>
      <c r="H68" s="47"/>
      <c r="I68" s="48">
        <v>0.51</v>
      </c>
      <c r="J68" s="49">
        <v>0.49</v>
      </c>
      <c r="K68" s="49"/>
      <c r="L68" s="49"/>
      <c r="M68" s="49"/>
      <c r="N68" s="50">
        <f>SUM(I68:M68)</f>
        <v>1</v>
      </c>
      <c r="O68" s="51"/>
      <c r="P68" s="52">
        <v>8</v>
      </c>
      <c r="Q68" s="53">
        <v>8</v>
      </c>
      <c r="R68" s="53"/>
      <c r="S68" s="53"/>
      <c r="T68" s="53"/>
      <c r="U68" s="54">
        <f>ROUND(((P68*I68)+(Q68*J68)+(R68*K68)+(S68*L68)+(T68*M68)),3)</f>
        <v>8</v>
      </c>
      <c r="V68" s="55">
        <f>IF(U68&gt;=8,8,U68)</f>
        <v>8</v>
      </c>
      <c r="W68" s="57">
        <v>32826052000</v>
      </c>
      <c r="X68" s="57">
        <v>15253741000</v>
      </c>
      <c r="Y68" s="57">
        <v>38849299000</v>
      </c>
      <c r="Z68" s="57"/>
      <c r="AA68" s="57"/>
      <c r="AB68" s="476">
        <f>(((((W68*I68)+(X68*J68)+(Y68*K68)+(Z68*L68)+(AA68*M68))/$L$2)))</f>
        <v>0.60007252749681772</v>
      </c>
      <c r="AC68" s="536">
        <f>ROUND(12*AB68,3)</f>
        <v>7.2009999999999996</v>
      </c>
      <c r="AD68" s="488">
        <f>IF(AC68&gt;=12,12,AC68)</f>
        <v>7.2009999999999996</v>
      </c>
      <c r="AE68" s="59"/>
      <c r="AF68" s="59">
        <v>0.3</v>
      </c>
      <c r="AG68" s="263">
        <v>19.8</v>
      </c>
      <c r="AH68" s="60">
        <f>V68+AD68+AG68+AE68+AF68</f>
        <v>35.301000000000002</v>
      </c>
      <c r="AI68" s="55">
        <f>IF(AH68&gt;=40,40,AH68)</f>
        <v>35.301000000000002</v>
      </c>
      <c r="AJ68" s="61"/>
      <c r="AK68" s="62"/>
      <c r="AL68" s="63"/>
      <c r="AM68" s="64">
        <f>100%+AL68</f>
        <v>1</v>
      </c>
      <c r="AN68" s="65">
        <f>ROUNDUP((($E$2*AM68-$AN$4)*AJ68+$AN$4),-3)</f>
        <v>0</v>
      </c>
      <c r="AO68" s="66"/>
    </row>
    <row r="69" spans="1:41" s="22" customFormat="1" ht="26.25" customHeight="1" x14ac:dyDescent="0.15">
      <c r="A69" s="177"/>
      <c r="B69" s="256"/>
      <c r="C69" s="843" t="s">
        <v>1839</v>
      </c>
      <c r="D69" s="844"/>
      <c r="E69" s="844"/>
      <c r="F69" s="845"/>
      <c r="G69" s="46"/>
      <c r="H69" s="47"/>
      <c r="I69" s="172"/>
      <c r="J69" s="217"/>
      <c r="K69" s="217"/>
      <c r="L69" s="217"/>
      <c r="M69" s="217"/>
      <c r="N69" s="50"/>
      <c r="O69" s="51"/>
      <c r="P69" s="234">
        <v>88</v>
      </c>
      <c r="Q69" s="54">
        <v>88</v>
      </c>
      <c r="R69" s="54"/>
      <c r="S69" s="54"/>
      <c r="T69" s="54"/>
      <c r="U69" s="496">
        <f>(I68*P69)+(J68*Q69)+(K68*R69)+(L68*S69)</f>
        <v>88</v>
      </c>
      <c r="V69" s="55"/>
      <c r="W69" s="57"/>
      <c r="X69" s="57"/>
      <c r="Y69" s="57"/>
      <c r="Z69" s="57"/>
      <c r="AA69" s="57"/>
      <c r="AB69" s="476"/>
      <c r="AC69" s="536"/>
      <c r="AD69" s="478"/>
      <c r="AE69" s="59"/>
      <c r="AF69" s="59"/>
      <c r="AG69" s="263"/>
      <c r="AH69" s="60"/>
      <c r="AI69" s="55"/>
      <c r="AJ69" s="61"/>
      <c r="AK69" s="62"/>
      <c r="AL69" s="63"/>
      <c r="AM69" s="64"/>
      <c r="AN69" s="65"/>
      <c r="AO69" s="66"/>
    </row>
    <row r="70" spans="1:41" s="22" customFormat="1" ht="48.75" customHeight="1" x14ac:dyDescent="0.15">
      <c r="A70" s="43"/>
      <c r="B70" s="256"/>
      <c r="C70" s="45" t="s">
        <v>1854</v>
      </c>
      <c r="D70" s="80" t="s">
        <v>1855</v>
      </c>
      <c r="E70" s="664" t="s">
        <v>1856</v>
      </c>
      <c r="F70" s="691"/>
      <c r="G70" s="46"/>
      <c r="H70" s="47"/>
      <c r="I70" s="48">
        <v>0.51</v>
      </c>
      <c r="J70" s="49">
        <v>0.49</v>
      </c>
      <c r="K70" s="217"/>
      <c r="L70" s="49"/>
      <c r="M70" s="49"/>
      <c r="N70" s="50">
        <f>SUM(I70:M70)</f>
        <v>1</v>
      </c>
      <c r="O70" s="51"/>
      <c r="P70" s="52">
        <v>8</v>
      </c>
      <c r="Q70" s="53">
        <v>8</v>
      </c>
      <c r="R70" s="53"/>
      <c r="S70" s="53"/>
      <c r="T70" s="53"/>
      <c r="U70" s="54">
        <f>ROUND(((P70*I70)+(Q70*J70)+(R70*K70)+(S70*L70)+(T70*M70)),3)</f>
        <v>8</v>
      </c>
      <c r="V70" s="55">
        <f>IF(U70&gt;=8,8,U70)</f>
        <v>8</v>
      </c>
      <c r="W70" s="57">
        <v>32775215000</v>
      </c>
      <c r="X70" s="57">
        <v>3860300000</v>
      </c>
      <c r="Y70" s="57">
        <v>19212418000</v>
      </c>
      <c r="Z70" s="57"/>
      <c r="AA70" s="57"/>
      <c r="AB70" s="476">
        <f>(((((W70*I70)+(X70*J70)+(Y70*K70)+(Z70*L70)+(AA70*M70))/$L$2)))</f>
        <v>0.46108642612440032</v>
      </c>
      <c r="AC70" s="536">
        <f>ROUND(12*AB70,3)</f>
        <v>5.5330000000000004</v>
      </c>
      <c r="AD70" s="488">
        <f>IF(AC70&gt;=12,12,AC70)</f>
        <v>5.5330000000000004</v>
      </c>
      <c r="AE70" s="59"/>
      <c r="AF70" s="59">
        <v>0.3</v>
      </c>
      <c r="AG70" s="263">
        <v>19.8</v>
      </c>
      <c r="AH70" s="60">
        <f>V70+AD70+AG70+AE70+AF70</f>
        <v>33.632999999999996</v>
      </c>
      <c r="AI70" s="55">
        <f>IF(AH70&gt;=40,40,AH70)</f>
        <v>33.632999999999996</v>
      </c>
      <c r="AJ70" s="61"/>
      <c r="AK70" s="62"/>
      <c r="AL70" s="63"/>
      <c r="AM70" s="64"/>
      <c r="AN70" s="65"/>
      <c r="AO70" s="66"/>
    </row>
    <row r="71" spans="1:41" s="22" customFormat="1" ht="26.25" customHeight="1" x14ac:dyDescent="0.15">
      <c r="A71" s="177"/>
      <c r="B71" s="241"/>
      <c r="C71" s="843" t="s">
        <v>1769</v>
      </c>
      <c r="D71" s="844"/>
      <c r="E71" s="844"/>
      <c r="F71" s="845"/>
      <c r="G71" s="46"/>
      <c r="H71" s="47"/>
      <c r="I71" s="172"/>
      <c r="J71" s="217"/>
      <c r="K71" s="217"/>
      <c r="L71" s="217"/>
      <c r="M71" s="217"/>
      <c r="N71" s="50"/>
      <c r="O71" s="51"/>
      <c r="P71" s="234">
        <v>88</v>
      </c>
      <c r="Q71" s="53">
        <v>88</v>
      </c>
      <c r="R71" s="53"/>
      <c r="S71" s="54"/>
      <c r="T71" s="54"/>
      <c r="U71" s="496">
        <f>(I70*P71)+(J70*Q71)+(K70*R71)+(L70*S71)</f>
        <v>88</v>
      </c>
      <c r="V71" s="55"/>
      <c r="W71" s="57"/>
      <c r="X71" s="57"/>
      <c r="Y71" s="57"/>
      <c r="Z71" s="57"/>
      <c r="AA71" s="57"/>
      <c r="AB71" s="476"/>
      <c r="AC71" s="536"/>
      <c r="AD71" s="478"/>
      <c r="AE71" s="59"/>
      <c r="AF71" s="59"/>
      <c r="AG71" s="263"/>
      <c r="AH71" s="60"/>
      <c r="AI71" s="55"/>
      <c r="AJ71" s="61"/>
      <c r="AK71" s="62"/>
      <c r="AL71" s="63"/>
      <c r="AM71" s="64"/>
      <c r="AN71" s="65"/>
      <c r="AO71" s="66"/>
    </row>
    <row r="72" spans="1:41" s="22" customFormat="1" ht="48.75" customHeight="1" x14ac:dyDescent="0.15">
      <c r="A72" s="43"/>
      <c r="B72" s="256"/>
      <c r="C72" s="45"/>
      <c r="D72" s="45"/>
      <c r="E72" s="80" t="s">
        <v>1857</v>
      </c>
      <c r="F72" s="104"/>
      <c r="G72" s="46"/>
      <c r="H72" s="47" t="s">
        <v>1858</v>
      </c>
      <c r="I72" s="48">
        <v>0.6</v>
      </c>
      <c r="J72" s="49">
        <v>0.4</v>
      </c>
      <c r="K72" s="49"/>
      <c r="L72" s="49"/>
      <c r="M72" s="49"/>
      <c r="N72" s="50">
        <f>SUM(I72:M72)</f>
        <v>1</v>
      </c>
      <c r="O72" s="51"/>
      <c r="P72" s="52">
        <v>8</v>
      </c>
      <c r="Q72" s="53">
        <v>8</v>
      </c>
      <c r="R72" s="53"/>
      <c r="S72" s="53"/>
      <c r="T72" s="53"/>
      <c r="U72" s="54">
        <f>ROUND(((P72*I72)+(Q72*J72)+(R72*K72)+(S72*L72)+(T72*M72)),3)</f>
        <v>8</v>
      </c>
      <c r="V72" s="55">
        <f>IF(U72&gt;=8,8,U72)</f>
        <v>8</v>
      </c>
      <c r="W72" s="57"/>
      <c r="X72" s="57"/>
      <c r="Y72" s="57">
        <v>40616090000</v>
      </c>
      <c r="Z72" s="57"/>
      <c r="AA72" s="57"/>
      <c r="AB72" s="476">
        <f>(((((W72*I72)+(X72*J72)+(Y72*K72)+(Z72*L72)+(AA72*M72))/$L$2)))</f>
        <v>0</v>
      </c>
      <c r="AC72" s="536">
        <f>ROUND(12*AB72,3)</f>
        <v>0</v>
      </c>
      <c r="AD72" s="488">
        <f>IF(AC72&gt;=12,12,AC72)</f>
        <v>0</v>
      </c>
      <c r="AE72" s="59"/>
      <c r="AF72" s="59">
        <v>0.3</v>
      </c>
      <c r="AG72" s="263">
        <v>19.8</v>
      </c>
      <c r="AH72" s="60">
        <f>V72+AD72+AG72+AE72+AF72</f>
        <v>28.1</v>
      </c>
      <c r="AI72" s="55">
        <f>IF(AH72&gt;=40,40,AH72)</f>
        <v>28.1</v>
      </c>
      <c r="AJ72" s="61"/>
      <c r="AK72" s="62"/>
      <c r="AL72" s="63"/>
      <c r="AM72" s="64">
        <f>100%+AL72</f>
        <v>1</v>
      </c>
      <c r="AN72" s="65">
        <f>ROUNDUP((($E$2*AM72-$AN$4)*AJ72+$AN$4),-3)</f>
        <v>0</v>
      </c>
      <c r="AO72" s="66"/>
    </row>
    <row r="73" spans="1:41" s="22" customFormat="1" ht="26.25" customHeight="1" x14ac:dyDescent="0.15">
      <c r="A73" s="177"/>
      <c r="B73" s="256"/>
      <c r="C73" s="843" t="s">
        <v>1839</v>
      </c>
      <c r="D73" s="844"/>
      <c r="E73" s="844"/>
      <c r="F73" s="845"/>
      <c r="G73" s="46"/>
      <c r="H73" s="47"/>
      <c r="I73" s="172"/>
      <c r="J73" s="217"/>
      <c r="K73" s="217"/>
      <c r="L73" s="217"/>
      <c r="M73" s="217"/>
      <c r="N73" s="50"/>
      <c r="O73" s="51"/>
      <c r="P73" s="234">
        <v>88</v>
      </c>
      <c r="Q73" s="54">
        <v>88</v>
      </c>
      <c r="R73" s="54"/>
      <c r="S73" s="54"/>
      <c r="T73" s="54"/>
      <c r="U73" s="496">
        <f>(I72*P73)+(J72*Q73)+(K72*R73)+(L72*S73)</f>
        <v>88</v>
      </c>
      <c r="V73" s="55"/>
      <c r="W73" s="57"/>
      <c r="X73" s="57"/>
      <c r="Y73" s="57"/>
      <c r="Z73" s="57"/>
      <c r="AA73" s="57"/>
      <c r="AB73" s="476"/>
      <c r="AC73" s="536"/>
      <c r="AD73" s="478"/>
      <c r="AE73" s="59"/>
      <c r="AF73" s="59"/>
      <c r="AG73" s="263"/>
      <c r="AH73" s="60"/>
      <c r="AI73" s="55"/>
      <c r="AJ73" s="61"/>
      <c r="AK73" s="62"/>
      <c r="AL73" s="63"/>
      <c r="AM73" s="64"/>
      <c r="AN73" s="65"/>
      <c r="AO73" s="66"/>
    </row>
    <row r="74" spans="1:41" s="22" customFormat="1" ht="51.75" customHeight="1" x14ac:dyDescent="0.15">
      <c r="A74" s="43"/>
      <c r="B74" s="256"/>
      <c r="C74" s="80"/>
      <c r="D74" s="80" t="s">
        <v>1859</v>
      </c>
      <c r="E74" s="80" t="s">
        <v>1860</v>
      </c>
      <c r="F74" s="80"/>
      <c r="G74" s="632"/>
      <c r="H74" s="47"/>
      <c r="I74" s="48">
        <v>0.6</v>
      </c>
      <c r="J74" s="49">
        <v>0.4</v>
      </c>
      <c r="K74" s="49"/>
      <c r="L74" s="49"/>
      <c r="M74" s="49"/>
      <c r="N74" s="50">
        <f>SUM(I74:M74)</f>
        <v>1</v>
      </c>
      <c r="O74" s="51"/>
      <c r="P74" s="52">
        <v>8</v>
      </c>
      <c r="Q74" s="53">
        <v>8</v>
      </c>
      <c r="R74" s="53"/>
      <c r="S74" s="53"/>
      <c r="T74" s="53"/>
      <c r="U74" s="54">
        <f>ROUND(((P74*I74)+(Q74*J74)+(R74*K74)+(S74*L74)+(T74*M74)),3)</f>
        <v>8</v>
      </c>
      <c r="V74" s="55">
        <f>IF(U74&gt;=8,8,U74)</f>
        <v>8</v>
      </c>
      <c r="W74" s="57"/>
      <c r="X74" s="57">
        <v>3815383000</v>
      </c>
      <c r="Y74" s="57">
        <v>3331838000</v>
      </c>
      <c r="Z74" s="57"/>
      <c r="AA74" s="57"/>
      <c r="AB74" s="476">
        <f>(((((W74*I74)+(X74*J74)+(Y74*K74)+(Z74*L74)+(AA74*M74))/$L$2)))</f>
        <v>3.7818673353010944E-2</v>
      </c>
      <c r="AC74" s="536">
        <f>ROUND(12*AB74,3)</f>
        <v>0.45400000000000001</v>
      </c>
      <c r="AD74" s="488">
        <f>IF(AC74&gt;=12,12,AC74)</f>
        <v>0.45400000000000001</v>
      </c>
      <c r="AE74" s="59"/>
      <c r="AF74" s="59">
        <v>0.3</v>
      </c>
      <c r="AG74" s="263">
        <v>19.8</v>
      </c>
      <c r="AH74" s="60">
        <f>V74+AD74+AG74+AE74+AF74</f>
        <v>28.554000000000002</v>
      </c>
      <c r="AI74" s="55">
        <f>IF(AH74&gt;=40,40,AH74)</f>
        <v>28.554000000000002</v>
      </c>
      <c r="AJ74" s="61"/>
      <c r="AK74" s="62"/>
      <c r="AL74" s="63"/>
      <c r="AM74" s="64">
        <f>100%+AL74</f>
        <v>1</v>
      </c>
      <c r="AN74" s="65">
        <f>ROUNDUP((($E$2*AM74-$AN$4)*AJ74+$AN$4),-3)</f>
        <v>0</v>
      </c>
      <c r="AO74" s="66"/>
    </row>
    <row r="75" spans="1:41" s="22" customFormat="1" ht="26.25" customHeight="1" x14ac:dyDescent="0.15">
      <c r="A75" s="177"/>
      <c r="B75" s="256"/>
      <c r="C75" s="843" t="s">
        <v>1839</v>
      </c>
      <c r="D75" s="844"/>
      <c r="E75" s="844"/>
      <c r="F75" s="845"/>
      <c r="G75" s="46"/>
      <c r="H75" s="47"/>
      <c r="I75" s="172"/>
      <c r="J75" s="217"/>
      <c r="K75" s="217"/>
      <c r="L75" s="217"/>
      <c r="M75" s="217"/>
      <c r="N75" s="50"/>
      <c r="O75" s="51"/>
      <c r="P75" s="234">
        <v>88</v>
      </c>
      <c r="Q75" s="54">
        <v>88</v>
      </c>
      <c r="R75" s="54"/>
      <c r="S75" s="54"/>
      <c r="T75" s="54"/>
      <c r="U75" s="496">
        <f>(I74*P75)+(J74*Q75)+(K74*R75)+(L74*S75)</f>
        <v>88</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58.5" customHeight="1" x14ac:dyDescent="0.15">
      <c r="A76" s="43"/>
      <c r="B76" s="256"/>
      <c r="C76" s="80"/>
      <c r="D76" s="82"/>
      <c r="E76" s="82"/>
      <c r="F76" s="82"/>
      <c r="G76" s="45"/>
      <c r="H76" s="47"/>
      <c r="I76" s="48">
        <v>0.6</v>
      </c>
      <c r="J76" s="49">
        <v>0.4</v>
      </c>
      <c r="K76" s="49"/>
      <c r="L76" s="49"/>
      <c r="M76" s="49"/>
      <c r="N76" s="50">
        <f>SUM(I76:M76)</f>
        <v>1</v>
      </c>
      <c r="O76" s="51"/>
      <c r="P76" s="52">
        <v>8</v>
      </c>
      <c r="Q76" s="53">
        <v>8</v>
      </c>
      <c r="R76" s="53"/>
      <c r="S76" s="53"/>
      <c r="T76" s="53"/>
      <c r="U76" s="54">
        <f>ROUND(((P76*I76)+(Q76*J76)+(R76*K76)+(S76*L76)+(T76*M76)),3)</f>
        <v>8</v>
      </c>
      <c r="V76" s="55">
        <f>IF(U76&gt;=8,8,U76)</f>
        <v>8</v>
      </c>
      <c r="W76" s="57"/>
      <c r="X76" s="57"/>
      <c r="Y76" s="57"/>
      <c r="Z76" s="57"/>
      <c r="AA76" s="57"/>
      <c r="AB76" s="476">
        <f>(((((W76*I76)+(X76*J76)+(Y76*K76)+(Z76*L76)+(AA76*M76))/$L$2)))</f>
        <v>0</v>
      </c>
      <c r="AC76" s="536">
        <f>ROUND(12*AB76,3)</f>
        <v>0</v>
      </c>
      <c r="AD76" s="488">
        <f>IF(AC76&gt;=12,12,AC76)</f>
        <v>0</v>
      </c>
      <c r="AE76" s="59"/>
      <c r="AF76" s="59">
        <v>0.3</v>
      </c>
      <c r="AG76" s="263">
        <v>19.8</v>
      </c>
      <c r="AH76" s="60">
        <f>V76+AD76+AG76+AE76+AF76</f>
        <v>28.1</v>
      </c>
      <c r="AI76" s="55">
        <f>IF(AH76&gt;=40,40,AH76)</f>
        <v>28.1</v>
      </c>
      <c r="AJ76" s="61"/>
      <c r="AK76" s="62"/>
      <c r="AL76" s="63"/>
      <c r="AM76" s="64">
        <f>100%+AL76</f>
        <v>1</v>
      </c>
      <c r="AN76" s="65">
        <f>ROUNDUP((($E$2*AM76-$AN$4)*AJ76+$AN$4),-3)</f>
        <v>0</v>
      </c>
      <c r="AO76" s="66"/>
    </row>
    <row r="77" spans="1:41" s="22" customFormat="1" ht="26.25" customHeight="1" x14ac:dyDescent="0.15">
      <c r="A77" s="177"/>
      <c r="B77" s="256"/>
      <c r="C77" s="843" t="s">
        <v>1850</v>
      </c>
      <c r="D77" s="844"/>
      <c r="E77" s="844"/>
      <c r="F77" s="845"/>
      <c r="G77" s="46"/>
      <c r="H77" s="47"/>
      <c r="I77" s="172"/>
      <c r="J77" s="217"/>
      <c r="K77" s="217"/>
      <c r="L77" s="217"/>
      <c r="M77" s="217"/>
      <c r="N77" s="50"/>
      <c r="O77" s="51"/>
      <c r="P77" s="234">
        <v>88</v>
      </c>
      <c r="Q77" s="54">
        <v>88</v>
      </c>
      <c r="R77" s="54"/>
      <c r="S77" s="54"/>
      <c r="T77" s="54"/>
      <c r="U77" s="496">
        <f>(I76*P77)+(J76*Q77)+(K76*R77)+(L76*S77)</f>
        <v>88</v>
      </c>
      <c r="V77" s="55"/>
      <c r="W77" s="57"/>
      <c r="X77" s="57"/>
      <c r="Y77" s="57"/>
      <c r="Z77" s="57"/>
      <c r="AA77" s="57"/>
      <c r="AB77" s="476"/>
      <c r="AC77" s="536"/>
      <c r="AD77" s="478"/>
      <c r="AE77" s="59"/>
      <c r="AF77" s="59"/>
      <c r="AG77" s="263"/>
      <c r="AH77" s="60"/>
      <c r="AI77" s="55"/>
      <c r="AJ77" s="61"/>
      <c r="AK77" s="62"/>
      <c r="AL77" s="63"/>
      <c r="AM77" s="64"/>
      <c r="AN77" s="65"/>
      <c r="AO77" s="66"/>
    </row>
    <row r="78" spans="1:41" s="22" customFormat="1" ht="48.75" customHeight="1" x14ac:dyDescent="0.15">
      <c r="A78" s="43"/>
      <c r="B78" s="256"/>
      <c r="C78" s="80"/>
      <c r="D78" s="82"/>
      <c r="E78" s="80"/>
      <c r="F78" s="82"/>
      <c r="G78" s="632"/>
      <c r="H78" s="47"/>
      <c r="I78" s="48">
        <v>0.6</v>
      </c>
      <c r="J78" s="49">
        <v>0.4</v>
      </c>
      <c r="K78" s="49"/>
      <c r="L78" s="49"/>
      <c r="M78" s="49"/>
      <c r="N78" s="50">
        <f>SUM(I78:M78)</f>
        <v>1</v>
      </c>
      <c r="O78" s="51"/>
      <c r="P78" s="52">
        <v>8</v>
      </c>
      <c r="Q78" s="53">
        <v>8</v>
      </c>
      <c r="R78" s="53"/>
      <c r="S78" s="53"/>
      <c r="T78" s="53"/>
      <c r="U78" s="54">
        <f>ROUND(((P78*I78)+(Q78*J78)+(R78*K78)+(S78*L78)+(T78*M78)),3)</f>
        <v>8</v>
      </c>
      <c r="V78" s="55">
        <f>IF(U78&gt;=8,8,U78)</f>
        <v>8</v>
      </c>
      <c r="W78" s="57"/>
      <c r="X78" s="57"/>
      <c r="Y78" s="57"/>
      <c r="Z78" s="57"/>
      <c r="AA78" s="57"/>
      <c r="AB78" s="476">
        <f>(((((W78*I78)+(X78*J78)+(Y78*K78)+(Z78*L78)+(AA78*M78))/$L$2)))</f>
        <v>0</v>
      </c>
      <c r="AC78" s="536">
        <f>ROUND(12*AB78,3)</f>
        <v>0</v>
      </c>
      <c r="AD78" s="488">
        <f>IF(AC78&gt;=12,12,AC78)</f>
        <v>0</v>
      </c>
      <c r="AE78" s="59"/>
      <c r="AF78" s="59">
        <v>0.3</v>
      </c>
      <c r="AG78" s="263">
        <v>19.8</v>
      </c>
      <c r="AH78" s="60">
        <f>V78+AD78+AG78+AE78+AF78</f>
        <v>28.1</v>
      </c>
      <c r="AI78" s="55">
        <f>IF(AH78&gt;=40,40,AH78)</f>
        <v>28.1</v>
      </c>
      <c r="AJ78" s="61"/>
      <c r="AK78" s="62"/>
      <c r="AL78" s="63"/>
      <c r="AM78" s="64">
        <f>100%+AL78</f>
        <v>1</v>
      </c>
      <c r="AN78" s="65">
        <f>ROUNDUP((($E$2*AM78-$AN$4)*AJ78+$AN$4),-3)</f>
        <v>0</v>
      </c>
      <c r="AO78" s="66"/>
    </row>
    <row r="79" spans="1:41" s="22" customFormat="1" ht="26.25" customHeight="1" x14ac:dyDescent="0.15">
      <c r="A79" s="177"/>
      <c r="B79" s="256"/>
      <c r="C79" s="843" t="s">
        <v>1769</v>
      </c>
      <c r="D79" s="844"/>
      <c r="E79" s="844"/>
      <c r="F79" s="845"/>
      <c r="G79" s="46"/>
      <c r="H79" s="47"/>
      <c r="I79" s="172"/>
      <c r="J79" s="217"/>
      <c r="K79" s="217"/>
      <c r="L79" s="217"/>
      <c r="M79" s="217"/>
      <c r="N79" s="50"/>
      <c r="O79" s="51"/>
      <c r="P79" s="234">
        <v>88</v>
      </c>
      <c r="Q79" s="54">
        <v>88</v>
      </c>
      <c r="R79" s="54"/>
      <c r="S79" s="54"/>
      <c r="T79" s="54"/>
      <c r="U79" s="496">
        <f>(I78*P79)+(J78*Q79)+(K78*R79)+(L78*S79)</f>
        <v>88</v>
      </c>
      <c r="V79" s="55"/>
      <c r="W79" s="57"/>
      <c r="X79" s="57"/>
      <c r="Y79" s="57"/>
      <c r="Z79" s="57"/>
      <c r="AA79" s="57"/>
      <c r="AB79" s="476"/>
      <c r="AC79" s="536"/>
      <c r="AD79" s="478"/>
      <c r="AE79" s="59"/>
      <c r="AF79" s="59"/>
      <c r="AG79" s="263"/>
      <c r="AH79" s="60"/>
      <c r="AI79" s="55"/>
      <c r="AJ79" s="61"/>
      <c r="AK79" s="62"/>
      <c r="AL79" s="63"/>
      <c r="AM79" s="64"/>
      <c r="AN79" s="65"/>
      <c r="AO79" s="66"/>
    </row>
    <row r="80" spans="1:41" s="22" customFormat="1" ht="48.75" customHeight="1" x14ac:dyDescent="0.15">
      <c r="A80" s="43"/>
      <c r="B80" s="256"/>
      <c r="C80" s="73"/>
      <c r="D80" s="45"/>
      <c r="E80" s="45"/>
      <c r="F80" s="45"/>
      <c r="G80" s="46"/>
      <c r="H80" s="47"/>
      <c r="I80" s="48">
        <v>0.65</v>
      </c>
      <c r="J80" s="49">
        <v>0.35</v>
      </c>
      <c r="K80" s="49"/>
      <c r="L80" s="49"/>
      <c r="M80" s="49"/>
      <c r="N80" s="527">
        <f>SUM(I80:M80)</f>
        <v>1</v>
      </c>
      <c r="O80" s="51"/>
      <c r="P80" s="52">
        <v>8</v>
      </c>
      <c r="Q80" s="53">
        <v>8</v>
      </c>
      <c r="R80" s="53"/>
      <c r="S80" s="53"/>
      <c r="T80" s="53"/>
      <c r="U80" s="54">
        <f>ROUND(((P80*I80)+(Q80*J80)+(R80*K80)+(S80*L80)+(T80*M80)),3)</f>
        <v>8</v>
      </c>
      <c r="V80" s="55">
        <f>IF(U80&gt;=8,8,U80)</f>
        <v>8</v>
      </c>
      <c r="W80" s="57"/>
      <c r="X80" s="57"/>
      <c r="Y80" s="57"/>
      <c r="Z80" s="57"/>
      <c r="AA80" s="57"/>
      <c r="AB80" s="476">
        <f>(((((W80*I80)+(X80*J80)+(Y80*K80)+(Z80*L80)+(AA80*M80))/$L$2)))</f>
        <v>0</v>
      </c>
      <c r="AC80" s="536">
        <f>ROUND(12*AB80,3)</f>
        <v>0</v>
      </c>
      <c r="AD80" s="488">
        <f>IF(AC80&gt;=12,12,AC80)</f>
        <v>0</v>
      </c>
      <c r="AE80" s="59"/>
      <c r="AF80" s="59">
        <v>0.2</v>
      </c>
      <c r="AG80" s="263">
        <v>19.8</v>
      </c>
      <c r="AH80" s="60">
        <f>V80+AD80+AG80+AE80+AF80</f>
        <v>28</v>
      </c>
      <c r="AI80" s="55">
        <f>IF(AH80&gt;=40,40,AH80)</f>
        <v>28</v>
      </c>
      <c r="AJ80" s="61"/>
      <c r="AK80" s="62"/>
      <c r="AL80" s="63"/>
      <c r="AM80" s="64">
        <f>100%+AL80</f>
        <v>1</v>
      </c>
      <c r="AN80" s="65">
        <f>ROUNDUP((($E$2*AM80-$AN$4)*AJ80+$AN$4),-3)</f>
        <v>0</v>
      </c>
      <c r="AO80" s="66"/>
    </row>
    <row r="81" spans="1:41" s="22" customFormat="1" ht="26.25" customHeight="1" x14ac:dyDescent="0.15">
      <c r="A81" s="177"/>
      <c r="B81" s="256"/>
      <c r="C81" s="843" t="s">
        <v>1769</v>
      </c>
      <c r="D81" s="844"/>
      <c r="E81" s="844"/>
      <c r="F81" s="845"/>
      <c r="G81" s="46"/>
      <c r="H81" s="47"/>
      <c r="I81" s="172"/>
      <c r="J81" s="217"/>
      <c r="K81" s="217"/>
      <c r="L81" s="217"/>
      <c r="M81" s="217"/>
      <c r="N81" s="50"/>
      <c r="O81" s="51"/>
      <c r="P81" s="234">
        <v>88</v>
      </c>
      <c r="Q81" s="54">
        <v>88</v>
      </c>
      <c r="R81" s="54"/>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58.5" customHeight="1" x14ac:dyDescent="0.15">
      <c r="A82" s="43"/>
      <c r="B82" s="256"/>
      <c r="C82" s="80"/>
      <c r="D82" s="80"/>
      <c r="E82" s="80"/>
      <c r="F82" s="80"/>
      <c r="G82" s="542"/>
      <c r="H82" s="47"/>
      <c r="I82" s="48">
        <v>0.6</v>
      </c>
      <c r="J82" s="49">
        <v>0.4</v>
      </c>
      <c r="K82" s="49"/>
      <c r="L82" s="49"/>
      <c r="M82" s="49"/>
      <c r="N82" s="50">
        <f>SUM(I82:M82)</f>
        <v>1</v>
      </c>
      <c r="O82" s="51"/>
      <c r="P82" s="52">
        <v>8</v>
      </c>
      <c r="Q82" s="53">
        <v>8</v>
      </c>
      <c r="R82" s="53"/>
      <c r="S82" s="53"/>
      <c r="T82" s="53"/>
      <c r="U82" s="54">
        <f>ROUND(((P82*I82)+(Q82*J82)+(R82*K82)+(S82*L82)+(T82*M82)),3)</f>
        <v>8</v>
      </c>
      <c r="V82" s="55">
        <f>IF(U82&gt;=8,8,U82)</f>
        <v>8</v>
      </c>
      <c r="W82" s="57"/>
      <c r="X82" s="57"/>
      <c r="Y82" s="57"/>
      <c r="Z82" s="57"/>
      <c r="AA82" s="57"/>
      <c r="AB82" s="476">
        <f>(((((W82*I82)+(X82*J82)+(Y82*K82)+(Z82*L82)+(AA82*M82))/$L$2)))</f>
        <v>0</v>
      </c>
      <c r="AC82" s="536">
        <f>ROUND(12*AB82,3)</f>
        <v>0</v>
      </c>
      <c r="AD82" s="488">
        <f>IF(AC82&gt;=12,12,AC82)</f>
        <v>0</v>
      </c>
      <c r="AE82" s="59"/>
      <c r="AF82" s="59">
        <v>0.3</v>
      </c>
      <c r="AG82" s="263">
        <v>19.8</v>
      </c>
      <c r="AH82" s="60">
        <f>V82+AD82+AG82+AE82+AF82</f>
        <v>28.1</v>
      </c>
      <c r="AI82" s="55">
        <f>IF(AH82&gt;=40,40,AH82)</f>
        <v>28.1</v>
      </c>
      <c r="AJ82" s="61"/>
      <c r="AK82" s="62"/>
      <c r="AL82" s="63"/>
      <c r="AM82" s="64">
        <f>100%+AL82</f>
        <v>1</v>
      </c>
      <c r="AN82" s="65">
        <f>ROUNDUP((($E$2*AM82-$AN$4)*AJ82+$AN$4),-3)</f>
        <v>0</v>
      </c>
      <c r="AO82" s="66"/>
    </row>
    <row r="83" spans="1:41" s="22" customFormat="1" ht="26.25" customHeight="1" x14ac:dyDescent="0.15">
      <c r="A83" s="177"/>
      <c r="B83" s="256"/>
      <c r="C83" s="843" t="s">
        <v>1769</v>
      </c>
      <c r="D83" s="844"/>
      <c r="E83" s="844"/>
      <c r="F83" s="845"/>
      <c r="G83" s="46"/>
      <c r="H83" s="47"/>
      <c r="I83" s="172"/>
      <c r="J83" s="217"/>
      <c r="K83" s="217"/>
      <c r="L83" s="217"/>
      <c r="M83" s="217"/>
      <c r="N83" s="50"/>
      <c r="O83" s="51"/>
      <c r="P83" s="234">
        <v>88</v>
      </c>
      <c r="Q83" s="234">
        <v>88</v>
      </c>
      <c r="R83" s="54"/>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48.75" customHeight="1" x14ac:dyDescent="0.15">
      <c r="A84" s="43"/>
      <c r="B84" s="256"/>
      <c r="C84" s="80"/>
      <c r="D84" s="80"/>
      <c r="E84" s="80"/>
      <c r="F84" s="45"/>
      <c r="G84" s="80"/>
      <c r="H84" s="47"/>
      <c r="I84" s="48">
        <v>0.5</v>
      </c>
      <c r="J84" s="49">
        <v>0.4</v>
      </c>
      <c r="K84" s="49">
        <v>0.1</v>
      </c>
      <c r="L84" s="49"/>
      <c r="M84" s="49"/>
      <c r="N84" s="50">
        <f>SUM(I84:M84)</f>
        <v>1</v>
      </c>
      <c r="O84" s="51"/>
      <c r="P84" s="53">
        <v>8</v>
      </c>
      <c r="Q84" s="53">
        <v>8</v>
      </c>
      <c r="R84" s="53">
        <v>8</v>
      </c>
      <c r="S84" s="53">
        <v>8</v>
      </c>
      <c r="T84" s="53"/>
      <c r="U84" s="54">
        <f>ROUND(((P84*I84)+(Q84*J84)+(R84*K84)+(S84*L84)+(T84*M84)),3)</f>
        <v>8</v>
      </c>
      <c r="V84" s="55">
        <f>IF(U84&gt;=8,8,U84)</f>
        <v>8</v>
      </c>
      <c r="W84" s="57"/>
      <c r="X84" s="57"/>
      <c r="Y84" s="57"/>
      <c r="Z84" s="57"/>
      <c r="AA84" s="57"/>
      <c r="AB84" s="476">
        <f>(((((W84*I84)+(X84*J84)+(Y84*K84)+(Z84*L84)+(AA84*M84))/$L$2)))</f>
        <v>0</v>
      </c>
      <c r="AC84" s="536">
        <f>12*AB84</f>
        <v>0</v>
      </c>
      <c r="AD84" s="488">
        <f>IF(AC84&gt;=12,12,AC84)</f>
        <v>0</v>
      </c>
      <c r="AE84" s="59"/>
      <c r="AF84" s="59">
        <v>0.3</v>
      </c>
      <c r="AG84" s="263">
        <v>19.8</v>
      </c>
      <c r="AH84" s="60">
        <f>V84+AD84+AG84+AE84+AF84</f>
        <v>28.1</v>
      </c>
      <c r="AI84" s="55">
        <f>IF(AH84&gt;=40,40,AH84)</f>
        <v>28.1</v>
      </c>
      <c r="AJ84" s="61"/>
      <c r="AK84" s="62"/>
      <c r="AL84" s="63"/>
      <c r="AM84" s="64">
        <f>100%+AL84</f>
        <v>1</v>
      </c>
      <c r="AN84" s="65">
        <f>ROUNDUP((($E$2*AM84-$AN$4)*AJ84+$AN$4),-3)</f>
        <v>0</v>
      </c>
      <c r="AO84" s="66"/>
    </row>
    <row r="85" spans="1:41" s="22" customFormat="1" ht="26.25" customHeight="1" x14ac:dyDescent="0.15">
      <c r="A85" s="177"/>
      <c r="B85" s="256"/>
      <c r="C85" s="843" t="s">
        <v>1769</v>
      </c>
      <c r="D85" s="844"/>
      <c r="E85" s="844"/>
      <c r="F85" s="845"/>
      <c r="G85" s="46"/>
      <c r="H85" s="47"/>
      <c r="I85" s="172"/>
      <c r="J85" s="217"/>
      <c r="K85" s="217"/>
      <c r="L85" s="217"/>
      <c r="M85" s="217"/>
      <c r="N85" s="50"/>
      <c r="O85" s="51"/>
      <c r="P85" s="234">
        <v>88</v>
      </c>
      <c r="Q85" s="54">
        <v>88</v>
      </c>
      <c r="R85" s="54">
        <v>88</v>
      </c>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58.5" customHeight="1" x14ac:dyDescent="0.15">
      <c r="A86" s="43"/>
      <c r="B86" s="256"/>
      <c r="C86" s="45"/>
      <c r="D86" s="80"/>
      <c r="E86" s="80"/>
      <c r="F86" s="80"/>
      <c r="G86" s="46"/>
      <c r="H86" s="47"/>
      <c r="I86" s="48">
        <v>0.65</v>
      </c>
      <c r="J86" s="49">
        <v>0.35</v>
      </c>
      <c r="K86" s="49"/>
      <c r="L86" s="49"/>
      <c r="M86" s="49"/>
      <c r="N86" s="50">
        <f>SUM(I86:M86)</f>
        <v>1</v>
      </c>
      <c r="O86" s="51"/>
      <c r="P86" s="52">
        <v>8</v>
      </c>
      <c r="Q86" s="53">
        <v>8</v>
      </c>
      <c r="R86" s="53"/>
      <c r="S86" s="53"/>
      <c r="T86" s="53"/>
      <c r="U86" s="54">
        <f>ROUND(((P86*I86)+(Q86*J86)+(R86*K86)+(S86*L86)+(T86*M86)),3)</f>
        <v>8</v>
      </c>
      <c r="V86" s="55">
        <f>IF(U86&gt;=8,8,U86)</f>
        <v>8</v>
      </c>
      <c r="W86" s="57"/>
      <c r="X86" s="57"/>
      <c r="Y86" s="57"/>
      <c r="Z86" s="57"/>
      <c r="AA86" s="57"/>
      <c r="AB86" s="476">
        <f>(((((W86*I86)+(X86*J86)+(Y86*K86)+(Z86*L86)+(AA86*M86))/$L$2)))</f>
        <v>0</v>
      </c>
      <c r="AC86" s="536">
        <f>12*AB86</f>
        <v>0</v>
      </c>
      <c r="AD86" s="488">
        <f>IF(AC86&gt;=12,12,AC86)</f>
        <v>0</v>
      </c>
      <c r="AE86" s="59"/>
      <c r="AF86" s="59">
        <v>0.3</v>
      </c>
      <c r="AG86" s="263">
        <v>19.8</v>
      </c>
      <c r="AH86" s="60">
        <f>V86+AD86+AG86+AE86+AF86</f>
        <v>28.1</v>
      </c>
      <c r="AI86" s="55">
        <f>IF(AH86&gt;=40,40,AH86)</f>
        <v>28.1</v>
      </c>
      <c r="AJ86" s="61"/>
      <c r="AK86" s="62"/>
      <c r="AL86" s="63"/>
      <c r="AM86" s="64">
        <f>100%+AL86</f>
        <v>1</v>
      </c>
      <c r="AN86" s="65">
        <f>ROUNDUP((($E$2*AM86-$AN$4)*AJ86+$AN$4),-3)</f>
        <v>0</v>
      </c>
      <c r="AO86" s="66"/>
    </row>
    <row r="87" spans="1:41" s="22" customFormat="1" ht="26.25" customHeight="1" x14ac:dyDescent="0.15">
      <c r="A87" s="177"/>
      <c r="B87" s="256"/>
      <c r="C87" s="843" t="s">
        <v>1769</v>
      </c>
      <c r="D87" s="844"/>
      <c r="E87" s="844"/>
      <c r="F87" s="845"/>
      <c r="G87" s="46"/>
      <c r="H87" s="47"/>
      <c r="I87" s="172"/>
      <c r="J87" s="217"/>
      <c r="K87" s="217"/>
      <c r="L87" s="217"/>
      <c r="M87" s="217"/>
      <c r="N87" s="50"/>
      <c r="O87" s="51"/>
      <c r="P87" s="234">
        <v>88</v>
      </c>
      <c r="Q87" s="54">
        <v>88</v>
      </c>
      <c r="R87" s="54"/>
      <c r="S87" s="54"/>
      <c r="T87" s="54"/>
      <c r="U87" s="496">
        <f>(I86*P87)+(J86*Q87)+(K86*R87)+(L86*S87)</f>
        <v>88</v>
      </c>
      <c r="V87" s="55"/>
      <c r="W87" s="57"/>
      <c r="X87" s="57"/>
      <c r="Y87" s="57"/>
      <c r="Z87" s="57"/>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44"/>
      <c r="C88" s="220" t="s">
        <v>1861</v>
      </c>
      <c r="D88" s="112" t="s">
        <v>1862</v>
      </c>
      <c r="E88" s="45"/>
      <c r="F88" s="80"/>
      <c r="G88" s="542"/>
      <c r="H88" s="47"/>
      <c r="I88" s="48">
        <v>0.5</v>
      </c>
      <c r="J88" s="49">
        <v>0.5</v>
      </c>
      <c r="K88" s="49"/>
      <c r="L88" s="49"/>
      <c r="M88" s="49"/>
      <c r="N88" s="50">
        <f>SUM(I88:M88)</f>
        <v>1</v>
      </c>
      <c r="O88" s="51"/>
      <c r="P88" s="52">
        <v>7.8</v>
      </c>
      <c r="Q88" s="53">
        <v>8</v>
      </c>
      <c r="R88" s="53"/>
      <c r="S88" s="53"/>
      <c r="T88" s="53"/>
      <c r="U88" s="54">
        <f>ROUND(((P88*I88)+(Q88*J88)+(R88*K88)+(S88*L88)+(T88*M88)),3)</f>
        <v>7.9</v>
      </c>
      <c r="V88" s="55">
        <f>IF(U88&gt;=8,8,U88)</f>
        <v>7.9</v>
      </c>
      <c r="W88" s="57"/>
      <c r="X88" s="57"/>
      <c r="Y88" s="57"/>
      <c r="Z88" s="57"/>
      <c r="AA88" s="57"/>
      <c r="AB88" s="476">
        <f>(((((W88*I88)+(X88*J88)+(Y88*K88)+(Z88*L88)+(AA88*M88))/$L$2)))</f>
        <v>0</v>
      </c>
      <c r="AC88" s="536">
        <f>12*AB88</f>
        <v>0</v>
      </c>
      <c r="AD88" s="488">
        <f>IF(AC88&gt;=12,12,AC88)</f>
        <v>0</v>
      </c>
      <c r="AE88" s="59"/>
      <c r="AF88" s="59">
        <v>0.3</v>
      </c>
      <c r="AG88" s="263">
        <v>19.8</v>
      </c>
      <c r="AH88" s="60">
        <f>V88+AD88+AG88+AE88+AF88</f>
        <v>28.000000000000004</v>
      </c>
      <c r="AI88" s="55">
        <f>IF(AH88&gt;=40,40,AH88)</f>
        <v>28.000000000000004</v>
      </c>
      <c r="AJ88" s="61"/>
      <c r="AK88" s="62"/>
      <c r="AL88" s="63"/>
      <c r="AM88" s="64">
        <f>100%+AL88</f>
        <v>1</v>
      </c>
      <c r="AN88" s="65">
        <f>ROUNDUP((($E$2*AM88-$AN$4)*AJ88+$AN$4),-3)</f>
        <v>0</v>
      </c>
      <c r="AO88" s="66"/>
    </row>
    <row r="89" spans="1:41" s="22" customFormat="1" ht="48.75" customHeight="1" x14ac:dyDescent="0.15">
      <c r="A89" s="43"/>
      <c r="B89" s="256" t="s">
        <v>1863</v>
      </c>
      <c r="C89" s="495" t="s">
        <v>1864</v>
      </c>
      <c r="D89" s="45"/>
      <c r="E89" s="45"/>
      <c r="F89" s="45"/>
      <c r="G89" s="46"/>
      <c r="H89" s="47"/>
      <c r="I89" s="48">
        <v>0.6</v>
      </c>
      <c r="J89" s="49">
        <v>0.4</v>
      </c>
      <c r="K89" s="49"/>
      <c r="L89" s="217"/>
      <c r="M89" s="49"/>
      <c r="N89" s="50">
        <f>SUM(I89:M89)</f>
        <v>1</v>
      </c>
      <c r="O89" s="51"/>
      <c r="P89" s="52">
        <v>8</v>
      </c>
      <c r="Q89" s="53">
        <v>8</v>
      </c>
      <c r="R89" s="53">
        <v>8</v>
      </c>
      <c r="S89" s="53"/>
      <c r="T89" s="53"/>
      <c r="U89" s="54">
        <f>ROUND(((P89*I89)+(Q89*J89)+(R89*K89)+(S89*L89)+(T89*M89)),3)</f>
        <v>8</v>
      </c>
      <c r="V89" s="55">
        <f>IF(U89&gt;=8,8,U89)</f>
        <v>8</v>
      </c>
      <c r="W89" s="57"/>
      <c r="X89" s="57"/>
      <c r="Y89" s="57"/>
      <c r="Z89" s="57"/>
      <c r="AA89" s="57"/>
      <c r="AB89" s="476">
        <f>(((((W89*I89)+(X89*J89)+(Y89*K89)+(Z89*L89)+(AA89*M89))/$L$2)))</f>
        <v>0</v>
      </c>
      <c r="AC89" s="536">
        <f>12*AB89</f>
        <v>0</v>
      </c>
      <c r="AD89" s="488">
        <f>IF(AC89&gt;=12,12,AC89)</f>
        <v>0</v>
      </c>
      <c r="AE89" s="182"/>
      <c r="AF89" s="59">
        <v>0.3</v>
      </c>
      <c r="AG89" s="263">
        <v>19.8</v>
      </c>
      <c r="AH89" s="60">
        <f>V89+AD89+AG89+AE89+AF89</f>
        <v>28.1</v>
      </c>
      <c r="AI89" s="55">
        <f>IF(AH89&gt;=40,40,AH89)</f>
        <v>28.1</v>
      </c>
      <c r="AJ89" s="61"/>
      <c r="AK89" s="62"/>
      <c r="AL89" s="63"/>
      <c r="AM89" s="64">
        <f>100%+AL89</f>
        <v>1</v>
      </c>
      <c r="AN89" s="65">
        <f>ROUNDUP((($E$2*AM89-$AN$4)*AJ89+$AN$4),-3)</f>
        <v>0</v>
      </c>
      <c r="AO89" s="66"/>
    </row>
    <row r="90" spans="1:41" s="22" customFormat="1" ht="26.25" customHeight="1" x14ac:dyDescent="0.15">
      <c r="A90" s="177"/>
      <c r="B90" s="241"/>
      <c r="C90" s="843" t="s">
        <v>1769</v>
      </c>
      <c r="D90" s="844"/>
      <c r="E90" s="844"/>
      <c r="F90" s="845"/>
      <c r="G90" s="46"/>
      <c r="H90" s="47"/>
      <c r="I90" s="172"/>
      <c r="J90" s="217"/>
      <c r="K90" s="217"/>
      <c r="L90" s="217"/>
      <c r="M90" s="217"/>
      <c r="N90" s="50"/>
      <c r="O90" s="51"/>
      <c r="P90" s="234">
        <v>88</v>
      </c>
      <c r="Q90" s="53">
        <v>88</v>
      </c>
      <c r="R90" s="53"/>
      <c r="S90" s="54"/>
      <c r="T90" s="54"/>
      <c r="U90" s="496">
        <f>(I89*P90)+(J89*Q90)+(K89*R90)+(L89*S90)</f>
        <v>88</v>
      </c>
      <c r="V90" s="55"/>
      <c r="W90" s="57"/>
      <c r="X90" s="57"/>
      <c r="Y90" s="57"/>
      <c r="Z90" s="57"/>
      <c r="AA90" s="57"/>
      <c r="AB90" s="476"/>
      <c r="AC90" s="536"/>
      <c r="AD90" s="478"/>
      <c r="AE90" s="59"/>
      <c r="AF90" s="59"/>
      <c r="AG90" s="263"/>
      <c r="AH90" s="60"/>
      <c r="AI90" s="55"/>
      <c r="AJ90" s="61"/>
      <c r="AK90" s="62"/>
      <c r="AL90" s="63"/>
      <c r="AM90" s="64"/>
      <c r="AN90" s="65"/>
      <c r="AO90" s="66"/>
    </row>
    <row r="91" spans="1:41" s="22" customFormat="1" ht="48.75" customHeight="1" x14ac:dyDescent="0.15">
      <c r="A91" s="43"/>
      <c r="B91" s="44"/>
      <c r="C91" s="80"/>
      <c r="D91" s="117"/>
      <c r="E91" s="80" t="s">
        <v>1865</v>
      </c>
      <c r="F91" s="638"/>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45"/>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26.25" customHeight="1" x14ac:dyDescent="0.15">
      <c r="A93" s="43"/>
      <c r="B93" s="44"/>
      <c r="C93" s="80"/>
      <c r="D93" s="45"/>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48"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58.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48.75"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48.75" customHeight="1" x14ac:dyDescent="0.15">
      <c r="A97" s="43"/>
      <c r="B97" s="44"/>
      <c r="C97" s="80"/>
      <c r="D97" s="45"/>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58.5" customHeight="1" x14ac:dyDescent="0.15">
      <c r="A98" s="43"/>
      <c r="B98" s="44"/>
      <c r="C98" s="80"/>
      <c r="D98" s="45"/>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58.5"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60"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48"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75"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59.25"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48"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48"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60"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58.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60"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48.7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58.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52.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26.2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8.7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8.7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41.2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1.2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56.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48.7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26.2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60"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48.7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48.7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26.2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58.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48.7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7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48.7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58.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7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58.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48.7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26.2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52.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48"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48.7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48"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58.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60"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26.2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75"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48"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48"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26.25"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58.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52.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8.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8.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59.2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58.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1.25"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60"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48"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58.5"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60"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48"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1.2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1.25"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48.7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48"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58.5"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58.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48"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58.5"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58.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48"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48.7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58.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58.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48.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67.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48.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62.2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6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67.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48"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60"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75"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48.7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6.2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26.2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7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75"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7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48"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58.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56.2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26.25"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27.7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60"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58.5"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58.5"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48"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48"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48"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63"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48"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58.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8"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58.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58.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8.7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1.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41.2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5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1.2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1.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5.7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41.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51.7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1.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26.2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48"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58.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1.2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56.2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30.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7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1.2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7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8.7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1.25"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1.25"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8"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58.5"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8"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8"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68.25"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2"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75"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48"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48"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58.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58.5"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6.5"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48"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8"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58.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1.25"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1.25"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66.75"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8"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75"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48"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72.75"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75"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2"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48"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58.5"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72.75"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6.5"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67.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48"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58.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58.5"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58.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48"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54"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48"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72.7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55.5" hidden="1"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3.75"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hidden="1"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8"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8"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1.25"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2"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2"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8"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8"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1.25"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2"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54"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48"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8"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55.5"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55.5"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48"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55.5"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48"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8"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2"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8"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2"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5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52.5"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52.5"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2"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8"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2"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8"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8"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1.25"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1.25"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8"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8"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8"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2"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53.25"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55.5"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55.5"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2"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2"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2"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6.5"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48"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54"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2"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8"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8"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8"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2"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54"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8"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6.5"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2"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6.5"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8"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8"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2"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42"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8.75"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54"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42"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2"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53.25"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8"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55.5"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42"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42"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57"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52.5"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2"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2"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1.25"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5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9.2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8"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51.75"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2"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8.75"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52.5"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2"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54"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55.5"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2"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8.75"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2"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2"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8.75"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1.2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1.2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1.25"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1.25"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2"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8"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51.75"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2"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8.75"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2"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8.75"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2"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54"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9.5"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2"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8.75"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6" s="22" customFormat="1" ht="42"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6"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6"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6" s="22" customFormat="1" ht="42"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6"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6" s="22" customFormat="1" ht="57"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6"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6"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6"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6"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6"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6" s="22" customFormat="1" ht="42"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6" s="22" customFormat="1" ht="50.25"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6" s="22" customFormat="1" ht="50.25"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c r="AS542" s="22">
        <v>92.5</v>
      </c>
      <c r="AT542" s="173">
        <v>85</v>
      </c>
    </row>
    <row r="543" spans="1:46" s="22" customFormat="1" ht="50.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c r="AS543" s="22">
        <v>92.5</v>
      </c>
      <c r="AT543" s="173">
        <v>85</v>
      </c>
    </row>
    <row r="544" spans="1:46" s="22" customFormat="1" ht="50.25"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c r="AS544" s="176">
        <v>0.4</v>
      </c>
      <c r="AT544" s="176">
        <v>0.6</v>
      </c>
    </row>
    <row r="545" spans="1:47" s="22" customFormat="1" ht="74.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c r="AS545" s="178">
        <f>AS542*AS544</f>
        <v>37</v>
      </c>
      <c r="AT545" s="178">
        <f>AT542*AT544</f>
        <v>51</v>
      </c>
      <c r="AU545" s="178">
        <f>SUM(AS545:AT545)</f>
        <v>88</v>
      </c>
    </row>
    <row r="546" spans="1:47" s="22" customFormat="1" ht="42"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7" s="22" customFormat="1" ht="50.25"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7" s="22" customFormat="1" ht="50.2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7"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7" s="22" customFormat="1" ht="72.75"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7"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7" s="22" customFormat="1" ht="42"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7"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7"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7"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7"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7"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7" s="22" customFormat="1" ht="42"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7"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7" s="22" customFormat="1" ht="24.9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42"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50.2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24.95"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50.25"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2"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42"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8.7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50.2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48.7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48.75"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50.2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51"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50.25"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2"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8.75"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2"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2"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8.75"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2"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42"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5.75"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51.7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42"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24.95"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24.95"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42"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2"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50.25"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48.75"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57"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63"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63"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42"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48.75"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42"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63"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42"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63"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42"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34.5"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63"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34.5"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42"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63"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63"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48.75"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42"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63"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63"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57"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42"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63"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63"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42"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42"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42"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63"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63"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48.75"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42"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63"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37.5"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37.5"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53.25"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53.25"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42"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2"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2"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48.75"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42"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63"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63"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41.25"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2"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63"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1.25"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42"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42"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63"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63"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24.95"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50.25"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42"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63"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42"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24.95"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24.95"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42"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71.25"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71.25"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42"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71.25"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56.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71.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71.2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55.5"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2"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56.25"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2"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4.25"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4.25"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44.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44.2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83" customFormat="1" ht="50.2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58.5"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49.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42"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54"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51"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47.25"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42"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42"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63"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54"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68.25"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4"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51"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56.25"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42"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48.75"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51"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51"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2"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42"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42"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66"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56.2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51"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65.25"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42"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51"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8.7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8.75"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8.75"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2"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2"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2"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8.75"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8.75"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42"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42"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24.95"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51"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42"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2"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1.75"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7.25"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6.25"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8.75"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1"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42"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1"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1"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42"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4"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4"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51"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4"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42"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1"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51"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4"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42"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1"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6.25"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42"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56.2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6.25"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49.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56.25"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56.25"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42"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42"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6.25"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42"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51"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4"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1"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42"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42"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4"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54"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1"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51"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49.5"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42"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4"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56.25"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42"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51"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54"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45.75"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72"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51"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54"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69"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42"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54"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54"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42"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42"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42"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54"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61.5"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61.5"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1"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54"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54"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60"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69"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54"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24.95"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24.95"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42"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1"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4"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42"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54"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54"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49.5"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24.95"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54"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45.75"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54"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45.75"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54"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0.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40.5"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49.5"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51"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51"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42"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5.75"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54"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42"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54"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54"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54"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42"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2"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5.7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42"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0.5"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54"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42"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2"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54"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0.5"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42"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54"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0.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0.5"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49.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42"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24.95"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24.95"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2"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51"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42"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42"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2"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4"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46.5"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4"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54"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42"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1"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51"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42"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24.95"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51"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42"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54"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51"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24.95"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49.5"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2"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42"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5"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53.2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9.5"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2"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42"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9.5"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27"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59.25"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2"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2"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9.5"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5"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2"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4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5"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53.2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2"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53.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6.5"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65.2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55.5"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42"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2"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42"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2"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53.25"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49.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53.25"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42"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2"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53.2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9.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53.25"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2"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9.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57.7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9.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9.5"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5"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2"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2"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2"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9.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5"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22" customFormat="1" ht="45" customHeight="1" x14ac:dyDescent="0.15">
      <c r="A1003" s="43"/>
      <c r="B1003" s="44"/>
      <c r="C1003" s="80"/>
      <c r="D1003" s="67"/>
      <c r="E1003" s="220"/>
      <c r="F1003" s="117"/>
      <c r="G1003" s="46"/>
      <c r="H1003" s="47"/>
      <c r="I1003" s="48"/>
      <c r="J1003" s="49"/>
      <c r="K1003" s="49"/>
      <c r="L1003" s="49"/>
      <c r="M1003" s="49"/>
      <c r="N1003" s="50"/>
      <c r="O1003" s="51"/>
      <c r="P1003" s="52"/>
      <c r="Q1003" s="53"/>
      <c r="R1003" s="53"/>
      <c r="S1003" s="53"/>
      <c r="T1003" s="53"/>
      <c r="U1003" s="54"/>
      <c r="V1003" s="55"/>
      <c r="W1003" s="57"/>
      <c r="X1003" s="57"/>
      <c r="Y1003" s="57"/>
      <c r="Z1003" s="57"/>
      <c r="AA1003" s="57"/>
      <c r="AB1003" s="551"/>
      <c r="AC1003" s="536"/>
      <c r="AD1003" s="488"/>
      <c r="AE1003" s="59"/>
      <c r="AF1003" s="59"/>
      <c r="AG1003" s="263"/>
      <c r="AH1003" s="60"/>
      <c r="AI1003" s="55"/>
      <c r="AJ1003" s="61"/>
      <c r="AK1003" s="62"/>
      <c r="AL1003" s="63"/>
      <c r="AM1003" s="64"/>
      <c r="AN1003" s="65"/>
      <c r="AO1003" s="66"/>
    </row>
    <row r="1004" spans="1:41" s="22" customFormat="1" ht="45" customHeight="1" x14ac:dyDescent="0.15">
      <c r="A1004" s="43"/>
      <c r="B1004" s="44"/>
      <c r="C1004" s="80"/>
      <c r="D1004" s="67"/>
      <c r="E1004" s="220"/>
      <c r="F1004" s="117"/>
      <c r="G1004" s="46"/>
      <c r="H1004" s="47"/>
      <c r="I1004" s="48"/>
      <c r="J1004" s="49"/>
      <c r="K1004" s="49"/>
      <c r="L1004" s="49"/>
      <c r="M1004" s="49"/>
      <c r="N1004" s="50"/>
      <c r="O1004" s="51"/>
      <c r="P1004" s="52"/>
      <c r="Q1004" s="53"/>
      <c r="R1004" s="53"/>
      <c r="S1004" s="53"/>
      <c r="T1004" s="53"/>
      <c r="U1004" s="54"/>
      <c r="V1004" s="55"/>
      <c r="W1004" s="57"/>
      <c r="X1004" s="57"/>
      <c r="Y1004" s="57"/>
      <c r="Z1004" s="57"/>
      <c r="AA1004" s="57"/>
      <c r="AB1004" s="551"/>
      <c r="AC1004" s="536"/>
      <c r="AD1004" s="488"/>
      <c r="AE1004" s="59"/>
      <c r="AF1004" s="59"/>
      <c r="AG1004" s="263"/>
      <c r="AH1004" s="60"/>
      <c r="AI1004" s="55"/>
      <c r="AJ1004" s="61"/>
      <c r="AK1004" s="62"/>
      <c r="AL1004" s="63"/>
      <c r="AM1004" s="64"/>
      <c r="AN1004" s="65"/>
      <c r="AO1004" s="66"/>
    </row>
    <row r="1005" spans="1:41" s="470" customFormat="1" ht="14.25" x14ac:dyDescent="0.15">
      <c r="A1005" s="467"/>
      <c r="B1005" s="468"/>
      <c r="C1005" s="469"/>
      <c r="J1005" s="1"/>
      <c r="V1005" s="471"/>
      <c r="W1005" s="1"/>
      <c r="X1005" s="1"/>
      <c r="Y1005" s="1"/>
      <c r="Z1005" s="1"/>
      <c r="AA1005" s="1"/>
      <c r="AB1005" s="1"/>
      <c r="AC1005" s="1"/>
      <c r="AG1005" s="493"/>
      <c r="AH1005" s="872"/>
      <c r="AI1005" s="873"/>
      <c r="AM1005" s="472"/>
      <c r="AN1005" s="472"/>
      <c r="AO1005" s="472"/>
    </row>
  </sheetData>
  <mergeCells count="72">
    <mergeCell ref="AC1:AD1"/>
    <mergeCell ref="AE1:AG1"/>
    <mergeCell ref="X2:Y2"/>
    <mergeCell ref="E1:F1"/>
    <mergeCell ref="H1:J1"/>
    <mergeCell ref="L1:N1"/>
    <mergeCell ref="Z1:AA1"/>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U3:AH3"/>
    <mergeCell ref="AJ3:AJ4"/>
    <mergeCell ref="AK3:AK4"/>
    <mergeCell ref="AL3:AL4"/>
    <mergeCell ref="AM3:AM4"/>
    <mergeCell ref="C6:F6"/>
    <mergeCell ref="C8:F8"/>
    <mergeCell ref="C10:F10"/>
    <mergeCell ref="C12:F12"/>
    <mergeCell ref="C14:F14"/>
    <mergeCell ref="C26:F26"/>
    <mergeCell ref="C28:F28"/>
    <mergeCell ref="C30:F30"/>
    <mergeCell ref="C16:F16"/>
    <mergeCell ref="C18:F18"/>
    <mergeCell ref="C20:F20"/>
    <mergeCell ref="C22:F22"/>
    <mergeCell ref="C24:F24"/>
    <mergeCell ref="C54:F54"/>
    <mergeCell ref="C32:F32"/>
    <mergeCell ref="C34:F34"/>
    <mergeCell ref="C36:F36"/>
    <mergeCell ref="C38:F38"/>
    <mergeCell ref="C40:F40"/>
    <mergeCell ref="C42:F42"/>
    <mergeCell ref="C44:F44"/>
    <mergeCell ref="C46:F46"/>
    <mergeCell ref="C48:F48"/>
    <mergeCell ref="C50:F50"/>
    <mergeCell ref="C52:F52"/>
    <mergeCell ref="C77:F77"/>
    <mergeCell ref="C56:F56"/>
    <mergeCell ref="F57:G57"/>
    <mergeCell ref="C58:F58"/>
    <mergeCell ref="C60:F60"/>
    <mergeCell ref="C62:F62"/>
    <mergeCell ref="C64:F64"/>
    <mergeCell ref="C67:F67"/>
    <mergeCell ref="C69:F69"/>
    <mergeCell ref="C71:F71"/>
    <mergeCell ref="C73:F73"/>
    <mergeCell ref="C75:F75"/>
    <mergeCell ref="AH1005:AI1005"/>
    <mergeCell ref="C79:F79"/>
    <mergeCell ref="C81:F81"/>
    <mergeCell ref="C83:F83"/>
    <mergeCell ref="C85:F85"/>
    <mergeCell ref="C87:F87"/>
    <mergeCell ref="C90:F90"/>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rgb="FFFFFF00"/>
    <pageSetUpPr fitToPage="1"/>
  </sheetPr>
  <dimension ref="A1:AU1005"/>
  <sheetViews>
    <sheetView showZeros="0" view="pageBreakPreview" zoomScale="80" zoomScaleNormal="100" zoomScaleSheetLayoutView="80" workbookViewId="0">
      <pane xSplit="20" ySplit="2" topLeftCell="U67" activePane="bottomRight" state="frozen"/>
      <selection activeCell="M50" sqref="M50"/>
      <selection pane="topRight" activeCell="M50" sqref="M50"/>
      <selection pane="bottomLeft" activeCell="M50" sqref="M50"/>
      <selection pane="bottomRight" activeCell="C20" sqref="C20:F20"/>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1912</v>
      </c>
      <c r="B1" s="888"/>
      <c r="C1" s="889"/>
      <c r="D1" s="3" t="s">
        <v>1567</v>
      </c>
      <c r="E1" s="809">
        <v>12309650000</v>
      </c>
      <c r="F1" s="810"/>
      <c r="G1" s="4" t="s">
        <v>1</v>
      </c>
      <c r="H1" s="811">
        <v>14059018000</v>
      </c>
      <c r="I1" s="812"/>
      <c r="J1" s="813"/>
      <c r="K1" s="5" t="s">
        <v>2</v>
      </c>
      <c r="L1" s="811">
        <v>0</v>
      </c>
      <c r="M1" s="812"/>
      <c r="N1" s="814"/>
      <c r="O1" s="6" t="s">
        <v>2099</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12515379000</v>
      </c>
      <c r="F2" s="837"/>
      <c r="G2" s="10" t="s">
        <v>8</v>
      </c>
      <c r="H2" s="836">
        <f>E2</f>
        <v>12515379000</v>
      </c>
      <c r="I2" s="838"/>
      <c r="J2" s="837"/>
      <c r="K2" s="11" t="s">
        <v>9</v>
      </c>
      <c r="L2" s="839">
        <f>H2*3</f>
        <v>37546137000</v>
      </c>
      <c r="M2" s="840"/>
      <c r="N2" s="12" t="s">
        <v>1089</v>
      </c>
      <c r="O2" s="13" t="s">
        <v>10</v>
      </c>
      <c r="P2" s="841">
        <v>46014.5625</v>
      </c>
      <c r="Q2" s="841"/>
      <c r="R2" s="841"/>
      <c r="S2" s="841"/>
      <c r="T2" s="841"/>
      <c r="U2" s="670" t="s">
        <v>1344</v>
      </c>
      <c r="V2" s="14"/>
      <c r="W2" s="15"/>
      <c r="X2" s="846" t="s">
        <v>11</v>
      </c>
      <c r="Y2" s="846"/>
      <c r="Z2" s="816">
        <v>9792941000</v>
      </c>
      <c r="AA2" s="817"/>
      <c r="AB2" s="668"/>
      <c r="AC2" s="818">
        <f>H1</f>
        <v>14059018000</v>
      </c>
      <c r="AD2" s="819"/>
      <c r="AE2" s="885">
        <f>Z2/AC2</f>
        <v>0.69655938985212196</v>
      </c>
      <c r="AF2" s="886"/>
      <c r="AG2" s="887"/>
      <c r="AI2" s="16"/>
      <c r="AJ2" s="17"/>
      <c r="AK2" s="17"/>
      <c r="AL2" s="17" t="s">
        <v>1873</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2094</v>
      </c>
      <c r="C5" s="665" t="s">
        <v>1493</v>
      </c>
      <c r="D5" s="45" t="s">
        <v>2017</v>
      </c>
      <c r="E5" s="80"/>
      <c r="F5" s="104"/>
      <c r="G5" s="46"/>
      <c r="H5" s="47" t="s">
        <v>1735</v>
      </c>
      <c r="I5" s="48">
        <v>0.9</v>
      </c>
      <c r="J5" s="49">
        <v>0.1</v>
      </c>
      <c r="K5" s="49"/>
      <c r="L5" s="49"/>
      <c r="M5" s="49"/>
      <c r="N5" s="50">
        <f>SUM(I5:M5)</f>
        <v>1</v>
      </c>
      <c r="O5" s="51"/>
      <c r="P5" s="52">
        <v>8</v>
      </c>
      <c r="Q5" s="53">
        <v>8</v>
      </c>
      <c r="R5" s="53"/>
      <c r="S5" s="53"/>
      <c r="T5" s="53"/>
      <c r="U5" s="54">
        <f>ROUND(((P5*I5)+(Q5*J5)+(R5*K5)+(S5*L5)+(T5*M5)),3)</f>
        <v>8</v>
      </c>
      <c r="V5" s="55">
        <f>IF(U5&gt;=8,8,U5)</f>
        <v>8</v>
      </c>
      <c r="W5" s="57">
        <v>59183685000</v>
      </c>
      <c r="X5" s="57">
        <v>8970168000</v>
      </c>
      <c r="Y5" s="57"/>
      <c r="Z5" s="57"/>
      <c r="AA5" s="57"/>
      <c r="AB5" s="476">
        <f>(((((W5*I5)+(X5*J5)+(Y5*K5)+(Z5*L5)+(AA5*M5))/$L$2)))</f>
        <v>1.4425540848583172</v>
      </c>
      <c r="AC5" s="536">
        <f>ROUND(12*AB5,3)</f>
        <v>17.311</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674">
        <v>93.38</v>
      </c>
      <c r="Q6" s="53">
        <v>88</v>
      </c>
      <c r="R6" s="53"/>
      <c r="S6" s="53"/>
      <c r="T6" s="54"/>
      <c r="U6" s="496">
        <f>(I5*P6)+(J5*Q6)+(K5*R6)+(L5*S6)</f>
        <v>92.841999999999999</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2094</v>
      </c>
      <c r="C7" s="579" t="s">
        <v>1353</v>
      </c>
      <c r="D7" s="80" t="s">
        <v>1362</v>
      </c>
      <c r="E7" s="45"/>
      <c r="F7" s="80"/>
      <c r="G7" s="46"/>
      <c r="H7" s="47" t="s">
        <v>1735</v>
      </c>
      <c r="I7" s="48">
        <v>0.9</v>
      </c>
      <c r="J7" s="49">
        <v>0.1</v>
      </c>
      <c r="K7" s="49"/>
      <c r="L7" s="217"/>
      <c r="M7" s="49"/>
      <c r="N7" s="50">
        <f>SUM(I7:M7)</f>
        <v>1</v>
      </c>
      <c r="O7" s="51"/>
      <c r="P7" s="52">
        <v>8</v>
      </c>
      <c r="Q7" s="53">
        <v>8</v>
      </c>
      <c r="R7" s="53"/>
      <c r="S7" s="53"/>
      <c r="T7" s="53"/>
      <c r="U7" s="54">
        <f>ROUND(((P7*I7)+(Q7*J7)+(R7*K7)+(S7*L7)+(T7*M7)),3)</f>
        <v>8</v>
      </c>
      <c r="V7" s="55">
        <f>IF(U7&gt;=8,8,U7)</f>
        <v>8</v>
      </c>
      <c r="W7" s="57">
        <v>39361754000</v>
      </c>
      <c r="X7" s="57">
        <v>36956264000</v>
      </c>
      <c r="Y7" s="57"/>
      <c r="Z7" s="57"/>
      <c r="AA7" s="57"/>
      <c r="AB7" s="476">
        <f>(((((W7*I7)+(X7*J7)+(Y7*K7)+(Z7*L7)+(AA7*M7))/$L$2)))</f>
        <v>1.04195020116184</v>
      </c>
      <c r="AC7" s="536">
        <f>ROUND(12*AB7,3)</f>
        <v>12.503</v>
      </c>
      <c r="AD7" s="488">
        <f>IF(AC7&gt;=12,12,AC7)</f>
        <v>12</v>
      </c>
      <c r="AE7" s="182"/>
      <c r="AF7" s="59">
        <v>0.3</v>
      </c>
      <c r="AG7" s="699">
        <v>20</v>
      </c>
      <c r="AH7" s="60">
        <f>V7+AD7+AG7+AE7+AF7</f>
        <v>40.299999999999997</v>
      </c>
      <c r="AI7" s="55">
        <f>IF(AH7&gt;=40,40,AH7)</f>
        <v>40</v>
      </c>
      <c r="AJ7" s="61"/>
      <c r="AK7" s="62"/>
      <c r="AL7" s="63"/>
      <c r="AM7" s="64">
        <f>100%+AL7</f>
        <v>1</v>
      </c>
      <c r="AN7" s="65">
        <f>ROUNDUP((($E$2*AM7-$AN$4)*AJ7+$AN$4),-3)</f>
        <v>0</v>
      </c>
      <c r="AO7" s="66"/>
    </row>
    <row r="8" spans="1:41" s="22" customFormat="1" ht="26.25" customHeight="1" x14ac:dyDescent="0.15">
      <c r="A8" s="177"/>
      <c r="B8" s="241"/>
      <c r="C8" s="843" t="s">
        <v>1171</v>
      </c>
      <c r="D8" s="844"/>
      <c r="E8" s="844"/>
      <c r="F8" s="845"/>
      <c r="G8" s="46"/>
      <c r="H8" s="47"/>
      <c r="I8" s="172"/>
      <c r="J8" s="217"/>
      <c r="K8" s="217"/>
      <c r="L8" s="217"/>
      <c r="M8" s="217"/>
      <c r="N8" s="50"/>
      <c r="O8" s="51"/>
      <c r="P8" s="674">
        <v>90.73</v>
      </c>
      <c r="Q8" s="53">
        <v>88</v>
      </c>
      <c r="R8" s="54"/>
      <c r="S8" s="54"/>
      <c r="T8" s="54"/>
      <c r="U8" s="496">
        <f>(I7*P8)+(J7*Q8)+(K7*R8)+(L7*S8)</f>
        <v>90.457000000000008</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2094</v>
      </c>
      <c r="C9" s="67" t="s">
        <v>48</v>
      </c>
      <c r="D9" s="45" t="s">
        <v>2024</v>
      </c>
      <c r="E9" s="45"/>
      <c r="F9" s="80"/>
      <c r="G9" s="46"/>
      <c r="H9" s="47" t="s">
        <v>1735</v>
      </c>
      <c r="I9" s="48">
        <v>0.52</v>
      </c>
      <c r="J9" s="49">
        <v>0.48</v>
      </c>
      <c r="K9" s="49"/>
      <c r="L9" s="49"/>
      <c r="M9" s="49"/>
      <c r="N9" s="50">
        <f>SUM(I9:M9)</f>
        <v>1</v>
      </c>
      <c r="O9" s="51"/>
      <c r="P9" s="52">
        <v>8</v>
      </c>
      <c r="Q9" s="53">
        <v>8</v>
      </c>
      <c r="R9" s="53"/>
      <c r="S9" s="53"/>
      <c r="T9" s="53"/>
      <c r="U9" s="54">
        <f>ROUND(((P9*I9)+(Q9*J9)+(R9*K9)+(S9*L9)+(T9*M9)),3)</f>
        <v>8</v>
      </c>
      <c r="V9" s="55">
        <f>IF(U9&gt;=8,8,U9)</f>
        <v>8</v>
      </c>
      <c r="W9" s="72">
        <v>57539030000</v>
      </c>
      <c r="X9" s="57">
        <v>19935836000</v>
      </c>
      <c r="Y9" s="57"/>
      <c r="Z9" s="57"/>
      <c r="AA9" s="57"/>
      <c r="AB9" s="476">
        <f>(((((W9*I9)+(X9*J9)+(Y9*K9)+(Z9*L9)+(AA9*M9))/$L$2)))</f>
        <v>1.0517592496932506</v>
      </c>
      <c r="AC9" s="536">
        <f>ROUND(12*AB9,3)</f>
        <v>12.621</v>
      </c>
      <c r="AD9" s="488">
        <f>IF(AC9&gt;=12,12,AC9)</f>
        <v>12</v>
      </c>
      <c r="AE9" s="59"/>
      <c r="AF9" s="59">
        <v>0.3</v>
      </c>
      <c r="AG9" s="699">
        <v>20</v>
      </c>
      <c r="AH9" s="60">
        <f>V9+AD9+AG9+AE9+AF9</f>
        <v>40.299999999999997</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46"/>
      <c r="H10" s="47"/>
      <c r="I10" s="172"/>
      <c r="J10" s="217"/>
      <c r="K10" s="217"/>
      <c r="L10" s="217"/>
      <c r="M10" s="217"/>
      <c r="N10" s="50"/>
      <c r="O10" s="51"/>
      <c r="P10" s="234">
        <v>88</v>
      </c>
      <c r="Q10" s="676">
        <v>92.23</v>
      </c>
      <c r="R10" s="53"/>
      <c r="S10" s="54"/>
      <c r="T10" s="54"/>
      <c r="U10" s="496">
        <f>(I9*P10)+(J9*Q10)+(K9*R10)+(L9*S10)</f>
        <v>90.030400000000014</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2.5" customHeight="1" x14ac:dyDescent="0.15">
      <c r="A11" s="43">
        <v>4</v>
      </c>
      <c r="B11" s="256" t="s">
        <v>2094</v>
      </c>
      <c r="C11" s="45" t="s">
        <v>1475</v>
      </c>
      <c r="D11" s="71" t="s">
        <v>2028</v>
      </c>
      <c r="E11" s="71" t="s">
        <v>2029</v>
      </c>
      <c r="F11" s="80"/>
      <c r="G11" s="46"/>
      <c r="H11" s="47" t="s">
        <v>1735</v>
      </c>
      <c r="I11" s="48">
        <v>0.5</v>
      </c>
      <c r="J11" s="49">
        <v>0.25</v>
      </c>
      <c r="K11" s="49">
        <v>0.25</v>
      </c>
      <c r="L11" s="49"/>
      <c r="M11" s="49"/>
      <c r="N11" s="50">
        <f>SUM(I11:M11)</f>
        <v>1</v>
      </c>
      <c r="O11" s="51"/>
      <c r="P11" s="52">
        <v>8</v>
      </c>
      <c r="Q11" s="53">
        <v>8</v>
      </c>
      <c r="R11" s="53">
        <v>8</v>
      </c>
      <c r="S11" s="53"/>
      <c r="T11" s="53"/>
      <c r="U11" s="54">
        <f>ROUND(((P11*I11)+(Q11*J11)+(R11*K11)+(S11*L11)+(T11*M11)),3)</f>
        <v>8</v>
      </c>
      <c r="V11" s="55">
        <f>IF(U11&gt;=8,8,U11)</f>
        <v>8</v>
      </c>
      <c r="W11" s="57">
        <v>122548884000</v>
      </c>
      <c r="X11" s="57">
        <v>7702371000</v>
      </c>
      <c r="Y11" s="57">
        <v>15253741000</v>
      </c>
      <c r="Z11" s="57"/>
      <c r="AA11" s="57"/>
      <c r="AB11" s="476">
        <f>(((((W11*I11)+(X11*J11)+(Y11*K11)+(Z11*L11)+(AA11*M11))/$L$2)))</f>
        <v>1.7848299546768287</v>
      </c>
      <c r="AC11" s="536">
        <f>ROUND(12*AB11,3)</f>
        <v>21.417999999999999</v>
      </c>
      <c r="AD11" s="488">
        <f>IF(AC11&gt;=12,12,AC11)</f>
        <v>12</v>
      </c>
      <c r="AE11" s="59"/>
      <c r="AF11" s="59">
        <v>0.3</v>
      </c>
      <c r="AG11" s="699">
        <v>20</v>
      </c>
      <c r="AH11" s="60">
        <f>V11+AD11+AG11+AE11+AF11</f>
        <v>40.299999999999997</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217"/>
      <c r="N12" s="50"/>
      <c r="O12" s="51"/>
      <c r="P12" s="674">
        <v>94.48</v>
      </c>
      <c r="Q12" s="54">
        <v>88</v>
      </c>
      <c r="R12" s="54">
        <v>88</v>
      </c>
      <c r="S12" s="54"/>
      <c r="T12" s="54"/>
      <c r="U12" s="496">
        <f>(I11*P12)+(J11*Q12)+(K11*R12)+(L11*S12)</f>
        <v>91.240000000000009</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2094</v>
      </c>
      <c r="C13" s="73" t="s">
        <v>1367</v>
      </c>
      <c r="D13" s="77" t="s">
        <v>2030</v>
      </c>
      <c r="E13" s="691"/>
      <c r="F13" s="691"/>
      <c r="G13" s="80"/>
      <c r="H13" s="47" t="s">
        <v>1735</v>
      </c>
      <c r="I13" s="48">
        <v>0.51</v>
      </c>
      <c r="J13" s="49">
        <v>0.49</v>
      </c>
      <c r="K13" s="49"/>
      <c r="L13" s="217"/>
      <c r="M13" s="217"/>
      <c r="N13" s="50">
        <f>SUM(I13:M13)</f>
        <v>1</v>
      </c>
      <c r="O13" s="51"/>
      <c r="P13" s="52">
        <v>8</v>
      </c>
      <c r="Q13" s="53">
        <v>8</v>
      </c>
      <c r="R13" s="53"/>
      <c r="S13" s="53"/>
      <c r="T13" s="53"/>
      <c r="U13" s="54">
        <f>ROUND(((P13*I13)+(Q13*J13)+(R13*K13)+(S13*L13)+(T13*M13)),3)</f>
        <v>8</v>
      </c>
      <c r="V13" s="55">
        <f>IF(U13&gt;=8,8,U13)</f>
        <v>8</v>
      </c>
      <c r="W13" s="57">
        <v>227887155000</v>
      </c>
      <c r="X13" s="57">
        <v>18685183000</v>
      </c>
      <c r="Y13" s="57"/>
      <c r="Z13" s="57"/>
      <c r="AA13" s="57"/>
      <c r="AB13" s="476">
        <f>(((((W13*I13)+(X13*J13)+(Y13*K13)+(Z13*L13)+(AA13*M13))/$L$2)))</f>
        <v>3.3393099460538376</v>
      </c>
      <c r="AC13" s="536">
        <f>ROUND(12*AB13,3)</f>
        <v>40.072000000000003</v>
      </c>
      <c r="AD13" s="488">
        <f>IF(AC13&gt;=12,12,AC13)</f>
        <v>12</v>
      </c>
      <c r="AE13" s="59"/>
      <c r="AF13" s="59">
        <v>0.3</v>
      </c>
      <c r="AG13" s="699">
        <v>20</v>
      </c>
      <c r="AH13" s="60">
        <f>V13+AD13+AG13+AE13+AF13</f>
        <v>40.299999999999997</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1171</v>
      </c>
      <c r="D14" s="844"/>
      <c r="E14" s="844"/>
      <c r="F14" s="845"/>
      <c r="G14" s="46"/>
      <c r="H14" s="47"/>
      <c r="I14" s="172"/>
      <c r="J14" s="217"/>
      <c r="K14" s="217"/>
      <c r="L14" s="217"/>
      <c r="M14" s="217"/>
      <c r="N14" s="50"/>
      <c r="O14" s="51"/>
      <c r="P14" s="234">
        <v>88</v>
      </c>
      <c r="Q14" s="676">
        <v>92.52</v>
      </c>
      <c r="R14" s="54"/>
      <c r="S14" s="54"/>
      <c r="T14" s="54"/>
      <c r="U14" s="496">
        <f>(I13*P14)+(J13*Q14)+(K13*R14)+(L13*S14)</f>
        <v>90.214799999999997</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54" customHeight="1" x14ac:dyDescent="0.15">
      <c r="A15" s="43">
        <v>6</v>
      </c>
      <c r="B15" s="256" t="s">
        <v>2094</v>
      </c>
      <c r="C15" s="71" t="s">
        <v>2025</v>
      </c>
      <c r="D15" s="117" t="s">
        <v>1480</v>
      </c>
      <c r="E15" s="45"/>
      <c r="F15" s="45"/>
      <c r="G15" s="542"/>
      <c r="H15" s="47" t="s">
        <v>1735</v>
      </c>
      <c r="I15" s="48">
        <v>0.51</v>
      </c>
      <c r="J15" s="49">
        <v>0.49</v>
      </c>
      <c r="K15" s="49"/>
      <c r="L15" s="49"/>
      <c r="M15" s="49"/>
      <c r="N15" s="50">
        <f>SUM(I15:M15)</f>
        <v>1</v>
      </c>
      <c r="O15" s="51"/>
      <c r="P15" s="52">
        <v>8</v>
      </c>
      <c r="Q15" s="53">
        <v>8</v>
      </c>
      <c r="R15" s="53"/>
      <c r="S15" s="53"/>
      <c r="T15" s="53"/>
      <c r="U15" s="54">
        <f>ROUND(((P15*I15)+(Q15*J15)+(R15*K15)+(S15*L15)+(T15*M15)),3)</f>
        <v>8</v>
      </c>
      <c r="V15" s="55">
        <f>IF(U15&gt;=8,8,U15)</f>
        <v>8</v>
      </c>
      <c r="W15" s="57">
        <v>13914818000</v>
      </c>
      <c r="X15" s="57">
        <v>328448752000</v>
      </c>
      <c r="Y15" s="57"/>
      <c r="Z15" s="57"/>
      <c r="AA15" s="57"/>
      <c r="AB15" s="476">
        <f>(((((W15*I15)+(X15*J15)+(Y15*K15)+(Z15*L15)+(AA15*M15))/$L$2)))</f>
        <v>4.4754656293935113</v>
      </c>
      <c r="AC15" s="536">
        <f>ROUND(12*AB15,3)</f>
        <v>53.706000000000003</v>
      </c>
      <c r="AD15" s="488">
        <f>IF(AC15&gt;=12,12,AC15)</f>
        <v>12</v>
      </c>
      <c r="AE15" s="59"/>
      <c r="AF15" s="59">
        <v>0.3</v>
      </c>
      <c r="AG15" s="699">
        <v>20</v>
      </c>
      <c r="AH15" s="60">
        <f>V15+AD15+AG15+AE15+AF15</f>
        <v>40.299999999999997</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1171</v>
      </c>
      <c r="D16" s="844"/>
      <c r="E16" s="844"/>
      <c r="F16" s="845"/>
      <c r="G16" s="46"/>
      <c r="H16" s="47"/>
      <c r="I16" s="172"/>
      <c r="J16" s="217"/>
      <c r="K16" s="217"/>
      <c r="L16" s="217"/>
      <c r="M16" s="217"/>
      <c r="N16" s="50"/>
      <c r="O16" s="51"/>
      <c r="P16" s="234">
        <v>88</v>
      </c>
      <c r="Q16" s="676">
        <v>93.38</v>
      </c>
      <c r="R16" s="54"/>
      <c r="S16" s="54"/>
      <c r="T16" s="54"/>
      <c r="U16" s="496">
        <f>(I15*P16)+(J15*Q16)+(K15*R16)+(L15*S16)</f>
        <v>90.636200000000002</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2094</v>
      </c>
      <c r="C17" s="45" t="s">
        <v>2064</v>
      </c>
      <c r="D17" s="67" t="s">
        <v>2057</v>
      </c>
      <c r="E17" s="71" t="s">
        <v>2023</v>
      </c>
      <c r="F17" s="45"/>
      <c r="G17" s="46"/>
      <c r="H17" s="47" t="s">
        <v>2063</v>
      </c>
      <c r="I17" s="48">
        <v>0.6</v>
      </c>
      <c r="J17" s="49">
        <v>0.27</v>
      </c>
      <c r="K17" s="49">
        <v>0.13</v>
      </c>
      <c r="L17" s="49"/>
      <c r="M17" s="49"/>
      <c r="N17" s="50">
        <f>SUM(I17:M17)</f>
        <v>1</v>
      </c>
      <c r="O17" s="51"/>
      <c r="P17" s="52">
        <v>8</v>
      </c>
      <c r="Q17" s="52">
        <v>8</v>
      </c>
      <c r="R17" s="53">
        <v>8</v>
      </c>
      <c r="S17" s="53"/>
      <c r="T17" s="53"/>
      <c r="U17" s="54">
        <f>ROUND(((P17*I17)+(Q17*J17)+(R17*K17)+(S17*L17)+(T17*M17)),3)</f>
        <v>8</v>
      </c>
      <c r="V17" s="55">
        <f>IF(U17&gt;=8,8,U17)</f>
        <v>8</v>
      </c>
      <c r="W17" s="57">
        <v>56901144000</v>
      </c>
      <c r="X17" s="57">
        <v>14643377000</v>
      </c>
      <c r="Y17" s="57">
        <v>1643469000</v>
      </c>
      <c r="Z17" s="57"/>
      <c r="AA17" s="57"/>
      <c r="AB17" s="476">
        <f>(((((W17*I17)+(X17*J17)+(Y17*K17)+(Z17*L17)+(AA17*M17))/$L$2)))</f>
        <v>1.0202926910962904</v>
      </c>
      <c r="AC17" s="536">
        <f>ROUND(12*AB17,3)</f>
        <v>12.244</v>
      </c>
      <c r="AD17" s="488">
        <f>IF(AC17&gt;=12,12,AC17)</f>
        <v>12</v>
      </c>
      <c r="AE17" s="59"/>
      <c r="AF17" s="59">
        <v>0.3</v>
      </c>
      <c r="AG17" s="699">
        <v>20</v>
      </c>
      <c r="AH17" s="60">
        <f>V17+AD17+AG17+AE17+AF17</f>
        <v>40.299999999999997</v>
      </c>
      <c r="AI17" s="55">
        <f>IF(AH17&gt;=40,40,AH17)</f>
        <v>40</v>
      </c>
      <c r="AJ17" s="61"/>
      <c r="AK17" s="62"/>
      <c r="AL17" s="63"/>
      <c r="AM17" s="64"/>
      <c r="AN17" s="65"/>
      <c r="AO17" s="66"/>
    </row>
    <row r="18" spans="1:41" s="22" customFormat="1" ht="26.25" customHeight="1" x14ac:dyDescent="0.15">
      <c r="A18" s="177"/>
      <c r="B18" s="241"/>
      <c r="C18" s="843" t="s">
        <v>1171</v>
      </c>
      <c r="D18" s="844"/>
      <c r="E18" s="844"/>
      <c r="F18" s="845"/>
      <c r="G18" s="46"/>
      <c r="H18" s="47"/>
      <c r="I18" s="172"/>
      <c r="J18" s="217"/>
      <c r="K18" s="217"/>
      <c r="L18" s="217"/>
      <c r="M18" s="217"/>
      <c r="N18" s="50"/>
      <c r="O18" s="51"/>
      <c r="P18" s="674">
        <v>90.76</v>
      </c>
      <c r="Q18" s="676">
        <v>91.63</v>
      </c>
      <c r="R18" s="54">
        <v>88</v>
      </c>
      <c r="S18" s="54"/>
      <c r="T18" s="54"/>
      <c r="U18" s="496">
        <f>(I17*P18)+(J17*Q18)+(K17*R18)+(L17*S18)</f>
        <v>90.636099999999999</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53.25" customHeight="1" x14ac:dyDescent="0.15">
      <c r="A19" s="43">
        <v>8</v>
      </c>
      <c r="B19" s="256" t="s">
        <v>2094</v>
      </c>
      <c r="C19" s="80" t="s">
        <v>2056</v>
      </c>
      <c r="D19" s="67" t="s">
        <v>2068</v>
      </c>
      <c r="E19" s="67" t="s">
        <v>2565</v>
      </c>
      <c r="F19" s="45"/>
      <c r="G19" s="83" t="s">
        <v>2097</v>
      </c>
      <c r="H19" s="47" t="s">
        <v>1768</v>
      </c>
      <c r="I19" s="48">
        <v>0.57999999999999996</v>
      </c>
      <c r="J19" s="49">
        <v>0.21</v>
      </c>
      <c r="K19" s="49">
        <v>0.21</v>
      </c>
      <c r="L19" s="49"/>
      <c r="M19" s="49"/>
      <c r="N19" s="50">
        <f>SUM(I19:M19)</f>
        <v>0.99999999999999989</v>
      </c>
      <c r="O19" s="51"/>
      <c r="P19" s="52">
        <v>8</v>
      </c>
      <c r="Q19" s="52">
        <v>8</v>
      </c>
      <c r="R19" s="53">
        <v>8</v>
      </c>
      <c r="S19" s="53"/>
      <c r="T19" s="53"/>
      <c r="U19" s="54">
        <f>ROUND(((P19*I19)+(Q19*J19)+(R19*K19)+(S19*L19)+(T19*M19)),3)</f>
        <v>8</v>
      </c>
      <c r="V19" s="55">
        <f>IF(U19&gt;=8,8,U19)</f>
        <v>8</v>
      </c>
      <c r="W19" s="57">
        <v>816103333000</v>
      </c>
      <c r="X19" s="57">
        <v>7163013000</v>
      </c>
      <c r="Y19" s="57">
        <v>8792286000</v>
      </c>
      <c r="Z19" s="57"/>
      <c r="AA19" s="57"/>
      <c r="AB19" s="476">
        <f>(((((W19*I19)+(X19*J19)+(Y19*K19)+(Z19*L19)+(AA19*M19))/$L$2)))</f>
        <v>12.696127591767961</v>
      </c>
      <c r="AC19" s="536">
        <f>ROUND(12*AB19,3)</f>
        <v>152.35400000000001</v>
      </c>
      <c r="AD19" s="488">
        <f>IF(AC19&gt;=12,12,AC19)</f>
        <v>12</v>
      </c>
      <c r="AE19" s="59"/>
      <c r="AF19" s="59">
        <v>0.3</v>
      </c>
      <c r="AG19" s="699">
        <v>20</v>
      </c>
      <c r="AH19" s="60">
        <f>V19+AD19+AG19+AE19+AF19</f>
        <v>40.299999999999997</v>
      </c>
      <c r="AI19" s="55">
        <f>IF(AH19&gt;=40,40,AH19)</f>
        <v>40</v>
      </c>
      <c r="AJ19" s="61"/>
      <c r="AK19" s="62"/>
      <c r="AL19" s="63"/>
      <c r="AM19" s="64"/>
      <c r="AN19" s="65"/>
      <c r="AO19" s="66"/>
    </row>
    <row r="20" spans="1:41" s="22" customFormat="1" ht="26.25" customHeight="1" x14ac:dyDescent="0.15">
      <c r="A20" s="177"/>
      <c r="B20" s="241"/>
      <c r="C20" s="843" t="s">
        <v>1171</v>
      </c>
      <c r="D20" s="844"/>
      <c r="E20" s="844"/>
      <c r="F20" s="845"/>
      <c r="G20" s="46"/>
      <c r="H20" s="47"/>
      <c r="I20" s="172"/>
      <c r="J20" s="217"/>
      <c r="K20" s="217"/>
      <c r="L20" s="217"/>
      <c r="M20" s="217"/>
      <c r="N20" s="50"/>
      <c r="O20" s="51"/>
      <c r="P20" s="674">
        <v>89.67</v>
      </c>
      <c r="Q20" s="676">
        <v>92.92</v>
      </c>
      <c r="R20" s="54">
        <v>88</v>
      </c>
      <c r="S20" s="54"/>
      <c r="T20" s="54"/>
      <c r="U20" s="496">
        <f>(I19*P20)+(J19*Q20)+(K19*R20)+(L19*S20)</f>
        <v>90.001800000000003</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1" customHeight="1" x14ac:dyDescent="0.15">
      <c r="A21" s="43">
        <v>9</v>
      </c>
      <c r="B21" s="256" t="s">
        <v>2094</v>
      </c>
      <c r="C21" s="71" t="s">
        <v>2018</v>
      </c>
      <c r="D21" s="45" t="s">
        <v>531</v>
      </c>
      <c r="E21" s="80"/>
      <c r="F21" s="80"/>
      <c r="G21" s="46"/>
      <c r="H21" s="47"/>
      <c r="I21" s="48">
        <v>0.59</v>
      </c>
      <c r="J21" s="49">
        <v>0.41</v>
      </c>
      <c r="K21" s="49"/>
      <c r="L21" s="49"/>
      <c r="M21" s="49"/>
      <c r="N21" s="50">
        <f>SUM(I21:M21)</f>
        <v>1</v>
      </c>
      <c r="O21" s="51"/>
      <c r="P21" s="52">
        <v>8</v>
      </c>
      <c r="Q21" s="53">
        <v>8</v>
      </c>
      <c r="R21" s="53"/>
      <c r="S21" s="53"/>
      <c r="T21" s="53"/>
      <c r="U21" s="54">
        <f>ROUND(((P21*I21)+(Q21*J21)+(R21*K21)+(S21*L21)+(T21*M21)),3)</f>
        <v>8</v>
      </c>
      <c r="V21" s="55">
        <f>IF(U21&gt;=8,8,U21)</f>
        <v>8</v>
      </c>
      <c r="W21" s="57">
        <v>14977246000</v>
      </c>
      <c r="X21" s="72">
        <v>80267427000</v>
      </c>
      <c r="Y21" s="57"/>
      <c r="Z21" s="57"/>
      <c r="AA21" s="57"/>
      <c r="AB21" s="476">
        <f>(((((W21*I21)+(X21*J21)+(Y21*K21)+(Z21*L21)+(AA21*M21))/$L$2)))</f>
        <v>1.1118645896913444</v>
      </c>
      <c r="AC21" s="536">
        <f>ROUND(12*AB21,3)</f>
        <v>13.342000000000001</v>
      </c>
      <c r="AD21" s="488">
        <f>IF(AC21&gt;=12,12,AC21)</f>
        <v>12</v>
      </c>
      <c r="AE21" s="59"/>
      <c r="AF21" s="59">
        <v>0.3</v>
      </c>
      <c r="AG21" s="263">
        <v>19.8</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1171</v>
      </c>
      <c r="D22" s="844"/>
      <c r="E22" s="844"/>
      <c r="F22" s="845"/>
      <c r="G22" s="46"/>
      <c r="H22" s="47"/>
      <c r="I22" s="172"/>
      <c r="J22" s="217"/>
      <c r="K22" s="217"/>
      <c r="L22" s="217"/>
      <c r="M22" s="217"/>
      <c r="N22" s="50"/>
      <c r="O22" s="51"/>
      <c r="P22" s="234">
        <v>88</v>
      </c>
      <c r="Q22" s="53">
        <v>88</v>
      </c>
      <c r="R22" s="54"/>
      <c r="S22" s="54"/>
      <c r="T22" s="54"/>
      <c r="U22" s="496">
        <f>(I21*P22)+(J21*Q22)+(K21*R22)+(L21*S22)</f>
        <v>88</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v>10</v>
      </c>
      <c r="B23" s="256" t="s">
        <v>2094</v>
      </c>
      <c r="C23" s="45" t="s">
        <v>2039</v>
      </c>
      <c r="D23" s="71" t="s">
        <v>2042</v>
      </c>
      <c r="E23" s="80"/>
      <c r="F23" s="80"/>
      <c r="G23" s="80"/>
      <c r="H23" s="47"/>
      <c r="I23" s="48">
        <v>0.6</v>
      </c>
      <c r="J23" s="49">
        <v>0.4</v>
      </c>
      <c r="K23" s="49"/>
      <c r="L23" s="49"/>
      <c r="M23" s="49"/>
      <c r="N23" s="50">
        <f>SUM(I23:M23)</f>
        <v>1</v>
      </c>
      <c r="O23" s="51"/>
      <c r="P23" s="52">
        <v>8</v>
      </c>
      <c r="Q23" s="53">
        <v>8</v>
      </c>
      <c r="R23" s="53"/>
      <c r="S23" s="53"/>
      <c r="T23" s="53"/>
      <c r="U23" s="54">
        <f>ROUND(((P23*I23)+(Q23*J23)+(R23*K23)+(S23*L23)+(T23*M23)),3)</f>
        <v>8</v>
      </c>
      <c r="V23" s="55">
        <f>IF(U23&gt;=8,8,U23)</f>
        <v>8</v>
      </c>
      <c r="W23" s="57">
        <v>39588420000</v>
      </c>
      <c r="X23" s="57">
        <v>36722664000</v>
      </c>
      <c r="Y23" s="57"/>
      <c r="Z23" s="57"/>
      <c r="AA23" s="57"/>
      <c r="AB23" s="476">
        <f>(((((W23*I23)+(X23*J23)+(Y23*K23)+(Z23*L23)+(AA23*M23))/$L$2)))</f>
        <v>1.0238634563124296</v>
      </c>
      <c r="AC23" s="536">
        <f>ROUND(12*AB23,3)</f>
        <v>12.286</v>
      </c>
      <c r="AD23" s="488">
        <f>IF(AC23&gt;=12,12,AC23)</f>
        <v>12</v>
      </c>
      <c r="AE23" s="59"/>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217"/>
      <c r="N24" s="50"/>
      <c r="O24" s="51"/>
      <c r="P24" s="234">
        <v>88</v>
      </c>
      <c r="Q24" s="54">
        <v>88</v>
      </c>
      <c r="R24" s="54"/>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75" customHeight="1" x14ac:dyDescent="0.15">
      <c r="A25" s="43">
        <v>11</v>
      </c>
      <c r="B25" s="256" t="s">
        <v>2094</v>
      </c>
      <c r="C25" s="706" t="s">
        <v>1346</v>
      </c>
      <c r="D25" s="71" t="s">
        <v>2043</v>
      </c>
      <c r="E25" s="45" t="s">
        <v>2035</v>
      </c>
      <c r="F25" s="80"/>
      <c r="G25" s="632"/>
      <c r="H25" s="175"/>
      <c r="I25" s="48">
        <v>0.5</v>
      </c>
      <c r="J25" s="49">
        <v>0.4</v>
      </c>
      <c r="K25" s="49">
        <v>0.1</v>
      </c>
      <c r="L25" s="49"/>
      <c r="M25" s="49"/>
      <c r="N25" s="50">
        <f>SUM(I25:M25)</f>
        <v>1</v>
      </c>
      <c r="O25" s="51"/>
      <c r="P25" s="52">
        <v>8</v>
      </c>
      <c r="Q25" s="53">
        <v>8</v>
      </c>
      <c r="R25" s="53">
        <v>8</v>
      </c>
      <c r="S25" s="53"/>
      <c r="T25" s="53"/>
      <c r="U25" s="54">
        <f>ROUND(((P25*I25)+(Q25*J25)+(R25*K25)+(S25*L25)+(T25*M25)),3)</f>
        <v>8</v>
      </c>
      <c r="V25" s="55">
        <f>IF(U25&gt;=8,8,U25)</f>
        <v>8</v>
      </c>
      <c r="W25" s="57">
        <v>130509297000</v>
      </c>
      <c r="X25" s="57">
        <v>7355419000</v>
      </c>
      <c r="Y25" s="57">
        <v>3664456000</v>
      </c>
      <c r="Z25" s="57"/>
      <c r="AA25" s="57"/>
      <c r="AB25" s="476">
        <f>(((((W25*I25)+(X25*J25)+(Y25*K25)+(Z25*L25)+(AA25*M25))/$L$2)))</f>
        <v>1.8261069494313089</v>
      </c>
      <c r="AC25" s="536">
        <f>ROUND(12*AB25,3)</f>
        <v>21.913</v>
      </c>
      <c r="AD25" s="488">
        <f>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1171</v>
      </c>
      <c r="D26" s="844"/>
      <c r="E26" s="844"/>
      <c r="F26" s="845"/>
      <c r="G26" s="46"/>
      <c r="H26" s="47"/>
      <c r="I26" s="172"/>
      <c r="J26" s="217"/>
      <c r="K26" s="217"/>
      <c r="L26" s="217"/>
      <c r="M26" s="217"/>
      <c r="N26" s="50"/>
      <c r="O26" s="51"/>
      <c r="P26" s="234">
        <v>88</v>
      </c>
      <c r="Q26" s="234">
        <v>88</v>
      </c>
      <c r="R26" s="234">
        <v>88</v>
      </c>
      <c r="S26" s="54"/>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2094</v>
      </c>
      <c r="C27" s="45" t="s">
        <v>1351</v>
      </c>
      <c r="D27" s="71" t="s">
        <v>2020</v>
      </c>
      <c r="E27" s="73"/>
      <c r="F27" s="80"/>
      <c r="G27" s="46"/>
      <c r="H27" s="47"/>
      <c r="I27" s="48">
        <v>0.6</v>
      </c>
      <c r="J27" s="49">
        <v>0.4</v>
      </c>
      <c r="K27" s="49"/>
      <c r="L27" s="49"/>
      <c r="M27" s="49"/>
      <c r="N27" s="50">
        <f>SUM(I27:M27)</f>
        <v>1</v>
      </c>
      <c r="O27" s="51"/>
      <c r="P27" s="52">
        <v>8</v>
      </c>
      <c r="Q27" s="53">
        <v>8</v>
      </c>
      <c r="R27" s="53"/>
      <c r="S27" s="53"/>
      <c r="T27" s="53"/>
      <c r="U27" s="54">
        <f>ROUND(((P27*I27)+(Q27*J27)+(R27*K27)+(S27*L27)+(T27*M27)),3)</f>
        <v>8</v>
      </c>
      <c r="V27" s="55">
        <f>IF(U27&gt;=8,8,U27)</f>
        <v>8</v>
      </c>
      <c r="W27" s="57">
        <v>229675529000</v>
      </c>
      <c r="X27" s="57">
        <v>2278692000</v>
      </c>
      <c r="Y27" s="57"/>
      <c r="Z27" s="57"/>
      <c r="AA27" s="57"/>
      <c r="AB27" s="476">
        <f>(((((W27*I27)+(X27*J27)+(Y27*K27)+(Z27*L27)+(AA27*M27))/$L$2)))</f>
        <v>3.6945690098557944</v>
      </c>
      <c r="AC27" s="536">
        <f>ROUND(12*AB27,3)</f>
        <v>44.335000000000001</v>
      </c>
      <c r="AD27" s="488">
        <f>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234">
        <v>88</v>
      </c>
      <c r="Q28" s="54">
        <v>88</v>
      </c>
      <c r="R28" s="54"/>
      <c r="S28" s="54"/>
      <c r="T28" s="54"/>
      <c r="U28" s="496">
        <f>(I27*P28)+(J27*Q28)+(K27*R28)+(L27*S28)</f>
        <v>88</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75" customHeight="1" x14ac:dyDescent="0.15">
      <c r="A29" s="43">
        <v>13</v>
      </c>
      <c r="B29" s="256" t="s">
        <v>2094</v>
      </c>
      <c r="C29" s="80" t="s">
        <v>1352</v>
      </c>
      <c r="D29" s="71" t="s">
        <v>2021</v>
      </c>
      <c r="E29" s="67" t="s">
        <v>2055</v>
      </c>
      <c r="F29" s="73"/>
      <c r="G29" s="638"/>
      <c r="H29" s="47"/>
      <c r="I29" s="48">
        <v>0.6</v>
      </c>
      <c r="J29" s="49">
        <v>0.2</v>
      </c>
      <c r="K29" s="49">
        <v>0.2</v>
      </c>
      <c r="L29" s="49"/>
      <c r="M29" s="49"/>
      <c r="N29" s="50">
        <f>SUM(I29:M29)</f>
        <v>1</v>
      </c>
      <c r="O29" s="51"/>
      <c r="P29" s="52">
        <v>8</v>
      </c>
      <c r="Q29" s="53">
        <v>8</v>
      </c>
      <c r="R29" s="53">
        <v>8</v>
      </c>
      <c r="S29" s="53"/>
      <c r="T29" s="53"/>
      <c r="U29" s="54">
        <f>ROUND(((P29*I29)+(Q29*J29)+(R29*K29)+(S29*L29)+(T29*M29)),3)</f>
        <v>8</v>
      </c>
      <c r="V29" s="55">
        <f>IF(U29&gt;=8,8,U29)</f>
        <v>8</v>
      </c>
      <c r="W29" s="57">
        <v>233566701000</v>
      </c>
      <c r="X29" s="57">
        <v>3425675000</v>
      </c>
      <c r="Y29" s="57">
        <v>11954149000</v>
      </c>
      <c r="Z29" s="57"/>
      <c r="AA29" s="57"/>
      <c r="AB29" s="476">
        <f>(((((W29*I29)+(X29*J29)+(Y29*K29)+(Z29*L29)+(AA29*M29))/$L$2)))</f>
        <v>3.8144000113780012</v>
      </c>
      <c r="AC29" s="536">
        <f>ROUND(12*AB29,3)</f>
        <v>45.773000000000003</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1171</v>
      </c>
      <c r="D30" s="844"/>
      <c r="E30" s="844"/>
      <c r="F30" s="845"/>
      <c r="G30" s="46"/>
      <c r="H30" s="47"/>
      <c r="I30" s="172"/>
      <c r="J30" s="217"/>
      <c r="K30" s="217"/>
      <c r="L30" s="217"/>
      <c r="M30" s="217"/>
      <c r="N30" s="50"/>
      <c r="O30" s="51"/>
      <c r="P30" s="23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 customHeight="1" x14ac:dyDescent="0.15">
      <c r="A31" s="43">
        <v>14</v>
      </c>
      <c r="B31" s="256" t="s">
        <v>2094</v>
      </c>
      <c r="C31" s="80" t="s">
        <v>1349</v>
      </c>
      <c r="D31" s="67" t="s">
        <v>2031</v>
      </c>
      <c r="E31" s="71" t="s">
        <v>2032</v>
      </c>
      <c r="F31" s="45"/>
      <c r="G31" s="80"/>
      <c r="H31" s="47"/>
      <c r="I31" s="48">
        <v>0.6</v>
      </c>
      <c r="J31" s="49">
        <v>0.2</v>
      </c>
      <c r="K31" s="49">
        <v>0.2</v>
      </c>
      <c r="L31" s="49"/>
      <c r="M31" s="49"/>
      <c r="N31" s="50">
        <f>SUM(I31:M31)</f>
        <v>1</v>
      </c>
      <c r="O31" s="51"/>
      <c r="P31" s="52">
        <v>8</v>
      </c>
      <c r="Q31" s="53">
        <v>8</v>
      </c>
      <c r="R31" s="53">
        <v>8</v>
      </c>
      <c r="S31" s="53"/>
      <c r="T31" s="53"/>
      <c r="U31" s="54">
        <f>ROUND(((P31*I31)+(Q31*J31)+(R31*K31)+(S31*L31)+(T31*M31)),3)</f>
        <v>8</v>
      </c>
      <c r="V31" s="55">
        <f>IF(U31&gt;=8,8,U31)</f>
        <v>8</v>
      </c>
      <c r="W31" s="57">
        <v>75890281000</v>
      </c>
      <c r="X31" s="57">
        <v>3530749000</v>
      </c>
      <c r="Y31" s="57">
        <v>9901200000</v>
      </c>
      <c r="Z31" s="57"/>
      <c r="AA31" s="57"/>
      <c r="AB31" s="551">
        <f>(((((W31*I31)+(X31*J31)+(Y31*K31)+(Z31*L31)+(AA31*M31))/$L$2)))</f>
        <v>1.2843014555665206</v>
      </c>
      <c r="AC31" s="536">
        <f>ROUND(12*AB31,3)</f>
        <v>15.412000000000001</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234">
        <v>88</v>
      </c>
      <c r="Q32" s="54">
        <v>88</v>
      </c>
      <c r="R32" s="54">
        <v>88</v>
      </c>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256" t="s">
        <v>2094</v>
      </c>
      <c r="C33" s="80" t="s">
        <v>1051</v>
      </c>
      <c r="D33" s="67" t="s">
        <v>2045</v>
      </c>
      <c r="E33" s="80" t="s">
        <v>2019</v>
      </c>
      <c r="F33" s="80"/>
      <c r="G33" s="83"/>
      <c r="H33" s="175"/>
      <c r="I33" s="48">
        <v>0.5</v>
      </c>
      <c r="J33" s="49">
        <v>0.4</v>
      </c>
      <c r="K33" s="49">
        <v>0.1</v>
      </c>
      <c r="L33" s="49"/>
      <c r="M33" s="49"/>
      <c r="N33" s="50">
        <f>SUM(I33:M33)</f>
        <v>1</v>
      </c>
      <c r="O33" s="51"/>
      <c r="P33" s="52">
        <v>8</v>
      </c>
      <c r="Q33" s="53">
        <v>8</v>
      </c>
      <c r="R33" s="53">
        <v>8</v>
      </c>
      <c r="S33" s="53"/>
      <c r="T33" s="53"/>
      <c r="U33" s="54">
        <f>ROUND(((P33*I33)+(Q33*J33)+(R33*K33)+(S33*L33)+(T33*M33)),3)</f>
        <v>8</v>
      </c>
      <c r="V33" s="55">
        <f>IF(U33&gt;=8,8,U33)</f>
        <v>8</v>
      </c>
      <c r="W33" s="57">
        <v>172249167000</v>
      </c>
      <c r="X33" s="57">
        <v>7882757000</v>
      </c>
      <c r="Y33" s="57">
        <v>14932933000</v>
      </c>
      <c r="Z33" s="57"/>
      <c r="AA33" s="57"/>
      <c r="AB33" s="476">
        <f>(((((W33*I33)+(X33*J33)+(Y33*K33)+(Z33*L33)+(AA33*M33))/$L$2)))</f>
        <v>2.4175850527578908</v>
      </c>
      <c r="AC33" s="536">
        <f>ROUND(12*AB33,3)</f>
        <v>29.010999999999999</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1171</v>
      </c>
      <c r="D34" s="844"/>
      <c r="E34" s="844"/>
      <c r="F34" s="845"/>
      <c r="G34" s="46"/>
      <c r="H34" s="47"/>
      <c r="I34" s="172"/>
      <c r="J34" s="217"/>
      <c r="K34" s="217"/>
      <c r="L34" s="217"/>
      <c r="M34" s="217"/>
      <c r="N34" s="50"/>
      <c r="O34" s="51"/>
      <c r="P34" s="234">
        <v>88</v>
      </c>
      <c r="Q34" s="53">
        <v>88</v>
      </c>
      <c r="R34" s="54">
        <v>88</v>
      </c>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2094</v>
      </c>
      <c r="C35" s="665" t="s">
        <v>363</v>
      </c>
      <c r="D35" s="174" t="s">
        <v>1366</v>
      </c>
      <c r="E35" s="45"/>
      <c r="F35" s="80"/>
      <c r="G35" s="83"/>
      <c r="H35" s="175" t="s">
        <v>1495</v>
      </c>
      <c r="I35" s="48">
        <v>0.6</v>
      </c>
      <c r="J35" s="49">
        <v>0.4</v>
      </c>
      <c r="K35" s="49"/>
      <c r="L35" s="49"/>
      <c r="M35" s="49"/>
      <c r="N35" s="50">
        <f>SUM(I35:M35)</f>
        <v>1</v>
      </c>
      <c r="O35" s="51"/>
      <c r="P35" s="52">
        <v>8</v>
      </c>
      <c r="Q35" s="53">
        <v>8</v>
      </c>
      <c r="R35" s="53"/>
      <c r="S35" s="53"/>
      <c r="T35" s="53"/>
      <c r="U35" s="54">
        <f>ROUND(((P35*I35)+(Q35*J35)+(R35*K35)+(S35*L35)+(T35*M35)),3)</f>
        <v>8</v>
      </c>
      <c r="V35" s="55">
        <f>IF(U35&gt;=8,8,U35)</f>
        <v>8</v>
      </c>
      <c r="W35" s="57">
        <v>34748832000</v>
      </c>
      <c r="X35" s="57">
        <v>58909982000</v>
      </c>
      <c r="Y35" s="72"/>
      <c r="Z35" s="57"/>
      <c r="AA35" s="57"/>
      <c r="AB35" s="476">
        <f>(((((W35*I35)+(X35*J35)+(Y35*K35)+(Z35*L35)+(AA35*M35))/$L$2)))</f>
        <v>1.1828991089016694</v>
      </c>
      <c r="AC35" s="536">
        <f>ROUND(12*AB35,3)</f>
        <v>14.195</v>
      </c>
      <c r="AD35" s="488">
        <f>IF(AC35&gt;=12,12,AC35)</f>
        <v>12</v>
      </c>
      <c r="AE35" s="59"/>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1171</v>
      </c>
      <c r="D36" s="844"/>
      <c r="E36" s="844"/>
      <c r="F36" s="845"/>
      <c r="G36" s="83"/>
      <c r="H36" s="47"/>
      <c r="I36" s="172"/>
      <c r="J36" s="217"/>
      <c r="K36" s="217"/>
      <c r="L36" s="217"/>
      <c r="M36" s="217"/>
      <c r="N36" s="50"/>
      <c r="O36" s="51"/>
      <c r="P36" s="234">
        <v>88</v>
      </c>
      <c r="Q36" s="53">
        <v>88</v>
      </c>
      <c r="R36" s="53"/>
      <c r="S36" s="54"/>
      <c r="T36" s="54"/>
      <c r="U36" s="496">
        <f>(I35*P36)+(J35*Q36)+(K35*R36)+(L35*S36)</f>
        <v>88</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48.75" customHeight="1" x14ac:dyDescent="0.15">
      <c r="A37" s="43">
        <v>17</v>
      </c>
      <c r="B37" s="256" t="s">
        <v>2094</v>
      </c>
      <c r="C37" s="580" t="s">
        <v>1347</v>
      </c>
      <c r="D37" s="665" t="s">
        <v>2033</v>
      </c>
      <c r="E37" s="104"/>
      <c r="F37" s="45"/>
      <c r="G37" s="80"/>
      <c r="H37" s="175" t="s">
        <v>1495</v>
      </c>
      <c r="I37" s="48">
        <v>0.7</v>
      </c>
      <c r="J37" s="49">
        <v>0.3</v>
      </c>
      <c r="K37" s="49"/>
      <c r="L37" s="49"/>
      <c r="M37" s="49"/>
      <c r="N37" s="50">
        <f>SUM(I37:M37)</f>
        <v>1</v>
      </c>
      <c r="O37" s="51"/>
      <c r="P37" s="52">
        <v>8</v>
      </c>
      <c r="Q37" s="53">
        <v>8</v>
      </c>
      <c r="R37" s="53"/>
      <c r="S37" s="53"/>
      <c r="T37" s="53"/>
      <c r="U37" s="54">
        <f>ROUND(((P37*I37)+(Q37*J37)+(R37*K37)+(S37*L37)+(T37*M37)),3)</f>
        <v>8</v>
      </c>
      <c r="V37" s="55">
        <f>IF(U37&gt;=8,8,U37)</f>
        <v>8</v>
      </c>
      <c r="W37" s="57">
        <v>52502259000</v>
      </c>
      <c r="X37" s="57">
        <v>15345190000</v>
      </c>
      <c r="Y37" s="57"/>
      <c r="Z37" s="57"/>
      <c r="AA37" s="57"/>
      <c r="AB37" s="476">
        <f>(((((W37*I37)+(X37*J37)+(Y37*K37)+(Z37*L37)+(AA37*M37))/$L$2)))</f>
        <v>1.1014485538152701</v>
      </c>
      <c r="AC37" s="536">
        <f>ROUND(12*AB37,3)</f>
        <v>13.217000000000001</v>
      </c>
      <c r="AD37" s="488">
        <f>IF(AC37&gt;=12,12,AC37)</f>
        <v>12</v>
      </c>
      <c r="AE37" s="59"/>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1171</v>
      </c>
      <c r="D38" s="844"/>
      <c r="E38" s="844"/>
      <c r="F38" s="845"/>
      <c r="G38" s="46"/>
      <c r="H38" s="47"/>
      <c r="I38" s="172"/>
      <c r="J38" s="217"/>
      <c r="K38" s="217"/>
      <c r="L38" s="217"/>
      <c r="M38" s="217"/>
      <c r="N38" s="50"/>
      <c r="O38" s="51"/>
      <c r="P38" s="234">
        <v>88</v>
      </c>
      <c r="Q38" s="54">
        <v>88</v>
      </c>
      <c r="R38" s="54"/>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v>18</v>
      </c>
      <c r="B39" s="256" t="s">
        <v>2094</v>
      </c>
      <c r="C39" s="579" t="s">
        <v>2048</v>
      </c>
      <c r="D39" s="117" t="s">
        <v>1350</v>
      </c>
      <c r="E39" s="45" t="s">
        <v>2038</v>
      </c>
      <c r="F39" s="550"/>
      <c r="G39" s="80"/>
      <c r="H39" s="175" t="s">
        <v>1495</v>
      </c>
      <c r="I39" s="48">
        <v>0.5</v>
      </c>
      <c r="J39" s="49">
        <v>0.4</v>
      </c>
      <c r="K39" s="49">
        <v>0.1</v>
      </c>
      <c r="L39" s="49"/>
      <c r="M39" s="49"/>
      <c r="N39" s="50">
        <f>SUM(I39:M39)</f>
        <v>1</v>
      </c>
      <c r="O39" s="51"/>
      <c r="P39" s="52">
        <v>8</v>
      </c>
      <c r="Q39" s="53">
        <v>8</v>
      </c>
      <c r="R39" s="53">
        <v>8</v>
      </c>
      <c r="S39" s="53"/>
      <c r="T39" s="53"/>
      <c r="U39" s="54">
        <f>ROUND(((P39*I39)+(Q39*J39)+(R39*K39)+(S39*L39)+(T39*M39)),3)</f>
        <v>8</v>
      </c>
      <c r="V39" s="55">
        <f>IF(U39&gt;=8,8,U39)</f>
        <v>8</v>
      </c>
      <c r="W39" s="57">
        <v>24296161000</v>
      </c>
      <c r="X39" s="57">
        <v>78106522000</v>
      </c>
      <c r="Y39" s="57">
        <v>6087525000</v>
      </c>
      <c r="Z39" s="57"/>
      <c r="AA39" s="57"/>
      <c r="AB39" s="476">
        <f>(((((W39*I39)+(X39*J39)+(Y39*K39)+(Z39*L39)+(AA39*M39))/$L$2)))</f>
        <v>1.1718766647018839</v>
      </c>
      <c r="AC39" s="536">
        <f>ROUND(12*AB39,3)</f>
        <v>14.063000000000001</v>
      </c>
      <c r="AD39" s="488">
        <f>IF(AC39&gt;=12,12,AC39)</f>
        <v>12</v>
      </c>
      <c r="AE39" s="59"/>
      <c r="AF39" s="59">
        <v>0.3</v>
      </c>
      <c r="AG39" s="263">
        <v>19.8</v>
      </c>
      <c r="AH39" s="60">
        <f>V39+AD39+AG39+AE39+AF39</f>
        <v>40.099999999999994</v>
      </c>
      <c r="AI39" s="55">
        <f>IF(AH39&gt;=40,40,AH39)</f>
        <v>40</v>
      </c>
      <c r="AJ39" s="61"/>
      <c r="AK39" s="62"/>
      <c r="AL39" s="63"/>
      <c r="AM39" s="64"/>
      <c r="AN39" s="65"/>
      <c r="AO39" s="66"/>
    </row>
    <row r="40" spans="1:41" s="22" customFormat="1" ht="26.25" customHeight="1" x14ac:dyDescent="0.15">
      <c r="A40" s="177"/>
      <c r="B40" s="241"/>
      <c r="C40" s="843" t="s">
        <v>1171</v>
      </c>
      <c r="D40" s="844"/>
      <c r="E40" s="844"/>
      <c r="F40" s="845"/>
      <c r="G40" s="46"/>
      <c r="H40" s="47"/>
      <c r="I40" s="172"/>
      <c r="J40" s="217"/>
      <c r="K40" s="217"/>
      <c r="L40" s="217"/>
      <c r="M40" s="217"/>
      <c r="N40" s="50"/>
      <c r="O40" s="51"/>
      <c r="P40" s="234">
        <v>88</v>
      </c>
      <c r="Q40" s="54">
        <v>88</v>
      </c>
      <c r="R40" s="53">
        <v>88</v>
      </c>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2094</v>
      </c>
      <c r="C41" s="174" t="s">
        <v>536</v>
      </c>
      <c r="D41" s="77" t="s">
        <v>2026</v>
      </c>
      <c r="E41" s="580" t="s">
        <v>2027</v>
      </c>
      <c r="F41" s="45"/>
      <c r="G41" s="46"/>
      <c r="H41" s="175" t="s">
        <v>1495</v>
      </c>
      <c r="I41" s="48">
        <v>0.6</v>
      </c>
      <c r="J41" s="49">
        <v>0.3</v>
      </c>
      <c r="K41" s="49">
        <v>0.1</v>
      </c>
      <c r="L41" s="49"/>
      <c r="M41" s="49"/>
      <c r="N41" s="50">
        <f>SUM(I41:M41)</f>
        <v>0.99999999999999989</v>
      </c>
      <c r="O41" s="51"/>
      <c r="P41" s="52">
        <v>8</v>
      </c>
      <c r="Q41" s="53">
        <v>8</v>
      </c>
      <c r="R41" s="53">
        <v>8</v>
      </c>
      <c r="S41" s="53"/>
      <c r="T41" s="53"/>
      <c r="U41" s="54">
        <f>ROUND(((P41*I41)+(Q41*J41)+(R41*K41)+(S41*L41)+(T41*M41)),3)</f>
        <v>8</v>
      </c>
      <c r="V41" s="55">
        <f>IF(U41&gt;=8,8,U41)</f>
        <v>8</v>
      </c>
      <c r="W41" s="57">
        <v>618668065000</v>
      </c>
      <c r="X41" s="57">
        <v>17437569000</v>
      </c>
      <c r="Y41" s="57">
        <v>4319931000</v>
      </c>
      <c r="Z41" s="57"/>
      <c r="AA41" s="57"/>
      <c r="AB41" s="476">
        <f>(((((W41*I41)+(X41*J41)+(Y41*K41)+(Z41*L41)+(AA41*M41))/$L$2)))</f>
        <v>10.037360242945899</v>
      </c>
      <c r="AC41" s="536">
        <f>ROUND(12*AB41,3)</f>
        <v>120.44799999999999</v>
      </c>
      <c r="AD41" s="488">
        <f>IF(AC41&gt;=12,12,AC41)</f>
        <v>12</v>
      </c>
      <c r="AE41" s="182"/>
      <c r="AF41" s="59">
        <v>0.3</v>
      </c>
      <c r="AG41" s="263">
        <v>19.8</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53">
        <v>88</v>
      </c>
      <c r="Q42" s="53">
        <v>88</v>
      </c>
      <c r="R42" s="53">
        <v>88</v>
      </c>
      <c r="S42" s="54"/>
      <c r="T42" s="54"/>
      <c r="U42" s="496">
        <f>(I41*P42)+(J41*Q42)+(K41*R42)+(L41*S42)</f>
        <v>87.999999999999986</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v>20</v>
      </c>
      <c r="B43" s="256" t="s">
        <v>2094</v>
      </c>
      <c r="C43" s="117" t="s">
        <v>1368</v>
      </c>
      <c r="D43" s="77" t="s">
        <v>2036</v>
      </c>
      <c r="E43" s="80"/>
      <c r="F43" s="45"/>
      <c r="G43" s="80"/>
      <c r="H43" s="175" t="s">
        <v>1495</v>
      </c>
      <c r="I43" s="48">
        <v>0.6</v>
      </c>
      <c r="J43" s="49">
        <v>0.4</v>
      </c>
      <c r="K43" s="49"/>
      <c r="L43" s="49"/>
      <c r="M43" s="49"/>
      <c r="N43" s="50">
        <f>SUM(I43:M43)</f>
        <v>1</v>
      </c>
      <c r="O43" s="51"/>
      <c r="P43" s="52">
        <v>8</v>
      </c>
      <c r="Q43" s="53">
        <v>8</v>
      </c>
      <c r="R43" s="53"/>
      <c r="S43" s="53"/>
      <c r="T43" s="53"/>
      <c r="U43" s="54">
        <f>ROUND(((P43*I43)+(Q43*J43)+(R43*K43)+(S43*L43)+(T43*M43)),3)</f>
        <v>8</v>
      </c>
      <c r="V43" s="55">
        <f>IF(U43&gt;=8,8,U43)</f>
        <v>8</v>
      </c>
      <c r="W43" s="57">
        <v>139068887000</v>
      </c>
      <c r="X43" s="57">
        <v>15552245000</v>
      </c>
      <c r="Y43" s="57"/>
      <c r="Z43" s="57"/>
      <c r="AA43" s="57"/>
      <c r="AB43" s="476">
        <f>(((((W43*I43)+(X43*J43)+(Y43*K43)+(Z43*L43)+(AA43*M43))/$L$2)))</f>
        <v>2.3880547338332039</v>
      </c>
      <c r="AC43" s="536">
        <f>ROUND(12*AB43,3)</f>
        <v>28.657</v>
      </c>
      <c r="AD43" s="488">
        <f>IF(AC43&gt;=12,12,AC43)</f>
        <v>12</v>
      </c>
      <c r="AE43" s="59"/>
      <c r="AF43" s="59">
        <v>0.3</v>
      </c>
      <c r="AG43" s="263">
        <v>19.8</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1171</v>
      </c>
      <c r="D44" s="844"/>
      <c r="E44" s="844"/>
      <c r="F44" s="845"/>
      <c r="G44" s="46"/>
      <c r="H44" s="47"/>
      <c r="I44" s="172"/>
      <c r="J44" s="217"/>
      <c r="K44" s="217"/>
      <c r="L44" s="217"/>
      <c r="M44" s="217"/>
      <c r="N44" s="50"/>
      <c r="O44" s="51"/>
      <c r="P44" s="234">
        <v>88</v>
      </c>
      <c r="Q44" s="54">
        <v>88</v>
      </c>
      <c r="R44" s="54"/>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v>21</v>
      </c>
      <c r="B45" s="256" t="s">
        <v>2094</v>
      </c>
      <c r="C45" s="665" t="s">
        <v>2037</v>
      </c>
      <c r="D45" s="117" t="s">
        <v>201</v>
      </c>
      <c r="E45" s="45"/>
      <c r="F45" s="117"/>
      <c r="G45" s="46"/>
      <c r="H45" s="175" t="s">
        <v>1495</v>
      </c>
      <c r="I45" s="48">
        <v>0.51</v>
      </c>
      <c r="J45" s="49">
        <v>0.49</v>
      </c>
      <c r="K45" s="49"/>
      <c r="L45" s="217"/>
      <c r="M45" s="49"/>
      <c r="N45" s="50">
        <f>SUM(I45:M45)</f>
        <v>1</v>
      </c>
      <c r="O45" s="51"/>
      <c r="P45" s="52">
        <v>8</v>
      </c>
      <c r="Q45" s="53">
        <v>8</v>
      </c>
      <c r="R45" s="53"/>
      <c r="S45" s="53"/>
      <c r="T45" s="53"/>
      <c r="U45" s="54">
        <f>ROUND(((P45*I45)+(Q45*J45)+(R45*K45)+(S45*L45)+(T45*M45)),3)</f>
        <v>8</v>
      </c>
      <c r="V45" s="55">
        <f>IF(U45&gt;=8,8,U45)</f>
        <v>8</v>
      </c>
      <c r="W45" s="57">
        <v>8139504000</v>
      </c>
      <c r="X45" s="57">
        <v>101360213000</v>
      </c>
      <c r="Y45" s="57"/>
      <c r="Z45" s="57"/>
      <c r="AA45" s="57"/>
      <c r="AB45" s="476">
        <f>(((((W45*I45)+(X45*J45)+(Y45*K45)+(Z45*L45)+(AA45*M45))/$L$2)))</f>
        <v>1.4333738624029417</v>
      </c>
      <c r="AC45" s="536">
        <f>ROUND(12*AB45,3)</f>
        <v>17.2</v>
      </c>
      <c r="AD45" s="488">
        <f>IF(AC45&gt;=12,12,AC45)</f>
        <v>12</v>
      </c>
      <c r="AE45" s="182"/>
      <c r="AF45" s="59">
        <v>0.3</v>
      </c>
      <c r="AG45" s="263">
        <v>19.8</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234">
        <v>88</v>
      </c>
      <c r="Q46" s="234">
        <v>88</v>
      </c>
      <c r="R46" s="234"/>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2094</v>
      </c>
      <c r="C47" s="45" t="s">
        <v>1592</v>
      </c>
      <c r="D47" s="71" t="s">
        <v>2101</v>
      </c>
      <c r="E47" s="46"/>
      <c r="F47" s="117"/>
      <c r="G47" s="80"/>
      <c r="H47" s="175"/>
      <c r="I47" s="48">
        <v>0.6</v>
      </c>
      <c r="J47" s="49">
        <v>0.4</v>
      </c>
      <c r="K47" s="49"/>
      <c r="L47" s="217"/>
      <c r="M47" s="49"/>
      <c r="N47" s="50">
        <f>SUM(I47:M47)</f>
        <v>1</v>
      </c>
      <c r="O47" s="51"/>
      <c r="P47" s="52">
        <v>8</v>
      </c>
      <c r="Q47" s="53">
        <v>8</v>
      </c>
      <c r="R47" s="53"/>
      <c r="S47" s="53"/>
      <c r="T47" s="53"/>
      <c r="U47" s="54">
        <f>ROUND(((P47*I47)+(Q47*J47)+(R47*K47)+(S47*L47)+(T47*M47)),3)</f>
        <v>8</v>
      </c>
      <c r="V47" s="55">
        <f>IF(U47&gt;=8,8,U47)</f>
        <v>8</v>
      </c>
      <c r="W47" s="57">
        <v>50267041000</v>
      </c>
      <c r="X47" s="57">
        <v>27066036000</v>
      </c>
      <c r="Y47" s="57"/>
      <c r="Z47" s="57"/>
      <c r="AA47" s="57"/>
      <c r="AB47" s="476">
        <f>(((((W47*I47)+(X47*J47)+(Y47*K47)+(Z47*L47)+(AA47*M47))/$L$2)))</f>
        <v>1.091633980880643</v>
      </c>
      <c r="AC47" s="536">
        <f>ROUND(12*AB47,3)</f>
        <v>13.1</v>
      </c>
      <c r="AD47" s="488">
        <f>IF(AC47&gt;=12,12,AC47)</f>
        <v>12</v>
      </c>
      <c r="AE47" s="182"/>
      <c r="AF47" s="59">
        <v>0.3</v>
      </c>
      <c r="AG47" s="263">
        <v>19.8</v>
      </c>
      <c r="AH47" s="60">
        <f>V47+AD47+AG47+AE47+AF47</f>
        <v>40.099999999999994</v>
      </c>
      <c r="AI47" s="55">
        <f>IF(AH47&gt;=40,40,AH47)</f>
        <v>40</v>
      </c>
      <c r="AJ47" s="61"/>
      <c r="AK47" s="62"/>
      <c r="AL47" s="63"/>
      <c r="AM47" s="64">
        <f>100%+AL47</f>
        <v>1</v>
      </c>
      <c r="AN47" s="65">
        <f>ROUNDUP((($E$2*AM47-$AN$4)*AJ47+$AN$4),-3)</f>
        <v>0</v>
      </c>
      <c r="AO47" s="66"/>
    </row>
    <row r="48" spans="1:41" s="22" customFormat="1" ht="26.25" customHeight="1" x14ac:dyDescent="0.15">
      <c r="A48" s="177"/>
      <c r="B48" s="241"/>
      <c r="C48" s="843" t="s">
        <v>1171</v>
      </c>
      <c r="D48" s="844"/>
      <c r="E48" s="844"/>
      <c r="F48" s="845"/>
      <c r="G48" s="46"/>
      <c r="H48" s="47"/>
      <c r="I48" s="172"/>
      <c r="J48" s="217"/>
      <c r="K48" s="217"/>
      <c r="L48" s="217"/>
      <c r="M48" s="217"/>
      <c r="N48" s="50"/>
      <c r="O48" s="51"/>
      <c r="P48" s="674">
        <v>89.28</v>
      </c>
      <c r="Q48" s="53">
        <v>88</v>
      </c>
      <c r="R48" s="53"/>
      <c r="S48" s="54"/>
      <c r="T48" s="54"/>
      <c r="U48" s="496">
        <f>(I47*P48)+(J47*Q48)+(K47*R48)+(L47*S48)</f>
        <v>88.768000000000001</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v>23</v>
      </c>
      <c r="B49" s="256" t="s">
        <v>2094</v>
      </c>
      <c r="C49" s="45" t="s">
        <v>1355</v>
      </c>
      <c r="D49" s="67" t="s">
        <v>2052</v>
      </c>
      <c r="E49" s="45"/>
      <c r="F49" s="45"/>
      <c r="G49" s="45"/>
      <c r="H49" s="169"/>
      <c r="I49" s="48">
        <v>0.6</v>
      </c>
      <c r="J49" s="49">
        <v>0.4</v>
      </c>
      <c r="K49" s="49"/>
      <c r="L49" s="49"/>
      <c r="M49" s="49"/>
      <c r="N49" s="50">
        <f>SUM(I49:M49)</f>
        <v>1</v>
      </c>
      <c r="O49" s="51"/>
      <c r="P49" s="52">
        <v>8</v>
      </c>
      <c r="Q49" s="53">
        <v>8</v>
      </c>
      <c r="R49" s="53"/>
      <c r="S49" s="53"/>
      <c r="T49" s="53"/>
      <c r="U49" s="54">
        <f>ROUND(((P49*I49)+(Q49*J49)+(R49*K49)+(S49*L49)+(T49*M49)),3)</f>
        <v>8</v>
      </c>
      <c r="V49" s="55">
        <f>IF(U49&gt;=8,8,U49)</f>
        <v>8</v>
      </c>
      <c r="W49" s="57">
        <v>65315007000</v>
      </c>
      <c r="X49" s="57">
        <v>17327573000</v>
      </c>
      <c r="Y49" s="57"/>
      <c r="Z49" s="57"/>
      <c r="AA49" s="57"/>
      <c r="AB49" s="476">
        <f>(((((W49*I49)+(X49*J49)+(Y49*K49)+(Z49*L49)+(AA49*M49))/$L$2)))</f>
        <v>1.2283562860275079</v>
      </c>
      <c r="AC49" s="536">
        <f>ROUND(12*AB49,3)</f>
        <v>14.74</v>
      </c>
      <c r="AD49" s="488">
        <f>IF(AC49&gt;=12,12,AC49)</f>
        <v>12</v>
      </c>
      <c r="AE49" s="182"/>
      <c r="AF49" s="59">
        <v>0.3</v>
      </c>
      <c r="AG49" s="263">
        <v>19.8</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1171</v>
      </c>
      <c r="D50" s="844"/>
      <c r="E50" s="844"/>
      <c r="F50" s="845"/>
      <c r="G50" s="46"/>
      <c r="H50" s="47"/>
      <c r="I50" s="172"/>
      <c r="J50" s="217"/>
      <c r="K50" s="217"/>
      <c r="L50" s="217"/>
      <c r="M50" s="217"/>
      <c r="N50" s="50"/>
      <c r="O50" s="51"/>
      <c r="P50" s="234">
        <v>88</v>
      </c>
      <c r="Q50" s="53">
        <v>88</v>
      </c>
      <c r="R50" s="53"/>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50.25" customHeight="1" x14ac:dyDescent="0.15">
      <c r="A51" s="43">
        <v>24</v>
      </c>
      <c r="B51" s="256" t="s">
        <v>2094</v>
      </c>
      <c r="C51" s="73" t="s">
        <v>1543</v>
      </c>
      <c r="D51" s="67" t="s">
        <v>2022</v>
      </c>
      <c r="E51" s="45"/>
      <c r="F51" s="80"/>
      <c r="G51" s="80"/>
      <c r="H51" s="47"/>
      <c r="I51" s="48">
        <v>0.6</v>
      </c>
      <c r="J51" s="49">
        <v>0.4</v>
      </c>
      <c r="K51" s="49"/>
      <c r="L51" s="49"/>
      <c r="M51" s="49"/>
      <c r="N51" s="50">
        <f>SUM(I51:M51)</f>
        <v>1</v>
      </c>
      <c r="O51" s="51"/>
      <c r="P51" s="52">
        <v>8</v>
      </c>
      <c r="Q51" s="53">
        <v>8</v>
      </c>
      <c r="R51" s="53"/>
      <c r="S51" s="53"/>
      <c r="T51" s="53"/>
      <c r="U51" s="54">
        <f>ROUND(((P51*I51)+(Q51*J51)+(R51*K51)+(S51*L51)+(T51*M51)),3)</f>
        <v>8</v>
      </c>
      <c r="V51" s="55">
        <f>IF(U51&gt;=8,8,U51)</f>
        <v>8</v>
      </c>
      <c r="W51" s="57">
        <v>66118788000</v>
      </c>
      <c r="X51" s="57">
        <v>3531460000</v>
      </c>
      <c r="Y51" s="57"/>
      <c r="Z51" s="57"/>
      <c r="AA51" s="57"/>
      <c r="AB51" s="476">
        <f>(((((W51*I51)+(X51*J51)+(Y51*K51)+(Z51*L51)+(AA51*M51))/$L$2)))</f>
        <v>1.0942232698932517</v>
      </c>
      <c r="AC51" s="536">
        <f>ROUND(12*AB51,3)</f>
        <v>13.131</v>
      </c>
      <c r="AD51" s="488">
        <f>IF(AC51&gt;=12,12,AC51)</f>
        <v>12</v>
      </c>
      <c r="AE51" s="59"/>
      <c r="AF51" s="59">
        <v>0.3</v>
      </c>
      <c r="AG51" s="263">
        <v>19.8</v>
      </c>
      <c r="AH51" s="60">
        <f>V51+AD51+AG51+AE51+AF51</f>
        <v>40.099999999999994</v>
      </c>
      <c r="AI51" s="55">
        <f>IF(AH51&gt;=40,40,AH51)</f>
        <v>40</v>
      </c>
      <c r="AJ51" s="61"/>
      <c r="AK51" s="62"/>
      <c r="AL51" s="63"/>
      <c r="AM51" s="64">
        <f>100%+AL51</f>
        <v>1</v>
      </c>
      <c r="AN51" s="65">
        <f>ROUNDUP((($E$2*AM51-$AN$4)*AJ51+$AN$4),-3)</f>
        <v>0</v>
      </c>
      <c r="AO51" s="66"/>
    </row>
    <row r="52" spans="1:41" s="22" customFormat="1" ht="26.25" customHeight="1" x14ac:dyDescent="0.15">
      <c r="A52" s="177"/>
      <c r="B52" s="241"/>
      <c r="C52" s="843" t="s">
        <v>1171</v>
      </c>
      <c r="D52" s="844"/>
      <c r="E52" s="844"/>
      <c r="F52" s="845"/>
      <c r="G52" s="46"/>
      <c r="H52" s="47"/>
      <c r="I52" s="172"/>
      <c r="J52" s="217"/>
      <c r="K52" s="217"/>
      <c r="L52" s="217"/>
      <c r="M52" s="217"/>
      <c r="N52" s="50"/>
      <c r="O52" s="51"/>
      <c r="P52" s="234">
        <v>88</v>
      </c>
      <c r="Q52" s="54">
        <v>88</v>
      </c>
      <c r="R52" s="54"/>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56.25" customHeight="1" x14ac:dyDescent="0.15">
      <c r="A53" s="43">
        <v>25</v>
      </c>
      <c r="B53" s="256" t="s">
        <v>2094</v>
      </c>
      <c r="C53" s="73" t="s">
        <v>1358</v>
      </c>
      <c r="D53" s="67" t="s">
        <v>2041</v>
      </c>
      <c r="E53" s="550"/>
      <c r="F53" s="80"/>
      <c r="G53" s="80"/>
      <c r="H53" s="47"/>
      <c r="I53" s="48">
        <v>0.55000000000000004</v>
      </c>
      <c r="J53" s="49">
        <v>0.45</v>
      </c>
      <c r="K53" s="49"/>
      <c r="L53" s="49"/>
      <c r="M53" s="49"/>
      <c r="N53" s="50">
        <f>SUM(I53:M53)</f>
        <v>1</v>
      </c>
      <c r="O53" s="51"/>
      <c r="P53" s="52">
        <v>8</v>
      </c>
      <c r="Q53" s="53">
        <v>8</v>
      </c>
      <c r="R53" s="53"/>
      <c r="S53" s="53"/>
      <c r="T53" s="53"/>
      <c r="U53" s="54">
        <f>ROUND(((P53*I53)+(Q53*J53)+(R53*K53)+(S53*L53)+(T53*M53)),3)</f>
        <v>8</v>
      </c>
      <c r="V53" s="55">
        <f>IF(U53&gt;=8,8,U53)</f>
        <v>8</v>
      </c>
      <c r="W53" s="57">
        <v>56329120000</v>
      </c>
      <c r="X53" s="57">
        <v>17523143000</v>
      </c>
      <c r="Y53" s="57"/>
      <c r="Z53" s="57"/>
      <c r="AA53" s="57"/>
      <c r="AB53" s="476">
        <f>(((((W53*I53)+(X53*J53)+(Y53*K53)+(Z53*L53)+(AA53*M53))/$L$2)))</f>
        <v>1.0351645590064298</v>
      </c>
      <c r="AC53" s="536">
        <f>ROUND(12*AB53,3)</f>
        <v>12.422000000000001</v>
      </c>
      <c r="AD53" s="488">
        <f>IF(AC53&gt;=12,12,AC53)</f>
        <v>12</v>
      </c>
      <c r="AE53" s="59"/>
      <c r="AF53" s="59">
        <v>0.3</v>
      </c>
      <c r="AG53" s="263">
        <v>19.8</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1171</v>
      </c>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4" customHeight="1" x14ac:dyDescent="0.15">
      <c r="A55" s="43">
        <v>26</v>
      </c>
      <c r="B55" s="256" t="s">
        <v>2094</v>
      </c>
      <c r="C55" s="67" t="s">
        <v>1375</v>
      </c>
      <c r="D55" s="80" t="s">
        <v>731</v>
      </c>
      <c r="E55" s="80"/>
      <c r="F55" s="80"/>
      <c r="G55" s="46"/>
      <c r="H55" s="47"/>
      <c r="I55" s="49">
        <v>0.51</v>
      </c>
      <c r="J55" s="48">
        <v>0.49</v>
      </c>
      <c r="K55" s="49"/>
      <c r="L55" s="49"/>
      <c r="M55" s="49"/>
      <c r="N55" s="50">
        <f>SUM(I55:M55)</f>
        <v>1</v>
      </c>
      <c r="O55" s="51"/>
      <c r="P55" s="52">
        <v>8</v>
      </c>
      <c r="Q55" s="53">
        <v>8</v>
      </c>
      <c r="R55" s="53"/>
      <c r="S55" s="53"/>
      <c r="T55" s="53"/>
      <c r="U55" s="54">
        <f>ROUND(((P55*I55)+(Q55*J55)+(R55*K55)+(S55*L55)+(T55*M55)),3)</f>
        <v>8</v>
      </c>
      <c r="V55" s="55">
        <f>IF(U55&gt;=8,8,U55)</f>
        <v>8</v>
      </c>
      <c r="W55" s="57">
        <v>7692652000</v>
      </c>
      <c r="X55" s="57">
        <v>424675051000</v>
      </c>
      <c r="Y55" s="57"/>
      <c r="Z55" s="57"/>
      <c r="AA55" s="57"/>
      <c r="AB55" s="476">
        <f>(((((W55*I55)+(X55*J55)+(Y55*K55)+(Z55*L55)+(AA55*M55))/$L$2)))</f>
        <v>5.6467600784070013</v>
      </c>
      <c r="AC55" s="536">
        <f>ROUND(12*AB55,3)</f>
        <v>67.760999999999996</v>
      </c>
      <c r="AD55" s="488">
        <f>IF(AC55&gt;=12,12,AC55)</f>
        <v>12</v>
      </c>
      <c r="AE55" s="59"/>
      <c r="AF55" s="59">
        <v>0.3</v>
      </c>
      <c r="AG55" s="263">
        <v>19.8</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43" t="s">
        <v>1171</v>
      </c>
      <c r="D56" s="844"/>
      <c r="E56" s="844"/>
      <c r="F56" s="845"/>
      <c r="G56" s="46"/>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55.5" customHeight="1" x14ac:dyDescent="0.15">
      <c r="A57" s="43">
        <v>27</v>
      </c>
      <c r="B57" s="256" t="s">
        <v>2094</v>
      </c>
      <c r="C57" s="67" t="s">
        <v>2047</v>
      </c>
      <c r="D57" s="80" t="s">
        <v>1489</v>
      </c>
      <c r="E57" s="45"/>
      <c r="F57" s="80"/>
      <c r="G57" s="45"/>
      <c r="H57" s="175"/>
      <c r="I57" s="48">
        <v>0.5</v>
      </c>
      <c r="J57" s="49">
        <v>0.5</v>
      </c>
      <c r="K57" s="49"/>
      <c r="L57" s="49"/>
      <c r="M57" s="49"/>
      <c r="N57" s="50">
        <f>SUM(I57:M57)</f>
        <v>1</v>
      </c>
      <c r="O57" s="51"/>
      <c r="P57" s="52">
        <v>8</v>
      </c>
      <c r="Q57" s="53">
        <v>8</v>
      </c>
      <c r="R57" s="53"/>
      <c r="S57" s="53"/>
      <c r="T57" s="53"/>
      <c r="U57" s="54">
        <f>ROUND(((P57*I57)+(Q57*J57)+(R57*K57)+(S57*L57)+(T57*M57)),3)</f>
        <v>8</v>
      </c>
      <c r="V57" s="55">
        <f>IF(U57&gt;=8,8,U57)</f>
        <v>8</v>
      </c>
      <c r="W57" s="57">
        <v>19470985000</v>
      </c>
      <c r="X57" s="57">
        <v>57131058000</v>
      </c>
      <c r="Y57" s="57"/>
      <c r="Z57" s="57"/>
      <c r="AA57" s="57"/>
      <c r="AB57" s="476">
        <f>(((((W57*I57)+(X57*J57)+(Y57*K57)+(Z57*L57)+(AA57*M57))/$L$2)))</f>
        <v>1.0201055171135183</v>
      </c>
      <c r="AC57" s="536">
        <f>ROUND(12*AB57,3)</f>
        <v>12.241</v>
      </c>
      <c r="AD57" s="488">
        <f>IF(AC57&gt;=12,12,AC57)</f>
        <v>12</v>
      </c>
      <c r="AE57" s="59"/>
      <c r="AF57" s="59">
        <v>0.3</v>
      </c>
      <c r="AG57" s="263">
        <v>19.8</v>
      </c>
      <c r="AH57" s="60">
        <f>V57+AD57+AG57+AE57+AF57</f>
        <v>40.099999999999994</v>
      </c>
      <c r="AI57" s="55">
        <f>IF(AH57&gt;=40,40,AH57)</f>
        <v>40</v>
      </c>
      <c r="AJ57" s="61"/>
      <c r="AK57" s="62"/>
      <c r="AL57" s="63"/>
      <c r="AM57" s="64">
        <f>100%+AL57</f>
        <v>1</v>
      </c>
      <c r="AN57" s="65">
        <f>ROUNDUP((($E$2*AM57-$AN$4)*AJ57+$AN$4),-3)</f>
        <v>0</v>
      </c>
      <c r="AO57" s="66"/>
    </row>
    <row r="58" spans="1:41" s="22" customFormat="1" ht="26.25" customHeight="1" x14ac:dyDescent="0.15">
      <c r="A58" s="177"/>
      <c r="B58" s="241"/>
      <c r="C58" s="843" t="s">
        <v>1171</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48.75" customHeight="1" x14ac:dyDescent="0.15">
      <c r="A59" s="43">
        <v>28</v>
      </c>
      <c r="B59" s="256" t="s">
        <v>2094</v>
      </c>
      <c r="C59" s="80" t="s">
        <v>2178</v>
      </c>
      <c r="D59" s="71" t="s">
        <v>2065</v>
      </c>
      <c r="E59" s="80"/>
      <c r="F59" s="82"/>
      <c r="G59" s="632"/>
      <c r="H59" s="175"/>
      <c r="I59" s="48">
        <v>0.6</v>
      </c>
      <c r="J59" s="49">
        <v>0.4</v>
      </c>
      <c r="K59" s="49"/>
      <c r="L59" s="49"/>
      <c r="M59" s="49"/>
      <c r="N59" s="50">
        <f>SUM(I59:M59)</f>
        <v>1</v>
      </c>
      <c r="O59" s="51"/>
      <c r="P59" s="52">
        <v>8</v>
      </c>
      <c r="Q59" s="53">
        <v>8</v>
      </c>
      <c r="R59" s="53"/>
      <c r="S59" s="53"/>
      <c r="T59" s="53"/>
      <c r="U59" s="54">
        <f>ROUND(((P59*I59)+(Q59*J59)+(R59*K59)+(S59*L59)+(T59*M59)),3)</f>
        <v>8</v>
      </c>
      <c r="V59" s="55">
        <f>IF(U59&gt;=8,8,U59)</f>
        <v>8</v>
      </c>
      <c r="W59" s="57">
        <v>49442586000</v>
      </c>
      <c r="X59" s="57">
        <v>22800792000</v>
      </c>
      <c r="Y59" s="57"/>
      <c r="Z59" s="57"/>
      <c r="AA59" s="57"/>
      <c r="AB59" s="476">
        <f>(((((W59*I59)+(X59*J59)+(Y59*K59)+(Z59*L59)+(AA59*M59))/$L$2)))</f>
        <v>1.0330188802112985</v>
      </c>
      <c r="AC59" s="536">
        <f>ROUND(12*AB59,3)</f>
        <v>12.396000000000001</v>
      </c>
      <c r="AD59" s="488">
        <f>IF(AC59&gt;=12,12,AC59)</f>
        <v>12</v>
      </c>
      <c r="AE59" s="59"/>
      <c r="AF59" s="59">
        <v>0.3</v>
      </c>
      <c r="AG59" s="263">
        <v>19.8</v>
      </c>
      <c r="AH59" s="60">
        <f>V59+AD59+AG59+AE59+AF59</f>
        <v>40.099999999999994</v>
      </c>
      <c r="AI59" s="55">
        <f>IF(AH59&gt;=40,40,AH59)</f>
        <v>40</v>
      </c>
      <c r="AJ59" s="61"/>
      <c r="AK59" s="62"/>
      <c r="AL59" s="63"/>
      <c r="AM59" s="64">
        <f>100%+AL59</f>
        <v>1</v>
      </c>
      <c r="AN59" s="65">
        <f>ROUNDUP((($E$2*AM59-$AN$4)*AJ59+$AN$4),-3)</f>
        <v>0</v>
      </c>
      <c r="AO59" s="66"/>
    </row>
    <row r="60" spans="1:41" s="22" customFormat="1" ht="26.25" customHeight="1" x14ac:dyDescent="0.15">
      <c r="A60" s="177"/>
      <c r="B60" s="241"/>
      <c r="C60" s="843" t="s">
        <v>1171</v>
      </c>
      <c r="D60" s="844"/>
      <c r="E60" s="844"/>
      <c r="F60" s="845"/>
      <c r="G60" s="46"/>
      <c r="H60" s="47"/>
      <c r="I60" s="172"/>
      <c r="J60" s="217"/>
      <c r="K60" s="217"/>
      <c r="L60" s="217"/>
      <c r="M60" s="217"/>
      <c r="N60" s="50"/>
      <c r="O60" s="51"/>
      <c r="P60" s="234">
        <v>88</v>
      </c>
      <c r="Q60" s="234">
        <v>88</v>
      </c>
      <c r="R60" s="23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50.25" customHeight="1" x14ac:dyDescent="0.15">
      <c r="A61" s="43">
        <v>29</v>
      </c>
      <c r="B61" s="256" t="s">
        <v>2094</v>
      </c>
      <c r="C61" s="80" t="s">
        <v>2179</v>
      </c>
      <c r="D61" s="67" t="s">
        <v>2034</v>
      </c>
      <c r="E61" s="45"/>
      <c r="F61" s="82"/>
      <c r="G61" s="542"/>
      <c r="H61" s="47"/>
      <c r="I61" s="48">
        <v>0.6</v>
      </c>
      <c r="J61" s="49">
        <v>0.4</v>
      </c>
      <c r="K61" s="49"/>
      <c r="L61" s="49"/>
      <c r="M61" s="49"/>
      <c r="N61" s="50">
        <f>SUM(I61:M61)</f>
        <v>1</v>
      </c>
      <c r="O61" s="51"/>
      <c r="P61" s="52">
        <v>8</v>
      </c>
      <c r="Q61" s="53">
        <v>8</v>
      </c>
      <c r="R61" s="53"/>
      <c r="S61" s="53"/>
      <c r="T61" s="53"/>
      <c r="U61" s="54">
        <f>ROUND(((P61*I61)+(Q61*J61)+(R61*K61)+(S61*L61)+(T61*M61)),2)</f>
        <v>8</v>
      </c>
      <c r="V61" s="55">
        <f>IF(U61&gt;=8,8,U61)</f>
        <v>8</v>
      </c>
      <c r="W61" s="57">
        <v>49203477000</v>
      </c>
      <c r="X61" s="57">
        <v>20418317000</v>
      </c>
      <c r="Y61" s="57"/>
      <c r="Z61" s="57"/>
      <c r="AA61" s="57"/>
      <c r="AB61" s="476">
        <f>(((((W61*I61)+(X61*J61)+(Y61*K61)+(Z61*L61)+(AA61*M61))/$L$2)))</f>
        <v>1.0038159984341399</v>
      </c>
      <c r="AC61" s="536">
        <f>ROUND(12*AB61,3)</f>
        <v>12.045999999999999</v>
      </c>
      <c r="AD61" s="488">
        <f>IF(AC61&gt;=12,12,AC61)</f>
        <v>12</v>
      </c>
      <c r="AE61" s="59"/>
      <c r="AF61" s="59">
        <v>0.3</v>
      </c>
      <c r="AG61" s="263">
        <v>19.8</v>
      </c>
      <c r="AH61" s="60">
        <f>V61+AD61+AG61+AE61+AF61</f>
        <v>40.099999999999994</v>
      </c>
      <c r="AI61" s="55">
        <f>IF(AH61&gt;=40,40,AH61)</f>
        <v>40</v>
      </c>
      <c r="AJ61" s="61"/>
      <c r="AK61" s="62"/>
      <c r="AL61" s="63"/>
      <c r="AM61" s="64"/>
      <c r="AN61" s="65"/>
      <c r="AO61" s="66"/>
    </row>
    <row r="62" spans="1:41" s="22" customFormat="1" ht="26.25" customHeight="1" x14ac:dyDescent="0.15">
      <c r="A62" s="177"/>
      <c r="B62" s="241"/>
      <c r="C62" s="843" t="s">
        <v>1171</v>
      </c>
      <c r="D62" s="844"/>
      <c r="E62" s="844"/>
      <c r="F62" s="845"/>
      <c r="G62" s="46"/>
      <c r="H62" s="47"/>
      <c r="I62" s="172"/>
      <c r="J62" s="217"/>
      <c r="K62" s="217"/>
      <c r="L62" s="217"/>
      <c r="M62" s="217"/>
      <c r="N62" s="50"/>
      <c r="O62" s="51"/>
      <c r="P62" s="54">
        <v>88</v>
      </c>
      <c r="Q62" s="54">
        <v>88</v>
      </c>
      <c r="R62" s="5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54" customHeight="1" x14ac:dyDescent="0.15">
      <c r="A63" s="43">
        <v>30</v>
      </c>
      <c r="B63" s="256" t="s">
        <v>2094</v>
      </c>
      <c r="C63" s="80" t="s">
        <v>1455</v>
      </c>
      <c r="D63" s="67" t="s">
        <v>2040</v>
      </c>
      <c r="E63" s="45"/>
      <c r="F63" s="82"/>
      <c r="G63" s="542"/>
      <c r="H63" s="47"/>
      <c r="I63" s="48">
        <v>0.6</v>
      </c>
      <c r="J63" s="49">
        <v>0.4</v>
      </c>
      <c r="K63" s="49"/>
      <c r="L63" s="49"/>
      <c r="M63" s="49"/>
      <c r="N63" s="50">
        <f>SUM(I63:M63)</f>
        <v>1</v>
      </c>
      <c r="O63" s="51"/>
      <c r="P63" s="52">
        <v>8</v>
      </c>
      <c r="Q63" s="53">
        <v>8</v>
      </c>
      <c r="R63" s="53"/>
      <c r="S63" s="53"/>
      <c r="T63" s="53"/>
      <c r="U63" s="54">
        <f>ROUND(((P63*I63)+(Q63*J63)+(R63*K63)+(S63*L63)+(T63*M63)),3)</f>
        <v>8</v>
      </c>
      <c r="V63" s="55">
        <f>IF(U63&gt;=8,8,U63)</f>
        <v>8</v>
      </c>
      <c r="W63" s="57">
        <v>46537406000</v>
      </c>
      <c r="X63" s="57">
        <v>27594070000</v>
      </c>
      <c r="Y63" s="57"/>
      <c r="Z63" s="57"/>
      <c r="AA63" s="57"/>
      <c r="AB63" s="476">
        <f>(((((W63*I63)+(X63*J63)+(Y63*K63)+(Z63*L63)+(AA63*M63))/$L$2)))</f>
        <v>1.0376585905495417</v>
      </c>
      <c r="AC63" s="536">
        <f>ROUND(12*AB63,3)</f>
        <v>12.452</v>
      </c>
      <c r="AD63" s="488">
        <f>IF(AC63&gt;=12,12,AC63)</f>
        <v>12</v>
      </c>
      <c r="AE63" s="59"/>
      <c r="AF63" s="59">
        <v>0.3</v>
      </c>
      <c r="AG63" s="263">
        <v>19.8</v>
      </c>
      <c r="AH63" s="60">
        <f>V63+AD63+AG63+AE63+AF63</f>
        <v>40.099999999999994</v>
      </c>
      <c r="AI63" s="55">
        <f>IF(AH63&gt;=40,40,AH63)</f>
        <v>40</v>
      </c>
      <c r="AJ63" s="61"/>
      <c r="AK63" s="62"/>
      <c r="AL63" s="63"/>
      <c r="AM63" s="64">
        <f>100%+AL63</f>
        <v>1</v>
      </c>
      <c r="AN63" s="65">
        <f>ROUNDUP((($E$2*AM63-$AN$4)*AJ63+$AN$4),-3)</f>
        <v>0</v>
      </c>
      <c r="AO63" s="66"/>
    </row>
    <row r="64" spans="1:41" s="22" customFormat="1" ht="26.25" customHeight="1" x14ac:dyDescent="0.15">
      <c r="A64" s="177"/>
      <c r="B64" s="241"/>
      <c r="C64" s="843" t="s">
        <v>1171</v>
      </c>
      <c r="D64" s="844"/>
      <c r="E64" s="844"/>
      <c r="F64" s="845"/>
      <c r="G64" s="46"/>
      <c r="H64" s="47"/>
      <c r="I64" s="172"/>
      <c r="J64" s="217"/>
      <c r="K64" s="217"/>
      <c r="L64" s="217"/>
      <c r="M64" s="217"/>
      <c r="N64" s="50"/>
      <c r="O64" s="51"/>
      <c r="P64" s="234">
        <v>88</v>
      </c>
      <c r="Q64" s="54">
        <v>88</v>
      </c>
      <c r="R64" s="54"/>
      <c r="S64" s="54"/>
      <c r="T64" s="54"/>
      <c r="U64" s="496">
        <f>(I63*P64)+(J63*Q64)+(K63*R64)+(L63*S64)</f>
        <v>88</v>
      </c>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48.75" customHeight="1" x14ac:dyDescent="0.15">
      <c r="A65" s="43">
        <v>31</v>
      </c>
      <c r="B65" s="256" t="s">
        <v>2094</v>
      </c>
      <c r="C65" s="80" t="s">
        <v>1361</v>
      </c>
      <c r="D65" s="67" t="s">
        <v>1359</v>
      </c>
      <c r="E65" s="80"/>
      <c r="F65" s="82"/>
      <c r="G65" s="632"/>
      <c r="H65" s="47"/>
      <c r="I65" s="48">
        <v>0.5</v>
      </c>
      <c r="J65" s="49">
        <v>0.5</v>
      </c>
      <c r="K65" s="49"/>
      <c r="L65" s="49"/>
      <c r="M65" s="49"/>
      <c r="N65" s="50">
        <f>SUM(I65:M65)</f>
        <v>1</v>
      </c>
      <c r="O65" s="51"/>
      <c r="P65" s="52">
        <v>8</v>
      </c>
      <c r="Q65" s="53">
        <v>8</v>
      </c>
      <c r="R65" s="53"/>
      <c r="S65" s="53"/>
      <c r="T65" s="53"/>
      <c r="U65" s="54">
        <f>ROUND(((P65*I65)+(Q65*J65)+(R65*K65)+(S65*L65)+(T65*M65)),3)</f>
        <v>8</v>
      </c>
      <c r="V65" s="55">
        <f>IF(U65&gt;=8,8,U65)</f>
        <v>8</v>
      </c>
      <c r="W65" s="57">
        <v>44048635000</v>
      </c>
      <c r="X65" s="57">
        <v>103344394000</v>
      </c>
      <c r="Y65" s="57"/>
      <c r="Z65" s="57"/>
      <c r="AA65" s="57"/>
      <c r="AB65" s="476">
        <f>(((((W65*I65)+(X65*J65)+(Y65*K65)+(Z65*L65)+(AA65*M65))/$L$2)))</f>
        <v>1.9628254832181538</v>
      </c>
      <c r="AC65" s="536">
        <f>ROUND(12*AB65,3)</f>
        <v>23.553999999999998</v>
      </c>
      <c r="AD65" s="488">
        <f>IF(AC65&gt;=12,12,AC65)</f>
        <v>12</v>
      </c>
      <c r="AE65" s="59"/>
      <c r="AF65" s="59">
        <v>0.3</v>
      </c>
      <c r="AG65" s="263">
        <v>19.8</v>
      </c>
      <c r="AH65" s="60">
        <f>V65+AD65+AG65+AE65+AF65</f>
        <v>40.099999999999994</v>
      </c>
      <c r="AI65" s="55">
        <f>IF(AH65&gt;=40,40,AH65)</f>
        <v>40</v>
      </c>
      <c r="AJ65" s="61"/>
      <c r="AK65" s="62"/>
      <c r="AL65" s="63"/>
      <c r="AM65" s="64">
        <f>100%+AL65</f>
        <v>1</v>
      </c>
      <c r="AN65" s="65">
        <f>ROUNDUP((($E$2*AM65-$AN$4)*AJ65+$AN$4),-3)</f>
        <v>0</v>
      </c>
      <c r="AO65" s="66"/>
    </row>
    <row r="66" spans="1:41" s="22" customFormat="1" ht="26.25" customHeight="1" x14ac:dyDescent="0.15">
      <c r="A66" s="177"/>
      <c r="B66" s="241"/>
      <c r="C66" s="843" t="s">
        <v>1171</v>
      </c>
      <c r="D66" s="844"/>
      <c r="E66" s="844"/>
      <c r="F66" s="845"/>
      <c r="G66" s="46"/>
      <c r="H66" s="47"/>
      <c r="I66" s="172"/>
      <c r="J66" s="217"/>
      <c r="K66" s="217"/>
      <c r="L66" s="217"/>
      <c r="M66" s="217"/>
      <c r="N66" s="50"/>
      <c r="O66" s="51"/>
      <c r="P66" s="234">
        <v>88</v>
      </c>
      <c r="Q66" s="54">
        <v>88</v>
      </c>
      <c r="R66" s="54"/>
      <c r="S66" s="54"/>
      <c r="T66" s="54"/>
      <c r="U66" s="496">
        <f>(I65*P66)+(J65*Q66)+(K65*R66)+(L65*S66)</f>
        <v>88</v>
      </c>
      <c r="V66" s="55"/>
      <c r="W66" s="57"/>
      <c r="X66" s="57"/>
      <c r="Y66" s="57"/>
      <c r="Z66" s="57"/>
      <c r="AA66" s="57"/>
      <c r="AB66" s="476"/>
      <c r="AC66" s="536"/>
      <c r="AD66" s="478"/>
      <c r="AE66" s="59"/>
      <c r="AF66" s="59"/>
      <c r="AG66" s="263"/>
      <c r="AH66" s="60"/>
      <c r="AI66" s="55"/>
      <c r="AJ66" s="61"/>
      <c r="AK66" s="62"/>
      <c r="AL66" s="63"/>
      <c r="AM66" s="64"/>
      <c r="AN66" s="65"/>
      <c r="AO66" s="66"/>
    </row>
    <row r="67" spans="1:41" s="22" customFormat="1" ht="48.75" customHeight="1" x14ac:dyDescent="0.15">
      <c r="A67" s="43">
        <v>32</v>
      </c>
      <c r="B67" s="256" t="s">
        <v>2094</v>
      </c>
      <c r="C67" s="45" t="s">
        <v>2066</v>
      </c>
      <c r="D67" s="67" t="s">
        <v>1364</v>
      </c>
      <c r="E67" s="80"/>
      <c r="F67" s="45"/>
      <c r="G67" s="46"/>
      <c r="H67" s="47"/>
      <c r="I67" s="48">
        <v>0.6</v>
      </c>
      <c r="J67" s="49">
        <v>0.4</v>
      </c>
      <c r="K67" s="49"/>
      <c r="L67" s="49"/>
      <c r="M67" s="49"/>
      <c r="N67" s="527">
        <f>SUM(I67:M67)</f>
        <v>1</v>
      </c>
      <c r="O67" s="51"/>
      <c r="P67" s="52">
        <v>8</v>
      </c>
      <c r="Q67" s="53">
        <v>8</v>
      </c>
      <c r="R67" s="53"/>
      <c r="S67" s="53"/>
      <c r="T67" s="53"/>
      <c r="U67" s="54">
        <f>ROUND(((P67*I67)+(Q67*J67)+(R67*K67)+(S67*L67)+(T67*M67)),3)</f>
        <v>8</v>
      </c>
      <c r="V67" s="55">
        <f>IF(U67&gt;=8,8,U67)</f>
        <v>8</v>
      </c>
      <c r="W67" s="57">
        <v>45451555000</v>
      </c>
      <c r="X67" s="57">
        <v>26791438000</v>
      </c>
      <c r="Y67" s="57"/>
      <c r="Z67" s="57"/>
      <c r="AA67" s="57"/>
      <c r="AB67" s="476">
        <f>(((((W67*I67)+(X67*J67)+(Y67*K67)+(Z67*L67)+(AA67*M67))/$L$2)))</f>
        <v>1.0117554357189928</v>
      </c>
      <c r="AC67" s="536">
        <f>ROUND(12*AB67,3)</f>
        <v>12.141</v>
      </c>
      <c r="AD67" s="488">
        <f>IF(AC67&gt;=12,12,AC67)</f>
        <v>12</v>
      </c>
      <c r="AE67" s="59"/>
      <c r="AF67" s="59">
        <v>0.3</v>
      </c>
      <c r="AG67" s="263">
        <v>19.8</v>
      </c>
      <c r="AH67" s="60">
        <f>V67+AD67+AG67+AE67+AF67</f>
        <v>40.099999999999994</v>
      </c>
      <c r="AI67" s="55">
        <f>IF(AH67&gt;=40,40,AH67)</f>
        <v>40</v>
      </c>
      <c r="AJ67" s="61"/>
      <c r="AK67" s="62"/>
      <c r="AL67" s="63"/>
      <c r="AM67" s="64">
        <f>100%+AL67</f>
        <v>1</v>
      </c>
      <c r="AN67" s="65">
        <f>ROUNDUP((($E$2*AM67-$AN$4)*AJ67+$AN$4),-3)</f>
        <v>0</v>
      </c>
      <c r="AO67" s="66"/>
    </row>
    <row r="68" spans="1:41" s="22" customFormat="1" ht="26.25" customHeight="1" x14ac:dyDescent="0.15">
      <c r="A68" s="177"/>
      <c r="B68" s="241"/>
      <c r="C68" s="843" t="s">
        <v>1171</v>
      </c>
      <c r="D68" s="844"/>
      <c r="E68" s="844"/>
      <c r="F68" s="845"/>
      <c r="G68" s="46"/>
      <c r="H68" s="47"/>
      <c r="I68" s="172"/>
      <c r="J68" s="217"/>
      <c r="K68" s="217"/>
      <c r="L68" s="217"/>
      <c r="M68" s="217"/>
      <c r="N68" s="50"/>
      <c r="O68" s="51"/>
      <c r="P68" s="234">
        <v>88</v>
      </c>
      <c r="Q68" s="54">
        <v>88</v>
      </c>
      <c r="R68" s="54"/>
      <c r="S68" s="54"/>
      <c r="T68" s="54"/>
      <c r="U68" s="496">
        <f>(I67*P68)+(J67*Q68)+(K67*R68)+(L67*S68)</f>
        <v>88</v>
      </c>
      <c r="V68" s="55"/>
      <c r="W68" s="57"/>
      <c r="X68" s="57"/>
      <c r="Y68" s="57"/>
      <c r="Z68" s="57"/>
      <c r="AA68" s="57"/>
      <c r="AB68" s="476"/>
      <c r="AC68" s="536"/>
      <c r="AD68" s="478"/>
      <c r="AE68" s="59"/>
      <c r="AF68" s="59"/>
      <c r="AG68" s="263"/>
      <c r="AH68" s="60"/>
      <c r="AI68" s="55"/>
      <c r="AJ68" s="61"/>
      <c r="AK68" s="62"/>
      <c r="AL68" s="63"/>
      <c r="AM68" s="64"/>
      <c r="AN68" s="65"/>
      <c r="AO68" s="66"/>
    </row>
    <row r="69" spans="1:41" s="22" customFormat="1" ht="48.75" customHeight="1" x14ac:dyDescent="0.15">
      <c r="A69" s="43"/>
      <c r="B69" s="256"/>
      <c r="C69" s="80"/>
      <c r="D69" s="80"/>
      <c r="E69" s="80"/>
      <c r="F69" s="45"/>
      <c r="G69" s="80"/>
      <c r="H69" s="47"/>
      <c r="I69" s="48">
        <v>0.5</v>
      </c>
      <c r="J69" s="49">
        <v>0.4</v>
      </c>
      <c r="K69" s="49">
        <v>0.1</v>
      </c>
      <c r="L69" s="49"/>
      <c r="M69" s="49"/>
      <c r="N69" s="50">
        <f>SUM(I69:M69)</f>
        <v>1</v>
      </c>
      <c r="O69" s="51"/>
      <c r="P69" s="53">
        <v>8</v>
      </c>
      <c r="Q69" s="53">
        <v>8</v>
      </c>
      <c r="R69" s="53">
        <v>8</v>
      </c>
      <c r="S69" s="53">
        <v>8</v>
      </c>
      <c r="T69" s="53"/>
      <c r="U69" s="54">
        <f>ROUND(((P69*I69)+(Q69*J69)+(R69*K69)+(S69*L69)+(T69*M69)),3)</f>
        <v>8</v>
      </c>
      <c r="V69" s="55">
        <f>IF(U69&gt;=8,8,U69)</f>
        <v>8</v>
      </c>
      <c r="W69" s="57"/>
      <c r="X69" s="57"/>
      <c r="Y69" s="57"/>
      <c r="Z69" s="57"/>
      <c r="AA69" s="57"/>
      <c r="AB69" s="476">
        <f>(((((W69*I69)+(X69*J69)+(Y69*K69)+(Z69*L69)+(AA69*M69))/$L$2)))</f>
        <v>0</v>
      </c>
      <c r="AC69" s="536">
        <f>12*AB69</f>
        <v>0</v>
      </c>
      <c r="AD69" s="488">
        <f>IF(AC69&gt;=12,12,AC69)</f>
        <v>0</v>
      </c>
      <c r="AE69" s="59"/>
      <c r="AF69" s="59">
        <v>0.3</v>
      </c>
      <c r="AG69" s="263">
        <v>19.8</v>
      </c>
      <c r="AH69" s="60">
        <f>V69+AD69+AG69+AE69+AF69</f>
        <v>28.1</v>
      </c>
      <c r="AI69" s="55">
        <f>IF(AH69&gt;=40,40,AH69)</f>
        <v>28.1</v>
      </c>
      <c r="AJ69" s="61"/>
      <c r="AK69" s="62"/>
      <c r="AL69" s="63"/>
      <c r="AM69" s="64">
        <f>100%+AL69</f>
        <v>1</v>
      </c>
      <c r="AN69" s="65">
        <f>ROUNDUP((($E$2*AM69-$AN$4)*AJ69+$AN$4),-3)</f>
        <v>0</v>
      </c>
      <c r="AO69" s="66"/>
    </row>
    <row r="70" spans="1:41" s="22" customFormat="1" ht="26.25" customHeight="1" x14ac:dyDescent="0.15">
      <c r="A70" s="177"/>
      <c r="B70" s="256"/>
      <c r="C70" s="843" t="s">
        <v>1171</v>
      </c>
      <c r="D70" s="844"/>
      <c r="E70" s="844"/>
      <c r="F70" s="845"/>
      <c r="G70" s="46"/>
      <c r="H70" s="47"/>
      <c r="I70" s="172"/>
      <c r="J70" s="217"/>
      <c r="K70" s="217"/>
      <c r="L70" s="217"/>
      <c r="M70" s="217"/>
      <c r="N70" s="50"/>
      <c r="O70" s="51"/>
      <c r="P70" s="234">
        <v>88</v>
      </c>
      <c r="Q70" s="54">
        <v>88</v>
      </c>
      <c r="R70" s="54">
        <v>88</v>
      </c>
      <c r="S70" s="54"/>
      <c r="T70" s="54"/>
      <c r="U70" s="496">
        <f>(I69*P70)+(J69*Q70)+(K69*R70)+(L69*S70)</f>
        <v>88</v>
      </c>
      <c r="V70" s="55"/>
      <c r="W70" s="57"/>
      <c r="X70" s="57"/>
      <c r="Y70" s="57"/>
      <c r="Z70" s="57"/>
      <c r="AA70" s="57"/>
      <c r="AB70" s="476"/>
      <c r="AC70" s="536"/>
      <c r="AD70" s="478"/>
      <c r="AE70" s="59"/>
      <c r="AF70" s="59"/>
      <c r="AG70" s="263"/>
      <c r="AH70" s="60"/>
      <c r="AI70" s="55"/>
      <c r="AJ70" s="61"/>
      <c r="AK70" s="62"/>
      <c r="AL70" s="63"/>
      <c r="AM70" s="64"/>
      <c r="AN70" s="65"/>
      <c r="AO70" s="66"/>
    </row>
    <row r="71" spans="1:41" s="22" customFormat="1" ht="33" customHeight="1" x14ac:dyDescent="0.15">
      <c r="A71" s="43"/>
      <c r="B71" s="44"/>
      <c r="C71" s="80"/>
      <c r="D71" s="117"/>
      <c r="E71" s="117"/>
      <c r="F71" s="80"/>
      <c r="G71" s="542"/>
      <c r="H71" s="47"/>
      <c r="I71" s="48"/>
      <c r="J71" s="217"/>
      <c r="K71" s="49"/>
      <c r="L71" s="49"/>
      <c r="M71" s="49"/>
      <c r="N71" s="527"/>
      <c r="O71" s="51"/>
      <c r="P71" s="52"/>
      <c r="Q71" s="53"/>
      <c r="R71" s="53"/>
      <c r="S71" s="53"/>
      <c r="T71" s="53"/>
      <c r="U71" s="54"/>
      <c r="V71" s="55"/>
      <c r="W71" s="57"/>
      <c r="X71" s="57"/>
      <c r="Y71" s="57"/>
      <c r="Z71" s="57"/>
      <c r="AA71" s="57"/>
      <c r="AB71" s="476">
        <f>(((((W71*I71)+(X71*J71)+(Y71*K71)+(Z71*L71)+(AA71*M71))/$L$2)))</f>
        <v>0</v>
      </c>
      <c r="AC71" s="536">
        <f>12*AB71</f>
        <v>0</v>
      </c>
      <c r="AD71" s="488">
        <f>IF(AC71&gt;=12,12,AC71)</f>
        <v>0</v>
      </c>
      <c r="AE71" s="59"/>
      <c r="AF71" s="59"/>
      <c r="AG71" s="263"/>
      <c r="AH71" s="60"/>
      <c r="AI71" s="55"/>
      <c r="AJ71" s="61"/>
      <c r="AK71" s="62"/>
      <c r="AL71" s="63"/>
      <c r="AM71" s="64"/>
      <c r="AN71" s="65"/>
      <c r="AO71" s="66"/>
    </row>
    <row r="72" spans="1:41" s="22" customFormat="1" ht="48.75" customHeight="1" x14ac:dyDescent="0.15">
      <c r="A72" s="43"/>
      <c r="B72" s="256"/>
      <c r="C72" s="73" t="s">
        <v>1356</v>
      </c>
      <c r="D72" s="45" t="s">
        <v>1360</v>
      </c>
      <c r="E72" s="45" t="s">
        <v>2046</v>
      </c>
      <c r="F72" s="67" t="s">
        <v>2044</v>
      </c>
      <c r="G72" s="632"/>
      <c r="H72" s="47"/>
      <c r="I72" s="48">
        <v>0.65</v>
      </c>
      <c r="J72" s="49">
        <v>0.35</v>
      </c>
      <c r="K72" s="49"/>
      <c r="L72" s="49"/>
      <c r="M72" s="49"/>
      <c r="N72" s="50">
        <f>SUM(I72:M72)</f>
        <v>1</v>
      </c>
      <c r="O72" s="51"/>
      <c r="P72" s="52">
        <v>8</v>
      </c>
      <c r="Q72" s="53">
        <v>8</v>
      </c>
      <c r="R72" s="53"/>
      <c r="S72" s="53"/>
      <c r="T72" s="53"/>
      <c r="U72" s="54">
        <f>ROUND(((P72*I72)+(Q72*J72)+(R72*K72)+(S72*L72)+(T72*M72)),3)</f>
        <v>8</v>
      </c>
      <c r="V72" s="55">
        <f>IF(U72&gt;=8,8,U72)</f>
        <v>8</v>
      </c>
      <c r="W72" s="57">
        <v>39814172000</v>
      </c>
      <c r="X72" s="57">
        <v>41028772000</v>
      </c>
      <c r="Y72" s="57">
        <v>18715212000</v>
      </c>
      <c r="Z72" s="57">
        <v>1939117000</v>
      </c>
      <c r="AA72" s="57"/>
      <c r="AB72" s="476">
        <f>(((((W72*I72)+(X72*J72)+(Y72*K72)+(Z72*L72)+(AA72*M72))/$L$2)))</f>
        <v>1.0717289504376974</v>
      </c>
      <c r="AC72" s="536">
        <f>ROUND(12*AB72,3)</f>
        <v>12.861000000000001</v>
      </c>
      <c r="AD72" s="488">
        <f>IF(AC72&gt;=12,12,AC72)</f>
        <v>12</v>
      </c>
      <c r="AE72" s="59"/>
      <c r="AF72" s="59">
        <v>0.2</v>
      </c>
      <c r="AG72" s="263">
        <v>19.8</v>
      </c>
      <c r="AH72" s="60">
        <f>V72+AD72+AG72+AE72+AF72</f>
        <v>40</v>
      </c>
      <c r="AI72" s="55">
        <f>IF(AH72&gt;=40,40,AH72)</f>
        <v>40</v>
      </c>
      <c r="AJ72" s="61"/>
      <c r="AK72" s="62"/>
      <c r="AL72" s="63"/>
      <c r="AM72" s="64">
        <f>100%+AL72</f>
        <v>1</v>
      </c>
      <c r="AN72" s="65">
        <f>ROUNDUP((($E$2*AM72-$AN$4)*AJ72+$AN$4),-3)</f>
        <v>0</v>
      </c>
      <c r="AO72" s="66"/>
    </row>
    <row r="73" spans="1:41" s="22" customFormat="1" ht="26.25" customHeight="1" x14ac:dyDescent="0.15">
      <c r="A73" s="177"/>
      <c r="B73" s="241"/>
      <c r="C73" s="843" t="s">
        <v>1171</v>
      </c>
      <c r="D73" s="844"/>
      <c r="E73" s="844"/>
      <c r="F73" s="845"/>
      <c r="G73" s="46"/>
      <c r="H73" s="47"/>
      <c r="I73" s="172"/>
      <c r="J73" s="217"/>
      <c r="K73" s="217"/>
      <c r="L73" s="217"/>
      <c r="M73" s="217"/>
      <c r="N73" s="50"/>
      <c r="O73" s="51"/>
      <c r="P73" s="234">
        <v>88</v>
      </c>
      <c r="Q73" s="54">
        <v>88</v>
      </c>
      <c r="R73" s="53"/>
      <c r="S73" s="54"/>
      <c r="T73" s="54"/>
      <c r="U73" s="496">
        <f>(I72*P73)+(J72*Q73)+(K72*R73)+(L72*S73)</f>
        <v>88</v>
      </c>
      <c r="V73" s="55"/>
      <c r="W73" s="57"/>
      <c r="X73" s="57"/>
      <c r="Y73" s="57"/>
      <c r="Z73" s="57"/>
      <c r="AA73" s="57"/>
      <c r="AB73" s="476"/>
      <c r="AC73" s="536"/>
      <c r="AD73" s="478"/>
      <c r="AE73" s="59"/>
      <c r="AF73" s="59"/>
      <c r="AG73" s="263"/>
      <c r="AH73" s="60"/>
      <c r="AI73" s="55"/>
      <c r="AJ73" s="61"/>
      <c r="AK73" s="62"/>
      <c r="AL73" s="63"/>
      <c r="AM73" s="64"/>
      <c r="AN73" s="65"/>
      <c r="AO73" s="66"/>
    </row>
    <row r="74" spans="1:41" s="22" customFormat="1" ht="51.75" customHeight="1" x14ac:dyDescent="0.15">
      <c r="A74" s="43"/>
      <c r="B74" s="256"/>
      <c r="C74" s="80" t="s">
        <v>1345</v>
      </c>
      <c r="D74" s="71" t="s">
        <v>2049</v>
      </c>
      <c r="E74" s="80" t="s">
        <v>1363</v>
      </c>
      <c r="F74" s="67" t="s">
        <v>2051</v>
      </c>
      <c r="G74" s="46"/>
      <c r="H74" s="47"/>
      <c r="I74" s="48">
        <v>0.51</v>
      </c>
      <c r="J74" s="49">
        <v>0.49</v>
      </c>
      <c r="K74" s="49"/>
      <c r="L74" s="49"/>
      <c r="M74" s="49"/>
      <c r="N74" s="50">
        <f>SUM(I74:M74)</f>
        <v>1</v>
      </c>
      <c r="O74" s="51"/>
      <c r="P74" s="52">
        <v>8</v>
      </c>
      <c r="Q74" s="53">
        <v>8</v>
      </c>
      <c r="R74" s="53"/>
      <c r="S74" s="53"/>
      <c r="T74" s="53"/>
      <c r="U74" s="54">
        <f>ROUND(((P74*I74)+(Q74*J74)+(R74*K74)+(S74*L74)+(T74*M74)),3)</f>
        <v>8</v>
      </c>
      <c r="V74" s="55">
        <f>IF(U74&gt;=8,8,U74)</f>
        <v>8</v>
      </c>
      <c r="W74" s="57">
        <v>32826052000</v>
      </c>
      <c r="X74" s="57">
        <v>21649412000</v>
      </c>
      <c r="Y74" s="57">
        <v>38849299000</v>
      </c>
      <c r="Z74" s="57">
        <v>15476525000</v>
      </c>
      <c r="AA74" s="57"/>
      <c r="AB74" s="476">
        <f>(((((W74*I74)+(X74*J74)+(Y74*K74)+(Z74*L74)+(AA74*M74))/$L$2)))</f>
        <v>0.72842376300922784</v>
      </c>
      <c r="AC74" s="536">
        <f>ROUND(12*AB74,3)</f>
        <v>8.7409999999999997</v>
      </c>
      <c r="AD74" s="488">
        <f>IF(AC74&gt;=12,12,AC74)</f>
        <v>8.7409999999999997</v>
      </c>
      <c r="AE74" s="59"/>
      <c r="AF74" s="59">
        <v>0.3</v>
      </c>
      <c r="AG74" s="263">
        <v>19.8</v>
      </c>
      <c r="AH74" s="60">
        <f>V74+AD74+AG74+AE74+AF74</f>
        <v>36.840999999999994</v>
      </c>
      <c r="AI74" s="55">
        <f>IF(AH74&gt;=40,40,AH74)</f>
        <v>36.840999999999994</v>
      </c>
      <c r="AJ74" s="61"/>
      <c r="AK74" s="62"/>
      <c r="AL74" s="63"/>
      <c r="AM74" s="64">
        <f>100%+AL74</f>
        <v>1</v>
      </c>
      <c r="AN74" s="65">
        <f>ROUNDUP((($E$2*AM74-$AN$4)*AJ74+$AN$4),-3)</f>
        <v>0</v>
      </c>
      <c r="AO74" s="66"/>
    </row>
    <row r="75" spans="1:41" s="22" customFormat="1" ht="26.25" customHeight="1" x14ac:dyDescent="0.15">
      <c r="A75" s="177"/>
      <c r="B75" s="256"/>
      <c r="C75" s="843" t="s">
        <v>1171</v>
      </c>
      <c r="D75" s="844"/>
      <c r="E75" s="844"/>
      <c r="F75" s="845"/>
      <c r="G75" s="46"/>
      <c r="H75" s="47"/>
      <c r="I75" s="172"/>
      <c r="J75" s="217"/>
      <c r="K75" s="217"/>
      <c r="L75" s="217"/>
      <c r="M75" s="217"/>
      <c r="N75" s="50"/>
      <c r="O75" s="51"/>
      <c r="P75" s="234">
        <v>88</v>
      </c>
      <c r="Q75" s="54">
        <v>88</v>
      </c>
      <c r="R75" s="54"/>
      <c r="S75" s="54"/>
      <c r="T75" s="54"/>
      <c r="U75" s="496">
        <f>(I74*P75)+(J74*Q75)+(K74*R75)+(L74*S75)</f>
        <v>88</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48.75" customHeight="1" x14ac:dyDescent="0.15">
      <c r="A76" s="43"/>
      <c r="B76" s="256"/>
      <c r="C76" s="45" t="s">
        <v>1374</v>
      </c>
      <c r="D76" s="80" t="s">
        <v>2050</v>
      </c>
      <c r="E76" s="664"/>
      <c r="F76" s="664"/>
      <c r="G76" s="46"/>
      <c r="H76" s="47"/>
      <c r="I76" s="48">
        <v>0.51</v>
      </c>
      <c r="J76" s="49">
        <v>0.49</v>
      </c>
      <c r="K76" s="217"/>
      <c r="L76" s="49"/>
      <c r="M76" s="49"/>
      <c r="N76" s="50">
        <f>SUM(I76:M76)</f>
        <v>1</v>
      </c>
      <c r="O76" s="51"/>
      <c r="P76" s="52">
        <v>8</v>
      </c>
      <c r="Q76" s="53">
        <v>8</v>
      </c>
      <c r="R76" s="53"/>
      <c r="S76" s="53"/>
      <c r="T76" s="53"/>
      <c r="U76" s="54">
        <f>ROUND(((P76*I76)+(Q76*J76)+(R76*K76)+(S76*L76)+(T76*M76)),3)</f>
        <v>8</v>
      </c>
      <c r="V76" s="55">
        <f>IF(U76&gt;=8,8,U76)</f>
        <v>8</v>
      </c>
      <c r="W76" s="57">
        <v>32775215000</v>
      </c>
      <c r="X76" s="57">
        <v>3860300000</v>
      </c>
      <c r="Y76" s="57"/>
      <c r="Z76" s="57"/>
      <c r="AA76" s="57"/>
      <c r="AB76" s="476">
        <f>(((((W76*I76)+(X76*J76)+(Y76*K76)+(Z76*L76)+(AA76*M76))/$L$2)))</f>
        <v>0.49557446216104734</v>
      </c>
      <c r="AC76" s="536">
        <f>ROUND(12*AB76,3)</f>
        <v>5.9470000000000001</v>
      </c>
      <c r="AD76" s="488">
        <f>IF(AC76&gt;=12,12,AC76)</f>
        <v>5.9470000000000001</v>
      </c>
      <c r="AE76" s="59"/>
      <c r="AF76" s="59">
        <v>0.3</v>
      </c>
      <c r="AG76" s="263">
        <v>19.8</v>
      </c>
      <c r="AH76" s="60">
        <f>V76+AD76+AG76+AE76+AF76</f>
        <v>34.046999999999997</v>
      </c>
      <c r="AI76" s="55">
        <f>IF(AH76&gt;=40,40,AH76)</f>
        <v>34.046999999999997</v>
      </c>
      <c r="AJ76" s="61"/>
      <c r="AK76" s="62"/>
      <c r="AL76" s="63"/>
      <c r="AM76" s="64"/>
      <c r="AN76" s="65"/>
      <c r="AO76" s="66"/>
    </row>
    <row r="77" spans="1:41" s="22" customFormat="1" ht="26.25" customHeight="1" x14ac:dyDescent="0.15">
      <c r="A77" s="177"/>
      <c r="B77" s="241"/>
      <c r="C77" s="843" t="s">
        <v>1171</v>
      </c>
      <c r="D77" s="844"/>
      <c r="E77" s="844"/>
      <c r="F77" s="845"/>
      <c r="G77" s="46"/>
      <c r="H77" s="47"/>
      <c r="I77" s="172"/>
      <c r="J77" s="217"/>
      <c r="K77" s="217"/>
      <c r="L77" s="217"/>
      <c r="M77" s="217"/>
      <c r="N77" s="50"/>
      <c r="O77" s="51"/>
      <c r="P77" s="234">
        <v>88</v>
      </c>
      <c r="Q77" s="53">
        <v>88</v>
      </c>
      <c r="R77" s="53"/>
      <c r="S77" s="54"/>
      <c r="T77" s="54"/>
      <c r="U77" s="496">
        <f>(I76*P77)+(J76*Q77)+(K76*R77)+(L76*S77)</f>
        <v>88</v>
      </c>
      <c r="V77" s="55"/>
      <c r="W77" s="57"/>
      <c r="X77" s="57"/>
      <c r="Y77" s="57"/>
      <c r="Z77" s="57"/>
      <c r="AA77" s="57"/>
      <c r="AB77" s="476"/>
      <c r="AC77" s="536"/>
      <c r="AD77" s="478"/>
      <c r="AE77" s="59"/>
      <c r="AF77" s="59"/>
      <c r="AG77" s="263"/>
      <c r="AH77" s="60"/>
      <c r="AI77" s="55"/>
      <c r="AJ77" s="61"/>
      <c r="AK77" s="62"/>
      <c r="AL77" s="63"/>
      <c r="AM77" s="64"/>
      <c r="AN77" s="65"/>
      <c r="AO77" s="66"/>
    </row>
    <row r="78" spans="1:41" s="22" customFormat="1" ht="48.75" customHeight="1" x14ac:dyDescent="0.15">
      <c r="A78" s="43"/>
      <c r="B78" s="550"/>
      <c r="C78" s="117" t="s">
        <v>1494</v>
      </c>
      <c r="D78" s="80"/>
      <c r="E78" s="45"/>
      <c r="F78" s="664"/>
      <c r="G78" s="83"/>
      <c r="H78" s="175" t="s">
        <v>1746</v>
      </c>
      <c r="I78" s="48">
        <v>0.5</v>
      </c>
      <c r="J78" s="49">
        <v>0.3</v>
      </c>
      <c r="K78" s="49">
        <v>0.2</v>
      </c>
      <c r="L78" s="49"/>
      <c r="M78" s="49"/>
      <c r="N78" s="50">
        <f>SUM(I78:M78)</f>
        <v>1</v>
      </c>
      <c r="O78" s="51"/>
      <c r="P78" s="52">
        <v>8</v>
      </c>
      <c r="Q78" s="53">
        <v>8</v>
      </c>
      <c r="R78" s="53"/>
      <c r="S78" s="53"/>
      <c r="T78" s="53"/>
      <c r="U78" s="54">
        <f>ROUND(((P78*I78)+(Q78*J78)+(R78*K78)+(S78*L78)+(T78*M78)),3)</f>
        <v>6.4</v>
      </c>
      <c r="V78" s="55">
        <f>IF(U78&gt;=8,8,U78)</f>
        <v>6.4</v>
      </c>
      <c r="W78" s="57">
        <v>180536694000</v>
      </c>
      <c r="X78" s="57"/>
      <c r="Y78" s="57"/>
      <c r="Z78" s="57"/>
      <c r="AA78" s="57"/>
      <c r="AB78" s="476">
        <f>(((((W78*I78)+(X78*J78)+(Y78*K78)+(Z78*L78)+(AA78*M78))/$L$2)))</f>
        <v>2.4041979871324712</v>
      </c>
      <c r="AC78" s="536">
        <f>ROUND(12*AB78,3)</f>
        <v>28.85</v>
      </c>
      <c r="AD78" s="488">
        <f>IF(AC78&gt;=12,12,AC78)</f>
        <v>12</v>
      </c>
      <c r="AE78" s="59"/>
      <c r="AF78" s="59">
        <v>0.3</v>
      </c>
      <c r="AG78" s="263">
        <v>19.8</v>
      </c>
      <c r="AH78" s="60">
        <f>V78+AD78+AG78+AE78+AF78</f>
        <v>38.5</v>
      </c>
      <c r="AI78" s="55">
        <f>IF(AH78&gt;=40,40,AH78)</f>
        <v>38.5</v>
      </c>
      <c r="AJ78" s="61"/>
      <c r="AK78" s="62"/>
      <c r="AL78" s="63"/>
      <c r="AM78" s="64">
        <f>100%+AL78</f>
        <v>1</v>
      </c>
      <c r="AN78" s="65">
        <f>ROUNDUP((($E$2*AM78-$AN$4)*AJ78+$AN$4),-3)</f>
        <v>0</v>
      </c>
      <c r="AO78" s="66"/>
    </row>
    <row r="79" spans="1:41" s="22" customFormat="1" ht="26.25" customHeight="1" x14ac:dyDescent="0.15">
      <c r="A79" s="177"/>
      <c r="B79" s="241"/>
      <c r="C79" s="843" t="s">
        <v>1171</v>
      </c>
      <c r="D79" s="844"/>
      <c r="E79" s="844"/>
      <c r="F79" s="845"/>
      <c r="G79" s="46"/>
      <c r="H79" s="47"/>
      <c r="I79" s="172"/>
      <c r="J79" s="217"/>
      <c r="K79" s="217"/>
      <c r="L79" s="217"/>
      <c r="M79" s="217"/>
      <c r="N79" s="50"/>
      <c r="O79" s="51"/>
      <c r="P79" s="54">
        <v>88</v>
      </c>
      <c r="Q79" s="54">
        <v>88</v>
      </c>
      <c r="R79" s="54">
        <v>88</v>
      </c>
      <c r="S79" s="54"/>
      <c r="T79" s="54"/>
      <c r="U79" s="496">
        <f>(I78*P79)+(J78*Q79)+(K78*R79)+(L78*S79)</f>
        <v>88</v>
      </c>
      <c r="V79" s="55"/>
      <c r="W79" s="57"/>
      <c r="X79" s="57"/>
      <c r="Y79" s="57"/>
      <c r="Z79" s="57"/>
      <c r="AA79" s="57"/>
      <c r="AB79" s="476"/>
      <c r="AC79" s="536"/>
      <c r="AD79" s="478"/>
      <c r="AE79" s="59"/>
      <c r="AF79" s="59"/>
      <c r="AG79" s="263"/>
      <c r="AH79" s="60"/>
      <c r="AI79" s="55"/>
      <c r="AJ79" s="61"/>
      <c r="AK79" s="62"/>
      <c r="AL79" s="63"/>
      <c r="AM79" s="64"/>
      <c r="AN79" s="65"/>
      <c r="AO79" s="66"/>
    </row>
    <row r="80" spans="1:41" s="22" customFormat="1" ht="48.75" customHeight="1" x14ac:dyDescent="0.15">
      <c r="A80" s="43"/>
      <c r="B80" s="256"/>
      <c r="C80" s="45"/>
      <c r="D80" s="45"/>
      <c r="E80" s="80" t="s">
        <v>184</v>
      </c>
      <c r="F80" s="104"/>
      <c r="G80" s="46"/>
      <c r="H80" s="47"/>
      <c r="I80" s="48">
        <v>0.6</v>
      </c>
      <c r="J80" s="49">
        <v>0.4</v>
      </c>
      <c r="K80" s="49"/>
      <c r="L80" s="49"/>
      <c r="M80" s="49"/>
      <c r="N80" s="50">
        <f>SUM(I80:M80)</f>
        <v>1</v>
      </c>
      <c r="O80" s="51"/>
      <c r="P80" s="52">
        <v>8</v>
      </c>
      <c r="Q80" s="53">
        <v>8</v>
      </c>
      <c r="R80" s="53"/>
      <c r="S80" s="53"/>
      <c r="T80" s="53"/>
      <c r="U80" s="54">
        <f>ROUND(((P80*I80)+(Q80*J80)+(R80*K80)+(S80*L80)+(T80*M80)),3)</f>
        <v>8</v>
      </c>
      <c r="V80" s="55">
        <f>IF(U80&gt;=8,8,U80)</f>
        <v>8</v>
      </c>
      <c r="W80" s="57"/>
      <c r="X80" s="57"/>
      <c r="Y80" s="57">
        <v>40616090000</v>
      </c>
      <c r="Z80" s="57"/>
      <c r="AA80" s="57"/>
      <c r="AB80" s="476">
        <f>(((((W80*I80)+(X80*J80)+(Y80*K80)+(Z80*L80)+(AA80*M80))/$L$2)))</f>
        <v>0</v>
      </c>
      <c r="AC80" s="536">
        <f>ROUND(12*AB80,3)</f>
        <v>0</v>
      </c>
      <c r="AD80" s="488">
        <f>IF(AC80&gt;=12,12,AC80)</f>
        <v>0</v>
      </c>
      <c r="AE80" s="59"/>
      <c r="AF80" s="59">
        <v>0.3</v>
      </c>
      <c r="AG80" s="263">
        <v>19.8</v>
      </c>
      <c r="AH80" s="60">
        <f>V80+AD80+AG80+AE80+AF80</f>
        <v>28.1</v>
      </c>
      <c r="AI80" s="55">
        <f>IF(AH80&gt;=40,40,AH80)</f>
        <v>28.1</v>
      </c>
      <c r="AJ80" s="61"/>
      <c r="AK80" s="62"/>
      <c r="AL80" s="63"/>
      <c r="AM80" s="64">
        <f>100%+AL80</f>
        <v>1</v>
      </c>
      <c r="AN80" s="65">
        <f>ROUNDUP((($E$2*AM80-$AN$4)*AJ80+$AN$4),-3)</f>
        <v>0</v>
      </c>
      <c r="AO80" s="66"/>
    </row>
    <row r="81" spans="1:41" s="22" customFormat="1" ht="26.25" customHeight="1" x14ac:dyDescent="0.15">
      <c r="A81" s="177"/>
      <c r="B81" s="256"/>
      <c r="C81" s="843" t="s">
        <v>1171</v>
      </c>
      <c r="D81" s="844"/>
      <c r="E81" s="844"/>
      <c r="F81" s="845"/>
      <c r="G81" s="46"/>
      <c r="H81" s="47"/>
      <c r="I81" s="172"/>
      <c r="J81" s="217"/>
      <c r="K81" s="217"/>
      <c r="L81" s="217"/>
      <c r="M81" s="217"/>
      <c r="N81" s="50"/>
      <c r="O81" s="51"/>
      <c r="P81" s="234">
        <v>88</v>
      </c>
      <c r="Q81" s="54">
        <v>88</v>
      </c>
      <c r="R81" s="54"/>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51.75" customHeight="1" x14ac:dyDescent="0.15">
      <c r="A82" s="43"/>
      <c r="B82" s="256"/>
      <c r="C82" s="80"/>
      <c r="D82" s="80" t="s">
        <v>2053</v>
      </c>
      <c r="E82" s="80" t="s">
        <v>2054</v>
      </c>
      <c r="F82" s="80"/>
      <c r="G82" s="632"/>
      <c r="H82" s="47"/>
      <c r="I82" s="48">
        <v>0.6</v>
      </c>
      <c r="J82" s="49">
        <v>0.4</v>
      </c>
      <c r="K82" s="49"/>
      <c r="L82" s="49"/>
      <c r="M82" s="49"/>
      <c r="N82" s="50">
        <f>SUM(I82:M82)</f>
        <v>1</v>
      </c>
      <c r="O82" s="51"/>
      <c r="P82" s="52">
        <v>8</v>
      </c>
      <c r="Q82" s="53">
        <v>8</v>
      </c>
      <c r="R82" s="53"/>
      <c r="S82" s="53"/>
      <c r="T82" s="53"/>
      <c r="U82" s="54">
        <f>ROUND(((P82*I82)+(Q82*J82)+(R82*K82)+(S82*L82)+(T82*M82)),3)</f>
        <v>8</v>
      </c>
      <c r="V82" s="55">
        <f>IF(U82&gt;=8,8,U82)</f>
        <v>8</v>
      </c>
      <c r="W82" s="57"/>
      <c r="X82" s="57">
        <v>3815383000</v>
      </c>
      <c r="Y82" s="57">
        <v>3331838000</v>
      </c>
      <c r="Z82" s="57"/>
      <c r="AA82" s="57"/>
      <c r="AB82" s="476">
        <f>(((((W82*I82)+(X82*J82)+(Y82*K82)+(Z82*L82)+(AA82*M82))/$L$2)))</f>
        <v>4.0647409346000099E-2</v>
      </c>
      <c r="AC82" s="536">
        <f>ROUND(12*AB82,3)</f>
        <v>0.48799999999999999</v>
      </c>
      <c r="AD82" s="488">
        <f>IF(AC82&gt;=12,12,AC82)</f>
        <v>0.48799999999999999</v>
      </c>
      <c r="AE82" s="59"/>
      <c r="AF82" s="59">
        <v>0.3</v>
      </c>
      <c r="AG82" s="263">
        <v>19.8</v>
      </c>
      <c r="AH82" s="60">
        <f>V82+AD82+AG82+AE82+AF82</f>
        <v>28.588000000000001</v>
      </c>
      <c r="AI82" s="55">
        <f>IF(AH82&gt;=40,40,AH82)</f>
        <v>28.588000000000001</v>
      </c>
      <c r="AJ82" s="61"/>
      <c r="AK82" s="62"/>
      <c r="AL82" s="63"/>
      <c r="AM82" s="64">
        <f>100%+AL82</f>
        <v>1</v>
      </c>
      <c r="AN82" s="65">
        <f>ROUNDUP((($E$2*AM82-$AN$4)*AJ82+$AN$4),-3)</f>
        <v>0</v>
      </c>
      <c r="AO82" s="66"/>
    </row>
    <row r="83" spans="1:41" s="22" customFormat="1" ht="26.25" customHeight="1" x14ac:dyDescent="0.15">
      <c r="A83" s="177"/>
      <c r="B83" s="256"/>
      <c r="C83" s="843" t="s">
        <v>1171</v>
      </c>
      <c r="D83" s="844"/>
      <c r="E83" s="844"/>
      <c r="F83" s="845"/>
      <c r="G83" s="46"/>
      <c r="H83" s="47"/>
      <c r="I83" s="172"/>
      <c r="J83" s="217"/>
      <c r="K83" s="217"/>
      <c r="L83" s="217"/>
      <c r="M83" s="217"/>
      <c r="N83" s="50"/>
      <c r="O83" s="51"/>
      <c r="P83" s="234">
        <v>88</v>
      </c>
      <c r="Q83" s="54">
        <v>88</v>
      </c>
      <c r="R83" s="54"/>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58.5" customHeight="1" x14ac:dyDescent="0.15">
      <c r="A84" s="43"/>
      <c r="B84" s="256"/>
      <c r="C84" s="80"/>
      <c r="D84" s="80"/>
      <c r="E84" s="80"/>
      <c r="F84" s="80"/>
      <c r="G84" s="542"/>
      <c r="H84" s="47"/>
      <c r="I84" s="48">
        <v>0.6</v>
      </c>
      <c r="J84" s="49">
        <v>0.4</v>
      </c>
      <c r="K84" s="49"/>
      <c r="L84" s="49"/>
      <c r="M84" s="49"/>
      <c r="N84" s="50">
        <f>SUM(I84:M84)</f>
        <v>1</v>
      </c>
      <c r="O84" s="51"/>
      <c r="P84" s="52">
        <v>8</v>
      </c>
      <c r="Q84" s="53">
        <v>8</v>
      </c>
      <c r="R84" s="53"/>
      <c r="S84" s="53"/>
      <c r="T84" s="53"/>
      <c r="U84" s="54">
        <f>ROUND(((P84*I84)+(Q84*J84)+(R84*K84)+(S84*L84)+(T84*M84)),3)</f>
        <v>8</v>
      </c>
      <c r="V84" s="55">
        <f>IF(U84&gt;=8,8,U84)</f>
        <v>8</v>
      </c>
      <c r="W84" s="57"/>
      <c r="X84" s="57"/>
      <c r="Y84" s="57"/>
      <c r="Z84" s="57"/>
      <c r="AA84" s="57"/>
      <c r="AB84" s="476">
        <f>(((((W84*I84)+(X84*J84)+(Y84*K84)+(Z84*L84)+(AA84*M84))/$L$2)))</f>
        <v>0</v>
      </c>
      <c r="AC84" s="536">
        <f>ROUND(12*AB84,3)</f>
        <v>0</v>
      </c>
      <c r="AD84" s="488">
        <f>IF(AC84&gt;=12,12,AC84)</f>
        <v>0</v>
      </c>
      <c r="AE84" s="59"/>
      <c r="AF84" s="59">
        <v>0.3</v>
      </c>
      <c r="AG84" s="263">
        <v>19.8</v>
      </c>
      <c r="AH84" s="60">
        <f>V84+AD84+AG84+AE84+AF84</f>
        <v>28.1</v>
      </c>
      <c r="AI84" s="55">
        <f>IF(AH84&gt;=40,40,AH84)</f>
        <v>28.1</v>
      </c>
      <c r="AJ84" s="61"/>
      <c r="AK84" s="62"/>
      <c r="AL84" s="63"/>
      <c r="AM84" s="64">
        <f>100%+AL84</f>
        <v>1</v>
      </c>
      <c r="AN84" s="65">
        <f>ROUNDUP((($E$2*AM84-$AN$4)*AJ84+$AN$4),-3)</f>
        <v>0</v>
      </c>
      <c r="AO84" s="66"/>
    </row>
    <row r="85" spans="1:41" s="22" customFormat="1" ht="26.25" customHeight="1" x14ac:dyDescent="0.15">
      <c r="A85" s="177"/>
      <c r="B85" s="256"/>
      <c r="C85" s="843" t="s">
        <v>1171</v>
      </c>
      <c r="D85" s="844"/>
      <c r="E85" s="844"/>
      <c r="F85" s="845"/>
      <c r="G85" s="46"/>
      <c r="H85" s="47"/>
      <c r="I85" s="172"/>
      <c r="J85" s="217"/>
      <c r="K85" s="217"/>
      <c r="L85" s="217"/>
      <c r="M85" s="217"/>
      <c r="N85" s="50"/>
      <c r="O85" s="51"/>
      <c r="P85" s="234">
        <v>88</v>
      </c>
      <c r="Q85" s="234">
        <v>88</v>
      </c>
      <c r="R85" s="54"/>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58.5" customHeight="1" x14ac:dyDescent="0.15">
      <c r="A86" s="43"/>
      <c r="B86" s="256"/>
      <c r="C86" s="45"/>
      <c r="D86" s="80"/>
      <c r="E86" s="80"/>
      <c r="F86" s="80"/>
      <c r="G86" s="46"/>
      <c r="H86" s="47"/>
      <c r="I86" s="48">
        <v>0.65</v>
      </c>
      <c r="J86" s="49">
        <v>0.35</v>
      </c>
      <c r="K86" s="49"/>
      <c r="L86" s="49"/>
      <c r="M86" s="49"/>
      <c r="N86" s="50">
        <f>SUM(I86:M86)</f>
        <v>1</v>
      </c>
      <c r="O86" s="51"/>
      <c r="P86" s="52">
        <v>8</v>
      </c>
      <c r="Q86" s="53">
        <v>8</v>
      </c>
      <c r="R86" s="53"/>
      <c r="S86" s="53"/>
      <c r="T86" s="53"/>
      <c r="U86" s="54">
        <f>ROUND(((P86*I86)+(Q86*J86)+(R86*K86)+(S86*L86)+(T86*M86)),3)</f>
        <v>8</v>
      </c>
      <c r="V86" s="55">
        <f>IF(U86&gt;=8,8,U86)</f>
        <v>8</v>
      </c>
      <c r="W86" s="57"/>
      <c r="X86" s="57"/>
      <c r="Y86" s="57"/>
      <c r="Z86" s="57"/>
      <c r="AA86" s="57"/>
      <c r="AB86" s="476">
        <f>(((((W86*I86)+(X86*J86)+(Y86*K86)+(Z86*L86)+(AA86*M86))/$L$2)))</f>
        <v>0</v>
      </c>
      <c r="AC86" s="536">
        <f>12*AB86</f>
        <v>0</v>
      </c>
      <c r="AD86" s="488">
        <f>IF(AC86&gt;=12,12,AC86)</f>
        <v>0</v>
      </c>
      <c r="AE86" s="59"/>
      <c r="AF86" s="59">
        <v>0.3</v>
      </c>
      <c r="AG86" s="263">
        <v>19.8</v>
      </c>
      <c r="AH86" s="60">
        <f>V86+AD86+AG86+AE86+AF86</f>
        <v>28.1</v>
      </c>
      <c r="AI86" s="55">
        <f>IF(AH86&gt;=40,40,AH86)</f>
        <v>28.1</v>
      </c>
      <c r="AJ86" s="61"/>
      <c r="AK86" s="62"/>
      <c r="AL86" s="63"/>
      <c r="AM86" s="64">
        <f>100%+AL86</f>
        <v>1</v>
      </c>
      <c r="AN86" s="65">
        <f>ROUNDUP((($E$2*AM86-$AN$4)*AJ86+$AN$4),-3)</f>
        <v>0</v>
      </c>
      <c r="AO86" s="66"/>
    </row>
    <row r="87" spans="1:41" s="22" customFormat="1" ht="26.25" customHeight="1" x14ac:dyDescent="0.15">
      <c r="A87" s="177"/>
      <c r="B87" s="256"/>
      <c r="C87" s="843" t="s">
        <v>1171</v>
      </c>
      <c r="D87" s="844"/>
      <c r="E87" s="844"/>
      <c r="F87" s="845"/>
      <c r="G87" s="46"/>
      <c r="H87" s="47"/>
      <c r="I87" s="172"/>
      <c r="J87" s="217"/>
      <c r="K87" s="217"/>
      <c r="L87" s="217"/>
      <c r="M87" s="217"/>
      <c r="N87" s="50"/>
      <c r="O87" s="51"/>
      <c r="P87" s="234">
        <v>88</v>
      </c>
      <c r="Q87" s="54">
        <v>88</v>
      </c>
      <c r="R87" s="54"/>
      <c r="S87" s="54"/>
      <c r="T87" s="54"/>
      <c r="U87" s="496">
        <f>(I86*P87)+(J86*Q87)+(K86*R87)+(L86*S87)</f>
        <v>88</v>
      </c>
      <c r="V87" s="55"/>
      <c r="W87" s="57"/>
      <c r="X87" s="57"/>
      <c r="Y87" s="57"/>
      <c r="Z87" s="57"/>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44"/>
      <c r="C88" s="220" t="s">
        <v>1373</v>
      </c>
      <c r="D88" s="112" t="s">
        <v>1377</v>
      </c>
      <c r="E88" s="45"/>
      <c r="F88" s="80"/>
      <c r="G88" s="542"/>
      <c r="H88" s="47"/>
      <c r="I88" s="48">
        <v>0.5</v>
      </c>
      <c r="J88" s="49">
        <v>0.5</v>
      </c>
      <c r="K88" s="49"/>
      <c r="L88" s="49"/>
      <c r="M88" s="49"/>
      <c r="N88" s="50">
        <f>SUM(I88:M88)</f>
        <v>1</v>
      </c>
      <c r="O88" s="51"/>
      <c r="P88" s="52">
        <v>7.8</v>
      </c>
      <c r="Q88" s="53">
        <v>8</v>
      </c>
      <c r="R88" s="53"/>
      <c r="S88" s="53"/>
      <c r="T88" s="53"/>
      <c r="U88" s="54">
        <f>ROUND(((P88*I88)+(Q88*J88)+(R88*K88)+(S88*L88)+(T88*M88)),3)</f>
        <v>7.9</v>
      </c>
      <c r="V88" s="55">
        <f>IF(U88&gt;=8,8,U88)</f>
        <v>7.9</v>
      </c>
      <c r="W88" s="57"/>
      <c r="X88" s="57"/>
      <c r="Y88" s="57"/>
      <c r="Z88" s="57"/>
      <c r="AA88" s="57"/>
      <c r="AB88" s="476">
        <f>(((((W88*I88)+(X88*J88)+(Y88*K88)+(Z88*L88)+(AA88*M88))/$L$2)))</f>
        <v>0</v>
      </c>
      <c r="AC88" s="536">
        <f>12*AB88</f>
        <v>0</v>
      </c>
      <c r="AD88" s="488">
        <f>IF(AC88&gt;=12,12,AC88)</f>
        <v>0</v>
      </c>
      <c r="AE88" s="59"/>
      <c r="AF88" s="59">
        <v>0.3</v>
      </c>
      <c r="AG88" s="263">
        <v>19.8</v>
      </c>
      <c r="AH88" s="60">
        <f>V88+AD88+AG88+AE88+AF88</f>
        <v>28.000000000000004</v>
      </c>
      <c r="AI88" s="55">
        <f>IF(AH88&gt;=40,40,AH88)</f>
        <v>28.000000000000004</v>
      </c>
      <c r="AJ88" s="61"/>
      <c r="AK88" s="62"/>
      <c r="AL88" s="63"/>
      <c r="AM88" s="64">
        <f>100%+AL88</f>
        <v>1</v>
      </c>
      <c r="AN88" s="65">
        <f>ROUNDUP((($E$2*AM88-$AN$4)*AJ88+$AN$4),-3)</f>
        <v>0</v>
      </c>
      <c r="AO88" s="66"/>
    </row>
    <row r="89" spans="1:41" s="22" customFormat="1" ht="48.75" customHeight="1" x14ac:dyDescent="0.15">
      <c r="A89" s="43"/>
      <c r="B89" s="256" t="s">
        <v>1376</v>
      </c>
      <c r="C89" s="495" t="s">
        <v>1369</v>
      </c>
      <c r="D89" s="45"/>
      <c r="E89" s="45"/>
      <c r="F89" s="45"/>
      <c r="G89" s="46"/>
      <c r="H89" s="47"/>
      <c r="I89" s="48">
        <v>0.6</v>
      </c>
      <c r="J89" s="49">
        <v>0.4</v>
      </c>
      <c r="K89" s="49"/>
      <c r="L89" s="217"/>
      <c r="M89" s="49"/>
      <c r="N89" s="50">
        <f>SUM(I89:M89)</f>
        <v>1</v>
      </c>
      <c r="O89" s="51"/>
      <c r="P89" s="52">
        <v>8</v>
      </c>
      <c r="Q89" s="53">
        <v>8</v>
      </c>
      <c r="R89" s="53">
        <v>8</v>
      </c>
      <c r="S89" s="53"/>
      <c r="T89" s="53"/>
      <c r="U89" s="54">
        <f>ROUND(((P89*I89)+(Q89*J89)+(R89*K89)+(S89*L89)+(T89*M89)),3)</f>
        <v>8</v>
      </c>
      <c r="V89" s="55">
        <f>IF(U89&gt;=8,8,U89)</f>
        <v>8</v>
      </c>
      <c r="W89" s="57"/>
      <c r="X89" s="57"/>
      <c r="Y89" s="57"/>
      <c r="Z89" s="57"/>
      <c r="AA89" s="57"/>
      <c r="AB89" s="476">
        <f>(((((W89*I89)+(X89*J89)+(Y89*K89)+(Z89*L89)+(AA89*M89))/$L$2)))</f>
        <v>0</v>
      </c>
      <c r="AC89" s="536">
        <f>12*AB89</f>
        <v>0</v>
      </c>
      <c r="AD89" s="488">
        <f>IF(AC89&gt;=12,12,AC89)</f>
        <v>0</v>
      </c>
      <c r="AE89" s="182"/>
      <c r="AF89" s="59">
        <v>0.3</v>
      </c>
      <c r="AG89" s="263">
        <v>19.8</v>
      </c>
      <c r="AH89" s="60">
        <f>V89+AD89+AG89+AE89+AF89</f>
        <v>28.1</v>
      </c>
      <c r="AI89" s="55">
        <f>IF(AH89&gt;=40,40,AH89)</f>
        <v>28.1</v>
      </c>
      <c r="AJ89" s="61"/>
      <c r="AK89" s="62"/>
      <c r="AL89" s="63"/>
      <c r="AM89" s="64">
        <f>100%+AL89</f>
        <v>1</v>
      </c>
      <c r="AN89" s="65">
        <f>ROUNDUP((($E$2*AM89-$AN$4)*AJ89+$AN$4),-3)</f>
        <v>0</v>
      </c>
      <c r="AO89" s="66"/>
    </row>
    <row r="90" spans="1:41" s="22" customFormat="1" ht="26.25" customHeight="1" x14ac:dyDescent="0.15">
      <c r="A90" s="177"/>
      <c r="B90" s="241"/>
      <c r="C90" s="843" t="s">
        <v>1171</v>
      </c>
      <c r="D90" s="844"/>
      <c r="E90" s="844"/>
      <c r="F90" s="845"/>
      <c r="G90" s="46"/>
      <c r="H90" s="47"/>
      <c r="I90" s="172"/>
      <c r="J90" s="217"/>
      <c r="K90" s="217"/>
      <c r="L90" s="217"/>
      <c r="M90" s="217"/>
      <c r="N90" s="50"/>
      <c r="O90" s="51"/>
      <c r="P90" s="234">
        <v>88</v>
      </c>
      <c r="Q90" s="53">
        <v>88</v>
      </c>
      <c r="R90" s="53"/>
      <c r="S90" s="54"/>
      <c r="T90" s="54"/>
      <c r="U90" s="496">
        <f>(I89*P90)+(J89*Q90)+(K89*R90)+(L89*S90)</f>
        <v>88</v>
      </c>
      <c r="V90" s="55"/>
      <c r="W90" s="57"/>
      <c r="X90" s="57"/>
      <c r="Y90" s="57"/>
      <c r="Z90" s="57"/>
      <c r="AA90" s="57"/>
      <c r="AB90" s="476"/>
      <c r="AC90" s="536"/>
      <c r="AD90" s="478"/>
      <c r="AE90" s="59"/>
      <c r="AF90" s="59"/>
      <c r="AG90" s="263"/>
      <c r="AH90" s="60"/>
      <c r="AI90" s="55"/>
      <c r="AJ90" s="61"/>
      <c r="AK90" s="62"/>
      <c r="AL90" s="63"/>
      <c r="AM90" s="64"/>
      <c r="AN90" s="65"/>
      <c r="AO90" s="66"/>
    </row>
    <row r="91" spans="1:41" s="22" customFormat="1" ht="48.75" customHeight="1" x14ac:dyDescent="0.15">
      <c r="A91" s="43"/>
      <c r="B91" s="44"/>
      <c r="C91" s="80"/>
      <c r="D91" s="117"/>
      <c r="E91" s="80" t="s">
        <v>1365</v>
      </c>
      <c r="F91" s="638"/>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45"/>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26.25" customHeight="1" x14ac:dyDescent="0.15">
      <c r="A93" s="43"/>
      <c r="B93" s="44"/>
      <c r="C93" s="80"/>
      <c r="D93" s="45"/>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48"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58.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48.75"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48.75" customHeight="1" x14ac:dyDescent="0.15">
      <c r="A97" s="43"/>
      <c r="B97" s="44"/>
      <c r="C97" s="80"/>
      <c r="D97" s="45"/>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58.5" customHeight="1" x14ac:dyDescent="0.15">
      <c r="A98" s="43"/>
      <c r="B98" s="44"/>
      <c r="C98" s="80"/>
      <c r="D98" s="45"/>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58.5"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60"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48"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75"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59.25"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48"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48"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60"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58.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60"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48.7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58.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52.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26.2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8.7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8.7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41.2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1.2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56.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48.7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26.2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60"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48.7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48.7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26.2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58.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48.7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7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48.7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58.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7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58.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48.7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26.2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52.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48"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48.7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48"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58.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60"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26.2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75"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48"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48"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26.25"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58.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52.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8.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8.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59.2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58.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1.25"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60"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48"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58.5"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60"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48"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1.2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1.25"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48.7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48"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58.5"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58.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48"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58.5"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58.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48"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48.7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58.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58.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48.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67.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48.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62.2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6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67.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48"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60"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75"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48.7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6.2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26.2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7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75"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7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48"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58.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56.2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26.25"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27.7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60"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58.5"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58.5"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48"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48"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48"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63"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48"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58.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8"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58.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58.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8.7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1.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41.2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5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1.2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1.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5.7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41.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51.7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1.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26.2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48"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58.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1.2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56.2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30.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7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1.2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7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8.7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1.25"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1.25"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8"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58.5"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8"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8"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68.25"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2"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75"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48"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48"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58.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58.5"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6.5"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48"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8"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58.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1.25"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1.25"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66.75"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8"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75"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48"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72.75"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75"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2"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48"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58.5"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72.75"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6.5"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67.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48"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58.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58.5"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58.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48"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54"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48"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72.7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55.5" hidden="1"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3.75"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hidden="1"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8"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8"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1.25"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2"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2"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8"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8"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1.25"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2"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54"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48"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8"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55.5"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55.5"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48"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55.5"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48"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8"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2"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8"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2"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5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52.5"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52.5"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2"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8"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2"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8"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8"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1.25"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1.25"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8"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8"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8"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2"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53.25"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55.5"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55.5"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2"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2"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2"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6.5"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48"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54"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2"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8"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8"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8"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2"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54"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8"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6.5"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2"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6.5"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8"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8"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2"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42"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8.75"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54"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42"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2"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53.25"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8"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55.5"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42"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42"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57"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52.5"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2"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2"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1.25"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5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9.2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8"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51.75"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2"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8.75"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52.5"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2"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54"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55.5"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2"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8.75"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2"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2"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8.75"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1.2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1.2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1.25"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1.25"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2"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8"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51.75"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2"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8.75"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2"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8.75"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2"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54"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9.5"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2"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8.75"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6" s="22" customFormat="1" ht="42"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6"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6"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6" s="22" customFormat="1" ht="42"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6"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6" s="22" customFormat="1" ht="57"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6"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6"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6"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6"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6"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6" s="22" customFormat="1" ht="42"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6" s="22" customFormat="1" ht="50.25"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6" s="22" customFormat="1" ht="50.25"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c r="AS542" s="22">
        <v>92.5</v>
      </c>
      <c r="AT542" s="173">
        <v>85</v>
      </c>
    </row>
    <row r="543" spans="1:46" s="22" customFormat="1" ht="50.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c r="AS543" s="22">
        <v>92.5</v>
      </c>
      <c r="AT543" s="173">
        <v>85</v>
      </c>
    </row>
    <row r="544" spans="1:46" s="22" customFormat="1" ht="50.25"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c r="AS544" s="176">
        <v>0.4</v>
      </c>
      <c r="AT544" s="176">
        <v>0.6</v>
      </c>
    </row>
    <row r="545" spans="1:47" s="22" customFormat="1" ht="74.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c r="AS545" s="178">
        <f>AS542*AS544</f>
        <v>37</v>
      </c>
      <c r="AT545" s="178">
        <f>AT542*AT544</f>
        <v>51</v>
      </c>
      <c r="AU545" s="178">
        <f>SUM(AS545:AT545)</f>
        <v>88</v>
      </c>
    </row>
    <row r="546" spans="1:47" s="22" customFormat="1" ht="42"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7" s="22" customFormat="1" ht="50.25"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7" s="22" customFormat="1" ht="50.2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7"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7" s="22" customFormat="1" ht="72.75"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7"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7" s="22" customFormat="1" ht="42"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7"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7"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7"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7"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7"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7" s="22" customFormat="1" ht="42"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7"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7" s="22" customFormat="1" ht="24.9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42"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50.2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24.95"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50.25"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2"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42"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8.7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50.2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48.7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48.75"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50.2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51"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50.25"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2"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8.75"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2"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2"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8.75"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2"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42"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5.75"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51.7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42"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24.95"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24.95"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42"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2"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50.25"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48.75"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57"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63"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63"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42"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48.75"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42"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63"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42"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63"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42"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34.5"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63"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34.5"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42"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63"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63"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48.75"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42"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63"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63"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57"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42"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63"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63"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42"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42"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42"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63"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63"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48.75"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42"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63"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37.5"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37.5"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53.25"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53.25"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42"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2"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2"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48.75"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42"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63"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63"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41.25"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2"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63"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1.25"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42"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42"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63"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63"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24.95"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50.25"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42"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63"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42"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24.95"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24.95"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42"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71.25"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71.25"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42"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71.25"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56.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71.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71.2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55.5"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2"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56.25"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2"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4.25"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4.25"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44.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44.2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83" customFormat="1" ht="50.2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58.5"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49.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42"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54"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51"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47.25"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42"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42"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63"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54"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68.25"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4"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51"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56.25"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42"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48.75"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51"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51"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2"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42"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42"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66"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56.2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51"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65.25"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42"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51"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8.7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8.75"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8.75"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2"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2"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2"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8.75"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8.75"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42"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42"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24.95"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51"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42"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2"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1.75"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7.25"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6.25"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8.75"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1"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42"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1"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1"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42"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4"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4"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51"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4"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42"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1"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51"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4"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42"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1"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6.25"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42"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56.2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6.25"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49.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56.25"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56.25"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42"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42"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6.25"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42"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51"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4"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1"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42"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42"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4"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54"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1"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51"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49.5"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42"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4"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56.25"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42"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51"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54"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45.75"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72"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51"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54"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69"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42"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54"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54"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42"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42"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42"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54"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61.5"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61.5"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1"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54"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54"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60"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69"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54"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24.95"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24.95"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42"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1"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4"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42"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54"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54"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49.5"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24.95"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54"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45.75"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54"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45.75"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54"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0.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40.5"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49.5"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51"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51"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42"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5.75"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54"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42"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54"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54"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54"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42"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2"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5.7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42"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0.5"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54"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42"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2"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54"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0.5"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42"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54"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0.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0.5"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49.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42"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24.95"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24.95"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2"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51"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42"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42"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2"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4"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46.5"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4"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54"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42"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1"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51"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42"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24.95"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51"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42"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54"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51"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24.95"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49.5"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2"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42"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5"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53.2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9.5"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2"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42"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9.5"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27"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59.25"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2"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2"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9.5"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5"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2"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4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5"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53.2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2"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53.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6.5"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65.2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55.5"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42"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2"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42"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2"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53.25"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49.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53.25"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42"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2"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53.2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9.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53.25"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2"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9.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57.7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9.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9.5"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5"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2"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2"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2"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9.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5"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22" customFormat="1" ht="45" customHeight="1" x14ac:dyDescent="0.15">
      <c r="A1003" s="43"/>
      <c r="B1003" s="44"/>
      <c r="C1003" s="80"/>
      <c r="D1003" s="67"/>
      <c r="E1003" s="220"/>
      <c r="F1003" s="117"/>
      <c r="G1003" s="46"/>
      <c r="H1003" s="47"/>
      <c r="I1003" s="48"/>
      <c r="J1003" s="49"/>
      <c r="K1003" s="49"/>
      <c r="L1003" s="49"/>
      <c r="M1003" s="49"/>
      <c r="N1003" s="50"/>
      <c r="O1003" s="51"/>
      <c r="P1003" s="52"/>
      <c r="Q1003" s="53"/>
      <c r="R1003" s="53"/>
      <c r="S1003" s="53"/>
      <c r="T1003" s="53"/>
      <c r="U1003" s="54"/>
      <c r="V1003" s="55"/>
      <c r="W1003" s="57"/>
      <c r="X1003" s="57"/>
      <c r="Y1003" s="57"/>
      <c r="Z1003" s="57"/>
      <c r="AA1003" s="57"/>
      <c r="AB1003" s="551"/>
      <c r="AC1003" s="536"/>
      <c r="AD1003" s="488"/>
      <c r="AE1003" s="59"/>
      <c r="AF1003" s="59"/>
      <c r="AG1003" s="263"/>
      <c r="AH1003" s="60"/>
      <c r="AI1003" s="55"/>
      <c r="AJ1003" s="61"/>
      <c r="AK1003" s="62"/>
      <c r="AL1003" s="63"/>
      <c r="AM1003" s="64"/>
      <c r="AN1003" s="65"/>
      <c r="AO1003" s="66"/>
    </row>
    <row r="1004" spans="1:41" s="22" customFormat="1" ht="45" customHeight="1" x14ac:dyDescent="0.15">
      <c r="A1004" s="43"/>
      <c r="B1004" s="44"/>
      <c r="C1004" s="80"/>
      <c r="D1004" s="67"/>
      <c r="E1004" s="220"/>
      <c r="F1004" s="117"/>
      <c r="G1004" s="46"/>
      <c r="H1004" s="47"/>
      <c r="I1004" s="48"/>
      <c r="J1004" s="49"/>
      <c r="K1004" s="49"/>
      <c r="L1004" s="49"/>
      <c r="M1004" s="49"/>
      <c r="N1004" s="50"/>
      <c r="O1004" s="51"/>
      <c r="P1004" s="52"/>
      <c r="Q1004" s="53"/>
      <c r="R1004" s="53"/>
      <c r="S1004" s="53"/>
      <c r="T1004" s="53"/>
      <c r="U1004" s="54"/>
      <c r="V1004" s="55"/>
      <c r="W1004" s="57"/>
      <c r="X1004" s="57"/>
      <c r="Y1004" s="57"/>
      <c r="Z1004" s="57"/>
      <c r="AA1004" s="57"/>
      <c r="AB1004" s="551"/>
      <c r="AC1004" s="536"/>
      <c r="AD1004" s="488"/>
      <c r="AE1004" s="59"/>
      <c r="AF1004" s="59"/>
      <c r="AG1004" s="263"/>
      <c r="AH1004" s="60"/>
      <c r="AI1004" s="55"/>
      <c r="AJ1004" s="61"/>
      <c r="AK1004" s="62"/>
      <c r="AL1004" s="63"/>
      <c r="AM1004" s="64"/>
      <c r="AN1004" s="65"/>
      <c r="AO1004" s="66"/>
    </row>
    <row r="1005" spans="1:41" s="470" customFormat="1" ht="14.25" x14ac:dyDescent="0.15">
      <c r="A1005" s="467"/>
      <c r="B1005" s="468"/>
      <c r="C1005" s="469"/>
      <c r="J1005" s="1"/>
      <c r="V1005" s="471"/>
      <c r="W1005" s="1"/>
      <c r="X1005" s="1"/>
      <c r="Y1005" s="1"/>
      <c r="Z1005" s="1"/>
      <c r="AA1005" s="1"/>
      <c r="AB1005" s="1"/>
      <c r="AC1005" s="1"/>
      <c r="AG1005" s="493"/>
      <c r="AH1005" s="872"/>
      <c r="AI1005" s="873"/>
      <c r="AM1005" s="472"/>
      <c r="AN1005" s="472"/>
      <c r="AO1005" s="472"/>
    </row>
  </sheetData>
  <mergeCells count="72">
    <mergeCell ref="C90:F90"/>
    <mergeCell ref="AH1005:AI1005"/>
    <mergeCell ref="C20:F20"/>
    <mergeCell ref="C83:F83"/>
    <mergeCell ref="C66:F66"/>
    <mergeCell ref="C68:F68"/>
    <mergeCell ref="C85:F85"/>
    <mergeCell ref="C70:F70"/>
    <mergeCell ref="C87:F87"/>
    <mergeCell ref="C64:F64"/>
    <mergeCell ref="C73:F73"/>
    <mergeCell ref="C75:F75"/>
    <mergeCell ref="C77:F77"/>
    <mergeCell ref="C79:F79"/>
    <mergeCell ref="C81:F81"/>
    <mergeCell ref="C34:F34"/>
    <mergeCell ref="C58:F58"/>
    <mergeCell ref="C62:F62"/>
    <mergeCell ref="C24:F24"/>
    <mergeCell ref="C60:F60"/>
    <mergeCell ref="C40:F40"/>
    <mergeCell ref="C48:F48"/>
    <mergeCell ref="C50:F50"/>
    <mergeCell ref="C52:F52"/>
    <mergeCell ref="C46:F46"/>
    <mergeCell ref="C18:F18"/>
    <mergeCell ref="C16:F16"/>
    <mergeCell ref="C42:F42"/>
    <mergeCell ref="C54:F54"/>
    <mergeCell ref="C56:F56"/>
    <mergeCell ref="C38:F38"/>
    <mergeCell ref="C26:F26"/>
    <mergeCell ref="C44:F44"/>
    <mergeCell ref="C28:F28"/>
    <mergeCell ref="C30:F30"/>
    <mergeCell ref="C12:F12"/>
    <mergeCell ref="AO3:AO4"/>
    <mergeCell ref="C6:F6"/>
    <mergeCell ref="C8:F8"/>
    <mergeCell ref="C36:F36"/>
    <mergeCell ref="C22:F22"/>
    <mergeCell ref="C10:F10"/>
    <mergeCell ref="P3:T3"/>
    <mergeCell ref="U3:AH3"/>
    <mergeCell ref="AJ3:AJ4"/>
    <mergeCell ref="AK3:AK4"/>
    <mergeCell ref="AL3:AL4"/>
    <mergeCell ref="AM3:AM4"/>
    <mergeCell ref="O3:O4"/>
    <mergeCell ref="C14:F14"/>
    <mergeCell ref="C32:F32"/>
    <mergeCell ref="A3:A4"/>
    <mergeCell ref="B3:B4"/>
    <mergeCell ref="C3:H3"/>
    <mergeCell ref="I3:M3"/>
    <mergeCell ref="N3:N4"/>
    <mergeCell ref="AE1:AG1"/>
    <mergeCell ref="A2:C2"/>
    <mergeCell ref="E2:F2"/>
    <mergeCell ref="H2:J2"/>
    <mergeCell ref="L2:M2"/>
    <mergeCell ref="P2:T2"/>
    <mergeCell ref="X2:Y2"/>
    <mergeCell ref="Z2:AA2"/>
    <mergeCell ref="AC2:AD2"/>
    <mergeCell ref="AE2:AG2"/>
    <mergeCell ref="A1:C1"/>
    <mergeCell ref="E1:F1"/>
    <mergeCell ref="H1:J1"/>
    <mergeCell ref="L1:N1"/>
    <mergeCell ref="Z1:AA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FFFF00"/>
    <pageSetUpPr fitToPage="1"/>
  </sheetPr>
  <dimension ref="A1:AU1007"/>
  <sheetViews>
    <sheetView showZeros="0" view="pageBreakPreview" zoomScale="85" zoomScaleNormal="100" zoomScaleSheetLayoutView="85" workbookViewId="0">
      <pane xSplit="20" ySplit="2" topLeftCell="U3" activePane="bottomRight" state="frozen"/>
      <selection activeCell="C70" sqref="C70:W70"/>
      <selection pane="topRight" activeCell="C70" sqref="C70:W70"/>
      <selection pane="bottomLeft" activeCell="C70" sqref="C70:W70"/>
      <selection pane="bottomRight" sqref="A1:C1"/>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1920</v>
      </c>
      <c r="B1" s="888"/>
      <c r="C1" s="889"/>
      <c r="D1" s="3" t="s">
        <v>1921</v>
      </c>
      <c r="E1" s="809">
        <v>10596668000</v>
      </c>
      <c r="F1" s="810"/>
      <c r="G1" s="4" t="s">
        <v>1922</v>
      </c>
      <c r="H1" s="811">
        <v>12178815342</v>
      </c>
      <c r="I1" s="812"/>
      <c r="J1" s="813"/>
      <c r="K1" s="5" t="s">
        <v>1923</v>
      </c>
      <c r="L1" s="811">
        <v>0</v>
      </c>
      <c r="M1" s="812"/>
      <c r="N1" s="814"/>
      <c r="O1" s="6" t="s">
        <v>2242</v>
      </c>
      <c r="P1" s="6"/>
      <c r="Q1" s="6"/>
      <c r="R1" s="6"/>
      <c r="S1" s="6"/>
      <c r="T1" s="6"/>
      <c r="U1" s="6"/>
      <c r="V1" s="6"/>
      <c r="W1" s="6"/>
      <c r="X1" s="6"/>
      <c r="Y1" s="6"/>
      <c r="Z1" s="815" t="s">
        <v>1924</v>
      </c>
      <c r="AA1" s="815"/>
      <c r="AB1" s="7"/>
      <c r="AC1" s="815" t="s">
        <v>1925</v>
      </c>
      <c r="AD1" s="815"/>
      <c r="AE1" s="806" t="s">
        <v>1926</v>
      </c>
      <c r="AF1" s="807"/>
      <c r="AG1" s="808"/>
      <c r="AH1" s="6"/>
      <c r="AI1" s="6"/>
      <c r="AJ1" s="6"/>
      <c r="AK1" s="6"/>
      <c r="AL1" s="6"/>
      <c r="AM1" s="2"/>
      <c r="AN1" s="2"/>
      <c r="AO1" s="8"/>
    </row>
    <row r="2" spans="1:41" ht="29.25" customHeight="1" thickBot="1" x14ac:dyDescent="0.2">
      <c r="A2" s="834" t="s">
        <v>1678</v>
      </c>
      <c r="B2" s="834"/>
      <c r="C2" s="835"/>
      <c r="D2" s="9" t="s">
        <v>1927</v>
      </c>
      <c r="E2" s="836">
        <v>10772740000</v>
      </c>
      <c r="F2" s="837"/>
      <c r="G2" s="10" t="s">
        <v>1928</v>
      </c>
      <c r="H2" s="836">
        <f>E2</f>
        <v>10772740000</v>
      </c>
      <c r="I2" s="838"/>
      <c r="J2" s="837"/>
      <c r="K2" s="11" t="s">
        <v>1929</v>
      </c>
      <c r="L2" s="839">
        <f>H2*3</f>
        <v>32318220000</v>
      </c>
      <c r="M2" s="840"/>
      <c r="N2" s="12" t="s">
        <v>1930</v>
      </c>
      <c r="O2" s="13" t="s">
        <v>1931</v>
      </c>
      <c r="P2" s="892">
        <v>46015.5625</v>
      </c>
      <c r="Q2" s="841"/>
      <c r="R2" s="841"/>
      <c r="S2" s="841"/>
      <c r="T2" s="841"/>
      <c r="U2" s="670" t="s">
        <v>1932</v>
      </c>
      <c r="V2" s="14"/>
      <c r="W2" s="15"/>
      <c r="X2" s="846" t="s">
        <v>11</v>
      </c>
      <c r="Y2" s="846"/>
      <c r="Z2" s="816">
        <v>12846351000</v>
      </c>
      <c r="AA2" s="817"/>
      <c r="AB2" s="668"/>
      <c r="AC2" s="818">
        <f>H1</f>
        <v>12178815342</v>
      </c>
      <c r="AD2" s="819"/>
      <c r="AE2" s="885">
        <f>Z2/AC2</f>
        <v>1.0548112143303403</v>
      </c>
      <c r="AF2" s="886"/>
      <c r="AG2" s="887"/>
      <c r="AI2" s="16"/>
      <c r="AJ2" s="17"/>
      <c r="AK2" s="17"/>
      <c r="AL2" s="17" t="s">
        <v>1933</v>
      </c>
      <c r="AM2" s="18"/>
      <c r="AN2" s="19" t="s">
        <v>1934</v>
      </c>
    </row>
    <row r="3" spans="1:41" s="22" customFormat="1" ht="24.95" customHeight="1" thickBot="1" x14ac:dyDescent="0.2">
      <c r="A3" s="823" t="s">
        <v>1935</v>
      </c>
      <c r="B3" s="825" t="s">
        <v>1936</v>
      </c>
      <c r="C3" s="827" t="s">
        <v>1667</v>
      </c>
      <c r="D3" s="827"/>
      <c r="E3" s="827"/>
      <c r="F3" s="827"/>
      <c r="G3" s="827"/>
      <c r="H3" s="827"/>
      <c r="I3" s="828" t="s">
        <v>1937</v>
      </c>
      <c r="J3" s="829"/>
      <c r="K3" s="827"/>
      <c r="L3" s="829"/>
      <c r="M3" s="830"/>
      <c r="N3" s="827" t="s">
        <v>1938</v>
      </c>
      <c r="O3" s="832"/>
      <c r="P3" s="850" t="s">
        <v>1939</v>
      </c>
      <c r="Q3" s="850"/>
      <c r="R3" s="850"/>
      <c r="S3" s="850"/>
      <c r="T3" s="851"/>
      <c r="U3" s="850" t="s">
        <v>1940</v>
      </c>
      <c r="V3" s="850"/>
      <c r="W3" s="850"/>
      <c r="X3" s="850"/>
      <c r="Y3" s="850"/>
      <c r="Z3" s="850"/>
      <c r="AA3" s="850"/>
      <c r="AB3" s="850"/>
      <c r="AC3" s="850"/>
      <c r="AD3" s="850"/>
      <c r="AE3" s="850"/>
      <c r="AF3" s="850"/>
      <c r="AG3" s="850"/>
      <c r="AH3" s="851"/>
      <c r="AI3" s="687"/>
      <c r="AJ3" s="852" t="s">
        <v>1941</v>
      </c>
      <c r="AK3" s="854" t="s">
        <v>1942</v>
      </c>
      <c r="AL3" s="856" t="s">
        <v>1943</v>
      </c>
      <c r="AM3" s="858" t="s">
        <v>1944</v>
      </c>
      <c r="AN3" s="21" t="s">
        <v>1945</v>
      </c>
      <c r="AO3" s="847" t="s">
        <v>1946</v>
      </c>
    </row>
    <row r="4" spans="1:41" s="22" customFormat="1" ht="41.25" customHeight="1" thickBot="1" x14ac:dyDescent="0.2">
      <c r="A4" s="824"/>
      <c r="B4" s="826"/>
      <c r="C4" s="23" t="s">
        <v>1947</v>
      </c>
      <c r="D4" s="24" t="s">
        <v>1948</v>
      </c>
      <c r="E4" s="25" t="s">
        <v>1949</v>
      </c>
      <c r="F4" s="25" t="s">
        <v>1950</v>
      </c>
      <c r="G4" s="25" t="s">
        <v>1655</v>
      </c>
      <c r="H4" s="26" t="s">
        <v>1951</v>
      </c>
      <c r="I4" s="27" t="s">
        <v>1947</v>
      </c>
      <c r="J4" s="24" t="s">
        <v>1948</v>
      </c>
      <c r="K4" s="24" t="s">
        <v>1949</v>
      </c>
      <c r="L4" s="27" t="s">
        <v>31</v>
      </c>
      <c r="M4" s="28" t="s">
        <v>32</v>
      </c>
      <c r="N4" s="831"/>
      <c r="O4" s="833"/>
      <c r="P4" s="29" t="s">
        <v>1947</v>
      </c>
      <c r="Q4" s="30" t="s">
        <v>1948</v>
      </c>
      <c r="R4" s="30" t="s">
        <v>1949</v>
      </c>
      <c r="S4" s="29" t="s">
        <v>31</v>
      </c>
      <c r="T4" s="31" t="s">
        <v>32</v>
      </c>
      <c r="U4" s="32" t="s">
        <v>1952</v>
      </c>
      <c r="V4" s="33" t="s">
        <v>1953</v>
      </c>
      <c r="W4" s="34" t="s">
        <v>1947</v>
      </c>
      <c r="X4" s="35" t="s">
        <v>1948</v>
      </c>
      <c r="Y4" s="684" t="s">
        <v>1949</v>
      </c>
      <c r="Z4" s="36" t="s">
        <v>31</v>
      </c>
      <c r="AA4" s="37" t="s">
        <v>32</v>
      </c>
      <c r="AB4" s="38" t="s">
        <v>1954</v>
      </c>
      <c r="AC4" s="39" t="s">
        <v>1647</v>
      </c>
      <c r="AD4" s="40" t="s">
        <v>1646</v>
      </c>
      <c r="AE4" s="40" t="s">
        <v>1955</v>
      </c>
      <c r="AF4" s="40" t="s">
        <v>1956</v>
      </c>
      <c r="AG4" s="489" t="s">
        <v>1957</v>
      </c>
      <c r="AH4" s="41" t="s">
        <v>1642</v>
      </c>
      <c r="AI4" s="41" t="s">
        <v>1958</v>
      </c>
      <c r="AJ4" s="853"/>
      <c r="AK4" s="855"/>
      <c r="AL4" s="857"/>
      <c r="AM4" s="859"/>
      <c r="AN4" s="42"/>
      <c r="AO4" s="848"/>
    </row>
    <row r="5" spans="1:41" s="22" customFormat="1" ht="48.75" customHeight="1" x14ac:dyDescent="0.15">
      <c r="A5" s="43">
        <v>1</v>
      </c>
      <c r="B5" s="256" t="s">
        <v>1959</v>
      </c>
      <c r="C5" s="174" t="s">
        <v>1960</v>
      </c>
      <c r="D5" s="67" t="s">
        <v>1961</v>
      </c>
      <c r="E5" s="71" t="s">
        <v>1962</v>
      </c>
      <c r="F5" s="104"/>
      <c r="G5" s="46"/>
      <c r="H5" s="47" t="s">
        <v>1963</v>
      </c>
      <c r="I5" s="48">
        <v>0.6</v>
      </c>
      <c r="J5" s="49">
        <v>0.22</v>
      </c>
      <c r="K5" s="49">
        <v>0.18</v>
      </c>
      <c r="L5" s="49"/>
      <c r="M5" s="49"/>
      <c r="N5" s="50">
        <f>SUM(I5:M5)</f>
        <v>1</v>
      </c>
      <c r="O5" s="51"/>
      <c r="P5" s="52">
        <v>8</v>
      </c>
      <c r="Q5" s="53">
        <v>8</v>
      </c>
      <c r="R5" s="53">
        <v>8</v>
      </c>
      <c r="S5" s="53"/>
      <c r="T5" s="53"/>
      <c r="U5" s="54">
        <f>ROUND(((P5*I5)+(Q5*J5)+(R5*K5)+(S5*L5)+(T5*M5)),3)</f>
        <v>8</v>
      </c>
      <c r="V5" s="55">
        <f>IF(U5&gt;=8,8,U5)</f>
        <v>8</v>
      </c>
      <c r="W5" s="57">
        <v>59183685000</v>
      </c>
      <c r="X5" s="57">
        <v>3135976000</v>
      </c>
      <c r="Y5" s="57">
        <v>2589942000</v>
      </c>
      <c r="Z5" s="57"/>
      <c r="AA5" s="57"/>
      <c r="AB5" s="476">
        <f>(((((W5*I5)+(X5*J5)+(Y5*K5)+(Z5*L5)+(AA5*M5))/$L$2)))</f>
        <v>1.1345400606840352</v>
      </c>
      <c r="AC5" s="536">
        <f>ROUND(12*AB5,3)</f>
        <v>13.614000000000001</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1964</v>
      </c>
      <c r="D6" s="844"/>
      <c r="E6" s="844"/>
      <c r="F6" s="845"/>
      <c r="G6" s="46"/>
      <c r="H6" s="47"/>
      <c r="I6" s="172"/>
      <c r="J6" s="217"/>
      <c r="K6" s="217"/>
      <c r="L6" s="217"/>
      <c r="M6" s="217"/>
      <c r="N6" s="50"/>
      <c r="O6" s="51"/>
      <c r="P6" s="674">
        <v>93.38</v>
      </c>
      <c r="Q6" s="53">
        <v>88</v>
      </c>
      <c r="R6" s="53">
        <v>88</v>
      </c>
      <c r="S6" s="53"/>
      <c r="T6" s="54"/>
      <c r="U6" s="496">
        <f>(I5*P6)+(J5*Q6)+(K5*R6)+(L5*S6)</f>
        <v>91.228000000000009</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1959</v>
      </c>
      <c r="C7" s="117" t="s">
        <v>1965</v>
      </c>
      <c r="D7" s="71" t="s">
        <v>1966</v>
      </c>
      <c r="E7" s="45"/>
      <c r="F7" s="45"/>
      <c r="G7" s="83" t="s">
        <v>1967</v>
      </c>
      <c r="H7" s="47" t="s">
        <v>1963</v>
      </c>
      <c r="I7" s="48">
        <v>0.56000000000000005</v>
      </c>
      <c r="J7" s="49">
        <v>0.44</v>
      </c>
      <c r="K7" s="49"/>
      <c r="L7" s="49"/>
      <c r="M7" s="49"/>
      <c r="N7" s="50">
        <f>SUM(I7:M7)</f>
        <v>1</v>
      </c>
      <c r="O7" s="51"/>
      <c r="P7" s="52">
        <v>8</v>
      </c>
      <c r="Q7" s="53">
        <v>8</v>
      </c>
      <c r="R7" s="53"/>
      <c r="S7" s="53"/>
      <c r="T7" s="53"/>
      <c r="U7" s="54">
        <f>ROUND(((P7*I7)+(Q7*J7)+(R7*K7)+(S7*L7)+(T7*M7)),3)</f>
        <v>8</v>
      </c>
      <c r="V7" s="55">
        <f>IF(U7&gt;=8,8,U7)</f>
        <v>8</v>
      </c>
      <c r="W7" s="57">
        <v>39361754000</v>
      </c>
      <c r="X7" s="57">
        <v>76432281000</v>
      </c>
      <c r="Y7" s="72"/>
      <c r="Z7" s="72"/>
      <c r="AA7" s="57"/>
      <c r="AB7" s="476">
        <f>(((((W7*I7)+(X7*J7)+(Y7*K7)+(Z7*L7)+(AA7*M7))/$L$2)))</f>
        <v>1.7226439414051888</v>
      </c>
      <c r="AC7" s="536">
        <f>ROUND(12*AB7,3)</f>
        <v>20.672000000000001</v>
      </c>
      <c r="AD7" s="488">
        <f>IF(AC7&gt;=12,12,AC7)</f>
        <v>12</v>
      </c>
      <c r="AE7" s="59"/>
      <c r="AF7" s="59">
        <v>0.3</v>
      </c>
      <c r="AG7" s="699">
        <v>20</v>
      </c>
      <c r="AH7" s="60">
        <f>V7+AD7+AG7+AE7+AF7</f>
        <v>40.299999999999997</v>
      </c>
      <c r="AI7" s="55">
        <f>IF(AH7&gt;=40,40,AH7)</f>
        <v>40</v>
      </c>
      <c r="AJ7" s="61"/>
      <c r="AK7" s="62"/>
      <c r="AL7" s="63"/>
      <c r="AM7" s="64">
        <f>100%+AL7</f>
        <v>1</v>
      </c>
      <c r="AN7" s="65">
        <f>ROUNDUP((($E$2*AM7-$AN$4)*AJ7+$AN$4),-3)</f>
        <v>0</v>
      </c>
      <c r="AO7" s="66"/>
    </row>
    <row r="8" spans="1:41" s="22" customFormat="1" ht="26.25" customHeight="1" x14ac:dyDescent="0.15">
      <c r="A8" s="177"/>
      <c r="B8" s="241"/>
      <c r="C8" s="843" t="s">
        <v>1968</v>
      </c>
      <c r="D8" s="844"/>
      <c r="E8" s="844"/>
      <c r="F8" s="845"/>
      <c r="G8" s="46"/>
      <c r="H8" s="47"/>
      <c r="I8" s="172"/>
      <c r="J8" s="217"/>
      <c r="K8" s="217"/>
      <c r="L8" s="217"/>
      <c r="M8" s="217"/>
      <c r="N8" s="50"/>
      <c r="O8" s="51"/>
      <c r="P8" s="674">
        <v>90.73</v>
      </c>
      <c r="Q8" s="676">
        <v>89.1</v>
      </c>
      <c r="R8" s="54"/>
      <c r="S8" s="54"/>
      <c r="T8" s="54"/>
      <c r="U8" s="496">
        <f>(I7*P8)+(J7*Q8)+(K7*R8)+(L7*S8)</f>
        <v>90.012799999999999</v>
      </c>
      <c r="V8" s="55"/>
      <c r="W8" s="57"/>
      <c r="X8" s="57"/>
      <c r="Y8" s="57"/>
      <c r="Z8" s="57"/>
      <c r="AA8" s="57"/>
      <c r="AB8" s="476"/>
      <c r="AC8" s="536"/>
      <c r="AD8" s="478"/>
      <c r="AE8" s="59"/>
      <c r="AF8" s="59"/>
      <c r="AG8" s="263"/>
      <c r="AH8" s="60"/>
      <c r="AI8" s="55"/>
      <c r="AJ8" s="61"/>
      <c r="AK8" s="62"/>
      <c r="AL8" s="63"/>
      <c r="AM8" s="64"/>
      <c r="AN8" s="65"/>
      <c r="AO8" s="66"/>
    </row>
    <row r="9" spans="1:41" s="22" customFormat="1" ht="54" customHeight="1" x14ac:dyDescent="0.15">
      <c r="A9" s="43">
        <v>3</v>
      </c>
      <c r="B9" s="256" t="s">
        <v>105</v>
      </c>
      <c r="C9" s="117" t="s">
        <v>1480</v>
      </c>
      <c r="D9" s="681" t="s">
        <v>2002</v>
      </c>
      <c r="E9" s="71" t="s">
        <v>1969</v>
      </c>
      <c r="F9" s="174" t="s">
        <v>1970</v>
      </c>
      <c r="G9" s="542"/>
      <c r="H9" s="47" t="s">
        <v>1963</v>
      </c>
      <c r="I9" s="48">
        <v>0.5</v>
      </c>
      <c r="J9" s="49">
        <v>0.23</v>
      </c>
      <c r="K9" s="49">
        <v>0.17</v>
      </c>
      <c r="L9" s="49">
        <v>0.1</v>
      </c>
      <c r="M9" s="49"/>
      <c r="N9" s="50">
        <f>SUM(I9:M9)</f>
        <v>1</v>
      </c>
      <c r="O9" s="51"/>
      <c r="P9" s="52">
        <v>8</v>
      </c>
      <c r="Q9" s="53">
        <v>8</v>
      </c>
      <c r="R9" s="53">
        <v>8</v>
      </c>
      <c r="S9" s="53">
        <v>8</v>
      </c>
      <c r="T9" s="53"/>
      <c r="U9" s="54">
        <f>ROUND(((P9*I9)+(Q9*J9)+(R9*K9)+(S9*L9)+(T9*M9)),3)</f>
        <v>8</v>
      </c>
      <c r="V9" s="55">
        <f>IF(U9&gt;=8,8,U9)</f>
        <v>8</v>
      </c>
      <c r="W9" s="57">
        <v>328448752000</v>
      </c>
      <c r="X9" s="57">
        <v>3282536000</v>
      </c>
      <c r="Y9" s="57">
        <v>2101052000</v>
      </c>
      <c r="Z9" s="57">
        <v>34748832000</v>
      </c>
      <c r="AA9" s="57"/>
      <c r="AB9" s="476">
        <f>(((((W9*I9)+(X9*J9)+(Y9*K9)+(Z9*L9)+(AA9*M9))/$L$2)))</f>
        <v>5.2234133352641328</v>
      </c>
      <c r="AC9" s="536">
        <f>ROUND(12*AB9,3)</f>
        <v>62.680999999999997</v>
      </c>
      <c r="AD9" s="488">
        <f>IF(AC9&gt;=12,12,AC9)</f>
        <v>12</v>
      </c>
      <c r="AE9" s="59"/>
      <c r="AF9" s="59">
        <v>0.3</v>
      </c>
      <c r="AG9" s="699">
        <v>20</v>
      </c>
      <c r="AH9" s="60">
        <f>V9+AD9+AG9+AE9+AF9</f>
        <v>40.299999999999997</v>
      </c>
      <c r="AI9" s="55">
        <f>IF(AH9&gt;=40,40,AH9)</f>
        <v>40</v>
      </c>
      <c r="AJ9" s="61"/>
      <c r="AK9" s="62"/>
      <c r="AL9" s="63"/>
      <c r="AM9" s="64">
        <f>100%+AL9</f>
        <v>1</v>
      </c>
      <c r="AN9" s="65">
        <f>ROUNDUP((($E$2*AM9-$AN$4)*AJ9+$AN$4),-3)</f>
        <v>0</v>
      </c>
      <c r="AO9" s="66"/>
    </row>
    <row r="10" spans="1:41" s="22" customFormat="1" ht="26.25" customHeight="1" x14ac:dyDescent="0.15">
      <c r="A10" s="177"/>
      <c r="B10" s="241"/>
      <c r="C10" s="843" t="s">
        <v>1968</v>
      </c>
      <c r="D10" s="844"/>
      <c r="E10" s="844"/>
      <c r="F10" s="845"/>
      <c r="G10" s="46"/>
      <c r="H10" s="47"/>
      <c r="I10" s="172"/>
      <c r="J10" s="217"/>
      <c r="K10" s="217"/>
      <c r="L10" s="217"/>
      <c r="M10" s="217"/>
      <c r="N10" s="50"/>
      <c r="O10" s="51"/>
      <c r="P10" s="676">
        <v>93.38</v>
      </c>
      <c r="Q10" s="54">
        <v>88</v>
      </c>
      <c r="R10" s="54">
        <v>88</v>
      </c>
      <c r="S10" s="54">
        <v>88</v>
      </c>
      <c r="T10" s="54"/>
      <c r="U10" s="496">
        <f>(I9*P10)+(J9*Q10)+(K9*R10)+(L9*S10)</f>
        <v>90.690000000000012</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48.75" customHeight="1" x14ac:dyDescent="0.15">
      <c r="A11" s="43">
        <v>4</v>
      </c>
      <c r="B11" s="256" t="s">
        <v>1959</v>
      </c>
      <c r="C11" s="45" t="s">
        <v>1971</v>
      </c>
      <c r="D11" s="697" t="s">
        <v>1919</v>
      </c>
      <c r="E11" s="45" t="s">
        <v>1972</v>
      </c>
      <c r="F11" s="80"/>
      <c r="G11" s="80"/>
      <c r="H11" s="47" t="s">
        <v>1973</v>
      </c>
      <c r="I11" s="48">
        <v>0.5</v>
      </c>
      <c r="J11" s="49">
        <v>0.4</v>
      </c>
      <c r="K11" s="49">
        <v>0.1</v>
      </c>
      <c r="L11" s="49"/>
      <c r="M11" s="49"/>
      <c r="N11" s="50">
        <f>SUM(I11:M11)</f>
        <v>1</v>
      </c>
      <c r="O11" s="51"/>
      <c r="P11" s="52">
        <v>8</v>
      </c>
      <c r="Q11" s="53">
        <v>8</v>
      </c>
      <c r="R11" s="53">
        <v>8</v>
      </c>
      <c r="S11" s="53"/>
      <c r="T11" s="53"/>
      <c r="U11" s="54">
        <f>ROUND(((P11*I11)+(Q11*J11)+(R11*K11)+(S11*L11)+(T11*M11)),3)</f>
        <v>8</v>
      </c>
      <c r="V11" s="55">
        <f>IF(U11&gt;=8,8,U11)</f>
        <v>8</v>
      </c>
      <c r="W11" s="57">
        <v>122548884000</v>
      </c>
      <c r="X11" s="57">
        <v>17415332000</v>
      </c>
      <c r="Y11" s="57">
        <v>3664456000</v>
      </c>
      <c r="Z11" s="57"/>
      <c r="AA11" s="57"/>
      <c r="AB11" s="476">
        <f>(((((W11*I11)+(X11*J11)+(Y11*K11)+(Z11*L11)+(AA11*M11))/$L$2)))</f>
        <v>2.1228588826983663</v>
      </c>
      <c r="AC11" s="536">
        <f>ROUND(12*AB11,3)</f>
        <v>25.474</v>
      </c>
      <c r="AD11" s="488">
        <f>IF(AC11&gt;=12,12,AC11)</f>
        <v>12</v>
      </c>
      <c r="AE11" s="59"/>
      <c r="AF11" s="59">
        <v>0.3</v>
      </c>
      <c r="AG11" s="699">
        <v>20</v>
      </c>
      <c r="AH11" s="60">
        <f>V11+AD11+AG11+AE11+AF11</f>
        <v>40.299999999999997</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1968</v>
      </c>
      <c r="D12" s="844"/>
      <c r="E12" s="844"/>
      <c r="F12" s="845"/>
      <c r="G12" s="83"/>
      <c r="H12" s="47"/>
      <c r="I12" s="172"/>
      <c r="J12" s="217"/>
      <c r="K12" s="217"/>
      <c r="L12" s="217"/>
      <c r="M12" s="217"/>
      <c r="N12" s="50"/>
      <c r="O12" s="51"/>
      <c r="P12" s="674">
        <v>94.48</v>
      </c>
      <c r="Q12" s="53">
        <v>88</v>
      </c>
      <c r="R12" s="53">
        <v>88</v>
      </c>
      <c r="S12" s="54"/>
      <c r="T12" s="54"/>
      <c r="U12" s="496">
        <f>(I11*P12)+(J11*Q12)+(K11*R12)+(L11*S12)+(M11*T12)</f>
        <v>91.24</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52.5" customHeight="1" x14ac:dyDescent="0.15">
      <c r="A13" s="43">
        <v>5</v>
      </c>
      <c r="B13" s="256" t="s">
        <v>1959</v>
      </c>
      <c r="C13" s="71" t="s">
        <v>1916</v>
      </c>
      <c r="D13" s="73" t="s">
        <v>1915</v>
      </c>
      <c r="E13" s="73"/>
      <c r="F13" s="45"/>
      <c r="G13" s="83" t="s">
        <v>1974</v>
      </c>
      <c r="H13" s="47" t="s">
        <v>1963</v>
      </c>
      <c r="I13" s="48">
        <v>0.5</v>
      </c>
      <c r="J13" s="49">
        <v>0.5</v>
      </c>
      <c r="K13" s="49"/>
      <c r="L13" s="49"/>
      <c r="M13" s="49"/>
      <c r="N13" s="50">
        <f>SUM(I13:M13)</f>
        <v>1</v>
      </c>
      <c r="O13" s="51"/>
      <c r="P13" s="52">
        <v>8</v>
      </c>
      <c r="Q13" s="53">
        <v>8</v>
      </c>
      <c r="R13" s="53"/>
      <c r="S13" s="53"/>
      <c r="T13" s="53"/>
      <c r="U13" s="54">
        <f>ROUND(((P13*I13)+(Q13*J13)+(R13*K13)+(S13*L13)+(T13*M13)),3)</f>
        <v>8</v>
      </c>
      <c r="V13" s="55">
        <f>IF(U13&gt;=8,8,U13)</f>
        <v>8</v>
      </c>
      <c r="W13" s="57">
        <v>89153152000</v>
      </c>
      <c r="X13" s="57">
        <v>18685183000</v>
      </c>
      <c r="Y13" s="57"/>
      <c r="Z13" s="57"/>
      <c r="AA13" s="57"/>
      <c r="AB13" s="476">
        <f>(((((W13*I13)+(X13*J13)+(Y13*K13)+(Z13*L13)+(AA13*M13))/$L$2)))</f>
        <v>1.66838295859116</v>
      </c>
      <c r="AC13" s="536">
        <f>ROUND(12*AB13,3)</f>
        <v>20.021000000000001</v>
      </c>
      <c r="AD13" s="488">
        <f>IF(AC13&gt;=12,12,AC13)</f>
        <v>12</v>
      </c>
      <c r="AE13" s="59"/>
      <c r="AF13" s="59">
        <v>0.3</v>
      </c>
      <c r="AG13" s="699">
        <v>20</v>
      </c>
      <c r="AH13" s="60">
        <f>V13+AD13+AG13+AE13+AF13</f>
        <v>40.299999999999997</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1964</v>
      </c>
      <c r="D14" s="844"/>
      <c r="E14" s="844"/>
      <c r="F14" s="845"/>
      <c r="G14" s="46"/>
      <c r="H14" s="47"/>
      <c r="I14" s="172"/>
      <c r="J14" s="217"/>
      <c r="K14" s="217"/>
      <c r="L14" s="217"/>
      <c r="M14" s="217"/>
      <c r="N14" s="50"/>
      <c r="O14" s="51"/>
      <c r="P14" s="234">
        <v>88</v>
      </c>
      <c r="Q14" s="676">
        <v>92.52</v>
      </c>
      <c r="R14" s="54"/>
      <c r="S14" s="54"/>
      <c r="T14" s="54"/>
      <c r="U14" s="496">
        <f>(I13*P14)+(J13*Q14)+(K13*R14)+(L13*S14)</f>
        <v>90.259999999999991</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48.75" customHeight="1" x14ac:dyDescent="0.15">
      <c r="A15" s="43">
        <v>6</v>
      </c>
      <c r="B15" s="256" t="s">
        <v>105</v>
      </c>
      <c r="C15" s="45" t="s">
        <v>1883</v>
      </c>
      <c r="D15" s="711" t="s">
        <v>1918</v>
      </c>
      <c r="E15" s="45" t="s">
        <v>1410</v>
      </c>
      <c r="F15" s="45"/>
      <c r="G15" s="83" t="s">
        <v>1975</v>
      </c>
      <c r="H15" s="47" t="s">
        <v>1963</v>
      </c>
      <c r="I15" s="48">
        <v>0.5</v>
      </c>
      <c r="J15" s="49">
        <v>0.4</v>
      </c>
      <c r="K15" s="49">
        <v>0.1</v>
      </c>
      <c r="L15" s="49"/>
      <c r="M15" s="49"/>
      <c r="N15" s="50">
        <f>SUM(I15:M15)</f>
        <v>1</v>
      </c>
      <c r="O15" s="51"/>
      <c r="P15" s="52">
        <v>8</v>
      </c>
      <c r="Q15" s="53">
        <v>8</v>
      </c>
      <c r="R15" s="53">
        <v>8</v>
      </c>
      <c r="S15" s="53"/>
      <c r="T15" s="53"/>
      <c r="U15" s="54">
        <f>ROUND(((P15*I15)+(Q15*J15)+(R15*K15)+(S15*L15)+(T15*M15)),3)</f>
        <v>8</v>
      </c>
      <c r="V15" s="55">
        <f>IF(U15&gt;=8,8,U15)</f>
        <v>8</v>
      </c>
      <c r="W15" s="57">
        <v>19935836000</v>
      </c>
      <c r="X15" s="57">
        <v>40616090000</v>
      </c>
      <c r="Y15" s="72">
        <v>80267427000</v>
      </c>
      <c r="Z15" s="57"/>
      <c r="AA15" s="57"/>
      <c r="AB15" s="476">
        <f>(((((W15*I15)+(X15*J15)+(Y15*K15)+(Z15*L15)+(AA15*M15))/$L$2)))</f>
        <v>1.0594982242215072</v>
      </c>
      <c r="AC15" s="536">
        <f>ROUND(12*AB15,3)</f>
        <v>12.714</v>
      </c>
      <c r="AD15" s="488">
        <f>IF(AC15&gt;=12,12,AC15)</f>
        <v>12</v>
      </c>
      <c r="AE15" s="59"/>
      <c r="AF15" s="59">
        <v>0.3</v>
      </c>
      <c r="AG15" s="699">
        <v>20</v>
      </c>
      <c r="AH15" s="60">
        <f>V15+AD15+AG15+AE15+AF15</f>
        <v>40.299999999999997</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1964</v>
      </c>
      <c r="D16" s="844"/>
      <c r="E16" s="844"/>
      <c r="F16" s="845"/>
      <c r="G16" s="46"/>
      <c r="H16" s="47"/>
      <c r="I16" s="172"/>
      <c r="J16" s="217"/>
      <c r="K16" s="217"/>
      <c r="L16" s="217"/>
      <c r="M16" s="217"/>
      <c r="N16" s="50"/>
      <c r="O16" s="51"/>
      <c r="P16" s="676">
        <v>92.23</v>
      </c>
      <c r="Q16" s="54">
        <v>88</v>
      </c>
      <c r="R16" s="234">
        <v>88.43</v>
      </c>
      <c r="S16" s="54"/>
      <c r="T16" s="54"/>
      <c r="U16" s="496">
        <f>(I15*P16)+(J15*Q16)+(K15*R16)+(L15*S16)</f>
        <v>90.158000000000001</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51" customHeight="1" x14ac:dyDescent="0.15">
      <c r="A17" s="43">
        <v>7</v>
      </c>
      <c r="B17" s="256" t="s">
        <v>1959</v>
      </c>
      <c r="C17" s="45" t="s">
        <v>1976</v>
      </c>
      <c r="D17" s="67" t="s">
        <v>1977</v>
      </c>
      <c r="E17" s="45"/>
      <c r="F17" s="80"/>
      <c r="G17" s="46"/>
      <c r="H17" s="47"/>
      <c r="I17" s="48">
        <v>0.6</v>
      </c>
      <c r="J17" s="49">
        <v>0.4</v>
      </c>
      <c r="K17" s="49"/>
      <c r="L17" s="49"/>
      <c r="M17" s="49"/>
      <c r="N17" s="50">
        <f>SUM(I17:M17)</f>
        <v>1</v>
      </c>
      <c r="O17" s="51"/>
      <c r="P17" s="52">
        <v>8</v>
      </c>
      <c r="Q17" s="53">
        <v>8</v>
      </c>
      <c r="R17" s="53"/>
      <c r="S17" s="53"/>
      <c r="T17" s="53"/>
      <c r="U17" s="54">
        <f>ROUND(((P17*I17)+(Q17*J17)+(R17*K17)+(S17*L17)+(T17*M17)),3)</f>
        <v>8</v>
      </c>
      <c r="V17" s="55">
        <f>IF(U17&gt;=8,8,U17)</f>
        <v>8</v>
      </c>
      <c r="W17" s="57">
        <v>39588420000</v>
      </c>
      <c r="X17" s="57">
        <v>29846687000</v>
      </c>
      <c r="Y17" s="57"/>
      <c r="Z17" s="57"/>
      <c r="AA17" s="57"/>
      <c r="AB17" s="476">
        <f>(((((W17*I17)+(X17*J17)+(Y17*K17)+(Z17*L17)+(AA17*M17))/$L$2)))</f>
        <v>1.1043840533296698</v>
      </c>
      <c r="AC17" s="536">
        <f>ROUND(12*AB17,3)</f>
        <v>13.253</v>
      </c>
      <c r="AD17" s="488">
        <f>IF(AC17&gt;=12,12,AC17)</f>
        <v>12</v>
      </c>
      <c r="AE17" s="59"/>
      <c r="AF17" s="59">
        <v>0.3</v>
      </c>
      <c r="AG17" s="263">
        <v>19.8</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1964</v>
      </c>
      <c r="D18" s="844"/>
      <c r="E18" s="844"/>
      <c r="F18" s="845"/>
      <c r="G18" s="46"/>
      <c r="H18" s="47"/>
      <c r="I18" s="172"/>
      <c r="J18" s="217"/>
      <c r="K18" s="217"/>
      <c r="L18" s="217"/>
      <c r="M18" s="217"/>
      <c r="N18" s="50"/>
      <c r="O18" s="51"/>
      <c r="P18" s="234">
        <v>88</v>
      </c>
      <c r="Q18" s="53">
        <v>88</v>
      </c>
      <c r="R18" s="54"/>
      <c r="S18" s="54"/>
      <c r="T18" s="54"/>
      <c r="U18" s="496">
        <f>(I17*P18)+(J17*Q18)+(K17*R18)+(L17*S18)</f>
        <v>88</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48.75" customHeight="1" x14ac:dyDescent="0.15">
      <c r="A19" s="43">
        <v>8</v>
      </c>
      <c r="B19" s="256" t="s">
        <v>1959</v>
      </c>
      <c r="C19" s="45" t="s">
        <v>1978</v>
      </c>
      <c r="D19" s="71" t="s">
        <v>1979</v>
      </c>
      <c r="E19" s="45"/>
      <c r="F19" s="80"/>
      <c r="G19" s="46"/>
      <c r="H19" s="47"/>
      <c r="I19" s="48">
        <v>0.6</v>
      </c>
      <c r="J19" s="49">
        <v>0.4</v>
      </c>
      <c r="K19" s="49"/>
      <c r="L19" s="49"/>
      <c r="M19" s="49"/>
      <c r="N19" s="50">
        <f>SUM(I19:M19)</f>
        <v>1</v>
      </c>
      <c r="O19" s="51"/>
      <c r="P19" s="52">
        <v>8</v>
      </c>
      <c r="Q19" s="53">
        <v>8</v>
      </c>
      <c r="R19" s="53">
        <v>8</v>
      </c>
      <c r="S19" s="53"/>
      <c r="T19" s="53"/>
      <c r="U19" s="54">
        <f>ROUND(((P19*I19)+(Q19*J19)+(R19*K19)+(S19*L19)+(T19*M19)),3)</f>
        <v>8</v>
      </c>
      <c r="V19" s="55">
        <f>IF(U19&gt;=8,8,U19)</f>
        <v>8</v>
      </c>
      <c r="W19" s="72">
        <v>57539030000</v>
      </c>
      <c r="X19" s="57">
        <v>18820932000</v>
      </c>
      <c r="Y19" s="57"/>
      <c r="Z19" s="57"/>
      <c r="AA19" s="57"/>
      <c r="AB19" s="476">
        <f>(((((W19*I19)+(X19*J19)+(Y19*K19)+(Z19*L19)+(AA19*M19))/$L$2)))</f>
        <v>1.3011790500838227</v>
      </c>
      <c r="AC19" s="536">
        <f>ROUND(12*AB19,3)</f>
        <v>15.614000000000001</v>
      </c>
      <c r="AD19" s="488">
        <f>IF(AC19&gt;=12,12,AC19)</f>
        <v>12</v>
      </c>
      <c r="AE19" s="59"/>
      <c r="AF19" s="59">
        <v>0.3</v>
      </c>
      <c r="AG19" s="263">
        <v>19.8</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41"/>
      <c r="C20" s="843" t="s">
        <v>1964</v>
      </c>
      <c r="D20" s="844"/>
      <c r="E20" s="844"/>
      <c r="F20" s="845"/>
      <c r="G20" s="46"/>
      <c r="H20" s="47"/>
      <c r="I20" s="172"/>
      <c r="J20" s="217"/>
      <c r="K20" s="217"/>
      <c r="L20" s="217"/>
      <c r="M20" s="217"/>
      <c r="N20" s="50"/>
      <c r="O20" s="51"/>
      <c r="P20" s="234">
        <v>88</v>
      </c>
      <c r="Q20" s="53">
        <v>88</v>
      </c>
      <c r="R20" s="53">
        <v>88</v>
      </c>
      <c r="S20" s="54"/>
      <c r="T20" s="54"/>
      <c r="U20" s="496">
        <f>(I19*P20)+(J19*Q20)+(K19*R20)+(L19*S20)</f>
        <v>88</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4" customHeight="1" x14ac:dyDescent="0.15">
      <c r="A21" s="43">
        <v>9</v>
      </c>
      <c r="B21" s="256" t="s">
        <v>1959</v>
      </c>
      <c r="C21" s="80" t="s">
        <v>1980</v>
      </c>
      <c r="D21" s="681" t="s">
        <v>1981</v>
      </c>
      <c r="E21" s="80" t="s">
        <v>1982</v>
      </c>
      <c r="F21" s="80"/>
      <c r="G21" s="46"/>
      <c r="H21" s="175"/>
      <c r="I21" s="48">
        <v>0.5</v>
      </c>
      <c r="J21" s="49">
        <v>0.4</v>
      </c>
      <c r="K21" s="49">
        <v>0.1</v>
      </c>
      <c r="L21" s="217"/>
      <c r="M21" s="49"/>
      <c r="N21" s="50">
        <f>SUM(I21:M21)</f>
        <v>1</v>
      </c>
      <c r="O21" s="51"/>
      <c r="P21" s="52">
        <v>8</v>
      </c>
      <c r="Q21" s="53">
        <v>8</v>
      </c>
      <c r="R21" s="53">
        <v>8</v>
      </c>
      <c r="S21" s="53"/>
      <c r="T21" s="53"/>
      <c r="U21" s="54">
        <f>ROUND(((P21*I21)+(Q21*J21)+(R21*K21)+(S21*L21)+(T21*M21)),3)</f>
        <v>8</v>
      </c>
      <c r="V21" s="55">
        <f>IF(U21&gt;=8,8,U21)</f>
        <v>8</v>
      </c>
      <c r="W21" s="57">
        <v>14977246000</v>
      </c>
      <c r="X21" s="57">
        <v>22954674000</v>
      </c>
      <c r="Y21" s="57">
        <v>172249167000</v>
      </c>
      <c r="Z21" s="57"/>
      <c r="AA21" s="57"/>
      <c r="AB21" s="476">
        <f>(((((W21*I21)+(X21*J21)+(Y21*K21)+(Z21*L21)+(AA21*M21))/$L$2)))</f>
        <v>1.0488018616124279</v>
      </c>
      <c r="AC21" s="536">
        <f>ROUND(12*AB21,3)</f>
        <v>12.586</v>
      </c>
      <c r="AD21" s="488">
        <f>IF(AC21&gt;=12,12,AC21)</f>
        <v>12</v>
      </c>
      <c r="AE21" s="182"/>
      <c r="AF21" s="59">
        <v>0.3</v>
      </c>
      <c r="AG21" s="263">
        <v>19.8</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1964</v>
      </c>
      <c r="D22" s="844"/>
      <c r="E22" s="844"/>
      <c r="F22" s="845"/>
      <c r="G22" s="46"/>
      <c r="H22" s="47"/>
      <c r="I22" s="172"/>
      <c r="J22" s="217"/>
      <c r="K22" s="217"/>
      <c r="L22" s="217"/>
      <c r="M22" s="217"/>
      <c r="N22" s="50"/>
      <c r="O22" s="51"/>
      <c r="P22" s="234">
        <v>88</v>
      </c>
      <c r="Q22" s="234">
        <v>88</v>
      </c>
      <c r="R22" s="234">
        <v>88</v>
      </c>
      <c r="S22" s="54"/>
      <c r="T22" s="54"/>
      <c r="U22" s="496">
        <f>(I21*P22)+(J21*Q22)+(K21*R22)+(L21*S22)</f>
        <v>88</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v>10</v>
      </c>
      <c r="B23" s="256" t="s">
        <v>1959</v>
      </c>
      <c r="C23" s="80" t="s">
        <v>1983</v>
      </c>
      <c r="D23" s="71" t="s">
        <v>1984</v>
      </c>
      <c r="E23" s="80"/>
      <c r="F23" s="45"/>
      <c r="G23" s="638"/>
      <c r="H23" s="47"/>
      <c r="I23" s="48">
        <v>0.6</v>
      </c>
      <c r="J23" s="49">
        <v>0.4</v>
      </c>
      <c r="K23" s="49"/>
      <c r="L23" s="49"/>
      <c r="M23" s="49"/>
      <c r="N23" s="50">
        <f>SUM(I23:M23)</f>
        <v>1</v>
      </c>
      <c r="O23" s="51"/>
      <c r="P23" s="52">
        <v>8</v>
      </c>
      <c r="Q23" s="53">
        <v>8</v>
      </c>
      <c r="R23" s="53"/>
      <c r="S23" s="53"/>
      <c r="T23" s="53"/>
      <c r="U23" s="54">
        <f>ROUND(((P23*I23)+(Q23*J23)+(R23*K23)+(S23*L23)+(T23*M23)),3)</f>
        <v>8</v>
      </c>
      <c r="V23" s="55">
        <f>IF(U23&gt;=8,8,U23)</f>
        <v>8</v>
      </c>
      <c r="W23" s="57">
        <v>233566701000</v>
      </c>
      <c r="X23" s="57">
        <v>11067310000</v>
      </c>
      <c r="Y23" s="57"/>
      <c r="Z23" s="57"/>
      <c r="AA23" s="57"/>
      <c r="AB23" s="476">
        <f>(((((W23*I23)+(X23*J23)+(Y23*K23)+(Z23*L23)+(AA23*M23))/$L$2)))</f>
        <v>4.4732335072909342</v>
      </c>
      <c r="AC23" s="536">
        <f>ROUND(12*AB23,3)</f>
        <v>53.679000000000002</v>
      </c>
      <c r="AD23" s="488">
        <f>IF(AC23&gt;=12,12,AC23)</f>
        <v>12</v>
      </c>
      <c r="AE23" s="59"/>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1964</v>
      </c>
      <c r="D24" s="844"/>
      <c r="E24" s="844"/>
      <c r="F24" s="845"/>
      <c r="G24" s="46"/>
      <c r="H24" s="47"/>
      <c r="I24" s="172"/>
      <c r="J24" s="217"/>
      <c r="K24" s="217"/>
      <c r="L24" s="217"/>
      <c r="M24" s="217"/>
      <c r="N24" s="50"/>
      <c r="O24" s="51"/>
      <c r="P24" s="234">
        <v>88</v>
      </c>
      <c r="Q24" s="54">
        <v>88</v>
      </c>
      <c r="R24" s="54"/>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75" customHeight="1" x14ac:dyDescent="0.15">
      <c r="A25" s="43">
        <v>11</v>
      </c>
      <c r="B25" s="256" t="s">
        <v>1959</v>
      </c>
      <c r="C25" s="80" t="s">
        <v>1985</v>
      </c>
      <c r="D25" s="67" t="s">
        <v>1986</v>
      </c>
      <c r="E25" s="45" t="s">
        <v>1987</v>
      </c>
      <c r="F25" s="45"/>
      <c r="G25" s="46"/>
      <c r="H25" s="47"/>
      <c r="I25" s="48">
        <v>0.5</v>
      </c>
      <c r="J25" s="49">
        <v>0.4</v>
      </c>
      <c r="K25" s="49">
        <v>0.1</v>
      </c>
      <c r="L25" s="49"/>
      <c r="M25" s="49"/>
      <c r="N25" s="50">
        <f>SUM(I25:M25)</f>
        <v>1</v>
      </c>
      <c r="O25" s="51"/>
      <c r="P25" s="52">
        <v>8</v>
      </c>
      <c r="Q25" s="52">
        <v>8</v>
      </c>
      <c r="R25" s="53">
        <v>8</v>
      </c>
      <c r="S25" s="53"/>
      <c r="T25" s="53"/>
      <c r="U25" s="54">
        <f>ROUND(((P25*I25)+(Q25*J25)+(R25*K25)+(S25*L25)+(T25*M25)),3)</f>
        <v>8</v>
      </c>
      <c r="V25" s="55">
        <f>IF(U25&gt;=8,8,U25)</f>
        <v>8</v>
      </c>
      <c r="W25" s="57">
        <v>816103333000</v>
      </c>
      <c r="X25" s="57">
        <v>10583786000</v>
      </c>
      <c r="Y25" s="57">
        <v>3530749000</v>
      </c>
      <c r="Z25" s="57"/>
      <c r="AA25" s="57"/>
      <c r="AB25" s="476">
        <f>(((((W25*I25)+(X25*J25)+(Y25*K25)+(Z25*L25)+(AA25*M25))/$L$2)))</f>
        <v>12.767975952883544</v>
      </c>
      <c r="AC25" s="536">
        <f>ROUND(12*AB25,3)</f>
        <v>153.21600000000001</v>
      </c>
      <c r="AD25" s="488">
        <f>IF(AC25&gt;=12,12,AC25)</f>
        <v>12</v>
      </c>
      <c r="AE25" s="59"/>
      <c r="AF25" s="59">
        <v>0.3</v>
      </c>
      <c r="AG25" s="263">
        <v>19.8</v>
      </c>
      <c r="AH25" s="60">
        <f>V25+AD25+AG25+AE25+AF25</f>
        <v>40.099999999999994</v>
      </c>
      <c r="AI25" s="55">
        <f>IF(AH25&gt;=40,40,AH25)</f>
        <v>40</v>
      </c>
      <c r="AJ25" s="61"/>
      <c r="AK25" s="62"/>
      <c r="AL25" s="63"/>
      <c r="AM25" s="64"/>
      <c r="AN25" s="65"/>
      <c r="AO25" s="66"/>
    </row>
    <row r="26" spans="1:41" s="22" customFormat="1" ht="26.25" customHeight="1" x14ac:dyDescent="0.15">
      <c r="A26" s="177"/>
      <c r="B26" s="241"/>
      <c r="C26" s="843" t="s">
        <v>1964</v>
      </c>
      <c r="D26" s="844"/>
      <c r="E26" s="844"/>
      <c r="F26" s="845"/>
      <c r="G26" s="46"/>
      <c r="H26" s="47"/>
      <c r="I26" s="172"/>
      <c r="J26" s="217"/>
      <c r="K26" s="217"/>
      <c r="L26" s="217"/>
      <c r="M26" s="217"/>
      <c r="N26" s="50"/>
      <c r="O26" s="51"/>
      <c r="P26" s="674">
        <v>89.67</v>
      </c>
      <c r="Q26" s="54">
        <v>88</v>
      </c>
      <c r="R26" s="54">
        <v>88</v>
      </c>
      <c r="S26" s="54"/>
      <c r="T26" s="54"/>
      <c r="U26" s="496">
        <f>(I25*P26)+(J25*Q26)+(K25*R26)+(L25*S26)</f>
        <v>88.834999999999994</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1959</v>
      </c>
      <c r="C27" s="67" t="s">
        <v>1988</v>
      </c>
      <c r="D27" s="706" t="s">
        <v>1989</v>
      </c>
      <c r="E27" s="45"/>
      <c r="F27" s="550"/>
      <c r="G27" s="632"/>
      <c r="H27" s="175"/>
      <c r="I27" s="48">
        <v>0.51</v>
      </c>
      <c r="J27" s="49">
        <v>0.49</v>
      </c>
      <c r="K27" s="49"/>
      <c r="L27" s="49"/>
      <c r="M27" s="49"/>
      <c r="N27" s="50">
        <f>SUM(I27:M27)</f>
        <v>1</v>
      </c>
      <c r="O27" s="51"/>
      <c r="P27" s="52">
        <v>8</v>
      </c>
      <c r="Q27" s="53">
        <v>8</v>
      </c>
      <c r="R27" s="53"/>
      <c r="S27" s="53"/>
      <c r="T27" s="53"/>
      <c r="U27" s="54">
        <f>ROUND(((P27*I27)+(Q27*J27)+(R27*K27)+(S27*L27)+(T27*M27)),3)</f>
        <v>8</v>
      </c>
      <c r="V27" s="55">
        <f>IF(U27&gt;=8,8,U27)</f>
        <v>8</v>
      </c>
      <c r="W27" s="57">
        <v>14932933000</v>
      </c>
      <c r="X27" s="57">
        <v>130509297000</v>
      </c>
      <c r="Y27" s="57"/>
      <c r="Z27" s="57"/>
      <c r="AA27" s="57"/>
      <c r="AB27" s="476">
        <f>(((((W27*I27)+(X27*J27)+(Y27*K27)+(Z27*L27)+(AA27*M27))/$L$2)))</f>
        <v>2.2143964413881707</v>
      </c>
      <c r="AC27" s="536">
        <f>ROUND(12*AB27,3)</f>
        <v>26.573</v>
      </c>
      <c r="AD27" s="488">
        <f>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234">
        <v>88</v>
      </c>
      <c r="Q28" s="234">
        <v>88</v>
      </c>
      <c r="R28" s="234"/>
      <c r="S28" s="54"/>
      <c r="T28" s="54"/>
      <c r="U28" s="496">
        <f>(I27*P28)+(J27*Q28)+(K27*R28)+(L27*S28)</f>
        <v>88</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54" customHeight="1" x14ac:dyDescent="0.15">
      <c r="A29" s="43">
        <v>13</v>
      </c>
      <c r="B29" s="256" t="s">
        <v>1959</v>
      </c>
      <c r="C29" s="638" t="s">
        <v>1990</v>
      </c>
      <c r="D29" s="67" t="s">
        <v>1991</v>
      </c>
      <c r="E29" s="664"/>
      <c r="F29" s="550"/>
      <c r="G29" s="46"/>
      <c r="H29" s="47"/>
      <c r="I29" s="49">
        <v>0.6</v>
      </c>
      <c r="J29" s="48">
        <v>0.4</v>
      </c>
      <c r="K29" s="49"/>
      <c r="L29" s="49"/>
      <c r="M29" s="49"/>
      <c r="N29" s="50">
        <f>SUM(I29:M29)</f>
        <v>1</v>
      </c>
      <c r="O29" s="51"/>
      <c r="P29" s="52">
        <v>8</v>
      </c>
      <c r="Q29" s="53">
        <v>8</v>
      </c>
      <c r="R29" s="53"/>
      <c r="S29" s="53"/>
      <c r="T29" s="53"/>
      <c r="U29" s="54">
        <f>ROUND(((P29*I29)+(Q29*J29)+(R29*K29)+(S29*L29)+(T29*M29)),3)</f>
        <v>8</v>
      </c>
      <c r="V29" s="55">
        <f>IF(U29&gt;=8,8,U29)</f>
        <v>8</v>
      </c>
      <c r="W29" s="57">
        <v>44048635000</v>
      </c>
      <c r="X29" s="57">
        <v>14753161000</v>
      </c>
      <c r="Y29" s="57"/>
      <c r="Z29" s="57"/>
      <c r="AA29" s="57"/>
      <c r="AB29" s="476">
        <f>(((((W29*I29)+(X29*J29)+(Y29*K29)+(Z29*L29)+(AA29*M29))/$L$2)))</f>
        <v>1.0003782819722127</v>
      </c>
      <c r="AC29" s="536">
        <f>ROUND(12*AB29,3)</f>
        <v>12.005000000000001</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1992</v>
      </c>
      <c r="D30" s="844"/>
      <c r="E30" s="844"/>
      <c r="F30" s="845"/>
      <c r="G30" s="46"/>
      <c r="H30" s="47"/>
      <c r="I30" s="172"/>
      <c r="J30" s="217"/>
      <c r="K30" s="217"/>
      <c r="L30" s="217"/>
      <c r="M30" s="217"/>
      <c r="N30" s="50"/>
      <c r="O30" s="51"/>
      <c r="P30" s="234">
        <v>88</v>
      </c>
      <c r="Q30" s="54">
        <v>88</v>
      </c>
      <c r="R30" s="54"/>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75" customHeight="1" x14ac:dyDescent="0.15">
      <c r="A31" s="43">
        <v>14</v>
      </c>
      <c r="B31" s="256" t="s">
        <v>1959</v>
      </c>
      <c r="C31" s="73" t="s">
        <v>1993</v>
      </c>
      <c r="D31" s="71" t="s">
        <v>1994</v>
      </c>
      <c r="E31" s="71" t="s">
        <v>1995</v>
      </c>
      <c r="F31" s="67" t="s">
        <v>1996</v>
      </c>
      <c r="G31" s="80"/>
      <c r="H31" s="47"/>
      <c r="I31" s="48">
        <v>0.55000000000000004</v>
      </c>
      <c r="J31" s="49">
        <v>0.2</v>
      </c>
      <c r="K31" s="49">
        <v>0.15</v>
      </c>
      <c r="L31" s="49">
        <v>0.1</v>
      </c>
      <c r="M31" s="217"/>
      <c r="N31" s="50">
        <f>SUM(I31:M31)</f>
        <v>1</v>
      </c>
      <c r="O31" s="51"/>
      <c r="P31" s="52">
        <v>8</v>
      </c>
      <c r="Q31" s="53">
        <v>8</v>
      </c>
      <c r="R31" s="53">
        <v>8</v>
      </c>
      <c r="S31" s="53">
        <v>8</v>
      </c>
      <c r="T31" s="53"/>
      <c r="U31" s="54">
        <f>ROUND(((P31*I31)+(Q31*J31)+(R31*K31)+(S31*L31)+(T31*M31)),3)</f>
        <v>8</v>
      </c>
      <c r="V31" s="55">
        <f>IF(U31&gt;=8,8,U31)</f>
        <v>8</v>
      </c>
      <c r="W31" s="57">
        <v>227887155000</v>
      </c>
      <c r="X31" s="57">
        <v>8932911000</v>
      </c>
      <c r="Y31" s="57">
        <v>6498759000</v>
      </c>
      <c r="Z31" s="57">
        <v>1615171000</v>
      </c>
      <c r="AA31" s="57"/>
      <c r="AB31" s="476">
        <f>(((((W31*I31)+(X31*J31)+(Y31*K31)+(Z31*L31)+(AA31*M31))/$L$2)))</f>
        <v>3.9686854164616743</v>
      </c>
      <c r="AC31" s="536">
        <f>ROUND(12*AB31,3)</f>
        <v>47.624000000000002</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1964</v>
      </c>
      <c r="D32" s="844"/>
      <c r="E32" s="844"/>
      <c r="F32" s="845"/>
      <c r="G32" s="46"/>
      <c r="H32" s="47"/>
      <c r="I32" s="172"/>
      <c r="J32" s="217"/>
      <c r="K32" s="217"/>
      <c r="L32" s="217"/>
      <c r="M32" s="217"/>
      <c r="N32" s="50"/>
      <c r="O32" s="51"/>
      <c r="P32" s="234">
        <v>88</v>
      </c>
      <c r="Q32" s="53">
        <v>88</v>
      </c>
      <c r="R32" s="54">
        <v>88</v>
      </c>
      <c r="S32" s="54">
        <v>88</v>
      </c>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54" customHeight="1" x14ac:dyDescent="0.15">
      <c r="A33" s="43">
        <v>15</v>
      </c>
      <c r="B33" s="256" t="s">
        <v>1959</v>
      </c>
      <c r="C33" s="71" t="s">
        <v>1997</v>
      </c>
      <c r="D33" s="45" t="s">
        <v>1998</v>
      </c>
      <c r="E33" s="45"/>
      <c r="F33" s="45"/>
      <c r="G33" s="632"/>
      <c r="H33" s="712" t="s">
        <v>2016</v>
      </c>
      <c r="I33" s="48">
        <v>0.51</v>
      </c>
      <c r="J33" s="49">
        <v>0.49</v>
      </c>
      <c r="K33" s="49"/>
      <c r="L33" s="49"/>
      <c r="M33" s="49"/>
      <c r="N33" s="50">
        <f>SUM(I33:M33)</f>
        <v>1</v>
      </c>
      <c r="O33" s="51"/>
      <c r="P33" s="52">
        <v>8</v>
      </c>
      <c r="Q33" s="53">
        <v>8</v>
      </c>
      <c r="R33" s="53"/>
      <c r="S33" s="53"/>
      <c r="T33" s="53"/>
      <c r="U33" s="54">
        <f>ROUND(((P33*I33)+(Q33*J33)+(R33*K33)+(S33*L33)+(T33*M33)),3)</f>
        <v>8</v>
      </c>
      <c r="V33" s="55">
        <f>IF(U33&gt;=8,8,U33)</f>
        <v>8</v>
      </c>
      <c r="W33" s="57">
        <v>12376142000</v>
      </c>
      <c r="X33" s="57">
        <v>103344394000</v>
      </c>
      <c r="Y33" s="57"/>
      <c r="Z33" s="57"/>
      <c r="AA33" s="57"/>
      <c r="AB33" s="476">
        <f>(((((W33*I33)+(X33*J33)+(Y33*K33)+(Z33*L33)+(AA33*M33))/$L$2)))</f>
        <v>1.7621819976471476</v>
      </c>
      <c r="AC33" s="536">
        <f>ROUND(12*AB33,3)</f>
        <v>21.146000000000001</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1964</v>
      </c>
      <c r="D34" s="844"/>
      <c r="E34" s="844"/>
      <c r="F34" s="845"/>
      <c r="G34" s="46"/>
      <c r="H34" s="47"/>
      <c r="I34" s="172"/>
      <c r="J34" s="217"/>
      <c r="K34" s="217"/>
      <c r="L34" s="217"/>
      <c r="M34" s="217"/>
      <c r="N34" s="50"/>
      <c r="O34" s="51"/>
      <c r="P34" s="234">
        <v>88</v>
      </c>
      <c r="Q34" s="54">
        <v>88</v>
      </c>
      <c r="R34" s="54"/>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1959</v>
      </c>
      <c r="C35" s="67" t="s">
        <v>1999</v>
      </c>
      <c r="D35" s="80" t="s">
        <v>2000</v>
      </c>
      <c r="E35" s="80"/>
      <c r="F35" s="80"/>
      <c r="G35" s="80"/>
      <c r="H35" s="47"/>
      <c r="I35" s="48">
        <v>0.51</v>
      </c>
      <c r="J35" s="49">
        <v>0.49</v>
      </c>
      <c r="K35" s="49"/>
      <c r="L35" s="49"/>
      <c r="M35" s="49"/>
      <c r="N35" s="50">
        <f>SUM(I35:M35)</f>
        <v>1</v>
      </c>
      <c r="O35" s="51"/>
      <c r="P35" s="52">
        <v>8</v>
      </c>
      <c r="Q35" s="53">
        <v>8</v>
      </c>
      <c r="R35" s="53"/>
      <c r="S35" s="53"/>
      <c r="T35" s="53"/>
      <c r="U35" s="54">
        <f>ROUND(((P35*I35)+(Q35*J35)+(R35*K35)+(S35*L35)+(T35*M35)),3)</f>
        <v>8</v>
      </c>
      <c r="V35" s="55">
        <f>IF(U35&gt;=8,8,U35)</f>
        <v>8</v>
      </c>
      <c r="W35" s="57">
        <v>8981725000</v>
      </c>
      <c r="X35" s="57">
        <v>57131058000</v>
      </c>
      <c r="Y35" s="57"/>
      <c r="Z35" s="57"/>
      <c r="AA35" s="57"/>
      <c r="AB35" s="476">
        <f>(((((W35*I35)+(X35*J35)+(Y35*K35)+(Z35*L35)+(AA35*M35))/$L$2)))</f>
        <v>1.0079422124733355</v>
      </c>
      <c r="AC35" s="536">
        <f>ROUND(12*AB35,3)</f>
        <v>12.095000000000001</v>
      </c>
      <c r="AD35" s="488">
        <f>IF(AC35&gt;=12,12,AC35)</f>
        <v>12</v>
      </c>
      <c r="AE35" s="59"/>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1964</v>
      </c>
      <c r="D36" s="844"/>
      <c r="E36" s="844"/>
      <c r="F36" s="845"/>
      <c r="G36" s="46"/>
      <c r="H36" s="47"/>
      <c r="I36" s="172"/>
      <c r="J36" s="217"/>
      <c r="K36" s="217"/>
      <c r="L36" s="217"/>
      <c r="M36" s="217"/>
      <c r="N36" s="50"/>
      <c r="O36" s="51"/>
      <c r="P36" s="234">
        <v>88</v>
      </c>
      <c r="Q36" s="54">
        <v>88</v>
      </c>
      <c r="R36" s="54"/>
      <c r="S36" s="54"/>
      <c r="T36" s="54"/>
      <c r="U36" s="496">
        <f>(I35*P36)+(J35*Q36)+(K35*R36)+(L35*S36)</f>
        <v>88</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48" customHeight="1" x14ac:dyDescent="0.15">
      <c r="A37" s="43">
        <v>17</v>
      </c>
      <c r="B37" s="256" t="s">
        <v>105</v>
      </c>
      <c r="C37" s="80" t="s">
        <v>2001</v>
      </c>
      <c r="D37" s="579" t="s">
        <v>1917</v>
      </c>
      <c r="E37" s="71" t="s">
        <v>2003</v>
      </c>
      <c r="F37" s="45" t="s">
        <v>962</v>
      </c>
      <c r="G37" s="80"/>
      <c r="H37" s="175" t="s">
        <v>1495</v>
      </c>
      <c r="I37" s="48">
        <v>0.5</v>
      </c>
      <c r="J37" s="49">
        <v>0.23</v>
      </c>
      <c r="K37" s="49">
        <v>0.17</v>
      </c>
      <c r="L37" s="49">
        <v>0.1</v>
      </c>
      <c r="M37" s="49"/>
      <c r="N37" s="50">
        <f>SUM(I37:M37)</f>
        <v>1</v>
      </c>
      <c r="O37" s="51"/>
      <c r="P37" s="52">
        <v>8</v>
      </c>
      <c r="Q37" s="53">
        <v>8</v>
      </c>
      <c r="R37" s="53">
        <v>8</v>
      </c>
      <c r="S37" s="53">
        <v>8</v>
      </c>
      <c r="T37" s="53"/>
      <c r="U37" s="54">
        <f>ROUND(((P37*I37)+(Q37*J37)+(R37*K37)+(S37*L37)+(T37*M37)),3)</f>
        <v>8</v>
      </c>
      <c r="V37" s="55">
        <f>IF(U37&gt;=8,8,U37)</f>
        <v>8</v>
      </c>
      <c r="W37" s="57">
        <v>75890281000</v>
      </c>
      <c r="X37" s="57">
        <v>5765429000</v>
      </c>
      <c r="Y37" s="57">
        <v>1950113000</v>
      </c>
      <c r="Z37" s="57">
        <v>13914818000</v>
      </c>
      <c r="AA37" s="57"/>
      <c r="AB37" s="551">
        <f>(((((W37*I37)+(X37*J37)+(Y37*K37)+(Z37*L37)+(AA37*M37))/$L$2)))</f>
        <v>1.2684544563407267</v>
      </c>
      <c r="AC37" s="536">
        <f>ROUND(12*AB37,3)</f>
        <v>15.221</v>
      </c>
      <c r="AD37" s="488">
        <f>IF(AC37&gt;=12,12,AC37)</f>
        <v>12</v>
      </c>
      <c r="AE37" s="59"/>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1992</v>
      </c>
      <c r="D38" s="844"/>
      <c r="E38" s="844"/>
      <c r="F38" s="845"/>
      <c r="G38" s="46"/>
      <c r="H38" s="47"/>
      <c r="I38" s="172"/>
      <c r="J38" s="217"/>
      <c r="K38" s="217"/>
      <c r="L38" s="217"/>
      <c r="M38" s="217"/>
      <c r="N38" s="50"/>
      <c r="O38" s="51"/>
      <c r="P38" s="234">
        <v>88</v>
      </c>
      <c r="Q38" s="54">
        <v>88</v>
      </c>
      <c r="R38" s="54">
        <v>88</v>
      </c>
      <c r="S38" s="54">
        <v>88</v>
      </c>
      <c r="T38" s="54"/>
      <c r="U38" s="496">
        <f>(I37*P38)+(J37*Q38)+(K37*R38)+(L37*S38)</f>
        <v>88.000000000000014</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v>18</v>
      </c>
      <c r="B39" s="256" t="s">
        <v>1959</v>
      </c>
      <c r="C39" s="117" t="s">
        <v>2004</v>
      </c>
      <c r="D39" s="589" t="s">
        <v>2005</v>
      </c>
      <c r="E39" s="45" t="s">
        <v>2006</v>
      </c>
      <c r="F39" s="890" t="s">
        <v>2007</v>
      </c>
      <c r="G39" s="891"/>
      <c r="H39" s="175" t="s">
        <v>2008</v>
      </c>
      <c r="I39" s="48">
        <v>0.5</v>
      </c>
      <c r="J39" s="49">
        <v>0.4</v>
      </c>
      <c r="K39" s="49">
        <v>0.1</v>
      </c>
      <c r="L39" s="217"/>
      <c r="M39" s="49"/>
      <c r="N39" s="50">
        <f>SUM(I39:M39)</f>
        <v>1</v>
      </c>
      <c r="O39" s="51"/>
      <c r="P39" s="52">
        <v>8</v>
      </c>
      <c r="Q39" s="581">
        <v>7.8</v>
      </c>
      <c r="R39" s="53">
        <v>8</v>
      </c>
      <c r="S39" s="53"/>
      <c r="T39" s="53"/>
      <c r="U39" s="54">
        <f>ROUND(((P39*I39)+(Q39*J39)+(R39*K39)+(S39*L39)+(T39*M39)),3)</f>
        <v>7.92</v>
      </c>
      <c r="V39" s="55">
        <f>IF(U39&gt;=8,8,U39)</f>
        <v>7.92</v>
      </c>
      <c r="W39" s="57">
        <v>101360213000</v>
      </c>
      <c r="X39" s="57">
        <v>13563950000</v>
      </c>
      <c r="Y39" s="57">
        <v>18715212000</v>
      </c>
      <c r="Z39" s="57"/>
      <c r="AA39" s="57"/>
      <c r="AB39" s="476">
        <f>(((((W39*I39)+(X39*J39)+(Y39*K39)+(Z39*L39)+(AA39*M39))/$L$2)))</f>
        <v>1.793948048500196</v>
      </c>
      <c r="AC39" s="536">
        <f>ROUND(12*AB39,3)</f>
        <v>21.527000000000001</v>
      </c>
      <c r="AD39" s="488">
        <f>IF(AC39&gt;=12,12,AC39)</f>
        <v>12</v>
      </c>
      <c r="AE39" s="182"/>
      <c r="AF39" s="59">
        <v>0.3</v>
      </c>
      <c r="AG39" s="263">
        <v>19.8</v>
      </c>
      <c r="AH39" s="60">
        <f>V39+AD39+AG39+AE39+AF39</f>
        <v>40.019999999999996</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1992</v>
      </c>
      <c r="D40" s="844"/>
      <c r="E40" s="844"/>
      <c r="F40" s="845"/>
      <c r="G40" s="46"/>
      <c r="H40" s="47"/>
      <c r="I40" s="172"/>
      <c r="J40" s="217"/>
      <c r="K40" s="217"/>
      <c r="L40" s="217"/>
      <c r="M40" s="217"/>
      <c r="N40" s="50"/>
      <c r="O40" s="51"/>
      <c r="P40" s="53">
        <v>88</v>
      </c>
      <c r="Q40" s="53">
        <v>88</v>
      </c>
      <c r="R40" s="53">
        <v>88</v>
      </c>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1959</v>
      </c>
      <c r="C41" s="80" t="s">
        <v>2009</v>
      </c>
      <c r="D41" s="71" t="s">
        <v>2010</v>
      </c>
      <c r="E41" s="80"/>
      <c r="F41" s="45"/>
      <c r="G41" s="80"/>
      <c r="H41" s="47"/>
      <c r="I41" s="48">
        <v>0.51</v>
      </c>
      <c r="J41" s="49">
        <v>0.49</v>
      </c>
      <c r="K41" s="49"/>
      <c r="L41" s="49"/>
      <c r="M41" s="49"/>
      <c r="N41" s="50">
        <f>SUM(I41:M41)</f>
        <v>1</v>
      </c>
      <c r="O41" s="51"/>
      <c r="P41" s="52">
        <v>8</v>
      </c>
      <c r="Q41" s="53">
        <v>8</v>
      </c>
      <c r="R41" s="53"/>
      <c r="S41" s="53"/>
      <c r="T41" s="53"/>
      <c r="U41" s="54">
        <f>ROUND(((P41*I41)+(Q41*J41)+(R41*K41)+(S41*L41)+(T41*M41)),3)</f>
        <v>8</v>
      </c>
      <c r="V41" s="55">
        <f>IF(U41&gt;=8,8,U41)</f>
        <v>8</v>
      </c>
      <c r="W41" s="57">
        <v>36956264000</v>
      </c>
      <c r="X41" s="57">
        <v>32043346000</v>
      </c>
      <c r="Y41" s="57"/>
      <c r="Z41" s="57"/>
      <c r="AA41" s="57"/>
      <c r="AB41" s="476">
        <f>(((((W41*I41)+(X41*J41)+(Y41*K41)+(Z41*L41)+(AA41*M41))/$L$2)))</f>
        <v>1.0690234233197249</v>
      </c>
      <c r="AC41" s="536">
        <f>ROUND(12*AB41,3)</f>
        <v>12.827999999999999</v>
      </c>
      <c r="AD41" s="488">
        <f>IF(AC41&gt;=12,12,AC41)</f>
        <v>12</v>
      </c>
      <c r="AE41" s="59"/>
      <c r="AF41" s="59">
        <v>0.3</v>
      </c>
      <c r="AG41" s="263">
        <v>19.8</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43" t="s">
        <v>1992</v>
      </c>
      <c r="D42" s="844"/>
      <c r="E42" s="844"/>
      <c r="F42" s="845"/>
      <c r="G42" s="46"/>
      <c r="H42" s="47"/>
      <c r="I42" s="172"/>
      <c r="J42" s="217"/>
      <c r="K42" s="217"/>
      <c r="L42" s="217"/>
      <c r="M42" s="217"/>
      <c r="N42" s="50"/>
      <c r="O42" s="51"/>
      <c r="P42" s="234">
        <v>88</v>
      </c>
      <c r="Q42" s="54">
        <v>88</v>
      </c>
      <c r="R42" s="54"/>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v>20</v>
      </c>
      <c r="B43" s="256" t="s">
        <v>1959</v>
      </c>
      <c r="C43" s="174" t="s">
        <v>2015</v>
      </c>
      <c r="D43" s="590" t="s">
        <v>2062</v>
      </c>
      <c r="E43" s="713" t="s">
        <v>2059</v>
      </c>
      <c r="F43" s="890" t="s">
        <v>2007</v>
      </c>
      <c r="G43" s="891"/>
      <c r="H43" s="175" t="s">
        <v>1495</v>
      </c>
      <c r="I43" s="48">
        <v>0.6</v>
      </c>
      <c r="J43" s="49">
        <v>0.3</v>
      </c>
      <c r="K43" s="49">
        <v>0.1</v>
      </c>
      <c r="L43" s="49"/>
      <c r="M43" s="49"/>
      <c r="N43" s="50">
        <f>SUM(I43:M43)</f>
        <v>0.99999999999999989</v>
      </c>
      <c r="O43" s="51"/>
      <c r="P43" s="52">
        <v>8</v>
      </c>
      <c r="Q43" s="581">
        <v>7.8</v>
      </c>
      <c r="R43" s="581">
        <v>7.8</v>
      </c>
      <c r="S43" s="53"/>
      <c r="T43" s="53"/>
      <c r="U43" s="54">
        <f>ROUND(((P43*I43)+(Q43*J43)+(R43*K43)+(S43*L43)+(T43*M43)),3)</f>
        <v>7.92</v>
      </c>
      <c r="V43" s="55">
        <f>IF(U43&gt;=8,8,U43)</f>
        <v>7.92</v>
      </c>
      <c r="W43" s="57">
        <v>618668065000</v>
      </c>
      <c r="X43" s="57">
        <v>7092515000</v>
      </c>
      <c r="Y43" s="57">
        <v>2162704000</v>
      </c>
      <c r="Z43" s="57"/>
      <c r="AA43" s="57"/>
      <c r="AB43" s="476">
        <f>(((((W43*I43)+(X43*J43)+(Y43*K43)+(Z43*L43)+(AA43*M43))/$L$2)))</f>
        <v>11.558336563709263</v>
      </c>
      <c r="AC43" s="536">
        <f>ROUND(12*AB43,3)</f>
        <v>138.69999999999999</v>
      </c>
      <c r="AD43" s="488">
        <f>IF(AC43&gt;=12,12,AC43)</f>
        <v>12</v>
      </c>
      <c r="AE43" s="59"/>
      <c r="AF43" s="59">
        <v>0.3</v>
      </c>
      <c r="AG43" s="263">
        <v>19.8</v>
      </c>
      <c r="AH43" s="60">
        <f>V43+AD43+AG43+AE43+AF43</f>
        <v>40.019999999999996</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1964</v>
      </c>
      <c r="D44" s="844"/>
      <c r="E44" s="844"/>
      <c r="F44" s="845"/>
      <c r="G44" s="46"/>
      <c r="H44" s="47"/>
      <c r="I44" s="172"/>
      <c r="J44" s="217"/>
      <c r="K44" s="217"/>
      <c r="L44" s="217"/>
      <c r="M44" s="217"/>
      <c r="N44" s="50"/>
      <c r="O44" s="51"/>
      <c r="P44" s="234">
        <v>88</v>
      </c>
      <c r="Q44" s="53">
        <v>88</v>
      </c>
      <c r="R44" s="54">
        <v>88</v>
      </c>
      <c r="S44" s="54"/>
      <c r="T44" s="54"/>
      <c r="U44" s="496">
        <f>(I43*P44)+(J43*Q44)+(K43*R44)+(L43*S44)</f>
        <v>87.999999999999986</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v>21</v>
      </c>
      <c r="B45" s="256" t="s">
        <v>916</v>
      </c>
      <c r="C45" s="117" t="s">
        <v>1810</v>
      </c>
      <c r="D45" s="590" t="s">
        <v>2060</v>
      </c>
      <c r="E45" s="590" t="s">
        <v>2011</v>
      </c>
      <c r="F45" s="890" t="s">
        <v>2007</v>
      </c>
      <c r="G45" s="891"/>
      <c r="H45" s="175" t="s">
        <v>1495</v>
      </c>
      <c r="I45" s="48">
        <v>0.6</v>
      </c>
      <c r="J45" s="49">
        <v>0.28000000000000003</v>
      </c>
      <c r="K45" s="49">
        <v>0.12</v>
      </c>
      <c r="L45" s="49"/>
      <c r="M45" s="49"/>
      <c r="N45" s="50">
        <f>SUM(I45:M45)</f>
        <v>1</v>
      </c>
      <c r="O45" s="51"/>
      <c r="P45" s="52">
        <v>8</v>
      </c>
      <c r="Q45" s="581">
        <v>7.8</v>
      </c>
      <c r="R45" s="581">
        <v>7.8</v>
      </c>
      <c r="S45" s="53"/>
      <c r="T45" s="53"/>
      <c r="U45" s="54">
        <f>ROUND(((P45*I45)+(Q45*J45)+(R45*K45)+(S45*L45)+(T45*M45)),3)</f>
        <v>7.92</v>
      </c>
      <c r="V45" s="676">
        <f>IF(U45&gt;=8,8,U45)</f>
        <v>7.92</v>
      </c>
      <c r="W45" s="57">
        <v>139068887000</v>
      </c>
      <c r="X45" s="57">
        <v>6968690000</v>
      </c>
      <c r="Y45" s="57">
        <v>2070442000</v>
      </c>
      <c r="Z45" s="57"/>
      <c r="AA45" s="57"/>
      <c r="AB45" s="476">
        <f>(((((W45*I45)+(X45*J45)+(Y45*K45)+(Z45*L45)+(AA45*M45))/$L$2)))</f>
        <v>2.6499299293092258</v>
      </c>
      <c r="AC45" s="536">
        <f>ROUND(12*AB45,3)</f>
        <v>31.798999999999999</v>
      </c>
      <c r="AD45" s="488">
        <f>IF(AC45&gt;=12,12,AC45)</f>
        <v>12</v>
      </c>
      <c r="AE45" s="59"/>
      <c r="AF45" s="59">
        <v>0.3</v>
      </c>
      <c r="AG45" s="263">
        <v>19.8</v>
      </c>
      <c r="AH45" s="60">
        <f>V45+AD45+AG45+AE45+AF45</f>
        <v>40.019999999999996</v>
      </c>
      <c r="AI45" s="55">
        <f>IF(AH45&gt;=40,40,AH45)</f>
        <v>40</v>
      </c>
      <c r="AJ45" s="61"/>
      <c r="AK45" s="62"/>
      <c r="AL45" s="63"/>
      <c r="AM45" s="64">
        <f>100%+AL45</f>
        <v>1</v>
      </c>
      <c r="AN45" s="65">
        <f>ROUNDUP((($E$2*AM45-$AN$4)*AJ45+$AN$4),-3)</f>
        <v>0</v>
      </c>
      <c r="AO45" s="66"/>
    </row>
    <row r="46" spans="1:41" s="22" customFormat="1" ht="26.25" customHeight="1" x14ac:dyDescent="0.15">
      <c r="A46" s="177"/>
      <c r="B46" s="241"/>
      <c r="C46" s="843" t="s">
        <v>1964</v>
      </c>
      <c r="D46" s="844"/>
      <c r="E46" s="844"/>
      <c r="F46" s="845"/>
      <c r="G46" s="46"/>
      <c r="H46" s="47"/>
      <c r="I46" s="172"/>
      <c r="J46" s="217"/>
      <c r="K46" s="217"/>
      <c r="L46" s="217"/>
      <c r="M46" s="217"/>
      <c r="N46" s="50"/>
      <c r="O46" s="51"/>
      <c r="P46" s="234">
        <v>88</v>
      </c>
      <c r="Q46" s="54">
        <v>88</v>
      </c>
      <c r="R46" s="54">
        <v>88</v>
      </c>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916</v>
      </c>
      <c r="C47" s="73" t="s">
        <v>1358</v>
      </c>
      <c r="D47" s="71" t="s">
        <v>2058</v>
      </c>
      <c r="E47" s="681" t="s">
        <v>2061</v>
      </c>
      <c r="F47" s="550"/>
      <c r="G47" s="80"/>
      <c r="H47" s="175"/>
      <c r="I47" s="48">
        <v>0.52</v>
      </c>
      <c r="J47" s="49">
        <v>0.3</v>
      </c>
      <c r="K47" s="49">
        <v>0.18</v>
      </c>
      <c r="L47" s="49"/>
      <c r="M47" s="49"/>
      <c r="N47" s="50">
        <f>SUM(I47:M47)</f>
        <v>1</v>
      </c>
      <c r="O47" s="51"/>
      <c r="P47" s="52">
        <v>8</v>
      </c>
      <c r="Q47" s="53">
        <v>8</v>
      </c>
      <c r="R47" s="53">
        <v>8</v>
      </c>
      <c r="S47" s="53"/>
      <c r="T47" s="53"/>
      <c r="U47" s="54">
        <f>ROUND(((P47*I47)+(Q47*J47)+(R47*K47)+(S47*L47)+(T47*M47)),3)</f>
        <v>8</v>
      </c>
      <c r="V47" s="55">
        <f>IF(U47&gt;=8,8,U47)</f>
        <v>8</v>
      </c>
      <c r="W47" s="57">
        <v>56329120000</v>
      </c>
      <c r="X47" s="57">
        <v>10427878000</v>
      </c>
      <c r="Y47" s="57">
        <v>2661556000</v>
      </c>
      <c r="Z47" s="57"/>
      <c r="AA47" s="57"/>
      <c r="AB47" s="476">
        <f>(((((W47*I47)+(X47*J47)+(Y47*K47)+(Z47*L47)+(AA47*M47))/$L$2)))</f>
        <v>1.0179578541144902</v>
      </c>
      <c r="AC47" s="536">
        <f>ROUND(12*AB47,3)</f>
        <v>12.215</v>
      </c>
      <c r="AD47" s="488">
        <f>IF(AC47&gt;=12,12,AC47)</f>
        <v>12</v>
      </c>
      <c r="AE47" s="59"/>
      <c r="AF47" s="59">
        <v>0.3</v>
      </c>
      <c r="AG47" s="263">
        <v>19.8</v>
      </c>
      <c r="AH47" s="60">
        <f>V47+AD47+AG47+AE47+AF47</f>
        <v>40.099999999999994</v>
      </c>
      <c r="AI47" s="55">
        <f>IF(AH47&gt;=40,40,AH47)</f>
        <v>40</v>
      </c>
      <c r="AJ47" s="61"/>
      <c r="AK47" s="62"/>
      <c r="AL47" s="63"/>
      <c r="AM47" s="64"/>
      <c r="AN47" s="65"/>
      <c r="AO47" s="66"/>
    </row>
    <row r="48" spans="1:41" s="22" customFormat="1" ht="26.25" customHeight="1" x14ac:dyDescent="0.15">
      <c r="A48" s="177"/>
      <c r="B48" s="241"/>
      <c r="C48" s="843" t="s">
        <v>1964</v>
      </c>
      <c r="D48" s="844"/>
      <c r="E48" s="844"/>
      <c r="F48" s="845"/>
      <c r="G48" s="46"/>
      <c r="H48" s="47"/>
      <c r="I48" s="172"/>
      <c r="J48" s="217"/>
      <c r="K48" s="217"/>
      <c r="L48" s="217"/>
      <c r="M48" s="217"/>
      <c r="N48" s="50"/>
      <c r="O48" s="51"/>
      <c r="P48" s="234">
        <v>88</v>
      </c>
      <c r="Q48" s="54">
        <v>88</v>
      </c>
      <c r="R48" s="53">
        <v>88</v>
      </c>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55.5" customHeight="1" x14ac:dyDescent="0.15">
      <c r="A49" s="43">
        <v>23</v>
      </c>
      <c r="B49" s="671" t="s">
        <v>2241</v>
      </c>
      <c r="C49" s="45" t="s">
        <v>2013</v>
      </c>
      <c r="D49" s="77" t="s">
        <v>2240</v>
      </c>
      <c r="E49" s="80"/>
      <c r="F49" s="82"/>
      <c r="G49" s="45"/>
      <c r="H49" s="175"/>
      <c r="I49" s="48">
        <v>0.6</v>
      </c>
      <c r="J49" s="49">
        <v>0.4</v>
      </c>
      <c r="K49" s="49"/>
      <c r="L49" s="49"/>
      <c r="M49" s="49"/>
      <c r="N49" s="50">
        <f>SUM(I49:M49)</f>
        <v>1</v>
      </c>
      <c r="O49" s="51"/>
      <c r="P49" s="52">
        <v>8</v>
      </c>
      <c r="Q49" s="53">
        <v>8</v>
      </c>
      <c r="R49" s="53"/>
      <c r="S49" s="53"/>
      <c r="T49" s="53"/>
      <c r="U49" s="54">
        <f>ROUND(((P49*I49)+(Q49*J49)+(R49*K49)+(S49*L49)+(T49*M49)),3)</f>
        <v>8</v>
      </c>
      <c r="V49" s="55">
        <f>IF(U49&gt;=8,8,U49)</f>
        <v>8</v>
      </c>
      <c r="W49" s="57">
        <v>41028772000</v>
      </c>
      <c r="X49" s="57">
        <v>19347026000</v>
      </c>
      <c r="Y49" s="57"/>
      <c r="Z49" s="57"/>
      <c r="AA49" s="57"/>
      <c r="AB49" s="476">
        <f>(((((W49*I49)+(X49*J49)+(Y49*K49)+(Z49*L49)+(AA49*M49))/$L$2)))</f>
        <v>1.0011712773785191</v>
      </c>
      <c r="AC49" s="536">
        <f>ROUND(12*AB49,3)</f>
        <v>12.013999999999999</v>
      </c>
      <c r="AD49" s="488">
        <f>IF(AC49&gt;=12,12,AC49)</f>
        <v>12</v>
      </c>
      <c r="AE49" s="59"/>
      <c r="AF49" s="59">
        <v>0.3</v>
      </c>
      <c r="AG49" s="263">
        <v>19.8</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1964</v>
      </c>
      <c r="D50" s="844"/>
      <c r="E50" s="844"/>
      <c r="F50" s="845"/>
      <c r="G50" s="46"/>
      <c r="H50" s="47"/>
      <c r="I50" s="172"/>
      <c r="J50" s="217"/>
      <c r="K50" s="217"/>
      <c r="L50" s="217"/>
      <c r="M50" s="217"/>
      <c r="N50" s="50"/>
      <c r="O50" s="51"/>
      <c r="P50" s="674">
        <v>88.43</v>
      </c>
      <c r="Q50" s="54">
        <v>88</v>
      </c>
      <c r="R50" s="54"/>
      <c r="S50" s="54"/>
      <c r="T50" s="54"/>
      <c r="U50" s="496">
        <f>(I49*P50)+(J49*Q50)+(K49*R50)+(L49*S50)</f>
        <v>88.25800000000001</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54" customHeight="1" x14ac:dyDescent="0.15">
      <c r="A51" s="43"/>
      <c r="B51" s="256"/>
      <c r="C51" s="80" t="s">
        <v>1455</v>
      </c>
      <c r="D51" s="80"/>
      <c r="E51" s="77" t="s">
        <v>2239</v>
      </c>
      <c r="F51" s="82"/>
      <c r="G51" s="46"/>
      <c r="H51" s="47"/>
      <c r="I51" s="49">
        <v>0.6</v>
      </c>
      <c r="J51" s="48">
        <v>0.4</v>
      </c>
      <c r="K51" s="49"/>
      <c r="L51" s="49"/>
      <c r="M51" s="49"/>
      <c r="N51" s="50">
        <f>SUM(I51:M51)</f>
        <v>1</v>
      </c>
      <c r="O51" s="51"/>
      <c r="P51" s="52">
        <v>8</v>
      </c>
      <c r="Q51" s="53">
        <v>8</v>
      </c>
      <c r="R51" s="53"/>
      <c r="S51" s="53"/>
      <c r="T51" s="53"/>
      <c r="U51" s="54">
        <f>ROUND(((P51*I51)+(Q51*J51)+(R51*K51)+(S51*L51)+(T51*M51)),3)</f>
        <v>8</v>
      </c>
      <c r="V51" s="55">
        <f>IF(U51&gt;=8,8,U51)</f>
        <v>8</v>
      </c>
      <c r="W51" s="57">
        <v>46537406000</v>
      </c>
      <c r="X51" s="57"/>
      <c r="Y51" s="57">
        <v>1688484000</v>
      </c>
      <c r="Z51" s="57"/>
      <c r="AA51" s="57"/>
      <c r="AB51" s="476">
        <f>(((((W51*I51)+(X51*J51)+(Y51*K51)+(Z51*L51)+(AA51*M51))/$L$2)))</f>
        <v>0.86398457588320143</v>
      </c>
      <c r="AC51" s="536">
        <f>ROUND(12*AB51,3)</f>
        <v>10.368</v>
      </c>
      <c r="AD51" s="488">
        <f>IF(AC51&gt;=12,12,AC51)</f>
        <v>10.368</v>
      </c>
      <c r="AE51" s="59"/>
      <c r="AF51" s="59">
        <v>0.3</v>
      </c>
      <c r="AG51" s="263">
        <v>19.8</v>
      </c>
      <c r="AH51" s="60">
        <f>V51+AD51+AG51+AE51+AF51</f>
        <v>38.468000000000004</v>
      </c>
      <c r="AI51" s="55">
        <f>IF(AH51&gt;=40,40,AH51)</f>
        <v>38.468000000000004</v>
      </c>
      <c r="AJ51" s="61"/>
      <c r="AK51" s="62"/>
      <c r="AL51" s="63"/>
      <c r="AM51" s="64">
        <f>100%+AL51</f>
        <v>1</v>
      </c>
      <c r="AN51" s="65">
        <f>ROUNDUP((($E$2*AM51-$AN$4)*AJ51+$AN$4),-3)</f>
        <v>0</v>
      </c>
      <c r="AO51" s="66"/>
    </row>
    <row r="52" spans="1:41" s="22" customFormat="1" ht="26.25" customHeight="1" x14ac:dyDescent="0.15">
      <c r="A52" s="177"/>
      <c r="B52" s="241"/>
      <c r="C52" s="843" t="s">
        <v>1964</v>
      </c>
      <c r="D52" s="844"/>
      <c r="E52" s="844"/>
      <c r="F52" s="845"/>
      <c r="G52" s="46"/>
      <c r="H52" s="47"/>
      <c r="I52" s="172"/>
      <c r="J52" s="217"/>
      <c r="K52" s="217"/>
      <c r="L52" s="217"/>
      <c r="M52" s="217"/>
      <c r="N52" s="50"/>
      <c r="O52" s="51"/>
      <c r="P52" s="234">
        <v>88</v>
      </c>
      <c r="Q52" s="54">
        <v>88</v>
      </c>
      <c r="R52" s="54"/>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48.75" customHeight="1" x14ac:dyDescent="0.15">
      <c r="A53" s="43"/>
      <c r="B53" s="256"/>
      <c r="C53" s="73"/>
      <c r="D53" s="80"/>
      <c r="E53" s="45"/>
      <c r="F53" s="45"/>
      <c r="G53" s="46"/>
      <c r="H53" s="175"/>
      <c r="I53" s="48">
        <v>0.55000000000000004</v>
      </c>
      <c r="J53" s="49">
        <v>0.2</v>
      </c>
      <c r="K53" s="49">
        <v>0.15</v>
      </c>
      <c r="L53" s="49">
        <v>0.1</v>
      </c>
      <c r="M53" s="49"/>
      <c r="N53" s="50">
        <f>SUM(I53:M53)</f>
        <v>1</v>
      </c>
      <c r="O53" s="51"/>
      <c r="P53" s="52">
        <v>8</v>
      </c>
      <c r="Q53" s="581">
        <v>7.8</v>
      </c>
      <c r="R53" s="53">
        <v>8</v>
      </c>
      <c r="S53" s="53">
        <v>8</v>
      </c>
      <c r="T53" s="53"/>
      <c r="U53" s="54">
        <f>ROUND(((P53*I53)+(Q53*J53)+(R53*K53)+(S53*L53)+(T53*M53)),3)</f>
        <v>7.96</v>
      </c>
      <c r="V53" s="55">
        <f>IF(U53&gt;=8,8,U53)</f>
        <v>7.96</v>
      </c>
      <c r="W53" s="57"/>
      <c r="X53" s="57"/>
      <c r="Y53" s="57"/>
      <c r="Z53" s="57"/>
      <c r="AA53" s="57"/>
      <c r="AB53" s="476">
        <f>(((((W53*I53)+(X53*J53)+(Y53*K53)+(Z53*L53)+(AA53*M53))/$L$2)))</f>
        <v>0</v>
      </c>
      <c r="AC53" s="536">
        <f>ROUND(12*AB53,3)</f>
        <v>0</v>
      </c>
      <c r="AD53" s="488">
        <f>IF(AC53&gt;=12,12,AC53)</f>
        <v>0</v>
      </c>
      <c r="AE53" s="182"/>
      <c r="AF53" s="59">
        <v>0.3</v>
      </c>
      <c r="AG53" s="263">
        <v>19.8</v>
      </c>
      <c r="AH53" s="60">
        <f>V53+AD53+AG53+AE53+AF53</f>
        <v>28.060000000000002</v>
      </c>
      <c r="AI53" s="55">
        <f>IF(AH53&gt;=40,40,AH53)</f>
        <v>28.060000000000002</v>
      </c>
      <c r="AJ53" s="61"/>
      <c r="AK53" s="62"/>
      <c r="AL53" s="63"/>
      <c r="AM53" s="64">
        <f>100%+AL53</f>
        <v>1</v>
      </c>
      <c r="AN53" s="65">
        <f>ROUNDUP((($E$2*AM53-$AN$4)*AJ53+$AN$4),-3)</f>
        <v>0</v>
      </c>
      <c r="AO53" s="66"/>
    </row>
    <row r="54" spans="1:41" s="22" customFormat="1" ht="26.25" customHeight="1" x14ac:dyDescent="0.15">
      <c r="A54" s="177"/>
      <c r="B54" s="241"/>
      <c r="C54" s="843" t="s">
        <v>1992</v>
      </c>
      <c r="D54" s="844"/>
      <c r="E54" s="844"/>
      <c r="F54" s="845"/>
      <c r="G54" s="46"/>
      <c r="H54" s="47"/>
      <c r="I54" s="172"/>
      <c r="J54" s="217"/>
      <c r="K54" s="217"/>
      <c r="L54" s="217"/>
      <c r="M54" s="217"/>
      <c r="N54" s="50"/>
      <c r="O54" s="51"/>
      <c r="P54" s="53">
        <v>88</v>
      </c>
      <c r="Q54" s="53">
        <v>88</v>
      </c>
      <c r="R54" s="53">
        <v>88</v>
      </c>
      <c r="S54" s="54">
        <v>88</v>
      </c>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48.75" customHeight="1" x14ac:dyDescent="0.15">
      <c r="A55" s="43"/>
      <c r="B55" s="256"/>
      <c r="C55" s="80"/>
      <c r="D55" s="117" t="s">
        <v>2012</v>
      </c>
      <c r="E55" s="45"/>
      <c r="F55" s="45"/>
      <c r="G55" s="632"/>
      <c r="H55" s="175"/>
      <c r="I55" s="48">
        <v>0.51</v>
      </c>
      <c r="J55" s="49">
        <v>0.49</v>
      </c>
      <c r="K55" s="49"/>
      <c r="L55" s="49"/>
      <c r="M55" s="49"/>
      <c r="N55" s="50">
        <f>SUM(I55:M55)</f>
        <v>1</v>
      </c>
      <c r="O55" s="51"/>
      <c r="P55" s="52">
        <v>8</v>
      </c>
      <c r="Q55" s="53">
        <v>8</v>
      </c>
      <c r="R55" s="53"/>
      <c r="S55" s="53"/>
      <c r="T55" s="53"/>
      <c r="U55" s="54">
        <f>ROUND(((P55*I55)+(Q55*J55)+(R55*K55)+(S55*L55)+(T55*M55)),3)</f>
        <v>8</v>
      </c>
      <c r="V55" s="55">
        <f>IF(U55&gt;=8,8,U55)</f>
        <v>8</v>
      </c>
      <c r="W55" s="57"/>
      <c r="X55" s="57">
        <v>78106522000</v>
      </c>
      <c r="Y55" s="57"/>
      <c r="Z55" s="57"/>
      <c r="AA55" s="57"/>
      <c r="AB55" s="476">
        <f>(((((W55*I55)+(X55*J55)+(Y55*K55)+(Z55*L55)+(AA55*M55))/$L$2)))</f>
        <v>1.1842296939621055</v>
      </c>
      <c r="AC55" s="536">
        <f>ROUND(12*AB55,3)</f>
        <v>14.211</v>
      </c>
      <c r="AD55" s="488">
        <f>IF(AC55&gt;=12,12,AC55)</f>
        <v>12</v>
      </c>
      <c r="AE55" s="59"/>
      <c r="AF55" s="59">
        <v>0.3</v>
      </c>
      <c r="AG55" s="263">
        <v>19.8</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43" t="s">
        <v>1964</v>
      </c>
      <c r="D56" s="844"/>
      <c r="E56" s="844"/>
      <c r="F56" s="845"/>
      <c r="G56" s="46"/>
      <c r="H56" s="47"/>
      <c r="I56" s="172"/>
      <c r="J56" s="217"/>
      <c r="K56" s="217"/>
      <c r="L56" s="217"/>
      <c r="M56" s="217"/>
      <c r="N56" s="50"/>
      <c r="O56" s="51"/>
      <c r="P56" s="234">
        <v>88</v>
      </c>
      <c r="Q56" s="234">
        <v>88</v>
      </c>
      <c r="R56" s="234"/>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54" customHeight="1" x14ac:dyDescent="0.15">
      <c r="A57" s="43"/>
      <c r="B57" s="256"/>
      <c r="C57" s="80"/>
      <c r="D57" s="579" t="s">
        <v>1917</v>
      </c>
      <c r="E57" s="45"/>
      <c r="F57" s="174" t="s">
        <v>2014</v>
      </c>
      <c r="G57" s="632"/>
      <c r="H57" s="47"/>
      <c r="I57" s="48">
        <v>0.65</v>
      </c>
      <c r="J57" s="49">
        <v>0.35</v>
      </c>
      <c r="K57" s="49"/>
      <c r="L57" s="49"/>
      <c r="M57" s="49"/>
      <c r="N57" s="50">
        <f>SUM(I57:M57)</f>
        <v>1</v>
      </c>
      <c r="O57" s="51"/>
      <c r="P57" s="52">
        <v>8</v>
      </c>
      <c r="Q57" s="53">
        <v>8</v>
      </c>
      <c r="R57" s="581">
        <v>7.8</v>
      </c>
      <c r="S57" s="53"/>
      <c r="T57" s="53"/>
      <c r="U57" s="54">
        <f>ROUND(((P57*I57)+(Q57*J57)+(R57*K57)+(S57*L57)+(T57*M57)),3)</f>
        <v>8</v>
      </c>
      <c r="V57" s="55">
        <f>IF(U57&gt;=8,8,U57)</f>
        <v>8</v>
      </c>
      <c r="W57" s="57"/>
      <c r="X57" s="57">
        <v>5765429000</v>
      </c>
      <c r="Y57" s="57"/>
      <c r="Z57" s="57">
        <v>58909982000</v>
      </c>
      <c r="AA57" s="57"/>
      <c r="AB57" s="476">
        <f>(((((W57*I57)+(X57*J57)+(Y57*K57)+(Z57*L57)+(AA57*M57))/$L$2)))</f>
        <v>6.2438468145832281E-2</v>
      </c>
      <c r="AC57" s="536">
        <f>ROUND(12*AB57,3)</f>
        <v>0.749</v>
      </c>
      <c r="AD57" s="488">
        <f>IF(AC57&gt;=12,12,AC57)</f>
        <v>0.749</v>
      </c>
      <c r="AE57" s="59"/>
      <c r="AF57" s="59">
        <v>0.2</v>
      </c>
      <c r="AG57" s="263">
        <v>19.8</v>
      </c>
      <c r="AH57" s="60">
        <f>V57+AD57+AG57+AE57+AF57</f>
        <v>28.748999999999999</v>
      </c>
      <c r="AI57" s="55">
        <f>IF(AH57&gt;=40,40,AH57)</f>
        <v>28.748999999999999</v>
      </c>
      <c r="AJ57" s="61"/>
      <c r="AK57" s="62"/>
      <c r="AL57" s="63"/>
      <c r="AM57" s="64">
        <f>100%+AL57</f>
        <v>1</v>
      </c>
      <c r="AN57" s="65">
        <f>ROUNDUP((($E$2*AM57-$AN$4)*AJ57+$AN$4),-3)</f>
        <v>0</v>
      </c>
      <c r="AO57" s="66"/>
    </row>
    <row r="58" spans="1:41" s="22" customFormat="1" ht="26.25" customHeight="1" x14ac:dyDescent="0.15">
      <c r="A58" s="177"/>
      <c r="B58" s="241"/>
      <c r="C58" s="843" t="s">
        <v>1964</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50.25" customHeight="1" x14ac:dyDescent="0.15">
      <c r="A59" s="43"/>
      <c r="B59" s="256"/>
      <c r="C59" s="80"/>
      <c r="D59" s="45"/>
      <c r="E59" s="45"/>
      <c r="F59" s="45"/>
      <c r="G59" s="542"/>
      <c r="H59" s="47"/>
      <c r="I59" s="48">
        <v>0.6</v>
      </c>
      <c r="J59" s="49">
        <v>0.4</v>
      </c>
      <c r="K59" s="49"/>
      <c r="L59" s="49"/>
      <c r="M59" s="49"/>
      <c r="N59" s="50">
        <f>SUM(I59:M59)</f>
        <v>1</v>
      </c>
      <c r="O59" s="51"/>
      <c r="P59" s="52">
        <v>8</v>
      </c>
      <c r="Q59" s="53">
        <v>8</v>
      </c>
      <c r="R59" s="53"/>
      <c r="S59" s="53"/>
      <c r="T59" s="53"/>
      <c r="U59" s="54">
        <f>ROUND(((P59*I59)+(Q59*J59)+(R59*K59)+(S59*L59)+(T59*M59)),2)</f>
        <v>8</v>
      </c>
      <c r="V59" s="55">
        <f>IF(U59&gt;=8,8,U59)</f>
        <v>8</v>
      </c>
      <c r="W59" s="57"/>
      <c r="X59" s="57"/>
      <c r="Y59" s="57"/>
      <c r="Z59" s="57"/>
      <c r="AA59" s="57"/>
      <c r="AB59" s="476">
        <f>(((((W59*I59)+(X59*J59)+(Y59*K59)+(Z59*L59)+(AA59*M59))/$L$2)))</f>
        <v>0</v>
      </c>
      <c r="AC59" s="536">
        <f>ROUND(12*AB59,3)</f>
        <v>0</v>
      </c>
      <c r="AD59" s="488">
        <f>IF(AC59&gt;=12,12,AC59)</f>
        <v>0</v>
      </c>
      <c r="AE59" s="59"/>
      <c r="AF59" s="59">
        <v>0.3</v>
      </c>
      <c r="AG59" s="263">
        <v>19.8</v>
      </c>
      <c r="AH59" s="60">
        <f>V59+AD59+AG59+AE59+AF59</f>
        <v>28.1</v>
      </c>
      <c r="AI59" s="55">
        <f>IF(AH59&gt;=40,40,AH59)</f>
        <v>28.1</v>
      </c>
      <c r="AJ59" s="61"/>
      <c r="AK59" s="62"/>
      <c r="AL59" s="63"/>
      <c r="AM59" s="64"/>
      <c r="AN59" s="65"/>
      <c r="AO59" s="66"/>
    </row>
    <row r="60" spans="1:41" s="22" customFormat="1" ht="26.25" customHeight="1" x14ac:dyDescent="0.15">
      <c r="A60" s="177"/>
      <c r="B60" s="241"/>
      <c r="C60" s="843" t="s">
        <v>1171</v>
      </c>
      <c r="D60" s="844"/>
      <c r="E60" s="844"/>
      <c r="F60" s="845"/>
      <c r="G60" s="46"/>
      <c r="H60" s="47"/>
      <c r="I60" s="172"/>
      <c r="J60" s="217"/>
      <c r="K60" s="217"/>
      <c r="L60" s="217"/>
      <c r="M60" s="217"/>
      <c r="N60" s="50"/>
      <c r="O60" s="51"/>
      <c r="P60" s="54">
        <v>88</v>
      </c>
      <c r="Q60" s="54">
        <v>88</v>
      </c>
      <c r="R60" s="5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48.75" customHeight="1" x14ac:dyDescent="0.15">
      <c r="A61" s="43"/>
      <c r="B61" s="256"/>
      <c r="C61" s="45"/>
      <c r="D61" s="80"/>
      <c r="E61" s="46"/>
      <c r="F61" s="550"/>
      <c r="G61" s="80"/>
      <c r="H61" s="175"/>
      <c r="I61" s="48">
        <v>0.6</v>
      </c>
      <c r="J61" s="49">
        <v>0.4</v>
      </c>
      <c r="K61" s="49"/>
      <c r="L61" s="217"/>
      <c r="M61" s="49"/>
      <c r="N61" s="50">
        <f>SUM(I61:M61)</f>
        <v>1</v>
      </c>
      <c r="O61" s="51"/>
      <c r="P61" s="52">
        <v>8</v>
      </c>
      <c r="Q61" s="53">
        <v>8</v>
      </c>
      <c r="R61" s="53"/>
      <c r="S61" s="53"/>
      <c r="T61" s="53"/>
      <c r="U61" s="54">
        <f>ROUND(((P61*I61)+(Q61*J61)+(R61*K61)+(S61*L61)+(T61*M61)),3)</f>
        <v>8</v>
      </c>
      <c r="V61" s="55">
        <f>IF(U61&gt;=8,8,U61)</f>
        <v>8</v>
      </c>
      <c r="W61" s="57"/>
      <c r="X61" s="57"/>
      <c r="Y61" s="57"/>
      <c r="Z61" s="57"/>
      <c r="AA61" s="57"/>
      <c r="AB61" s="476">
        <f>(((((W61*I61)+(X61*J61)+(Y61*K61)+(Z61*L61)+(AA61*M61))/$L$2)))</f>
        <v>0</v>
      </c>
      <c r="AC61" s="536">
        <f>ROUND(12*AB61,3)</f>
        <v>0</v>
      </c>
      <c r="AD61" s="488">
        <f>IF(AC61&gt;=12,12,AC61)</f>
        <v>0</v>
      </c>
      <c r="AE61" s="182"/>
      <c r="AF61" s="59">
        <v>0.3</v>
      </c>
      <c r="AG61" s="263">
        <v>19.8</v>
      </c>
      <c r="AH61" s="60">
        <f>V61+AD61+AG61+AE61+AF61</f>
        <v>28.1</v>
      </c>
      <c r="AI61" s="55">
        <f>IF(AH61&gt;=40,40,AH61)</f>
        <v>28.1</v>
      </c>
      <c r="AJ61" s="61"/>
      <c r="AK61" s="62"/>
      <c r="AL61" s="63"/>
      <c r="AM61" s="64">
        <f>100%+AL61</f>
        <v>1</v>
      </c>
      <c r="AN61" s="65">
        <f>ROUNDUP((($E$2*AM61-$AN$4)*AJ61+$AN$4),-3)</f>
        <v>0</v>
      </c>
      <c r="AO61" s="66"/>
    </row>
    <row r="62" spans="1:41" s="22" customFormat="1" ht="26.25" customHeight="1" x14ac:dyDescent="0.15">
      <c r="A62" s="177"/>
      <c r="B62" s="241"/>
      <c r="C62" s="843" t="s">
        <v>1964</v>
      </c>
      <c r="D62" s="844"/>
      <c r="E62" s="844"/>
      <c r="F62" s="845"/>
      <c r="G62" s="46"/>
      <c r="H62" s="47"/>
      <c r="I62" s="172"/>
      <c r="J62" s="217"/>
      <c r="K62" s="217"/>
      <c r="L62" s="217"/>
      <c r="M62" s="217"/>
      <c r="N62" s="50"/>
      <c r="O62" s="51"/>
      <c r="P62" s="53">
        <v>88</v>
      </c>
      <c r="Q62" s="53">
        <v>88</v>
      </c>
      <c r="R62" s="53"/>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48.75" customHeight="1" x14ac:dyDescent="0.15">
      <c r="A63" s="43"/>
      <c r="B63" s="256"/>
      <c r="C63" s="45"/>
      <c r="D63" s="80"/>
      <c r="E63" s="45"/>
      <c r="F63" s="45"/>
      <c r="G63" s="45"/>
      <c r="H63" s="169"/>
      <c r="I63" s="48">
        <v>0.6</v>
      </c>
      <c r="J63" s="49">
        <v>0.4</v>
      </c>
      <c r="K63" s="49"/>
      <c r="L63" s="49"/>
      <c r="M63" s="49"/>
      <c r="N63" s="50">
        <f>SUM(I63:M63)</f>
        <v>1</v>
      </c>
      <c r="O63" s="51"/>
      <c r="P63" s="52">
        <v>8</v>
      </c>
      <c r="Q63" s="53">
        <v>8</v>
      </c>
      <c r="R63" s="53"/>
      <c r="S63" s="53"/>
      <c r="T63" s="53"/>
      <c r="U63" s="54">
        <f>ROUND(((P63*I63)+(Q63*J63)+(R63*K63)+(S63*L63)+(T63*M63)),3)</f>
        <v>8</v>
      </c>
      <c r="V63" s="55">
        <f>IF(U63&gt;=8,8,U63)</f>
        <v>8</v>
      </c>
      <c r="W63" s="57"/>
      <c r="X63" s="57"/>
      <c r="Y63" s="57"/>
      <c r="Z63" s="57"/>
      <c r="AA63" s="57"/>
      <c r="AB63" s="476">
        <f>(((((W63*I63)+(X63*J63)+(Y63*K63)+(Z63*L63)+(AA63*M63))/$L$2)))</f>
        <v>0</v>
      </c>
      <c r="AC63" s="536">
        <f>ROUND(12*AB63,3)</f>
        <v>0</v>
      </c>
      <c r="AD63" s="488">
        <f>IF(AC63&gt;=12,12,AC63)</f>
        <v>0</v>
      </c>
      <c r="AE63" s="182"/>
      <c r="AF63" s="59">
        <v>0.3</v>
      </c>
      <c r="AG63" s="263">
        <v>19.8</v>
      </c>
      <c r="AH63" s="60">
        <f>V63+AD63+AG63+AE63+AF63</f>
        <v>28.1</v>
      </c>
      <c r="AI63" s="55">
        <f>IF(AH63&gt;=40,40,AH63)</f>
        <v>28.1</v>
      </c>
      <c r="AJ63" s="61"/>
      <c r="AK63" s="62"/>
      <c r="AL63" s="63"/>
      <c r="AM63" s="64">
        <f>100%+AL63</f>
        <v>1</v>
      </c>
      <c r="AN63" s="65">
        <f>ROUNDUP((($E$2*AM63-$AN$4)*AJ63+$AN$4),-3)</f>
        <v>0</v>
      </c>
      <c r="AO63" s="66"/>
    </row>
    <row r="64" spans="1:41" s="22" customFormat="1" ht="26.25" customHeight="1" x14ac:dyDescent="0.15">
      <c r="A64" s="177"/>
      <c r="B64" s="241"/>
      <c r="C64" s="843" t="s">
        <v>1171</v>
      </c>
      <c r="D64" s="844"/>
      <c r="E64" s="844"/>
      <c r="F64" s="845"/>
      <c r="G64" s="46"/>
      <c r="H64" s="47"/>
      <c r="I64" s="172"/>
      <c r="J64" s="217"/>
      <c r="K64" s="217"/>
      <c r="L64" s="217"/>
      <c r="M64" s="217"/>
      <c r="N64" s="50"/>
      <c r="O64" s="51"/>
      <c r="P64" s="234">
        <v>88</v>
      </c>
      <c r="Q64" s="53">
        <v>88</v>
      </c>
      <c r="R64" s="53">
        <v>88</v>
      </c>
      <c r="S64" s="54"/>
      <c r="T64" s="54"/>
      <c r="U64" s="496">
        <f>(I63*P64)+(J63*Q64)+(K63*R64)+(L63*S64)</f>
        <v>88</v>
      </c>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50.25" customHeight="1" x14ac:dyDescent="0.15">
      <c r="A65" s="43"/>
      <c r="B65" s="256"/>
      <c r="C65" s="73"/>
      <c r="D65" s="45"/>
      <c r="E65" s="45"/>
      <c r="F65" s="45"/>
      <c r="G65" s="80"/>
      <c r="H65" s="47"/>
      <c r="I65" s="48">
        <v>0.6</v>
      </c>
      <c r="J65" s="49">
        <v>0.4</v>
      </c>
      <c r="K65" s="49"/>
      <c r="L65" s="49"/>
      <c r="M65" s="49"/>
      <c r="N65" s="50">
        <f>SUM(I65:M65)</f>
        <v>1</v>
      </c>
      <c r="O65" s="51"/>
      <c r="P65" s="52">
        <v>8</v>
      </c>
      <c r="Q65" s="53">
        <v>8</v>
      </c>
      <c r="R65" s="53">
        <v>8</v>
      </c>
      <c r="S65" s="53"/>
      <c r="T65" s="53"/>
      <c r="U65" s="54">
        <f>ROUND(((P65*I65)+(Q65*J65)+(R65*K65)+(S65*L65)+(T65*M65)),3)</f>
        <v>8</v>
      </c>
      <c r="V65" s="55">
        <f>IF(U65&gt;=8,8,U65)</f>
        <v>8</v>
      </c>
      <c r="W65" s="57"/>
      <c r="X65" s="57"/>
      <c r="Y65" s="57"/>
      <c r="Z65" s="57"/>
      <c r="AA65" s="57"/>
      <c r="AB65" s="476">
        <f>(((((W65*I65)+(X65*J65)+(Y65*K65)+(Z65*L65)+(AA65*M65))/$L$2)))</f>
        <v>0</v>
      </c>
      <c r="AC65" s="536">
        <f>ROUND(12*AB65,3)</f>
        <v>0</v>
      </c>
      <c r="AD65" s="488">
        <f>IF(AC65&gt;=12,12,AC65)</f>
        <v>0</v>
      </c>
      <c r="AE65" s="59"/>
      <c r="AF65" s="59">
        <v>0.3</v>
      </c>
      <c r="AG65" s="263">
        <v>19.8</v>
      </c>
      <c r="AH65" s="60">
        <f>V65+AD65+AG65+AE65+AF65</f>
        <v>28.1</v>
      </c>
      <c r="AI65" s="55">
        <f>IF(AH65&gt;=40,40,AH65)</f>
        <v>28.1</v>
      </c>
      <c r="AJ65" s="61"/>
      <c r="AK65" s="62"/>
      <c r="AL65" s="63"/>
      <c r="AM65" s="64">
        <f>100%+AL65</f>
        <v>1</v>
      </c>
      <c r="AN65" s="65">
        <f>ROUNDUP((($E$2*AM65-$AN$4)*AJ65+$AN$4),-3)</f>
        <v>0</v>
      </c>
      <c r="AO65" s="66"/>
    </row>
    <row r="66" spans="1:41" s="22" customFormat="1" ht="26.25" customHeight="1" x14ac:dyDescent="0.15">
      <c r="A66" s="177"/>
      <c r="B66" s="241"/>
      <c r="C66" s="843" t="s">
        <v>1171</v>
      </c>
      <c r="D66" s="844"/>
      <c r="E66" s="844"/>
      <c r="F66" s="845"/>
      <c r="G66" s="46"/>
      <c r="H66" s="47"/>
      <c r="I66" s="172"/>
      <c r="J66" s="217"/>
      <c r="K66" s="217"/>
      <c r="L66" s="217"/>
      <c r="M66" s="217"/>
      <c r="N66" s="50"/>
      <c r="O66" s="51"/>
      <c r="P66" s="234">
        <v>88</v>
      </c>
      <c r="Q66" s="54">
        <v>88</v>
      </c>
      <c r="R66" s="54">
        <v>88</v>
      </c>
      <c r="S66" s="54"/>
      <c r="T66" s="54"/>
      <c r="U66" s="496">
        <f>(I65*P66)+(J65*Q66)+(K65*R66)+(L65*S66)</f>
        <v>88</v>
      </c>
      <c r="V66" s="55"/>
      <c r="W66" s="57"/>
      <c r="X66" s="57"/>
      <c r="Y66" s="57"/>
      <c r="Z66" s="57"/>
      <c r="AA66" s="57"/>
      <c r="AB66" s="476"/>
      <c r="AC66" s="536"/>
      <c r="AD66" s="478"/>
      <c r="AE66" s="59"/>
      <c r="AF66" s="59"/>
      <c r="AG66" s="263"/>
      <c r="AH66" s="60"/>
      <c r="AI66" s="55"/>
      <c r="AJ66" s="61"/>
      <c r="AK66" s="62"/>
      <c r="AL66" s="63"/>
      <c r="AM66" s="64"/>
      <c r="AN66" s="65"/>
      <c r="AO66" s="66"/>
    </row>
    <row r="67" spans="1:41" s="22" customFormat="1" ht="33" customHeight="1" x14ac:dyDescent="0.15">
      <c r="A67" s="43"/>
      <c r="B67" s="44"/>
      <c r="C67" s="80"/>
      <c r="D67" s="117"/>
      <c r="E67" s="117"/>
      <c r="F67" s="80"/>
      <c r="G67" s="542"/>
      <c r="H67" s="47"/>
      <c r="I67" s="48"/>
      <c r="J67" s="217"/>
      <c r="K67" s="49"/>
      <c r="L67" s="49"/>
      <c r="M67" s="49"/>
      <c r="N67" s="527"/>
      <c r="O67" s="51"/>
      <c r="P67" s="52"/>
      <c r="Q67" s="53"/>
      <c r="R67" s="53"/>
      <c r="S67" s="53"/>
      <c r="T67" s="53"/>
      <c r="U67" s="54"/>
      <c r="V67" s="55"/>
      <c r="W67" s="57"/>
      <c r="X67" s="57"/>
      <c r="Y67" s="57"/>
      <c r="Z67" s="57"/>
      <c r="AA67" s="57"/>
      <c r="AB67" s="476">
        <f>(((((W67*I67)+(X67*J67)+(Y67*K67)+(Z67*L67)+(AA67*M67))/$L$2)))</f>
        <v>0</v>
      </c>
      <c r="AC67" s="536">
        <f>12*AB67</f>
        <v>0</v>
      </c>
      <c r="AD67" s="488">
        <f>IF(AC67&gt;=12,12,AC67)</f>
        <v>0</v>
      </c>
      <c r="AE67" s="59"/>
      <c r="AF67" s="59"/>
      <c r="AG67" s="263"/>
      <c r="AH67" s="60"/>
      <c r="AI67" s="55"/>
      <c r="AJ67" s="61"/>
      <c r="AK67" s="62"/>
      <c r="AL67" s="63"/>
      <c r="AM67" s="64"/>
      <c r="AN67" s="65"/>
      <c r="AO67" s="66"/>
    </row>
    <row r="68" spans="1:41" s="22" customFormat="1" ht="48.75" customHeight="1" x14ac:dyDescent="0.15">
      <c r="A68" s="43"/>
      <c r="B68" s="550"/>
      <c r="C68" s="117" t="s">
        <v>1494</v>
      </c>
      <c r="D68" s="80"/>
      <c r="E68" s="45"/>
      <c r="F68" s="80"/>
      <c r="G68" s="83"/>
      <c r="H68" s="175" t="s">
        <v>1746</v>
      </c>
      <c r="I68" s="48">
        <v>0.5</v>
      </c>
      <c r="J68" s="49">
        <v>0.3</v>
      </c>
      <c r="K68" s="49">
        <v>0.2</v>
      </c>
      <c r="L68" s="49"/>
      <c r="M68" s="49"/>
      <c r="N68" s="50">
        <f>SUM(I68:M68)</f>
        <v>1</v>
      </c>
      <c r="O68" s="51"/>
      <c r="P68" s="52">
        <v>8</v>
      </c>
      <c r="Q68" s="53">
        <v>8</v>
      </c>
      <c r="R68" s="53"/>
      <c r="S68" s="53"/>
      <c r="T68" s="53"/>
      <c r="U68" s="54">
        <f>ROUND(((P68*I68)+(Q68*J68)+(R68*K68)+(S68*L68)+(T68*M68)),3)</f>
        <v>6.4</v>
      </c>
      <c r="V68" s="55">
        <f>IF(U68&gt;=8,8,U68)</f>
        <v>6.4</v>
      </c>
      <c r="W68" s="57">
        <v>180536694000</v>
      </c>
      <c r="X68" s="57"/>
      <c r="Y68" s="57"/>
      <c r="Z68" s="57"/>
      <c r="AA68" s="57"/>
      <c r="AB68" s="476">
        <f>(((((W68*I68)+(X68*J68)+(Y68*K68)+(Z68*L68)+(AA68*M68))/$L$2)))</f>
        <v>2.7931101094057778</v>
      </c>
      <c r="AC68" s="536">
        <f>ROUND(12*AB68,3)</f>
        <v>33.517000000000003</v>
      </c>
      <c r="AD68" s="488">
        <f>IF(AC68&gt;=12,12,AC68)</f>
        <v>12</v>
      </c>
      <c r="AE68" s="59"/>
      <c r="AF68" s="59">
        <v>0.3</v>
      </c>
      <c r="AG68" s="263">
        <v>19.8</v>
      </c>
      <c r="AH68" s="60">
        <f>V68+AD68+AG68+AE68+AF68</f>
        <v>38.5</v>
      </c>
      <c r="AI68" s="55">
        <f>IF(AH68&gt;=40,40,AH68)</f>
        <v>38.5</v>
      </c>
      <c r="AJ68" s="61"/>
      <c r="AK68" s="62"/>
      <c r="AL68" s="63"/>
      <c r="AM68" s="64">
        <f>100%+AL68</f>
        <v>1</v>
      </c>
      <c r="AN68" s="65">
        <f>ROUNDUP((($E$2*AM68-$AN$4)*AJ68+$AN$4),-3)</f>
        <v>0</v>
      </c>
      <c r="AO68" s="66"/>
    </row>
    <row r="69" spans="1:41" s="22" customFormat="1" ht="26.25" customHeight="1" x14ac:dyDescent="0.15">
      <c r="A69" s="177"/>
      <c r="B69" s="241"/>
      <c r="C69" s="843" t="s">
        <v>1171</v>
      </c>
      <c r="D69" s="844"/>
      <c r="E69" s="844"/>
      <c r="F69" s="845"/>
      <c r="G69" s="46"/>
      <c r="H69" s="47"/>
      <c r="I69" s="172"/>
      <c r="J69" s="217"/>
      <c r="K69" s="217"/>
      <c r="L69" s="217"/>
      <c r="M69" s="217"/>
      <c r="N69" s="50"/>
      <c r="O69" s="51"/>
      <c r="P69" s="676">
        <v>90.21</v>
      </c>
      <c r="Q69" s="54">
        <v>88</v>
      </c>
      <c r="R69" s="54">
        <v>88</v>
      </c>
      <c r="S69" s="54"/>
      <c r="T69" s="54"/>
      <c r="U69" s="496">
        <f>(I68*P69)+(J68*Q69)+(K68*R69)+(L68*S69)</f>
        <v>89.10499999999999</v>
      </c>
      <c r="V69" s="55"/>
      <c r="W69" s="57"/>
      <c r="X69" s="57"/>
      <c r="Y69" s="57"/>
      <c r="Z69" s="57"/>
      <c r="AA69" s="57"/>
      <c r="AB69" s="476"/>
      <c r="AC69" s="536"/>
      <c r="AD69" s="478"/>
      <c r="AE69" s="59"/>
      <c r="AF69" s="59"/>
      <c r="AG69" s="263"/>
      <c r="AH69" s="60"/>
      <c r="AI69" s="55"/>
      <c r="AJ69" s="61"/>
      <c r="AK69" s="62"/>
      <c r="AL69" s="63"/>
      <c r="AM69" s="64"/>
      <c r="AN69" s="65"/>
      <c r="AO69" s="66"/>
    </row>
    <row r="70" spans="1:41" s="22" customFormat="1" ht="48.75" customHeight="1" x14ac:dyDescent="0.15">
      <c r="A70" s="43"/>
      <c r="B70" s="256"/>
      <c r="C70" s="73"/>
      <c r="D70" s="45"/>
      <c r="E70" s="80"/>
      <c r="F70" s="45"/>
      <c r="G70" s="632"/>
      <c r="H70" s="47"/>
      <c r="I70" s="48">
        <v>0.65</v>
      </c>
      <c r="J70" s="49">
        <v>0.35</v>
      </c>
      <c r="K70" s="49"/>
      <c r="L70" s="49"/>
      <c r="M70" s="49"/>
      <c r="N70" s="50">
        <f>SUM(I70:M70)</f>
        <v>1</v>
      </c>
      <c r="O70" s="51"/>
      <c r="P70" s="52">
        <v>8</v>
      </c>
      <c r="Q70" s="53">
        <v>8</v>
      </c>
      <c r="R70" s="53"/>
      <c r="S70" s="53"/>
      <c r="T70" s="53"/>
      <c r="U70" s="54">
        <f>ROUND(((P70*I70)+(Q70*J70)+(R70*K70)+(S70*L70)+(T70*M70)),3)</f>
        <v>8</v>
      </c>
      <c r="V70" s="55">
        <f>IF(U70&gt;=8,8,U70)</f>
        <v>8</v>
      </c>
      <c r="W70" s="57"/>
      <c r="X70" s="57"/>
      <c r="Y70" s="57"/>
      <c r="Z70" s="57"/>
      <c r="AA70" s="57"/>
      <c r="AB70" s="476">
        <f>(((((W70*I70)+(X70*J70)+(Y70*K70)+(Z70*L70)+(AA70*M70))/$L$2)))</f>
        <v>0</v>
      </c>
      <c r="AC70" s="536">
        <f>ROUND(12*AB70,3)</f>
        <v>0</v>
      </c>
      <c r="AD70" s="488">
        <f>IF(AC70&gt;=12,12,AC70)</f>
        <v>0</v>
      </c>
      <c r="AE70" s="59"/>
      <c r="AF70" s="59">
        <v>0.2</v>
      </c>
      <c r="AG70" s="263">
        <v>19.8</v>
      </c>
      <c r="AH70" s="60">
        <f>V70+AD70+AG70+AE70+AF70</f>
        <v>28</v>
      </c>
      <c r="AI70" s="55">
        <f>IF(AH70&gt;=40,40,AH70)</f>
        <v>28</v>
      </c>
      <c r="AJ70" s="61"/>
      <c r="AK70" s="62"/>
      <c r="AL70" s="63"/>
      <c r="AM70" s="64">
        <f>100%+AL70</f>
        <v>1</v>
      </c>
      <c r="AN70" s="65">
        <f>ROUNDUP((($E$2*AM70-$AN$4)*AJ70+$AN$4),-3)</f>
        <v>0</v>
      </c>
      <c r="AO70" s="66"/>
    </row>
    <row r="71" spans="1:41" s="22" customFormat="1" ht="26.25" customHeight="1" x14ac:dyDescent="0.15">
      <c r="A71" s="177"/>
      <c r="B71" s="241"/>
      <c r="C71" s="843"/>
      <c r="D71" s="844"/>
      <c r="E71" s="844"/>
      <c r="F71" s="845"/>
      <c r="G71" s="46"/>
      <c r="H71" s="47"/>
      <c r="I71" s="172"/>
      <c r="J71" s="217"/>
      <c r="K71" s="217"/>
      <c r="L71" s="217"/>
      <c r="M71" s="217"/>
      <c r="N71" s="50"/>
      <c r="O71" s="51"/>
      <c r="P71" s="234">
        <v>88</v>
      </c>
      <c r="Q71" s="54">
        <v>88</v>
      </c>
      <c r="R71" s="53"/>
      <c r="S71" s="54"/>
      <c r="T71" s="54"/>
      <c r="U71" s="496">
        <f>(I70*P71)+(J70*Q71)+(K70*R71)+(L70*S71)</f>
        <v>88</v>
      </c>
      <c r="V71" s="55"/>
      <c r="W71" s="57"/>
      <c r="X71" s="57"/>
      <c r="Y71" s="57"/>
      <c r="Z71" s="57"/>
      <c r="AA71" s="57"/>
      <c r="AB71" s="476"/>
      <c r="AC71" s="536"/>
      <c r="AD71" s="478"/>
      <c r="AE71" s="59"/>
      <c r="AF71" s="59"/>
      <c r="AG71" s="263"/>
      <c r="AH71" s="60"/>
      <c r="AI71" s="55"/>
      <c r="AJ71" s="61"/>
      <c r="AK71" s="62"/>
      <c r="AL71" s="63"/>
      <c r="AM71" s="64"/>
      <c r="AN71" s="65"/>
      <c r="AO71" s="66"/>
    </row>
    <row r="72" spans="1:41" s="22" customFormat="1" ht="51.75" customHeight="1" x14ac:dyDescent="0.15">
      <c r="A72" s="43"/>
      <c r="B72" s="256"/>
      <c r="C72" s="80"/>
      <c r="D72" s="80"/>
      <c r="E72" s="80"/>
      <c r="F72" s="45"/>
      <c r="G72" s="46"/>
      <c r="H72" s="47"/>
      <c r="I72" s="48">
        <v>0.51</v>
      </c>
      <c r="J72" s="49">
        <v>0.49</v>
      </c>
      <c r="K72" s="49"/>
      <c r="L72" s="49"/>
      <c r="M72" s="49"/>
      <c r="N72" s="50">
        <f>SUM(I72:M72)</f>
        <v>1</v>
      </c>
      <c r="O72" s="51"/>
      <c r="P72" s="52">
        <v>8</v>
      </c>
      <c r="Q72" s="53">
        <v>8</v>
      </c>
      <c r="R72" s="53"/>
      <c r="S72" s="53"/>
      <c r="T72" s="53"/>
      <c r="U72" s="54">
        <f>ROUND(((P72*I72)+(Q72*J72)+(R72*K72)+(S72*L72)+(T72*M72)),3)</f>
        <v>8</v>
      </c>
      <c r="V72" s="55">
        <f>IF(U72&gt;=8,8,U72)</f>
        <v>8</v>
      </c>
      <c r="W72" s="57"/>
      <c r="X72" s="57"/>
      <c r="Y72" s="57"/>
      <c r="Z72" s="57"/>
      <c r="AA72" s="57"/>
      <c r="AB72" s="476">
        <f>(((((W72*I72)+(X72*J72)+(Y72*K72)+(Z72*L72)+(AA72*M72))/$L$2)))</f>
        <v>0</v>
      </c>
      <c r="AC72" s="536">
        <f>ROUND(12*AB72,3)</f>
        <v>0</v>
      </c>
      <c r="AD72" s="488">
        <f>IF(AC72&gt;=12,12,AC72)</f>
        <v>0</v>
      </c>
      <c r="AE72" s="59"/>
      <c r="AF72" s="59">
        <v>0.3</v>
      </c>
      <c r="AG72" s="263">
        <v>19.8</v>
      </c>
      <c r="AH72" s="60">
        <f>V72+AD72+AG72+AE72+AF72</f>
        <v>28.1</v>
      </c>
      <c r="AI72" s="55">
        <f>IF(AH72&gt;=40,40,AH72)</f>
        <v>28.1</v>
      </c>
      <c r="AJ72" s="61"/>
      <c r="AK72" s="62"/>
      <c r="AL72" s="63"/>
      <c r="AM72" s="64">
        <f>100%+AL72</f>
        <v>1</v>
      </c>
      <c r="AN72" s="65">
        <f>ROUNDUP((($E$2*AM72-$AN$4)*AJ72+$AN$4),-3)</f>
        <v>0</v>
      </c>
      <c r="AO72" s="66"/>
    </row>
    <row r="73" spans="1:41" s="22" customFormat="1" ht="26.25" customHeight="1" x14ac:dyDescent="0.15">
      <c r="A73" s="177"/>
      <c r="B73" s="256"/>
      <c r="C73" s="843"/>
      <c r="D73" s="844"/>
      <c r="E73" s="844"/>
      <c r="F73" s="845"/>
      <c r="G73" s="46"/>
      <c r="H73" s="47"/>
      <c r="I73" s="172"/>
      <c r="J73" s="217"/>
      <c r="K73" s="217"/>
      <c r="L73" s="217"/>
      <c r="M73" s="217"/>
      <c r="N73" s="50"/>
      <c r="O73" s="51"/>
      <c r="P73" s="234">
        <v>88</v>
      </c>
      <c r="Q73" s="54">
        <v>88</v>
      </c>
      <c r="R73" s="54"/>
      <c r="S73" s="54"/>
      <c r="T73" s="54"/>
      <c r="U73" s="496">
        <f>(I72*P73)+(J72*Q73)+(K72*R73)+(L72*S73)</f>
        <v>88</v>
      </c>
      <c r="V73" s="55"/>
      <c r="W73" s="57"/>
      <c r="X73" s="57"/>
      <c r="Y73" s="57"/>
      <c r="Z73" s="57"/>
      <c r="AA73" s="57"/>
      <c r="AB73" s="476"/>
      <c r="AC73" s="536"/>
      <c r="AD73" s="478"/>
      <c r="AE73" s="59"/>
      <c r="AF73" s="59"/>
      <c r="AG73" s="263"/>
      <c r="AH73" s="60"/>
      <c r="AI73" s="55"/>
      <c r="AJ73" s="61"/>
      <c r="AK73" s="62"/>
      <c r="AL73" s="63"/>
      <c r="AM73" s="64"/>
      <c r="AN73" s="65"/>
      <c r="AO73" s="66"/>
    </row>
    <row r="74" spans="1:41" s="22" customFormat="1" ht="48.75" customHeight="1" x14ac:dyDescent="0.15">
      <c r="A74" s="43"/>
      <c r="B74" s="256"/>
      <c r="C74" s="45"/>
      <c r="D74" s="80"/>
      <c r="E74" s="664"/>
      <c r="F74" s="45"/>
      <c r="G74" s="46"/>
      <c r="H74" s="47"/>
      <c r="I74" s="48">
        <v>0.51</v>
      </c>
      <c r="J74" s="49">
        <v>0.49</v>
      </c>
      <c r="K74" s="217"/>
      <c r="L74" s="49"/>
      <c r="M74" s="49"/>
      <c r="N74" s="50">
        <f>SUM(I74:M74)</f>
        <v>1</v>
      </c>
      <c r="O74" s="51"/>
      <c r="P74" s="52">
        <v>8</v>
      </c>
      <c r="Q74" s="53">
        <v>8</v>
      </c>
      <c r="R74" s="53"/>
      <c r="S74" s="53"/>
      <c r="T74" s="53"/>
      <c r="U74" s="54">
        <f>ROUND(((P74*I74)+(Q74*J74)+(R74*K74)+(S74*L74)+(T74*M74)),3)</f>
        <v>8</v>
      </c>
      <c r="V74" s="55">
        <f>IF(U74&gt;=8,8,U74)</f>
        <v>8</v>
      </c>
      <c r="W74" s="57"/>
      <c r="X74" s="57"/>
      <c r="Y74" s="57"/>
      <c r="Z74" s="57"/>
      <c r="AA74" s="57"/>
      <c r="AB74" s="476">
        <f>(((((W74*I74)+(X74*J74)+(Y74*K74)+(Z74*L74)+(AA74*M74))/$L$2)))</f>
        <v>0</v>
      </c>
      <c r="AC74" s="536">
        <f>ROUND(12*AB74,3)</f>
        <v>0</v>
      </c>
      <c r="AD74" s="488">
        <f>IF(AC74&gt;=12,12,AC74)</f>
        <v>0</v>
      </c>
      <c r="AE74" s="59"/>
      <c r="AF74" s="59">
        <v>0.3</v>
      </c>
      <c r="AG74" s="263">
        <v>19.8</v>
      </c>
      <c r="AH74" s="60">
        <f>V74+AD74+AG74+AE74+AF74</f>
        <v>28.1</v>
      </c>
      <c r="AI74" s="55">
        <f>IF(AH74&gt;=40,40,AH74)</f>
        <v>28.1</v>
      </c>
      <c r="AJ74" s="61"/>
      <c r="AK74" s="62"/>
      <c r="AL74" s="63"/>
      <c r="AM74" s="64"/>
      <c r="AN74" s="65"/>
      <c r="AO74" s="66"/>
    </row>
    <row r="75" spans="1:41" s="22" customFormat="1" ht="26.25" customHeight="1" x14ac:dyDescent="0.15">
      <c r="A75" s="177"/>
      <c r="B75" s="241"/>
      <c r="C75" s="843" t="s">
        <v>1171</v>
      </c>
      <c r="D75" s="844"/>
      <c r="E75" s="844"/>
      <c r="F75" s="845"/>
      <c r="G75" s="46"/>
      <c r="H75" s="47"/>
      <c r="I75" s="172"/>
      <c r="J75" s="217"/>
      <c r="K75" s="217"/>
      <c r="L75" s="217"/>
      <c r="M75" s="217"/>
      <c r="N75" s="50"/>
      <c r="O75" s="51"/>
      <c r="P75" s="234">
        <v>88</v>
      </c>
      <c r="Q75" s="53">
        <v>88</v>
      </c>
      <c r="R75" s="53"/>
      <c r="S75" s="54"/>
      <c r="T75" s="54"/>
      <c r="U75" s="496">
        <f>(I74*P75)+(J74*Q75)+(K74*R75)+(L74*S75)</f>
        <v>88</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48.75" customHeight="1" x14ac:dyDescent="0.15">
      <c r="A76" s="43"/>
      <c r="B76" s="256"/>
      <c r="C76" s="45"/>
      <c r="D76" s="45"/>
      <c r="E76" s="80"/>
      <c r="F76" s="104"/>
      <c r="G76" s="46"/>
      <c r="H76" s="47"/>
      <c r="I76" s="48">
        <v>0.6</v>
      </c>
      <c r="J76" s="49">
        <v>0.4</v>
      </c>
      <c r="K76" s="49"/>
      <c r="L76" s="49"/>
      <c r="M76" s="49"/>
      <c r="N76" s="50">
        <f>SUM(I76:M76)</f>
        <v>1</v>
      </c>
      <c r="O76" s="51"/>
      <c r="P76" s="52">
        <v>8</v>
      </c>
      <c r="Q76" s="53">
        <v>8</v>
      </c>
      <c r="R76" s="53"/>
      <c r="S76" s="53"/>
      <c r="T76" s="53"/>
      <c r="U76" s="54">
        <f>ROUND(((P76*I76)+(Q76*J76)+(R76*K76)+(S76*L76)+(T76*M76)),3)</f>
        <v>8</v>
      </c>
      <c r="V76" s="55">
        <f>IF(U76&gt;=8,8,U76)</f>
        <v>8</v>
      </c>
      <c r="W76" s="57"/>
      <c r="X76" s="57"/>
      <c r="Y76" s="57"/>
      <c r="Z76" s="57"/>
      <c r="AA76" s="57"/>
      <c r="AB76" s="476">
        <f>(((((W76*I76)+(X76*J76)+(Y76*K76)+(Z76*L76)+(AA76*M76))/$L$2)))</f>
        <v>0</v>
      </c>
      <c r="AC76" s="536">
        <f>ROUND(12*AB76,3)</f>
        <v>0</v>
      </c>
      <c r="AD76" s="488">
        <f>IF(AC76&gt;=12,12,AC76)</f>
        <v>0</v>
      </c>
      <c r="AE76" s="59"/>
      <c r="AF76" s="59">
        <v>0.3</v>
      </c>
      <c r="AG76" s="263">
        <v>19.8</v>
      </c>
      <c r="AH76" s="60">
        <f>V76+AD76+AG76+AE76+AF76</f>
        <v>28.1</v>
      </c>
      <c r="AI76" s="55">
        <f>IF(AH76&gt;=40,40,AH76)</f>
        <v>28.1</v>
      </c>
      <c r="AJ76" s="61"/>
      <c r="AK76" s="62"/>
      <c r="AL76" s="63"/>
      <c r="AM76" s="64">
        <f>100%+AL76</f>
        <v>1</v>
      </c>
      <c r="AN76" s="65">
        <f>ROUNDUP((($E$2*AM76-$AN$4)*AJ76+$AN$4),-3)</f>
        <v>0</v>
      </c>
      <c r="AO76" s="66"/>
    </row>
    <row r="77" spans="1:41" s="22" customFormat="1" ht="26.25" customHeight="1" x14ac:dyDescent="0.15">
      <c r="A77" s="177"/>
      <c r="B77" s="256"/>
      <c r="C77" s="843" t="s">
        <v>1171</v>
      </c>
      <c r="D77" s="844"/>
      <c r="E77" s="844"/>
      <c r="F77" s="845"/>
      <c r="G77" s="46"/>
      <c r="H77" s="47"/>
      <c r="I77" s="172"/>
      <c r="J77" s="217"/>
      <c r="K77" s="217"/>
      <c r="L77" s="217"/>
      <c r="M77" s="217"/>
      <c r="N77" s="50"/>
      <c r="O77" s="51"/>
      <c r="P77" s="234">
        <v>88</v>
      </c>
      <c r="Q77" s="54">
        <v>88</v>
      </c>
      <c r="R77" s="54"/>
      <c r="S77" s="54"/>
      <c r="T77" s="54"/>
      <c r="U77" s="496">
        <f>(I76*P77)+(J76*Q77)+(K76*R77)+(L76*S77)</f>
        <v>88</v>
      </c>
      <c r="V77" s="55"/>
      <c r="W77" s="57"/>
      <c r="X77" s="57"/>
      <c r="Y77" s="57"/>
      <c r="Z77" s="57"/>
      <c r="AA77" s="57"/>
      <c r="AB77" s="476"/>
      <c r="AC77" s="536"/>
      <c r="AD77" s="478"/>
      <c r="AE77" s="59"/>
      <c r="AF77" s="59"/>
      <c r="AG77" s="263"/>
      <c r="AH77" s="60"/>
      <c r="AI77" s="55"/>
      <c r="AJ77" s="61"/>
      <c r="AK77" s="62"/>
      <c r="AL77" s="63"/>
      <c r="AM77" s="64"/>
      <c r="AN77" s="65"/>
      <c r="AO77" s="66"/>
    </row>
    <row r="78" spans="1:41" s="22" customFormat="1" ht="51.75" customHeight="1" x14ac:dyDescent="0.15">
      <c r="A78" s="43"/>
      <c r="B78" s="256"/>
      <c r="C78" s="80"/>
      <c r="D78" s="80"/>
      <c r="E78" s="80"/>
      <c r="F78" s="80"/>
      <c r="G78" s="632"/>
      <c r="H78" s="47"/>
      <c r="I78" s="48">
        <v>0.6</v>
      </c>
      <c r="J78" s="49">
        <v>0.4</v>
      </c>
      <c r="K78" s="49"/>
      <c r="L78" s="49"/>
      <c r="M78" s="49"/>
      <c r="N78" s="50">
        <f>SUM(I78:M78)</f>
        <v>1</v>
      </c>
      <c r="O78" s="51"/>
      <c r="P78" s="52">
        <v>8</v>
      </c>
      <c r="Q78" s="53">
        <v>8</v>
      </c>
      <c r="R78" s="53"/>
      <c r="S78" s="53"/>
      <c r="T78" s="53"/>
      <c r="U78" s="54">
        <f>ROUND(((P78*I78)+(Q78*J78)+(R78*K78)+(S78*L78)+(T78*M78)),3)</f>
        <v>8</v>
      </c>
      <c r="V78" s="55">
        <f>IF(U78&gt;=8,8,U78)</f>
        <v>8</v>
      </c>
      <c r="W78" s="57"/>
      <c r="X78" s="57"/>
      <c r="Y78" s="57"/>
      <c r="Z78" s="57"/>
      <c r="AA78" s="57"/>
      <c r="AB78" s="476">
        <f>(((((W78*I78)+(X78*J78)+(Y78*K78)+(Z78*L78)+(AA78*M78))/$L$2)))</f>
        <v>0</v>
      </c>
      <c r="AC78" s="536">
        <f>ROUND(12*AB78,3)</f>
        <v>0</v>
      </c>
      <c r="AD78" s="488">
        <f>IF(AC78&gt;=12,12,AC78)</f>
        <v>0</v>
      </c>
      <c r="AE78" s="59"/>
      <c r="AF78" s="59">
        <v>0.3</v>
      </c>
      <c r="AG78" s="263">
        <v>19.8</v>
      </c>
      <c r="AH78" s="60">
        <f>V78+AD78+AG78+AE78+AF78</f>
        <v>28.1</v>
      </c>
      <c r="AI78" s="55">
        <f>IF(AH78&gt;=40,40,AH78)</f>
        <v>28.1</v>
      </c>
      <c r="AJ78" s="61"/>
      <c r="AK78" s="62"/>
      <c r="AL78" s="63"/>
      <c r="AM78" s="64">
        <f>100%+AL78</f>
        <v>1</v>
      </c>
      <c r="AN78" s="65">
        <f>ROUNDUP((($E$2*AM78-$AN$4)*AJ78+$AN$4),-3)</f>
        <v>0</v>
      </c>
      <c r="AO78" s="66"/>
    </row>
    <row r="79" spans="1:41" s="22" customFormat="1" ht="26.25" customHeight="1" x14ac:dyDescent="0.15">
      <c r="A79" s="177"/>
      <c r="B79" s="256"/>
      <c r="C79" s="843" t="s">
        <v>1171</v>
      </c>
      <c r="D79" s="844"/>
      <c r="E79" s="844"/>
      <c r="F79" s="845"/>
      <c r="G79" s="46"/>
      <c r="H79" s="47"/>
      <c r="I79" s="172"/>
      <c r="J79" s="217"/>
      <c r="K79" s="217"/>
      <c r="L79" s="217"/>
      <c r="M79" s="217"/>
      <c r="N79" s="50"/>
      <c r="O79" s="51"/>
      <c r="P79" s="234">
        <v>88</v>
      </c>
      <c r="Q79" s="54">
        <v>88</v>
      </c>
      <c r="R79" s="54"/>
      <c r="S79" s="54"/>
      <c r="T79" s="54"/>
      <c r="U79" s="496">
        <f>(I78*P79)+(J78*Q79)+(K78*R79)+(L78*S79)</f>
        <v>88</v>
      </c>
      <c r="V79" s="55"/>
      <c r="W79" s="57"/>
      <c r="X79" s="57"/>
      <c r="Y79" s="57"/>
      <c r="Z79" s="57"/>
      <c r="AA79" s="57"/>
      <c r="AB79" s="476"/>
      <c r="AC79" s="536"/>
      <c r="AD79" s="478"/>
      <c r="AE79" s="59"/>
      <c r="AF79" s="59"/>
      <c r="AG79" s="263"/>
      <c r="AH79" s="60"/>
      <c r="AI79" s="55"/>
      <c r="AJ79" s="61"/>
      <c r="AK79" s="62"/>
      <c r="AL79" s="63"/>
      <c r="AM79" s="64"/>
      <c r="AN79" s="65"/>
      <c r="AO79" s="66"/>
    </row>
    <row r="80" spans="1:41" s="22" customFormat="1" ht="48.75" customHeight="1" x14ac:dyDescent="0.15">
      <c r="A80" s="43"/>
      <c r="B80" s="256"/>
      <c r="C80" s="80"/>
      <c r="D80" s="82"/>
      <c r="E80" s="80"/>
      <c r="F80" s="82"/>
      <c r="G80" s="632"/>
      <c r="H80" s="47"/>
      <c r="I80" s="48">
        <v>0.6</v>
      </c>
      <c r="J80" s="49">
        <v>0.4</v>
      </c>
      <c r="K80" s="49"/>
      <c r="L80" s="49"/>
      <c r="M80" s="49"/>
      <c r="N80" s="50">
        <f>SUM(I80:M80)</f>
        <v>1</v>
      </c>
      <c r="O80" s="51"/>
      <c r="P80" s="52">
        <v>8</v>
      </c>
      <c r="Q80" s="53">
        <v>8</v>
      </c>
      <c r="R80" s="53"/>
      <c r="S80" s="53"/>
      <c r="T80" s="53"/>
      <c r="U80" s="54">
        <f>ROUND(((P80*I80)+(Q80*J80)+(R80*K80)+(S80*L80)+(T80*M80)),3)</f>
        <v>8</v>
      </c>
      <c r="V80" s="55">
        <f>IF(U80&gt;=8,8,U80)</f>
        <v>8</v>
      </c>
      <c r="W80" s="57"/>
      <c r="X80" s="57"/>
      <c r="Y80" s="57"/>
      <c r="Z80" s="57"/>
      <c r="AA80" s="57"/>
      <c r="AB80" s="476">
        <f>(((((W80*I80)+(X80*J80)+(Y80*K80)+(Z80*L80)+(AA80*M80))/$L$2)))</f>
        <v>0</v>
      </c>
      <c r="AC80" s="536">
        <f>ROUND(12*AB80,3)</f>
        <v>0</v>
      </c>
      <c r="AD80" s="488">
        <f>IF(AC80&gt;=12,12,AC80)</f>
        <v>0</v>
      </c>
      <c r="AE80" s="59"/>
      <c r="AF80" s="59">
        <v>0.3</v>
      </c>
      <c r="AG80" s="263">
        <v>19.8</v>
      </c>
      <c r="AH80" s="60">
        <f>V80+AD80+AG80+AE80+AF80</f>
        <v>28.1</v>
      </c>
      <c r="AI80" s="55">
        <f>IF(AH80&gt;=40,40,AH80)</f>
        <v>28.1</v>
      </c>
      <c r="AJ80" s="61"/>
      <c r="AK80" s="62"/>
      <c r="AL80" s="63"/>
      <c r="AM80" s="64">
        <f>100%+AL80</f>
        <v>1</v>
      </c>
      <c r="AN80" s="65">
        <f>ROUNDUP((($E$2*AM80-$AN$4)*AJ80+$AN$4),-3)</f>
        <v>0</v>
      </c>
      <c r="AO80" s="66"/>
    </row>
    <row r="81" spans="1:41" s="22" customFormat="1" ht="26.25" customHeight="1" x14ac:dyDescent="0.15">
      <c r="A81" s="177"/>
      <c r="B81" s="256"/>
      <c r="C81" s="843" t="s">
        <v>1171</v>
      </c>
      <c r="D81" s="844"/>
      <c r="E81" s="844"/>
      <c r="F81" s="845"/>
      <c r="G81" s="46"/>
      <c r="H81" s="47"/>
      <c r="I81" s="172"/>
      <c r="J81" s="217"/>
      <c r="K81" s="217"/>
      <c r="L81" s="217"/>
      <c r="M81" s="217"/>
      <c r="N81" s="50"/>
      <c r="O81" s="51"/>
      <c r="P81" s="234">
        <v>88</v>
      </c>
      <c r="Q81" s="54">
        <v>88</v>
      </c>
      <c r="R81" s="54"/>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48.75" customHeight="1" x14ac:dyDescent="0.15">
      <c r="A82" s="43"/>
      <c r="B82" s="256"/>
      <c r="C82" s="73"/>
      <c r="D82" s="45"/>
      <c r="E82" s="45"/>
      <c r="F82" s="45"/>
      <c r="G82" s="46"/>
      <c r="H82" s="47"/>
      <c r="I82" s="48">
        <v>0.65</v>
      </c>
      <c r="J82" s="49">
        <v>0.35</v>
      </c>
      <c r="K82" s="49"/>
      <c r="L82" s="49"/>
      <c r="M82" s="49"/>
      <c r="N82" s="527">
        <f>SUM(I82:M82)</f>
        <v>1</v>
      </c>
      <c r="O82" s="51"/>
      <c r="P82" s="52">
        <v>8</v>
      </c>
      <c r="Q82" s="53">
        <v>8</v>
      </c>
      <c r="R82" s="53"/>
      <c r="S82" s="53"/>
      <c r="T82" s="53"/>
      <c r="U82" s="54">
        <f>ROUND(((P82*I82)+(Q82*J82)+(R82*K82)+(S82*L82)+(T82*M82)),3)</f>
        <v>8</v>
      </c>
      <c r="V82" s="55">
        <f>IF(U82&gt;=8,8,U82)</f>
        <v>8</v>
      </c>
      <c r="W82" s="57"/>
      <c r="X82" s="57"/>
      <c r="Y82" s="57"/>
      <c r="Z82" s="57"/>
      <c r="AA82" s="57"/>
      <c r="AB82" s="476">
        <f>(((((W82*I82)+(X82*J82)+(Y82*K82)+(Z82*L82)+(AA82*M82))/$L$2)))</f>
        <v>0</v>
      </c>
      <c r="AC82" s="536">
        <f>ROUND(12*AB82,3)</f>
        <v>0</v>
      </c>
      <c r="AD82" s="488">
        <f>IF(AC82&gt;=12,12,AC82)</f>
        <v>0</v>
      </c>
      <c r="AE82" s="59"/>
      <c r="AF82" s="59">
        <v>0.2</v>
      </c>
      <c r="AG82" s="263">
        <v>19.8</v>
      </c>
      <c r="AH82" s="60">
        <f>V82+AD82+AG82+AE82+AF82</f>
        <v>28</v>
      </c>
      <c r="AI82" s="55">
        <f>IF(AH82&gt;=40,40,AH82)</f>
        <v>28</v>
      </c>
      <c r="AJ82" s="61"/>
      <c r="AK82" s="62"/>
      <c r="AL82" s="63"/>
      <c r="AM82" s="64">
        <f>100%+AL82</f>
        <v>1</v>
      </c>
      <c r="AN82" s="65">
        <f>ROUNDUP((($E$2*AM82-$AN$4)*AJ82+$AN$4),-3)</f>
        <v>0</v>
      </c>
      <c r="AO82" s="66"/>
    </row>
    <row r="83" spans="1:41" s="22" customFormat="1" ht="26.25" customHeight="1" x14ac:dyDescent="0.15">
      <c r="A83" s="177"/>
      <c r="B83" s="256"/>
      <c r="C83" s="843" t="s">
        <v>1171</v>
      </c>
      <c r="D83" s="844"/>
      <c r="E83" s="844"/>
      <c r="F83" s="845"/>
      <c r="G83" s="46"/>
      <c r="H83" s="47"/>
      <c r="I83" s="172"/>
      <c r="J83" s="217"/>
      <c r="K83" s="217"/>
      <c r="L83" s="217"/>
      <c r="M83" s="217"/>
      <c r="N83" s="50"/>
      <c r="O83" s="51"/>
      <c r="P83" s="234">
        <v>88</v>
      </c>
      <c r="Q83" s="54">
        <v>88</v>
      </c>
      <c r="R83" s="54"/>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58.5" customHeight="1" x14ac:dyDescent="0.15">
      <c r="A84" s="43"/>
      <c r="B84" s="256"/>
      <c r="C84" s="80"/>
      <c r="D84" s="80"/>
      <c r="E84" s="80"/>
      <c r="F84" s="80"/>
      <c r="G84" s="542"/>
      <c r="H84" s="47"/>
      <c r="I84" s="48">
        <v>0.6</v>
      </c>
      <c r="J84" s="49">
        <v>0.4</v>
      </c>
      <c r="K84" s="49"/>
      <c r="L84" s="49"/>
      <c r="M84" s="49"/>
      <c r="N84" s="50">
        <f>SUM(I84:M84)</f>
        <v>1</v>
      </c>
      <c r="O84" s="51"/>
      <c r="P84" s="52">
        <v>8</v>
      </c>
      <c r="Q84" s="53">
        <v>8</v>
      </c>
      <c r="R84" s="53"/>
      <c r="S84" s="53"/>
      <c r="T84" s="53"/>
      <c r="U84" s="54">
        <f>ROUND(((P84*I84)+(Q84*J84)+(R84*K84)+(S84*L84)+(T84*M84)),3)</f>
        <v>8</v>
      </c>
      <c r="V84" s="55">
        <f>IF(U84&gt;=8,8,U84)</f>
        <v>8</v>
      </c>
      <c r="W84" s="57"/>
      <c r="X84" s="57"/>
      <c r="Y84" s="57"/>
      <c r="Z84" s="57"/>
      <c r="AA84" s="57"/>
      <c r="AB84" s="476">
        <f>(((((W84*I84)+(X84*J84)+(Y84*K84)+(Z84*L84)+(AA84*M84))/$L$2)))</f>
        <v>0</v>
      </c>
      <c r="AC84" s="536">
        <f>ROUND(12*AB84,3)</f>
        <v>0</v>
      </c>
      <c r="AD84" s="488">
        <f>IF(AC84&gt;=12,12,AC84)</f>
        <v>0</v>
      </c>
      <c r="AE84" s="59"/>
      <c r="AF84" s="59">
        <v>0.3</v>
      </c>
      <c r="AG84" s="263">
        <v>19.8</v>
      </c>
      <c r="AH84" s="60">
        <f>V84+AD84+AG84+AE84+AF84</f>
        <v>28.1</v>
      </c>
      <c r="AI84" s="55">
        <f>IF(AH84&gt;=40,40,AH84)</f>
        <v>28.1</v>
      </c>
      <c r="AJ84" s="61"/>
      <c r="AK84" s="62"/>
      <c r="AL84" s="63"/>
      <c r="AM84" s="64">
        <f>100%+AL84</f>
        <v>1</v>
      </c>
      <c r="AN84" s="65">
        <f>ROUNDUP((($E$2*AM84-$AN$4)*AJ84+$AN$4),-3)</f>
        <v>0</v>
      </c>
      <c r="AO84" s="66"/>
    </row>
    <row r="85" spans="1:41" s="22" customFormat="1" ht="26.25" customHeight="1" x14ac:dyDescent="0.15">
      <c r="A85" s="177"/>
      <c r="B85" s="256"/>
      <c r="C85" s="843" t="s">
        <v>1171</v>
      </c>
      <c r="D85" s="844"/>
      <c r="E85" s="844"/>
      <c r="F85" s="845"/>
      <c r="G85" s="46"/>
      <c r="H85" s="47"/>
      <c r="I85" s="172"/>
      <c r="J85" s="217"/>
      <c r="K85" s="217"/>
      <c r="L85" s="217"/>
      <c r="M85" s="217"/>
      <c r="N85" s="50"/>
      <c r="O85" s="51"/>
      <c r="P85" s="234">
        <v>88</v>
      </c>
      <c r="Q85" s="234">
        <v>88</v>
      </c>
      <c r="R85" s="54"/>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48.75" customHeight="1" x14ac:dyDescent="0.15">
      <c r="A86" s="43"/>
      <c r="B86" s="256"/>
      <c r="C86" s="80"/>
      <c r="D86" s="80"/>
      <c r="E86" s="80"/>
      <c r="F86" s="45"/>
      <c r="G86" s="80"/>
      <c r="H86" s="47"/>
      <c r="I86" s="48">
        <v>0.5</v>
      </c>
      <c r="J86" s="49">
        <v>0.4</v>
      </c>
      <c r="K86" s="49">
        <v>0.1</v>
      </c>
      <c r="L86" s="49"/>
      <c r="M86" s="49"/>
      <c r="N86" s="50">
        <f>SUM(I86:M86)</f>
        <v>1</v>
      </c>
      <c r="O86" s="51"/>
      <c r="P86" s="53">
        <v>8</v>
      </c>
      <c r="Q86" s="53">
        <v>8</v>
      </c>
      <c r="R86" s="53">
        <v>8</v>
      </c>
      <c r="S86" s="53">
        <v>8</v>
      </c>
      <c r="T86" s="53"/>
      <c r="U86" s="54">
        <f>ROUND(((P86*I86)+(Q86*J86)+(R86*K86)+(S86*L86)+(T86*M86)),3)</f>
        <v>8</v>
      </c>
      <c r="V86" s="55">
        <f>IF(U86&gt;=8,8,U86)</f>
        <v>8</v>
      </c>
      <c r="W86" s="57"/>
      <c r="X86" s="57"/>
      <c r="Y86" s="57"/>
      <c r="Z86" s="57"/>
      <c r="AA86" s="57"/>
      <c r="AB86" s="476">
        <f>(((((W86*I86)+(X86*J86)+(Y86*K86)+(Z86*L86)+(AA86*M86))/$L$2)))</f>
        <v>0</v>
      </c>
      <c r="AC86" s="536">
        <f>12*AB86</f>
        <v>0</v>
      </c>
      <c r="AD86" s="488">
        <f>IF(AC86&gt;=12,12,AC86)</f>
        <v>0</v>
      </c>
      <c r="AE86" s="59"/>
      <c r="AF86" s="59">
        <v>0.3</v>
      </c>
      <c r="AG86" s="263">
        <v>19.8</v>
      </c>
      <c r="AH86" s="60">
        <f>V86+AD86+AG86+AE86+AF86</f>
        <v>28.1</v>
      </c>
      <c r="AI86" s="55">
        <f>IF(AH86&gt;=40,40,AH86)</f>
        <v>28.1</v>
      </c>
      <c r="AJ86" s="61"/>
      <c r="AK86" s="62"/>
      <c r="AL86" s="63"/>
      <c r="AM86" s="64">
        <f>100%+AL86</f>
        <v>1</v>
      </c>
      <c r="AN86" s="65">
        <f>ROUNDUP((($E$2*AM86-$AN$4)*AJ86+$AN$4),-3)</f>
        <v>0</v>
      </c>
      <c r="AO86" s="66"/>
    </row>
    <row r="87" spans="1:41" s="22" customFormat="1" ht="26.25" customHeight="1" x14ac:dyDescent="0.15">
      <c r="A87" s="177"/>
      <c r="B87" s="256"/>
      <c r="C87" s="843" t="s">
        <v>1171</v>
      </c>
      <c r="D87" s="844"/>
      <c r="E87" s="844"/>
      <c r="F87" s="845"/>
      <c r="G87" s="46"/>
      <c r="H87" s="47"/>
      <c r="I87" s="172"/>
      <c r="J87" s="217"/>
      <c r="K87" s="217"/>
      <c r="L87" s="217"/>
      <c r="M87" s="217"/>
      <c r="N87" s="50"/>
      <c r="O87" s="51"/>
      <c r="P87" s="234">
        <v>88</v>
      </c>
      <c r="Q87" s="54">
        <v>88</v>
      </c>
      <c r="R87" s="54">
        <v>88</v>
      </c>
      <c r="S87" s="54"/>
      <c r="T87" s="54"/>
      <c r="U87" s="496">
        <f>(I86*P87)+(J86*Q87)+(K86*R87)+(L86*S87)</f>
        <v>88</v>
      </c>
      <c r="V87" s="55"/>
      <c r="W87" s="57"/>
      <c r="X87" s="57"/>
      <c r="Y87" s="57"/>
      <c r="Z87" s="57"/>
      <c r="AA87" s="57"/>
      <c r="AB87" s="476"/>
      <c r="AC87" s="536"/>
      <c r="AD87" s="478"/>
      <c r="AE87" s="59"/>
      <c r="AF87" s="59"/>
      <c r="AG87" s="263"/>
      <c r="AH87" s="60"/>
      <c r="AI87" s="55"/>
      <c r="AJ87" s="61"/>
      <c r="AK87" s="62"/>
      <c r="AL87" s="63"/>
      <c r="AM87" s="64"/>
      <c r="AN87" s="65"/>
      <c r="AO87" s="66"/>
    </row>
    <row r="88" spans="1:41" s="22" customFormat="1" ht="58.5" customHeight="1" x14ac:dyDescent="0.15">
      <c r="A88" s="43"/>
      <c r="B88" s="256"/>
      <c r="C88" s="45"/>
      <c r="D88" s="80"/>
      <c r="E88" s="80"/>
      <c r="F88" s="80"/>
      <c r="G88" s="46"/>
      <c r="H88" s="47"/>
      <c r="I88" s="48">
        <v>0.65</v>
      </c>
      <c r="J88" s="49">
        <v>0.35</v>
      </c>
      <c r="K88" s="49"/>
      <c r="L88" s="49"/>
      <c r="M88" s="49"/>
      <c r="N88" s="50">
        <f>SUM(I88:M88)</f>
        <v>1</v>
      </c>
      <c r="O88" s="51"/>
      <c r="P88" s="52">
        <v>8</v>
      </c>
      <c r="Q88" s="53">
        <v>8</v>
      </c>
      <c r="R88" s="53"/>
      <c r="S88" s="53"/>
      <c r="T88" s="53"/>
      <c r="U88" s="54">
        <f>ROUND(((P88*I88)+(Q88*J88)+(R88*K88)+(S88*L88)+(T88*M88)),3)</f>
        <v>8</v>
      </c>
      <c r="V88" s="55">
        <f>IF(U88&gt;=8,8,U88)</f>
        <v>8</v>
      </c>
      <c r="W88" s="57"/>
      <c r="X88" s="57"/>
      <c r="Y88" s="57"/>
      <c r="Z88" s="57"/>
      <c r="AA88" s="57"/>
      <c r="AB88" s="476">
        <f>(((((W88*I88)+(X88*J88)+(Y88*K88)+(Z88*L88)+(AA88*M88))/$L$2)))</f>
        <v>0</v>
      </c>
      <c r="AC88" s="536">
        <f>12*AB88</f>
        <v>0</v>
      </c>
      <c r="AD88" s="488">
        <f>IF(AC88&gt;=12,12,AC88)</f>
        <v>0</v>
      </c>
      <c r="AE88" s="59"/>
      <c r="AF88" s="59">
        <v>0.3</v>
      </c>
      <c r="AG88" s="263">
        <v>19.8</v>
      </c>
      <c r="AH88" s="60">
        <f>V88+AD88+AG88+AE88+AF88</f>
        <v>28.1</v>
      </c>
      <c r="AI88" s="55">
        <f>IF(AH88&gt;=40,40,AH88)</f>
        <v>28.1</v>
      </c>
      <c r="AJ88" s="61"/>
      <c r="AK88" s="62"/>
      <c r="AL88" s="63"/>
      <c r="AM88" s="64">
        <f>100%+AL88</f>
        <v>1</v>
      </c>
      <c r="AN88" s="65">
        <f>ROUNDUP((($E$2*AM88-$AN$4)*AJ88+$AN$4),-3)</f>
        <v>0</v>
      </c>
      <c r="AO88" s="66"/>
    </row>
    <row r="89" spans="1:41" s="22" customFormat="1" ht="26.25" customHeight="1" x14ac:dyDescent="0.15">
      <c r="A89" s="177"/>
      <c r="B89" s="256"/>
      <c r="C89" s="843" t="s">
        <v>1171</v>
      </c>
      <c r="D89" s="844"/>
      <c r="E89" s="844"/>
      <c r="F89" s="845"/>
      <c r="G89" s="46"/>
      <c r="H89" s="47"/>
      <c r="I89" s="172"/>
      <c r="J89" s="217"/>
      <c r="K89" s="217"/>
      <c r="L89" s="217"/>
      <c r="M89" s="217"/>
      <c r="N89" s="50"/>
      <c r="O89" s="51"/>
      <c r="P89" s="234">
        <v>88</v>
      </c>
      <c r="Q89" s="54">
        <v>88</v>
      </c>
      <c r="R89" s="54"/>
      <c r="S89" s="54"/>
      <c r="T89" s="54"/>
      <c r="U89" s="496">
        <f>(I88*P89)+(J88*Q89)+(K88*R89)+(L88*S89)</f>
        <v>88</v>
      </c>
      <c r="V89" s="55"/>
      <c r="W89" s="57"/>
      <c r="X89" s="57"/>
      <c r="Y89" s="57"/>
      <c r="Z89" s="57"/>
      <c r="AA89" s="57"/>
      <c r="AB89" s="476"/>
      <c r="AC89" s="536"/>
      <c r="AD89" s="478"/>
      <c r="AE89" s="59"/>
      <c r="AF89" s="59"/>
      <c r="AG89" s="263"/>
      <c r="AH89" s="60"/>
      <c r="AI89" s="55"/>
      <c r="AJ89" s="61"/>
      <c r="AK89" s="62"/>
      <c r="AL89" s="63"/>
      <c r="AM89" s="64"/>
      <c r="AN89" s="65"/>
      <c r="AO89" s="66"/>
    </row>
    <row r="90" spans="1:41" s="22" customFormat="1" ht="48.75" customHeight="1" x14ac:dyDescent="0.15">
      <c r="A90" s="43"/>
      <c r="B90" s="44"/>
      <c r="C90" s="220" t="s">
        <v>1373</v>
      </c>
      <c r="D90" s="112" t="s">
        <v>1572</v>
      </c>
      <c r="E90" s="45"/>
      <c r="F90" s="80"/>
      <c r="G90" s="542"/>
      <c r="H90" s="47"/>
      <c r="I90" s="48">
        <v>0.5</v>
      </c>
      <c r="J90" s="49">
        <v>0.5</v>
      </c>
      <c r="K90" s="49"/>
      <c r="L90" s="49"/>
      <c r="M90" s="49"/>
      <c r="N90" s="50">
        <f>SUM(I90:M90)</f>
        <v>1</v>
      </c>
      <c r="O90" s="51"/>
      <c r="P90" s="52">
        <v>7.8</v>
      </c>
      <c r="Q90" s="53">
        <v>8</v>
      </c>
      <c r="R90" s="53"/>
      <c r="S90" s="53"/>
      <c r="T90" s="53"/>
      <c r="U90" s="54">
        <f>ROUND(((P90*I90)+(Q90*J90)+(R90*K90)+(S90*L90)+(T90*M90)),3)</f>
        <v>7.9</v>
      </c>
      <c r="V90" s="55">
        <f>IF(U90&gt;=8,8,U90)</f>
        <v>7.9</v>
      </c>
      <c r="W90" s="57"/>
      <c r="X90" s="57"/>
      <c r="Y90" s="57"/>
      <c r="Z90" s="57"/>
      <c r="AA90" s="57"/>
      <c r="AB90" s="476">
        <f>(((((W90*I90)+(X90*J90)+(Y90*K90)+(Z90*L90)+(AA90*M90))/$L$2)))</f>
        <v>0</v>
      </c>
      <c r="AC90" s="536">
        <f>12*AB90</f>
        <v>0</v>
      </c>
      <c r="AD90" s="488">
        <f>IF(AC90&gt;=12,12,AC90)</f>
        <v>0</v>
      </c>
      <c r="AE90" s="59"/>
      <c r="AF90" s="59">
        <v>0.3</v>
      </c>
      <c r="AG90" s="263">
        <v>19.8</v>
      </c>
      <c r="AH90" s="60">
        <f>V90+AD90+AG90+AE90+AF90</f>
        <v>28.000000000000004</v>
      </c>
      <c r="AI90" s="55">
        <f>IF(AH90&gt;=40,40,AH90)</f>
        <v>28.000000000000004</v>
      </c>
      <c r="AJ90" s="61"/>
      <c r="AK90" s="62"/>
      <c r="AL90" s="63"/>
      <c r="AM90" s="64">
        <f>100%+AL90</f>
        <v>1</v>
      </c>
      <c r="AN90" s="65">
        <f>ROUNDUP((($E$2*AM90-$AN$4)*AJ90+$AN$4),-3)</f>
        <v>0</v>
      </c>
      <c r="AO90" s="66"/>
    </row>
    <row r="91" spans="1:41" s="22" customFormat="1" ht="48.75" customHeight="1" x14ac:dyDescent="0.15">
      <c r="A91" s="43"/>
      <c r="B91" s="256" t="s">
        <v>1376</v>
      </c>
      <c r="C91" s="495" t="s">
        <v>1369</v>
      </c>
      <c r="D91" s="45"/>
      <c r="E91" s="45"/>
      <c r="F91" s="45"/>
      <c r="G91" s="46"/>
      <c r="H91" s="47"/>
      <c r="I91" s="48">
        <v>0.6</v>
      </c>
      <c r="J91" s="49">
        <v>0.4</v>
      </c>
      <c r="K91" s="49"/>
      <c r="L91" s="217"/>
      <c r="M91" s="49"/>
      <c r="N91" s="50">
        <f>SUM(I91:M91)</f>
        <v>1</v>
      </c>
      <c r="O91" s="51"/>
      <c r="P91" s="52">
        <v>8</v>
      </c>
      <c r="Q91" s="53">
        <v>8</v>
      </c>
      <c r="R91" s="53">
        <v>8</v>
      </c>
      <c r="S91" s="53"/>
      <c r="T91" s="53"/>
      <c r="U91" s="54">
        <f>ROUND(((P91*I91)+(Q91*J91)+(R91*K91)+(S91*L91)+(T91*M91)),3)</f>
        <v>8</v>
      </c>
      <c r="V91" s="55">
        <f>IF(U91&gt;=8,8,U91)</f>
        <v>8</v>
      </c>
      <c r="W91" s="57"/>
      <c r="X91" s="57"/>
      <c r="Y91" s="57"/>
      <c r="Z91" s="57"/>
      <c r="AA91" s="57"/>
      <c r="AB91" s="476">
        <f>(((((W91*I91)+(X91*J91)+(Y91*K91)+(Z91*L91)+(AA91*M91))/$L$2)))</f>
        <v>0</v>
      </c>
      <c r="AC91" s="536">
        <f>12*AB91</f>
        <v>0</v>
      </c>
      <c r="AD91" s="488">
        <f>IF(AC91&gt;=12,12,AC91)</f>
        <v>0</v>
      </c>
      <c r="AE91" s="182"/>
      <c r="AF91" s="59">
        <v>0.3</v>
      </c>
      <c r="AG91" s="263">
        <v>19.8</v>
      </c>
      <c r="AH91" s="60">
        <f>V91+AD91+AG91+AE91+AF91</f>
        <v>28.1</v>
      </c>
      <c r="AI91" s="55">
        <f>IF(AH91&gt;=40,40,AH91)</f>
        <v>28.1</v>
      </c>
      <c r="AJ91" s="61"/>
      <c r="AK91" s="62"/>
      <c r="AL91" s="63"/>
      <c r="AM91" s="64">
        <f>100%+AL91</f>
        <v>1</v>
      </c>
      <c r="AN91" s="65">
        <f>ROUNDUP((($E$2*AM91-$AN$4)*AJ91+$AN$4),-3)</f>
        <v>0</v>
      </c>
      <c r="AO91" s="66"/>
    </row>
    <row r="92" spans="1:41" s="22" customFormat="1" ht="26.25" customHeight="1" x14ac:dyDescent="0.15">
      <c r="A92" s="177"/>
      <c r="B92" s="241"/>
      <c r="C92" s="843" t="s">
        <v>1171</v>
      </c>
      <c r="D92" s="844"/>
      <c r="E92" s="844"/>
      <c r="F92" s="845"/>
      <c r="G92" s="46"/>
      <c r="H92" s="47"/>
      <c r="I92" s="172"/>
      <c r="J92" s="217"/>
      <c r="K92" s="217"/>
      <c r="L92" s="217"/>
      <c r="M92" s="217"/>
      <c r="N92" s="50"/>
      <c r="O92" s="51"/>
      <c r="P92" s="234">
        <v>88</v>
      </c>
      <c r="Q92" s="53">
        <v>88</v>
      </c>
      <c r="R92" s="53"/>
      <c r="S92" s="54"/>
      <c r="T92" s="54"/>
      <c r="U92" s="496">
        <f>(I91*P92)+(J91*Q92)+(K91*R92)+(L91*S92)</f>
        <v>88</v>
      </c>
      <c r="V92" s="55"/>
      <c r="W92" s="57"/>
      <c r="X92" s="57"/>
      <c r="Y92" s="57"/>
      <c r="Z92" s="57"/>
      <c r="AA92" s="57"/>
      <c r="AB92" s="476"/>
      <c r="AC92" s="536"/>
      <c r="AD92" s="478"/>
      <c r="AE92" s="59"/>
      <c r="AF92" s="59"/>
      <c r="AG92" s="263"/>
      <c r="AH92" s="60"/>
      <c r="AI92" s="55"/>
      <c r="AJ92" s="61"/>
      <c r="AK92" s="62"/>
      <c r="AL92" s="63"/>
      <c r="AM92" s="64"/>
      <c r="AN92" s="65"/>
      <c r="AO92" s="66"/>
    </row>
    <row r="93" spans="1:41" s="22" customFormat="1" ht="48.75" customHeight="1" x14ac:dyDescent="0.15">
      <c r="A93" s="43"/>
      <c r="B93" s="44"/>
      <c r="C93" s="80"/>
      <c r="D93" s="117"/>
      <c r="E93" s="80" t="s">
        <v>1365</v>
      </c>
      <c r="F93" s="638"/>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48"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26.2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48"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58.5" customHeight="1" x14ac:dyDescent="0.15">
      <c r="A97" s="43"/>
      <c r="B97" s="44"/>
      <c r="C97" s="80"/>
      <c r="D97" s="45"/>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48.75" customHeight="1" x14ac:dyDescent="0.15">
      <c r="A98" s="43"/>
      <c r="B98" s="44"/>
      <c r="C98" s="80"/>
      <c r="D98" s="45"/>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48.75" customHeight="1" x14ac:dyDescent="0.15">
      <c r="A99" s="43"/>
      <c r="B99" s="44"/>
      <c r="C99" s="80"/>
      <c r="D99" s="45"/>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58.5" customHeight="1" x14ac:dyDescent="0.15">
      <c r="A100" s="43"/>
      <c r="B100" s="44"/>
      <c r="C100" s="80"/>
      <c r="D100" s="45"/>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58.5"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60"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48"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48.75"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59.25"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48"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48"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60"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58.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60"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48.7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58.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52.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26.2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48.7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8.7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41.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41.2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56.2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8.7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26.2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60"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48.7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48.7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26.2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58.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48.7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48.7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7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58.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48.7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48.7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58.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48.7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26.25"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52.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48"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48.7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48"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58.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60"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26.25"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48"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48.75"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48"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48"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26.2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8.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2.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58.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58.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59.25"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8.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41.25"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60"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48"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58.5"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60"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8"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41.2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41.25"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48.75"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48"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58.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58.5"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48"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58.5"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58.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48"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48.7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58.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58.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48.7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48.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67.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48.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62.25"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67.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67.5"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48"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60"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48.7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48.7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26.2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26.2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75"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7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48.75"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48.7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48"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58.5"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56.2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26.25"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27.75"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60"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58.5"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58.5"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48"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48"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63"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48"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48"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8"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58.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8"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58.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58.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48.7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41.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1.2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5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1.2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41.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5.7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41.2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1.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51.75"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1.2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26.25"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48"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48"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8"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58.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1.2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56.2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30.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7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8.7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1.2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7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8.7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7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75"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1.25"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1.25"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48"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58.5"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8"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8"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8"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68.25"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2"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48.75"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48"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48"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8"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58.5"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58.5"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6.5"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48"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8"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8"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8"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58.5"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1.25"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1.25"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66.75"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48.75"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48"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72.75"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75"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42"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48"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48"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58.5"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72.7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46.5"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67.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48"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58.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58.5"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58.5"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48"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48"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54"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48"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48"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48"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72.75"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55.5" hidden="1"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3.75"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8" hidden="1"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8"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8"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1.25"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2"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2"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8"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8"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8"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1.25"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2"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54"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8"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48"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8"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55.5"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55.5"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48"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55.5"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8"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2"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8"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8"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48"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2"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52.5"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52.5"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52.5"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2"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8"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2"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8"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8"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1.25"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1.25"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8"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8"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48"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2"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53.25"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55.5"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55.5"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2"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2"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42"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6.5"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8"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2"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54"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2"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8"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8"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48"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2"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54"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8"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2"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6.5"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2"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8"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6.5"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8"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48"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2"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2"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8.75"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54"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2"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42"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2"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53.25"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48"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55.5"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42"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42"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57"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52.5"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2"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2"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41.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2.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59.25"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8"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51.75"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2"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2"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8.75"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42"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2"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52.5"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2"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54"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55.5"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2"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8.75"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2"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2"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8.7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2"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1.25"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1.25"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1.25"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1.25"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2"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8"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51.75"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2"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2"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8.75"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2"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8.75"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2"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54"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9.5"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2"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6" s="22" customFormat="1" ht="48.75"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6"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6"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6" s="22" customFormat="1" ht="42"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6"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6"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6"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6" s="22" customFormat="1" ht="57"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6"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6"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6"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6" s="22" customFormat="1" ht="42"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6" s="22" customFormat="1" ht="42"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6" s="22" customFormat="1" ht="42"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row>
    <row r="543" spans="1:46" s="22" customFormat="1" ht="50.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row>
    <row r="544" spans="1:46" s="22" customFormat="1" ht="50.25"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c r="AS544" s="22">
        <v>92.5</v>
      </c>
      <c r="AT544" s="173">
        <v>85</v>
      </c>
    </row>
    <row r="545" spans="1:47" s="22" customFormat="1" ht="50.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c r="AS545" s="22">
        <v>92.5</v>
      </c>
      <c r="AT545" s="173">
        <v>85</v>
      </c>
    </row>
    <row r="546" spans="1:47" s="22" customFormat="1" ht="50.25"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c r="AS546" s="176">
        <v>0.4</v>
      </c>
      <c r="AT546" s="176">
        <v>0.6</v>
      </c>
    </row>
    <row r="547" spans="1:47" s="22" customFormat="1" ht="74.25"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c r="AS547" s="178">
        <f>AS544*AS546</f>
        <v>37</v>
      </c>
      <c r="AT547" s="178">
        <f>AT544*AT546</f>
        <v>51</v>
      </c>
      <c r="AU547" s="178">
        <f>SUM(AS547:AT547)</f>
        <v>88</v>
      </c>
    </row>
    <row r="548" spans="1:47" s="22" customFormat="1" ht="42"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7" s="22" customFormat="1" ht="50.25"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7" s="22" customFormat="1" ht="50.25"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7"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7" s="22" customFormat="1" ht="72.75"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7"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7"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7"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7"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7"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7" s="22" customFormat="1" ht="42"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7"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7" s="22" customFormat="1" ht="42"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42"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24.9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42"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50.25"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50.25"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24.95"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50.25"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42"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2"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42"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48.7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50.25"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48.7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48.75"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50.25"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51"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50.25"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2"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2"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8.75"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2"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8.75"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2"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42"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42"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45.75"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51.75"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42"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24.95"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24.95"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42"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42"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50.25"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48.75"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57"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63"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63"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42"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48.75"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63"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42"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63"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63"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42"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63"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42"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34.5"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63"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34.5"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42"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63"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63"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48.75"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42"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63"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63"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63"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63"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57"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42"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63"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63"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63"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42"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42"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42"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63"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63"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63"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48.75"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42"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63"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37.5"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37.5"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53.25"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53.25"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2"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42"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42"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48.75"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42"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63"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63"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2"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41.25"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2"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63"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41.25"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42"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42"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42"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63"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63"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24.95"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50.25"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42"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42"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42"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63"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24.95"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24.95"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42"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42"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71.25"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71.25"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42"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71.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56.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71.2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71.25"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55.5"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2"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2"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56.25"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2"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2"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2"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44.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44.2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44.2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44.25"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83" customFormat="1" ht="50.2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58.5"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49.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42"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54"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51"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47.25"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42"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42"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63"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4"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68.25"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54"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51"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6.25"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42"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48.75"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51"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51"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42"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42"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42"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66"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56.25"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65.25"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51"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2"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51"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8.75"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8.75"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8.75"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2"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2"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2"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48.75"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48.75"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42"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42"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24.95"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51"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42"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2"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1.75"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7.25"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6.25"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48.75"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42"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1"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51"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1"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42"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54"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4"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1"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4"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42"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1"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51"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4"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42"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1"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56.2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42"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56.2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56.25"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49.5"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56.25"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56.25"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42"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42"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6.25"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42"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4"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51"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4"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51"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42"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42"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42"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4"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54"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1"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51"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49.5"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4"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42"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54"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56.25"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42"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51"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54"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45.75"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72"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51"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54"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69"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42"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54"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54"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42"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42"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42"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54"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61.5"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61.5"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51"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54"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54"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60"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69"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54"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24.95"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24.95"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42"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1"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4"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42"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54"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54"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4"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4"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49.5"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24.95"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54"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54"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45.75"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54"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54"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5.7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54"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40.5"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40.5"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9.5"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51"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51"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42"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45.75"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42"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54"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54"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54"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54"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2"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42"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5.75"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42"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40.5"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54"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42"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2"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54"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42"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0.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54"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40.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40.5"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49.5"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42"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24.95"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24.95"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51"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42"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2"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42"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42"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4"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46.5"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4"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54"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42"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51"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51"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42"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24.95"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51"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42"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51"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54"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51"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24.95"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9.5"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42"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2"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42"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5"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53.25"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2"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49.5"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2"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42"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9.5"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27"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59.25"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2"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2"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9.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5"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4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2"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4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5"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53.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2"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53.2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6.5"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65.25"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55.5"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42"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2"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42"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42"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53.25"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9.5"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42"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53.25"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42"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2"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9.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53.25"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9.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53.25"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2"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9.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9.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57.7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9.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9.5"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9.5"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9.5"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5"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2"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2"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2"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9.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22" customFormat="1" ht="45" customHeight="1" x14ac:dyDescent="0.15">
      <c r="A1003" s="43"/>
      <c r="B1003" s="44"/>
      <c r="C1003" s="80"/>
      <c r="D1003" s="67"/>
      <c r="E1003" s="220"/>
      <c r="F1003" s="117"/>
      <c r="G1003" s="46"/>
      <c r="H1003" s="47"/>
      <c r="I1003" s="48"/>
      <c r="J1003" s="49"/>
      <c r="K1003" s="49"/>
      <c r="L1003" s="49"/>
      <c r="M1003" s="49"/>
      <c r="N1003" s="50"/>
      <c r="O1003" s="51"/>
      <c r="P1003" s="52"/>
      <c r="Q1003" s="53"/>
      <c r="R1003" s="53"/>
      <c r="S1003" s="53"/>
      <c r="T1003" s="53"/>
      <c r="U1003" s="54"/>
      <c r="V1003" s="55"/>
      <c r="W1003" s="57"/>
      <c r="X1003" s="57"/>
      <c r="Y1003" s="57"/>
      <c r="Z1003" s="57"/>
      <c r="AA1003" s="57"/>
      <c r="AB1003" s="551"/>
      <c r="AC1003" s="536"/>
      <c r="AD1003" s="488"/>
      <c r="AE1003" s="59"/>
      <c r="AF1003" s="59"/>
      <c r="AG1003" s="263"/>
      <c r="AH1003" s="60"/>
      <c r="AI1003" s="55"/>
      <c r="AJ1003" s="61"/>
      <c r="AK1003" s="62"/>
      <c r="AL1003" s="63"/>
      <c r="AM1003" s="64"/>
      <c r="AN1003" s="65"/>
      <c r="AO1003" s="66"/>
    </row>
    <row r="1004" spans="1:41" s="22" customFormat="1" ht="45" customHeight="1" x14ac:dyDescent="0.15">
      <c r="A1004" s="43"/>
      <c r="B1004" s="44"/>
      <c r="C1004" s="80"/>
      <c r="D1004" s="67"/>
      <c r="E1004" s="220"/>
      <c r="F1004" s="117"/>
      <c r="G1004" s="46"/>
      <c r="H1004" s="47"/>
      <c r="I1004" s="48"/>
      <c r="J1004" s="49"/>
      <c r="K1004" s="49"/>
      <c r="L1004" s="49"/>
      <c r="M1004" s="49"/>
      <c r="N1004" s="50"/>
      <c r="O1004" s="51"/>
      <c r="P1004" s="52"/>
      <c r="Q1004" s="53"/>
      <c r="R1004" s="53"/>
      <c r="S1004" s="53"/>
      <c r="T1004" s="53"/>
      <c r="U1004" s="54"/>
      <c r="V1004" s="55"/>
      <c r="W1004" s="57"/>
      <c r="X1004" s="57"/>
      <c r="Y1004" s="57"/>
      <c r="Z1004" s="57"/>
      <c r="AA1004" s="57"/>
      <c r="AB1004" s="551"/>
      <c r="AC1004" s="536"/>
      <c r="AD1004" s="488"/>
      <c r="AE1004" s="59"/>
      <c r="AF1004" s="59"/>
      <c r="AG1004" s="263"/>
      <c r="AH1004" s="60"/>
      <c r="AI1004" s="55"/>
      <c r="AJ1004" s="61"/>
      <c r="AK1004" s="62"/>
      <c r="AL1004" s="63"/>
      <c r="AM1004" s="64"/>
      <c r="AN1004" s="65"/>
      <c r="AO1004" s="66"/>
    </row>
    <row r="1005" spans="1:41" s="22" customFormat="1" ht="45" customHeight="1" x14ac:dyDescent="0.15">
      <c r="A1005" s="43"/>
      <c r="B1005" s="44"/>
      <c r="C1005" s="80"/>
      <c r="D1005" s="67"/>
      <c r="E1005" s="220"/>
      <c r="F1005" s="117"/>
      <c r="G1005" s="46"/>
      <c r="H1005" s="47"/>
      <c r="I1005" s="48"/>
      <c r="J1005" s="49"/>
      <c r="K1005" s="49"/>
      <c r="L1005" s="49"/>
      <c r="M1005" s="49"/>
      <c r="N1005" s="50"/>
      <c r="O1005" s="51"/>
      <c r="P1005" s="52"/>
      <c r="Q1005" s="53"/>
      <c r="R1005" s="53"/>
      <c r="S1005" s="53"/>
      <c r="T1005" s="53"/>
      <c r="U1005" s="54"/>
      <c r="V1005" s="55"/>
      <c r="W1005" s="57"/>
      <c r="X1005" s="57"/>
      <c r="Y1005" s="57"/>
      <c r="Z1005" s="57"/>
      <c r="AA1005" s="57"/>
      <c r="AB1005" s="551"/>
      <c r="AC1005" s="536"/>
      <c r="AD1005" s="488"/>
      <c r="AE1005" s="59"/>
      <c r="AF1005" s="59"/>
      <c r="AG1005" s="263"/>
      <c r="AH1005" s="60"/>
      <c r="AI1005" s="55"/>
      <c r="AJ1005" s="61"/>
      <c r="AK1005" s="62"/>
      <c r="AL1005" s="63"/>
      <c r="AM1005" s="64"/>
      <c r="AN1005" s="65"/>
      <c r="AO1005" s="66"/>
    </row>
    <row r="1006" spans="1:41" s="22" customFormat="1" ht="45" customHeight="1" x14ac:dyDescent="0.15">
      <c r="A1006" s="43"/>
      <c r="B1006" s="44"/>
      <c r="C1006" s="80"/>
      <c r="D1006" s="67"/>
      <c r="E1006" s="220"/>
      <c r="F1006" s="117"/>
      <c r="G1006" s="46"/>
      <c r="H1006" s="47"/>
      <c r="I1006" s="48"/>
      <c r="J1006" s="49"/>
      <c r="K1006" s="49"/>
      <c r="L1006" s="49"/>
      <c r="M1006" s="49"/>
      <c r="N1006" s="50"/>
      <c r="O1006" s="51"/>
      <c r="P1006" s="52"/>
      <c r="Q1006" s="53"/>
      <c r="R1006" s="53"/>
      <c r="S1006" s="53"/>
      <c r="T1006" s="53"/>
      <c r="U1006" s="54"/>
      <c r="V1006" s="55"/>
      <c r="W1006" s="57"/>
      <c r="X1006" s="57"/>
      <c r="Y1006" s="57"/>
      <c r="Z1006" s="57"/>
      <c r="AA1006" s="57"/>
      <c r="AB1006" s="551"/>
      <c r="AC1006" s="536"/>
      <c r="AD1006" s="488"/>
      <c r="AE1006" s="59"/>
      <c r="AF1006" s="59"/>
      <c r="AG1006" s="263"/>
      <c r="AH1006" s="60"/>
      <c r="AI1006" s="55"/>
      <c r="AJ1006" s="61"/>
      <c r="AK1006" s="62"/>
      <c r="AL1006" s="63"/>
      <c r="AM1006" s="64"/>
      <c r="AN1006" s="65"/>
      <c r="AO1006" s="66"/>
    </row>
    <row r="1007" spans="1:41" s="470" customFormat="1" ht="14.25" x14ac:dyDescent="0.15">
      <c r="A1007" s="467"/>
      <c r="B1007" s="468"/>
      <c r="C1007" s="469"/>
      <c r="J1007" s="1"/>
      <c r="V1007" s="471"/>
      <c r="W1007" s="1"/>
      <c r="X1007" s="1"/>
      <c r="Y1007" s="1"/>
      <c r="Z1007" s="1"/>
      <c r="AA1007" s="1"/>
      <c r="AB1007" s="1"/>
      <c r="AC1007" s="1"/>
      <c r="AG1007" s="493"/>
      <c r="AH1007" s="872"/>
      <c r="AI1007" s="873"/>
      <c r="AM1007" s="472"/>
      <c r="AN1007" s="472"/>
      <c r="AO1007" s="472"/>
    </row>
  </sheetData>
  <mergeCells count="76">
    <mergeCell ref="C87:F87"/>
    <mergeCell ref="C89:F89"/>
    <mergeCell ref="C92:F92"/>
    <mergeCell ref="AH1007:AI1007"/>
    <mergeCell ref="C75:F75"/>
    <mergeCell ref="C77:F77"/>
    <mergeCell ref="C79:F79"/>
    <mergeCell ref="C81:F81"/>
    <mergeCell ref="C83:F83"/>
    <mergeCell ref="C85:F85"/>
    <mergeCell ref="C73:F73"/>
    <mergeCell ref="C56:F56"/>
    <mergeCell ref="C50:F50"/>
    <mergeCell ref="C48:F48"/>
    <mergeCell ref="C44:F44"/>
    <mergeCell ref="C58:F58"/>
    <mergeCell ref="C60:F60"/>
    <mergeCell ref="C62:F62"/>
    <mergeCell ref="C64:F64"/>
    <mergeCell ref="C66:F66"/>
    <mergeCell ref="C69:F69"/>
    <mergeCell ref="C71:F71"/>
    <mergeCell ref="F45:G45"/>
    <mergeCell ref="C20:F20"/>
    <mergeCell ref="C22:F22"/>
    <mergeCell ref="C24:F24"/>
    <mergeCell ref="C54:F54"/>
    <mergeCell ref="C28:F28"/>
    <mergeCell ref="C30:F30"/>
    <mergeCell ref="C32:F32"/>
    <mergeCell ref="C34:F34"/>
    <mergeCell ref="C36:F36"/>
    <mergeCell ref="C38:F38"/>
    <mergeCell ref="C42:F42"/>
    <mergeCell ref="C52:F52"/>
    <mergeCell ref="F39:G39"/>
    <mergeCell ref="C40:F40"/>
    <mergeCell ref="C46:F46"/>
    <mergeCell ref="C26:F26"/>
    <mergeCell ref="AO3:AO4"/>
    <mergeCell ref="C6:F6"/>
    <mergeCell ref="C8:F8"/>
    <mergeCell ref="AL3:AL4"/>
    <mergeCell ref="AM3:AM4"/>
    <mergeCell ref="P3:T3"/>
    <mergeCell ref="U3:AH3"/>
    <mergeCell ref="AJ3:AJ4"/>
    <mergeCell ref="AK3:AK4"/>
    <mergeCell ref="O3:O4"/>
    <mergeCell ref="AC1:AD1"/>
    <mergeCell ref="C16:F16"/>
    <mergeCell ref="C18:F18"/>
    <mergeCell ref="A3:A4"/>
    <mergeCell ref="B3:B4"/>
    <mergeCell ref="C3:H3"/>
    <mergeCell ref="C14:F14"/>
    <mergeCell ref="C10:F10"/>
    <mergeCell ref="C12:F12"/>
    <mergeCell ref="I3:M3"/>
    <mergeCell ref="N3:N4"/>
    <mergeCell ref="F43:G43"/>
    <mergeCell ref="AE1:AG1"/>
    <mergeCell ref="A2:C2"/>
    <mergeCell ref="E2:F2"/>
    <mergeCell ref="H2:J2"/>
    <mergeCell ref="L2:M2"/>
    <mergeCell ref="P2:T2"/>
    <mergeCell ref="X2:Y2"/>
    <mergeCell ref="Z2:AA2"/>
    <mergeCell ref="AC2:AD2"/>
    <mergeCell ref="AE2:AG2"/>
    <mergeCell ref="A1:C1"/>
    <mergeCell ref="E1:F1"/>
    <mergeCell ref="H1:J1"/>
    <mergeCell ref="L1:N1"/>
    <mergeCell ref="Z1:AA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rgb="FFFFFF00"/>
    <pageSetUpPr fitToPage="1"/>
  </sheetPr>
  <dimension ref="A1:AU1005"/>
  <sheetViews>
    <sheetView showZeros="0" view="pageBreakPreview" zoomScale="80" zoomScaleNormal="100" zoomScaleSheetLayoutView="80" workbookViewId="0">
      <pane xSplit="20" ySplit="2" topLeftCell="U63" activePane="bottomRight" state="frozen"/>
      <selection activeCell="M50" sqref="M50"/>
      <selection pane="topRight" activeCell="M50" sqref="M50"/>
      <selection pane="bottomLeft" activeCell="M50" sqref="M50"/>
      <selection pane="bottomRight" activeCell="C12" sqref="C12:F12"/>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1912</v>
      </c>
      <c r="B1" s="888"/>
      <c r="C1" s="889"/>
      <c r="D1" s="3" t="s">
        <v>1567</v>
      </c>
      <c r="E1" s="809">
        <v>12017060000</v>
      </c>
      <c r="F1" s="810"/>
      <c r="G1" s="4" t="s">
        <v>1</v>
      </c>
      <c r="H1" s="811">
        <v>13891524000</v>
      </c>
      <c r="I1" s="812"/>
      <c r="J1" s="813"/>
      <c r="K1" s="5" t="s">
        <v>2</v>
      </c>
      <c r="L1" s="811">
        <v>0</v>
      </c>
      <c r="M1" s="812"/>
      <c r="N1" s="814"/>
      <c r="O1" s="6" t="s">
        <v>2100</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12218325000</v>
      </c>
      <c r="F2" s="837"/>
      <c r="G2" s="10" t="s">
        <v>8</v>
      </c>
      <c r="H2" s="836">
        <f>E2</f>
        <v>12218325000</v>
      </c>
      <c r="I2" s="838"/>
      <c r="J2" s="837"/>
      <c r="K2" s="11" t="s">
        <v>9</v>
      </c>
      <c r="L2" s="839">
        <f>H2*3</f>
        <v>36654975000</v>
      </c>
      <c r="M2" s="840"/>
      <c r="N2" s="12" t="s">
        <v>1089</v>
      </c>
      <c r="O2" s="13" t="s">
        <v>10</v>
      </c>
      <c r="P2" s="841">
        <v>46015.5625</v>
      </c>
      <c r="Q2" s="841"/>
      <c r="R2" s="841"/>
      <c r="S2" s="841"/>
      <c r="T2" s="841"/>
      <c r="U2" s="670" t="s">
        <v>1344</v>
      </c>
      <c r="V2" s="14"/>
      <c r="W2" s="15"/>
      <c r="X2" s="846" t="s">
        <v>11</v>
      </c>
      <c r="Y2" s="846"/>
      <c r="Z2" s="816">
        <v>9792941000</v>
      </c>
      <c r="AA2" s="817"/>
      <c r="AB2" s="668"/>
      <c r="AC2" s="818">
        <f>H1</f>
        <v>13891524000</v>
      </c>
      <c r="AD2" s="819"/>
      <c r="AE2" s="885">
        <f>Z2/AC2</f>
        <v>0.70495800172824807</v>
      </c>
      <c r="AF2" s="886"/>
      <c r="AG2" s="887"/>
      <c r="AI2" s="16"/>
      <c r="AJ2" s="17"/>
      <c r="AK2" s="17"/>
      <c r="AL2" s="17" t="s">
        <v>2069</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2094</v>
      </c>
      <c r="C5" s="665" t="s">
        <v>1493</v>
      </c>
      <c r="D5" s="45" t="s">
        <v>2017</v>
      </c>
      <c r="E5" s="80"/>
      <c r="F5" s="104"/>
      <c r="G5" s="46"/>
      <c r="H5" s="47" t="s">
        <v>1735</v>
      </c>
      <c r="I5" s="48">
        <v>0.9</v>
      </c>
      <c r="J5" s="49">
        <v>0.1</v>
      </c>
      <c r="K5" s="49"/>
      <c r="L5" s="49"/>
      <c r="M5" s="49"/>
      <c r="N5" s="50">
        <f>SUM(I5:M5)</f>
        <v>1</v>
      </c>
      <c r="O5" s="51"/>
      <c r="P5" s="52">
        <v>8</v>
      </c>
      <c r="Q5" s="53">
        <v>8</v>
      </c>
      <c r="R5" s="53"/>
      <c r="S5" s="53"/>
      <c r="T5" s="53"/>
      <c r="U5" s="54">
        <f>ROUND(((P5*I5)+(Q5*J5)+(R5*K5)+(S5*L5)+(T5*M5)),3)</f>
        <v>8</v>
      </c>
      <c r="V5" s="55">
        <f>IF(U5&gt;=8,8,U5)</f>
        <v>8</v>
      </c>
      <c r="W5" s="57">
        <v>59183685000</v>
      </c>
      <c r="X5" s="57">
        <v>8970168000</v>
      </c>
      <c r="Y5" s="57"/>
      <c r="Z5" s="57"/>
      <c r="AA5" s="57"/>
      <c r="AB5" s="476">
        <f>(((((W5*I5)+(X5*J5)+(Y5*K5)+(Z5*L5)+(AA5*M5))/$L$2)))</f>
        <v>1.4776257056511428</v>
      </c>
      <c r="AC5" s="536">
        <f>ROUND(12*AB5,3)</f>
        <v>17.731999999999999</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674">
        <v>93.38</v>
      </c>
      <c r="Q6" s="53">
        <v>88</v>
      </c>
      <c r="R6" s="53"/>
      <c r="S6" s="53"/>
      <c r="T6" s="54"/>
      <c r="U6" s="496">
        <f>(I5*P6)+(J5*Q6)+(K5*R6)+(L5*S6)</f>
        <v>92.841999999999999</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2094</v>
      </c>
      <c r="C7" s="579" t="s">
        <v>1353</v>
      </c>
      <c r="D7" s="80" t="s">
        <v>1362</v>
      </c>
      <c r="E7" s="45"/>
      <c r="F7" s="80"/>
      <c r="G7" s="46"/>
      <c r="H7" s="47" t="s">
        <v>1735</v>
      </c>
      <c r="I7" s="48">
        <v>0.9</v>
      </c>
      <c r="J7" s="49">
        <v>0.1</v>
      </c>
      <c r="K7" s="49"/>
      <c r="L7" s="217"/>
      <c r="M7" s="49"/>
      <c r="N7" s="50">
        <f>SUM(I7:M7)</f>
        <v>1</v>
      </c>
      <c r="O7" s="51"/>
      <c r="P7" s="52">
        <v>8</v>
      </c>
      <c r="Q7" s="53">
        <v>8</v>
      </c>
      <c r="R7" s="53"/>
      <c r="S7" s="53"/>
      <c r="T7" s="53"/>
      <c r="U7" s="54">
        <f>ROUND(((P7*I7)+(Q7*J7)+(R7*K7)+(S7*L7)+(T7*M7)),3)</f>
        <v>8</v>
      </c>
      <c r="V7" s="55">
        <f>IF(U7&gt;=8,8,U7)</f>
        <v>8</v>
      </c>
      <c r="W7" s="57">
        <v>39361754000</v>
      </c>
      <c r="X7" s="57">
        <v>36956264000</v>
      </c>
      <c r="Y7" s="57"/>
      <c r="Z7" s="57"/>
      <c r="AA7" s="57"/>
      <c r="AB7" s="476">
        <f>(((((W7*I7)+(X7*J7)+(Y7*K7)+(Z7*L7)+(AA7*M7))/$L$2)))</f>
        <v>1.0672822720517474</v>
      </c>
      <c r="AC7" s="536">
        <f>ROUND(12*AB7,3)</f>
        <v>12.807</v>
      </c>
      <c r="AD7" s="488">
        <f>IF(AC7&gt;=12,12,AC7)</f>
        <v>12</v>
      </c>
      <c r="AE7" s="182"/>
      <c r="AF7" s="59">
        <v>0.3</v>
      </c>
      <c r="AG7" s="699">
        <v>20</v>
      </c>
      <c r="AH7" s="60">
        <f>V7+AD7+AG7+AE7+AF7</f>
        <v>40.299999999999997</v>
      </c>
      <c r="AI7" s="55">
        <f>IF(AH7&gt;=40,40,AH7)</f>
        <v>40</v>
      </c>
      <c r="AJ7" s="61"/>
      <c r="AK7" s="62"/>
      <c r="AL7" s="63"/>
      <c r="AM7" s="64">
        <f>100%+AL7</f>
        <v>1</v>
      </c>
      <c r="AN7" s="65">
        <f>ROUNDUP((($E$2*AM7-$AN$4)*AJ7+$AN$4),-3)</f>
        <v>0</v>
      </c>
      <c r="AO7" s="66"/>
    </row>
    <row r="8" spans="1:41" s="22" customFormat="1" ht="26.25" customHeight="1" x14ac:dyDescent="0.15">
      <c r="A8" s="177"/>
      <c r="B8" s="241"/>
      <c r="C8" s="843" t="s">
        <v>1171</v>
      </c>
      <c r="D8" s="844"/>
      <c r="E8" s="844"/>
      <c r="F8" s="845"/>
      <c r="G8" s="46"/>
      <c r="H8" s="47"/>
      <c r="I8" s="172"/>
      <c r="J8" s="217"/>
      <c r="K8" s="217"/>
      <c r="L8" s="217"/>
      <c r="M8" s="217"/>
      <c r="N8" s="50"/>
      <c r="O8" s="51"/>
      <c r="P8" s="674">
        <v>90.73</v>
      </c>
      <c r="Q8" s="53">
        <v>88</v>
      </c>
      <c r="R8" s="54"/>
      <c r="S8" s="54"/>
      <c r="T8" s="54"/>
      <c r="U8" s="496">
        <f>(I7*P8)+(J7*Q8)+(K7*R8)+(L7*S8)</f>
        <v>90.457000000000008</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2094</v>
      </c>
      <c r="C9" s="67" t="s">
        <v>48</v>
      </c>
      <c r="D9" s="45" t="s">
        <v>2024</v>
      </c>
      <c r="E9" s="45"/>
      <c r="F9" s="80"/>
      <c r="G9" s="46"/>
      <c r="H9" s="47" t="s">
        <v>1735</v>
      </c>
      <c r="I9" s="48">
        <v>0.52</v>
      </c>
      <c r="J9" s="49">
        <v>0.48</v>
      </c>
      <c r="K9" s="49"/>
      <c r="L9" s="49"/>
      <c r="M9" s="49"/>
      <c r="N9" s="50">
        <f>SUM(I9:M9)</f>
        <v>1</v>
      </c>
      <c r="O9" s="51"/>
      <c r="P9" s="52">
        <v>8</v>
      </c>
      <c r="Q9" s="53">
        <v>8</v>
      </c>
      <c r="R9" s="53"/>
      <c r="S9" s="53"/>
      <c r="T9" s="53"/>
      <c r="U9" s="54">
        <f>ROUND(((P9*I9)+(Q9*J9)+(R9*K9)+(S9*L9)+(T9*M9)),3)</f>
        <v>8</v>
      </c>
      <c r="V9" s="55">
        <f>IF(U9&gt;=8,8,U9)</f>
        <v>8</v>
      </c>
      <c r="W9" s="72">
        <v>57539030000</v>
      </c>
      <c r="X9" s="57">
        <v>19935836000</v>
      </c>
      <c r="Y9" s="57"/>
      <c r="Z9" s="57"/>
      <c r="AA9" s="57"/>
      <c r="AB9" s="476">
        <f>(((((W9*I9)+(X9*J9)+(Y9*K9)+(Z9*L9)+(AA9*M9))/$L$2)))</f>
        <v>1.0773297998429954</v>
      </c>
      <c r="AC9" s="536">
        <f>ROUND(12*AB9,3)</f>
        <v>12.928000000000001</v>
      </c>
      <c r="AD9" s="488">
        <f>IF(AC9&gt;=12,12,AC9)</f>
        <v>12</v>
      </c>
      <c r="AE9" s="59"/>
      <c r="AF9" s="59">
        <v>0.3</v>
      </c>
      <c r="AG9" s="699">
        <v>20</v>
      </c>
      <c r="AH9" s="60">
        <f>V9+AD9+AG9+AE9+AF9</f>
        <v>40.299999999999997</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46"/>
      <c r="H10" s="47"/>
      <c r="I10" s="172"/>
      <c r="J10" s="217"/>
      <c r="K10" s="217"/>
      <c r="L10" s="217"/>
      <c r="M10" s="217"/>
      <c r="N10" s="50"/>
      <c r="O10" s="51"/>
      <c r="P10" s="234">
        <v>88</v>
      </c>
      <c r="Q10" s="676">
        <v>92.23</v>
      </c>
      <c r="R10" s="53"/>
      <c r="S10" s="54"/>
      <c r="T10" s="54"/>
      <c r="U10" s="496">
        <f>(I9*P10)+(J9*Q10)+(K9*R10)+(L9*S10)</f>
        <v>90.030400000000014</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2.5" customHeight="1" x14ac:dyDescent="0.15">
      <c r="A11" s="43">
        <v>4</v>
      </c>
      <c r="B11" s="256" t="s">
        <v>2094</v>
      </c>
      <c r="C11" s="45" t="s">
        <v>1475</v>
      </c>
      <c r="D11" s="71" t="s">
        <v>2070</v>
      </c>
      <c r="E11" s="71" t="s">
        <v>2566</v>
      </c>
      <c r="F11" s="80"/>
      <c r="G11" s="83" t="s">
        <v>2096</v>
      </c>
      <c r="H11" s="47" t="s">
        <v>1735</v>
      </c>
      <c r="I11" s="48">
        <v>0.5</v>
      </c>
      <c r="J11" s="49">
        <v>0.25</v>
      </c>
      <c r="K11" s="49">
        <v>0.25</v>
      </c>
      <c r="L11" s="49"/>
      <c r="M11" s="49"/>
      <c r="N11" s="50">
        <f>SUM(I11:M11)</f>
        <v>1</v>
      </c>
      <c r="O11" s="51"/>
      <c r="P11" s="52">
        <v>8</v>
      </c>
      <c r="Q11" s="53">
        <v>8</v>
      </c>
      <c r="R11" s="53">
        <v>8</v>
      </c>
      <c r="S11" s="53"/>
      <c r="T11" s="53"/>
      <c r="U11" s="54">
        <f>ROUND(((P11*I11)+(Q11*J11)+(R11*K11)+(S11*L11)+(T11*M11)),3)</f>
        <v>8</v>
      </c>
      <c r="V11" s="55">
        <f>IF(U11&gt;=8,8,U11)</f>
        <v>8</v>
      </c>
      <c r="W11" s="57">
        <v>122548884000</v>
      </c>
      <c r="X11" s="57">
        <v>7702371000</v>
      </c>
      <c r="Y11" s="57">
        <v>8792286000</v>
      </c>
      <c r="Z11" s="57"/>
      <c r="AA11" s="57"/>
      <c r="AB11" s="476">
        <f>(((((W11*I11)+(X11*J11)+(Y11*K11)+(Z11*L11)+(AA11*M11))/$L$2)))</f>
        <v>1.7841536176194364</v>
      </c>
      <c r="AC11" s="536">
        <f>ROUND(12*AB11,3)</f>
        <v>21.41</v>
      </c>
      <c r="AD11" s="488">
        <f>IF(AC11&gt;=12,12,AC11)</f>
        <v>12</v>
      </c>
      <c r="AE11" s="59"/>
      <c r="AF11" s="59">
        <v>0.3</v>
      </c>
      <c r="AG11" s="699">
        <v>20</v>
      </c>
      <c r="AH11" s="60">
        <f>V11+AD11+AG11+AE11+AF11</f>
        <v>40.299999999999997</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217"/>
      <c r="N12" s="50"/>
      <c r="O12" s="51"/>
      <c r="P12" s="674">
        <v>94.48</v>
      </c>
      <c r="Q12" s="54">
        <v>88</v>
      </c>
      <c r="R12" s="54">
        <v>88</v>
      </c>
      <c r="S12" s="54"/>
      <c r="T12" s="54"/>
      <c r="U12" s="496">
        <f>(I11*P12)+(J11*Q12)+(K11*R12)+(L11*S12)</f>
        <v>91.240000000000009</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2094</v>
      </c>
      <c r="C13" s="73" t="s">
        <v>1367</v>
      </c>
      <c r="D13" s="77" t="s">
        <v>2072</v>
      </c>
      <c r="E13" s="691"/>
      <c r="F13" s="691"/>
      <c r="G13" s="80"/>
      <c r="H13" s="47" t="s">
        <v>1735</v>
      </c>
      <c r="I13" s="48">
        <v>0.51</v>
      </c>
      <c r="J13" s="49">
        <v>0.49</v>
      </c>
      <c r="K13" s="49"/>
      <c r="L13" s="217"/>
      <c r="M13" s="217"/>
      <c r="N13" s="50">
        <f>SUM(I13:M13)</f>
        <v>1</v>
      </c>
      <c r="O13" s="51"/>
      <c r="P13" s="52">
        <v>8</v>
      </c>
      <c r="Q13" s="53">
        <v>8</v>
      </c>
      <c r="R13" s="53"/>
      <c r="S13" s="53"/>
      <c r="T13" s="53"/>
      <c r="U13" s="54">
        <f>ROUND(((P13*I13)+(Q13*J13)+(R13*K13)+(S13*L13)+(T13*M13)),3)</f>
        <v>8</v>
      </c>
      <c r="V13" s="55">
        <f>IF(U13&gt;=8,8,U13)</f>
        <v>8</v>
      </c>
      <c r="W13" s="57">
        <v>227887155000</v>
      </c>
      <c r="X13" s="57">
        <v>18685183000</v>
      </c>
      <c r="Y13" s="57"/>
      <c r="Z13" s="57"/>
      <c r="AA13" s="57"/>
      <c r="AB13" s="476">
        <f>(((((W13*I13)+(X13*J13)+(Y13*K13)+(Z13*L13)+(AA13*M13))/$L$2)))</f>
        <v>3.4204958186439902</v>
      </c>
      <c r="AC13" s="536">
        <f>ROUND(12*AB13,3)</f>
        <v>41.045999999999999</v>
      </c>
      <c r="AD13" s="488">
        <f>IF(AC13&gt;=12,12,AC13)</f>
        <v>12</v>
      </c>
      <c r="AE13" s="59"/>
      <c r="AF13" s="59">
        <v>0.3</v>
      </c>
      <c r="AG13" s="699">
        <v>20</v>
      </c>
      <c r="AH13" s="60">
        <f>V13+AD13+AG13+AE13+AF13</f>
        <v>40.299999999999997</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1171</v>
      </c>
      <c r="D14" s="844"/>
      <c r="E14" s="844"/>
      <c r="F14" s="845"/>
      <c r="G14" s="46"/>
      <c r="H14" s="47"/>
      <c r="I14" s="172"/>
      <c r="J14" s="217"/>
      <c r="K14" s="217"/>
      <c r="L14" s="217"/>
      <c r="M14" s="217"/>
      <c r="N14" s="50"/>
      <c r="O14" s="51"/>
      <c r="P14" s="234">
        <v>88</v>
      </c>
      <c r="Q14" s="676">
        <v>92.52</v>
      </c>
      <c r="R14" s="54"/>
      <c r="S14" s="54"/>
      <c r="T14" s="54"/>
      <c r="U14" s="496">
        <f>(I13*P14)+(J13*Q14)+(K13*R14)+(L13*S14)</f>
        <v>90.214799999999997</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54" customHeight="1" x14ac:dyDescent="0.15">
      <c r="A15" s="43">
        <v>6</v>
      </c>
      <c r="B15" s="256" t="s">
        <v>2094</v>
      </c>
      <c r="C15" s="71" t="s">
        <v>2073</v>
      </c>
      <c r="D15" s="117" t="s">
        <v>1480</v>
      </c>
      <c r="E15" s="45"/>
      <c r="F15" s="45"/>
      <c r="G15" s="542"/>
      <c r="H15" s="47" t="s">
        <v>1735</v>
      </c>
      <c r="I15" s="48">
        <v>0.51</v>
      </c>
      <c r="J15" s="49">
        <v>0.49</v>
      </c>
      <c r="K15" s="49"/>
      <c r="L15" s="49"/>
      <c r="M15" s="49"/>
      <c r="N15" s="50">
        <f>SUM(I15:M15)</f>
        <v>1</v>
      </c>
      <c r="O15" s="51"/>
      <c r="P15" s="52">
        <v>8</v>
      </c>
      <c r="Q15" s="53">
        <v>8</v>
      </c>
      <c r="R15" s="53"/>
      <c r="S15" s="53"/>
      <c r="T15" s="53"/>
      <c r="U15" s="54">
        <f>ROUND(((P15*I15)+(Q15*J15)+(R15*K15)+(S15*L15)+(T15*M15)),3)</f>
        <v>8</v>
      </c>
      <c r="V15" s="55">
        <f>IF(U15&gt;=8,8,U15)</f>
        <v>8</v>
      </c>
      <c r="W15" s="57">
        <v>13914818000</v>
      </c>
      <c r="X15" s="57">
        <v>328448752000</v>
      </c>
      <c r="Y15" s="57"/>
      <c r="Z15" s="57"/>
      <c r="AA15" s="57"/>
      <c r="AB15" s="476">
        <f>(((((W15*I15)+(X15*J15)+(Y15*K15)+(Z15*L15)+(AA15*M15))/$L$2)))</f>
        <v>4.584273912613499</v>
      </c>
      <c r="AC15" s="536">
        <f>ROUND(12*AB15,3)</f>
        <v>55.011000000000003</v>
      </c>
      <c r="AD15" s="488">
        <f>IF(AC15&gt;=12,12,AC15)</f>
        <v>12</v>
      </c>
      <c r="AE15" s="59"/>
      <c r="AF15" s="59">
        <v>0.3</v>
      </c>
      <c r="AG15" s="699">
        <v>20</v>
      </c>
      <c r="AH15" s="60">
        <f>V15+AD15+AG15+AE15+AF15</f>
        <v>40.299999999999997</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1171</v>
      </c>
      <c r="D16" s="844"/>
      <c r="E16" s="844"/>
      <c r="F16" s="845"/>
      <c r="G16" s="46"/>
      <c r="H16" s="47"/>
      <c r="I16" s="172"/>
      <c r="J16" s="217"/>
      <c r="K16" s="217"/>
      <c r="L16" s="217"/>
      <c r="M16" s="217"/>
      <c r="N16" s="50"/>
      <c r="O16" s="51"/>
      <c r="P16" s="234">
        <v>88</v>
      </c>
      <c r="Q16" s="676">
        <v>93.38</v>
      </c>
      <c r="R16" s="54"/>
      <c r="S16" s="54"/>
      <c r="T16" s="54"/>
      <c r="U16" s="496">
        <f>(I15*P16)+(J15*Q16)+(K15*R16)+(L15*S16)</f>
        <v>90.636200000000002</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2094</v>
      </c>
      <c r="C17" s="45" t="s">
        <v>2064</v>
      </c>
      <c r="D17" s="67" t="s">
        <v>2095</v>
      </c>
      <c r="E17" s="71" t="s">
        <v>2071</v>
      </c>
      <c r="F17" s="45"/>
      <c r="G17" s="46"/>
      <c r="H17" s="47" t="s">
        <v>1735</v>
      </c>
      <c r="I17" s="48">
        <v>0.6</v>
      </c>
      <c r="J17" s="49">
        <v>0.26</v>
      </c>
      <c r="K17" s="49">
        <v>0.14000000000000001</v>
      </c>
      <c r="L17" s="49"/>
      <c r="M17" s="49"/>
      <c r="N17" s="50">
        <f>SUM(I17:M17)</f>
        <v>1</v>
      </c>
      <c r="O17" s="51"/>
      <c r="P17" s="52">
        <v>8</v>
      </c>
      <c r="Q17" s="52">
        <v>8</v>
      </c>
      <c r="R17" s="53">
        <v>8</v>
      </c>
      <c r="S17" s="53"/>
      <c r="T17" s="53"/>
      <c r="U17" s="54">
        <f>ROUND(((P17*I17)+(Q17*J17)+(R17*K17)+(S17*L17)+(T17*M17)),3)</f>
        <v>8</v>
      </c>
      <c r="V17" s="55">
        <f>IF(U17&gt;=8,8,U17)</f>
        <v>8</v>
      </c>
      <c r="W17" s="57">
        <v>56901144000</v>
      </c>
      <c r="X17" s="57">
        <v>6684657000</v>
      </c>
      <c r="Y17" s="57">
        <v>15253741000</v>
      </c>
      <c r="Z17" s="57"/>
      <c r="AA17" s="57"/>
      <c r="AB17" s="476">
        <f>(((((W17*I17)+(X17*J17)+(Y17*K17)+(Z17*L17)+(AA17*M17))/$L$2)))</f>
        <v>1.0370821685187346</v>
      </c>
      <c r="AC17" s="536">
        <f>ROUND(12*AB17,3)</f>
        <v>12.445</v>
      </c>
      <c r="AD17" s="488">
        <f>IF(AC17&gt;=12,12,AC17)</f>
        <v>12</v>
      </c>
      <c r="AE17" s="59"/>
      <c r="AF17" s="59">
        <v>0.3</v>
      </c>
      <c r="AG17" s="699">
        <v>20</v>
      </c>
      <c r="AH17" s="60">
        <f>V17+AD17+AG17+AE17+AF17</f>
        <v>40.299999999999997</v>
      </c>
      <c r="AI17" s="55">
        <f>IF(AH17&gt;=40,40,AH17)</f>
        <v>40</v>
      </c>
      <c r="AJ17" s="61"/>
      <c r="AK17" s="62"/>
      <c r="AL17" s="63"/>
      <c r="AM17" s="64"/>
      <c r="AN17" s="65"/>
      <c r="AO17" s="66"/>
    </row>
    <row r="18" spans="1:41" s="22" customFormat="1" ht="26.25" customHeight="1" x14ac:dyDescent="0.15">
      <c r="A18" s="177"/>
      <c r="B18" s="241"/>
      <c r="C18" s="843" t="s">
        <v>1171</v>
      </c>
      <c r="D18" s="844"/>
      <c r="E18" s="844"/>
      <c r="F18" s="845"/>
      <c r="G18" s="46"/>
      <c r="H18" s="47"/>
      <c r="I18" s="172"/>
      <c r="J18" s="217"/>
      <c r="K18" s="217"/>
      <c r="L18" s="217"/>
      <c r="M18" s="217"/>
      <c r="N18" s="50"/>
      <c r="O18" s="51"/>
      <c r="P18" s="674">
        <v>90.67</v>
      </c>
      <c r="Q18" s="676">
        <v>90.03</v>
      </c>
      <c r="R18" s="54">
        <v>88</v>
      </c>
      <c r="S18" s="54"/>
      <c r="T18" s="54"/>
      <c r="U18" s="496">
        <f>(I17*P18)+(J17*Q18)+(K17*R18)+(L17*S18)</f>
        <v>90.129799999999989</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53.25" customHeight="1" x14ac:dyDescent="0.15">
      <c r="A19" s="43">
        <v>8</v>
      </c>
      <c r="B19" s="256" t="s">
        <v>2094</v>
      </c>
      <c r="C19" s="80" t="s">
        <v>2056</v>
      </c>
      <c r="D19" s="67" t="s">
        <v>2074</v>
      </c>
      <c r="E19" s="71" t="s">
        <v>2075</v>
      </c>
      <c r="F19" s="45"/>
      <c r="G19" s="46"/>
      <c r="H19" s="47" t="s">
        <v>1735</v>
      </c>
      <c r="I19" s="48">
        <v>0.6</v>
      </c>
      <c r="J19" s="49">
        <v>0.27500000000000002</v>
      </c>
      <c r="K19" s="49">
        <v>0.125</v>
      </c>
      <c r="L19" s="49"/>
      <c r="M19" s="49"/>
      <c r="N19" s="50">
        <f>SUM(I19:M19)</f>
        <v>1</v>
      </c>
      <c r="O19" s="51"/>
      <c r="P19" s="52">
        <v>8</v>
      </c>
      <c r="Q19" s="52">
        <v>8</v>
      </c>
      <c r="R19" s="53">
        <v>8</v>
      </c>
      <c r="S19" s="53"/>
      <c r="T19" s="53"/>
      <c r="U19" s="54">
        <f>ROUND(((P19*I19)+(Q19*J19)+(R19*K19)+(S19*L19)+(T19*M19)),3)</f>
        <v>8</v>
      </c>
      <c r="V19" s="55">
        <f>IF(U19&gt;=8,8,U19)</f>
        <v>8</v>
      </c>
      <c r="W19" s="57">
        <v>816103333000</v>
      </c>
      <c r="X19" s="57">
        <v>14643377000</v>
      </c>
      <c r="Y19" s="57">
        <v>1643469000</v>
      </c>
      <c r="Z19" s="57"/>
      <c r="AA19" s="57"/>
      <c r="AB19" s="476">
        <f>(((((W19*I19)+(X19*J19)+(Y19*K19)+(Z19*L19)+(AA19*M19))/$L$2)))</f>
        <v>13.474142653214196</v>
      </c>
      <c r="AC19" s="536">
        <f>ROUND(12*AB19,3)</f>
        <v>161.69</v>
      </c>
      <c r="AD19" s="488">
        <f>IF(AC19&gt;=12,12,AC19)</f>
        <v>12</v>
      </c>
      <c r="AE19" s="59"/>
      <c r="AF19" s="59">
        <v>0.3</v>
      </c>
      <c r="AG19" s="699">
        <v>20</v>
      </c>
      <c r="AH19" s="60">
        <f>V19+AD19+AG19+AE19+AF19</f>
        <v>40.299999999999997</v>
      </c>
      <c r="AI19" s="55">
        <f>IF(AH19&gt;=40,40,AH19)</f>
        <v>40</v>
      </c>
      <c r="AJ19" s="61"/>
      <c r="AK19" s="62"/>
      <c r="AL19" s="63"/>
      <c r="AM19" s="64"/>
      <c r="AN19" s="65"/>
      <c r="AO19" s="66"/>
    </row>
    <row r="20" spans="1:41" s="22" customFormat="1" ht="26.25" customHeight="1" x14ac:dyDescent="0.15">
      <c r="A20" s="177"/>
      <c r="B20" s="241"/>
      <c r="C20" s="843" t="s">
        <v>1171</v>
      </c>
      <c r="D20" s="844"/>
      <c r="E20" s="844"/>
      <c r="F20" s="845"/>
      <c r="G20" s="46"/>
      <c r="H20" s="47"/>
      <c r="I20" s="172"/>
      <c r="J20" s="217"/>
      <c r="K20" s="217"/>
      <c r="L20" s="217"/>
      <c r="M20" s="217"/>
      <c r="N20" s="50"/>
      <c r="O20" s="51"/>
      <c r="P20" s="674">
        <v>89.67</v>
      </c>
      <c r="Q20" s="676">
        <v>91.63</v>
      </c>
      <c r="R20" s="54">
        <v>88</v>
      </c>
      <c r="S20" s="54"/>
      <c r="T20" s="54"/>
      <c r="U20" s="496">
        <f>(I19*P20)+(J19*Q20)+(K19*R20)+(L19*S20)</f>
        <v>90.000249999999994</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3.25" customHeight="1" x14ac:dyDescent="0.15">
      <c r="A21" s="43">
        <v>9</v>
      </c>
      <c r="B21" s="256" t="s">
        <v>2094</v>
      </c>
      <c r="C21" s="706" t="s">
        <v>1346</v>
      </c>
      <c r="D21" s="67" t="s">
        <v>2068</v>
      </c>
      <c r="E21" s="45"/>
      <c r="F21" s="45"/>
      <c r="G21" s="46"/>
      <c r="H21" s="47" t="s">
        <v>1735</v>
      </c>
      <c r="I21" s="48">
        <v>0.59</v>
      </c>
      <c r="J21" s="49">
        <v>0.41</v>
      </c>
      <c r="K21" s="49"/>
      <c r="L21" s="49"/>
      <c r="M21" s="49"/>
      <c r="N21" s="50">
        <f>SUM(I21:M21)</f>
        <v>1</v>
      </c>
      <c r="O21" s="51"/>
      <c r="P21" s="52">
        <v>8</v>
      </c>
      <c r="Q21" s="52">
        <v>8</v>
      </c>
      <c r="R21" s="53"/>
      <c r="S21" s="53"/>
      <c r="T21" s="53"/>
      <c r="U21" s="54">
        <f>ROUND(((P21*I21)+(Q21*J21)+(R21*K21)+(S21*L21)+(T21*M21)),3)</f>
        <v>8</v>
      </c>
      <c r="V21" s="55">
        <f>IF(U21&gt;=8,8,U21)</f>
        <v>8</v>
      </c>
      <c r="W21" s="57">
        <v>130509297000</v>
      </c>
      <c r="X21" s="57">
        <v>7163013000</v>
      </c>
      <c r="Y21" s="57"/>
      <c r="Z21" s="57"/>
      <c r="AA21" s="57"/>
      <c r="AB21" s="476">
        <f>(((((W21*I21)+(X21*J21)+(Y21*K21)+(Z21*L21)+(AA21*M21))/$L$2)))</f>
        <v>2.1808041216778897</v>
      </c>
      <c r="AC21" s="536">
        <f>ROUND(12*AB21,3)</f>
        <v>26.17</v>
      </c>
      <c r="AD21" s="488">
        <f>IF(AC21&gt;=12,12,AC21)</f>
        <v>12</v>
      </c>
      <c r="AE21" s="59"/>
      <c r="AF21" s="59">
        <v>0.3</v>
      </c>
      <c r="AG21" s="699">
        <v>20</v>
      </c>
      <c r="AH21" s="60">
        <f>V21+AD21+AG21+AE21+AF21</f>
        <v>40.299999999999997</v>
      </c>
      <c r="AI21" s="55">
        <f>IF(AH21&gt;=40,40,AH21)</f>
        <v>40</v>
      </c>
      <c r="AJ21" s="61"/>
      <c r="AK21" s="62"/>
      <c r="AL21" s="63"/>
      <c r="AM21" s="64"/>
      <c r="AN21" s="65"/>
      <c r="AO21" s="66"/>
    </row>
    <row r="22" spans="1:41" s="22" customFormat="1" ht="26.25" customHeight="1" x14ac:dyDescent="0.15">
      <c r="A22" s="177"/>
      <c r="B22" s="241"/>
      <c r="C22" s="843" t="s">
        <v>1171</v>
      </c>
      <c r="D22" s="844"/>
      <c r="E22" s="844"/>
      <c r="F22" s="845"/>
      <c r="G22" s="46"/>
      <c r="H22" s="47"/>
      <c r="I22" s="172"/>
      <c r="J22" s="217"/>
      <c r="K22" s="217"/>
      <c r="L22" s="217"/>
      <c r="M22" s="217"/>
      <c r="N22" s="50"/>
      <c r="O22" s="51"/>
      <c r="P22" s="54">
        <v>88</v>
      </c>
      <c r="Q22" s="676">
        <v>92.92</v>
      </c>
      <c r="R22" s="54"/>
      <c r="S22" s="54"/>
      <c r="T22" s="54"/>
      <c r="U22" s="496">
        <f>(I21*P22)+(J21*Q22)+(K21*R22)+(L21*S22)</f>
        <v>90.017200000000003</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51" customHeight="1" x14ac:dyDescent="0.15">
      <c r="A23" s="43">
        <v>10</v>
      </c>
      <c r="B23" s="256" t="s">
        <v>2094</v>
      </c>
      <c r="C23" s="71" t="s">
        <v>2076</v>
      </c>
      <c r="D23" s="45" t="s">
        <v>531</v>
      </c>
      <c r="E23" s="80"/>
      <c r="F23" s="80"/>
      <c r="G23" s="46"/>
      <c r="H23" s="47"/>
      <c r="I23" s="48">
        <v>0.6</v>
      </c>
      <c r="J23" s="49">
        <v>0.4</v>
      </c>
      <c r="K23" s="49"/>
      <c r="L23" s="49"/>
      <c r="M23" s="49"/>
      <c r="N23" s="50">
        <f>SUM(I23:M23)</f>
        <v>1</v>
      </c>
      <c r="O23" s="51"/>
      <c r="P23" s="52">
        <v>8</v>
      </c>
      <c r="Q23" s="53">
        <v>8</v>
      </c>
      <c r="R23" s="53"/>
      <c r="S23" s="53"/>
      <c r="T23" s="53"/>
      <c r="U23" s="54">
        <f>ROUND(((P23*I23)+(Q23*J23)+(R23*K23)+(S23*L23)+(T23*M23)),3)</f>
        <v>8</v>
      </c>
      <c r="V23" s="55">
        <f>IF(U23&gt;=8,8,U23)</f>
        <v>8</v>
      </c>
      <c r="W23" s="57">
        <v>14977246000</v>
      </c>
      <c r="X23" s="72">
        <v>80267427000</v>
      </c>
      <c r="Y23" s="57"/>
      <c r="Z23" s="57"/>
      <c r="AA23" s="57"/>
      <c r="AB23" s="476">
        <f>(((((W23*I23)+(X23*J23)+(Y23*K23)+(Z23*L23)+(AA23*M23))/$L$2)))</f>
        <v>1.1210843384833846</v>
      </c>
      <c r="AC23" s="536">
        <f>ROUND(12*AB23,3)</f>
        <v>13.452999999999999</v>
      </c>
      <c r="AD23" s="488">
        <f>IF(AC23&gt;=12,12,AC23)</f>
        <v>12</v>
      </c>
      <c r="AE23" s="59"/>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217"/>
      <c r="N24" s="50"/>
      <c r="O24" s="51"/>
      <c r="P24" s="234">
        <v>88</v>
      </c>
      <c r="Q24" s="53">
        <v>88</v>
      </c>
      <c r="R24" s="54"/>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75" customHeight="1" x14ac:dyDescent="0.15">
      <c r="A25" s="43">
        <v>11</v>
      </c>
      <c r="B25" s="256" t="s">
        <v>2094</v>
      </c>
      <c r="C25" s="45" t="s">
        <v>2039</v>
      </c>
      <c r="D25" s="71" t="s">
        <v>2077</v>
      </c>
      <c r="E25" s="80"/>
      <c r="F25" s="80"/>
      <c r="G25" s="80"/>
      <c r="H25" s="47"/>
      <c r="I25" s="48">
        <v>0.6</v>
      </c>
      <c r="J25" s="49">
        <v>0.4</v>
      </c>
      <c r="K25" s="49"/>
      <c r="L25" s="49"/>
      <c r="M25" s="49"/>
      <c r="N25" s="50">
        <f>SUM(I25:M25)</f>
        <v>1</v>
      </c>
      <c r="O25" s="51"/>
      <c r="P25" s="52">
        <v>8</v>
      </c>
      <c r="Q25" s="53">
        <v>8</v>
      </c>
      <c r="R25" s="53"/>
      <c r="S25" s="53"/>
      <c r="T25" s="53"/>
      <c r="U25" s="54">
        <f>ROUND(((P25*I25)+(Q25*J25)+(R25*K25)+(S25*L25)+(T25*M25)),3)</f>
        <v>8</v>
      </c>
      <c r="V25" s="55">
        <f>IF(U25&gt;=8,8,U25)</f>
        <v>8</v>
      </c>
      <c r="W25" s="57">
        <v>39588420000</v>
      </c>
      <c r="X25" s="57">
        <v>36722664000</v>
      </c>
      <c r="Y25" s="57"/>
      <c r="Z25" s="57"/>
      <c r="AA25" s="57"/>
      <c r="AB25" s="476">
        <f>(((((W25*I25)+(X25*J25)+(Y25*K25)+(Z25*L25)+(AA25*M25))/$L$2)))</f>
        <v>1.0487557991786927</v>
      </c>
      <c r="AC25" s="536">
        <f>ROUND(12*AB25,3)</f>
        <v>12.585000000000001</v>
      </c>
      <c r="AD25" s="488">
        <f>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1171</v>
      </c>
      <c r="D26" s="844"/>
      <c r="E26" s="844"/>
      <c r="F26" s="845"/>
      <c r="G26" s="46"/>
      <c r="H26" s="47"/>
      <c r="I26" s="172"/>
      <c r="J26" s="217"/>
      <c r="K26" s="217"/>
      <c r="L26" s="217"/>
      <c r="M26" s="217"/>
      <c r="N26" s="50"/>
      <c r="O26" s="51"/>
      <c r="P26" s="234">
        <v>88</v>
      </c>
      <c r="Q26" s="54">
        <v>88</v>
      </c>
      <c r="R26" s="54"/>
      <c r="S26" s="54"/>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2094</v>
      </c>
      <c r="C27" s="45" t="s">
        <v>1351</v>
      </c>
      <c r="D27" s="71" t="s">
        <v>2080</v>
      </c>
      <c r="E27" s="73"/>
      <c r="F27" s="80"/>
      <c r="G27" s="46"/>
      <c r="H27" s="47"/>
      <c r="I27" s="48">
        <v>0.6</v>
      </c>
      <c r="J27" s="49">
        <v>0.4</v>
      </c>
      <c r="K27" s="49"/>
      <c r="L27" s="49"/>
      <c r="M27" s="49"/>
      <c r="N27" s="50">
        <f>SUM(I27:M27)</f>
        <v>1</v>
      </c>
      <c r="O27" s="51"/>
      <c r="P27" s="52">
        <v>8</v>
      </c>
      <c r="Q27" s="53">
        <v>8</v>
      </c>
      <c r="R27" s="53"/>
      <c r="S27" s="53"/>
      <c r="T27" s="53"/>
      <c r="U27" s="54">
        <f>ROUND(((P27*I27)+(Q27*J27)+(R27*K27)+(S27*L27)+(T27*M27)),3)</f>
        <v>8</v>
      </c>
      <c r="V27" s="55">
        <f>IF(U27&gt;=8,8,U27)</f>
        <v>8</v>
      </c>
      <c r="W27" s="57">
        <v>229675529000</v>
      </c>
      <c r="X27" s="57">
        <v>2278692000</v>
      </c>
      <c r="Y27" s="57"/>
      <c r="Z27" s="57"/>
      <c r="AA27" s="57"/>
      <c r="AB27" s="476">
        <f>(((((W27*I27)+(X27*J27)+(Y27*K27)+(Z27*L27)+(AA27*M27))/$L$2)))</f>
        <v>3.784392001358615</v>
      </c>
      <c r="AC27" s="536">
        <f>ROUND(12*AB27,3)</f>
        <v>45.412999999999997</v>
      </c>
      <c r="AD27" s="488">
        <f>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234">
        <v>88</v>
      </c>
      <c r="Q28" s="54">
        <v>88</v>
      </c>
      <c r="R28" s="54"/>
      <c r="S28" s="54"/>
      <c r="T28" s="54"/>
      <c r="U28" s="496">
        <f>(I27*P28)+(J27*Q28)+(K27*R28)+(L27*S28)</f>
        <v>88</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75" customHeight="1" x14ac:dyDescent="0.15">
      <c r="A29" s="43">
        <v>13</v>
      </c>
      <c r="B29" s="256" t="s">
        <v>2094</v>
      </c>
      <c r="C29" s="80" t="s">
        <v>1352</v>
      </c>
      <c r="D29" s="71" t="s">
        <v>2081</v>
      </c>
      <c r="E29" s="67" t="s">
        <v>2082</v>
      </c>
      <c r="F29" s="73"/>
      <c r="G29" s="638"/>
      <c r="H29" s="47"/>
      <c r="I29" s="48">
        <v>0.6</v>
      </c>
      <c r="J29" s="49">
        <v>0.2</v>
      </c>
      <c r="K29" s="49">
        <v>0.2</v>
      </c>
      <c r="L29" s="49"/>
      <c r="M29" s="49"/>
      <c r="N29" s="50">
        <f>SUM(I29:M29)</f>
        <v>1</v>
      </c>
      <c r="O29" s="51"/>
      <c r="P29" s="52">
        <v>8</v>
      </c>
      <c r="Q29" s="53">
        <v>8</v>
      </c>
      <c r="R29" s="53">
        <v>8</v>
      </c>
      <c r="S29" s="53"/>
      <c r="T29" s="53"/>
      <c r="U29" s="54">
        <f>ROUND(((P29*I29)+(Q29*J29)+(R29*K29)+(S29*L29)+(T29*M29)),3)</f>
        <v>8</v>
      </c>
      <c r="V29" s="55">
        <f>IF(U29&gt;=8,8,U29)</f>
        <v>8</v>
      </c>
      <c r="W29" s="57">
        <v>233566701000</v>
      </c>
      <c r="X29" s="57">
        <v>3425675000</v>
      </c>
      <c r="Y29" s="57">
        <v>11954149000</v>
      </c>
      <c r="Z29" s="57"/>
      <c r="AA29" s="57"/>
      <c r="AB29" s="476">
        <f>(((((W29*I29)+(X29*J29)+(Y29*K29)+(Z29*L29)+(AA29*M29))/$L$2)))</f>
        <v>3.9071363546148921</v>
      </c>
      <c r="AC29" s="536">
        <f>ROUND(12*AB29,3)</f>
        <v>46.886000000000003</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1171</v>
      </c>
      <c r="D30" s="844"/>
      <c r="E30" s="844"/>
      <c r="F30" s="845"/>
      <c r="G30" s="46"/>
      <c r="H30" s="47"/>
      <c r="I30" s="172"/>
      <c r="J30" s="217"/>
      <c r="K30" s="217"/>
      <c r="L30" s="217"/>
      <c r="M30" s="217"/>
      <c r="N30" s="50"/>
      <c r="O30" s="51"/>
      <c r="P30" s="23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 customHeight="1" x14ac:dyDescent="0.15">
      <c r="A31" s="43">
        <v>14</v>
      </c>
      <c r="B31" s="256" t="s">
        <v>2094</v>
      </c>
      <c r="C31" s="80" t="s">
        <v>1349</v>
      </c>
      <c r="D31" s="67" t="s">
        <v>2083</v>
      </c>
      <c r="E31" s="71" t="s">
        <v>2084</v>
      </c>
      <c r="F31" s="45"/>
      <c r="G31" s="80"/>
      <c r="H31" s="47"/>
      <c r="I31" s="48">
        <v>0.6</v>
      </c>
      <c r="J31" s="49">
        <v>0.2</v>
      </c>
      <c r="K31" s="49">
        <v>0.2</v>
      </c>
      <c r="L31" s="49"/>
      <c r="M31" s="49"/>
      <c r="N31" s="50">
        <f>SUM(I31:M31)</f>
        <v>1</v>
      </c>
      <c r="O31" s="51"/>
      <c r="P31" s="52">
        <v>8</v>
      </c>
      <c r="Q31" s="53">
        <v>8</v>
      </c>
      <c r="R31" s="53">
        <v>8</v>
      </c>
      <c r="S31" s="53"/>
      <c r="T31" s="53"/>
      <c r="U31" s="54">
        <f>ROUND(((P31*I31)+(Q31*J31)+(R31*K31)+(S31*L31)+(T31*M31)),3)</f>
        <v>8</v>
      </c>
      <c r="V31" s="55">
        <f>IF(U31&gt;=8,8,U31)</f>
        <v>8</v>
      </c>
      <c r="W31" s="57">
        <v>75890281000</v>
      </c>
      <c r="X31" s="57">
        <v>3530749000</v>
      </c>
      <c r="Y31" s="57">
        <v>9901200000</v>
      </c>
      <c r="Z31" s="57"/>
      <c r="AA31" s="57"/>
      <c r="AB31" s="551">
        <f>(((((W31*I31)+(X31*J31)+(Y31*K31)+(Z31*L31)+(AA31*M31))/$L$2)))</f>
        <v>1.3155256114620184</v>
      </c>
      <c r="AC31" s="536">
        <f>ROUND(12*AB31,3)</f>
        <v>15.786</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234">
        <v>88</v>
      </c>
      <c r="Q32" s="54">
        <v>88</v>
      </c>
      <c r="R32" s="54">
        <v>88</v>
      </c>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256" t="s">
        <v>2094</v>
      </c>
      <c r="C33" s="80" t="s">
        <v>1051</v>
      </c>
      <c r="D33" s="71" t="s">
        <v>2078</v>
      </c>
      <c r="E33" s="45" t="s">
        <v>2079</v>
      </c>
      <c r="F33" s="80"/>
      <c r="G33" s="83"/>
      <c r="H33" s="175"/>
      <c r="I33" s="48">
        <v>0.5</v>
      </c>
      <c r="J33" s="49">
        <v>0.4</v>
      </c>
      <c r="K33" s="49">
        <v>0.1</v>
      </c>
      <c r="L33" s="49"/>
      <c r="M33" s="49"/>
      <c r="N33" s="50">
        <f>SUM(I33:M33)</f>
        <v>1</v>
      </c>
      <c r="O33" s="51"/>
      <c r="P33" s="52">
        <v>8</v>
      </c>
      <c r="Q33" s="53">
        <v>8</v>
      </c>
      <c r="R33" s="53">
        <v>8</v>
      </c>
      <c r="S33" s="53"/>
      <c r="T33" s="53"/>
      <c r="U33" s="54">
        <f>ROUND(((P33*I33)+(Q33*J33)+(R33*K33)+(S33*L33)+(T33*M33)),3)</f>
        <v>8</v>
      </c>
      <c r="V33" s="55">
        <f>IF(U33&gt;=8,8,U33)</f>
        <v>8</v>
      </c>
      <c r="W33" s="57">
        <v>172249167000</v>
      </c>
      <c r="X33" s="57">
        <v>7355419000</v>
      </c>
      <c r="Y33" s="57">
        <v>3664456000</v>
      </c>
      <c r="Z33" s="57"/>
      <c r="AA33" s="57"/>
      <c r="AB33" s="476">
        <f>(((((W33*I33)+(X33*J33)+(Y33*K33)+(Z33*L33)+(AA33*M33))/$L$2)))</f>
        <v>2.4398651670066616</v>
      </c>
      <c r="AC33" s="536">
        <f>ROUND(12*AB33,3)</f>
        <v>29.277999999999999</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1171</v>
      </c>
      <c r="D34" s="844"/>
      <c r="E34" s="844"/>
      <c r="F34" s="845"/>
      <c r="G34" s="46"/>
      <c r="H34" s="47"/>
      <c r="I34" s="172"/>
      <c r="J34" s="217"/>
      <c r="K34" s="217"/>
      <c r="L34" s="217"/>
      <c r="M34" s="217"/>
      <c r="N34" s="50"/>
      <c r="O34" s="51"/>
      <c r="P34" s="234">
        <v>88</v>
      </c>
      <c r="Q34" s="53">
        <v>88</v>
      </c>
      <c r="R34" s="54">
        <v>88</v>
      </c>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2094</v>
      </c>
      <c r="C35" s="665" t="s">
        <v>363</v>
      </c>
      <c r="D35" s="174" t="s">
        <v>1366</v>
      </c>
      <c r="E35" s="45"/>
      <c r="F35" s="80"/>
      <c r="G35" s="83"/>
      <c r="H35" s="175" t="s">
        <v>1495</v>
      </c>
      <c r="I35" s="48">
        <v>0.6</v>
      </c>
      <c r="J35" s="49">
        <v>0.4</v>
      </c>
      <c r="K35" s="49"/>
      <c r="L35" s="49"/>
      <c r="M35" s="49"/>
      <c r="N35" s="50">
        <f>SUM(I35:M35)</f>
        <v>1</v>
      </c>
      <c r="O35" s="51"/>
      <c r="P35" s="52">
        <v>8</v>
      </c>
      <c r="Q35" s="53">
        <v>8</v>
      </c>
      <c r="R35" s="53"/>
      <c r="S35" s="53"/>
      <c r="T35" s="53"/>
      <c r="U35" s="54">
        <f>ROUND(((P35*I35)+(Q35*J35)+(R35*K35)+(S35*L35)+(T35*M35)),3)</f>
        <v>8</v>
      </c>
      <c r="V35" s="55">
        <f>IF(U35&gt;=8,8,U35)</f>
        <v>8</v>
      </c>
      <c r="W35" s="57">
        <v>34748832000</v>
      </c>
      <c r="X35" s="57">
        <v>58909982000</v>
      </c>
      <c r="Y35" s="72"/>
      <c r="Z35" s="57"/>
      <c r="AA35" s="57"/>
      <c r="AB35" s="476">
        <f>(((((W35*I35)+(X35*J35)+(Y35*K35)+(Z35*L35)+(AA35*M35))/$L$2)))</f>
        <v>1.2116579536611334</v>
      </c>
      <c r="AC35" s="536">
        <f>ROUND(12*AB35,3)</f>
        <v>14.54</v>
      </c>
      <c r="AD35" s="488">
        <f>IF(AC35&gt;=12,12,AC35)</f>
        <v>12</v>
      </c>
      <c r="AE35" s="59"/>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1171</v>
      </c>
      <c r="D36" s="844"/>
      <c r="E36" s="844"/>
      <c r="F36" s="845"/>
      <c r="G36" s="83"/>
      <c r="H36" s="47"/>
      <c r="I36" s="172"/>
      <c r="J36" s="217"/>
      <c r="K36" s="217"/>
      <c r="L36" s="217"/>
      <c r="M36" s="217"/>
      <c r="N36" s="50"/>
      <c r="O36" s="51"/>
      <c r="P36" s="234">
        <v>88</v>
      </c>
      <c r="Q36" s="53">
        <v>88</v>
      </c>
      <c r="R36" s="53"/>
      <c r="S36" s="54"/>
      <c r="T36" s="54"/>
      <c r="U36" s="496">
        <f>(I35*P36)+(J35*Q36)+(K35*R36)+(L35*S36)</f>
        <v>88</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48.75" customHeight="1" x14ac:dyDescent="0.15">
      <c r="A37" s="43">
        <v>17</v>
      </c>
      <c r="B37" s="256" t="s">
        <v>2094</v>
      </c>
      <c r="C37" s="580" t="s">
        <v>1347</v>
      </c>
      <c r="D37" s="665" t="s">
        <v>2033</v>
      </c>
      <c r="E37" s="104"/>
      <c r="F37" s="45"/>
      <c r="G37" s="80"/>
      <c r="H37" s="175" t="s">
        <v>1495</v>
      </c>
      <c r="I37" s="48">
        <v>0.7</v>
      </c>
      <c r="J37" s="49">
        <v>0.3</v>
      </c>
      <c r="K37" s="49"/>
      <c r="L37" s="49"/>
      <c r="M37" s="49"/>
      <c r="N37" s="50">
        <f>SUM(I37:M37)</f>
        <v>1</v>
      </c>
      <c r="O37" s="51"/>
      <c r="P37" s="52">
        <v>8</v>
      </c>
      <c r="Q37" s="53">
        <v>8</v>
      </c>
      <c r="R37" s="53"/>
      <c r="S37" s="53"/>
      <c r="T37" s="53"/>
      <c r="U37" s="54">
        <f>ROUND(((P37*I37)+(Q37*J37)+(R37*K37)+(S37*L37)+(T37*M37)),3)</f>
        <v>8</v>
      </c>
      <c r="V37" s="55">
        <f>IF(U37&gt;=8,8,U37)</f>
        <v>8</v>
      </c>
      <c r="W37" s="57">
        <v>52502259000</v>
      </c>
      <c r="X37" s="57">
        <v>15345190000</v>
      </c>
      <c r="Y37" s="57"/>
      <c r="Z37" s="57"/>
      <c r="AA37" s="57"/>
      <c r="AB37" s="476">
        <f>(((((W37*I37)+(X37*J37)+(Y37*K37)+(Z37*L37)+(AA37*M37))/$L$2)))</f>
        <v>1.1282271587963162</v>
      </c>
      <c r="AC37" s="536">
        <f>ROUND(12*AB37,3)</f>
        <v>13.539</v>
      </c>
      <c r="AD37" s="488">
        <f>IF(AC37&gt;=12,12,AC37)</f>
        <v>12</v>
      </c>
      <c r="AE37" s="59"/>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1171</v>
      </c>
      <c r="D38" s="844"/>
      <c r="E38" s="844"/>
      <c r="F38" s="845"/>
      <c r="G38" s="46"/>
      <c r="H38" s="47"/>
      <c r="I38" s="172"/>
      <c r="J38" s="217"/>
      <c r="K38" s="217"/>
      <c r="L38" s="217"/>
      <c r="M38" s="217"/>
      <c r="N38" s="50"/>
      <c r="O38" s="51"/>
      <c r="P38" s="234">
        <v>88</v>
      </c>
      <c r="Q38" s="54">
        <v>88</v>
      </c>
      <c r="R38" s="54"/>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v>18</v>
      </c>
      <c r="B39" s="256" t="s">
        <v>2094</v>
      </c>
      <c r="C39" s="579" t="s">
        <v>2087</v>
      </c>
      <c r="D39" s="117" t="s">
        <v>1350</v>
      </c>
      <c r="E39" s="45" t="s">
        <v>2038</v>
      </c>
      <c r="F39" s="550"/>
      <c r="G39" s="80"/>
      <c r="H39" s="175" t="s">
        <v>1495</v>
      </c>
      <c r="I39" s="48">
        <v>0.5</v>
      </c>
      <c r="J39" s="49">
        <v>0.4</v>
      </c>
      <c r="K39" s="49">
        <v>0.1</v>
      </c>
      <c r="L39" s="49"/>
      <c r="M39" s="49"/>
      <c r="N39" s="50">
        <f>SUM(I39:M39)</f>
        <v>1</v>
      </c>
      <c r="O39" s="51"/>
      <c r="P39" s="52">
        <v>8</v>
      </c>
      <c r="Q39" s="53">
        <v>8</v>
      </c>
      <c r="R39" s="53">
        <v>8</v>
      </c>
      <c r="S39" s="53"/>
      <c r="T39" s="53"/>
      <c r="U39" s="54">
        <f>ROUND(((P39*I39)+(Q39*J39)+(R39*K39)+(S39*L39)+(T39*M39)),3)</f>
        <v>8</v>
      </c>
      <c r="V39" s="55">
        <f>IF(U39&gt;=8,8,U39)</f>
        <v>8</v>
      </c>
      <c r="W39" s="57">
        <v>24296161000</v>
      </c>
      <c r="X39" s="57">
        <v>78106522000</v>
      </c>
      <c r="Y39" s="57">
        <v>6087525000</v>
      </c>
      <c r="Z39" s="57"/>
      <c r="AA39" s="57"/>
      <c r="AB39" s="476">
        <f>(((((W39*I39)+(X39*J39)+(Y39*K39)+(Z39*L39)+(AA39*M39))/$L$2)))</f>
        <v>1.2003675299191991</v>
      </c>
      <c r="AC39" s="536">
        <f>ROUND(12*AB39,3)</f>
        <v>14.404</v>
      </c>
      <c r="AD39" s="488">
        <f>IF(AC39&gt;=12,12,AC39)</f>
        <v>12</v>
      </c>
      <c r="AE39" s="59"/>
      <c r="AF39" s="59">
        <v>0.3</v>
      </c>
      <c r="AG39" s="263">
        <v>19.8</v>
      </c>
      <c r="AH39" s="60">
        <f>V39+AD39+AG39+AE39+AF39</f>
        <v>40.099999999999994</v>
      </c>
      <c r="AI39" s="55">
        <f>IF(AH39&gt;=40,40,AH39)</f>
        <v>40</v>
      </c>
      <c r="AJ39" s="61"/>
      <c r="AK39" s="62"/>
      <c r="AL39" s="63"/>
      <c r="AM39" s="64"/>
      <c r="AN39" s="65"/>
      <c r="AO39" s="66"/>
    </row>
    <row r="40" spans="1:41" s="22" customFormat="1" ht="26.25" customHeight="1" x14ac:dyDescent="0.15">
      <c r="A40" s="177"/>
      <c r="B40" s="241"/>
      <c r="C40" s="843" t="s">
        <v>1171</v>
      </c>
      <c r="D40" s="844"/>
      <c r="E40" s="844"/>
      <c r="F40" s="845"/>
      <c r="G40" s="46"/>
      <c r="H40" s="47"/>
      <c r="I40" s="172"/>
      <c r="J40" s="217"/>
      <c r="K40" s="217"/>
      <c r="L40" s="217"/>
      <c r="M40" s="217"/>
      <c r="N40" s="50"/>
      <c r="O40" s="51"/>
      <c r="P40" s="234">
        <v>88</v>
      </c>
      <c r="Q40" s="54">
        <v>88</v>
      </c>
      <c r="R40" s="53">
        <v>88</v>
      </c>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2094</v>
      </c>
      <c r="C41" s="174" t="s">
        <v>536</v>
      </c>
      <c r="D41" s="67" t="s">
        <v>2052</v>
      </c>
      <c r="E41" s="580" t="s">
        <v>2089</v>
      </c>
      <c r="F41" s="45"/>
      <c r="G41" s="46"/>
      <c r="H41" s="175" t="s">
        <v>1495</v>
      </c>
      <c r="I41" s="48">
        <v>0.6</v>
      </c>
      <c r="J41" s="49">
        <v>0.3</v>
      </c>
      <c r="K41" s="49">
        <v>0.1</v>
      </c>
      <c r="L41" s="49"/>
      <c r="M41" s="49"/>
      <c r="N41" s="50">
        <f>SUM(I41:M41)</f>
        <v>0.99999999999999989</v>
      </c>
      <c r="O41" s="51"/>
      <c r="P41" s="52">
        <v>8</v>
      </c>
      <c r="Q41" s="53">
        <v>8</v>
      </c>
      <c r="R41" s="53">
        <v>8</v>
      </c>
      <c r="S41" s="53"/>
      <c r="T41" s="53"/>
      <c r="U41" s="54">
        <f>ROUND(((P41*I41)+(Q41*J41)+(R41*K41)+(S41*L41)+(T41*M41)),3)</f>
        <v>8</v>
      </c>
      <c r="V41" s="55">
        <f>IF(U41&gt;=8,8,U41)</f>
        <v>8</v>
      </c>
      <c r="W41" s="57">
        <v>618668065000</v>
      </c>
      <c r="X41" s="57">
        <v>17327573000</v>
      </c>
      <c r="Y41" s="57">
        <v>4319931000</v>
      </c>
      <c r="Z41" s="57"/>
      <c r="AA41" s="57"/>
      <c r="AB41" s="476">
        <f>(((((W41*I41)+(X41*J41)+(Y41*K41)+(Z41*L41)+(AA41*M41))/$L$2)))</f>
        <v>10.280490001698269</v>
      </c>
      <c r="AC41" s="536">
        <f>ROUND(12*AB41,3)</f>
        <v>123.366</v>
      </c>
      <c r="AD41" s="488">
        <f>IF(AC41&gt;=12,12,AC41)</f>
        <v>12</v>
      </c>
      <c r="AE41" s="182"/>
      <c r="AF41" s="59">
        <v>0.3</v>
      </c>
      <c r="AG41" s="263">
        <v>19.8</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53">
        <v>88</v>
      </c>
      <c r="Q42" s="53">
        <v>88</v>
      </c>
      <c r="R42" s="53">
        <v>88</v>
      </c>
      <c r="S42" s="54"/>
      <c r="T42" s="54"/>
      <c r="U42" s="496">
        <f>(I41*P42)+(J41*Q42)+(K41*R42)+(L41*S42)</f>
        <v>87.999999999999986</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v>20</v>
      </c>
      <c r="B43" s="256" t="s">
        <v>2094</v>
      </c>
      <c r="C43" s="117" t="s">
        <v>1368</v>
      </c>
      <c r="D43" s="77" t="s">
        <v>2036</v>
      </c>
      <c r="E43" s="80"/>
      <c r="F43" s="45"/>
      <c r="G43" s="80"/>
      <c r="H43" s="175" t="s">
        <v>1495</v>
      </c>
      <c r="I43" s="48">
        <v>0.6</v>
      </c>
      <c r="J43" s="49">
        <v>0.4</v>
      </c>
      <c r="K43" s="49"/>
      <c r="L43" s="49"/>
      <c r="M43" s="49"/>
      <c r="N43" s="50">
        <f>SUM(I43:M43)</f>
        <v>1</v>
      </c>
      <c r="O43" s="51"/>
      <c r="P43" s="52">
        <v>8</v>
      </c>
      <c r="Q43" s="53">
        <v>8</v>
      </c>
      <c r="R43" s="53"/>
      <c r="S43" s="53"/>
      <c r="T43" s="53"/>
      <c r="U43" s="54">
        <f>ROUND(((P43*I43)+(Q43*J43)+(R43*K43)+(S43*L43)+(T43*M43)),3)</f>
        <v>8</v>
      </c>
      <c r="V43" s="55">
        <f>IF(U43&gt;=8,8,U43)</f>
        <v>8</v>
      </c>
      <c r="W43" s="57">
        <v>139068887000</v>
      </c>
      <c r="X43" s="57">
        <v>15552245000</v>
      </c>
      <c r="Y43" s="57"/>
      <c r="Z43" s="57"/>
      <c r="AA43" s="57"/>
      <c r="AB43" s="476">
        <f>(((((W43*I43)+(X43*J43)+(Y43*K43)+(Z43*L43)+(AA43*M43))/$L$2)))</f>
        <v>2.446113527563448</v>
      </c>
      <c r="AC43" s="536">
        <f>ROUND(12*AB43,3)</f>
        <v>29.353000000000002</v>
      </c>
      <c r="AD43" s="488">
        <f>IF(AC43&gt;=12,12,AC43)</f>
        <v>12</v>
      </c>
      <c r="AE43" s="59"/>
      <c r="AF43" s="59">
        <v>0.3</v>
      </c>
      <c r="AG43" s="263">
        <v>19.8</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1171</v>
      </c>
      <c r="D44" s="844"/>
      <c r="E44" s="844"/>
      <c r="F44" s="845"/>
      <c r="G44" s="46"/>
      <c r="H44" s="47"/>
      <c r="I44" s="172"/>
      <c r="J44" s="217"/>
      <c r="K44" s="217"/>
      <c r="L44" s="217"/>
      <c r="M44" s="217"/>
      <c r="N44" s="50"/>
      <c r="O44" s="51"/>
      <c r="P44" s="234">
        <v>88</v>
      </c>
      <c r="Q44" s="54">
        <v>88</v>
      </c>
      <c r="R44" s="54"/>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v>21</v>
      </c>
      <c r="B45" s="256" t="s">
        <v>2094</v>
      </c>
      <c r="C45" s="665" t="s">
        <v>2090</v>
      </c>
      <c r="D45" s="117" t="s">
        <v>201</v>
      </c>
      <c r="E45" s="45"/>
      <c r="F45" s="117"/>
      <c r="G45" s="46"/>
      <c r="H45" s="175" t="s">
        <v>1495</v>
      </c>
      <c r="I45" s="48">
        <v>0.51</v>
      </c>
      <c r="J45" s="49">
        <v>0.49</v>
      </c>
      <c r="K45" s="49"/>
      <c r="L45" s="217"/>
      <c r="M45" s="49"/>
      <c r="N45" s="50">
        <f>SUM(I45:M45)</f>
        <v>1</v>
      </c>
      <c r="O45" s="51"/>
      <c r="P45" s="52">
        <v>8</v>
      </c>
      <c r="Q45" s="53">
        <v>8</v>
      </c>
      <c r="R45" s="53"/>
      <c r="S45" s="53"/>
      <c r="T45" s="53"/>
      <c r="U45" s="54">
        <f>ROUND(((P45*I45)+(Q45*J45)+(R45*K45)+(S45*L45)+(T45*M45)),3)</f>
        <v>8</v>
      </c>
      <c r="V45" s="55">
        <f>IF(U45&gt;=8,8,U45)</f>
        <v>8</v>
      </c>
      <c r="W45" s="57">
        <v>8139504000</v>
      </c>
      <c r="X45" s="57">
        <v>101360213000</v>
      </c>
      <c r="Y45" s="57"/>
      <c r="Z45" s="57"/>
      <c r="AA45" s="57"/>
      <c r="AB45" s="476">
        <f>(((((W45*I45)+(X45*J45)+(Y45*K45)+(Z45*L45)+(AA45*M45))/$L$2)))</f>
        <v>1.4682222920626735</v>
      </c>
      <c r="AC45" s="536">
        <f>ROUND(12*AB45,3)</f>
        <v>17.619</v>
      </c>
      <c r="AD45" s="488">
        <f>IF(AC45&gt;=12,12,AC45)</f>
        <v>12</v>
      </c>
      <c r="AE45" s="182"/>
      <c r="AF45" s="59">
        <v>0.3</v>
      </c>
      <c r="AG45" s="263">
        <v>19.8</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234">
        <v>88</v>
      </c>
      <c r="Q46" s="234">
        <v>88</v>
      </c>
      <c r="R46" s="234"/>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2094</v>
      </c>
      <c r="C47" s="45" t="s">
        <v>1592</v>
      </c>
      <c r="D47" s="71" t="s">
        <v>2101</v>
      </c>
      <c r="E47" s="46"/>
      <c r="F47" s="117"/>
      <c r="G47" s="80"/>
      <c r="H47" s="175"/>
      <c r="I47" s="48">
        <v>0.6</v>
      </c>
      <c r="J47" s="49">
        <v>0.4</v>
      </c>
      <c r="K47" s="49"/>
      <c r="L47" s="217"/>
      <c r="M47" s="49"/>
      <c r="N47" s="50">
        <f>SUM(I47:M47)</f>
        <v>1</v>
      </c>
      <c r="O47" s="51"/>
      <c r="P47" s="52">
        <v>8</v>
      </c>
      <c r="Q47" s="53">
        <v>8</v>
      </c>
      <c r="R47" s="53"/>
      <c r="S47" s="53"/>
      <c r="T47" s="53"/>
      <c r="U47" s="54">
        <f>ROUND(((P47*I47)+(Q47*J47)+(R47*K47)+(S47*L47)+(T47*M47)),3)</f>
        <v>8</v>
      </c>
      <c r="V47" s="55">
        <f>IF(U47&gt;=8,8,U47)</f>
        <v>8</v>
      </c>
      <c r="W47" s="57">
        <v>50267041000</v>
      </c>
      <c r="X47" s="57">
        <v>27066036000</v>
      </c>
      <c r="Y47" s="57"/>
      <c r="Z47" s="57"/>
      <c r="AA47" s="57"/>
      <c r="AB47" s="476">
        <f>(((((W47*I47)+(X47*J47)+(Y47*K47)+(Z47*L47)+(AA47*M47))/$L$2)))</f>
        <v>1.1181739722916193</v>
      </c>
      <c r="AC47" s="536">
        <f>ROUND(12*AB47,3)</f>
        <v>13.417999999999999</v>
      </c>
      <c r="AD47" s="488">
        <f>IF(AC47&gt;=12,12,AC47)</f>
        <v>12</v>
      </c>
      <c r="AE47" s="182"/>
      <c r="AF47" s="59">
        <v>0.3</v>
      </c>
      <c r="AG47" s="263">
        <v>19.8</v>
      </c>
      <c r="AH47" s="60">
        <f>V47+AD47+AG47+AE47+AF47</f>
        <v>40.099999999999994</v>
      </c>
      <c r="AI47" s="55">
        <f>IF(AH47&gt;=40,40,AH47)</f>
        <v>40</v>
      </c>
      <c r="AJ47" s="61"/>
      <c r="AK47" s="62"/>
      <c r="AL47" s="63"/>
      <c r="AM47" s="64">
        <f>100%+AL47</f>
        <v>1</v>
      </c>
      <c r="AN47" s="65">
        <f>ROUNDUP((($E$2*AM47-$AN$4)*AJ47+$AN$4),-3)</f>
        <v>0</v>
      </c>
      <c r="AO47" s="66"/>
    </row>
    <row r="48" spans="1:41" s="22" customFormat="1" ht="26.25" customHeight="1" x14ac:dyDescent="0.15">
      <c r="A48" s="177"/>
      <c r="B48" s="241"/>
      <c r="C48" s="843" t="s">
        <v>1171</v>
      </c>
      <c r="D48" s="844"/>
      <c r="E48" s="844"/>
      <c r="F48" s="845"/>
      <c r="G48" s="46"/>
      <c r="H48" s="47"/>
      <c r="I48" s="172"/>
      <c r="J48" s="217"/>
      <c r="K48" s="217"/>
      <c r="L48" s="217"/>
      <c r="M48" s="217"/>
      <c r="N48" s="50"/>
      <c r="O48" s="51"/>
      <c r="P48" s="674">
        <v>89.28</v>
      </c>
      <c r="Q48" s="53">
        <v>88</v>
      </c>
      <c r="R48" s="53"/>
      <c r="S48" s="54"/>
      <c r="T48" s="54"/>
      <c r="U48" s="496">
        <f>(I47*P48)+(J47*Q48)+(K47*R48)+(L47*S48)</f>
        <v>88.768000000000001</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v>23</v>
      </c>
      <c r="B49" s="256" t="s">
        <v>2094</v>
      </c>
      <c r="C49" s="45" t="s">
        <v>1355</v>
      </c>
      <c r="D49" s="67" t="s">
        <v>2085</v>
      </c>
      <c r="E49" s="45"/>
      <c r="F49" s="80"/>
      <c r="G49" s="45"/>
      <c r="H49" s="169"/>
      <c r="I49" s="48">
        <v>0.6</v>
      </c>
      <c r="J49" s="49">
        <v>0.4</v>
      </c>
      <c r="K49" s="49"/>
      <c r="L49" s="49"/>
      <c r="M49" s="49"/>
      <c r="N49" s="50">
        <f>SUM(I49:M49)</f>
        <v>1</v>
      </c>
      <c r="O49" s="51"/>
      <c r="P49" s="52">
        <v>8</v>
      </c>
      <c r="Q49" s="53">
        <v>8</v>
      </c>
      <c r="R49" s="53"/>
      <c r="S49" s="53"/>
      <c r="T49" s="53"/>
      <c r="U49" s="54">
        <f>ROUND(((P49*I49)+(Q49*J49)+(R49*K49)+(S49*L49)+(T49*M49)),3)</f>
        <v>8</v>
      </c>
      <c r="V49" s="55">
        <f>IF(U49&gt;=8,8,U49)</f>
        <v>8</v>
      </c>
      <c r="W49" s="57">
        <v>65315007000</v>
      </c>
      <c r="X49" s="57">
        <v>7882757000</v>
      </c>
      <c r="Y49" s="57"/>
      <c r="Z49" s="57"/>
      <c r="AA49" s="57"/>
      <c r="AB49" s="476">
        <f>(((((W49*I49)+(X49*J49)+(Y49*K49)+(Z49*L49)+(AA49*M49))/$L$2)))</f>
        <v>1.1551530726729455</v>
      </c>
      <c r="AC49" s="536">
        <f>ROUND(12*AB49,3)</f>
        <v>13.862</v>
      </c>
      <c r="AD49" s="488">
        <f>IF(AC49&gt;=12,12,AC49)</f>
        <v>12</v>
      </c>
      <c r="AE49" s="182"/>
      <c r="AF49" s="59">
        <v>0.3</v>
      </c>
      <c r="AG49" s="263">
        <v>19.8</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1171</v>
      </c>
      <c r="D50" s="844"/>
      <c r="E50" s="844"/>
      <c r="F50" s="845"/>
      <c r="G50" s="46"/>
      <c r="H50" s="47"/>
      <c r="I50" s="172"/>
      <c r="J50" s="217"/>
      <c r="K50" s="217"/>
      <c r="L50" s="217"/>
      <c r="M50" s="217"/>
      <c r="N50" s="50"/>
      <c r="O50" s="51"/>
      <c r="P50" s="234">
        <v>88</v>
      </c>
      <c r="Q50" s="53">
        <v>88</v>
      </c>
      <c r="R50" s="53"/>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50.25" customHeight="1" x14ac:dyDescent="0.15">
      <c r="A51" s="43">
        <v>24</v>
      </c>
      <c r="B51" s="256" t="s">
        <v>2094</v>
      </c>
      <c r="C51" s="73" t="s">
        <v>1543</v>
      </c>
      <c r="D51" s="67" t="s">
        <v>2022</v>
      </c>
      <c r="E51" s="45"/>
      <c r="F51" s="80"/>
      <c r="G51" s="80"/>
      <c r="H51" s="47"/>
      <c r="I51" s="48">
        <v>0.6</v>
      </c>
      <c r="J51" s="49">
        <v>0.4</v>
      </c>
      <c r="K51" s="49"/>
      <c r="L51" s="49"/>
      <c r="M51" s="49"/>
      <c r="N51" s="50">
        <f>SUM(I51:M51)</f>
        <v>1</v>
      </c>
      <c r="O51" s="51"/>
      <c r="P51" s="52">
        <v>8</v>
      </c>
      <c r="Q51" s="53">
        <v>8</v>
      </c>
      <c r="R51" s="53"/>
      <c r="S51" s="53"/>
      <c r="T51" s="53"/>
      <c r="U51" s="54">
        <f>ROUND(((P51*I51)+(Q51*J51)+(R51*K51)+(S51*L51)+(T51*M51)),3)</f>
        <v>8</v>
      </c>
      <c r="V51" s="55">
        <f>IF(U51&gt;=8,8,U51)</f>
        <v>8</v>
      </c>
      <c r="W51" s="57">
        <v>66118788000</v>
      </c>
      <c r="X51" s="57">
        <v>3531460000</v>
      </c>
      <c r="Y51" s="57"/>
      <c r="Z51" s="57"/>
      <c r="AA51" s="57"/>
      <c r="AB51" s="476">
        <f>(((((W51*I51)+(X51*J51)+(Y51*K51)+(Z51*L51)+(AA51*M51))/$L$2)))</f>
        <v>1.1208262125400441</v>
      </c>
      <c r="AC51" s="536">
        <f>ROUND(12*AB51,3)</f>
        <v>13.45</v>
      </c>
      <c r="AD51" s="488">
        <f>IF(AC51&gt;=12,12,AC51)</f>
        <v>12</v>
      </c>
      <c r="AE51" s="59"/>
      <c r="AF51" s="59">
        <v>0.3</v>
      </c>
      <c r="AG51" s="263">
        <v>19.8</v>
      </c>
      <c r="AH51" s="60">
        <f>V51+AD51+AG51+AE51+AF51</f>
        <v>40.099999999999994</v>
      </c>
      <c r="AI51" s="55">
        <f>IF(AH51&gt;=40,40,AH51)</f>
        <v>40</v>
      </c>
      <c r="AJ51" s="61"/>
      <c r="AK51" s="62"/>
      <c r="AL51" s="63"/>
      <c r="AM51" s="64">
        <f>100%+AL51</f>
        <v>1</v>
      </c>
      <c r="AN51" s="65">
        <f>ROUNDUP((($E$2*AM51-$AN$4)*AJ51+$AN$4),-3)</f>
        <v>0</v>
      </c>
      <c r="AO51" s="66"/>
    </row>
    <row r="52" spans="1:41" s="22" customFormat="1" ht="26.25" customHeight="1" x14ac:dyDescent="0.15">
      <c r="A52" s="177"/>
      <c r="B52" s="241"/>
      <c r="C52" s="843" t="s">
        <v>1171</v>
      </c>
      <c r="D52" s="844"/>
      <c r="E52" s="844"/>
      <c r="F52" s="845"/>
      <c r="G52" s="46"/>
      <c r="H52" s="47"/>
      <c r="I52" s="172"/>
      <c r="J52" s="217"/>
      <c r="K52" s="217"/>
      <c r="L52" s="217"/>
      <c r="M52" s="217"/>
      <c r="N52" s="50"/>
      <c r="O52" s="51"/>
      <c r="P52" s="234">
        <v>88</v>
      </c>
      <c r="Q52" s="54">
        <v>88</v>
      </c>
      <c r="R52" s="54"/>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56.25" customHeight="1" x14ac:dyDescent="0.15">
      <c r="A53" s="43">
        <v>25</v>
      </c>
      <c r="B53" s="256" t="s">
        <v>2094</v>
      </c>
      <c r="C53" s="73" t="s">
        <v>1358</v>
      </c>
      <c r="D53" s="77" t="s">
        <v>2088</v>
      </c>
      <c r="E53" s="550"/>
      <c r="F53" s="80"/>
      <c r="G53" s="80"/>
      <c r="H53" s="47"/>
      <c r="I53" s="48">
        <v>0.51</v>
      </c>
      <c r="J53" s="49">
        <v>0.49</v>
      </c>
      <c r="K53" s="49"/>
      <c r="L53" s="49"/>
      <c r="M53" s="49"/>
      <c r="N53" s="50">
        <f>SUM(I53:M53)</f>
        <v>1</v>
      </c>
      <c r="O53" s="51"/>
      <c r="P53" s="52">
        <v>8</v>
      </c>
      <c r="Q53" s="53">
        <v>8</v>
      </c>
      <c r="R53" s="53"/>
      <c r="S53" s="53"/>
      <c r="T53" s="53"/>
      <c r="U53" s="54">
        <f>ROUND(((P53*I53)+(Q53*J53)+(R53*K53)+(S53*L53)+(T53*M53)),3)</f>
        <v>8</v>
      </c>
      <c r="V53" s="55">
        <f>IF(U53&gt;=8,8,U53)</f>
        <v>8</v>
      </c>
      <c r="W53" s="57">
        <v>56329120000</v>
      </c>
      <c r="X53" s="57">
        <v>17437569000</v>
      </c>
      <c r="Y53" s="57"/>
      <c r="Z53" s="57"/>
      <c r="AA53" s="57"/>
      <c r="AB53" s="476">
        <f>(((((W53*I53)+(X53*J53)+(Y53*K53)+(Z53*L53)+(AA53*M53))/$L$2)))</f>
        <v>1.0168404155234043</v>
      </c>
      <c r="AC53" s="536">
        <f>ROUND(12*AB53,3)</f>
        <v>12.202</v>
      </c>
      <c r="AD53" s="488">
        <f>IF(AC53&gt;=12,12,AC53)</f>
        <v>12</v>
      </c>
      <c r="AE53" s="59"/>
      <c r="AF53" s="59">
        <v>0.3</v>
      </c>
      <c r="AG53" s="263">
        <v>19.8</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1171</v>
      </c>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4" customHeight="1" x14ac:dyDescent="0.15">
      <c r="A55" s="43">
        <v>26</v>
      </c>
      <c r="B55" s="256" t="s">
        <v>2094</v>
      </c>
      <c r="C55" s="67" t="s">
        <v>1375</v>
      </c>
      <c r="D55" s="80" t="s">
        <v>731</v>
      </c>
      <c r="E55" s="80"/>
      <c r="F55" s="80"/>
      <c r="G55" s="46"/>
      <c r="H55" s="47"/>
      <c r="I55" s="49">
        <v>0.51</v>
      </c>
      <c r="J55" s="48">
        <v>0.49</v>
      </c>
      <c r="K55" s="49"/>
      <c r="L55" s="49"/>
      <c r="M55" s="49"/>
      <c r="N55" s="50">
        <f>SUM(I55:M55)</f>
        <v>1</v>
      </c>
      <c r="O55" s="51"/>
      <c r="P55" s="52">
        <v>8</v>
      </c>
      <c r="Q55" s="53">
        <v>8</v>
      </c>
      <c r="R55" s="53"/>
      <c r="S55" s="53"/>
      <c r="T55" s="53"/>
      <c r="U55" s="54">
        <f>ROUND(((P55*I55)+(Q55*J55)+(R55*K55)+(S55*L55)+(T55*M55)),3)</f>
        <v>8</v>
      </c>
      <c r="V55" s="55">
        <f>IF(U55&gt;=8,8,U55)</f>
        <v>8</v>
      </c>
      <c r="W55" s="57">
        <v>7692652000</v>
      </c>
      <c r="X55" s="57">
        <v>424675051000</v>
      </c>
      <c r="Y55" s="57"/>
      <c r="Z55" s="57"/>
      <c r="AA55" s="57"/>
      <c r="AB55" s="476">
        <f>(((((W55*I55)+(X55*J55)+(Y55*K55)+(Z55*L55)+(AA55*M55))/$L$2)))</f>
        <v>5.7840450719172498</v>
      </c>
      <c r="AC55" s="536">
        <f>ROUND(12*AB55,3)</f>
        <v>69.409000000000006</v>
      </c>
      <c r="AD55" s="488">
        <f>IF(AC55&gt;=12,12,AC55)</f>
        <v>12</v>
      </c>
      <c r="AE55" s="59"/>
      <c r="AF55" s="59">
        <v>0.3</v>
      </c>
      <c r="AG55" s="263">
        <v>19.8</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43" t="s">
        <v>1171</v>
      </c>
      <c r="D56" s="844"/>
      <c r="E56" s="844"/>
      <c r="F56" s="845"/>
      <c r="G56" s="46"/>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55.5" customHeight="1" x14ac:dyDescent="0.15">
      <c r="A57" s="43">
        <v>27</v>
      </c>
      <c r="B57" s="256" t="s">
        <v>2094</v>
      </c>
      <c r="C57" s="67" t="s">
        <v>2091</v>
      </c>
      <c r="D57" s="80" t="s">
        <v>1489</v>
      </c>
      <c r="E57" s="45"/>
      <c r="F57" s="80"/>
      <c r="G57" s="45"/>
      <c r="H57" s="175"/>
      <c r="I57" s="48">
        <v>0.51</v>
      </c>
      <c r="J57" s="49">
        <v>0.49</v>
      </c>
      <c r="K57" s="49"/>
      <c r="L57" s="49"/>
      <c r="M57" s="49"/>
      <c r="N57" s="50">
        <f>SUM(I57:M57)</f>
        <v>1</v>
      </c>
      <c r="O57" s="51"/>
      <c r="P57" s="52">
        <v>8</v>
      </c>
      <c r="Q57" s="53">
        <v>8</v>
      </c>
      <c r="R57" s="53"/>
      <c r="S57" s="53"/>
      <c r="T57" s="53"/>
      <c r="U57" s="54">
        <f>ROUND(((P57*I57)+(Q57*J57)+(R57*K57)+(S57*L57)+(T57*M57)),3)</f>
        <v>8</v>
      </c>
      <c r="V57" s="55">
        <f>IF(U57&gt;=8,8,U57)</f>
        <v>8</v>
      </c>
      <c r="W57" s="57">
        <v>17523143000</v>
      </c>
      <c r="X57" s="57">
        <v>57131058000</v>
      </c>
      <c r="Y57" s="57"/>
      <c r="Z57" s="57"/>
      <c r="AA57" s="57"/>
      <c r="AB57" s="476">
        <f>(((((W57*I57)+(X57*J57)+(Y57*K57)+(Z57*L57)+(AA57*M57))/$L$2)))</f>
        <v>1.0075309381605089</v>
      </c>
      <c r="AC57" s="536">
        <f>ROUND(12*AB57,3)</f>
        <v>12.09</v>
      </c>
      <c r="AD57" s="488">
        <f>IF(AC57&gt;=12,12,AC57)</f>
        <v>12</v>
      </c>
      <c r="AE57" s="59"/>
      <c r="AF57" s="59">
        <v>0.3</v>
      </c>
      <c r="AG57" s="263">
        <v>19.8</v>
      </c>
      <c r="AH57" s="60">
        <f>V57+AD57+AG57+AE57+AF57</f>
        <v>40.099999999999994</v>
      </c>
      <c r="AI57" s="55">
        <f>IF(AH57&gt;=40,40,AH57)</f>
        <v>40</v>
      </c>
      <c r="AJ57" s="61"/>
      <c r="AK57" s="62"/>
      <c r="AL57" s="63"/>
      <c r="AM57" s="64">
        <f>100%+AL57</f>
        <v>1</v>
      </c>
      <c r="AN57" s="65">
        <f>ROUNDUP((($E$2*AM57-$AN$4)*AJ57+$AN$4),-3)</f>
        <v>0</v>
      </c>
      <c r="AO57" s="66"/>
    </row>
    <row r="58" spans="1:41" s="22" customFormat="1" ht="26.25" customHeight="1" x14ac:dyDescent="0.15">
      <c r="A58" s="177"/>
      <c r="B58" s="241"/>
      <c r="C58" s="843" t="s">
        <v>1171</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48.75" customHeight="1" x14ac:dyDescent="0.15">
      <c r="A59" s="43">
        <v>28</v>
      </c>
      <c r="B59" s="256" t="s">
        <v>1435</v>
      </c>
      <c r="C59" s="80" t="s">
        <v>2178</v>
      </c>
      <c r="D59" s="67" t="s">
        <v>2092</v>
      </c>
      <c r="E59" s="80"/>
      <c r="F59" s="82"/>
      <c r="G59" s="632"/>
      <c r="H59" s="175"/>
      <c r="I59" s="48">
        <v>0.6</v>
      </c>
      <c r="J59" s="49">
        <v>0.4</v>
      </c>
      <c r="K59" s="49"/>
      <c r="L59" s="49"/>
      <c r="M59" s="49"/>
      <c r="N59" s="50">
        <f>SUM(I59:M59)</f>
        <v>1</v>
      </c>
      <c r="O59" s="51"/>
      <c r="P59" s="52">
        <v>8</v>
      </c>
      <c r="Q59" s="53">
        <v>8</v>
      </c>
      <c r="R59" s="53"/>
      <c r="S59" s="53"/>
      <c r="T59" s="53"/>
      <c r="U59" s="54">
        <f>ROUND(((P59*I59)+(Q59*J59)+(R59*K59)+(S59*L59)+(T59*M59)),3)</f>
        <v>8</v>
      </c>
      <c r="V59" s="55">
        <f>IF(U59&gt;=8,8,U59)</f>
        <v>8</v>
      </c>
      <c r="W59" s="57">
        <v>49442586000</v>
      </c>
      <c r="X59" s="57">
        <v>19470985000</v>
      </c>
      <c r="Y59" s="57"/>
      <c r="Z59" s="57"/>
      <c r="AA59" s="57"/>
      <c r="AB59" s="476">
        <f>(((((W59*I59)+(X59*J59)+(Y59*K59)+(Z59*L59)+(AA59*M59))/$L$2)))</f>
        <v>1.0217970575617634</v>
      </c>
      <c r="AC59" s="536">
        <f>ROUND(12*AB59,3)</f>
        <v>12.262</v>
      </c>
      <c r="AD59" s="488">
        <f>IF(AC59&gt;=12,12,AC59)</f>
        <v>12</v>
      </c>
      <c r="AE59" s="59"/>
      <c r="AF59" s="59">
        <v>0.3</v>
      </c>
      <c r="AG59" s="263">
        <v>19.8</v>
      </c>
      <c r="AH59" s="60">
        <f>V59+AD59+AG59+AE59+AF59</f>
        <v>40.099999999999994</v>
      </c>
      <c r="AI59" s="55">
        <f>IF(AH59&gt;=40,40,AH59)</f>
        <v>40</v>
      </c>
      <c r="AJ59" s="61"/>
      <c r="AK59" s="62"/>
      <c r="AL59" s="63"/>
      <c r="AM59" s="64">
        <f>100%+AL59</f>
        <v>1</v>
      </c>
      <c r="AN59" s="65">
        <f>ROUNDUP((($E$2*AM59-$AN$4)*AJ59+$AN$4),-3)</f>
        <v>0</v>
      </c>
      <c r="AO59" s="66"/>
    </row>
    <row r="60" spans="1:41" s="22" customFormat="1" ht="26.25" customHeight="1" x14ac:dyDescent="0.15">
      <c r="A60" s="177"/>
      <c r="B60" s="241"/>
      <c r="C60" s="843" t="s">
        <v>1171</v>
      </c>
      <c r="D60" s="844"/>
      <c r="E60" s="844"/>
      <c r="F60" s="845"/>
      <c r="G60" s="46"/>
      <c r="H60" s="47"/>
      <c r="I60" s="172"/>
      <c r="J60" s="217"/>
      <c r="K60" s="217"/>
      <c r="L60" s="217"/>
      <c r="M60" s="217"/>
      <c r="N60" s="50"/>
      <c r="O60" s="51"/>
      <c r="P60" s="234">
        <v>88</v>
      </c>
      <c r="Q60" s="234">
        <v>88</v>
      </c>
      <c r="R60" s="23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50.25" customHeight="1" x14ac:dyDescent="0.15">
      <c r="A61" s="43">
        <v>29</v>
      </c>
      <c r="B61" s="256" t="s">
        <v>2094</v>
      </c>
      <c r="C61" s="80" t="s">
        <v>2098</v>
      </c>
      <c r="D61" s="67" t="s">
        <v>2034</v>
      </c>
      <c r="E61" s="45"/>
      <c r="F61" s="82"/>
      <c r="G61" s="542"/>
      <c r="H61" s="47"/>
      <c r="I61" s="48">
        <v>0.6</v>
      </c>
      <c r="J61" s="49">
        <v>0.4</v>
      </c>
      <c r="K61" s="49"/>
      <c r="L61" s="49"/>
      <c r="M61" s="49"/>
      <c r="N61" s="50">
        <f>SUM(I61:M61)</f>
        <v>1</v>
      </c>
      <c r="O61" s="51"/>
      <c r="P61" s="52">
        <v>8</v>
      </c>
      <c r="Q61" s="53">
        <v>8</v>
      </c>
      <c r="R61" s="53"/>
      <c r="S61" s="53"/>
      <c r="T61" s="53"/>
      <c r="U61" s="54">
        <f>ROUND(((P61*I61)+(Q61*J61)+(R61*K61)+(S61*L61)+(T61*M61)),2)</f>
        <v>8</v>
      </c>
      <c r="V61" s="55">
        <f>IF(U61&gt;=8,8,U61)</f>
        <v>8</v>
      </c>
      <c r="W61" s="57">
        <v>49203477000</v>
      </c>
      <c r="X61" s="57">
        <v>20418317000</v>
      </c>
      <c r="Y61" s="57"/>
      <c r="Z61" s="57"/>
      <c r="AA61" s="57"/>
      <c r="AB61" s="476">
        <f>(((((W61*I61)+(X61*J61)+(Y61*K61)+(Z61*L61)+(AA61*M61))/$L$2)))</f>
        <v>1.0282209440873988</v>
      </c>
      <c r="AC61" s="536">
        <f>ROUND(12*AB61,3)</f>
        <v>12.339</v>
      </c>
      <c r="AD61" s="488">
        <f>IF(AC61&gt;=12,12,AC61)</f>
        <v>12</v>
      </c>
      <c r="AE61" s="59"/>
      <c r="AF61" s="59">
        <v>0.3</v>
      </c>
      <c r="AG61" s="263">
        <v>19.8</v>
      </c>
      <c r="AH61" s="60">
        <f>V61+AD61+AG61+AE61+AF61</f>
        <v>40.099999999999994</v>
      </c>
      <c r="AI61" s="55">
        <f>IF(AH61&gt;=40,40,AH61)</f>
        <v>40</v>
      </c>
      <c r="AJ61" s="61"/>
      <c r="AK61" s="62"/>
      <c r="AL61" s="63"/>
      <c r="AM61" s="64"/>
      <c r="AN61" s="65"/>
      <c r="AO61" s="66"/>
    </row>
    <row r="62" spans="1:41" s="22" customFormat="1" ht="26.25" customHeight="1" x14ac:dyDescent="0.15">
      <c r="A62" s="177"/>
      <c r="B62" s="241"/>
      <c r="C62" s="843" t="s">
        <v>1171</v>
      </c>
      <c r="D62" s="844"/>
      <c r="E62" s="844"/>
      <c r="F62" s="845"/>
      <c r="G62" s="46"/>
      <c r="H62" s="47"/>
      <c r="I62" s="172"/>
      <c r="J62" s="217"/>
      <c r="K62" s="217"/>
      <c r="L62" s="217"/>
      <c r="M62" s="217"/>
      <c r="N62" s="50"/>
      <c r="O62" s="51"/>
      <c r="P62" s="54">
        <v>88</v>
      </c>
      <c r="Q62" s="54">
        <v>88</v>
      </c>
      <c r="R62" s="5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54" customHeight="1" x14ac:dyDescent="0.15">
      <c r="A63" s="43">
        <v>30</v>
      </c>
      <c r="B63" s="256" t="s">
        <v>2094</v>
      </c>
      <c r="C63" s="80" t="s">
        <v>1455</v>
      </c>
      <c r="D63" s="71" t="s">
        <v>2093</v>
      </c>
      <c r="E63" s="45"/>
      <c r="F63" s="82"/>
      <c r="G63" s="542"/>
      <c r="H63" s="47"/>
      <c r="I63" s="48">
        <v>0.6</v>
      </c>
      <c r="J63" s="49">
        <v>0.4</v>
      </c>
      <c r="K63" s="49"/>
      <c r="L63" s="49"/>
      <c r="M63" s="49"/>
      <c r="N63" s="50">
        <f>SUM(I63:M63)</f>
        <v>1</v>
      </c>
      <c r="O63" s="51"/>
      <c r="P63" s="52">
        <v>8</v>
      </c>
      <c r="Q63" s="53">
        <v>8</v>
      </c>
      <c r="R63" s="53"/>
      <c r="S63" s="53"/>
      <c r="T63" s="53"/>
      <c r="U63" s="54">
        <f>ROUND(((P63*I63)+(Q63*J63)+(R63*K63)+(S63*L63)+(T63*M63)),3)</f>
        <v>8</v>
      </c>
      <c r="V63" s="55">
        <f>IF(U63&gt;=8,8,U63)</f>
        <v>8</v>
      </c>
      <c r="W63" s="57">
        <v>46537406000</v>
      </c>
      <c r="X63" s="57">
        <v>22800792000</v>
      </c>
      <c r="Y63" s="57"/>
      <c r="Z63" s="57"/>
      <c r="AA63" s="57"/>
      <c r="AB63" s="476">
        <f>(((((W63*I63)+(X63*J63)+(Y63*K63)+(Z63*L63)+(AA63*M63))/$L$2)))</f>
        <v>1.0105793388209923</v>
      </c>
      <c r="AC63" s="536">
        <f>ROUND(12*AB63,3)</f>
        <v>12.127000000000001</v>
      </c>
      <c r="AD63" s="488">
        <f>IF(AC63&gt;=12,12,AC63)</f>
        <v>12</v>
      </c>
      <c r="AE63" s="59"/>
      <c r="AF63" s="59">
        <v>0.3</v>
      </c>
      <c r="AG63" s="263">
        <v>19.8</v>
      </c>
      <c r="AH63" s="60">
        <f>V63+AD63+AG63+AE63+AF63</f>
        <v>40.099999999999994</v>
      </c>
      <c r="AI63" s="55">
        <f>IF(AH63&gt;=40,40,AH63)</f>
        <v>40</v>
      </c>
      <c r="AJ63" s="61"/>
      <c r="AK63" s="62"/>
      <c r="AL63" s="63"/>
      <c r="AM63" s="64">
        <f>100%+AL63</f>
        <v>1</v>
      </c>
      <c r="AN63" s="65">
        <f>ROUNDUP((($E$2*AM63-$AN$4)*AJ63+$AN$4),-3)</f>
        <v>0</v>
      </c>
      <c r="AO63" s="66"/>
    </row>
    <row r="64" spans="1:41" s="22" customFormat="1" ht="26.25" customHeight="1" x14ac:dyDescent="0.15">
      <c r="A64" s="177"/>
      <c r="B64" s="241"/>
      <c r="C64" s="843" t="s">
        <v>1171</v>
      </c>
      <c r="D64" s="844"/>
      <c r="E64" s="844"/>
      <c r="F64" s="845"/>
      <c r="G64" s="46"/>
      <c r="H64" s="47"/>
      <c r="I64" s="172"/>
      <c r="J64" s="217"/>
      <c r="K64" s="217"/>
      <c r="L64" s="217"/>
      <c r="M64" s="217"/>
      <c r="N64" s="50"/>
      <c r="O64" s="51"/>
      <c r="P64" s="234">
        <v>88</v>
      </c>
      <c r="Q64" s="54">
        <v>88</v>
      </c>
      <c r="R64" s="54"/>
      <c r="S64" s="54"/>
      <c r="T64" s="54"/>
      <c r="U64" s="496">
        <f>(I63*P64)+(J63*Q64)+(K63*R64)+(L63*S64)</f>
        <v>88</v>
      </c>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48.75" customHeight="1" x14ac:dyDescent="0.15">
      <c r="A65" s="43">
        <v>31</v>
      </c>
      <c r="B65" s="256" t="s">
        <v>2094</v>
      </c>
      <c r="C65" s="80" t="s">
        <v>2086</v>
      </c>
      <c r="D65" s="67" t="s">
        <v>1359</v>
      </c>
      <c r="E65" s="80"/>
      <c r="F65" s="82"/>
      <c r="G65" s="632"/>
      <c r="H65" s="47"/>
      <c r="I65" s="48">
        <v>0.5</v>
      </c>
      <c r="J65" s="49">
        <v>0.5</v>
      </c>
      <c r="K65" s="49"/>
      <c r="L65" s="49"/>
      <c r="M65" s="49"/>
      <c r="N65" s="50">
        <f>SUM(I65:M65)</f>
        <v>1</v>
      </c>
      <c r="O65" s="51"/>
      <c r="P65" s="52">
        <v>8</v>
      </c>
      <c r="Q65" s="53">
        <v>8</v>
      </c>
      <c r="R65" s="53"/>
      <c r="S65" s="53"/>
      <c r="T65" s="53"/>
      <c r="U65" s="54">
        <f>ROUND(((P65*I65)+(Q65*J65)+(R65*K65)+(S65*L65)+(T65*M65)),3)</f>
        <v>8</v>
      </c>
      <c r="V65" s="55">
        <f>IF(U65&gt;=8,8,U65)</f>
        <v>8</v>
      </c>
      <c r="W65" s="57">
        <v>14932933000</v>
      </c>
      <c r="X65" s="57">
        <v>103344394000</v>
      </c>
      <c r="Y65" s="57"/>
      <c r="Z65" s="57"/>
      <c r="AA65" s="57"/>
      <c r="AB65" s="476">
        <f>(((((W65*I65)+(X65*J65)+(Y65*K65)+(Z65*L65)+(AA65*M65))/$L$2)))</f>
        <v>1.6133870913839117</v>
      </c>
      <c r="AC65" s="536">
        <f>ROUND(12*AB65,3)</f>
        <v>19.361000000000001</v>
      </c>
      <c r="AD65" s="488">
        <f>IF(AC65&gt;=12,12,AC65)</f>
        <v>12</v>
      </c>
      <c r="AE65" s="59"/>
      <c r="AF65" s="59">
        <v>0.3</v>
      </c>
      <c r="AG65" s="263">
        <v>19.8</v>
      </c>
      <c r="AH65" s="60">
        <f>V65+AD65+AG65+AE65+AF65</f>
        <v>40.099999999999994</v>
      </c>
      <c r="AI65" s="55">
        <f>IF(AH65&gt;=40,40,AH65)</f>
        <v>40</v>
      </c>
      <c r="AJ65" s="61"/>
      <c r="AK65" s="62"/>
      <c r="AL65" s="63"/>
      <c r="AM65" s="64">
        <f>100%+AL65</f>
        <v>1</v>
      </c>
      <c r="AN65" s="65">
        <f>ROUNDUP((($E$2*AM65-$AN$4)*AJ65+$AN$4),-3)</f>
        <v>0</v>
      </c>
      <c r="AO65" s="66"/>
    </row>
    <row r="66" spans="1:41" s="22" customFormat="1" ht="26.25" customHeight="1" x14ac:dyDescent="0.15">
      <c r="A66" s="177"/>
      <c r="B66" s="256"/>
      <c r="C66" s="843" t="s">
        <v>1171</v>
      </c>
      <c r="D66" s="844"/>
      <c r="E66" s="844"/>
      <c r="F66" s="845"/>
      <c r="G66" s="46"/>
      <c r="H66" s="47"/>
      <c r="I66" s="172"/>
      <c r="J66" s="217"/>
      <c r="K66" s="217"/>
      <c r="L66" s="217"/>
      <c r="M66" s="217"/>
      <c r="N66" s="50"/>
      <c r="O66" s="51"/>
      <c r="P66" s="234">
        <v>88</v>
      </c>
      <c r="Q66" s="54">
        <v>88</v>
      </c>
      <c r="R66" s="54"/>
      <c r="S66" s="54"/>
      <c r="T66" s="54"/>
      <c r="U66" s="496">
        <f>(I65*P66)+(J65*Q66)+(K65*R66)+(L65*S66)</f>
        <v>88</v>
      </c>
      <c r="V66" s="55"/>
      <c r="W66" s="57"/>
      <c r="X66" s="57"/>
      <c r="Y66" s="57"/>
      <c r="Z66" s="57"/>
      <c r="AA66" s="57"/>
      <c r="AB66" s="476"/>
      <c r="AC66" s="536"/>
      <c r="AD66" s="478"/>
      <c r="AE66" s="59"/>
      <c r="AF66" s="59"/>
      <c r="AG66" s="263"/>
      <c r="AH66" s="60"/>
      <c r="AI66" s="55"/>
      <c r="AJ66" s="61"/>
      <c r="AK66" s="62"/>
      <c r="AL66" s="63"/>
      <c r="AM66" s="64"/>
      <c r="AN66" s="65"/>
      <c r="AO66" s="66"/>
    </row>
    <row r="67" spans="1:41" s="22" customFormat="1" ht="48.75" customHeight="1" x14ac:dyDescent="0.15">
      <c r="A67" s="43">
        <v>32</v>
      </c>
      <c r="B67" s="256" t="s">
        <v>2094</v>
      </c>
      <c r="C67" s="45" t="s">
        <v>2066</v>
      </c>
      <c r="D67" s="67" t="s">
        <v>1364</v>
      </c>
      <c r="E67" s="80"/>
      <c r="F67" s="45"/>
      <c r="G67" s="46"/>
      <c r="H67" s="47"/>
      <c r="I67" s="48">
        <v>0.6</v>
      </c>
      <c r="J67" s="49">
        <v>0.4</v>
      </c>
      <c r="K67" s="49"/>
      <c r="L67" s="49"/>
      <c r="M67" s="49"/>
      <c r="N67" s="527">
        <f>SUM(I67:M67)</f>
        <v>1</v>
      </c>
      <c r="O67" s="51"/>
      <c r="P67" s="52">
        <v>8</v>
      </c>
      <c r="Q67" s="53">
        <v>8</v>
      </c>
      <c r="R67" s="53"/>
      <c r="S67" s="53"/>
      <c r="T67" s="53"/>
      <c r="U67" s="54">
        <f>ROUND(((P67*I67)+(Q67*J67)+(R67*K67)+(S67*L67)+(T67*M67)),3)</f>
        <v>8</v>
      </c>
      <c r="V67" s="55">
        <f>IF(U67&gt;=8,8,U67)</f>
        <v>8</v>
      </c>
      <c r="W67" s="57">
        <v>45451555000</v>
      </c>
      <c r="X67" s="57">
        <v>26791438000</v>
      </c>
      <c r="Y67" s="57"/>
      <c r="Z67" s="57"/>
      <c r="AA67" s="57"/>
      <c r="AB67" s="476">
        <f>(((((W67*I67)+(X67*J67)+(Y67*K67)+(Z67*L67)+(AA67*M67))/$L$2)))</f>
        <v>1.0363534063247895</v>
      </c>
      <c r="AC67" s="536">
        <f>ROUND(12*AB67,3)</f>
        <v>12.436</v>
      </c>
      <c r="AD67" s="488">
        <f>IF(AC67&gt;=12,12,AC67)</f>
        <v>12</v>
      </c>
      <c r="AE67" s="59"/>
      <c r="AF67" s="59">
        <v>0.3</v>
      </c>
      <c r="AG67" s="263">
        <v>19.8</v>
      </c>
      <c r="AH67" s="60">
        <f>V67+AD67+AG67+AE67+AF67</f>
        <v>40.099999999999994</v>
      </c>
      <c r="AI67" s="55">
        <f>IF(AH67&gt;=40,40,AH67)</f>
        <v>40</v>
      </c>
      <c r="AJ67" s="61"/>
      <c r="AK67" s="62"/>
      <c r="AL67" s="63"/>
      <c r="AM67" s="64">
        <f>100%+AL67</f>
        <v>1</v>
      </c>
      <c r="AN67" s="65">
        <f>ROUNDUP((($E$2*AM67-$AN$4)*AJ67+$AN$4),-3)</f>
        <v>0</v>
      </c>
      <c r="AO67" s="66"/>
    </row>
    <row r="68" spans="1:41" s="22" customFormat="1" ht="26.25" customHeight="1" x14ac:dyDescent="0.15">
      <c r="A68" s="177"/>
      <c r="B68" s="256"/>
      <c r="C68" s="843" t="s">
        <v>1171</v>
      </c>
      <c r="D68" s="844"/>
      <c r="E68" s="844"/>
      <c r="F68" s="845"/>
      <c r="G68" s="46"/>
      <c r="H68" s="47"/>
      <c r="I68" s="172"/>
      <c r="J68" s="217"/>
      <c r="K68" s="217"/>
      <c r="L68" s="217"/>
      <c r="M68" s="217"/>
      <c r="N68" s="50"/>
      <c r="O68" s="51"/>
      <c r="P68" s="234">
        <v>88</v>
      </c>
      <c r="Q68" s="54">
        <v>88</v>
      </c>
      <c r="R68" s="54"/>
      <c r="S68" s="54"/>
      <c r="T68" s="54"/>
      <c r="U68" s="496">
        <f>(I67*P68)+(J67*Q68)+(K67*R68)+(L67*S68)</f>
        <v>88</v>
      </c>
      <c r="V68" s="55"/>
      <c r="W68" s="57"/>
      <c r="X68" s="57"/>
      <c r="Y68" s="57"/>
      <c r="Z68" s="57"/>
      <c r="AA68" s="57"/>
      <c r="AB68" s="476"/>
      <c r="AC68" s="536"/>
      <c r="AD68" s="478"/>
      <c r="AE68" s="59"/>
      <c r="AF68" s="59"/>
      <c r="AG68" s="263"/>
      <c r="AH68" s="60"/>
      <c r="AI68" s="55"/>
      <c r="AJ68" s="61"/>
      <c r="AK68" s="62"/>
      <c r="AL68" s="63"/>
      <c r="AM68" s="64"/>
      <c r="AN68" s="65"/>
      <c r="AO68" s="66"/>
    </row>
    <row r="69" spans="1:41" s="22" customFormat="1" ht="48.75" customHeight="1" x14ac:dyDescent="0.15">
      <c r="A69" s="43">
        <v>33</v>
      </c>
      <c r="B69" s="256" t="s">
        <v>2094</v>
      </c>
      <c r="C69" s="80" t="s">
        <v>1361</v>
      </c>
      <c r="D69" s="67" t="s">
        <v>2040</v>
      </c>
      <c r="E69" s="80"/>
      <c r="F69" s="45"/>
      <c r="G69" s="80"/>
      <c r="H69" s="47"/>
      <c r="I69" s="48">
        <v>0.6</v>
      </c>
      <c r="J69" s="49">
        <v>0.4</v>
      </c>
      <c r="K69" s="49"/>
      <c r="L69" s="49"/>
      <c r="M69" s="49"/>
      <c r="N69" s="50">
        <f>SUM(I69:M69)</f>
        <v>1</v>
      </c>
      <c r="O69" s="51"/>
      <c r="P69" s="53">
        <v>8</v>
      </c>
      <c r="Q69" s="53">
        <v>8</v>
      </c>
      <c r="R69" s="53"/>
      <c r="S69" s="53"/>
      <c r="T69" s="53"/>
      <c r="U69" s="54">
        <f>ROUND(((P69*I69)+(Q69*J69)+(R69*K69)+(S69*L69)+(T69*M69)),3)</f>
        <v>8</v>
      </c>
      <c r="V69" s="55">
        <f>IF(U69&gt;=8,8,U69)</f>
        <v>8</v>
      </c>
      <c r="W69" s="57">
        <v>44048635000</v>
      </c>
      <c r="X69" s="57">
        <v>27594070000</v>
      </c>
      <c r="Y69" s="57"/>
      <c r="Z69" s="57"/>
      <c r="AA69" s="57"/>
      <c r="AB69" s="476">
        <f>(((((W69*I69)+(X69*J69)+(Y69*K69)+(Z69*L69)+(AA69*M69))/$L$2)))</f>
        <v>1.0221479894611849</v>
      </c>
      <c r="AC69" s="536">
        <f>ROUND(12*AB69,3)</f>
        <v>12.266</v>
      </c>
      <c r="AD69" s="488">
        <f>IF(AC69&gt;=12,12,AC69)</f>
        <v>12</v>
      </c>
      <c r="AE69" s="59"/>
      <c r="AF69" s="59">
        <v>0.3</v>
      </c>
      <c r="AG69" s="263">
        <v>19.8</v>
      </c>
      <c r="AH69" s="60">
        <f>V69+AD69+AG69+AE69+AF69</f>
        <v>40.099999999999994</v>
      </c>
      <c r="AI69" s="55">
        <f>IF(AH69&gt;=40,40,AH69)</f>
        <v>40</v>
      </c>
      <c r="AJ69" s="61"/>
      <c r="AK69" s="62"/>
      <c r="AL69" s="63"/>
      <c r="AM69" s="64">
        <f>100%+AL69</f>
        <v>1</v>
      </c>
      <c r="AN69" s="65">
        <f>ROUNDUP((($E$2*AM69-$AN$4)*AJ69+$AN$4),-3)</f>
        <v>0</v>
      </c>
      <c r="AO69" s="66"/>
    </row>
    <row r="70" spans="1:41" s="22" customFormat="1" ht="26.25" customHeight="1" x14ac:dyDescent="0.15">
      <c r="A70" s="177"/>
      <c r="B70" s="256"/>
      <c r="C70" s="843" t="s">
        <v>1171</v>
      </c>
      <c r="D70" s="844"/>
      <c r="E70" s="844"/>
      <c r="F70" s="845"/>
      <c r="G70" s="46"/>
      <c r="H70" s="47"/>
      <c r="I70" s="172"/>
      <c r="J70" s="217"/>
      <c r="K70" s="217"/>
      <c r="L70" s="217"/>
      <c r="M70" s="217"/>
      <c r="N70" s="50"/>
      <c r="O70" s="51"/>
      <c r="P70" s="234">
        <v>88</v>
      </c>
      <c r="Q70" s="54">
        <v>88</v>
      </c>
      <c r="R70" s="54"/>
      <c r="S70" s="54"/>
      <c r="T70" s="54"/>
      <c r="U70" s="496">
        <f>(I69*P70)+(J69*Q70)+(K69*R70)+(L69*S70)</f>
        <v>88</v>
      </c>
      <c r="V70" s="55"/>
      <c r="W70" s="57"/>
      <c r="X70" s="57"/>
      <c r="Y70" s="57"/>
      <c r="Z70" s="57"/>
      <c r="AA70" s="57"/>
      <c r="AB70" s="476"/>
      <c r="AC70" s="536"/>
      <c r="AD70" s="478"/>
      <c r="AE70" s="59"/>
      <c r="AF70" s="59"/>
      <c r="AG70" s="263"/>
      <c r="AH70" s="60"/>
      <c r="AI70" s="55"/>
      <c r="AJ70" s="61"/>
      <c r="AK70" s="62"/>
      <c r="AL70" s="63"/>
      <c r="AM70" s="64"/>
      <c r="AN70" s="65"/>
      <c r="AO70" s="66"/>
    </row>
    <row r="71" spans="1:41" s="22" customFormat="1" ht="33" customHeight="1" x14ac:dyDescent="0.15">
      <c r="A71" s="43"/>
      <c r="B71" s="44"/>
      <c r="C71" s="80"/>
      <c r="D71" s="117"/>
      <c r="E71" s="117"/>
      <c r="F71" s="80"/>
      <c r="G71" s="542"/>
      <c r="H71" s="47"/>
      <c r="I71" s="48"/>
      <c r="J71" s="217"/>
      <c r="K71" s="49"/>
      <c r="L71" s="49"/>
      <c r="M71" s="49"/>
      <c r="N71" s="527"/>
      <c r="O71" s="51"/>
      <c r="P71" s="52"/>
      <c r="Q71" s="53"/>
      <c r="R71" s="53"/>
      <c r="S71" s="53"/>
      <c r="T71" s="53"/>
      <c r="U71" s="54"/>
      <c r="V71" s="55"/>
      <c r="W71" s="57"/>
      <c r="X71" s="57"/>
      <c r="Y71" s="57"/>
      <c r="Z71" s="57"/>
      <c r="AA71" s="57"/>
      <c r="AB71" s="476">
        <f>(((((W71*I71)+(X71*J71)+(Y71*K71)+(Z71*L71)+(AA71*M71))/$L$2)))</f>
        <v>0</v>
      </c>
      <c r="AC71" s="536">
        <f>12*AB71</f>
        <v>0</v>
      </c>
      <c r="AD71" s="488">
        <f>IF(AC71&gt;=12,12,AC71)</f>
        <v>0</v>
      </c>
      <c r="AE71" s="59"/>
      <c r="AF71" s="59"/>
      <c r="AG71" s="263"/>
      <c r="AH71" s="60"/>
      <c r="AI71" s="55"/>
      <c r="AJ71" s="61"/>
      <c r="AK71" s="62"/>
      <c r="AL71" s="63"/>
      <c r="AM71" s="64"/>
      <c r="AN71" s="65"/>
      <c r="AO71" s="66"/>
    </row>
    <row r="72" spans="1:41" s="22" customFormat="1" ht="56.25" customHeight="1" x14ac:dyDescent="0.15">
      <c r="A72" s="43"/>
      <c r="B72" s="256"/>
      <c r="C72" s="73" t="s">
        <v>1356</v>
      </c>
      <c r="D72" s="45" t="s">
        <v>1360</v>
      </c>
      <c r="E72" s="71" t="s">
        <v>2049</v>
      </c>
      <c r="F72" s="67" t="s">
        <v>2044</v>
      </c>
      <c r="G72" s="632"/>
      <c r="H72" s="47"/>
      <c r="I72" s="48">
        <v>0.6</v>
      </c>
      <c r="J72" s="49">
        <v>0.4</v>
      </c>
      <c r="K72" s="49"/>
      <c r="L72" s="49"/>
      <c r="M72" s="49"/>
      <c r="N72" s="50">
        <f>SUM(I72:M72)</f>
        <v>1</v>
      </c>
      <c r="O72" s="51"/>
      <c r="P72" s="52">
        <v>8</v>
      </c>
      <c r="Q72" s="53">
        <v>8</v>
      </c>
      <c r="R72" s="53"/>
      <c r="S72" s="53"/>
      <c r="T72" s="53"/>
      <c r="U72" s="54">
        <f>ROUND(((P72*I72)+(Q72*J72)+(R72*K72)+(S72*L72)+(T72*M72)),3)</f>
        <v>8</v>
      </c>
      <c r="V72" s="55">
        <f>IF(U72&gt;=8,8,U72)</f>
        <v>8</v>
      </c>
      <c r="W72" s="57">
        <v>39814172000</v>
      </c>
      <c r="X72" s="57">
        <v>41028772000</v>
      </c>
      <c r="Y72" s="57">
        <v>21649412000</v>
      </c>
      <c r="Z72" s="57">
        <v>1939117000</v>
      </c>
      <c r="AA72" s="57"/>
      <c r="AB72" s="476">
        <f>(((((W72*I72)+(X72*J72)+(Y72*K72)+(Z72*L72)+(AA72*M72))/$L$2)))</f>
        <v>1.0994418083766255</v>
      </c>
      <c r="AC72" s="536">
        <f>ROUND(12*AB72,3)</f>
        <v>13.193</v>
      </c>
      <c r="AD72" s="488">
        <f>IF(AC72&gt;=12,12,AC72)</f>
        <v>12</v>
      </c>
      <c r="AE72" s="59"/>
      <c r="AF72" s="59">
        <v>0.2</v>
      </c>
      <c r="AG72" s="263">
        <v>19.8</v>
      </c>
      <c r="AH72" s="60">
        <f>V72+AD72+AG72+AE72+AF72</f>
        <v>40</v>
      </c>
      <c r="AI72" s="55">
        <f>IF(AH72&gt;=40,40,AH72)</f>
        <v>40</v>
      </c>
      <c r="AJ72" s="61"/>
      <c r="AK72" s="62"/>
      <c r="AL72" s="63"/>
      <c r="AM72" s="64">
        <f>100%+AL72</f>
        <v>1</v>
      </c>
      <c r="AN72" s="65">
        <f>ROUNDUP((($E$2*AM72-$AN$4)*AJ72+$AN$4),-3)</f>
        <v>0</v>
      </c>
      <c r="AO72" s="66"/>
    </row>
    <row r="73" spans="1:41" s="22" customFormat="1" ht="26.25" customHeight="1" x14ac:dyDescent="0.15">
      <c r="A73" s="177"/>
      <c r="B73" s="241"/>
      <c r="C73" s="843" t="s">
        <v>1171</v>
      </c>
      <c r="D73" s="844"/>
      <c r="E73" s="844"/>
      <c r="F73" s="845"/>
      <c r="G73" s="46"/>
      <c r="H73" s="47"/>
      <c r="I73" s="172"/>
      <c r="J73" s="217"/>
      <c r="K73" s="217"/>
      <c r="L73" s="217"/>
      <c r="M73" s="217"/>
      <c r="N73" s="50"/>
      <c r="O73" s="51"/>
      <c r="P73" s="234">
        <v>88</v>
      </c>
      <c r="Q73" s="54">
        <v>88</v>
      </c>
      <c r="R73" s="53"/>
      <c r="S73" s="54"/>
      <c r="T73" s="54"/>
      <c r="U73" s="496">
        <f>(I72*P73)+(J72*Q73)+(K72*R73)+(L72*S73)</f>
        <v>88</v>
      </c>
      <c r="V73" s="55"/>
      <c r="W73" s="57"/>
      <c r="X73" s="57"/>
      <c r="Y73" s="57"/>
      <c r="Z73" s="57"/>
      <c r="AA73" s="57"/>
      <c r="AB73" s="476"/>
      <c r="AC73" s="536"/>
      <c r="AD73" s="478"/>
      <c r="AE73" s="59"/>
      <c r="AF73" s="59"/>
      <c r="AG73" s="263"/>
      <c r="AH73" s="60"/>
      <c r="AI73" s="55"/>
      <c r="AJ73" s="61"/>
      <c r="AK73" s="62"/>
      <c r="AL73" s="63"/>
      <c r="AM73" s="64"/>
      <c r="AN73" s="65"/>
      <c r="AO73" s="66"/>
    </row>
    <row r="74" spans="1:41" s="22" customFormat="1" ht="51.75" customHeight="1" x14ac:dyDescent="0.15">
      <c r="A74" s="43"/>
      <c r="B74" s="256"/>
      <c r="C74" s="80" t="s">
        <v>1345</v>
      </c>
      <c r="D74" s="664"/>
      <c r="E74" s="80" t="s">
        <v>1363</v>
      </c>
      <c r="F74" s="67" t="s">
        <v>2051</v>
      </c>
      <c r="G74" s="46"/>
      <c r="H74" s="47"/>
      <c r="I74" s="48">
        <v>0.51</v>
      </c>
      <c r="J74" s="49">
        <v>0.49</v>
      </c>
      <c r="K74" s="49"/>
      <c r="L74" s="49"/>
      <c r="M74" s="49"/>
      <c r="N74" s="50">
        <f>SUM(I74:M74)</f>
        <v>1</v>
      </c>
      <c r="O74" s="51"/>
      <c r="P74" s="52">
        <v>8</v>
      </c>
      <c r="Q74" s="53">
        <v>8</v>
      </c>
      <c r="R74" s="53"/>
      <c r="S74" s="53"/>
      <c r="T74" s="53"/>
      <c r="U74" s="54">
        <f>ROUND(((P74*I74)+(Q74*J74)+(R74*K74)+(S74*L74)+(T74*M74)),3)</f>
        <v>8</v>
      </c>
      <c r="V74" s="55">
        <f>IF(U74&gt;=8,8,U74)</f>
        <v>8</v>
      </c>
      <c r="W74" s="57">
        <v>32826052000</v>
      </c>
      <c r="X74" s="57">
        <v>15253741000</v>
      </c>
      <c r="Y74" s="57">
        <v>38849299000</v>
      </c>
      <c r="Z74" s="57">
        <v>15476525000</v>
      </c>
      <c r="AA74" s="57"/>
      <c r="AB74" s="476">
        <f>(((((W74*I74)+(X74*J74)+(Y74*K74)+(Z74*L74)+(AA74*M74))/$L$2)))</f>
        <v>0.66063664236573616</v>
      </c>
      <c r="AC74" s="536">
        <f>ROUND(12*AB74,3)</f>
        <v>7.9279999999999999</v>
      </c>
      <c r="AD74" s="488">
        <f>IF(AC74&gt;=12,12,AC74)</f>
        <v>7.9279999999999999</v>
      </c>
      <c r="AE74" s="59"/>
      <c r="AF74" s="59">
        <v>0.3</v>
      </c>
      <c r="AG74" s="263">
        <v>19.8</v>
      </c>
      <c r="AH74" s="60">
        <f>V74+AD74+AG74+AE74+AF74</f>
        <v>36.027999999999999</v>
      </c>
      <c r="AI74" s="55">
        <f>IF(AH74&gt;=40,40,AH74)</f>
        <v>36.027999999999999</v>
      </c>
      <c r="AJ74" s="61"/>
      <c r="AK74" s="62"/>
      <c r="AL74" s="63"/>
      <c r="AM74" s="64">
        <f>100%+AL74</f>
        <v>1</v>
      </c>
      <c r="AN74" s="65">
        <f>ROUNDUP((($E$2*AM74-$AN$4)*AJ74+$AN$4),-3)</f>
        <v>0</v>
      </c>
      <c r="AO74" s="66"/>
    </row>
    <row r="75" spans="1:41" s="22" customFormat="1" ht="26.25" customHeight="1" x14ac:dyDescent="0.15">
      <c r="A75" s="177"/>
      <c r="B75" s="256"/>
      <c r="C75" s="843" t="s">
        <v>1171</v>
      </c>
      <c r="D75" s="844"/>
      <c r="E75" s="844"/>
      <c r="F75" s="845"/>
      <c r="G75" s="46"/>
      <c r="H75" s="47"/>
      <c r="I75" s="172"/>
      <c r="J75" s="217"/>
      <c r="K75" s="217"/>
      <c r="L75" s="217"/>
      <c r="M75" s="217"/>
      <c r="N75" s="50"/>
      <c r="O75" s="51"/>
      <c r="P75" s="234">
        <v>88</v>
      </c>
      <c r="Q75" s="54">
        <v>88</v>
      </c>
      <c r="R75" s="54"/>
      <c r="S75" s="54"/>
      <c r="T75" s="54"/>
      <c r="U75" s="496">
        <f>(I74*P75)+(J74*Q75)+(K74*R75)+(L74*S75)</f>
        <v>88</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48.75" customHeight="1" x14ac:dyDescent="0.15">
      <c r="A76" s="43"/>
      <c r="B76" s="256"/>
      <c r="C76" s="45" t="s">
        <v>1374</v>
      </c>
      <c r="D76" s="80" t="s">
        <v>2050</v>
      </c>
      <c r="E76" s="664"/>
      <c r="F76" s="45" t="s">
        <v>2046</v>
      </c>
      <c r="G76" s="46"/>
      <c r="H76" s="47"/>
      <c r="I76" s="48">
        <v>0.51</v>
      </c>
      <c r="J76" s="49">
        <v>0.49</v>
      </c>
      <c r="K76" s="217"/>
      <c r="L76" s="49"/>
      <c r="M76" s="49"/>
      <c r="N76" s="50">
        <f>SUM(I76:M76)</f>
        <v>1</v>
      </c>
      <c r="O76" s="51"/>
      <c r="P76" s="52">
        <v>8</v>
      </c>
      <c r="Q76" s="53">
        <v>8</v>
      </c>
      <c r="R76" s="53"/>
      <c r="S76" s="53"/>
      <c r="T76" s="53"/>
      <c r="U76" s="54">
        <f>ROUND(((P76*I76)+(Q76*J76)+(R76*K76)+(S76*L76)+(T76*M76)),3)</f>
        <v>8</v>
      </c>
      <c r="V76" s="55">
        <f>IF(U76&gt;=8,8,U76)</f>
        <v>8</v>
      </c>
      <c r="W76" s="57">
        <v>32775215000</v>
      </c>
      <c r="X76" s="57">
        <v>3860300000</v>
      </c>
      <c r="Y76" s="57"/>
      <c r="Z76" s="57">
        <v>18715212000</v>
      </c>
      <c r="AA76" s="57"/>
      <c r="AB76" s="476">
        <f>(((((W76*I76)+(X76*J76)+(Y76*K76)+(Z76*L76)+(AA76*M76))/$L$2)))</f>
        <v>0.50762295295522641</v>
      </c>
      <c r="AC76" s="536">
        <f>ROUND(12*AB76,3)</f>
        <v>6.0910000000000002</v>
      </c>
      <c r="AD76" s="488">
        <f>IF(AC76&gt;=12,12,AC76)</f>
        <v>6.0910000000000002</v>
      </c>
      <c r="AE76" s="59"/>
      <c r="AF76" s="59">
        <v>0.3</v>
      </c>
      <c r="AG76" s="263">
        <v>19.8</v>
      </c>
      <c r="AH76" s="60">
        <f>V76+AD76+AG76+AE76+AF76</f>
        <v>34.191000000000003</v>
      </c>
      <c r="AI76" s="55">
        <f>IF(AH76&gt;=40,40,AH76)</f>
        <v>34.191000000000003</v>
      </c>
      <c r="AJ76" s="61"/>
      <c r="AK76" s="62"/>
      <c r="AL76" s="63"/>
      <c r="AM76" s="64"/>
      <c r="AN76" s="65"/>
      <c r="AO76" s="66"/>
    </row>
    <row r="77" spans="1:41" s="22" customFormat="1" ht="26.25" customHeight="1" x14ac:dyDescent="0.15">
      <c r="A77" s="177"/>
      <c r="B77" s="241"/>
      <c r="C77" s="843" t="s">
        <v>1171</v>
      </c>
      <c r="D77" s="844"/>
      <c r="E77" s="844"/>
      <c r="F77" s="845"/>
      <c r="G77" s="46"/>
      <c r="H77" s="47"/>
      <c r="I77" s="172"/>
      <c r="J77" s="217"/>
      <c r="K77" s="217"/>
      <c r="L77" s="217"/>
      <c r="M77" s="217"/>
      <c r="N77" s="50"/>
      <c r="O77" s="51"/>
      <c r="P77" s="234">
        <v>88</v>
      </c>
      <c r="Q77" s="53">
        <v>88</v>
      </c>
      <c r="R77" s="53"/>
      <c r="S77" s="54"/>
      <c r="T77" s="54"/>
      <c r="U77" s="496">
        <f>(I76*P77)+(J76*Q77)+(K76*R77)+(L76*S77)</f>
        <v>88</v>
      </c>
      <c r="V77" s="55"/>
      <c r="W77" s="57"/>
      <c r="X77" s="57"/>
      <c r="Y77" s="57"/>
      <c r="Z77" s="57"/>
      <c r="AA77" s="57"/>
      <c r="AB77" s="476"/>
      <c r="AC77" s="536"/>
      <c r="AD77" s="478"/>
      <c r="AE77" s="59"/>
      <c r="AF77" s="59"/>
      <c r="AG77" s="263"/>
      <c r="AH77" s="60"/>
      <c r="AI77" s="55"/>
      <c r="AJ77" s="61"/>
      <c r="AK77" s="62"/>
      <c r="AL77" s="63"/>
      <c r="AM77" s="64"/>
      <c r="AN77" s="65"/>
      <c r="AO77" s="66"/>
    </row>
    <row r="78" spans="1:41" s="22" customFormat="1" ht="48.75" customHeight="1" x14ac:dyDescent="0.15">
      <c r="A78" s="43"/>
      <c r="B78" s="550"/>
      <c r="C78" s="117" t="s">
        <v>1494</v>
      </c>
      <c r="D78" s="80"/>
      <c r="E78" s="45"/>
      <c r="F78" s="664"/>
      <c r="G78" s="83"/>
      <c r="H78" s="175" t="s">
        <v>1746</v>
      </c>
      <c r="I78" s="48">
        <v>0.5</v>
      </c>
      <c r="J78" s="49">
        <v>0.3</v>
      </c>
      <c r="K78" s="49">
        <v>0.2</v>
      </c>
      <c r="L78" s="49"/>
      <c r="M78" s="49"/>
      <c r="N78" s="50">
        <f>SUM(I78:M78)</f>
        <v>1</v>
      </c>
      <c r="O78" s="51"/>
      <c r="P78" s="52">
        <v>8</v>
      </c>
      <c r="Q78" s="53">
        <v>8</v>
      </c>
      <c r="R78" s="53"/>
      <c r="S78" s="53"/>
      <c r="T78" s="53"/>
      <c r="U78" s="54">
        <f>ROUND(((P78*I78)+(Q78*J78)+(R78*K78)+(S78*L78)+(T78*M78)),3)</f>
        <v>6.4</v>
      </c>
      <c r="V78" s="55">
        <f>IF(U78&gt;=8,8,U78)</f>
        <v>6.4</v>
      </c>
      <c r="W78" s="57">
        <v>180536694000</v>
      </c>
      <c r="X78" s="57"/>
      <c r="Y78" s="57"/>
      <c r="Z78" s="57"/>
      <c r="AA78" s="57"/>
      <c r="AB78" s="476">
        <f>(((((W78*I78)+(X78*J78)+(Y78*K78)+(Z78*L78)+(AA78*M78))/$L$2)))</f>
        <v>2.4626492583885269</v>
      </c>
      <c r="AC78" s="536">
        <f>ROUND(12*AB78,3)</f>
        <v>29.552</v>
      </c>
      <c r="AD78" s="488">
        <f>IF(AC78&gt;=12,12,AC78)</f>
        <v>12</v>
      </c>
      <c r="AE78" s="59"/>
      <c r="AF78" s="59">
        <v>0.3</v>
      </c>
      <c r="AG78" s="263">
        <v>19.8</v>
      </c>
      <c r="AH78" s="60">
        <f>V78+AD78+AG78+AE78+AF78</f>
        <v>38.5</v>
      </c>
      <c r="AI78" s="55">
        <f>IF(AH78&gt;=40,40,AH78)</f>
        <v>38.5</v>
      </c>
      <c r="AJ78" s="61"/>
      <c r="AK78" s="62"/>
      <c r="AL78" s="63"/>
      <c r="AM78" s="64">
        <f>100%+AL78</f>
        <v>1</v>
      </c>
      <c r="AN78" s="65">
        <f>ROUNDUP((($E$2*AM78-$AN$4)*AJ78+$AN$4),-3)</f>
        <v>0</v>
      </c>
      <c r="AO78" s="66"/>
    </row>
    <row r="79" spans="1:41" s="22" customFormat="1" ht="26.25" customHeight="1" x14ac:dyDescent="0.15">
      <c r="A79" s="177"/>
      <c r="B79" s="241"/>
      <c r="C79" s="843" t="s">
        <v>1171</v>
      </c>
      <c r="D79" s="844"/>
      <c r="E79" s="844"/>
      <c r="F79" s="845"/>
      <c r="G79" s="46"/>
      <c r="H79" s="47"/>
      <c r="I79" s="172"/>
      <c r="J79" s="217"/>
      <c r="K79" s="217"/>
      <c r="L79" s="217"/>
      <c r="M79" s="217"/>
      <c r="N79" s="50"/>
      <c r="O79" s="51"/>
      <c r="P79" s="54">
        <v>88</v>
      </c>
      <c r="Q79" s="54">
        <v>88</v>
      </c>
      <c r="R79" s="54">
        <v>88</v>
      </c>
      <c r="S79" s="54"/>
      <c r="T79" s="54"/>
      <c r="U79" s="496">
        <f>(I78*P79)+(J78*Q79)+(K78*R79)+(L78*S79)</f>
        <v>88</v>
      </c>
      <c r="V79" s="55"/>
      <c r="W79" s="57"/>
      <c r="X79" s="57"/>
      <c r="Y79" s="57"/>
      <c r="Z79" s="57"/>
      <c r="AA79" s="57"/>
      <c r="AB79" s="476"/>
      <c r="AC79" s="536"/>
      <c r="AD79" s="478"/>
      <c r="AE79" s="59"/>
      <c r="AF79" s="59"/>
      <c r="AG79" s="263"/>
      <c r="AH79" s="60"/>
      <c r="AI79" s="55"/>
      <c r="AJ79" s="61"/>
      <c r="AK79" s="62"/>
      <c r="AL79" s="63"/>
      <c r="AM79" s="64"/>
      <c r="AN79" s="65"/>
      <c r="AO79" s="66"/>
    </row>
    <row r="80" spans="1:41" s="22" customFormat="1" ht="48.75" customHeight="1" x14ac:dyDescent="0.15">
      <c r="A80" s="43"/>
      <c r="B80" s="256"/>
      <c r="C80" s="45"/>
      <c r="D80" s="45"/>
      <c r="E80" s="80" t="s">
        <v>184</v>
      </c>
      <c r="F80" s="104"/>
      <c r="G80" s="46"/>
      <c r="H80" s="47"/>
      <c r="I80" s="48">
        <v>0.6</v>
      </c>
      <c r="J80" s="49">
        <v>0.4</v>
      </c>
      <c r="K80" s="49"/>
      <c r="L80" s="49"/>
      <c r="M80" s="49"/>
      <c r="N80" s="50">
        <f>SUM(I80:M80)</f>
        <v>1</v>
      </c>
      <c r="O80" s="51"/>
      <c r="P80" s="52">
        <v>8</v>
      </c>
      <c r="Q80" s="53">
        <v>8</v>
      </c>
      <c r="R80" s="53"/>
      <c r="S80" s="53"/>
      <c r="T80" s="53"/>
      <c r="U80" s="54">
        <f>ROUND(((P80*I80)+(Q80*J80)+(R80*K80)+(S80*L80)+(T80*M80)),3)</f>
        <v>8</v>
      </c>
      <c r="V80" s="55">
        <f>IF(U80&gt;=8,8,U80)</f>
        <v>8</v>
      </c>
      <c r="W80" s="57"/>
      <c r="X80" s="57"/>
      <c r="Y80" s="57">
        <v>40616090000</v>
      </c>
      <c r="Z80" s="57"/>
      <c r="AA80" s="57"/>
      <c r="AB80" s="476">
        <f>(((((W80*I80)+(X80*J80)+(Y80*K80)+(Z80*L80)+(AA80*M80))/$L$2)))</f>
        <v>0</v>
      </c>
      <c r="AC80" s="536">
        <f>ROUND(12*AB80,3)</f>
        <v>0</v>
      </c>
      <c r="AD80" s="488">
        <f>IF(AC80&gt;=12,12,AC80)</f>
        <v>0</v>
      </c>
      <c r="AE80" s="59"/>
      <c r="AF80" s="59">
        <v>0.3</v>
      </c>
      <c r="AG80" s="263">
        <v>19.8</v>
      </c>
      <c r="AH80" s="60">
        <f>V80+AD80+AG80+AE80+AF80</f>
        <v>28.1</v>
      </c>
      <c r="AI80" s="55">
        <f>IF(AH80&gt;=40,40,AH80)</f>
        <v>28.1</v>
      </c>
      <c r="AJ80" s="61"/>
      <c r="AK80" s="62"/>
      <c r="AL80" s="63"/>
      <c r="AM80" s="64">
        <f>100%+AL80</f>
        <v>1</v>
      </c>
      <c r="AN80" s="65">
        <f>ROUNDUP((($E$2*AM80-$AN$4)*AJ80+$AN$4),-3)</f>
        <v>0</v>
      </c>
      <c r="AO80" s="66"/>
    </row>
    <row r="81" spans="1:41" s="22" customFormat="1" ht="26.25" customHeight="1" x14ac:dyDescent="0.15">
      <c r="A81" s="177"/>
      <c r="B81" s="256"/>
      <c r="C81" s="843" t="s">
        <v>1171</v>
      </c>
      <c r="D81" s="844"/>
      <c r="E81" s="844"/>
      <c r="F81" s="845"/>
      <c r="G81" s="46"/>
      <c r="H81" s="47"/>
      <c r="I81" s="172"/>
      <c r="J81" s="217"/>
      <c r="K81" s="217"/>
      <c r="L81" s="217"/>
      <c r="M81" s="217"/>
      <c r="N81" s="50"/>
      <c r="O81" s="51"/>
      <c r="P81" s="234">
        <v>88</v>
      </c>
      <c r="Q81" s="54">
        <v>88</v>
      </c>
      <c r="R81" s="54"/>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51.75" customHeight="1" x14ac:dyDescent="0.15">
      <c r="A82" s="43"/>
      <c r="B82" s="256"/>
      <c r="C82" s="80"/>
      <c r="D82" s="80" t="s">
        <v>2053</v>
      </c>
      <c r="E82" s="80" t="s">
        <v>2054</v>
      </c>
      <c r="F82" s="80"/>
      <c r="G82" s="632"/>
      <c r="H82" s="47"/>
      <c r="I82" s="48">
        <v>0.6</v>
      </c>
      <c r="J82" s="49">
        <v>0.4</v>
      </c>
      <c r="K82" s="49"/>
      <c r="L82" s="49"/>
      <c r="M82" s="49"/>
      <c r="N82" s="50">
        <f>SUM(I82:M82)</f>
        <v>1</v>
      </c>
      <c r="O82" s="51"/>
      <c r="P82" s="52">
        <v>8</v>
      </c>
      <c r="Q82" s="53">
        <v>8</v>
      </c>
      <c r="R82" s="53"/>
      <c r="S82" s="53"/>
      <c r="T82" s="53"/>
      <c r="U82" s="54">
        <f>ROUND(((P82*I82)+(Q82*J82)+(R82*K82)+(S82*L82)+(T82*M82)),3)</f>
        <v>8</v>
      </c>
      <c r="V82" s="55">
        <f>IF(U82&gt;=8,8,U82)</f>
        <v>8</v>
      </c>
      <c r="W82" s="57"/>
      <c r="X82" s="57">
        <v>3815383000</v>
      </c>
      <c r="Y82" s="57">
        <v>3331838000</v>
      </c>
      <c r="Z82" s="57"/>
      <c r="AA82" s="57"/>
      <c r="AB82" s="476">
        <f>(((((W82*I82)+(X82*J82)+(Y82*K82)+(Z82*L82)+(AA82*M82))/$L$2)))</f>
        <v>4.1635636090326077E-2</v>
      </c>
      <c r="AC82" s="536">
        <f>ROUND(12*AB82,3)</f>
        <v>0.5</v>
      </c>
      <c r="AD82" s="488">
        <f>IF(AC82&gt;=12,12,AC82)</f>
        <v>0.5</v>
      </c>
      <c r="AE82" s="59"/>
      <c r="AF82" s="59">
        <v>0.3</v>
      </c>
      <c r="AG82" s="263">
        <v>19.8</v>
      </c>
      <c r="AH82" s="60">
        <f>V82+AD82+AG82+AE82+AF82</f>
        <v>28.6</v>
      </c>
      <c r="AI82" s="55">
        <f>IF(AH82&gt;=40,40,AH82)</f>
        <v>28.6</v>
      </c>
      <c r="AJ82" s="61"/>
      <c r="AK82" s="62"/>
      <c r="AL82" s="63"/>
      <c r="AM82" s="64">
        <f>100%+AL82</f>
        <v>1</v>
      </c>
      <c r="AN82" s="65">
        <f>ROUNDUP((($E$2*AM82-$AN$4)*AJ82+$AN$4),-3)</f>
        <v>0</v>
      </c>
      <c r="AO82" s="66"/>
    </row>
    <row r="83" spans="1:41" s="22" customFormat="1" ht="26.25" customHeight="1" x14ac:dyDescent="0.15">
      <c r="A83" s="177"/>
      <c r="B83" s="256"/>
      <c r="C83" s="843" t="s">
        <v>1171</v>
      </c>
      <c r="D83" s="844"/>
      <c r="E83" s="844"/>
      <c r="F83" s="845"/>
      <c r="G83" s="46"/>
      <c r="H83" s="47"/>
      <c r="I83" s="172"/>
      <c r="J83" s="217"/>
      <c r="K83" s="217"/>
      <c r="L83" s="217"/>
      <c r="M83" s="217"/>
      <c r="N83" s="50"/>
      <c r="O83" s="51"/>
      <c r="P83" s="234">
        <v>88</v>
      </c>
      <c r="Q83" s="54">
        <v>88</v>
      </c>
      <c r="R83" s="54"/>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58.5" customHeight="1" x14ac:dyDescent="0.15">
      <c r="A84" s="43"/>
      <c r="B84" s="256"/>
      <c r="C84" s="80"/>
      <c r="D84" s="80"/>
      <c r="E84" s="80"/>
      <c r="F84" s="80"/>
      <c r="G84" s="542"/>
      <c r="H84" s="47"/>
      <c r="I84" s="48">
        <v>0.6</v>
      </c>
      <c r="J84" s="49">
        <v>0.4</v>
      </c>
      <c r="K84" s="49"/>
      <c r="L84" s="49"/>
      <c r="M84" s="49"/>
      <c r="N84" s="50">
        <f>SUM(I84:M84)</f>
        <v>1</v>
      </c>
      <c r="O84" s="51"/>
      <c r="P84" s="52">
        <v>8</v>
      </c>
      <c r="Q84" s="53">
        <v>8</v>
      </c>
      <c r="R84" s="53"/>
      <c r="S84" s="53"/>
      <c r="T84" s="53"/>
      <c r="U84" s="54">
        <f>ROUND(((P84*I84)+(Q84*J84)+(R84*K84)+(S84*L84)+(T84*M84)),3)</f>
        <v>8</v>
      </c>
      <c r="V84" s="55">
        <f>IF(U84&gt;=8,8,U84)</f>
        <v>8</v>
      </c>
      <c r="W84" s="57"/>
      <c r="X84" s="57"/>
      <c r="Y84" s="57"/>
      <c r="Z84" s="57"/>
      <c r="AA84" s="57"/>
      <c r="AB84" s="476">
        <f>(((((W84*I84)+(X84*J84)+(Y84*K84)+(Z84*L84)+(AA84*M84))/$L$2)))</f>
        <v>0</v>
      </c>
      <c r="AC84" s="536">
        <f>ROUND(12*AB84,3)</f>
        <v>0</v>
      </c>
      <c r="AD84" s="488">
        <f>IF(AC84&gt;=12,12,AC84)</f>
        <v>0</v>
      </c>
      <c r="AE84" s="59"/>
      <c r="AF84" s="59">
        <v>0.3</v>
      </c>
      <c r="AG84" s="263">
        <v>19.8</v>
      </c>
      <c r="AH84" s="60">
        <f>V84+AD84+AG84+AE84+AF84</f>
        <v>28.1</v>
      </c>
      <c r="AI84" s="55">
        <f>IF(AH84&gt;=40,40,AH84)</f>
        <v>28.1</v>
      </c>
      <c r="AJ84" s="61"/>
      <c r="AK84" s="62"/>
      <c r="AL84" s="63"/>
      <c r="AM84" s="64">
        <f>100%+AL84</f>
        <v>1</v>
      </c>
      <c r="AN84" s="65">
        <f>ROUNDUP((($E$2*AM84-$AN$4)*AJ84+$AN$4),-3)</f>
        <v>0</v>
      </c>
      <c r="AO84" s="66"/>
    </row>
    <row r="85" spans="1:41" s="22" customFormat="1" ht="26.25" customHeight="1" x14ac:dyDescent="0.15">
      <c r="A85" s="177"/>
      <c r="B85" s="256"/>
      <c r="C85" s="843" t="s">
        <v>1171</v>
      </c>
      <c r="D85" s="844"/>
      <c r="E85" s="844"/>
      <c r="F85" s="845"/>
      <c r="G85" s="46"/>
      <c r="H85" s="47"/>
      <c r="I85" s="172"/>
      <c r="J85" s="217"/>
      <c r="K85" s="217"/>
      <c r="L85" s="217"/>
      <c r="M85" s="217"/>
      <c r="N85" s="50"/>
      <c r="O85" s="51"/>
      <c r="P85" s="234">
        <v>88</v>
      </c>
      <c r="Q85" s="234">
        <v>88</v>
      </c>
      <c r="R85" s="54"/>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58.5" customHeight="1" x14ac:dyDescent="0.15">
      <c r="A86" s="43"/>
      <c r="B86" s="256"/>
      <c r="C86" s="45"/>
      <c r="D86" s="80"/>
      <c r="E86" s="80"/>
      <c r="F86" s="80"/>
      <c r="G86" s="46"/>
      <c r="H86" s="47"/>
      <c r="I86" s="48">
        <v>0.65</v>
      </c>
      <c r="J86" s="49">
        <v>0.35</v>
      </c>
      <c r="K86" s="49"/>
      <c r="L86" s="49"/>
      <c r="M86" s="49"/>
      <c r="N86" s="50">
        <f>SUM(I86:M86)</f>
        <v>1</v>
      </c>
      <c r="O86" s="51"/>
      <c r="P86" s="52">
        <v>8</v>
      </c>
      <c r="Q86" s="53">
        <v>8</v>
      </c>
      <c r="R86" s="53"/>
      <c r="S86" s="53"/>
      <c r="T86" s="53"/>
      <c r="U86" s="54">
        <f>ROUND(((P86*I86)+(Q86*J86)+(R86*K86)+(S86*L86)+(T86*M86)),3)</f>
        <v>8</v>
      </c>
      <c r="V86" s="55">
        <f>IF(U86&gt;=8,8,U86)</f>
        <v>8</v>
      </c>
      <c r="W86" s="57"/>
      <c r="X86" s="57"/>
      <c r="Y86" s="57"/>
      <c r="Z86" s="57"/>
      <c r="AA86" s="57"/>
      <c r="AB86" s="476">
        <f>(((((W86*I86)+(X86*J86)+(Y86*K86)+(Z86*L86)+(AA86*M86))/$L$2)))</f>
        <v>0</v>
      </c>
      <c r="AC86" s="536">
        <f>12*AB86</f>
        <v>0</v>
      </c>
      <c r="AD86" s="488">
        <f>IF(AC86&gt;=12,12,AC86)</f>
        <v>0</v>
      </c>
      <c r="AE86" s="59"/>
      <c r="AF86" s="59">
        <v>0.3</v>
      </c>
      <c r="AG86" s="263">
        <v>19.8</v>
      </c>
      <c r="AH86" s="60">
        <f>V86+AD86+AG86+AE86+AF86</f>
        <v>28.1</v>
      </c>
      <c r="AI86" s="55">
        <f>IF(AH86&gt;=40,40,AH86)</f>
        <v>28.1</v>
      </c>
      <c r="AJ86" s="61"/>
      <c r="AK86" s="62"/>
      <c r="AL86" s="63"/>
      <c r="AM86" s="64">
        <f>100%+AL86</f>
        <v>1</v>
      </c>
      <c r="AN86" s="65">
        <f>ROUNDUP((($E$2*AM86-$AN$4)*AJ86+$AN$4),-3)</f>
        <v>0</v>
      </c>
      <c r="AO86" s="66"/>
    </row>
    <row r="87" spans="1:41" s="22" customFormat="1" ht="26.25" customHeight="1" x14ac:dyDescent="0.15">
      <c r="A87" s="177"/>
      <c r="B87" s="256"/>
      <c r="C87" s="843" t="s">
        <v>1171</v>
      </c>
      <c r="D87" s="844"/>
      <c r="E87" s="844"/>
      <c r="F87" s="845"/>
      <c r="G87" s="46"/>
      <c r="H87" s="47"/>
      <c r="I87" s="172"/>
      <c r="J87" s="217"/>
      <c r="K87" s="217"/>
      <c r="L87" s="217"/>
      <c r="M87" s="217"/>
      <c r="N87" s="50"/>
      <c r="O87" s="51"/>
      <c r="P87" s="234">
        <v>88</v>
      </c>
      <c r="Q87" s="54">
        <v>88</v>
      </c>
      <c r="R87" s="54"/>
      <c r="S87" s="54"/>
      <c r="T87" s="54"/>
      <c r="U87" s="496">
        <f>(I86*P87)+(J86*Q87)+(K86*R87)+(L86*S87)</f>
        <v>88</v>
      </c>
      <c r="V87" s="55"/>
      <c r="W87" s="57"/>
      <c r="X87" s="57"/>
      <c r="Y87" s="57"/>
      <c r="Z87" s="57"/>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44"/>
      <c r="C88" s="220" t="s">
        <v>1373</v>
      </c>
      <c r="D88" s="112" t="s">
        <v>1377</v>
      </c>
      <c r="E88" s="45"/>
      <c r="F88" s="80"/>
      <c r="G88" s="542"/>
      <c r="H88" s="47"/>
      <c r="I88" s="48">
        <v>0.5</v>
      </c>
      <c r="J88" s="49">
        <v>0.5</v>
      </c>
      <c r="K88" s="49"/>
      <c r="L88" s="49"/>
      <c r="M88" s="49"/>
      <c r="N88" s="50">
        <f>SUM(I88:M88)</f>
        <v>1</v>
      </c>
      <c r="O88" s="51"/>
      <c r="P88" s="52">
        <v>7.8</v>
      </c>
      <c r="Q88" s="53">
        <v>8</v>
      </c>
      <c r="R88" s="53"/>
      <c r="S88" s="53"/>
      <c r="T88" s="53"/>
      <c r="U88" s="54">
        <f>ROUND(((P88*I88)+(Q88*J88)+(R88*K88)+(S88*L88)+(T88*M88)),3)</f>
        <v>7.9</v>
      </c>
      <c r="V88" s="55">
        <f>IF(U88&gt;=8,8,U88)</f>
        <v>7.9</v>
      </c>
      <c r="W88" s="57"/>
      <c r="X88" s="57"/>
      <c r="Y88" s="57"/>
      <c r="Z88" s="57"/>
      <c r="AA88" s="57"/>
      <c r="AB88" s="476">
        <f>(((((W88*I88)+(X88*J88)+(Y88*K88)+(Z88*L88)+(AA88*M88))/$L$2)))</f>
        <v>0</v>
      </c>
      <c r="AC88" s="536">
        <f>12*AB88</f>
        <v>0</v>
      </c>
      <c r="AD88" s="488">
        <f>IF(AC88&gt;=12,12,AC88)</f>
        <v>0</v>
      </c>
      <c r="AE88" s="59"/>
      <c r="AF88" s="59">
        <v>0.3</v>
      </c>
      <c r="AG88" s="263">
        <v>19.8</v>
      </c>
      <c r="AH88" s="60">
        <f>V88+AD88+AG88+AE88+AF88</f>
        <v>28.000000000000004</v>
      </c>
      <c r="AI88" s="55">
        <f>IF(AH88&gt;=40,40,AH88)</f>
        <v>28.000000000000004</v>
      </c>
      <c r="AJ88" s="61"/>
      <c r="AK88" s="62"/>
      <c r="AL88" s="63"/>
      <c r="AM88" s="64">
        <f>100%+AL88</f>
        <v>1</v>
      </c>
      <c r="AN88" s="65">
        <f>ROUNDUP((($E$2*AM88-$AN$4)*AJ88+$AN$4),-3)</f>
        <v>0</v>
      </c>
      <c r="AO88" s="66"/>
    </row>
    <row r="89" spans="1:41" s="22" customFormat="1" ht="48.75" customHeight="1" x14ac:dyDescent="0.15">
      <c r="A89" s="43"/>
      <c r="B89" s="256" t="s">
        <v>1376</v>
      </c>
      <c r="C89" s="495" t="s">
        <v>1369</v>
      </c>
      <c r="D89" s="45"/>
      <c r="E89" s="45"/>
      <c r="F89" s="45"/>
      <c r="G89" s="46"/>
      <c r="H89" s="47"/>
      <c r="I89" s="48">
        <v>0.6</v>
      </c>
      <c r="J89" s="49">
        <v>0.4</v>
      </c>
      <c r="K89" s="49"/>
      <c r="L89" s="217"/>
      <c r="M89" s="49"/>
      <c r="N89" s="50">
        <f>SUM(I89:M89)</f>
        <v>1</v>
      </c>
      <c r="O89" s="51"/>
      <c r="P89" s="52">
        <v>8</v>
      </c>
      <c r="Q89" s="53">
        <v>8</v>
      </c>
      <c r="R89" s="53">
        <v>8</v>
      </c>
      <c r="S89" s="53"/>
      <c r="T89" s="53"/>
      <c r="U89" s="54">
        <f>ROUND(((P89*I89)+(Q89*J89)+(R89*K89)+(S89*L89)+(T89*M89)),3)</f>
        <v>8</v>
      </c>
      <c r="V89" s="55">
        <f>IF(U89&gt;=8,8,U89)</f>
        <v>8</v>
      </c>
      <c r="W89" s="57"/>
      <c r="X89" s="57"/>
      <c r="Y89" s="57"/>
      <c r="Z89" s="57"/>
      <c r="AA89" s="57"/>
      <c r="AB89" s="476">
        <f>(((((W89*I89)+(X89*J89)+(Y89*K89)+(Z89*L89)+(AA89*M89))/$L$2)))</f>
        <v>0</v>
      </c>
      <c r="AC89" s="536">
        <f>12*AB89</f>
        <v>0</v>
      </c>
      <c r="AD89" s="488">
        <f>IF(AC89&gt;=12,12,AC89)</f>
        <v>0</v>
      </c>
      <c r="AE89" s="182"/>
      <c r="AF89" s="59">
        <v>0.3</v>
      </c>
      <c r="AG89" s="263">
        <v>19.8</v>
      </c>
      <c r="AH89" s="60">
        <f>V89+AD89+AG89+AE89+AF89</f>
        <v>28.1</v>
      </c>
      <c r="AI89" s="55">
        <f>IF(AH89&gt;=40,40,AH89)</f>
        <v>28.1</v>
      </c>
      <c r="AJ89" s="61"/>
      <c r="AK89" s="62"/>
      <c r="AL89" s="63"/>
      <c r="AM89" s="64">
        <f>100%+AL89</f>
        <v>1</v>
      </c>
      <c r="AN89" s="65">
        <f>ROUNDUP((($E$2*AM89-$AN$4)*AJ89+$AN$4),-3)</f>
        <v>0</v>
      </c>
      <c r="AO89" s="66"/>
    </row>
    <row r="90" spans="1:41" s="22" customFormat="1" ht="26.25" customHeight="1" x14ac:dyDescent="0.15">
      <c r="A90" s="177"/>
      <c r="B90" s="241"/>
      <c r="C90" s="843" t="s">
        <v>1171</v>
      </c>
      <c r="D90" s="844"/>
      <c r="E90" s="844"/>
      <c r="F90" s="845"/>
      <c r="G90" s="46"/>
      <c r="H90" s="47"/>
      <c r="I90" s="172"/>
      <c r="J90" s="217"/>
      <c r="K90" s="217"/>
      <c r="L90" s="217"/>
      <c r="M90" s="217"/>
      <c r="N90" s="50"/>
      <c r="O90" s="51"/>
      <c r="P90" s="234">
        <v>88</v>
      </c>
      <c r="Q90" s="53">
        <v>88</v>
      </c>
      <c r="R90" s="53"/>
      <c r="S90" s="54"/>
      <c r="T90" s="54"/>
      <c r="U90" s="496">
        <f>(I89*P90)+(J89*Q90)+(K89*R90)+(L89*S90)</f>
        <v>88</v>
      </c>
      <c r="V90" s="55"/>
      <c r="W90" s="57"/>
      <c r="X90" s="57"/>
      <c r="Y90" s="57"/>
      <c r="Z90" s="57"/>
      <c r="AA90" s="57"/>
      <c r="AB90" s="476"/>
      <c r="AC90" s="536"/>
      <c r="AD90" s="478"/>
      <c r="AE90" s="59"/>
      <c r="AF90" s="59"/>
      <c r="AG90" s="263"/>
      <c r="AH90" s="60"/>
      <c r="AI90" s="55"/>
      <c r="AJ90" s="61"/>
      <c r="AK90" s="62"/>
      <c r="AL90" s="63"/>
      <c r="AM90" s="64"/>
      <c r="AN90" s="65"/>
      <c r="AO90" s="66"/>
    </row>
    <row r="91" spans="1:41" s="22" customFormat="1" ht="48.75" customHeight="1" x14ac:dyDescent="0.15">
      <c r="A91" s="43"/>
      <c r="B91" s="44"/>
      <c r="C91" s="80"/>
      <c r="D91" s="117"/>
      <c r="E91" s="80" t="s">
        <v>1365</v>
      </c>
      <c r="F91" s="638"/>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45"/>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26.25" customHeight="1" x14ac:dyDescent="0.15">
      <c r="A93" s="43"/>
      <c r="B93" s="44"/>
      <c r="C93" s="80"/>
      <c r="D93" s="45"/>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48"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58.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48.75"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48.75" customHeight="1" x14ac:dyDescent="0.15">
      <c r="A97" s="43"/>
      <c r="B97" s="44"/>
      <c r="C97" s="80"/>
      <c r="D97" s="45"/>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58.5" customHeight="1" x14ac:dyDescent="0.15">
      <c r="A98" s="43"/>
      <c r="B98" s="44"/>
      <c r="C98" s="80"/>
      <c r="D98" s="45"/>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58.5"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60"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48"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75"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59.25"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48"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48"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60"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58.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60"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48.7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58.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52.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26.2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8.7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8.7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41.2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1.2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56.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48.7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26.2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60"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48.7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48.7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26.2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58.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48.7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7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48.7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58.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7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58.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48.7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26.2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52.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48"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48.7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48"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58.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60"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26.2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75"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48"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48"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26.25"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58.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52.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8.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8.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59.2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58.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1.25"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60"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48"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58.5"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60"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48"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1.2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1.25"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48.7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48"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58.5"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58.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48"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58.5"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58.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48"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48.7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58.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58.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48.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67.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48.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62.2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6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67.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48"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60"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75"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48.7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6.2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26.2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7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75"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7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48"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58.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56.2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26.25"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27.7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60"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58.5"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58.5"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48"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48"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48"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63"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48"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58.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8"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58.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58.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8.7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1.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41.2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5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1.2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1.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5.7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41.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51.7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1.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26.2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48"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58.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1.2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56.2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30.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7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1.2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7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8.7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1.25"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1.25"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8"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58.5"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8"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8"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68.25"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2"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75"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48"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48"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58.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58.5"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6.5"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48"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8"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58.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1.25"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1.25"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66.75"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8"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75"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48"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72.75"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75"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2"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48"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58.5"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72.75"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6.5"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67.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48"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58.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58.5"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58.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48"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54"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48"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72.7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55.5" hidden="1"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3.75"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hidden="1"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8"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8"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1.25"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2"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2"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8"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8"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1.25"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2"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54"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48"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8"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55.5"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55.5"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48"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55.5"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48"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8"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2"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8"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2"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5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52.5"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52.5"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2"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8"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2"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8"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8"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1.25"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1.25"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8"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8"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8"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2"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53.25"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55.5"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55.5"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2"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2"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2"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6.5"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48"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54"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2"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8"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8"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8"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2"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54"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8"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6.5"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2"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6.5"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8"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8"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2"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42"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8.75"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54"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42"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2"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53.25"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8"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55.5"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42"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42"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57"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52.5"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2"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2"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1.25"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5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9.2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8"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51.75"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2"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8.75"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52.5"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2"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54"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55.5"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2"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8.75"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2"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2"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8.75"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1.2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1.2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1.25"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1.25"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2"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8"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51.75"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2"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8.75"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2"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8.75"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2"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54"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9.5"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2"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8.75"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6" s="22" customFormat="1" ht="42"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6"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6"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6" s="22" customFormat="1" ht="42"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6"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6" s="22" customFormat="1" ht="57"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6"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6"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6"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6"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6"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6" s="22" customFormat="1" ht="42"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6" s="22" customFormat="1" ht="50.25"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6" s="22" customFormat="1" ht="50.25"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c r="AS542" s="22">
        <v>92.5</v>
      </c>
      <c r="AT542" s="173">
        <v>85</v>
      </c>
    </row>
    <row r="543" spans="1:46" s="22" customFormat="1" ht="50.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c r="AS543" s="22">
        <v>92.5</v>
      </c>
      <c r="AT543" s="173">
        <v>85</v>
      </c>
    </row>
    <row r="544" spans="1:46" s="22" customFormat="1" ht="50.25"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c r="AS544" s="176">
        <v>0.4</v>
      </c>
      <c r="AT544" s="176">
        <v>0.6</v>
      </c>
    </row>
    <row r="545" spans="1:47" s="22" customFormat="1" ht="74.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c r="AS545" s="178">
        <f>AS542*AS544</f>
        <v>37</v>
      </c>
      <c r="AT545" s="178">
        <f>AT542*AT544</f>
        <v>51</v>
      </c>
      <c r="AU545" s="178">
        <f>SUM(AS545:AT545)</f>
        <v>88</v>
      </c>
    </row>
    <row r="546" spans="1:47" s="22" customFormat="1" ht="42"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7" s="22" customFormat="1" ht="50.25"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7" s="22" customFormat="1" ht="50.2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7"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7" s="22" customFormat="1" ht="72.75"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7"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7" s="22" customFormat="1" ht="42"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7"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7"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7"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7"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7"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7" s="22" customFormat="1" ht="42"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7"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7" s="22" customFormat="1" ht="24.9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42"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50.2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24.95"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50.25"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2"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42"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8.7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50.2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48.7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48.75"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50.2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51"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50.25"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2"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8.75"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2"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2"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8.75"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2"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42"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5.75"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51.7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42"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24.95"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24.95"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42"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2"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50.25"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48.75"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57"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63"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63"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42"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48.75"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42"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63"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42"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63"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42"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34.5"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63"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34.5"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42"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63"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63"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48.75"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42"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63"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63"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57"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42"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63"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63"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42"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42"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42"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63"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63"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48.75"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42"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63"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37.5"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37.5"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53.25"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53.25"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42"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2"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2"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48.75"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42"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63"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63"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41.25"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2"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63"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1.25"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42"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42"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63"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63"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24.95"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50.25"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42"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63"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42"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24.95"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24.95"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42"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71.25"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71.25"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42"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71.25"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56.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71.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71.2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55.5"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2"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56.25"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2"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4.25"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4.25"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44.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44.2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83" customFormat="1" ht="50.2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58.5"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49.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42"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54"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51"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47.25"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42"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42"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63"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54"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68.25"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4"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51"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56.25"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42"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48.75"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51"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51"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2"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42"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42"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66"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56.2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51"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65.25"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42"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51"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8.7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8.75"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8.75"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2"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2"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2"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8.75"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8.75"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42"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42"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24.95"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51"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42"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2"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1.75"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7.25"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6.25"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8.75"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1"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42"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1"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1"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42"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4"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4"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51"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4"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42"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1"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51"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4"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42"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1"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6.25"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42"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56.2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6.25"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49.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56.25"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56.25"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42"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42"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6.25"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42"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51"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4"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1"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42"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42"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4"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54"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1"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51"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49.5"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42"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4"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56.25"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42"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51"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54"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45.75"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72"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51"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54"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69"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42"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54"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54"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42"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42"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42"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54"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61.5"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61.5"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1"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54"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54"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60"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69"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54"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24.95"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24.95"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42"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1"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4"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42"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54"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54"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49.5"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24.95"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54"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45.75"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54"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45.75"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54"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0.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40.5"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49.5"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51"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51"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42"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5.75"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54"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42"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54"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54"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54"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42"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2"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5.7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42"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0.5"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54"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42"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2"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54"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0.5"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42"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54"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0.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0.5"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49.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42"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24.95"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24.95"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2"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51"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42"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42"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2"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4"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46.5"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4"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54"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42"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1"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51"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42"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24.95"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51"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42"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54"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51"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24.95"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49.5"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2"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42"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5"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53.2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9.5"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2"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42"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9.5"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27"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59.25"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2"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2"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9.5"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5"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2"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4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5"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53.2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2"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53.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6.5"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65.2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55.5"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42"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2"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42"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2"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53.25"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49.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53.25"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42"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2"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53.2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9.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53.25"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2"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9.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57.7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9.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9.5"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5"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2"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2"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2"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9.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5"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22" customFormat="1" ht="45" customHeight="1" x14ac:dyDescent="0.15">
      <c r="A1003" s="43"/>
      <c r="B1003" s="44"/>
      <c r="C1003" s="80"/>
      <c r="D1003" s="67"/>
      <c r="E1003" s="220"/>
      <c r="F1003" s="117"/>
      <c r="G1003" s="46"/>
      <c r="H1003" s="47"/>
      <c r="I1003" s="48"/>
      <c r="J1003" s="49"/>
      <c r="K1003" s="49"/>
      <c r="L1003" s="49"/>
      <c r="M1003" s="49"/>
      <c r="N1003" s="50"/>
      <c r="O1003" s="51"/>
      <c r="P1003" s="52"/>
      <c r="Q1003" s="53"/>
      <c r="R1003" s="53"/>
      <c r="S1003" s="53"/>
      <c r="T1003" s="53"/>
      <c r="U1003" s="54"/>
      <c r="V1003" s="55"/>
      <c r="W1003" s="57"/>
      <c r="X1003" s="57"/>
      <c r="Y1003" s="57"/>
      <c r="Z1003" s="57"/>
      <c r="AA1003" s="57"/>
      <c r="AB1003" s="551"/>
      <c r="AC1003" s="536"/>
      <c r="AD1003" s="488"/>
      <c r="AE1003" s="59"/>
      <c r="AF1003" s="59"/>
      <c r="AG1003" s="263"/>
      <c r="AH1003" s="60"/>
      <c r="AI1003" s="55"/>
      <c r="AJ1003" s="61"/>
      <c r="AK1003" s="62"/>
      <c r="AL1003" s="63"/>
      <c r="AM1003" s="64"/>
      <c r="AN1003" s="65"/>
      <c r="AO1003" s="66"/>
    </row>
    <row r="1004" spans="1:41" s="22" customFormat="1" ht="45" customHeight="1" x14ac:dyDescent="0.15">
      <c r="A1004" s="43"/>
      <c r="B1004" s="44"/>
      <c r="C1004" s="80"/>
      <c r="D1004" s="67"/>
      <c r="E1004" s="220"/>
      <c r="F1004" s="117"/>
      <c r="G1004" s="46"/>
      <c r="H1004" s="47"/>
      <c r="I1004" s="48"/>
      <c r="J1004" s="49"/>
      <c r="K1004" s="49"/>
      <c r="L1004" s="49"/>
      <c r="M1004" s="49"/>
      <c r="N1004" s="50"/>
      <c r="O1004" s="51"/>
      <c r="P1004" s="52"/>
      <c r="Q1004" s="53"/>
      <c r="R1004" s="53"/>
      <c r="S1004" s="53"/>
      <c r="T1004" s="53"/>
      <c r="U1004" s="54"/>
      <c r="V1004" s="55"/>
      <c r="W1004" s="57"/>
      <c r="X1004" s="57"/>
      <c r="Y1004" s="57"/>
      <c r="Z1004" s="57"/>
      <c r="AA1004" s="57"/>
      <c r="AB1004" s="551"/>
      <c r="AC1004" s="536"/>
      <c r="AD1004" s="488"/>
      <c r="AE1004" s="59"/>
      <c r="AF1004" s="59"/>
      <c r="AG1004" s="263"/>
      <c r="AH1004" s="60"/>
      <c r="AI1004" s="55"/>
      <c r="AJ1004" s="61"/>
      <c r="AK1004" s="62"/>
      <c r="AL1004" s="63"/>
      <c r="AM1004" s="64"/>
      <c r="AN1004" s="65"/>
      <c r="AO1004" s="66"/>
    </row>
    <row r="1005" spans="1:41" s="470" customFormat="1" ht="14.25" x14ac:dyDescent="0.15">
      <c r="A1005" s="467"/>
      <c r="B1005" s="468"/>
      <c r="C1005" s="469"/>
      <c r="J1005" s="1"/>
      <c r="V1005" s="471"/>
      <c r="W1005" s="1"/>
      <c r="X1005" s="1"/>
      <c r="Y1005" s="1"/>
      <c r="Z1005" s="1"/>
      <c r="AA1005" s="1"/>
      <c r="AB1005" s="1"/>
      <c r="AC1005" s="1"/>
      <c r="AG1005" s="493"/>
      <c r="AH1005" s="872"/>
      <c r="AI1005" s="873"/>
      <c r="AM1005" s="472"/>
      <c r="AN1005" s="472"/>
      <c r="AO1005" s="472"/>
    </row>
  </sheetData>
  <mergeCells count="72">
    <mergeCell ref="C90:F90"/>
    <mergeCell ref="AH1005:AI1005"/>
    <mergeCell ref="C77:F77"/>
    <mergeCell ref="C79:F79"/>
    <mergeCell ref="C81:F81"/>
    <mergeCell ref="C83:F83"/>
    <mergeCell ref="C85:F85"/>
    <mergeCell ref="C87:F87"/>
    <mergeCell ref="C75:F75"/>
    <mergeCell ref="C52:F52"/>
    <mergeCell ref="C54:F54"/>
    <mergeCell ref="C56:F56"/>
    <mergeCell ref="C58:F58"/>
    <mergeCell ref="C60:F60"/>
    <mergeCell ref="C62:F62"/>
    <mergeCell ref="C64:F64"/>
    <mergeCell ref="C66:F66"/>
    <mergeCell ref="C68:F68"/>
    <mergeCell ref="C70:F70"/>
    <mergeCell ref="C73:F73"/>
    <mergeCell ref="C50:F50"/>
    <mergeCell ref="C28:F28"/>
    <mergeCell ref="C30:F30"/>
    <mergeCell ref="C32:F32"/>
    <mergeCell ref="C34:F34"/>
    <mergeCell ref="C36:F36"/>
    <mergeCell ref="C38:F38"/>
    <mergeCell ref="C40:F40"/>
    <mergeCell ref="C42:F42"/>
    <mergeCell ref="C44:F44"/>
    <mergeCell ref="C46:F46"/>
    <mergeCell ref="C48:F48"/>
    <mergeCell ref="C18:F18"/>
    <mergeCell ref="C20:F20"/>
    <mergeCell ref="C16:F16"/>
    <mergeCell ref="C24:F24"/>
    <mergeCell ref="C26:F26"/>
    <mergeCell ref="C22:F22"/>
    <mergeCell ref="C14:F14"/>
    <mergeCell ref="P3:T3"/>
    <mergeCell ref="U3:AH3"/>
    <mergeCell ref="AJ3:AJ4"/>
    <mergeCell ref="AK3:AK4"/>
    <mergeCell ref="O3:O4"/>
    <mergeCell ref="AO3:AO4"/>
    <mergeCell ref="C6:F6"/>
    <mergeCell ref="C8:F8"/>
    <mergeCell ref="C10:F10"/>
    <mergeCell ref="C12:F12"/>
    <mergeCell ref="AL3:AL4"/>
    <mergeCell ref="AM3:AM4"/>
    <mergeCell ref="A3:A4"/>
    <mergeCell ref="B3:B4"/>
    <mergeCell ref="C3:H3"/>
    <mergeCell ref="I3:M3"/>
    <mergeCell ref="N3:N4"/>
    <mergeCell ref="AE1:AG1"/>
    <mergeCell ref="A2:C2"/>
    <mergeCell ref="E2:F2"/>
    <mergeCell ref="H2:J2"/>
    <mergeCell ref="L2:M2"/>
    <mergeCell ref="P2:T2"/>
    <mergeCell ref="X2:Y2"/>
    <mergeCell ref="Z2:AA2"/>
    <mergeCell ref="AC2:AD2"/>
    <mergeCell ref="AE2:AG2"/>
    <mergeCell ref="A1:C1"/>
    <mergeCell ref="E1:F1"/>
    <mergeCell ref="H1:J1"/>
    <mergeCell ref="L1:N1"/>
    <mergeCell ref="Z1:AA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FFFF00"/>
    <pageSetUpPr fitToPage="1"/>
  </sheetPr>
  <dimension ref="A1:AU1003"/>
  <sheetViews>
    <sheetView showZeros="0" view="pageBreakPreview" zoomScale="80" zoomScaleNormal="100" zoomScaleSheetLayoutView="80" workbookViewId="0">
      <pane xSplit="20" ySplit="2" topLeftCell="U3" activePane="bottomRight" state="frozen"/>
      <selection activeCell="C70" sqref="C70:W70"/>
      <selection pane="topRight" activeCell="C70" sqref="C70:W70"/>
      <selection pane="bottomLeft" activeCell="C70" sqref="C70:W70"/>
      <selection pane="bottomRight" activeCell="C59" sqref="C59"/>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1912</v>
      </c>
      <c r="B1" s="888"/>
      <c r="C1" s="889"/>
      <c r="D1" s="3" t="s">
        <v>1567</v>
      </c>
      <c r="E1" s="809">
        <v>13031817000</v>
      </c>
      <c r="F1" s="810"/>
      <c r="G1" s="4" t="s">
        <v>1</v>
      </c>
      <c r="H1" s="811">
        <v>15102335000</v>
      </c>
      <c r="I1" s="812"/>
      <c r="J1" s="813"/>
      <c r="K1" s="5" t="s">
        <v>2</v>
      </c>
      <c r="L1" s="811">
        <v>0</v>
      </c>
      <c r="M1" s="812"/>
      <c r="N1" s="814"/>
      <c r="O1" s="6" t="s">
        <v>2130</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13272228000</v>
      </c>
      <c r="F2" s="837"/>
      <c r="G2" s="10" t="s">
        <v>8</v>
      </c>
      <c r="H2" s="836">
        <f>E2</f>
        <v>13272228000</v>
      </c>
      <c r="I2" s="838"/>
      <c r="J2" s="837"/>
      <c r="K2" s="11" t="s">
        <v>9</v>
      </c>
      <c r="L2" s="839">
        <f>H2*3</f>
        <v>39816684000</v>
      </c>
      <c r="M2" s="840"/>
      <c r="N2" s="12" t="s">
        <v>1089</v>
      </c>
      <c r="O2" s="13" t="s">
        <v>10</v>
      </c>
      <c r="P2" s="841">
        <v>46008.5625</v>
      </c>
      <c r="Q2" s="841"/>
      <c r="R2" s="841"/>
      <c r="S2" s="841"/>
      <c r="T2" s="841"/>
      <c r="U2" s="670" t="s">
        <v>1344</v>
      </c>
      <c r="V2" s="14"/>
      <c r="W2" s="15"/>
      <c r="X2" s="846" t="s">
        <v>11</v>
      </c>
      <c r="Y2" s="846"/>
      <c r="Z2" s="816">
        <v>9792941000</v>
      </c>
      <c r="AA2" s="817"/>
      <c r="AB2" s="668"/>
      <c r="AC2" s="818">
        <f>H1</f>
        <v>15102335000</v>
      </c>
      <c r="AD2" s="819"/>
      <c r="AE2" s="874">
        <f>Z2/AC2</f>
        <v>0.64843886723476862</v>
      </c>
      <c r="AF2" s="875"/>
      <c r="AG2" s="876"/>
      <c r="AI2" s="16"/>
      <c r="AJ2" s="17"/>
      <c r="AK2" s="17"/>
      <c r="AL2" s="17" t="s">
        <v>1873</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2109</v>
      </c>
      <c r="C5" s="665" t="s">
        <v>1493</v>
      </c>
      <c r="D5" s="45" t="s">
        <v>1874</v>
      </c>
      <c r="E5" s="80"/>
      <c r="F5" s="104"/>
      <c r="G5" s="46"/>
      <c r="H5" s="47" t="s">
        <v>1735</v>
      </c>
      <c r="I5" s="48">
        <v>0.9</v>
      </c>
      <c r="J5" s="49">
        <v>0.1</v>
      </c>
      <c r="K5" s="49"/>
      <c r="L5" s="49"/>
      <c r="M5" s="49"/>
      <c r="N5" s="50">
        <f>SUM(I5:M5)</f>
        <v>1</v>
      </c>
      <c r="O5" s="51"/>
      <c r="P5" s="52">
        <v>8</v>
      </c>
      <c r="Q5" s="53">
        <v>8</v>
      </c>
      <c r="R5" s="53"/>
      <c r="S5" s="53"/>
      <c r="T5" s="53"/>
      <c r="U5" s="54">
        <f>ROUND(((P5*I5)+(Q5*J5)+(R5*K5)+(S5*L5)+(T5*M5)),3)</f>
        <v>8</v>
      </c>
      <c r="V5" s="55">
        <f>IF(U5&gt;=8,8,U5)</f>
        <v>8</v>
      </c>
      <c r="W5" s="57">
        <v>59183685000</v>
      </c>
      <c r="X5" s="57">
        <v>8970168000</v>
      </c>
      <c r="Y5" s="57"/>
      <c r="Z5" s="57"/>
      <c r="AA5" s="57"/>
      <c r="AB5" s="476">
        <f>(((((W5*I5)+(X5*J5)+(Y5*K5)+(Z5*L5)+(AA5*M5))/$L$2)))</f>
        <v>1.3602924166161099</v>
      </c>
      <c r="AC5" s="536">
        <f>ROUND(12*AB5,3)</f>
        <v>16.324000000000002</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674">
        <v>93.38</v>
      </c>
      <c r="Q6" s="53">
        <v>88</v>
      </c>
      <c r="R6" s="53"/>
      <c r="S6" s="53"/>
      <c r="T6" s="54"/>
      <c r="U6" s="496">
        <f>(I5*P6)+(J5*Q6)+(K5*R6)+(L5*S6)</f>
        <v>92.841999999999999</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2109</v>
      </c>
      <c r="C7" s="579" t="s">
        <v>1353</v>
      </c>
      <c r="D7" s="80" t="s">
        <v>1361</v>
      </c>
      <c r="E7" s="45"/>
      <c r="F7" s="80"/>
      <c r="G7" s="46"/>
      <c r="H7" s="47" t="s">
        <v>1735</v>
      </c>
      <c r="I7" s="48">
        <v>0.9</v>
      </c>
      <c r="J7" s="49">
        <v>0.1</v>
      </c>
      <c r="K7" s="49"/>
      <c r="L7" s="217"/>
      <c r="M7" s="49"/>
      <c r="N7" s="50">
        <f>SUM(I7:M7)</f>
        <v>1</v>
      </c>
      <c r="O7" s="51"/>
      <c r="P7" s="52">
        <v>8</v>
      </c>
      <c r="Q7" s="53">
        <v>8</v>
      </c>
      <c r="R7" s="53"/>
      <c r="S7" s="53"/>
      <c r="T7" s="53"/>
      <c r="U7" s="54">
        <f>ROUND(((P7*I7)+(Q7*J7)+(R7*K7)+(S7*L7)+(T7*M7)),3)</f>
        <v>8</v>
      </c>
      <c r="V7" s="55">
        <f>IF(U7&gt;=8,8,U7)</f>
        <v>8</v>
      </c>
      <c r="W7" s="57">
        <v>39361754000</v>
      </c>
      <c r="X7" s="57">
        <v>44048635000</v>
      </c>
      <c r="Y7" s="57"/>
      <c r="Z7" s="57"/>
      <c r="AA7" s="57"/>
      <c r="AB7" s="476">
        <f>(((((W7*I7)+(X7*J7)+(Y7*K7)+(Z7*L7)+(AA7*M7))/$L$2)))</f>
        <v>1.0003455360571964</v>
      </c>
      <c r="AC7" s="536">
        <f>ROUND(12*AB7,3)</f>
        <v>12.004</v>
      </c>
      <c r="AD7" s="488">
        <f>IF(AC7&gt;=12,12,AC7)</f>
        <v>12</v>
      </c>
      <c r="AE7" s="182"/>
      <c r="AF7" s="59">
        <v>0.3</v>
      </c>
      <c r="AG7" s="699">
        <v>20</v>
      </c>
      <c r="AH7" s="60">
        <f>V7+AD7+AG7+AE7+AF7</f>
        <v>40.299999999999997</v>
      </c>
      <c r="AI7" s="55">
        <f>IF(AH7&gt;=40,40,AH7)</f>
        <v>40</v>
      </c>
      <c r="AJ7" s="61"/>
      <c r="AK7" s="62"/>
      <c r="AL7" s="63"/>
      <c r="AM7" s="64">
        <f>100%+AL7</f>
        <v>1</v>
      </c>
      <c r="AN7" s="65">
        <f>ROUNDUP((($E$2*AM7-$AN$4)*AJ7+$AN$4),-3)</f>
        <v>0</v>
      </c>
      <c r="AO7" s="66"/>
    </row>
    <row r="8" spans="1:41" s="22" customFormat="1" ht="26.25" customHeight="1" x14ac:dyDescent="0.15">
      <c r="A8" s="177"/>
      <c r="B8" s="241"/>
      <c r="C8" s="843" t="s">
        <v>1171</v>
      </c>
      <c r="D8" s="844"/>
      <c r="E8" s="844"/>
      <c r="F8" s="845"/>
      <c r="G8" s="46"/>
      <c r="H8" s="47"/>
      <c r="I8" s="172"/>
      <c r="J8" s="217"/>
      <c r="K8" s="217"/>
      <c r="L8" s="217"/>
      <c r="M8" s="217"/>
      <c r="N8" s="50"/>
      <c r="O8" s="51"/>
      <c r="P8" s="674">
        <v>90.73</v>
      </c>
      <c r="Q8" s="53">
        <v>88</v>
      </c>
      <c r="R8" s="54"/>
      <c r="S8" s="54"/>
      <c r="T8" s="54"/>
      <c r="U8" s="496">
        <f>(I7*P8)+(J7*Q8)+(K7*R8)+(L7*S8)</f>
        <v>90.457000000000008</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2109</v>
      </c>
      <c r="C9" s="665" t="s">
        <v>363</v>
      </c>
      <c r="D9" s="80" t="s">
        <v>1489</v>
      </c>
      <c r="E9" s="45"/>
      <c r="F9" s="80"/>
      <c r="G9" s="83"/>
      <c r="H9" s="175" t="s">
        <v>1909</v>
      </c>
      <c r="I9" s="48">
        <v>0.51</v>
      </c>
      <c r="J9" s="49">
        <v>0.49</v>
      </c>
      <c r="K9" s="49"/>
      <c r="L9" s="49"/>
      <c r="M9" s="49"/>
      <c r="N9" s="50">
        <f>SUM(I9:M9)</f>
        <v>1</v>
      </c>
      <c r="O9" s="51"/>
      <c r="P9" s="52">
        <v>8</v>
      </c>
      <c r="Q9" s="53">
        <v>8</v>
      </c>
      <c r="R9" s="53"/>
      <c r="S9" s="53"/>
      <c r="T9" s="53"/>
      <c r="U9" s="54">
        <f>ROUND(((P9*I9)+(Q9*J9)+(R9*K9)+(S9*L9)+(T9*M9)),3)</f>
        <v>8</v>
      </c>
      <c r="V9" s="55">
        <f>IF(U9&gt;=8,8,U9)</f>
        <v>8</v>
      </c>
      <c r="W9" s="57">
        <v>34748832000</v>
      </c>
      <c r="X9" s="57">
        <v>57131058000</v>
      </c>
      <c r="Y9" s="72"/>
      <c r="Z9" s="57"/>
      <c r="AA9" s="57"/>
      <c r="AB9" s="476">
        <f>(((((W9*I9)+(X9*J9)+(Y9*K9)+(Z9*L9)+(AA9*M9))/$L$2)))</f>
        <v>1.1481649938503167</v>
      </c>
      <c r="AC9" s="536">
        <f>ROUND(12*AB9,3)</f>
        <v>13.778</v>
      </c>
      <c r="AD9" s="488">
        <f>IF(AC9&gt;=12,12,AC9)</f>
        <v>12</v>
      </c>
      <c r="AE9" s="59"/>
      <c r="AF9" s="59">
        <v>0.3</v>
      </c>
      <c r="AG9" s="263">
        <v>19.8</v>
      </c>
      <c r="AH9" s="60">
        <f>V9+AD9+AG9+AE9+AF9</f>
        <v>40.099999999999994</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83"/>
      <c r="H10" s="47"/>
      <c r="I10" s="172"/>
      <c r="J10" s="217"/>
      <c r="K10" s="217"/>
      <c r="L10" s="217"/>
      <c r="M10" s="217"/>
      <c r="N10" s="50"/>
      <c r="O10" s="51"/>
      <c r="P10" s="234">
        <v>88</v>
      </c>
      <c r="Q10" s="53">
        <v>88</v>
      </c>
      <c r="R10" s="53"/>
      <c r="S10" s="54"/>
      <c r="T10" s="54"/>
      <c r="U10" s="496">
        <f>(I9*P10)+(J9*Q10)+(K9*R10)+(L9*S10)</f>
        <v>88</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1" customHeight="1" x14ac:dyDescent="0.15">
      <c r="A11" s="43">
        <v>4</v>
      </c>
      <c r="B11" s="256" t="s">
        <v>2109</v>
      </c>
      <c r="C11" s="71" t="s">
        <v>1875</v>
      </c>
      <c r="D11" s="45" t="s">
        <v>531</v>
      </c>
      <c r="E11" s="80"/>
      <c r="F11" s="80"/>
      <c r="G11" s="46"/>
      <c r="H11" s="47"/>
      <c r="I11" s="48">
        <v>0.55000000000000004</v>
      </c>
      <c r="J11" s="49">
        <v>0.45</v>
      </c>
      <c r="K11" s="49"/>
      <c r="L11" s="49"/>
      <c r="M11" s="49"/>
      <c r="N11" s="50">
        <f>SUM(I11:M11)</f>
        <v>1</v>
      </c>
      <c r="O11" s="51"/>
      <c r="P11" s="52">
        <v>8</v>
      </c>
      <c r="Q11" s="53">
        <v>8</v>
      </c>
      <c r="R11" s="53"/>
      <c r="S11" s="53"/>
      <c r="T11" s="53"/>
      <c r="U11" s="54">
        <f>ROUND(((P11*I11)+(Q11*J11)+(R11*K11)+(S11*L11)+(T11*M11)),3)</f>
        <v>8</v>
      </c>
      <c r="V11" s="55">
        <f>IF(U11&gt;=8,8,U11)</f>
        <v>8</v>
      </c>
      <c r="W11" s="57">
        <v>14977246000</v>
      </c>
      <c r="X11" s="72">
        <v>80267427000</v>
      </c>
      <c r="Y11" s="57"/>
      <c r="Z11" s="57"/>
      <c r="AA11" s="57"/>
      <c r="AB11" s="476">
        <f>(((((W11*I11)+(X11*J11)+(Y11*K11)+(Z11*L11)+(AA11*M11))/$L$2)))</f>
        <v>1.1140512718236406</v>
      </c>
      <c r="AC11" s="536">
        <f>ROUND(12*AB11,3)</f>
        <v>13.369</v>
      </c>
      <c r="AD11" s="488">
        <f>IF(AC11&gt;=12,12,AC11)</f>
        <v>12</v>
      </c>
      <c r="AE11" s="59"/>
      <c r="AF11" s="59">
        <v>0.3</v>
      </c>
      <c r="AG11" s="263">
        <v>19.8</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217"/>
      <c r="N12" s="50"/>
      <c r="O12" s="51"/>
      <c r="P12" s="234">
        <v>88</v>
      </c>
      <c r="Q12" s="53">
        <v>88</v>
      </c>
      <c r="R12" s="54"/>
      <c r="S12" s="54"/>
      <c r="T12" s="54"/>
      <c r="U12" s="496">
        <f>(I11*P12)+(J11*Q12)+(K11*R12)+(L11*S12)</f>
        <v>88</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2109</v>
      </c>
      <c r="C13" s="67" t="s">
        <v>48</v>
      </c>
      <c r="D13" s="80" t="s">
        <v>1876</v>
      </c>
      <c r="E13" s="45"/>
      <c r="F13" s="80"/>
      <c r="G13" s="46"/>
      <c r="H13" s="47"/>
      <c r="I13" s="48">
        <v>0.7</v>
      </c>
      <c r="J13" s="49">
        <v>0.3</v>
      </c>
      <c r="K13" s="49"/>
      <c r="L13" s="49"/>
      <c r="M13" s="49"/>
      <c r="N13" s="50">
        <f>SUM(I13:M13)</f>
        <v>1</v>
      </c>
      <c r="O13" s="51"/>
      <c r="P13" s="52">
        <v>8</v>
      </c>
      <c r="Q13" s="53">
        <v>8</v>
      </c>
      <c r="R13" s="53"/>
      <c r="S13" s="53"/>
      <c r="T13" s="53"/>
      <c r="U13" s="54">
        <f>ROUND(((P13*I13)+(Q13*J13)+(R13*K13)+(S13*L13)+(T13*M13)),3)</f>
        <v>8</v>
      </c>
      <c r="V13" s="55">
        <f>IF(U13&gt;=8,8,U13)</f>
        <v>8</v>
      </c>
      <c r="W13" s="72">
        <v>57539030000</v>
      </c>
      <c r="X13" s="57">
        <v>14932933000</v>
      </c>
      <c r="Y13" s="57"/>
      <c r="Z13" s="57"/>
      <c r="AA13" s="57"/>
      <c r="AB13" s="476">
        <f>(((((W13*I13)+(X13*J13)+(Y13*K13)+(Z13*L13)+(AA13*M13))/$L$2)))</f>
        <v>1.1240815759544416</v>
      </c>
      <c r="AC13" s="536">
        <f>ROUND(12*AB13,3)</f>
        <v>13.489000000000001</v>
      </c>
      <c r="AD13" s="488">
        <f>IF(AC13&gt;=12,12,AC13)</f>
        <v>12</v>
      </c>
      <c r="AE13" s="59"/>
      <c r="AF13" s="59">
        <v>0.3</v>
      </c>
      <c r="AG13" s="263">
        <v>19.8</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1171</v>
      </c>
      <c r="D14" s="844"/>
      <c r="E14" s="844"/>
      <c r="F14" s="845"/>
      <c r="G14" s="46"/>
      <c r="H14" s="47"/>
      <c r="I14" s="172"/>
      <c r="J14" s="217"/>
      <c r="K14" s="217"/>
      <c r="L14" s="217"/>
      <c r="M14" s="217"/>
      <c r="N14" s="50"/>
      <c r="O14" s="51"/>
      <c r="P14" s="234">
        <v>88</v>
      </c>
      <c r="Q14" s="53">
        <v>92.23</v>
      </c>
      <c r="R14" s="53"/>
      <c r="S14" s="54"/>
      <c r="T14" s="54"/>
      <c r="U14" s="496">
        <f>(I13*P14)+(J13*Q14)+(K13*R14)+(L13*S14)</f>
        <v>89.268999999999991</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48.75" customHeight="1" x14ac:dyDescent="0.15">
      <c r="A15" s="43">
        <v>6</v>
      </c>
      <c r="B15" s="256" t="s">
        <v>2109</v>
      </c>
      <c r="C15" s="45" t="s">
        <v>1351</v>
      </c>
      <c r="D15" s="71" t="s">
        <v>1878</v>
      </c>
      <c r="E15" s="73"/>
      <c r="F15" s="80"/>
      <c r="G15" s="46"/>
      <c r="H15" s="47"/>
      <c r="I15" s="48">
        <v>0.6</v>
      </c>
      <c r="J15" s="49">
        <v>0.4</v>
      </c>
      <c r="K15" s="49"/>
      <c r="L15" s="49"/>
      <c r="M15" s="49"/>
      <c r="N15" s="50">
        <f>SUM(I15:M15)</f>
        <v>1</v>
      </c>
      <c r="O15" s="51"/>
      <c r="P15" s="52">
        <v>8</v>
      </c>
      <c r="Q15" s="53">
        <v>8</v>
      </c>
      <c r="R15" s="53"/>
      <c r="S15" s="53"/>
      <c r="T15" s="53"/>
      <c r="U15" s="54">
        <f>ROUND(((P15*I15)+(Q15*J15)+(R15*K15)+(S15*L15)+(T15*M15)),3)</f>
        <v>8</v>
      </c>
      <c r="V15" s="55">
        <f>IF(U15&gt;=8,8,U15)</f>
        <v>8</v>
      </c>
      <c r="W15" s="57">
        <v>229675529000</v>
      </c>
      <c r="X15" s="57">
        <v>2278692000</v>
      </c>
      <c r="Y15" s="57"/>
      <c r="Z15" s="57"/>
      <c r="AA15" s="57"/>
      <c r="AB15" s="476">
        <f>(((((W15*I15)+(X15*J15)+(Y15*K15)+(Z15*L15)+(AA15*M15))/$L$2)))</f>
        <v>3.4838861568683117</v>
      </c>
      <c r="AC15" s="536">
        <f>ROUND(12*AB15,3)</f>
        <v>41.807000000000002</v>
      </c>
      <c r="AD15" s="488">
        <f>IF(AC15&gt;=12,12,AC15)</f>
        <v>12</v>
      </c>
      <c r="AE15" s="59"/>
      <c r="AF15" s="59">
        <v>0.3</v>
      </c>
      <c r="AG15" s="263">
        <v>19.8</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1171</v>
      </c>
      <c r="D16" s="844"/>
      <c r="E16" s="844"/>
      <c r="F16" s="845"/>
      <c r="G16" s="46"/>
      <c r="H16" s="47"/>
      <c r="I16" s="172"/>
      <c r="J16" s="217"/>
      <c r="K16" s="217"/>
      <c r="L16" s="217"/>
      <c r="M16" s="217"/>
      <c r="N16" s="50"/>
      <c r="O16" s="51"/>
      <c r="P16" s="234">
        <v>88</v>
      </c>
      <c r="Q16" s="54">
        <v>88</v>
      </c>
      <c r="R16" s="54"/>
      <c r="S16" s="54"/>
      <c r="T16" s="54"/>
      <c r="U16" s="496">
        <f>(I15*P16)+(J15*Q16)+(K15*R16)+(L15*S16)</f>
        <v>88</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2109</v>
      </c>
      <c r="C17" s="80" t="s">
        <v>1352</v>
      </c>
      <c r="D17" s="71" t="s">
        <v>1879</v>
      </c>
      <c r="E17" s="67" t="s">
        <v>1880</v>
      </c>
      <c r="F17" s="73"/>
      <c r="G17" s="638"/>
      <c r="H17" s="47"/>
      <c r="I17" s="48">
        <v>0.6</v>
      </c>
      <c r="J17" s="49">
        <v>0.15</v>
      </c>
      <c r="K17" s="49">
        <v>0.25</v>
      </c>
      <c r="L17" s="49"/>
      <c r="M17" s="49"/>
      <c r="N17" s="50">
        <f>SUM(I17:M17)</f>
        <v>1</v>
      </c>
      <c r="O17" s="51"/>
      <c r="P17" s="52">
        <v>8</v>
      </c>
      <c r="Q17" s="53">
        <v>8</v>
      </c>
      <c r="R17" s="53">
        <v>8</v>
      </c>
      <c r="S17" s="53"/>
      <c r="T17" s="53"/>
      <c r="U17" s="54">
        <f>ROUND(((P17*I17)+(Q17*J17)+(R17*K17)+(S17*L17)+(T17*M17)),3)</f>
        <v>8</v>
      </c>
      <c r="V17" s="55">
        <f>IF(U17&gt;=8,8,U17)</f>
        <v>8</v>
      </c>
      <c r="W17" s="57">
        <v>233566701000</v>
      </c>
      <c r="X17" s="57">
        <v>3425675000</v>
      </c>
      <c r="Y17" s="57">
        <v>3531460000</v>
      </c>
      <c r="Z17" s="57"/>
      <c r="AA17" s="57"/>
      <c r="AB17" s="476">
        <f>(((((W17*I17)+(X17*J17)+(Y17*K17)+(Z17*L17)+(AA17*M17))/$L$2)))</f>
        <v>3.5547092984940685</v>
      </c>
      <c r="AC17" s="536">
        <f>ROUND(12*AB17,3)</f>
        <v>42.656999999999996</v>
      </c>
      <c r="AD17" s="488">
        <f>IF(AC17&gt;=12,12,AC17)</f>
        <v>12</v>
      </c>
      <c r="AE17" s="59"/>
      <c r="AF17" s="59">
        <v>0.3</v>
      </c>
      <c r="AG17" s="263">
        <v>19.8</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1171</v>
      </c>
      <c r="D18" s="844"/>
      <c r="E18" s="844"/>
      <c r="F18" s="845"/>
      <c r="G18" s="46"/>
      <c r="H18" s="47"/>
      <c r="I18" s="172"/>
      <c r="J18" s="217"/>
      <c r="K18" s="217"/>
      <c r="L18" s="217"/>
      <c r="M18" s="217"/>
      <c r="N18" s="50"/>
      <c r="O18" s="51"/>
      <c r="P18" s="234">
        <v>88</v>
      </c>
      <c r="Q18" s="54">
        <v>88</v>
      </c>
      <c r="R18" s="54">
        <v>88</v>
      </c>
      <c r="S18" s="54"/>
      <c r="T18" s="54"/>
      <c r="U18" s="496">
        <f>(I17*P18)+(J17*Q18)+(K17*R18)+(L17*S18)</f>
        <v>88</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48.75" customHeight="1" x14ac:dyDescent="0.15">
      <c r="A19" s="43">
        <v>8</v>
      </c>
      <c r="B19" s="256" t="s">
        <v>2109</v>
      </c>
      <c r="C19" s="80" t="s">
        <v>1357</v>
      </c>
      <c r="D19" s="67" t="s">
        <v>1881</v>
      </c>
      <c r="E19" s="71" t="s">
        <v>1882</v>
      </c>
      <c r="F19" s="45" t="s">
        <v>1883</v>
      </c>
      <c r="G19" s="46"/>
      <c r="H19" s="47" t="s">
        <v>1735</v>
      </c>
      <c r="I19" s="48">
        <v>0.5</v>
      </c>
      <c r="J19" s="49">
        <v>0.25</v>
      </c>
      <c r="K19" s="49">
        <v>0.15</v>
      </c>
      <c r="L19" s="49">
        <v>0.1</v>
      </c>
      <c r="M19" s="49"/>
      <c r="N19" s="50">
        <f>SUM(I19:M19)</f>
        <v>1</v>
      </c>
      <c r="O19" s="51"/>
      <c r="P19" s="52">
        <v>8</v>
      </c>
      <c r="Q19" s="52">
        <v>8</v>
      </c>
      <c r="R19" s="53">
        <v>8</v>
      </c>
      <c r="S19" s="53">
        <v>8</v>
      </c>
      <c r="T19" s="53"/>
      <c r="U19" s="54">
        <f>ROUND(((P19*I19)+(Q19*J19)+(R19*K19)+(S19*L19)+(T19*M19)),3)</f>
        <v>8</v>
      </c>
      <c r="V19" s="55">
        <f>IF(U19&gt;=8,8,U19)</f>
        <v>8</v>
      </c>
      <c r="W19" s="57">
        <v>816103333000</v>
      </c>
      <c r="X19" s="57">
        <v>14643377000</v>
      </c>
      <c r="Y19" s="57">
        <v>1643469000</v>
      </c>
      <c r="Z19" s="57">
        <v>19935836000</v>
      </c>
      <c r="AA19" s="57"/>
      <c r="AB19" s="476">
        <f>(((((W19*I19)+(X19*J19)+(Y19*K19)+(Z19*L19)+(AA19*M19))/$L$2)))</f>
        <v>10.396461310037772</v>
      </c>
      <c r="AC19" s="536">
        <f>ROUND(12*AB19,3)</f>
        <v>124.758</v>
      </c>
      <c r="AD19" s="488">
        <f>IF(AC19&gt;=12,12,AC19)</f>
        <v>12</v>
      </c>
      <c r="AE19" s="59"/>
      <c r="AF19" s="59">
        <v>0.3</v>
      </c>
      <c r="AG19" s="699">
        <v>20</v>
      </c>
      <c r="AH19" s="60">
        <f>V19+AD19+AG19+AE19+AF19</f>
        <v>40.299999999999997</v>
      </c>
      <c r="AI19" s="55">
        <f>IF(AH19&gt;=40,40,AH19)</f>
        <v>40</v>
      </c>
      <c r="AJ19" s="61"/>
      <c r="AK19" s="62"/>
      <c r="AL19" s="63"/>
      <c r="AM19" s="64"/>
      <c r="AN19" s="65"/>
      <c r="AO19" s="66"/>
    </row>
    <row r="20" spans="1:41" s="22" customFormat="1" ht="26.25" customHeight="1" x14ac:dyDescent="0.15">
      <c r="A20" s="177"/>
      <c r="B20" s="241"/>
      <c r="C20" s="843" t="s">
        <v>1171</v>
      </c>
      <c r="D20" s="844"/>
      <c r="E20" s="844"/>
      <c r="F20" s="845"/>
      <c r="G20" s="46"/>
      <c r="H20" s="47"/>
      <c r="I20" s="172"/>
      <c r="J20" s="217"/>
      <c r="K20" s="217"/>
      <c r="L20" s="217"/>
      <c r="M20" s="217"/>
      <c r="N20" s="50"/>
      <c r="O20" s="51"/>
      <c r="P20" s="674">
        <v>89.67</v>
      </c>
      <c r="Q20" s="676">
        <v>91.63</v>
      </c>
      <c r="R20" s="54">
        <v>88</v>
      </c>
      <c r="S20" s="676">
        <v>92.23</v>
      </c>
      <c r="T20" s="54"/>
      <c r="U20" s="496">
        <f>(I19*P20)+(J19*Q20)+(K19*R20)+(L19*S20)</f>
        <v>90.165500000000009</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54" customHeight="1" x14ac:dyDescent="0.15">
      <c r="A21" s="43">
        <v>9</v>
      </c>
      <c r="B21" s="256" t="s">
        <v>2109</v>
      </c>
      <c r="C21" s="71" t="s">
        <v>1902</v>
      </c>
      <c r="D21" s="117" t="s">
        <v>1480</v>
      </c>
      <c r="E21" s="45"/>
      <c r="F21" s="80"/>
      <c r="G21" s="542"/>
      <c r="H21" s="47" t="s">
        <v>1735</v>
      </c>
      <c r="I21" s="48">
        <v>0.51</v>
      </c>
      <c r="J21" s="49">
        <v>0.49</v>
      </c>
      <c r="K21" s="49"/>
      <c r="L21" s="49"/>
      <c r="M21" s="49"/>
      <c r="N21" s="50">
        <f>SUM(I21:M21)</f>
        <v>1</v>
      </c>
      <c r="O21" s="51"/>
      <c r="P21" s="52">
        <v>8</v>
      </c>
      <c r="Q21" s="53">
        <v>8</v>
      </c>
      <c r="R21" s="53"/>
      <c r="S21" s="53"/>
      <c r="T21" s="53"/>
      <c r="U21" s="54">
        <f>ROUND(((P21*I21)+(Q21*J21)+(R21*K21)+(S21*L21)+(T21*M21)),3)</f>
        <v>8</v>
      </c>
      <c r="V21" s="55">
        <f>IF(U21&gt;=8,8,U21)</f>
        <v>8</v>
      </c>
      <c r="W21" s="57">
        <v>13914818000</v>
      </c>
      <c r="X21" s="57">
        <v>328448752000</v>
      </c>
      <c r="Y21" s="57"/>
      <c r="Z21" s="57"/>
      <c r="AA21" s="57"/>
      <c r="AB21" s="476">
        <f>(((((W21*I21)+(X21*J21)+(Y21*K21)+(Z21*L21)+(AA21*M21))/$L$2)))</f>
        <v>4.2202521350095354</v>
      </c>
      <c r="AC21" s="536">
        <f>ROUND(12*AB21,3)</f>
        <v>50.643000000000001</v>
      </c>
      <c r="AD21" s="488">
        <f>IF(AC21&gt;=12,12,AC21)</f>
        <v>12</v>
      </c>
      <c r="AE21" s="59"/>
      <c r="AF21" s="59">
        <v>0.3</v>
      </c>
      <c r="AG21" s="699">
        <v>20</v>
      </c>
      <c r="AH21" s="60">
        <f>V21+AD21+AG21+AE21+AF21</f>
        <v>40.299999999999997</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1171</v>
      </c>
      <c r="D22" s="844"/>
      <c r="E22" s="844"/>
      <c r="F22" s="845"/>
      <c r="G22" s="46"/>
      <c r="H22" s="47"/>
      <c r="I22" s="172"/>
      <c r="J22" s="217"/>
      <c r="K22" s="217"/>
      <c r="L22" s="217"/>
      <c r="M22" s="217"/>
      <c r="N22" s="50"/>
      <c r="O22" s="51"/>
      <c r="P22" s="234">
        <v>88</v>
      </c>
      <c r="Q22" s="676">
        <v>93.38</v>
      </c>
      <c r="R22" s="54"/>
      <c r="S22" s="54"/>
      <c r="T22" s="54"/>
      <c r="U22" s="496">
        <f>(I21*P22)+(J21*Q22)+(K21*R22)+(L21*S22)</f>
        <v>90.636200000000002</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v>10</v>
      </c>
      <c r="B23" s="256" t="s">
        <v>2109</v>
      </c>
      <c r="C23" s="174" t="s">
        <v>536</v>
      </c>
      <c r="D23" s="665" t="s">
        <v>1894</v>
      </c>
      <c r="E23" s="580" t="s">
        <v>1888</v>
      </c>
      <c r="F23" s="45"/>
      <c r="G23" s="46"/>
      <c r="H23" s="175" t="s">
        <v>1909</v>
      </c>
      <c r="I23" s="48">
        <v>0.6</v>
      </c>
      <c r="J23" s="49">
        <v>0.3</v>
      </c>
      <c r="K23" s="49">
        <v>0.1</v>
      </c>
      <c r="L23" s="49"/>
      <c r="M23" s="49"/>
      <c r="N23" s="50">
        <f>SUM(I23:M23)</f>
        <v>0.99999999999999989</v>
      </c>
      <c r="O23" s="51"/>
      <c r="P23" s="52">
        <v>8</v>
      </c>
      <c r="Q23" s="53">
        <v>8</v>
      </c>
      <c r="R23" s="53">
        <v>8</v>
      </c>
      <c r="S23" s="53"/>
      <c r="T23" s="53"/>
      <c r="U23" s="54">
        <f>ROUND(((P23*I23)+(Q23*J23)+(R23*K23)+(S23*L23)+(T23*M23)),3)</f>
        <v>8</v>
      </c>
      <c r="V23" s="55">
        <f>IF(U23&gt;=8,8,U23)</f>
        <v>8</v>
      </c>
      <c r="W23" s="57">
        <v>618668065000</v>
      </c>
      <c r="X23" s="57">
        <v>8139504000</v>
      </c>
      <c r="Y23" s="57">
        <v>4319931000</v>
      </c>
      <c r="Z23" s="57"/>
      <c r="AA23" s="57"/>
      <c r="AB23" s="476">
        <f>(((((W23*I23)+(X23*J23)+(Y23*K23)+(Z23*L23)+(AA23*M23))/$L$2)))</f>
        <v>9.3949230754625379</v>
      </c>
      <c r="AC23" s="536">
        <f>ROUND(12*AB23,3)</f>
        <v>112.739</v>
      </c>
      <c r="AD23" s="488">
        <f>IF(AC23&gt;=12,12,AC23)</f>
        <v>12</v>
      </c>
      <c r="AE23" s="182"/>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217"/>
      <c r="N24" s="50"/>
      <c r="O24" s="51"/>
      <c r="P24" s="53">
        <v>88</v>
      </c>
      <c r="Q24" s="53">
        <v>88</v>
      </c>
      <c r="R24" s="53">
        <v>88</v>
      </c>
      <c r="S24" s="54"/>
      <c r="T24" s="54"/>
      <c r="U24" s="496">
        <f>(I23*P24)+(J23*Q24)+(K23*R24)+(L23*S24)</f>
        <v>87.999999999999986</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52.5" customHeight="1" x14ac:dyDescent="0.15">
      <c r="A25" s="43">
        <v>11</v>
      </c>
      <c r="B25" s="256" t="s">
        <v>2109</v>
      </c>
      <c r="C25" s="45" t="s">
        <v>1475</v>
      </c>
      <c r="D25" s="71" t="s">
        <v>1886</v>
      </c>
      <c r="E25" s="71" t="s">
        <v>1914</v>
      </c>
      <c r="F25" s="80"/>
      <c r="G25" s="46"/>
      <c r="H25" s="47" t="s">
        <v>1735</v>
      </c>
      <c r="I25" s="48">
        <v>0.5</v>
      </c>
      <c r="J25" s="49">
        <v>0.25</v>
      </c>
      <c r="K25" s="49">
        <v>0.25</v>
      </c>
      <c r="L25" s="49"/>
      <c r="M25" s="49"/>
      <c r="N25" s="50">
        <f>SUM(I25:M25)</f>
        <v>1</v>
      </c>
      <c r="O25" s="51"/>
      <c r="P25" s="52">
        <v>8</v>
      </c>
      <c r="Q25" s="53">
        <v>8</v>
      </c>
      <c r="R25" s="53">
        <v>8</v>
      </c>
      <c r="S25" s="53"/>
      <c r="T25" s="53"/>
      <c r="U25" s="54">
        <f>ROUND(((P25*I25)+(Q25*J25)+(R25*K25)+(S25*L25)+(T25*M25)),3)</f>
        <v>8</v>
      </c>
      <c r="V25" s="55">
        <f>IF(U25&gt;=8,8,U25)</f>
        <v>8</v>
      </c>
      <c r="W25" s="57">
        <v>122548884000</v>
      </c>
      <c r="X25" s="57">
        <v>7702371000</v>
      </c>
      <c r="Y25" s="57">
        <v>15253741000</v>
      </c>
      <c r="Z25" s="57"/>
      <c r="AA25" s="57"/>
      <c r="AB25" s="476">
        <f>(((((W25*I25)+(X25*J25)+(Y25*K25)+(Z25*L25)+(AA25*M25))/$L$2)))</f>
        <v>1.6830499998442863</v>
      </c>
      <c r="AC25" s="536">
        <f>ROUND(12*AB25,3)</f>
        <v>20.196999999999999</v>
      </c>
      <c r="AD25" s="488">
        <f>IF(AC25&gt;=12,12,AC25)</f>
        <v>12</v>
      </c>
      <c r="AE25" s="59"/>
      <c r="AF25" s="59">
        <v>0.3</v>
      </c>
      <c r="AG25" s="699">
        <v>20</v>
      </c>
      <c r="AH25" s="60">
        <f>V25+AD25+AG25+AE25+AF25</f>
        <v>40.299999999999997</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1171</v>
      </c>
      <c r="D26" s="844"/>
      <c r="E26" s="844"/>
      <c r="F26" s="845"/>
      <c r="G26" s="46"/>
      <c r="H26" s="47"/>
      <c r="I26" s="172"/>
      <c r="J26" s="217"/>
      <c r="K26" s="217"/>
      <c r="L26" s="217"/>
      <c r="M26" s="217"/>
      <c r="N26" s="50"/>
      <c r="O26" s="51"/>
      <c r="P26" s="674">
        <v>94.48</v>
      </c>
      <c r="Q26" s="54">
        <v>88</v>
      </c>
      <c r="R26" s="54">
        <v>88</v>
      </c>
      <c r="S26" s="54"/>
      <c r="T26" s="54"/>
      <c r="U26" s="496">
        <f>(I25*P26)+(J25*Q26)+(K25*R26)+(L25*S26)</f>
        <v>91.240000000000009</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2109</v>
      </c>
      <c r="C27" s="73" t="s">
        <v>1367</v>
      </c>
      <c r="D27" s="77" t="s">
        <v>1885</v>
      </c>
      <c r="E27" s="691"/>
      <c r="F27" s="691"/>
      <c r="G27" s="80"/>
      <c r="H27" s="47" t="s">
        <v>1735</v>
      </c>
      <c r="I27" s="48">
        <v>0.51</v>
      </c>
      <c r="J27" s="49">
        <v>0.49</v>
      </c>
      <c r="K27" s="49"/>
      <c r="L27" s="217"/>
      <c r="M27" s="217"/>
      <c r="N27" s="50">
        <f>SUM(I27:M27)</f>
        <v>1</v>
      </c>
      <c r="O27" s="51"/>
      <c r="P27" s="52">
        <v>8</v>
      </c>
      <c r="Q27" s="53">
        <v>8</v>
      </c>
      <c r="R27" s="53"/>
      <c r="S27" s="53"/>
      <c r="T27" s="53"/>
      <c r="U27" s="54">
        <f>ROUND(((P27*I27)+(Q27*J27)+(R27*K27)+(S27*L27)+(T27*M27)),3)</f>
        <v>8</v>
      </c>
      <c r="V27" s="55">
        <f>IF(U27&gt;=8,8,U27)</f>
        <v>8</v>
      </c>
      <c r="W27" s="57">
        <v>227887155000</v>
      </c>
      <c r="X27" s="57">
        <v>18685183000</v>
      </c>
      <c r="Y27" s="57"/>
      <c r="Z27" s="57"/>
      <c r="AA27" s="57"/>
      <c r="AB27" s="476">
        <f>(((((W27*I27)+(X27*J27)+(Y27*K27)+(Z27*L27)+(AA27*M27))/$L$2)))</f>
        <v>3.1488857464875779</v>
      </c>
      <c r="AC27" s="536">
        <f>ROUND(12*AB27,3)</f>
        <v>37.786999999999999</v>
      </c>
      <c r="AD27" s="488">
        <f>IF(AC27&gt;=12,12,AC27)</f>
        <v>12</v>
      </c>
      <c r="AE27" s="59"/>
      <c r="AF27" s="59">
        <v>0.3</v>
      </c>
      <c r="AG27" s="699">
        <v>20</v>
      </c>
      <c r="AH27" s="60">
        <f>V27+AD27+AG27+AE27+AF27</f>
        <v>40.299999999999997</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234">
        <v>88</v>
      </c>
      <c r="Q28" s="676">
        <v>92.52</v>
      </c>
      <c r="R28" s="54"/>
      <c r="S28" s="54"/>
      <c r="T28" s="54"/>
      <c r="U28" s="496">
        <f>(I27*P28)+(J27*Q28)+(K27*R28)+(L27*S28)</f>
        <v>90.214799999999997</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 customHeight="1" x14ac:dyDescent="0.15">
      <c r="A29" s="43">
        <v>13</v>
      </c>
      <c r="B29" s="256" t="s">
        <v>2109</v>
      </c>
      <c r="C29" s="80" t="s">
        <v>1349</v>
      </c>
      <c r="D29" s="67" t="s">
        <v>1889</v>
      </c>
      <c r="E29" s="71" t="s">
        <v>1890</v>
      </c>
      <c r="F29" s="45"/>
      <c r="G29" s="80"/>
      <c r="H29" s="47"/>
      <c r="I29" s="48">
        <v>0.6</v>
      </c>
      <c r="J29" s="49">
        <v>0.2</v>
      </c>
      <c r="K29" s="49">
        <v>0.2</v>
      </c>
      <c r="L29" s="49"/>
      <c r="M29" s="49"/>
      <c r="N29" s="50">
        <f>SUM(I29:M29)</f>
        <v>1</v>
      </c>
      <c r="O29" s="51"/>
      <c r="P29" s="52">
        <v>8</v>
      </c>
      <c r="Q29" s="53">
        <v>8</v>
      </c>
      <c r="R29" s="53">
        <v>8</v>
      </c>
      <c r="S29" s="53"/>
      <c r="T29" s="53"/>
      <c r="U29" s="54">
        <f>ROUND(((P29*I29)+(Q29*J29)+(R29*K29)+(S29*L29)+(T29*M29)),3)</f>
        <v>8</v>
      </c>
      <c r="V29" s="55">
        <f>IF(U29&gt;=8,8,U29)</f>
        <v>8</v>
      </c>
      <c r="W29" s="57">
        <v>75890281000</v>
      </c>
      <c r="X29" s="57">
        <v>3530749000</v>
      </c>
      <c r="Y29" s="57">
        <v>9901200000</v>
      </c>
      <c r="Z29" s="57"/>
      <c r="AA29" s="57"/>
      <c r="AB29" s="551">
        <f>(((((W29*I29)+(X29*J29)+(Y29*K29)+(Z29*L29)+(AA29*M29))/$L$2)))</f>
        <v>1.2110641458741265</v>
      </c>
      <c r="AC29" s="536">
        <f>ROUND(12*AB29,3)</f>
        <v>14.532999999999999</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1171</v>
      </c>
      <c r="D30" s="844"/>
      <c r="E30" s="844"/>
      <c r="F30" s="845"/>
      <c r="G30" s="46"/>
      <c r="H30" s="47"/>
      <c r="I30" s="172"/>
      <c r="J30" s="217"/>
      <c r="K30" s="217"/>
      <c r="L30" s="217"/>
      <c r="M30" s="217"/>
      <c r="N30" s="50"/>
      <c r="O30" s="51"/>
      <c r="P30" s="23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75" customHeight="1" x14ac:dyDescent="0.15">
      <c r="A31" s="43">
        <v>14</v>
      </c>
      <c r="B31" s="256" t="s">
        <v>2109</v>
      </c>
      <c r="C31" s="580" t="s">
        <v>1347</v>
      </c>
      <c r="D31" s="77" t="s">
        <v>1497</v>
      </c>
      <c r="E31" s="104"/>
      <c r="F31" s="45"/>
      <c r="G31" s="80"/>
      <c r="H31" s="175" t="s">
        <v>1495</v>
      </c>
      <c r="I31" s="48">
        <v>0.7</v>
      </c>
      <c r="J31" s="49">
        <v>0.3</v>
      </c>
      <c r="K31" s="49"/>
      <c r="L31" s="49"/>
      <c r="M31" s="49"/>
      <c r="N31" s="50">
        <f>SUM(I31:M31)</f>
        <v>1</v>
      </c>
      <c r="O31" s="51"/>
      <c r="P31" s="52">
        <v>8</v>
      </c>
      <c r="Q31" s="53">
        <v>8</v>
      </c>
      <c r="R31" s="53"/>
      <c r="S31" s="53"/>
      <c r="T31" s="53"/>
      <c r="U31" s="54">
        <f>ROUND(((P31*I31)+(Q31*J31)+(R31*K31)+(S31*L31)+(T31*M31)),3)</f>
        <v>8</v>
      </c>
      <c r="V31" s="55">
        <f>IF(U31&gt;=8,8,U31)</f>
        <v>8</v>
      </c>
      <c r="W31" s="57">
        <v>52502259000</v>
      </c>
      <c r="X31" s="57">
        <v>17437569000</v>
      </c>
      <c r="Y31" s="57"/>
      <c r="Z31" s="57"/>
      <c r="AA31" s="57"/>
      <c r="AB31" s="476">
        <f>(((((W31*I31)+(X31*J31)+(Y31*K31)+(Z31*L31)+(AA31*M31))/$L$2)))</f>
        <v>1.0544035259189339</v>
      </c>
      <c r="AC31" s="536">
        <f>ROUND(12*AB31,3)</f>
        <v>12.653</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234">
        <v>88</v>
      </c>
      <c r="Q32" s="54">
        <v>88</v>
      </c>
      <c r="R32" s="54"/>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256" t="s">
        <v>2109</v>
      </c>
      <c r="C33" s="706" t="s">
        <v>1346</v>
      </c>
      <c r="D33" s="67" t="s">
        <v>1891</v>
      </c>
      <c r="E33" s="45" t="s">
        <v>1892</v>
      </c>
      <c r="F33" s="80"/>
      <c r="G33" s="632"/>
      <c r="H33" s="175"/>
      <c r="I33" s="48">
        <v>0.5</v>
      </c>
      <c r="J33" s="49">
        <v>0.4</v>
      </c>
      <c r="K33" s="49">
        <v>0.1</v>
      </c>
      <c r="L33" s="49"/>
      <c r="M33" s="49"/>
      <c r="N33" s="50">
        <f>SUM(I33:M33)</f>
        <v>1</v>
      </c>
      <c r="O33" s="51"/>
      <c r="P33" s="52">
        <v>8</v>
      </c>
      <c r="Q33" s="53">
        <v>8</v>
      </c>
      <c r="R33" s="53">
        <v>8</v>
      </c>
      <c r="S33" s="53"/>
      <c r="T33" s="53"/>
      <c r="U33" s="54">
        <f>ROUND(((P33*I33)+(Q33*J33)+(R33*K33)+(S33*L33)+(T33*M33)),3)</f>
        <v>8</v>
      </c>
      <c r="V33" s="55">
        <f>IF(U33&gt;=8,8,U33)</f>
        <v>8</v>
      </c>
      <c r="W33" s="57">
        <v>130509297000</v>
      </c>
      <c r="X33" s="57">
        <v>20418317000</v>
      </c>
      <c r="Y33" s="57">
        <v>3664456000</v>
      </c>
      <c r="Z33" s="57"/>
      <c r="AA33" s="57"/>
      <c r="AB33" s="476">
        <f>(((((W33*I33)+(X33*J33)+(Y33*K33)+(Z33*L33)+(AA33*M33))/$L$2)))</f>
        <v>1.8532035691369979</v>
      </c>
      <c r="AC33" s="536">
        <f>ROUND(12*AB33,3)</f>
        <v>22.238</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1171</v>
      </c>
      <c r="D34" s="844"/>
      <c r="E34" s="844"/>
      <c r="F34" s="845"/>
      <c r="G34" s="46"/>
      <c r="H34" s="47"/>
      <c r="I34" s="172"/>
      <c r="J34" s="217"/>
      <c r="K34" s="217"/>
      <c r="L34" s="217"/>
      <c r="M34" s="217"/>
      <c r="N34" s="50"/>
      <c r="O34" s="51"/>
      <c r="P34" s="234">
        <v>88</v>
      </c>
      <c r="Q34" s="234">
        <v>88</v>
      </c>
      <c r="R34" s="234">
        <v>88</v>
      </c>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2109</v>
      </c>
      <c r="C35" s="117" t="s">
        <v>1368</v>
      </c>
      <c r="D35" s="77" t="s">
        <v>1893</v>
      </c>
      <c r="E35" s="80"/>
      <c r="F35" s="80"/>
      <c r="G35" s="80"/>
      <c r="H35" s="175" t="s">
        <v>1495</v>
      </c>
      <c r="I35" s="48">
        <v>0.6</v>
      </c>
      <c r="J35" s="49">
        <v>0.4</v>
      </c>
      <c r="K35" s="49"/>
      <c r="L35" s="49"/>
      <c r="M35" s="49"/>
      <c r="N35" s="50">
        <f>SUM(I35:M35)</f>
        <v>1</v>
      </c>
      <c r="O35" s="51"/>
      <c r="P35" s="52">
        <v>8</v>
      </c>
      <c r="Q35" s="53">
        <v>8</v>
      </c>
      <c r="R35" s="53">
        <v>8</v>
      </c>
      <c r="S35" s="53"/>
      <c r="T35" s="53"/>
      <c r="U35" s="54">
        <f>ROUND(((P35*I35)+(Q35*J35)+(R35*K35)+(S35*L35)+(T35*M35)),3)</f>
        <v>8</v>
      </c>
      <c r="V35" s="55">
        <f>IF(U35&gt;=8,8,U35)</f>
        <v>8</v>
      </c>
      <c r="W35" s="57">
        <v>139068887000</v>
      </c>
      <c r="X35" s="57">
        <v>15552245000</v>
      </c>
      <c r="Y35" s="57"/>
      <c r="Z35" s="57"/>
      <c r="AA35" s="57"/>
      <c r="AB35" s="476">
        <f>(((((W35*I35)+(X35*J35)+(Y35*K35)+(Z35*L35)+(AA35*M35))/$L$2)))</f>
        <v>2.2518758769565039</v>
      </c>
      <c r="AC35" s="536">
        <f>ROUND(12*AB35,3)</f>
        <v>27.023</v>
      </c>
      <c r="AD35" s="488">
        <f>IF(AC35&gt;=12,12,AC35)</f>
        <v>12</v>
      </c>
      <c r="AE35" s="59"/>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1171</v>
      </c>
      <c r="D36" s="844"/>
      <c r="E36" s="844"/>
      <c r="F36" s="845"/>
      <c r="G36" s="46"/>
      <c r="H36" s="47"/>
      <c r="I36" s="172"/>
      <c r="J36" s="217"/>
      <c r="K36" s="217"/>
      <c r="L36" s="217"/>
      <c r="M36" s="217"/>
      <c r="N36" s="50"/>
      <c r="O36" s="51"/>
      <c r="P36" s="234">
        <v>88</v>
      </c>
      <c r="Q36" s="54">
        <v>88</v>
      </c>
      <c r="R36" s="54">
        <v>88</v>
      </c>
      <c r="S36" s="54"/>
      <c r="T36" s="54"/>
      <c r="U36" s="496">
        <f>(I35*P36)+(J35*Q36)+(K35*R36)+(L35*S36)</f>
        <v>88</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48.75" customHeight="1" x14ac:dyDescent="0.15">
      <c r="A37" s="43">
        <v>17</v>
      </c>
      <c r="B37" s="256" t="s">
        <v>2109</v>
      </c>
      <c r="C37" s="665" t="s">
        <v>1910</v>
      </c>
      <c r="D37" s="117" t="s">
        <v>201</v>
      </c>
      <c r="E37" s="117"/>
      <c r="F37" s="104"/>
      <c r="G37" s="46"/>
      <c r="H37" s="175" t="s">
        <v>1495</v>
      </c>
      <c r="I37" s="48">
        <v>0.51</v>
      </c>
      <c r="J37" s="49">
        <v>0.49</v>
      </c>
      <c r="K37" s="49"/>
      <c r="L37" s="217"/>
      <c r="M37" s="49"/>
      <c r="N37" s="50">
        <f>SUM(I37:M37)</f>
        <v>1</v>
      </c>
      <c r="O37" s="51"/>
      <c r="P37" s="52">
        <v>8</v>
      </c>
      <c r="Q37" s="53">
        <v>8</v>
      </c>
      <c r="R37" s="53"/>
      <c r="S37" s="53"/>
      <c r="T37" s="53"/>
      <c r="U37" s="54">
        <f>ROUND(((P37*I37)+(Q37*J37)+(R37*K37)+(S37*L37)+(T37*M37)),3)</f>
        <v>8</v>
      </c>
      <c r="V37" s="55">
        <f>IF(U37&gt;=8,8,U37)</f>
        <v>8</v>
      </c>
      <c r="W37" s="57">
        <v>15345190000</v>
      </c>
      <c r="X37" s="57">
        <v>101360213000</v>
      </c>
      <c r="Y37" s="57"/>
      <c r="Z37" s="57"/>
      <c r="AA37" s="57"/>
      <c r="AB37" s="476">
        <f>(((((W37*I37)+(X37*J37)+(Y37*K37)+(Z37*L37)+(AA37*M37))/$L$2)))</f>
        <v>1.44393117392699</v>
      </c>
      <c r="AC37" s="536">
        <f>ROUND(12*AB37,3)</f>
        <v>17.327000000000002</v>
      </c>
      <c r="AD37" s="488">
        <f>IF(AC37&gt;=12,12,AC37)</f>
        <v>12</v>
      </c>
      <c r="AE37" s="182"/>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1171</v>
      </c>
      <c r="D38" s="844"/>
      <c r="E38" s="844"/>
      <c r="F38" s="845"/>
      <c r="G38" s="46"/>
      <c r="H38" s="47"/>
      <c r="I38" s="172"/>
      <c r="J38" s="217"/>
      <c r="K38" s="217"/>
      <c r="L38" s="217"/>
      <c r="M38" s="217"/>
      <c r="N38" s="50"/>
      <c r="O38" s="51"/>
      <c r="P38" s="234">
        <v>88</v>
      </c>
      <c r="Q38" s="234">
        <v>88</v>
      </c>
      <c r="R38" s="234"/>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v>18</v>
      </c>
      <c r="B39" s="256" t="s">
        <v>2109</v>
      </c>
      <c r="C39" s="45" t="s">
        <v>1896</v>
      </c>
      <c r="D39" s="67" t="s">
        <v>1359</v>
      </c>
      <c r="E39" s="80"/>
      <c r="F39" s="104"/>
      <c r="G39" s="80"/>
      <c r="H39" s="47"/>
      <c r="I39" s="48">
        <v>0.5</v>
      </c>
      <c r="J39" s="49">
        <v>0.5</v>
      </c>
      <c r="K39" s="49"/>
      <c r="L39" s="49"/>
      <c r="M39" s="49"/>
      <c r="N39" s="50">
        <f>SUM(I39:M39)</f>
        <v>1</v>
      </c>
      <c r="O39" s="51"/>
      <c r="P39" s="52">
        <v>8</v>
      </c>
      <c r="Q39" s="53">
        <v>8</v>
      </c>
      <c r="R39" s="53"/>
      <c r="S39" s="53"/>
      <c r="T39" s="53"/>
      <c r="U39" s="54">
        <f>ROUND(((P39*I39)+(Q39*J39)+(R39*K39)+(S39*L39)+(T39*M39)),3)</f>
        <v>8</v>
      </c>
      <c r="V39" s="55">
        <f>IF(U39&gt;=8,8,U39)</f>
        <v>8</v>
      </c>
      <c r="W39" s="57">
        <v>39588420000</v>
      </c>
      <c r="X39" s="57">
        <v>103344394000</v>
      </c>
      <c r="Y39" s="57"/>
      <c r="Z39" s="57"/>
      <c r="AA39" s="57"/>
      <c r="AB39" s="476">
        <f>(((((W39*I39)+(X39*J39)+(Y39*K39)+(Z39*L39)+(AA39*M39))/$L$2)))</f>
        <v>1.7948859578562595</v>
      </c>
      <c r="AC39" s="536">
        <f>ROUND(12*AB39,3)</f>
        <v>21.539000000000001</v>
      </c>
      <c r="AD39" s="488">
        <f>IF(AC39&gt;=12,12,AC39)</f>
        <v>12</v>
      </c>
      <c r="AE39" s="59"/>
      <c r="AF39" s="59">
        <v>0.3</v>
      </c>
      <c r="AG39" s="263">
        <v>19.8</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1171</v>
      </c>
      <c r="D40" s="844"/>
      <c r="E40" s="844"/>
      <c r="F40" s="845"/>
      <c r="G40" s="46"/>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2109</v>
      </c>
      <c r="C41" s="80" t="s">
        <v>2181</v>
      </c>
      <c r="D41" s="67" t="s">
        <v>1897</v>
      </c>
      <c r="E41" s="80"/>
      <c r="F41" s="45"/>
      <c r="G41" s="632"/>
      <c r="H41" s="175"/>
      <c r="I41" s="48">
        <v>0.6</v>
      </c>
      <c r="J41" s="49">
        <v>0.4</v>
      </c>
      <c r="K41" s="49"/>
      <c r="L41" s="49"/>
      <c r="M41" s="49"/>
      <c r="N41" s="50">
        <f>SUM(I41:M41)</f>
        <v>1</v>
      </c>
      <c r="O41" s="51"/>
      <c r="P41" s="52">
        <v>8</v>
      </c>
      <c r="Q41" s="53">
        <v>8</v>
      </c>
      <c r="R41" s="53"/>
      <c r="S41" s="53"/>
      <c r="T41" s="53"/>
      <c r="U41" s="54">
        <f>ROUND(((P41*I41)+(Q41*J41)+(R41*K41)+(S41*L41)+(T41*M41)),3)</f>
        <v>8</v>
      </c>
      <c r="V41" s="55">
        <f>IF(U41&gt;=8,8,U41)</f>
        <v>8</v>
      </c>
      <c r="W41" s="57">
        <v>49442586000</v>
      </c>
      <c r="X41" s="57">
        <v>27594070000</v>
      </c>
      <c r="Y41" s="57"/>
      <c r="Z41" s="57"/>
      <c r="AA41" s="57"/>
      <c r="AB41" s="476">
        <f>(((((W41*I41)+(X41*J41)+(Y41*K41)+(Z41*L41)+(AA41*M41))/$L$2)))</f>
        <v>1.0222644256362483</v>
      </c>
      <c r="AC41" s="536">
        <f>ROUND(12*AB41,3)</f>
        <v>12.266999999999999</v>
      </c>
      <c r="AD41" s="488">
        <f>IF(AC41&gt;=12,12,AC41)</f>
        <v>12</v>
      </c>
      <c r="AE41" s="59"/>
      <c r="AF41" s="59">
        <v>0.3</v>
      </c>
      <c r="AG41" s="263">
        <v>19.8</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234">
        <v>88</v>
      </c>
      <c r="Q42" s="234">
        <v>88</v>
      </c>
      <c r="R42" s="234"/>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v>20</v>
      </c>
      <c r="B43" s="256" t="s">
        <v>2109</v>
      </c>
      <c r="C43" s="67" t="s">
        <v>1898</v>
      </c>
      <c r="D43" s="117" t="s">
        <v>1350</v>
      </c>
      <c r="E43" s="45" t="s">
        <v>1895</v>
      </c>
      <c r="F43" s="80"/>
      <c r="G43" s="80"/>
      <c r="H43" s="175" t="s">
        <v>1495</v>
      </c>
      <c r="I43" s="48">
        <v>0.5</v>
      </c>
      <c r="J43" s="49">
        <v>0.4</v>
      </c>
      <c r="K43" s="49">
        <v>0.1</v>
      </c>
      <c r="L43" s="49"/>
      <c r="M43" s="49"/>
      <c r="N43" s="50">
        <f>SUM(I43:M43)</f>
        <v>1</v>
      </c>
      <c r="O43" s="51"/>
      <c r="P43" s="52">
        <v>8</v>
      </c>
      <c r="Q43" s="53">
        <v>8</v>
      </c>
      <c r="R43" s="53">
        <v>8</v>
      </c>
      <c r="S43" s="53"/>
      <c r="T43" s="53"/>
      <c r="U43" s="54">
        <f>ROUND(((P43*I43)+(Q43*J43)+(R43*K43)+(S43*L43)+(T43*M43)),3)</f>
        <v>8</v>
      </c>
      <c r="V43" s="55">
        <f>IF(U43&gt;=8,8,U43)</f>
        <v>8</v>
      </c>
      <c r="W43" s="57">
        <v>17523143000</v>
      </c>
      <c r="X43" s="57">
        <v>78106522000</v>
      </c>
      <c r="Y43" s="57">
        <v>6087525000</v>
      </c>
      <c r="Z43" s="57"/>
      <c r="AA43" s="57"/>
      <c r="AB43" s="476">
        <f>(((((W43*I43)+(X43*J43)+(Y43*K43)+(Z43*L43)+(AA43*M43))/$L$2)))</f>
        <v>1.0199978682303128</v>
      </c>
      <c r="AC43" s="536">
        <f>ROUND(12*AB43,3)</f>
        <v>12.24</v>
      </c>
      <c r="AD43" s="488">
        <f>IF(AC43&gt;=12,12,AC43)</f>
        <v>12</v>
      </c>
      <c r="AE43" s="59"/>
      <c r="AF43" s="59">
        <v>0.3</v>
      </c>
      <c r="AG43" s="263">
        <v>19.8</v>
      </c>
      <c r="AH43" s="60">
        <f>V43+AD43+AG43+AE43+AF43</f>
        <v>40.099999999999994</v>
      </c>
      <c r="AI43" s="55">
        <f>IF(AH43&gt;=40,40,AH43)</f>
        <v>40</v>
      </c>
      <c r="AJ43" s="61"/>
      <c r="AK43" s="62"/>
      <c r="AL43" s="63"/>
      <c r="AM43" s="64"/>
      <c r="AN43" s="65"/>
      <c r="AO43" s="66"/>
    </row>
    <row r="44" spans="1:41" s="22" customFormat="1" ht="26.25" customHeight="1" x14ac:dyDescent="0.15">
      <c r="A44" s="177"/>
      <c r="B44" s="241"/>
      <c r="C44" s="843" t="s">
        <v>1171</v>
      </c>
      <c r="D44" s="844"/>
      <c r="E44" s="844"/>
      <c r="F44" s="845"/>
      <c r="G44" s="46"/>
      <c r="H44" s="47"/>
      <c r="I44" s="172"/>
      <c r="J44" s="217"/>
      <c r="K44" s="217"/>
      <c r="L44" s="217"/>
      <c r="M44" s="217"/>
      <c r="N44" s="50"/>
      <c r="O44" s="51"/>
      <c r="P44" s="234">
        <v>88</v>
      </c>
      <c r="Q44" s="54">
        <v>88</v>
      </c>
      <c r="R44" s="53">
        <v>88</v>
      </c>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v>21</v>
      </c>
      <c r="B45" s="256" t="s">
        <v>2109</v>
      </c>
      <c r="C45" s="45" t="s">
        <v>1899</v>
      </c>
      <c r="D45" s="71" t="s">
        <v>1900</v>
      </c>
      <c r="E45" s="46"/>
      <c r="F45" s="550"/>
      <c r="G45" s="80"/>
      <c r="H45" s="175"/>
      <c r="I45" s="48">
        <v>0.6</v>
      </c>
      <c r="J45" s="49">
        <v>0.4</v>
      </c>
      <c r="K45" s="49"/>
      <c r="L45" s="217"/>
      <c r="M45" s="49"/>
      <c r="N45" s="50">
        <f>SUM(I45:M45)</f>
        <v>1</v>
      </c>
      <c r="O45" s="51"/>
      <c r="P45" s="52">
        <v>8</v>
      </c>
      <c r="Q45" s="53">
        <v>8</v>
      </c>
      <c r="R45" s="53"/>
      <c r="S45" s="53"/>
      <c r="T45" s="53"/>
      <c r="U45" s="54">
        <f>ROUND(((P45*I45)+(Q45*J45)+(R45*K45)+(S45*L45)+(T45*M45)),3)</f>
        <v>8</v>
      </c>
      <c r="V45" s="55">
        <f>IF(U45&gt;=8,8,U45)</f>
        <v>8</v>
      </c>
      <c r="W45" s="57">
        <v>50267041000</v>
      </c>
      <c r="X45" s="57">
        <v>36722664000</v>
      </c>
      <c r="Y45" s="57"/>
      <c r="Z45" s="57"/>
      <c r="AA45" s="57"/>
      <c r="AB45" s="476">
        <f>(((((W45*I45)+(X45*J45)+(Y45*K45)+(Z45*L45)+(AA45*M45))/$L$2)))</f>
        <v>1.126394407932112</v>
      </c>
      <c r="AC45" s="536">
        <f>ROUND(12*AB45,3)</f>
        <v>13.516999999999999</v>
      </c>
      <c r="AD45" s="488">
        <f>IF(AC45&gt;=12,12,AC45)</f>
        <v>12</v>
      </c>
      <c r="AE45" s="182"/>
      <c r="AF45" s="59">
        <v>0.3</v>
      </c>
      <c r="AG45" s="263">
        <v>19.8</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674">
        <v>89.28</v>
      </c>
      <c r="Q46" s="53">
        <v>88</v>
      </c>
      <c r="R46" s="53"/>
      <c r="S46" s="54"/>
      <c r="T46" s="54"/>
      <c r="U46" s="496">
        <f>(I45*P46)+(J45*Q46)+(K45*R46)+(L45*S46)</f>
        <v>88.768000000000001</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2109</v>
      </c>
      <c r="C47" s="45" t="s">
        <v>1355</v>
      </c>
      <c r="D47" s="71" t="s">
        <v>1887</v>
      </c>
      <c r="E47" s="45"/>
      <c r="F47" s="45"/>
      <c r="G47" s="45"/>
      <c r="H47" s="169"/>
      <c r="I47" s="48">
        <v>0.6</v>
      </c>
      <c r="J47" s="49">
        <v>0.4</v>
      </c>
      <c r="K47" s="49"/>
      <c r="L47" s="49"/>
      <c r="M47" s="49"/>
      <c r="N47" s="50">
        <f>SUM(I47:M47)</f>
        <v>1</v>
      </c>
      <c r="O47" s="51"/>
      <c r="P47" s="52">
        <v>8</v>
      </c>
      <c r="Q47" s="53">
        <v>8</v>
      </c>
      <c r="R47" s="53"/>
      <c r="S47" s="53"/>
      <c r="T47" s="53"/>
      <c r="U47" s="54">
        <f>ROUND(((P47*I47)+(Q47*J47)+(R47*K47)+(S47*L47)+(T47*M47)),3)</f>
        <v>8</v>
      </c>
      <c r="V47" s="55">
        <f>IF(U47&gt;=8,8,U47)</f>
        <v>8</v>
      </c>
      <c r="W47" s="57">
        <v>65315007000</v>
      </c>
      <c r="X47" s="57">
        <v>7355419000</v>
      </c>
      <c r="Y47" s="57"/>
      <c r="Z47" s="57"/>
      <c r="AA47" s="57"/>
      <c r="AB47" s="476">
        <f>(((((W47*I47)+(X47*J47)+(Y47*K47)+(Z47*L47)+(AA47*M47))/$L$2)))</f>
        <v>1.0581285925266906</v>
      </c>
      <c r="AC47" s="536">
        <f>ROUND(12*AB47,3)</f>
        <v>12.698</v>
      </c>
      <c r="AD47" s="488">
        <f>IF(AC47&gt;=12,12,AC47)</f>
        <v>12</v>
      </c>
      <c r="AE47" s="182"/>
      <c r="AF47" s="59">
        <v>0.3</v>
      </c>
      <c r="AG47" s="263">
        <v>19.8</v>
      </c>
      <c r="AH47" s="60">
        <f>V47+AD47+AG47+AE47+AF47</f>
        <v>40.099999999999994</v>
      </c>
      <c r="AI47" s="55">
        <f>IF(AH47&gt;=40,40,AH47)</f>
        <v>40</v>
      </c>
      <c r="AJ47" s="61"/>
      <c r="AK47" s="62"/>
      <c r="AL47" s="63"/>
      <c r="AM47" s="64">
        <f>100%+AL47</f>
        <v>1</v>
      </c>
      <c r="AN47" s="65">
        <f>ROUNDUP((($E$2*AM47-$AN$4)*AJ47+$AN$4),-3)</f>
        <v>0</v>
      </c>
      <c r="AO47" s="66"/>
    </row>
    <row r="48" spans="1:41" s="22" customFormat="1" ht="26.25" customHeight="1" x14ac:dyDescent="0.15">
      <c r="A48" s="177"/>
      <c r="B48" s="241"/>
      <c r="C48" s="843" t="s">
        <v>1171</v>
      </c>
      <c r="D48" s="844"/>
      <c r="E48" s="844"/>
      <c r="F48" s="845"/>
      <c r="G48" s="46"/>
      <c r="H48" s="47"/>
      <c r="I48" s="172"/>
      <c r="J48" s="217"/>
      <c r="K48" s="217"/>
      <c r="L48" s="217"/>
      <c r="M48" s="217"/>
      <c r="N48" s="50"/>
      <c r="O48" s="51"/>
      <c r="P48" s="234">
        <v>88</v>
      </c>
      <c r="Q48" s="53">
        <v>88</v>
      </c>
      <c r="R48" s="53">
        <v>88</v>
      </c>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50.25" customHeight="1" x14ac:dyDescent="0.15">
      <c r="A49" s="43">
        <v>23</v>
      </c>
      <c r="B49" s="256" t="s">
        <v>2109</v>
      </c>
      <c r="C49" s="73" t="s">
        <v>1543</v>
      </c>
      <c r="D49" s="67" t="s">
        <v>1913</v>
      </c>
      <c r="E49" s="45"/>
      <c r="F49" s="45"/>
      <c r="G49" s="80"/>
      <c r="H49" s="47"/>
      <c r="I49" s="48">
        <v>0.6</v>
      </c>
      <c r="J49" s="49">
        <v>0.4</v>
      </c>
      <c r="K49" s="49"/>
      <c r="L49" s="49"/>
      <c r="M49" s="49"/>
      <c r="N49" s="50">
        <f>SUM(I49:M49)</f>
        <v>1</v>
      </c>
      <c r="O49" s="51"/>
      <c r="P49" s="52">
        <v>8</v>
      </c>
      <c r="Q49" s="53">
        <v>8</v>
      </c>
      <c r="R49" s="53">
        <v>8</v>
      </c>
      <c r="S49" s="53"/>
      <c r="T49" s="53"/>
      <c r="U49" s="54">
        <f>ROUND(((P49*I49)+(Q49*J49)+(R49*K49)+(S49*L49)+(T49*M49)),3)</f>
        <v>8</v>
      </c>
      <c r="V49" s="55">
        <f>IF(U49&gt;=8,8,U49)</f>
        <v>8</v>
      </c>
      <c r="W49" s="57">
        <v>66118788000</v>
      </c>
      <c r="X49" s="57">
        <v>1939117000</v>
      </c>
      <c r="Y49" s="57"/>
      <c r="Z49" s="57"/>
      <c r="AA49" s="57"/>
      <c r="AB49" s="476">
        <f>(((((W49*I49)+(X49*J49)+(Y49*K49)+(Z49*L49)+(AA49*M49))/$L$2)))</f>
        <v>1.0158284301123619</v>
      </c>
      <c r="AC49" s="536">
        <f>ROUND(12*AB49,3)</f>
        <v>12.19</v>
      </c>
      <c r="AD49" s="488">
        <f>IF(AC49&gt;=12,12,AC49)</f>
        <v>12</v>
      </c>
      <c r="AE49" s="59"/>
      <c r="AF49" s="59">
        <v>0.3</v>
      </c>
      <c r="AG49" s="263">
        <v>19.8</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1171</v>
      </c>
      <c r="D50" s="844"/>
      <c r="E50" s="844"/>
      <c r="F50" s="845"/>
      <c r="G50" s="46"/>
      <c r="H50" s="47"/>
      <c r="I50" s="172"/>
      <c r="J50" s="217"/>
      <c r="K50" s="217"/>
      <c r="L50" s="217"/>
      <c r="M50" s="217"/>
      <c r="N50" s="50"/>
      <c r="O50" s="51"/>
      <c r="P50" s="234">
        <v>88</v>
      </c>
      <c r="Q50" s="54">
        <v>88</v>
      </c>
      <c r="R50" s="54">
        <v>88</v>
      </c>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48.75" customHeight="1" x14ac:dyDescent="0.15">
      <c r="A51" s="43">
        <v>24</v>
      </c>
      <c r="B51" s="256" t="s">
        <v>2109</v>
      </c>
      <c r="C51" s="80" t="s">
        <v>1051</v>
      </c>
      <c r="D51" s="67" t="s">
        <v>1904</v>
      </c>
      <c r="E51" s="45" t="s">
        <v>1905</v>
      </c>
      <c r="F51" s="80"/>
      <c r="G51" s="83"/>
      <c r="H51" s="175"/>
      <c r="I51" s="48">
        <v>0.5</v>
      </c>
      <c r="J51" s="49">
        <v>0.4</v>
      </c>
      <c r="K51" s="49">
        <v>0.1</v>
      </c>
      <c r="L51" s="49"/>
      <c r="M51" s="49"/>
      <c r="N51" s="50">
        <f>SUM(I51:M51)</f>
        <v>1</v>
      </c>
      <c r="O51" s="51"/>
      <c r="P51" s="52">
        <v>8</v>
      </c>
      <c r="Q51" s="53">
        <v>8</v>
      </c>
      <c r="R51" s="53">
        <v>8</v>
      </c>
      <c r="S51" s="53"/>
      <c r="T51" s="53"/>
      <c r="U51" s="54">
        <f>ROUND(((P51*I51)+(Q51*J51)+(R51*K51)+(S51*L51)+(T51*M51)),3)</f>
        <v>8</v>
      </c>
      <c r="V51" s="55">
        <f>IF(U51&gt;=8,8,U51)</f>
        <v>8</v>
      </c>
      <c r="W51" s="57">
        <v>172249167000</v>
      </c>
      <c r="X51" s="57">
        <v>7882757000</v>
      </c>
      <c r="Y51" s="57">
        <v>18715212000</v>
      </c>
      <c r="Z51" s="57"/>
      <c r="AA51" s="57"/>
      <c r="AB51" s="476">
        <f>(((((W51*I51)+(X51*J51)+(Y51*K51)+(Z51*L51)+(AA51*M51))/$L$2)))</f>
        <v>2.2892214605314698</v>
      </c>
      <c r="AC51" s="536">
        <f>ROUND(12*AB51,3)</f>
        <v>27.471</v>
      </c>
      <c r="AD51" s="488">
        <f>IF(AC51&gt;=12,12,AC51)</f>
        <v>12</v>
      </c>
      <c r="AE51" s="59"/>
      <c r="AF51" s="59">
        <v>0.3</v>
      </c>
      <c r="AG51" s="263">
        <v>19.8</v>
      </c>
      <c r="AH51" s="60">
        <f>V51+AD51+AG51+AE51+AF51</f>
        <v>40.099999999999994</v>
      </c>
      <c r="AI51" s="55">
        <f>IF(AH51&gt;=40,40,AH51)</f>
        <v>40</v>
      </c>
      <c r="AJ51" s="61"/>
      <c r="AK51" s="62"/>
      <c r="AL51" s="63"/>
      <c r="AM51" s="64">
        <f>100%+AL51</f>
        <v>1</v>
      </c>
      <c r="AN51" s="65">
        <f>ROUNDUP((($E$2*AM51-$AN$4)*AJ51+$AN$4),-3)</f>
        <v>0</v>
      </c>
      <c r="AO51" s="66"/>
    </row>
    <row r="52" spans="1:41" s="22" customFormat="1" ht="26.25" customHeight="1" x14ac:dyDescent="0.15">
      <c r="A52" s="177"/>
      <c r="B52" s="241"/>
      <c r="C52" s="843" t="s">
        <v>1171</v>
      </c>
      <c r="D52" s="844"/>
      <c r="E52" s="844"/>
      <c r="F52" s="845"/>
      <c r="G52" s="46"/>
      <c r="H52" s="47"/>
      <c r="I52" s="172"/>
      <c r="J52" s="217"/>
      <c r="K52" s="217"/>
      <c r="L52" s="217"/>
      <c r="M52" s="217"/>
      <c r="N52" s="50"/>
      <c r="O52" s="51"/>
      <c r="P52" s="234">
        <v>88</v>
      </c>
      <c r="Q52" s="53">
        <v>88</v>
      </c>
      <c r="R52" s="54">
        <v>88</v>
      </c>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56.25" customHeight="1" x14ac:dyDescent="0.15">
      <c r="A53" s="43">
        <v>25</v>
      </c>
      <c r="B53" s="256" t="s">
        <v>2109</v>
      </c>
      <c r="C53" s="73" t="s">
        <v>1358</v>
      </c>
      <c r="D53" s="67" t="s">
        <v>1906</v>
      </c>
      <c r="E53" s="550"/>
      <c r="F53" s="80"/>
      <c r="G53" s="80"/>
      <c r="H53" s="47"/>
      <c r="I53" s="48">
        <v>0.6</v>
      </c>
      <c r="J53" s="49">
        <v>0.4</v>
      </c>
      <c r="K53" s="49"/>
      <c r="L53" s="49"/>
      <c r="M53" s="49"/>
      <c r="N53" s="50">
        <f>SUM(I53:M53)</f>
        <v>1</v>
      </c>
      <c r="O53" s="51"/>
      <c r="P53" s="52">
        <v>8</v>
      </c>
      <c r="Q53" s="53">
        <v>8</v>
      </c>
      <c r="R53" s="53"/>
      <c r="S53" s="53"/>
      <c r="T53" s="53"/>
      <c r="U53" s="54">
        <f>ROUND(((P53*I53)+(Q53*J53)+(R53*K53)+(S53*L53)+(T53*M53)),3)</f>
        <v>8</v>
      </c>
      <c r="V53" s="55">
        <f>IF(U53&gt;=8,8,U53)</f>
        <v>8</v>
      </c>
      <c r="W53" s="57">
        <v>56329120000</v>
      </c>
      <c r="X53" s="57">
        <v>19470985000</v>
      </c>
      <c r="Y53" s="57"/>
      <c r="Z53" s="57"/>
      <c r="AA53" s="57"/>
      <c r="AB53" s="476">
        <f>(((((W53*I53)+(X53*J53)+(Y53*K53)+(Z53*L53)+(AA53*M53))/$L$2)))</f>
        <v>1.0444331828336082</v>
      </c>
      <c r="AC53" s="536">
        <f>ROUND(12*AB53,3)</f>
        <v>12.532999999999999</v>
      </c>
      <c r="AD53" s="488">
        <f>IF(AC53&gt;=12,12,AC53)</f>
        <v>12</v>
      </c>
      <c r="AE53" s="59"/>
      <c r="AF53" s="59">
        <v>0.3</v>
      </c>
      <c r="AG53" s="263">
        <v>19.8</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1171</v>
      </c>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4" customHeight="1" x14ac:dyDescent="0.15">
      <c r="A55" s="43">
        <v>26</v>
      </c>
      <c r="B55" s="256" t="s">
        <v>2109</v>
      </c>
      <c r="C55" s="67" t="s">
        <v>1375</v>
      </c>
      <c r="D55" s="80" t="s">
        <v>731</v>
      </c>
      <c r="E55" s="80"/>
      <c r="F55" s="550"/>
      <c r="G55" s="46"/>
      <c r="H55" s="47"/>
      <c r="I55" s="49">
        <v>0.51</v>
      </c>
      <c r="J55" s="48">
        <v>0.49</v>
      </c>
      <c r="K55" s="49"/>
      <c r="L55" s="49"/>
      <c r="M55" s="49"/>
      <c r="N55" s="50">
        <f>SUM(I55:M55)</f>
        <v>1</v>
      </c>
      <c r="O55" s="51"/>
      <c r="P55" s="52">
        <v>8</v>
      </c>
      <c r="Q55" s="53">
        <v>8</v>
      </c>
      <c r="R55" s="53"/>
      <c r="S55" s="53"/>
      <c r="T55" s="53"/>
      <c r="U55" s="54">
        <f>ROUND(((P55*I55)+(Q55*J55)+(R55*K55)+(S55*L55)+(T55*M55)),3)</f>
        <v>8</v>
      </c>
      <c r="V55" s="55">
        <f>IF(U55&gt;=8,8,U55)</f>
        <v>8</v>
      </c>
      <c r="W55" s="57">
        <v>7692652000</v>
      </c>
      <c r="X55" s="57">
        <v>424675051000</v>
      </c>
      <c r="Y55" s="57"/>
      <c r="Z55" s="57"/>
      <c r="AA55" s="57"/>
      <c r="AB55" s="476">
        <f>(((((W55*I55)+(X55*J55)+(Y55*K55)+(Z55*L55)+(AA55*M55))/$L$2)))</f>
        <v>5.324753500567752</v>
      </c>
      <c r="AC55" s="536">
        <f>ROUND(12*AB55,3)</f>
        <v>63.896999999999998</v>
      </c>
      <c r="AD55" s="488">
        <f>IF(AC55&gt;=12,12,AC55)</f>
        <v>12</v>
      </c>
      <c r="AE55" s="59"/>
      <c r="AF55" s="59">
        <v>0.3</v>
      </c>
      <c r="AG55" s="263">
        <v>19.8</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43" t="s">
        <v>1171</v>
      </c>
      <c r="D56" s="844"/>
      <c r="E56" s="844"/>
      <c r="F56" s="845"/>
      <c r="G56" s="46"/>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55.5" customHeight="1" x14ac:dyDescent="0.15">
      <c r="A57" s="43">
        <v>27</v>
      </c>
      <c r="B57" s="256" t="s">
        <v>2109</v>
      </c>
      <c r="C57" s="579" t="s">
        <v>1884</v>
      </c>
      <c r="D57" s="174" t="s">
        <v>1366</v>
      </c>
      <c r="E57" s="80"/>
      <c r="F57" s="82"/>
      <c r="G57" s="45"/>
      <c r="H57" s="175" t="s">
        <v>1495</v>
      </c>
      <c r="I57" s="48">
        <v>0.51</v>
      </c>
      <c r="J57" s="49">
        <v>0.49</v>
      </c>
      <c r="K57" s="49"/>
      <c r="L57" s="49"/>
      <c r="M57" s="49"/>
      <c r="N57" s="50">
        <f>SUM(I57:M57)</f>
        <v>1</v>
      </c>
      <c r="O57" s="51"/>
      <c r="P57" s="52">
        <v>8</v>
      </c>
      <c r="Q57" s="53">
        <v>8</v>
      </c>
      <c r="R57" s="53"/>
      <c r="S57" s="53"/>
      <c r="T57" s="53"/>
      <c r="U57" s="54">
        <f>ROUND(((P57*I57)+(Q57*J57)+(R57*K57)+(S57*L57)+(T57*M57)),3)</f>
        <v>8</v>
      </c>
      <c r="V57" s="55">
        <f>IF(U57&gt;=8,8,U57)</f>
        <v>8</v>
      </c>
      <c r="W57" s="57">
        <v>24296161000</v>
      </c>
      <c r="X57" s="57">
        <v>58909982000</v>
      </c>
      <c r="Y57" s="57"/>
      <c r="Z57" s="57"/>
      <c r="AA57" s="57"/>
      <c r="AB57" s="476">
        <f>(((((W57*I57)+(X57*J57)+(Y57*K57)+(Z57*L57)+(AA57*M57))/$L$2)))</f>
        <v>1.0361720049314</v>
      </c>
      <c r="AC57" s="536">
        <f>ROUND(12*AB57,3)</f>
        <v>12.433999999999999</v>
      </c>
      <c r="AD57" s="488">
        <f>IF(AC57&gt;=12,12,AC57)</f>
        <v>12</v>
      </c>
      <c r="AE57" s="59"/>
      <c r="AF57" s="59">
        <v>0.3</v>
      </c>
      <c r="AG57" s="263">
        <v>19.8</v>
      </c>
      <c r="AH57" s="60">
        <f>V57+AD57+AG57+AE57+AF57</f>
        <v>40.099999999999994</v>
      </c>
      <c r="AI57" s="55">
        <f>IF(AH57&gt;=40,40,AH57)</f>
        <v>40</v>
      </c>
      <c r="AJ57" s="61"/>
      <c r="AK57" s="62"/>
      <c r="AL57" s="63"/>
      <c r="AM57" s="64">
        <f>100%+AL57</f>
        <v>1</v>
      </c>
      <c r="AN57" s="65">
        <f>ROUNDUP((($E$2*AM57-$AN$4)*AJ57+$AN$4),-3)</f>
        <v>0</v>
      </c>
      <c r="AO57" s="66"/>
    </row>
    <row r="58" spans="1:41" s="22" customFormat="1" ht="26.25" customHeight="1" x14ac:dyDescent="0.15">
      <c r="A58" s="177"/>
      <c r="B58" s="241"/>
      <c r="C58" s="843" t="s">
        <v>1171</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50.25" customHeight="1" x14ac:dyDescent="0.15">
      <c r="A59" s="43">
        <v>28</v>
      </c>
      <c r="B59" s="256" t="s">
        <v>2109</v>
      </c>
      <c r="C59" s="80" t="s">
        <v>2182</v>
      </c>
      <c r="D59" s="67" t="s">
        <v>1908</v>
      </c>
      <c r="E59" s="45"/>
      <c r="F59" s="45"/>
      <c r="G59" s="542"/>
      <c r="H59" s="47"/>
      <c r="I59" s="48">
        <v>0.6</v>
      </c>
      <c r="J59" s="49">
        <v>0.4</v>
      </c>
      <c r="K59" s="49"/>
      <c r="L59" s="49"/>
      <c r="M59" s="49"/>
      <c r="N59" s="50">
        <f>SUM(I59:M59)</f>
        <v>1</v>
      </c>
      <c r="O59" s="51"/>
      <c r="P59" s="52">
        <v>8</v>
      </c>
      <c r="Q59" s="53">
        <v>8</v>
      </c>
      <c r="R59" s="53"/>
      <c r="S59" s="53"/>
      <c r="T59" s="53"/>
      <c r="U59" s="54">
        <f>ROUND(((P59*I59)+(Q59*J59)+(R59*K59)+(S59*L59)+(T59*M59)),2)</f>
        <v>8</v>
      </c>
      <c r="V59" s="55">
        <f>IF(U59&gt;=8,8,U59)</f>
        <v>8</v>
      </c>
      <c r="W59" s="57">
        <v>49203477000</v>
      </c>
      <c r="X59" s="57">
        <v>26791438000</v>
      </c>
      <c r="Y59" s="57"/>
      <c r="Z59" s="57"/>
      <c r="AA59" s="57"/>
      <c r="AB59" s="476">
        <f>(((((W59*I59)+(X59*J59)+(Y59*K59)+(Z59*L59)+(AA59*M59))/$L$2)))</f>
        <v>1.0105980045952596</v>
      </c>
      <c r="AC59" s="536">
        <f>ROUND(12*AB59,3)</f>
        <v>12.127000000000001</v>
      </c>
      <c r="AD59" s="488">
        <f>IF(AC59&gt;=12,12,AC59)</f>
        <v>12</v>
      </c>
      <c r="AE59" s="59"/>
      <c r="AF59" s="59">
        <v>0.3</v>
      </c>
      <c r="AG59" s="263">
        <v>19.8</v>
      </c>
      <c r="AH59" s="60">
        <f>V59+AD59+AG59+AE59+AF59</f>
        <v>40.099999999999994</v>
      </c>
      <c r="AI59" s="55">
        <f>IF(AH59&gt;=40,40,AH59)</f>
        <v>40</v>
      </c>
      <c r="AJ59" s="61"/>
      <c r="AK59" s="62"/>
      <c r="AL59" s="63"/>
      <c r="AM59" s="64"/>
      <c r="AN59" s="65"/>
      <c r="AO59" s="66"/>
    </row>
    <row r="60" spans="1:41" s="22" customFormat="1" ht="26.25" customHeight="1" x14ac:dyDescent="0.15">
      <c r="A60" s="177"/>
      <c r="B60" s="241"/>
      <c r="C60" s="843" t="s">
        <v>1171</v>
      </c>
      <c r="D60" s="844"/>
      <c r="E60" s="844"/>
      <c r="F60" s="845"/>
      <c r="G60" s="46"/>
      <c r="H60" s="47"/>
      <c r="I60" s="172"/>
      <c r="J60" s="217"/>
      <c r="K60" s="217"/>
      <c r="L60" s="217"/>
      <c r="M60" s="217"/>
      <c r="N60" s="50"/>
      <c r="O60" s="51"/>
      <c r="P60" s="54">
        <v>88</v>
      </c>
      <c r="Q60" s="54">
        <v>88</v>
      </c>
      <c r="R60" s="5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54" customHeight="1" x14ac:dyDescent="0.15">
      <c r="A61" s="43">
        <v>29</v>
      </c>
      <c r="B61" s="256" t="s">
        <v>2109</v>
      </c>
      <c r="C61" s="80" t="s">
        <v>1455</v>
      </c>
      <c r="D61" s="71" t="s">
        <v>1907</v>
      </c>
      <c r="E61" s="45"/>
      <c r="F61" s="883" t="s">
        <v>1911</v>
      </c>
      <c r="G61" s="884"/>
      <c r="H61" s="47"/>
      <c r="I61" s="48">
        <v>0.65</v>
      </c>
      <c r="J61" s="49">
        <v>0.35</v>
      </c>
      <c r="K61" s="49"/>
      <c r="L61" s="49"/>
      <c r="M61" s="49"/>
      <c r="N61" s="50">
        <f>SUM(I61:M61)</f>
        <v>1</v>
      </c>
      <c r="O61" s="51"/>
      <c r="P61" s="52">
        <v>8</v>
      </c>
      <c r="Q61" s="53">
        <v>8</v>
      </c>
      <c r="R61" s="53"/>
      <c r="S61" s="53"/>
      <c r="T61" s="53"/>
      <c r="U61" s="54">
        <f>ROUND(((P61*I61)+(Q61*J61)+(R61*K61)+(S61*L61)+(T61*M61)),3)</f>
        <v>8</v>
      </c>
      <c r="V61" s="55">
        <f>IF(U61&gt;=8,8,U61)</f>
        <v>8</v>
      </c>
      <c r="W61" s="57">
        <v>46537406000</v>
      </c>
      <c r="X61" s="57">
        <v>21649412000</v>
      </c>
      <c r="Y61" s="57"/>
      <c r="Z61" s="57"/>
      <c r="AA61" s="57"/>
      <c r="AB61" s="476">
        <f>(((((W61*I61)+(X61*J61)+(Y61*K61)+(Z61*L61)+(AA61*M61))/$L$2)))</f>
        <v>0.95001904478032373</v>
      </c>
      <c r="AC61" s="536">
        <f>ROUND(12*AB61,3)</f>
        <v>11.4</v>
      </c>
      <c r="AD61" s="488">
        <f>IF(AC61&gt;=12,12,AC61)</f>
        <v>11.4</v>
      </c>
      <c r="AE61" s="59"/>
      <c r="AF61" s="59">
        <v>0.2</v>
      </c>
      <c r="AG61" s="263">
        <v>19.8</v>
      </c>
      <c r="AH61" s="60">
        <f>V61+AD61+AG61+AE61+AF61</f>
        <v>39.400000000000006</v>
      </c>
      <c r="AI61" s="55">
        <f>IF(AH61&gt;=40,40,AH61)</f>
        <v>39.400000000000006</v>
      </c>
      <c r="AJ61" s="61"/>
      <c r="AK61" s="62"/>
      <c r="AL61" s="63"/>
      <c r="AM61" s="64">
        <f>100%+AL61</f>
        <v>1</v>
      </c>
      <c r="AN61" s="65">
        <f>ROUNDUP((($E$2*AM61-$AN$4)*AJ61+$AN$4),-3)</f>
        <v>0</v>
      </c>
      <c r="AO61" s="66"/>
    </row>
    <row r="62" spans="1:41" s="22" customFormat="1" ht="26.25" customHeight="1" x14ac:dyDescent="0.15">
      <c r="A62" s="177"/>
      <c r="B62" s="241"/>
      <c r="C62" s="843" t="s">
        <v>1171</v>
      </c>
      <c r="D62" s="844"/>
      <c r="E62" s="844"/>
      <c r="F62" s="845"/>
      <c r="G62" s="46"/>
      <c r="H62" s="47"/>
      <c r="I62" s="172"/>
      <c r="J62" s="217"/>
      <c r="K62" s="217"/>
      <c r="L62" s="217"/>
      <c r="M62" s="217"/>
      <c r="N62" s="50"/>
      <c r="O62" s="51"/>
      <c r="P62" s="234">
        <v>88</v>
      </c>
      <c r="Q62" s="54">
        <v>88</v>
      </c>
      <c r="R62" s="5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59.25" customHeight="1" x14ac:dyDescent="0.15">
      <c r="A63" s="43">
        <v>30</v>
      </c>
      <c r="B63" s="671" t="s">
        <v>916</v>
      </c>
      <c r="C63" s="45" t="s">
        <v>2064</v>
      </c>
      <c r="D63" s="67" t="s">
        <v>2104</v>
      </c>
      <c r="E63" s="67" t="s">
        <v>2102</v>
      </c>
      <c r="F63" s="45"/>
      <c r="G63" s="46"/>
      <c r="H63" s="47" t="s">
        <v>2108</v>
      </c>
      <c r="I63" s="48">
        <v>0.6</v>
      </c>
      <c r="J63" s="49">
        <v>0.22</v>
      </c>
      <c r="K63" s="49">
        <v>0.18</v>
      </c>
      <c r="L63" s="49"/>
      <c r="M63" s="49"/>
      <c r="N63" s="527">
        <f>SUM(I63:M63)</f>
        <v>1</v>
      </c>
      <c r="O63" s="51"/>
      <c r="P63" s="52">
        <v>8</v>
      </c>
      <c r="Q63" s="53">
        <v>8</v>
      </c>
      <c r="R63" s="53">
        <v>8</v>
      </c>
      <c r="S63" s="53"/>
      <c r="T63" s="53"/>
      <c r="U63" s="54">
        <f>ROUND(((P63*I63)+(Q63*J63)+(R63*K63)+(S63*L63)+(T63*M63)),3)</f>
        <v>8</v>
      </c>
      <c r="V63" s="55">
        <f>IF(U63&gt;=8,8,U63)</f>
        <v>8</v>
      </c>
      <c r="W63" s="57">
        <v>56901144000</v>
      </c>
      <c r="X63" s="57">
        <v>6684657000</v>
      </c>
      <c r="Y63" s="57">
        <v>24085920000</v>
      </c>
      <c r="Z63" s="57"/>
      <c r="AA63" s="57"/>
      <c r="AB63" s="476">
        <f>(((((W63*I63)+(X63*J63)+(Y63*K63)+(Z63*L63)+(AA63*M63))/$L$2)))</f>
        <v>1.003267287150281</v>
      </c>
      <c r="AC63" s="536">
        <f>ROUND(12*AB63,3)</f>
        <v>12.039</v>
      </c>
      <c r="AD63" s="488">
        <f>IF(AC63&gt;=12,12,AC63)</f>
        <v>12</v>
      </c>
      <c r="AE63" s="59"/>
      <c r="AF63" s="59">
        <v>0.3</v>
      </c>
      <c r="AG63" s="699">
        <v>20</v>
      </c>
      <c r="AH63" s="60">
        <f>V63+AD63+AG63+AE63+AF63</f>
        <v>40.299999999999997</v>
      </c>
      <c r="AI63" s="55">
        <f>IF(AH63&gt;=40,40,AH63)</f>
        <v>40</v>
      </c>
      <c r="AJ63" s="61"/>
      <c r="AK63" s="62"/>
      <c r="AL63" s="63"/>
      <c r="AM63" s="64">
        <f>100%+AL63</f>
        <v>1</v>
      </c>
      <c r="AN63" s="65">
        <f>ROUNDUP((($E$2*AM63-$AN$4)*AJ63+$AN$4),-3)</f>
        <v>0</v>
      </c>
      <c r="AO63" s="66"/>
    </row>
    <row r="64" spans="1:41" s="22" customFormat="1" ht="26.25" customHeight="1" x14ac:dyDescent="0.15">
      <c r="A64" s="177"/>
      <c r="B64" s="256"/>
      <c r="C64" s="843" t="s">
        <v>1171</v>
      </c>
      <c r="D64" s="844"/>
      <c r="E64" s="844"/>
      <c r="F64" s="845"/>
      <c r="G64" s="46"/>
      <c r="H64" s="47"/>
      <c r="I64" s="172"/>
      <c r="J64" s="217"/>
      <c r="K64" s="217"/>
      <c r="L64" s="217"/>
      <c r="M64" s="217"/>
      <c r="N64" s="50"/>
      <c r="O64" s="51"/>
      <c r="P64" s="674">
        <v>90.76</v>
      </c>
      <c r="Q64" s="676">
        <v>90.03</v>
      </c>
      <c r="R64" s="54">
        <v>88</v>
      </c>
      <c r="S64" s="54"/>
      <c r="T64" s="54"/>
      <c r="U64" s="496">
        <f>(I63*P64)+(J63*Q64)+(K63*R64)+(L63*S64)</f>
        <v>90.10260000000001</v>
      </c>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68.25" customHeight="1" x14ac:dyDescent="0.15">
      <c r="A65" s="43"/>
      <c r="B65" s="256"/>
      <c r="C65" s="45"/>
      <c r="D65" s="714" t="s">
        <v>2103</v>
      </c>
      <c r="E65" s="714" t="s">
        <v>2567</v>
      </c>
      <c r="F65" s="45"/>
      <c r="G65" s="46"/>
      <c r="H65" s="47" t="s">
        <v>2107</v>
      </c>
      <c r="I65" s="48">
        <v>0.6</v>
      </c>
      <c r="J65" s="49">
        <v>0.253</v>
      </c>
      <c r="K65" s="49">
        <v>0.14699999999999999</v>
      </c>
      <c r="L65" s="49"/>
      <c r="M65" s="49"/>
      <c r="N65" s="50">
        <f>SUM(I65:M65)</f>
        <v>1</v>
      </c>
      <c r="O65" s="51"/>
      <c r="P65" s="52">
        <v>8</v>
      </c>
      <c r="Q65" s="53">
        <v>8</v>
      </c>
      <c r="R65" s="53">
        <v>8</v>
      </c>
      <c r="S65" s="53"/>
      <c r="T65" s="53"/>
      <c r="U65" s="54">
        <f>ROUND(((P65*I65)+(Q65*J65)+(R65*K65)+(S65*L65)+(T65*M65)),3)</f>
        <v>8</v>
      </c>
      <c r="V65" s="55">
        <f>IF(U65&gt;=8,8,U65)</f>
        <v>8</v>
      </c>
      <c r="W65" s="57"/>
      <c r="X65" s="57"/>
      <c r="Y65" s="57">
        <v>8792286000</v>
      </c>
      <c r="Z65" s="57"/>
      <c r="AA65" s="57"/>
      <c r="AB65" s="476">
        <f>(((((W65*I65)+(X65*J65)+(Y65*K65)+(Z65*L65)+(AA65*M65))/$L$2)))</f>
        <v>3.2460413880774197E-2</v>
      </c>
      <c r="AC65" s="536">
        <f>ROUND(12*AB65,3)</f>
        <v>0.39</v>
      </c>
      <c r="AD65" s="488">
        <f>IF(AC65&gt;=12,12,AC65)</f>
        <v>0.39</v>
      </c>
      <c r="AE65" s="59"/>
      <c r="AF65" s="59">
        <v>0.3</v>
      </c>
      <c r="AG65" s="263">
        <v>19.8</v>
      </c>
      <c r="AH65" s="60">
        <f>V65+AD65+AG65+AE65+AF65</f>
        <v>28.490000000000002</v>
      </c>
      <c r="AI65" s="55">
        <f>IF(AH65&gt;=40,40,AH65)</f>
        <v>28.490000000000002</v>
      </c>
      <c r="AJ65" s="61"/>
      <c r="AK65" s="62"/>
      <c r="AL65" s="63"/>
      <c r="AM65" s="64">
        <f>100%+AL65</f>
        <v>1</v>
      </c>
      <c r="AN65" s="65">
        <f>ROUNDUP((($E$2*AM65-$AN$4)*AJ65+$AN$4),-3)</f>
        <v>0</v>
      </c>
      <c r="AO65" s="66"/>
    </row>
    <row r="66" spans="1:41" s="22" customFormat="1" ht="26.25" customHeight="1" x14ac:dyDescent="0.15">
      <c r="A66" s="177"/>
      <c r="B66" s="256"/>
      <c r="C66" s="843" t="s">
        <v>1171</v>
      </c>
      <c r="D66" s="844"/>
      <c r="E66" s="844"/>
      <c r="F66" s="845"/>
      <c r="G66" s="46"/>
      <c r="H66" s="47"/>
      <c r="I66" s="172"/>
      <c r="J66" s="217"/>
      <c r="K66" s="217"/>
      <c r="L66" s="217"/>
      <c r="M66" s="217"/>
      <c r="N66" s="50"/>
      <c r="O66" s="51"/>
      <c r="P66" s="234">
        <v>90.76</v>
      </c>
      <c r="Q66" s="54">
        <v>91.63</v>
      </c>
      <c r="R66" s="54">
        <v>88</v>
      </c>
      <c r="S66" s="54"/>
      <c r="T66" s="54"/>
      <c r="U66" s="496">
        <f>(I65*P66)+(J65*Q66)+(K65*R66)+(L65*S66)</f>
        <v>90.574389999999994</v>
      </c>
      <c r="V66" s="55"/>
      <c r="W66" s="57"/>
      <c r="X66" s="57"/>
      <c r="Y66" s="57"/>
      <c r="Z66" s="57"/>
      <c r="AA66" s="57"/>
      <c r="AB66" s="476"/>
      <c r="AC66" s="536"/>
      <c r="AD66" s="478"/>
      <c r="AE66" s="59"/>
      <c r="AF66" s="59"/>
      <c r="AG66" s="263"/>
      <c r="AH66" s="60"/>
      <c r="AI66" s="55"/>
      <c r="AJ66" s="61"/>
      <c r="AK66" s="62"/>
      <c r="AL66" s="63"/>
      <c r="AM66" s="64"/>
      <c r="AN66" s="65"/>
      <c r="AO66" s="66"/>
    </row>
    <row r="67" spans="1:41" s="22" customFormat="1" ht="33" customHeight="1" x14ac:dyDescent="0.15">
      <c r="A67" s="43"/>
      <c r="B67" s="44"/>
      <c r="C67" s="80"/>
      <c r="D67" s="117"/>
      <c r="E67" s="117"/>
      <c r="F67" s="80"/>
      <c r="G67" s="542"/>
      <c r="H67" s="47"/>
      <c r="I67" s="48"/>
      <c r="J67" s="217"/>
      <c r="K67" s="49"/>
      <c r="L67" s="49"/>
      <c r="M67" s="49"/>
      <c r="N67" s="527"/>
      <c r="O67" s="51"/>
      <c r="P67" s="52"/>
      <c r="Q67" s="53"/>
      <c r="R67" s="53"/>
      <c r="S67" s="53"/>
      <c r="T67" s="53"/>
      <c r="U67" s="54"/>
      <c r="V67" s="55"/>
      <c r="W67" s="57"/>
      <c r="X67" s="57"/>
      <c r="Y67" s="57"/>
      <c r="Z67" s="57"/>
      <c r="AA67" s="57"/>
      <c r="AB67" s="476">
        <f>(((((W67*I67)+(X67*J67)+(Y67*K67)+(Z67*L67)+(AA67*M67))/$L$2)))</f>
        <v>0</v>
      </c>
      <c r="AC67" s="536">
        <f>12*AB67</f>
        <v>0</v>
      </c>
      <c r="AD67" s="488">
        <f>IF(AC67&gt;=12,12,AC67)</f>
        <v>0</v>
      </c>
      <c r="AE67" s="59"/>
      <c r="AF67" s="59"/>
      <c r="AG67" s="263"/>
      <c r="AH67" s="60"/>
      <c r="AI67" s="55"/>
      <c r="AJ67" s="61"/>
      <c r="AK67" s="62"/>
      <c r="AL67" s="63"/>
      <c r="AM67" s="64"/>
      <c r="AN67" s="65"/>
      <c r="AO67" s="66"/>
    </row>
    <row r="68" spans="1:41" s="22" customFormat="1" ht="48.75" customHeight="1" x14ac:dyDescent="0.15">
      <c r="A68" s="43"/>
      <c r="B68" s="256"/>
      <c r="C68" s="73" t="s">
        <v>1356</v>
      </c>
      <c r="D68" s="45" t="s">
        <v>1360</v>
      </c>
      <c r="E68" s="80" t="s">
        <v>1362</v>
      </c>
      <c r="F68" s="67" t="s">
        <v>1901</v>
      </c>
      <c r="G68" s="632"/>
      <c r="H68" s="47"/>
      <c r="I68" s="48">
        <v>0.65</v>
      </c>
      <c r="J68" s="49">
        <v>0.35</v>
      </c>
      <c r="K68" s="49"/>
      <c r="L68" s="49"/>
      <c r="M68" s="49"/>
      <c r="N68" s="50">
        <f>SUM(I68:M68)</f>
        <v>1</v>
      </c>
      <c r="O68" s="51"/>
      <c r="P68" s="52">
        <v>8</v>
      </c>
      <c r="Q68" s="53">
        <v>8</v>
      </c>
      <c r="R68" s="53"/>
      <c r="S68" s="53"/>
      <c r="T68" s="53"/>
      <c r="U68" s="54">
        <f>ROUND(((P68*I68)+(Q68*J68)+(R68*K68)+(S68*L68)+(T68*M68)),3)</f>
        <v>8</v>
      </c>
      <c r="V68" s="55">
        <f>IF(U68&gt;=8,8,U68)</f>
        <v>8</v>
      </c>
      <c r="W68" s="57">
        <v>39814172000</v>
      </c>
      <c r="X68" s="57">
        <v>41028772000</v>
      </c>
      <c r="Y68" s="57">
        <v>36956264000</v>
      </c>
      <c r="Z68" s="57">
        <v>14077833000</v>
      </c>
      <c r="AA68" s="57"/>
      <c r="AB68" s="476">
        <f>(((((W68*I68)+(X68*J68)+(Y68*K68)+(Z68*L68)+(AA68*M68))/$L$2)))</f>
        <v>1.0106135910263145</v>
      </c>
      <c r="AC68" s="536">
        <f>ROUND(12*AB68,3)</f>
        <v>12.127000000000001</v>
      </c>
      <c r="AD68" s="488">
        <f>IF(AC68&gt;=12,12,AC68)</f>
        <v>12</v>
      </c>
      <c r="AE68" s="59"/>
      <c r="AF68" s="59">
        <v>0.2</v>
      </c>
      <c r="AG68" s="263">
        <v>19.8</v>
      </c>
      <c r="AH68" s="60">
        <f>V68+AD68+AG68+AE68+AF68</f>
        <v>40</v>
      </c>
      <c r="AI68" s="55">
        <f>IF(AH68&gt;=40,40,AH68)</f>
        <v>40</v>
      </c>
      <c r="AJ68" s="61"/>
      <c r="AK68" s="62"/>
      <c r="AL68" s="63"/>
      <c r="AM68" s="64">
        <f>100%+AL68</f>
        <v>1</v>
      </c>
      <c r="AN68" s="65">
        <f>ROUNDUP((($E$2*AM68-$AN$4)*AJ68+$AN$4),-3)</f>
        <v>0</v>
      </c>
      <c r="AO68" s="66"/>
    </row>
    <row r="69" spans="1:41" s="22" customFormat="1" ht="26.25" customHeight="1" x14ac:dyDescent="0.15">
      <c r="A69" s="177"/>
      <c r="B69" s="241"/>
      <c r="C69" s="843" t="s">
        <v>1171</v>
      </c>
      <c r="D69" s="844"/>
      <c r="E69" s="844"/>
      <c r="F69" s="845"/>
      <c r="G69" s="46"/>
      <c r="H69" s="47"/>
      <c r="I69" s="172"/>
      <c r="J69" s="217"/>
      <c r="K69" s="217"/>
      <c r="L69" s="217"/>
      <c r="M69" s="217"/>
      <c r="N69" s="50"/>
      <c r="O69" s="51"/>
      <c r="P69" s="234">
        <v>88</v>
      </c>
      <c r="Q69" s="54">
        <v>88</v>
      </c>
      <c r="R69" s="53"/>
      <c r="S69" s="54"/>
      <c r="T69" s="54"/>
      <c r="U69" s="496">
        <f>(I68*P69)+(J68*Q69)+(K68*R69)+(L68*S69)</f>
        <v>88</v>
      </c>
      <c r="V69" s="55"/>
      <c r="W69" s="57"/>
      <c r="X69" s="57"/>
      <c r="Y69" s="57"/>
      <c r="Z69" s="57"/>
      <c r="AA69" s="57"/>
      <c r="AB69" s="476"/>
      <c r="AC69" s="536"/>
      <c r="AD69" s="478"/>
      <c r="AE69" s="59"/>
      <c r="AF69" s="59"/>
      <c r="AG69" s="263"/>
      <c r="AH69" s="60"/>
      <c r="AI69" s="55"/>
      <c r="AJ69" s="61"/>
      <c r="AK69" s="62"/>
      <c r="AL69" s="63"/>
      <c r="AM69" s="64"/>
      <c r="AN69" s="65"/>
      <c r="AO69" s="66"/>
    </row>
    <row r="70" spans="1:41" s="22" customFormat="1" ht="51.75" customHeight="1" x14ac:dyDescent="0.15">
      <c r="A70" s="43"/>
      <c r="B70" s="256"/>
      <c r="C70" s="80" t="s">
        <v>1345</v>
      </c>
      <c r="D70" s="704" t="s">
        <v>1566</v>
      </c>
      <c r="E70" s="80" t="s">
        <v>1363</v>
      </c>
      <c r="F70" s="67" t="s">
        <v>1903</v>
      </c>
      <c r="G70" s="46"/>
      <c r="H70" s="47"/>
      <c r="I70" s="48">
        <v>0.51</v>
      </c>
      <c r="J70" s="49">
        <v>0.49</v>
      </c>
      <c r="K70" s="49"/>
      <c r="L70" s="49"/>
      <c r="M70" s="49"/>
      <c r="N70" s="50">
        <f>SUM(I70:M70)</f>
        <v>1</v>
      </c>
      <c r="O70" s="51"/>
      <c r="P70" s="52">
        <v>8</v>
      </c>
      <c r="Q70" s="53">
        <v>8</v>
      </c>
      <c r="R70" s="53"/>
      <c r="S70" s="53"/>
      <c r="T70" s="53"/>
      <c r="U70" s="54">
        <f>ROUND(((P70*I70)+(Q70*J70)+(R70*K70)+(S70*L70)+(T70*M70)),3)</f>
        <v>8</v>
      </c>
      <c r="V70" s="55">
        <f>IF(U70&gt;=8,8,U70)</f>
        <v>8</v>
      </c>
      <c r="W70" s="57">
        <v>32826052000</v>
      </c>
      <c r="X70" s="57">
        <v>15253741000</v>
      </c>
      <c r="Y70" s="57">
        <v>38849299000</v>
      </c>
      <c r="Z70" s="57">
        <v>15476525000</v>
      </c>
      <c r="AA70" s="57"/>
      <c r="AB70" s="476">
        <f>(((((W70*I70)+(X70*J70)+(Y70*K70)+(Z70*L70)+(AA70*M70))/$L$2)))</f>
        <v>0.60817770786738545</v>
      </c>
      <c r="AC70" s="536">
        <f>ROUND(12*AB70,3)</f>
        <v>7.298</v>
      </c>
      <c r="AD70" s="488">
        <f>IF(AC70&gt;=12,12,AC70)</f>
        <v>7.298</v>
      </c>
      <c r="AE70" s="59"/>
      <c r="AF70" s="59">
        <v>0.3</v>
      </c>
      <c r="AG70" s="263">
        <v>19.8</v>
      </c>
      <c r="AH70" s="60">
        <f>V70+AD70+AG70+AE70+AF70</f>
        <v>35.397999999999996</v>
      </c>
      <c r="AI70" s="55">
        <f>IF(AH70&gt;=40,40,AH70)</f>
        <v>35.397999999999996</v>
      </c>
      <c r="AJ70" s="61"/>
      <c r="AK70" s="62"/>
      <c r="AL70" s="63"/>
      <c r="AM70" s="64">
        <f>100%+AL70</f>
        <v>1</v>
      </c>
      <c r="AN70" s="65">
        <f>ROUNDUP((($E$2*AM70-$AN$4)*AJ70+$AN$4),-3)</f>
        <v>0</v>
      </c>
      <c r="AO70" s="66"/>
    </row>
    <row r="71" spans="1:41" s="22" customFormat="1" ht="26.25" customHeight="1" x14ac:dyDescent="0.15">
      <c r="A71" s="177"/>
      <c r="B71" s="256"/>
      <c r="C71" s="843" t="s">
        <v>1171</v>
      </c>
      <c r="D71" s="844"/>
      <c r="E71" s="844"/>
      <c r="F71" s="845"/>
      <c r="G71" s="46"/>
      <c r="H71" s="47"/>
      <c r="I71" s="172"/>
      <c r="J71" s="217"/>
      <c r="K71" s="217"/>
      <c r="L71" s="217"/>
      <c r="M71" s="217"/>
      <c r="N71" s="50"/>
      <c r="O71" s="51"/>
      <c r="P71" s="234">
        <v>88</v>
      </c>
      <c r="Q71" s="54">
        <v>88</v>
      </c>
      <c r="R71" s="54"/>
      <c r="S71" s="54"/>
      <c r="T71" s="54"/>
      <c r="U71" s="496">
        <f>(I70*P71)+(J70*Q71)+(K70*R71)+(L70*S71)</f>
        <v>88</v>
      </c>
      <c r="V71" s="55"/>
      <c r="W71" s="57"/>
      <c r="X71" s="57"/>
      <c r="Y71" s="57"/>
      <c r="Z71" s="57"/>
      <c r="AA71" s="57"/>
      <c r="AB71" s="476"/>
      <c r="AC71" s="536"/>
      <c r="AD71" s="478"/>
      <c r="AE71" s="59"/>
      <c r="AF71" s="59"/>
      <c r="AG71" s="263"/>
      <c r="AH71" s="60"/>
      <c r="AI71" s="55"/>
      <c r="AJ71" s="61"/>
      <c r="AK71" s="62"/>
      <c r="AL71" s="63"/>
      <c r="AM71" s="64"/>
      <c r="AN71" s="65"/>
      <c r="AO71" s="66"/>
    </row>
    <row r="72" spans="1:41" s="22" customFormat="1" ht="48.75" customHeight="1" x14ac:dyDescent="0.15">
      <c r="A72" s="43"/>
      <c r="B72" s="256"/>
      <c r="C72" s="45" t="s">
        <v>1374</v>
      </c>
      <c r="D72" s="80" t="s">
        <v>1565</v>
      </c>
      <c r="E72" s="664"/>
      <c r="F72" s="67" t="s">
        <v>1877</v>
      </c>
      <c r="G72" s="46"/>
      <c r="H72" s="47"/>
      <c r="I72" s="48">
        <v>0.51</v>
      </c>
      <c r="J72" s="49">
        <v>0.49</v>
      </c>
      <c r="K72" s="217"/>
      <c r="L72" s="49"/>
      <c r="M72" s="49"/>
      <c r="N72" s="50">
        <f>SUM(I72:M72)</f>
        <v>1</v>
      </c>
      <c r="O72" s="51"/>
      <c r="P72" s="52">
        <v>8</v>
      </c>
      <c r="Q72" s="53">
        <v>8</v>
      </c>
      <c r="R72" s="53"/>
      <c r="S72" s="53"/>
      <c r="T72" s="53"/>
      <c r="U72" s="54">
        <f>ROUND(((P72*I72)+(Q72*J72)+(R72*K72)+(S72*L72)+(T72*M72)),3)</f>
        <v>8</v>
      </c>
      <c r="V72" s="55">
        <f>IF(U72&gt;=8,8,U72)</f>
        <v>8</v>
      </c>
      <c r="W72" s="57">
        <v>32775215000</v>
      </c>
      <c r="X72" s="57">
        <v>3860300000</v>
      </c>
      <c r="Y72" s="57"/>
      <c r="Z72" s="57">
        <v>17327573000</v>
      </c>
      <c r="AA72" s="57"/>
      <c r="AB72" s="476">
        <f>(((((W72*I72)+(X72*J72)+(Y72*K72)+(Z72*L72)+(AA72*M72))/$L$2)))</f>
        <v>0.46731432105194898</v>
      </c>
      <c r="AC72" s="536">
        <f>ROUND(12*AB72,3)</f>
        <v>5.6079999999999997</v>
      </c>
      <c r="AD72" s="488">
        <f>IF(AC72&gt;=12,12,AC72)</f>
        <v>5.6079999999999997</v>
      </c>
      <c r="AE72" s="59"/>
      <c r="AF72" s="59">
        <v>0.3</v>
      </c>
      <c r="AG72" s="263">
        <v>19.8</v>
      </c>
      <c r="AH72" s="60">
        <f>V72+AD72+AG72+AE72+AF72</f>
        <v>33.707999999999998</v>
      </c>
      <c r="AI72" s="55">
        <f>IF(AH72&gt;=40,40,AH72)</f>
        <v>33.707999999999998</v>
      </c>
      <c r="AJ72" s="61"/>
      <c r="AK72" s="62"/>
      <c r="AL72" s="63"/>
      <c r="AM72" s="64"/>
      <c r="AN72" s="65"/>
      <c r="AO72" s="66"/>
    </row>
    <row r="73" spans="1:41" s="22" customFormat="1" ht="26.25" customHeight="1" x14ac:dyDescent="0.15">
      <c r="A73" s="177"/>
      <c r="B73" s="241"/>
      <c r="C73" s="843" t="s">
        <v>1171</v>
      </c>
      <c r="D73" s="844"/>
      <c r="E73" s="844"/>
      <c r="F73" s="845"/>
      <c r="G73" s="46"/>
      <c r="H73" s="47"/>
      <c r="I73" s="172"/>
      <c r="J73" s="217"/>
      <c r="K73" s="217"/>
      <c r="L73" s="217"/>
      <c r="M73" s="217"/>
      <c r="N73" s="50"/>
      <c r="O73" s="51"/>
      <c r="P73" s="234">
        <v>88</v>
      </c>
      <c r="Q73" s="53">
        <v>88</v>
      </c>
      <c r="R73" s="53"/>
      <c r="S73" s="54"/>
      <c r="T73" s="54"/>
      <c r="U73" s="496">
        <f>(I72*P73)+(J72*Q73)+(K72*R73)+(L72*S73)</f>
        <v>88</v>
      </c>
      <c r="V73" s="55"/>
      <c r="W73" s="57"/>
      <c r="X73" s="57"/>
      <c r="Y73" s="57"/>
      <c r="Z73" s="57"/>
      <c r="AA73" s="57"/>
      <c r="AB73" s="476"/>
      <c r="AC73" s="536"/>
      <c r="AD73" s="478"/>
      <c r="AE73" s="59"/>
      <c r="AF73" s="59"/>
      <c r="AG73" s="263"/>
      <c r="AH73" s="60"/>
      <c r="AI73" s="55"/>
      <c r="AJ73" s="61"/>
      <c r="AK73" s="62"/>
      <c r="AL73" s="63"/>
      <c r="AM73" s="64"/>
      <c r="AN73" s="65"/>
      <c r="AO73" s="66"/>
    </row>
    <row r="74" spans="1:41" s="22" customFormat="1" ht="48.75" customHeight="1" x14ac:dyDescent="0.15">
      <c r="A74" s="43"/>
      <c r="B74" s="550"/>
      <c r="C74" s="117" t="s">
        <v>1494</v>
      </c>
      <c r="D74" s="80"/>
      <c r="E74" s="45"/>
      <c r="F74" s="80"/>
      <c r="G74" s="83"/>
      <c r="H74" s="175" t="s">
        <v>1746</v>
      </c>
      <c r="I74" s="48">
        <v>0.5</v>
      </c>
      <c r="J74" s="49">
        <v>0.3</v>
      </c>
      <c r="K74" s="49">
        <v>0.2</v>
      </c>
      <c r="L74" s="49"/>
      <c r="M74" s="49"/>
      <c r="N74" s="50">
        <f>SUM(I74:M74)</f>
        <v>1</v>
      </c>
      <c r="O74" s="51"/>
      <c r="P74" s="52">
        <v>8</v>
      </c>
      <c r="Q74" s="53">
        <v>8</v>
      </c>
      <c r="R74" s="53"/>
      <c r="S74" s="53"/>
      <c r="T74" s="53"/>
      <c r="U74" s="54">
        <f>ROUND(((P74*I74)+(Q74*J74)+(R74*K74)+(S74*L74)+(T74*M74)),3)</f>
        <v>6.4</v>
      </c>
      <c r="V74" s="55">
        <f>IF(U74&gt;=8,8,U74)</f>
        <v>6.4</v>
      </c>
      <c r="W74" s="57">
        <v>180536694000</v>
      </c>
      <c r="X74" s="57"/>
      <c r="Y74" s="57"/>
      <c r="Z74" s="57"/>
      <c r="AA74" s="57"/>
      <c r="AB74" s="476">
        <f>(((((W74*I74)+(X74*J74)+(Y74*K74)+(Z74*L74)+(AA74*M74))/$L$2)))</f>
        <v>2.2670985609951848</v>
      </c>
      <c r="AC74" s="536">
        <f>ROUND(12*AB74,3)</f>
        <v>27.204999999999998</v>
      </c>
      <c r="AD74" s="488">
        <f>IF(AC74&gt;=12,12,AC74)</f>
        <v>12</v>
      </c>
      <c r="AE74" s="59"/>
      <c r="AF74" s="59">
        <v>0.3</v>
      </c>
      <c r="AG74" s="263">
        <v>19.8</v>
      </c>
      <c r="AH74" s="60">
        <f>V74+AD74+AG74+AE74+AF74</f>
        <v>38.5</v>
      </c>
      <c r="AI74" s="55">
        <f>IF(AH74&gt;=40,40,AH74)</f>
        <v>38.5</v>
      </c>
      <c r="AJ74" s="61"/>
      <c r="AK74" s="62"/>
      <c r="AL74" s="63"/>
      <c r="AM74" s="64">
        <f>100%+AL74</f>
        <v>1</v>
      </c>
      <c r="AN74" s="65">
        <f>ROUNDUP((($E$2*AM74-$AN$4)*AJ74+$AN$4),-3)</f>
        <v>0</v>
      </c>
      <c r="AO74" s="66"/>
    </row>
    <row r="75" spans="1:41" s="22" customFormat="1" ht="26.25" customHeight="1" x14ac:dyDescent="0.15">
      <c r="A75" s="177"/>
      <c r="B75" s="241"/>
      <c r="C75" s="843" t="s">
        <v>1171</v>
      </c>
      <c r="D75" s="844"/>
      <c r="E75" s="844"/>
      <c r="F75" s="845"/>
      <c r="G75" s="46"/>
      <c r="H75" s="47"/>
      <c r="I75" s="172"/>
      <c r="J75" s="217"/>
      <c r="K75" s="217"/>
      <c r="L75" s="217"/>
      <c r="M75" s="217"/>
      <c r="N75" s="50"/>
      <c r="O75" s="51"/>
      <c r="P75" s="676">
        <v>90.21</v>
      </c>
      <c r="Q75" s="54">
        <v>88</v>
      </c>
      <c r="R75" s="54">
        <v>88</v>
      </c>
      <c r="S75" s="54"/>
      <c r="T75" s="54"/>
      <c r="U75" s="496">
        <f>(I74*P75)+(J74*Q75)+(K74*R75)+(L74*S75)</f>
        <v>89.10499999999999</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48.75" customHeight="1" x14ac:dyDescent="0.15">
      <c r="A76" s="43"/>
      <c r="B76" s="256"/>
      <c r="C76" s="45"/>
      <c r="D76" s="45"/>
      <c r="E76" s="80" t="s">
        <v>184</v>
      </c>
      <c r="F76" s="104"/>
      <c r="G76" s="46"/>
      <c r="H76" s="47"/>
      <c r="I76" s="48">
        <v>0.6</v>
      </c>
      <c r="J76" s="49">
        <v>0.4</v>
      </c>
      <c r="K76" s="49"/>
      <c r="L76" s="49"/>
      <c r="M76" s="49"/>
      <c r="N76" s="50">
        <f>SUM(I76:M76)</f>
        <v>1</v>
      </c>
      <c r="O76" s="51"/>
      <c r="P76" s="52">
        <v>8</v>
      </c>
      <c r="Q76" s="53">
        <v>8</v>
      </c>
      <c r="R76" s="53"/>
      <c r="S76" s="53"/>
      <c r="T76" s="53"/>
      <c r="U76" s="54">
        <f>ROUND(((P76*I76)+(Q76*J76)+(R76*K76)+(S76*L76)+(T76*M76)),3)</f>
        <v>8</v>
      </c>
      <c r="V76" s="55">
        <f>IF(U76&gt;=8,8,U76)</f>
        <v>8</v>
      </c>
      <c r="W76" s="57"/>
      <c r="X76" s="57"/>
      <c r="Y76" s="57">
        <v>40616090000</v>
      </c>
      <c r="Z76" s="57"/>
      <c r="AA76" s="57"/>
      <c r="AB76" s="476">
        <f>(((((W76*I76)+(X76*J76)+(Y76*K76)+(Z76*L76)+(AA76*M76))/$L$2)))</f>
        <v>0</v>
      </c>
      <c r="AC76" s="536">
        <f>ROUND(12*AB76,3)</f>
        <v>0</v>
      </c>
      <c r="AD76" s="488">
        <f>IF(AC76&gt;=12,12,AC76)</f>
        <v>0</v>
      </c>
      <c r="AE76" s="59"/>
      <c r="AF76" s="59">
        <v>0.3</v>
      </c>
      <c r="AG76" s="263">
        <v>19.8</v>
      </c>
      <c r="AH76" s="60">
        <f>V76+AD76+AG76+AE76+AF76</f>
        <v>28.1</v>
      </c>
      <c r="AI76" s="55">
        <f>IF(AH76&gt;=40,40,AH76)</f>
        <v>28.1</v>
      </c>
      <c r="AJ76" s="61"/>
      <c r="AK76" s="62"/>
      <c r="AL76" s="63"/>
      <c r="AM76" s="64">
        <f>100%+AL76</f>
        <v>1</v>
      </c>
      <c r="AN76" s="65">
        <f>ROUNDUP((($E$2*AM76-$AN$4)*AJ76+$AN$4),-3)</f>
        <v>0</v>
      </c>
      <c r="AO76" s="66"/>
    </row>
    <row r="77" spans="1:41" s="22" customFormat="1" ht="26.25" customHeight="1" x14ac:dyDescent="0.15">
      <c r="A77" s="177"/>
      <c r="B77" s="256"/>
      <c r="C77" s="843" t="s">
        <v>1171</v>
      </c>
      <c r="D77" s="844"/>
      <c r="E77" s="844"/>
      <c r="F77" s="845"/>
      <c r="G77" s="46"/>
      <c r="H77" s="47"/>
      <c r="I77" s="172"/>
      <c r="J77" s="217"/>
      <c r="K77" s="217"/>
      <c r="L77" s="217"/>
      <c r="M77" s="217"/>
      <c r="N77" s="50"/>
      <c r="O77" s="51"/>
      <c r="P77" s="234">
        <v>88</v>
      </c>
      <c r="Q77" s="54">
        <v>88</v>
      </c>
      <c r="R77" s="54"/>
      <c r="S77" s="54"/>
      <c r="T77" s="54"/>
      <c r="U77" s="496">
        <f>(I76*P77)+(J76*Q77)+(K76*R77)+(L76*S77)</f>
        <v>88</v>
      </c>
      <c r="V77" s="55"/>
      <c r="W77" s="57"/>
      <c r="X77" s="57"/>
      <c r="Y77" s="57"/>
      <c r="Z77" s="57"/>
      <c r="AA77" s="57"/>
      <c r="AB77" s="476"/>
      <c r="AC77" s="536"/>
      <c r="AD77" s="478"/>
      <c r="AE77" s="59"/>
      <c r="AF77" s="59"/>
      <c r="AG77" s="263"/>
      <c r="AH77" s="60"/>
      <c r="AI77" s="55"/>
      <c r="AJ77" s="61"/>
      <c r="AK77" s="62"/>
      <c r="AL77" s="63"/>
      <c r="AM77" s="64"/>
      <c r="AN77" s="65"/>
      <c r="AO77" s="66"/>
    </row>
    <row r="78" spans="1:41" s="22" customFormat="1" ht="51.75" customHeight="1" x14ac:dyDescent="0.15">
      <c r="A78" s="43"/>
      <c r="B78" s="256"/>
      <c r="C78" s="80"/>
      <c r="D78" s="80" t="s">
        <v>1564</v>
      </c>
      <c r="E78" s="80" t="s">
        <v>1563</v>
      </c>
      <c r="F78" s="80"/>
      <c r="G78" s="632"/>
      <c r="H78" s="47"/>
      <c r="I78" s="48">
        <v>0.6</v>
      </c>
      <c r="J78" s="49">
        <v>0.4</v>
      </c>
      <c r="K78" s="49"/>
      <c r="L78" s="49"/>
      <c r="M78" s="49"/>
      <c r="N78" s="50">
        <f>SUM(I78:M78)</f>
        <v>1</v>
      </c>
      <c r="O78" s="51"/>
      <c r="P78" s="52">
        <v>8</v>
      </c>
      <c r="Q78" s="53">
        <v>8</v>
      </c>
      <c r="R78" s="53"/>
      <c r="S78" s="53"/>
      <c r="T78" s="53"/>
      <c r="U78" s="54">
        <f>ROUND(((P78*I78)+(Q78*J78)+(R78*K78)+(S78*L78)+(T78*M78)),3)</f>
        <v>8</v>
      </c>
      <c r="V78" s="55">
        <f>IF(U78&gt;=8,8,U78)</f>
        <v>8</v>
      </c>
      <c r="W78" s="57"/>
      <c r="X78" s="57">
        <v>3815383000</v>
      </c>
      <c r="Y78" s="57">
        <v>3331838000</v>
      </c>
      <c r="Z78" s="57"/>
      <c r="AA78" s="57"/>
      <c r="AB78" s="476">
        <f>(((((W78*I78)+(X78*J78)+(Y78*K78)+(Z78*L78)+(AA78*M78))/$L$2)))</f>
        <v>3.8329490220732593E-2</v>
      </c>
      <c r="AC78" s="536">
        <f>ROUND(12*AB78,3)</f>
        <v>0.46</v>
      </c>
      <c r="AD78" s="488">
        <f>IF(AC78&gt;=12,12,AC78)</f>
        <v>0.46</v>
      </c>
      <c r="AE78" s="59"/>
      <c r="AF78" s="59">
        <v>0.3</v>
      </c>
      <c r="AG78" s="263">
        <v>19.8</v>
      </c>
      <c r="AH78" s="60">
        <f>V78+AD78+AG78+AE78+AF78</f>
        <v>28.560000000000002</v>
      </c>
      <c r="AI78" s="55">
        <f>IF(AH78&gt;=40,40,AH78)</f>
        <v>28.560000000000002</v>
      </c>
      <c r="AJ78" s="61"/>
      <c r="AK78" s="62"/>
      <c r="AL78" s="63"/>
      <c r="AM78" s="64">
        <f>100%+AL78</f>
        <v>1</v>
      </c>
      <c r="AN78" s="65">
        <f>ROUNDUP((($E$2*AM78-$AN$4)*AJ78+$AN$4),-3)</f>
        <v>0</v>
      </c>
      <c r="AO78" s="66"/>
    </row>
    <row r="79" spans="1:41" s="22" customFormat="1" ht="26.25" customHeight="1" x14ac:dyDescent="0.15">
      <c r="A79" s="177"/>
      <c r="B79" s="256"/>
      <c r="C79" s="843" t="s">
        <v>1171</v>
      </c>
      <c r="D79" s="844"/>
      <c r="E79" s="844"/>
      <c r="F79" s="845"/>
      <c r="G79" s="46"/>
      <c r="H79" s="47"/>
      <c r="I79" s="172"/>
      <c r="J79" s="217"/>
      <c r="K79" s="217"/>
      <c r="L79" s="217"/>
      <c r="M79" s="217"/>
      <c r="N79" s="50"/>
      <c r="O79" s="51"/>
      <c r="P79" s="234">
        <v>88</v>
      </c>
      <c r="Q79" s="54">
        <v>88</v>
      </c>
      <c r="R79" s="54"/>
      <c r="S79" s="54"/>
      <c r="T79" s="54"/>
      <c r="U79" s="496">
        <f>(I78*P79)+(J78*Q79)+(K78*R79)+(L78*S79)</f>
        <v>88</v>
      </c>
      <c r="V79" s="55"/>
      <c r="W79" s="57"/>
      <c r="X79" s="57"/>
      <c r="Y79" s="57"/>
      <c r="Z79" s="57"/>
      <c r="AA79" s="57"/>
      <c r="AB79" s="476"/>
      <c r="AC79" s="536"/>
      <c r="AD79" s="478"/>
      <c r="AE79" s="59"/>
      <c r="AF79" s="59"/>
      <c r="AG79" s="263"/>
      <c r="AH79" s="60"/>
      <c r="AI79" s="55"/>
      <c r="AJ79" s="61"/>
      <c r="AK79" s="62"/>
      <c r="AL79" s="63"/>
      <c r="AM79" s="64"/>
      <c r="AN79" s="65"/>
      <c r="AO79" s="66"/>
    </row>
    <row r="80" spans="1:41" s="22" customFormat="1" ht="58.5" customHeight="1" x14ac:dyDescent="0.15">
      <c r="A80" s="43"/>
      <c r="B80" s="256"/>
      <c r="C80" s="80"/>
      <c r="D80" s="80"/>
      <c r="E80" s="80"/>
      <c r="F80" s="80"/>
      <c r="G80" s="542"/>
      <c r="H80" s="47"/>
      <c r="I80" s="48">
        <v>0.6</v>
      </c>
      <c r="J80" s="49">
        <v>0.4</v>
      </c>
      <c r="K80" s="49"/>
      <c r="L80" s="49"/>
      <c r="M80" s="49"/>
      <c r="N80" s="50">
        <f>SUM(I80:M80)</f>
        <v>1</v>
      </c>
      <c r="O80" s="51"/>
      <c r="P80" s="52">
        <v>8</v>
      </c>
      <c r="Q80" s="53">
        <v>8</v>
      </c>
      <c r="R80" s="53"/>
      <c r="S80" s="53"/>
      <c r="T80" s="53"/>
      <c r="U80" s="54">
        <f>ROUND(((P80*I80)+(Q80*J80)+(R80*K80)+(S80*L80)+(T80*M80)),3)</f>
        <v>8</v>
      </c>
      <c r="V80" s="55">
        <f>IF(U80&gt;=8,8,U80)</f>
        <v>8</v>
      </c>
      <c r="W80" s="57"/>
      <c r="X80" s="57"/>
      <c r="Y80" s="57"/>
      <c r="Z80" s="57"/>
      <c r="AA80" s="57"/>
      <c r="AB80" s="476">
        <f>(((((W80*I80)+(X80*J80)+(Y80*K80)+(Z80*L80)+(AA80*M80))/$L$2)))</f>
        <v>0</v>
      </c>
      <c r="AC80" s="536">
        <f>ROUND(12*AB80,3)</f>
        <v>0</v>
      </c>
      <c r="AD80" s="488">
        <f>IF(AC80&gt;=12,12,AC80)</f>
        <v>0</v>
      </c>
      <c r="AE80" s="59"/>
      <c r="AF80" s="59">
        <v>0.3</v>
      </c>
      <c r="AG80" s="263">
        <v>19.8</v>
      </c>
      <c r="AH80" s="60">
        <f>V80+AD80+AG80+AE80+AF80</f>
        <v>28.1</v>
      </c>
      <c r="AI80" s="55">
        <f>IF(AH80&gt;=40,40,AH80)</f>
        <v>28.1</v>
      </c>
      <c r="AJ80" s="61"/>
      <c r="AK80" s="62"/>
      <c r="AL80" s="63"/>
      <c r="AM80" s="64">
        <f>100%+AL80</f>
        <v>1</v>
      </c>
      <c r="AN80" s="65">
        <f>ROUNDUP((($E$2*AM80-$AN$4)*AJ80+$AN$4),-3)</f>
        <v>0</v>
      </c>
      <c r="AO80" s="66"/>
    </row>
    <row r="81" spans="1:41" s="22" customFormat="1" ht="26.25" customHeight="1" x14ac:dyDescent="0.15">
      <c r="A81" s="177"/>
      <c r="B81" s="256"/>
      <c r="C81" s="843" t="s">
        <v>1171</v>
      </c>
      <c r="D81" s="844"/>
      <c r="E81" s="844"/>
      <c r="F81" s="845"/>
      <c r="G81" s="46"/>
      <c r="H81" s="47"/>
      <c r="I81" s="172"/>
      <c r="J81" s="217"/>
      <c r="K81" s="217"/>
      <c r="L81" s="217"/>
      <c r="M81" s="217"/>
      <c r="N81" s="50"/>
      <c r="O81" s="51"/>
      <c r="P81" s="234">
        <v>88</v>
      </c>
      <c r="Q81" s="234">
        <v>88</v>
      </c>
      <c r="R81" s="54"/>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48.75" customHeight="1" x14ac:dyDescent="0.15">
      <c r="A82" s="43"/>
      <c r="B82" s="256"/>
      <c r="C82" s="80"/>
      <c r="D82" s="80"/>
      <c r="E82" s="80"/>
      <c r="F82" s="45"/>
      <c r="G82" s="80"/>
      <c r="H82" s="47"/>
      <c r="I82" s="48">
        <v>0.5</v>
      </c>
      <c r="J82" s="49">
        <v>0.4</v>
      </c>
      <c r="K82" s="49">
        <v>0.1</v>
      </c>
      <c r="L82" s="49"/>
      <c r="M82" s="49"/>
      <c r="N82" s="50">
        <f>SUM(I82:M82)</f>
        <v>1</v>
      </c>
      <c r="O82" s="51"/>
      <c r="P82" s="53">
        <v>8</v>
      </c>
      <c r="Q82" s="53">
        <v>8</v>
      </c>
      <c r="R82" s="53">
        <v>8</v>
      </c>
      <c r="S82" s="53">
        <v>8</v>
      </c>
      <c r="T82" s="53"/>
      <c r="U82" s="54">
        <f>ROUND(((P82*I82)+(Q82*J82)+(R82*K82)+(S82*L82)+(T82*M82)),3)</f>
        <v>8</v>
      </c>
      <c r="V82" s="55">
        <f>IF(U82&gt;=8,8,U82)</f>
        <v>8</v>
      </c>
      <c r="W82" s="57"/>
      <c r="X82" s="57"/>
      <c r="Y82" s="57"/>
      <c r="Z82" s="57"/>
      <c r="AA82" s="57"/>
      <c r="AB82" s="476">
        <f>(((((W82*I82)+(X82*J82)+(Y82*K82)+(Z82*L82)+(AA82*M82))/$L$2)))</f>
        <v>0</v>
      </c>
      <c r="AC82" s="536">
        <f>12*AB82</f>
        <v>0</v>
      </c>
      <c r="AD82" s="488">
        <f>IF(AC82&gt;=12,12,AC82)</f>
        <v>0</v>
      </c>
      <c r="AE82" s="59"/>
      <c r="AF82" s="59">
        <v>0.3</v>
      </c>
      <c r="AG82" s="263">
        <v>19.8</v>
      </c>
      <c r="AH82" s="60">
        <f>V82+AD82+AG82+AE82+AF82</f>
        <v>28.1</v>
      </c>
      <c r="AI82" s="55">
        <f>IF(AH82&gt;=40,40,AH82)</f>
        <v>28.1</v>
      </c>
      <c r="AJ82" s="61"/>
      <c r="AK82" s="62"/>
      <c r="AL82" s="63"/>
      <c r="AM82" s="64">
        <f>100%+AL82</f>
        <v>1</v>
      </c>
      <c r="AN82" s="65">
        <f>ROUNDUP((($E$2*AM82-$AN$4)*AJ82+$AN$4),-3)</f>
        <v>0</v>
      </c>
      <c r="AO82" s="66"/>
    </row>
    <row r="83" spans="1:41" s="22" customFormat="1" ht="26.25" customHeight="1" x14ac:dyDescent="0.15">
      <c r="A83" s="177"/>
      <c r="B83" s="256"/>
      <c r="C83" s="843" t="s">
        <v>1171</v>
      </c>
      <c r="D83" s="844"/>
      <c r="E83" s="844"/>
      <c r="F83" s="845"/>
      <c r="G83" s="46"/>
      <c r="H83" s="47"/>
      <c r="I83" s="172"/>
      <c r="J83" s="217"/>
      <c r="K83" s="217"/>
      <c r="L83" s="217"/>
      <c r="M83" s="217"/>
      <c r="N83" s="50"/>
      <c r="O83" s="51"/>
      <c r="P83" s="234">
        <v>88</v>
      </c>
      <c r="Q83" s="54">
        <v>88</v>
      </c>
      <c r="R83" s="54">
        <v>88</v>
      </c>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58.5" customHeight="1" x14ac:dyDescent="0.15">
      <c r="A84" s="43"/>
      <c r="B84" s="256"/>
      <c r="C84" s="45"/>
      <c r="D84" s="80"/>
      <c r="E84" s="80"/>
      <c r="F84" s="80"/>
      <c r="G84" s="46"/>
      <c r="H84" s="47"/>
      <c r="I84" s="48">
        <v>0.65</v>
      </c>
      <c r="J84" s="49">
        <v>0.35</v>
      </c>
      <c r="K84" s="49"/>
      <c r="L84" s="49"/>
      <c r="M84" s="49"/>
      <c r="N84" s="50">
        <f>SUM(I84:M84)</f>
        <v>1</v>
      </c>
      <c r="O84" s="51"/>
      <c r="P84" s="52">
        <v>8</v>
      </c>
      <c r="Q84" s="53">
        <v>8</v>
      </c>
      <c r="R84" s="53"/>
      <c r="S84" s="53"/>
      <c r="T84" s="53"/>
      <c r="U84" s="54">
        <f>ROUND(((P84*I84)+(Q84*J84)+(R84*K84)+(S84*L84)+(T84*M84)),3)</f>
        <v>8</v>
      </c>
      <c r="V84" s="55">
        <f>IF(U84&gt;=8,8,U84)</f>
        <v>8</v>
      </c>
      <c r="W84" s="57"/>
      <c r="X84" s="57"/>
      <c r="Y84" s="57"/>
      <c r="Z84" s="57"/>
      <c r="AA84" s="57"/>
      <c r="AB84" s="476">
        <f>(((((W84*I84)+(X84*J84)+(Y84*K84)+(Z84*L84)+(AA84*M84))/$L$2)))</f>
        <v>0</v>
      </c>
      <c r="AC84" s="536">
        <f>12*AB84</f>
        <v>0</v>
      </c>
      <c r="AD84" s="488">
        <f>IF(AC84&gt;=12,12,AC84)</f>
        <v>0</v>
      </c>
      <c r="AE84" s="59"/>
      <c r="AF84" s="59">
        <v>0.3</v>
      </c>
      <c r="AG84" s="263">
        <v>19.8</v>
      </c>
      <c r="AH84" s="60">
        <f>V84+AD84+AG84+AE84+AF84</f>
        <v>28.1</v>
      </c>
      <c r="AI84" s="55">
        <f>IF(AH84&gt;=40,40,AH84)</f>
        <v>28.1</v>
      </c>
      <c r="AJ84" s="61"/>
      <c r="AK84" s="62"/>
      <c r="AL84" s="63"/>
      <c r="AM84" s="64">
        <f>100%+AL84</f>
        <v>1</v>
      </c>
      <c r="AN84" s="65">
        <f>ROUNDUP((($E$2*AM84-$AN$4)*AJ84+$AN$4),-3)</f>
        <v>0</v>
      </c>
      <c r="AO84" s="66"/>
    </row>
    <row r="85" spans="1:41" s="22" customFormat="1" ht="26.25" customHeight="1" x14ac:dyDescent="0.15">
      <c r="A85" s="177"/>
      <c r="B85" s="256"/>
      <c r="C85" s="843" t="s">
        <v>1171</v>
      </c>
      <c r="D85" s="844"/>
      <c r="E85" s="844"/>
      <c r="F85" s="845"/>
      <c r="G85" s="46"/>
      <c r="H85" s="47"/>
      <c r="I85" s="172"/>
      <c r="J85" s="217"/>
      <c r="K85" s="217"/>
      <c r="L85" s="217"/>
      <c r="M85" s="217"/>
      <c r="N85" s="50"/>
      <c r="O85" s="51"/>
      <c r="P85" s="234">
        <v>88</v>
      </c>
      <c r="Q85" s="54">
        <v>88</v>
      </c>
      <c r="R85" s="54"/>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48.75" customHeight="1" x14ac:dyDescent="0.15">
      <c r="A86" s="43"/>
      <c r="B86" s="44"/>
      <c r="C86" s="220" t="s">
        <v>1373</v>
      </c>
      <c r="D86" s="112" t="s">
        <v>1377</v>
      </c>
      <c r="E86" s="45"/>
      <c r="F86" s="80"/>
      <c r="G86" s="542"/>
      <c r="H86" s="47"/>
      <c r="I86" s="48">
        <v>0.5</v>
      </c>
      <c r="J86" s="49">
        <v>0.5</v>
      </c>
      <c r="K86" s="49"/>
      <c r="L86" s="49"/>
      <c r="M86" s="49"/>
      <c r="N86" s="50">
        <f>SUM(I86:M86)</f>
        <v>1</v>
      </c>
      <c r="O86" s="51"/>
      <c r="P86" s="52">
        <v>7.8</v>
      </c>
      <c r="Q86" s="53">
        <v>8</v>
      </c>
      <c r="R86" s="53"/>
      <c r="S86" s="53"/>
      <c r="T86" s="53"/>
      <c r="U86" s="54">
        <f>ROUND(((P86*I86)+(Q86*J86)+(R86*K86)+(S86*L86)+(T86*M86)),3)</f>
        <v>7.9</v>
      </c>
      <c r="V86" s="55">
        <f>IF(U86&gt;=8,8,U86)</f>
        <v>7.9</v>
      </c>
      <c r="W86" s="57"/>
      <c r="X86" s="57"/>
      <c r="Y86" s="57"/>
      <c r="Z86" s="57"/>
      <c r="AA86" s="57"/>
      <c r="AB86" s="476">
        <f>(((((W86*I86)+(X86*J86)+(Y86*K86)+(Z86*L86)+(AA86*M86))/$L$2)))</f>
        <v>0</v>
      </c>
      <c r="AC86" s="536">
        <f>12*AB86</f>
        <v>0</v>
      </c>
      <c r="AD86" s="488">
        <f>IF(AC86&gt;=12,12,AC86)</f>
        <v>0</v>
      </c>
      <c r="AE86" s="59"/>
      <c r="AF86" s="59">
        <v>0.3</v>
      </c>
      <c r="AG86" s="263">
        <v>19.8</v>
      </c>
      <c r="AH86" s="60">
        <f>V86+AD86+AG86+AE86+AF86</f>
        <v>28.000000000000004</v>
      </c>
      <c r="AI86" s="55">
        <f>IF(AH86&gt;=40,40,AH86)</f>
        <v>28.000000000000004</v>
      </c>
      <c r="AJ86" s="61"/>
      <c r="AK86" s="62"/>
      <c r="AL86" s="63"/>
      <c r="AM86" s="64">
        <f>100%+AL86</f>
        <v>1</v>
      </c>
      <c r="AN86" s="65">
        <f>ROUNDUP((($E$2*AM86-$AN$4)*AJ86+$AN$4),-3)</f>
        <v>0</v>
      </c>
      <c r="AO86" s="66"/>
    </row>
    <row r="87" spans="1:41" s="22" customFormat="1" ht="48.75" customHeight="1" x14ac:dyDescent="0.15">
      <c r="A87" s="43"/>
      <c r="B87" s="256" t="s">
        <v>1376</v>
      </c>
      <c r="C87" s="495" t="s">
        <v>1369</v>
      </c>
      <c r="D87" s="45"/>
      <c r="E87" s="45"/>
      <c r="F87" s="45"/>
      <c r="G87" s="46"/>
      <c r="H87" s="47"/>
      <c r="I87" s="48">
        <v>0.6</v>
      </c>
      <c r="J87" s="49">
        <v>0.4</v>
      </c>
      <c r="K87" s="49"/>
      <c r="L87" s="217"/>
      <c r="M87" s="49"/>
      <c r="N87" s="50">
        <f>SUM(I87:M87)</f>
        <v>1</v>
      </c>
      <c r="O87" s="51"/>
      <c r="P87" s="52">
        <v>8</v>
      </c>
      <c r="Q87" s="53">
        <v>8</v>
      </c>
      <c r="R87" s="53">
        <v>8</v>
      </c>
      <c r="S87" s="53"/>
      <c r="T87" s="53"/>
      <c r="U87" s="54">
        <f>ROUND(((P87*I87)+(Q87*J87)+(R87*K87)+(S87*L87)+(T87*M87)),3)</f>
        <v>8</v>
      </c>
      <c r="V87" s="55">
        <f>IF(U87&gt;=8,8,U87)</f>
        <v>8</v>
      </c>
      <c r="W87" s="57"/>
      <c r="X87" s="57"/>
      <c r="Y87" s="57"/>
      <c r="Z87" s="57"/>
      <c r="AA87" s="57"/>
      <c r="AB87" s="476">
        <f>(((((W87*I87)+(X87*J87)+(Y87*K87)+(Z87*L87)+(AA87*M87))/$L$2)))</f>
        <v>0</v>
      </c>
      <c r="AC87" s="536">
        <f>12*AB87</f>
        <v>0</v>
      </c>
      <c r="AD87" s="488">
        <f>IF(AC87&gt;=12,12,AC87)</f>
        <v>0</v>
      </c>
      <c r="AE87" s="182"/>
      <c r="AF87" s="59">
        <v>0.3</v>
      </c>
      <c r="AG87" s="263">
        <v>19.8</v>
      </c>
      <c r="AH87" s="60">
        <f>V87+AD87+AG87+AE87+AF87</f>
        <v>28.1</v>
      </c>
      <c r="AI87" s="55">
        <f>IF(AH87&gt;=40,40,AH87)</f>
        <v>28.1</v>
      </c>
      <c r="AJ87" s="61"/>
      <c r="AK87" s="62"/>
      <c r="AL87" s="63"/>
      <c r="AM87" s="64">
        <f>100%+AL87</f>
        <v>1</v>
      </c>
      <c r="AN87" s="65">
        <f>ROUNDUP((($E$2*AM87-$AN$4)*AJ87+$AN$4),-3)</f>
        <v>0</v>
      </c>
      <c r="AO87" s="66"/>
    </row>
    <row r="88" spans="1:41" s="22" customFormat="1" ht="26.25" customHeight="1" x14ac:dyDescent="0.15">
      <c r="A88" s="177"/>
      <c r="B88" s="241"/>
      <c r="C88" s="843" t="s">
        <v>1171</v>
      </c>
      <c r="D88" s="844"/>
      <c r="E88" s="844"/>
      <c r="F88" s="845"/>
      <c r="G88" s="46"/>
      <c r="H88" s="47"/>
      <c r="I88" s="172"/>
      <c r="J88" s="217"/>
      <c r="K88" s="217"/>
      <c r="L88" s="217"/>
      <c r="M88" s="217"/>
      <c r="N88" s="50"/>
      <c r="O88" s="51"/>
      <c r="P88" s="234">
        <v>88</v>
      </c>
      <c r="Q88" s="53">
        <v>88</v>
      </c>
      <c r="R88" s="53"/>
      <c r="S88" s="54"/>
      <c r="T88" s="54"/>
      <c r="U88" s="496">
        <f>(I87*P88)+(J87*Q88)+(K87*R88)+(L87*S88)</f>
        <v>88</v>
      </c>
      <c r="V88" s="55"/>
      <c r="W88" s="57"/>
      <c r="X88" s="57"/>
      <c r="Y88" s="57"/>
      <c r="Z88" s="57"/>
      <c r="AA88" s="57"/>
      <c r="AB88" s="476"/>
      <c r="AC88" s="536"/>
      <c r="AD88" s="478"/>
      <c r="AE88" s="59"/>
      <c r="AF88" s="59"/>
      <c r="AG88" s="263"/>
      <c r="AH88" s="60"/>
      <c r="AI88" s="55"/>
      <c r="AJ88" s="61"/>
      <c r="AK88" s="62"/>
      <c r="AL88" s="63"/>
      <c r="AM88" s="64"/>
      <c r="AN88" s="65"/>
      <c r="AO88" s="66"/>
    </row>
    <row r="89" spans="1:41" s="22" customFormat="1" ht="48.75" customHeight="1" x14ac:dyDescent="0.15">
      <c r="A89" s="43"/>
      <c r="B89" s="44"/>
      <c r="C89" s="80"/>
      <c r="D89" s="117"/>
      <c r="E89" s="80" t="s">
        <v>1365</v>
      </c>
      <c r="F89" s="638"/>
      <c r="G89" s="46"/>
      <c r="H89" s="47"/>
      <c r="I89" s="48"/>
      <c r="J89" s="49"/>
      <c r="K89" s="49"/>
      <c r="L89" s="49"/>
      <c r="M89" s="49"/>
      <c r="N89" s="50"/>
      <c r="O89" s="51"/>
      <c r="P89" s="52"/>
      <c r="Q89" s="53"/>
      <c r="R89" s="53"/>
      <c r="S89" s="53"/>
      <c r="T89" s="53"/>
      <c r="U89" s="54"/>
      <c r="V89" s="55"/>
      <c r="W89" s="57"/>
      <c r="X89" s="57"/>
      <c r="Y89" s="57"/>
      <c r="Z89" s="57"/>
      <c r="AA89" s="57"/>
      <c r="AB89" s="551"/>
      <c r="AC89" s="536"/>
      <c r="AD89" s="488"/>
      <c r="AE89" s="59"/>
      <c r="AF89" s="59"/>
      <c r="AG89" s="263"/>
      <c r="AH89" s="60"/>
      <c r="AI89" s="55"/>
      <c r="AJ89" s="61"/>
      <c r="AK89" s="62"/>
      <c r="AL89" s="63"/>
      <c r="AM89" s="64"/>
      <c r="AN89" s="65"/>
      <c r="AO89" s="66"/>
    </row>
    <row r="90" spans="1:41" s="22" customFormat="1" ht="48" customHeight="1" x14ac:dyDescent="0.15">
      <c r="A90" s="43"/>
      <c r="B90" s="44"/>
      <c r="C90" s="80"/>
      <c r="D90" s="45"/>
      <c r="E90" s="220"/>
      <c r="F90" s="117"/>
      <c r="G90" s="46"/>
      <c r="H90" s="47"/>
      <c r="I90" s="48"/>
      <c r="J90" s="49"/>
      <c r="K90" s="49"/>
      <c r="L90" s="49"/>
      <c r="M90" s="49"/>
      <c r="N90" s="50"/>
      <c r="O90" s="51"/>
      <c r="P90" s="52"/>
      <c r="Q90" s="53"/>
      <c r="R90" s="53"/>
      <c r="S90" s="53"/>
      <c r="T90" s="53"/>
      <c r="U90" s="54"/>
      <c r="V90" s="55"/>
      <c r="W90" s="57"/>
      <c r="X90" s="57"/>
      <c r="Y90" s="57"/>
      <c r="Z90" s="57"/>
      <c r="AA90" s="57"/>
      <c r="AB90" s="551"/>
      <c r="AC90" s="536"/>
      <c r="AD90" s="488"/>
      <c r="AE90" s="59"/>
      <c r="AF90" s="59"/>
      <c r="AG90" s="263"/>
      <c r="AH90" s="60"/>
      <c r="AI90" s="55"/>
      <c r="AJ90" s="61"/>
      <c r="AK90" s="62"/>
      <c r="AL90" s="63"/>
      <c r="AM90" s="64"/>
      <c r="AN90" s="65"/>
      <c r="AO90" s="66"/>
    </row>
    <row r="91" spans="1:41" s="22" customFormat="1" ht="26.25" customHeight="1" x14ac:dyDescent="0.15">
      <c r="A91" s="43"/>
      <c r="B91" s="44"/>
      <c r="C91" s="80"/>
      <c r="D91" s="45"/>
      <c r="E91" s="220"/>
      <c r="F91" s="117"/>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45"/>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58.5" customHeight="1" x14ac:dyDescent="0.15">
      <c r="A93" s="43"/>
      <c r="B93" s="44"/>
      <c r="C93" s="80"/>
      <c r="D93" s="45"/>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48.75"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48.7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58.5"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58.5" customHeight="1" x14ac:dyDescent="0.15">
      <c r="A97" s="43"/>
      <c r="B97" s="44"/>
      <c r="C97" s="80"/>
      <c r="D97" s="67"/>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60" customHeight="1" x14ac:dyDescent="0.15">
      <c r="A98" s="43"/>
      <c r="B98" s="44"/>
      <c r="C98" s="80"/>
      <c r="D98" s="67"/>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48"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48.75"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59.25"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48"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60"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58.5"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60"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48.7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58.5"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52.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26.2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48.7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48.7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1.2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1.2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56.2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8.7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26.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60"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48.7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8.7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26.2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58.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48.7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48.7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48.7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7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58.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48.7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58.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26.2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52.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48"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48.7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48"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58.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60"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26.2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48"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48.7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26.25"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58.5"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52.5"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58.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58.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9.2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8.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41.2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60"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8"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8.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60"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48"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41.25"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41.25"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8.7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8"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58.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58.5"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48"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58.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58.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48"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48.7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58.5"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58.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48.7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48.7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6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62.2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6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48"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6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48"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60"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75"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48.75"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75"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26.2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6.2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48.7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7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58.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56.25"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26.2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27.7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60"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58.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58.5"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48"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48"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48"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48"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63"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48"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58.5"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58.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58.5"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48.7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1.2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1.2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1.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52.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41.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5.7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1.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1.2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51.7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48"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26.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8"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58.5"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1.25"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48.7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56.2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8.7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30.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1.2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8.7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1.2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1.2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58.5"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48"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68.25"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2"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75"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8"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58.5"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58.5"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46.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8"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8"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58.5"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1.25"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1.2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66.75"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8"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8"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8"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75"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72.75"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75"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42"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8"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58.5"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72.75"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46.5"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67.5"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8"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58.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58.5"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58.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48"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48"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54"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48"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72.75"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55.5" hidden="1"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3.7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48" hidden="1"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48"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1.25"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2"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2"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8"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8"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1.25"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2"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54"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8"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8"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55.5"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55.5"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48"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8"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55.5"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48"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48"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2"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2"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52.5"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52.5"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5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8"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42"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8"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2"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8"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1.25"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1.25"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8"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8"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2"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53.25"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55.5"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55.5"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2"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42"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2"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6.5"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8"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2"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54"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8"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8"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8"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2"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54"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42"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6.5"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8"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6.5"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8"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2"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2"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8.75"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54"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2"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2"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53.25"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8"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55.5"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2"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42"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57"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52.5"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42"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42"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2"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1.25"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52.5"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59.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8"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1.7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42"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8.75"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2"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52.5"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54"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55.5"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42"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2"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8.75"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2"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2"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8.75"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1.25"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1.25"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1.2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1.2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2"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8"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51.75"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2"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2"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8.75"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2"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8.75"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54"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9.5"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8.75"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2"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7" s="22" customFormat="1" ht="42"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7"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7"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7" s="22" customFormat="1" ht="57"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7"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7"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7"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7"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7"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7"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7" s="22" customFormat="1" ht="50.25"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7" s="22" customFormat="1" ht="50.25"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c r="AS540" s="22">
        <v>92.5</v>
      </c>
      <c r="AT540" s="173">
        <v>85</v>
      </c>
    </row>
    <row r="541" spans="1:47" s="22" customFormat="1" ht="50.25"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c r="AS541" s="22">
        <v>92.5</v>
      </c>
      <c r="AT541" s="173">
        <v>85</v>
      </c>
    </row>
    <row r="542" spans="1:47" s="22" customFormat="1" ht="50.25"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c r="AS542" s="176">
        <v>0.4</v>
      </c>
      <c r="AT542" s="176">
        <v>0.6</v>
      </c>
    </row>
    <row r="543" spans="1:47" s="22" customFormat="1" ht="74.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c r="AS543" s="178">
        <f>AS540*AS542</f>
        <v>37</v>
      </c>
      <c r="AT543" s="178">
        <f>AT540*AT542</f>
        <v>51</v>
      </c>
      <c r="AU543" s="178">
        <f>SUM(AS543:AT543)</f>
        <v>88</v>
      </c>
    </row>
    <row r="544" spans="1:47" s="22" customFormat="1" ht="42"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row>
    <row r="545" spans="1:41" s="22" customFormat="1" ht="50.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row>
    <row r="546" spans="1:41" s="22" customFormat="1" ht="50.25"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1" s="22" customFormat="1" ht="42"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1" s="22" customFormat="1" ht="72.7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1"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1" s="22" customFormat="1" ht="42"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1"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1" s="22" customFormat="1" ht="42"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1"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1"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1"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1"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1"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1" s="22" customFormat="1" ht="24.95"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1"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1" s="22" customFormat="1" ht="50.2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50.25"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24.9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42"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42"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8.75"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50.25"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8.7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48.7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50.2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51"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50.2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42"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42"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8.75"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2"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8.75"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2"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2"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5.75"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51.75"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24.9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24.95"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42"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42"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50.25"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8.75"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57"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63"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63"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42"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48.75"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63"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42"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63"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42"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42"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34.5"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63"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34.5"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42"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63"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63"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48.75"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42"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63"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63"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57"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42"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63"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63"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42"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42"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42"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63"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63"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48.75"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42"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63"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37.5"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37.5"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53.25"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53.25"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42"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42"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42"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2"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8.75"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63"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63"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42"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41.25"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63"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1.25"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42"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2"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63"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63"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24.95"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50.25"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42"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42"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63"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24.95"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24.95"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42"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71.25"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71.25"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42"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71.25"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56.25"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71.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71.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55.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42"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56.25"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2"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4.25"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4.25"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4.25"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4.25"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83" customFormat="1" ht="50.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58.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49.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42"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54"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51"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47.2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42"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42"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63"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54"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68.25"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54"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51"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6.25"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42"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48.75"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51"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1"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42"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42"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2"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66"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56.25"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51"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65.2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51"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42"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48.75"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48.75"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8.7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2"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2"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2"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8.75"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8.75"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2"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2"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24.95"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51"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42"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42"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51.75"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7.25"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6.25"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8.75"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1"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2"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1"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51"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1"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42"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4"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54"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1"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4"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42"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1"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1"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4"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42"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1"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56.25"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42"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6.25"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6.25"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49.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6.25"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56.2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42"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42"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56.25"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42"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4"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51"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42"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1"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42"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54"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54"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1"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51"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4"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49.5"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42"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56.25"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42"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51"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54"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45.75"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72"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51"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54"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69"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42"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54"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54"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42"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42"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42"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54"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61.5"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61.5"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51"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54"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4"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60"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69"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54"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24.95"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24.95"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42"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51"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54"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4"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42"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49.5"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24.95"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4"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4"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45.75"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54"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45.75"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40.5"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40.5"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9.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51"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51"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42"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5.75"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54"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2"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54"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54"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54"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42"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42"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45.75"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2"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0.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54"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2"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42"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54"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0.5"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42"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0.5"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54"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40.5"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9.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2"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24.9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24.95"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42"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51"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2"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42"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42"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54"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6.5"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4"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54"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1"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42"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51"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1"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42"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24.95"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51"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42"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54"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24.95"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49.5"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42"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42"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5"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53.25"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2"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49.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2"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9.5"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27"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59.25"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42"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2"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9.5"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5"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5"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2"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5"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53.2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2"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53.2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6.5"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65.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55.5"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42"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2"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42"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2"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53.25"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9.5"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42"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53.2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2"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53.25"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9.5"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53.2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42"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9.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9.5"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57.7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9.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2"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2"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2"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9.5"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5"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5"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470" customFormat="1" ht="14.25" x14ac:dyDescent="0.15">
      <c r="A1003" s="467"/>
      <c r="B1003" s="468"/>
      <c r="C1003" s="469"/>
      <c r="J1003" s="1"/>
      <c r="V1003" s="471"/>
      <c r="W1003" s="1"/>
      <c r="X1003" s="1"/>
      <c r="Y1003" s="1"/>
      <c r="Z1003" s="1"/>
      <c r="AA1003" s="1"/>
      <c r="AB1003" s="1"/>
      <c r="AC1003" s="1"/>
      <c r="AG1003" s="493"/>
      <c r="AH1003" s="872"/>
      <c r="AI1003" s="873"/>
      <c r="AM1003" s="472"/>
      <c r="AN1003" s="472"/>
      <c r="AO1003" s="472"/>
    </row>
  </sheetData>
  <mergeCells count="72">
    <mergeCell ref="AC1:AD1"/>
    <mergeCell ref="AE1:AG1"/>
    <mergeCell ref="A1:C1"/>
    <mergeCell ref="X2:Y2"/>
    <mergeCell ref="E1:F1"/>
    <mergeCell ref="H1:J1"/>
    <mergeCell ref="L1:N1"/>
    <mergeCell ref="Z1:AA1"/>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U3:AH3"/>
    <mergeCell ref="AJ3:AJ4"/>
    <mergeCell ref="AK3:AK4"/>
    <mergeCell ref="AL3:AL4"/>
    <mergeCell ref="AM3:AM4"/>
    <mergeCell ref="C28:F28"/>
    <mergeCell ref="C6:F6"/>
    <mergeCell ref="C8:F8"/>
    <mergeCell ref="C10:F10"/>
    <mergeCell ref="C12:F12"/>
    <mergeCell ref="C14:F14"/>
    <mergeCell ref="C16:F16"/>
    <mergeCell ref="C18:F18"/>
    <mergeCell ref="C20:F20"/>
    <mergeCell ref="C22:F22"/>
    <mergeCell ref="C24:F24"/>
    <mergeCell ref="C26:F26"/>
    <mergeCell ref="C52:F52"/>
    <mergeCell ref="C30:F30"/>
    <mergeCell ref="C32:F32"/>
    <mergeCell ref="C34:F34"/>
    <mergeCell ref="C36:F36"/>
    <mergeCell ref="C38:F38"/>
    <mergeCell ref="C40:F40"/>
    <mergeCell ref="C42:F42"/>
    <mergeCell ref="C44:F44"/>
    <mergeCell ref="C46:F46"/>
    <mergeCell ref="C48:F48"/>
    <mergeCell ref="C50:F50"/>
    <mergeCell ref="C54:F54"/>
    <mergeCell ref="C56:F56"/>
    <mergeCell ref="F61:G61"/>
    <mergeCell ref="C62:F62"/>
    <mergeCell ref="C60:F60"/>
    <mergeCell ref="C58:F58"/>
    <mergeCell ref="AH1003:AI1003"/>
    <mergeCell ref="C66:F66"/>
    <mergeCell ref="C64:F64"/>
    <mergeCell ref="C81:F81"/>
    <mergeCell ref="C83:F83"/>
    <mergeCell ref="C85:F85"/>
    <mergeCell ref="C88:F88"/>
    <mergeCell ref="C79:F79"/>
    <mergeCell ref="C69:F69"/>
    <mergeCell ref="C71:F71"/>
    <mergeCell ref="C73:F73"/>
    <mergeCell ref="C75:F75"/>
    <mergeCell ref="C77:F77"/>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FFFF00"/>
    <pageSetUpPr fitToPage="1"/>
  </sheetPr>
  <dimension ref="A1:AU1007"/>
  <sheetViews>
    <sheetView showZeros="0" view="pageBreakPreview" zoomScale="80" zoomScaleNormal="100" zoomScaleSheetLayoutView="80" workbookViewId="0">
      <pane xSplit="20" ySplit="2" topLeftCell="U3" activePane="bottomRight" state="frozen"/>
      <selection activeCell="B7" sqref="B7:B74"/>
      <selection pane="topRight" activeCell="B7" sqref="B7:B74"/>
      <selection pane="bottomLeft" activeCell="B7" sqref="B7:B74"/>
      <selection pane="bottomRight" activeCell="Z2" sqref="Z2:AA2"/>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1912</v>
      </c>
      <c r="B1" s="888"/>
      <c r="C1" s="889"/>
      <c r="D1" s="3" t="s">
        <v>1567</v>
      </c>
      <c r="E1" s="809">
        <v>15145562000</v>
      </c>
      <c r="F1" s="810"/>
      <c r="G1" s="4" t="s">
        <v>1</v>
      </c>
      <c r="H1" s="811">
        <v>17423684000</v>
      </c>
      <c r="I1" s="812"/>
      <c r="J1" s="813"/>
      <c r="K1" s="5" t="s">
        <v>2</v>
      </c>
      <c r="L1" s="811">
        <v>0</v>
      </c>
      <c r="M1" s="812"/>
      <c r="N1" s="814"/>
      <c r="O1" s="6" t="s">
        <v>2105</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15397653000</v>
      </c>
      <c r="F2" s="837"/>
      <c r="G2" s="10" t="s">
        <v>8</v>
      </c>
      <c r="H2" s="836">
        <f>E2</f>
        <v>15397653000</v>
      </c>
      <c r="I2" s="838"/>
      <c r="J2" s="837"/>
      <c r="K2" s="11" t="s">
        <v>9</v>
      </c>
      <c r="L2" s="839">
        <f>H2*3</f>
        <v>46192959000</v>
      </c>
      <c r="M2" s="840"/>
      <c r="N2" s="12" t="s">
        <v>1089</v>
      </c>
      <c r="O2" s="13" t="s">
        <v>10</v>
      </c>
      <c r="P2" s="841">
        <v>46022.5625</v>
      </c>
      <c r="Q2" s="841"/>
      <c r="R2" s="841"/>
      <c r="S2" s="841"/>
      <c r="T2" s="841"/>
      <c r="U2" s="670" t="s">
        <v>1344</v>
      </c>
      <c r="V2" s="14"/>
      <c r="W2" s="15"/>
      <c r="X2" s="846" t="s">
        <v>11</v>
      </c>
      <c r="Y2" s="846"/>
      <c r="Z2" s="816">
        <v>9792941000</v>
      </c>
      <c r="AA2" s="817"/>
      <c r="AB2" s="668"/>
      <c r="AC2" s="818">
        <f>H1</f>
        <v>17423684000</v>
      </c>
      <c r="AD2" s="819"/>
      <c r="AE2" s="885">
        <f>Z2/AC2</f>
        <v>0.56204767028603131</v>
      </c>
      <c r="AF2" s="886"/>
      <c r="AG2" s="887"/>
      <c r="AI2" s="16"/>
      <c r="AJ2" s="17"/>
      <c r="AK2" s="17"/>
      <c r="AL2" s="17" t="s">
        <v>2106</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2184</v>
      </c>
      <c r="C5" s="665" t="s">
        <v>1493</v>
      </c>
      <c r="D5" s="80" t="s">
        <v>2168</v>
      </c>
      <c r="E5" s="80"/>
      <c r="F5" s="104"/>
      <c r="G5" s="46"/>
      <c r="H5" s="47" t="s">
        <v>1735</v>
      </c>
      <c r="I5" s="48">
        <v>0.75</v>
      </c>
      <c r="J5" s="49">
        <v>0.25</v>
      </c>
      <c r="K5" s="49"/>
      <c r="L5" s="49"/>
      <c r="M5" s="49"/>
      <c r="N5" s="50">
        <f>SUM(I5:M5)</f>
        <v>1</v>
      </c>
      <c r="O5" s="51"/>
      <c r="P5" s="52">
        <v>8</v>
      </c>
      <c r="Q5" s="53">
        <v>8</v>
      </c>
      <c r="R5" s="53"/>
      <c r="S5" s="53"/>
      <c r="T5" s="53"/>
      <c r="U5" s="54">
        <f>ROUND(((P5*I5)+(Q5*J5)+(R5*K5)+(S5*L5)+(T5*M5)),3)</f>
        <v>8</v>
      </c>
      <c r="V5" s="55">
        <f>IF(U5&gt;=8,8,U5)</f>
        <v>8</v>
      </c>
      <c r="W5" s="57">
        <v>59183685000</v>
      </c>
      <c r="X5" s="57">
        <v>14932933000</v>
      </c>
      <c r="Y5" s="57"/>
      <c r="Z5" s="57"/>
      <c r="AA5" s="57"/>
      <c r="AB5" s="476">
        <f>(((((W5*I5)+(X5*J5)+(Y5*K5)+(Z5*L5)+(AA5*M5))/$L$2)))</f>
        <v>1.0417387853417228</v>
      </c>
      <c r="AC5" s="536">
        <f>ROUND(12*AB5,3)</f>
        <v>12.500999999999999</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674">
        <v>93.38</v>
      </c>
      <c r="Q6" s="53">
        <v>88</v>
      </c>
      <c r="R6" s="53"/>
      <c r="S6" s="53"/>
      <c r="T6" s="54"/>
      <c r="U6" s="496">
        <f>(I5*P6)+(J5*Q6)+(K5*R6)+(L5*S6)</f>
        <v>92.034999999999997</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2184</v>
      </c>
      <c r="C7" s="579" t="s">
        <v>1353</v>
      </c>
      <c r="D7" s="117" t="s">
        <v>1350</v>
      </c>
      <c r="E7" s="45"/>
      <c r="F7" s="80"/>
      <c r="G7" s="46"/>
      <c r="H7" s="47" t="s">
        <v>1735</v>
      </c>
      <c r="I7" s="48">
        <v>0.74</v>
      </c>
      <c r="J7" s="49">
        <v>0.26</v>
      </c>
      <c r="K7" s="49"/>
      <c r="L7" s="217"/>
      <c r="M7" s="49"/>
      <c r="N7" s="50">
        <f>SUM(I7:M7)</f>
        <v>1</v>
      </c>
      <c r="O7" s="51"/>
      <c r="P7" s="52">
        <v>8</v>
      </c>
      <c r="Q7" s="53">
        <v>8</v>
      </c>
      <c r="R7" s="53"/>
      <c r="S7" s="53"/>
      <c r="T7" s="53"/>
      <c r="U7" s="54">
        <f>ROUND(((P7*I7)+(Q7*J7)+(R7*K7)+(S7*L7)+(T7*M7)),3)</f>
        <v>8</v>
      </c>
      <c r="V7" s="55">
        <f>IF(U7&gt;=8,8,U7)</f>
        <v>8</v>
      </c>
      <c r="W7" s="57">
        <v>39361754000</v>
      </c>
      <c r="X7" s="57">
        <v>78106522000</v>
      </c>
      <c r="Y7" s="57"/>
      <c r="Z7" s="57"/>
      <c r="AA7" s="57"/>
      <c r="AB7" s="476">
        <f>(((((W7*I7)+(X7*J7)+(Y7*K7)+(Z7*L7)+(AA7*M7))/$L$2)))</f>
        <v>1.0701932664672986</v>
      </c>
      <c r="AC7" s="536">
        <f>ROUND(12*AB7,3)</f>
        <v>12.842000000000001</v>
      </c>
      <c r="AD7" s="488">
        <f>IF(AC7&gt;=12,12,AC7)</f>
        <v>12</v>
      </c>
      <c r="AE7" s="182"/>
      <c r="AF7" s="59">
        <v>0.3</v>
      </c>
      <c r="AG7" s="699">
        <v>20</v>
      </c>
      <c r="AH7" s="60">
        <f>V7+AD7+AG7+AE7+AF7</f>
        <v>40.299999999999997</v>
      </c>
      <c r="AI7" s="55">
        <f>IF(AH7&gt;=40,40,AH7)</f>
        <v>40</v>
      </c>
      <c r="AJ7" s="61"/>
      <c r="AK7" s="62"/>
      <c r="AL7" s="63"/>
      <c r="AM7" s="64">
        <f>100%+AL7</f>
        <v>1</v>
      </c>
      <c r="AN7" s="65">
        <f>ROUNDUP((($E$2*AM7-$AN$4)*AJ7+$AN$4),-3)</f>
        <v>0</v>
      </c>
      <c r="AO7" s="66"/>
    </row>
    <row r="8" spans="1:41" s="22" customFormat="1" ht="26.25" customHeight="1" x14ac:dyDescent="0.15">
      <c r="A8" s="177"/>
      <c r="B8" s="241"/>
      <c r="C8" s="843" t="s">
        <v>1171</v>
      </c>
      <c r="D8" s="844"/>
      <c r="E8" s="844"/>
      <c r="F8" s="845"/>
      <c r="G8" s="46"/>
      <c r="H8" s="47"/>
      <c r="I8" s="172"/>
      <c r="J8" s="217"/>
      <c r="K8" s="217"/>
      <c r="L8" s="217"/>
      <c r="M8" s="217"/>
      <c r="N8" s="50"/>
      <c r="O8" s="51"/>
      <c r="P8" s="674">
        <v>90.73</v>
      </c>
      <c r="Q8" s="53">
        <v>88</v>
      </c>
      <c r="R8" s="54"/>
      <c r="S8" s="54"/>
      <c r="T8" s="54"/>
      <c r="U8" s="496">
        <f>(I7*P8)+(J7*Q8)+(K7*R8)+(L7*S8)</f>
        <v>90.020200000000017</v>
      </c>
      <c r="V8" s="55"/>
      <c r="W8" s="57"/>
      <c r="X8" s="57"/>
      <c r="Y8" s="57"/>
      <c r="Z8" s="57"/>
      <c r="AA8" s="57"/>
      <c r="AB8" s="476"/>
      <c r="AC8" s="536"/>
      <c r="AD8" s="478"/>
      <c r="AE8" s="59"/>
      <c r="AF8" s="59"/>
      <c r="AG8" s="263"/>
      <c r="AH8" s="60"/>
      <c r="AI8" s="55"/>
      <c r="AJ8" s="61"/>
      <c r="AK8" s="62"/>
      <c r="AL8" s="63"/>
      <c r="AM8" s="64"/>
      <c r="AN8" s="65"/>
      <c r="AO8" s="66"/>
    </row>
    <row r="9" spans="1:41" s="22" customFormat="1" ht="52.5" customHeight="1" x14ac:dyDescent="0.15">
      <c r="A9" s="43">
        <v>3</v>
      </c>
      <c r="B9" s="256" t="s">
        <v>2184</v>
      </c>
      <c r="C9" s="45" t="s">
        <v>1475</v>
      </c>
      <c r="D9" s="71" t="s">
        <v>2133</v>
      </c>
      <c r="E9" s="71" t="s">
        <v>2568</v>
      </c>
      <c r="F9" s="45" t="s">
        <v>2150</v>
      </c>
      <c r="G9" s="83" t="s">
        <v>2096</v>
      </c>
      <c r="H9" s="47" t="s">
        <v>1735</v>
      </c>
      <c r="I9" s="48">
        <v>0.5</v>
      </c>
      <c r="J9" s="49">
        <v>0.2</v>
      </c>
      <c r="K9" s="49">
        <v>0.2</v>
      </c>
      <c r="L9" s="49">
        <v>0.1</v>
      </c>
      <c r="M9" s="49"/>
      <c r="N9" s="50">
        <f>SUM(I9:M9)</f>
        <v>0.99999999999999989</v>
      </c>
      <c r="O9" s="51"/>
      <c r="P9" s="52">
        <v>8</v>
      </c>
      <c r="Q9" s="53">
        <v>8</v>
      </c>
      <c r="R9" s="53">
        <v>8</v>
      </c>
      <c r="S9" s="53">
        <v>8</v>
      </c>
      <c r="T9" s="53"/>
      <c r="U9" s="54">
        <f>ROUND(((P9*I9)+(Q9*J9)+(R9*K9)+(S9*L9)+(T9*M9)),3)</f>
        <v>8</v>
      </c>
      <c r="V9" s="55">
        <f>IF(U9&gt;=8,8,U9)</f>
        <v>8</v>
      </c>
      <c r="W9" s="57">
        <v>122548884000</v>
      </c>
      <c r="X9" s="57">
        <v>7702371000</v>
      </c>
      <c r="Y9" s="57">
        <v>8792286000</v>
      </c>
      <c r="Z9" s="57">
        <v>3664456000</v>
      </c>
      <c r="AA9" s="57"/>
      <c r="AB9" s="476">
        <f>(((((W9*I9)+(X9*J9)+(Y9*K9)+(Z9*L9)+(AA9*M9))/$L$2)))</f>
        <v>1.4058380412478013</v>
      </c>
      <c r="AC9" s="536">
        <f>ROUND(12*AB9,3)</f>
        <v>16.87</v>
      </c>
      <c r="AD9" s="488">
        <f>IF(AC9&gt;=12,12,AC9)</f>
        <v>12</v>
      </c>
      <c r="AE9" s="59"/>
      <c r="AF9" s="59">
        <v>0.3</v>
      </c>
      <c r="AG9" s="699">
        <v>20</v>
      </c>
      <c r="AH9" s="60">
        <f>V9+AD9+AG9+AE9+AF9</f>
        <v>40.299999999999997</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46"/>
      <c r="H10" s="47"/>
      <c r="I10" s="172"/>
      <c r="J10" s="217"/>
      <c r="K10" s="217"/>
      <c r="L10" s="217"/>
      <c r="M10" s="217"/>
      <c r="N10" s="50"/>
      <c r="O10" s="51"/>
      <c r="P10" s="674">
        <v>94.48</v>
      </c>
      <c r="Q10" s="54">
        <v>88</v>
      </c>
      <c r="R10" s="54">
        <v>88</v>
      </c>
      <c r="S10" s="54">
        <v>88</v>
      </c>
      <c r="T10" s="54"/>
      <c r="U10" s="496">
        <f>(I9*P10)+(J9*Q10)+(K9*R10)+(L9*S10)</f>
        <v>91.24</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48.75" customHeight="1" x14ac:dyDescent="0.15">
      <c r="A11" s="43">
        <v>4</v>
      </c>
      <c r="B11" s="256" t="s">
        <v>2184</v>
      </c>
      <c r="C11" s="73" t="s">
        <v>1367</v>
      </c>
      <c r="D11" s="77" t="s">
        <v>2134</v>
      </c>
      <c r="E11" s="691"/>
      <c r="F11" s="691"/>
      <c r="G11" s="80"/>
      <c r="H11" s="47" t="s">
        <v>1735</v>
      </c>
      <c r="I11" s="48">
        <v>0.51</v>
      </c>
      <c r="J11" s="49">
        <v>0.49</v>
      </c>
      <c r="K11" s="49"/>
      <c r="L11" s="217"/>
      <c r="M11" s="217"/>
      <c r="N11" s="50">
        <f>SUM(I11:M11)</f>
        <v>1</v>
      </c>
      <c r="O11" s="51"/>
      <c r="P11" s="52">
        <v>8</v>
      </c>
      <c r="Q11" s="53">
        <v>8</v>
      </c>
      <c r="R11" s="53"/>
      <c r="S11" s="53"/>
      <c r="T11" s="53"/>
      <c r="U11" s="54">
        <f>ROUND(((P11*I11)+(Q11*J11)+(R11*K11)+(S11*L11)+(T11*M11)),3)</f>
        <v>8</v>
      </c>
      <c r="V11" s="55">
        <f>IF(U11&gt;=8,8,U11)</f>
        <v>8</v>
      </c>
      <c r="W11" s="57">
        <v>227887155000</v>
      </c>
      <c r="X11" s="57">
        <v>18685183000</v>
      </c>
      <c r="Y11" s="57"/>
      <c r="Z11" s="57"/>
      <c r="AA11" s="57"/>
      <c r="AB11" s="476">
        <f>(((((W11*I11)+(X11*J11)+(Y11*K11)+(Z11*L11)+(AA11*M11))/$L$2)))</f>
        <v>2.7142272639429743</v>
      </c>
      <c r="AC11" s="536">
        <f>ROUND(12*AB11,3)</f>
        <v>32.570999999999998</v>
      </c>
      <c r="AD11" s="488">
        <f>IF(AC11&gt;=12,12,AC11)</f>
        <v>12</v>
      </c>
      <c r="AE11" s="59"/>
      <c r="AF11" s="59">
        <v>0.3</v>
      </c>
      <c r="AG11" s="699">
        <v>20</v>
      </c>
      <c r="AH11" s="60">
        <f>V11+AD11+AG11+AE11+AF11</f>
        <v>40.299999999999997</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217"/>
      <c r="N12" s="50"/>
      <c r="O12" s="51"/>
      <c r="P12" s="234">
        <v>88</v>
      </c>
      <c r="Q12" s="676">
        <v>92.52</v>
      </c>
      <c r="R12" s="54"/>
      <c r="S12" s="54"/>
      <c r="T12" s="54"/>
      <c r="U12" s="496">
        <f>(I11*P12)+(J11*Q12)+(K11*R12)+(L11*S12)</f>
        <v>90.214799999999997</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54" customHeight="1" x14ac:dyDescent="0.15">
      <c r="A13" s="43">
        <v>5</v>
      </c>
      <c r="B13" s="256" t="s">
        <v>2184</v>
      </c>
      <c r="C13" s="665" t="s">
        <v>2151</v>
      </c>
      <c r="D13" s="117" t="s">
        <v>1480</v>
      </c>
      <c r="E13" s="45" t="s">
        <v>2131</v>
      </c>
      <c r="F13" s="45"/>
      <c r="G13" s="542"/>
      <c r="H13" s="47" t="s">
        <v>1735</v>
      </c>
      <c r="I13" s="48">
        <v>0.5</v>
      </c>
      <c r="J13" s="49">
        <v>0.4</v>
      </c>
      <c r="K13" s="49">
        <v>0.1</v>
      </c>
      <c r="L13" s="49"/>
      <c r="M13" s="49"/>
      <c r="N13" s="50">
        <f>SUM(I13:M13)</f>
        <v>1</v>
      </c>
      <c r="O13" s="51"/>
      <c r="P13" s="52">
        <v>8</v>
      </c>
      <c r="Q13" s="53">
        <v>8</v>
      </c>
      <c r="R13" s="53">
        <v>8</v>
      </c>
      <c r="S13" s="53"/>
      <c r="T13" s="53"/>
      <c r="U13" s="54">
        <f>ROUND(((P13*I13)+(Q13*J13)+(R13*K13)+(S13*L13)+(T13*M13)),3)</f>
        <v>8</v>
      </c>
      <c r="V13" s="55">
        <f>IF(U13&gt;=8,8,U13)</f>
        <v>8</v>
      </c>
      <c r="W13" s="57">
        <v>15345190000</v>
      </c>
      <c r="X13" s="57">
        <v>328448752000</v>
      </c>
      <c r="Y13" s="57">
        <v>8970168000</v>
      </c>
      <c r="Z13" s="57"/>
      <c r="AA13" s="57"/>
      <c r="AB13" s="476">
        <f>(((((W13*I13)+(X13*J13)+(Y13*K13)+(Z13*L13)+(AA13*M13))/$L$2)))</f>
        <v>3.0296632999847444</v>
      </c>
      <c r="AC13" s="536">
        <f>ROUND(12*AB13,3)</f>
        <v>36.356000000000002</v>
      </c>
      <c r="AD13" s="488">
        <f>IF(AC13&gt;=12,12,AC13)</f>
        <v>12</v>
      </c>
      <c r="AE13" s="59"/>
      <c r="AF13" s="59">
        <v>0.3</v>
      </c>
      <c r="AG13" s="699">
        <v>20</v>
      </c>
      <c r="AH13" s="60">
        <f>V13+AD13+AG13+AE13+AF13</f>
        <v>40.299999999999997</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1171</v>
      </c>
      <c r="D14" s="844"/>
      <c r="E14" s="844"/>
      <c r="F14" s="845"/>
      <c r="G14" s="46"/>
      <c r="H14" s="47"/>
      <c r="I14" s="172"/>
      <c r="J14" s="217"/>
      <c r="K14" s="217"/>
      <c r="L14" s="217"/>
      <c r="M14" s="217"/>
      <c r="N14" s="50"/>
      <c r="O14" s="51"/>
      <c r="P14" s="234">
        <v>88</v>
      </c>
      <c r="Q14" s="676">
        <v>93.38</v>
      </c>
      <c r="R14" s="54">
        <v>88</v>
      </c>
      <c r="S14" s="54"/>
      <c r="T14" s="54"/>
      <c r="U14" s="496">
        <f>(I13*P14)+(J13*Q14)+(K13*R14)+(L13*S14)</f>
        <v>90.152000000000001</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64.5" customHeight="1" x14ac:dyDescent="0.15">
      <c r="A15" s="43">
        <v>6</v>
      </c>
      <c r="B15" s="256" t="s">
        <v>2184</v>
      </c>
      <c r="C15" s="80" t="s">
        <v>2056</v>
      </c>
      <c r="D15" s="67" t="s">
        <v>2140</v>
      </c>
      <c r="E15" s="71" t="s">
        <v>2139</v>
      </c>
      <c r="F15" s="45" t="s">
        <v>2142</v>
      </c>
      <c r="G15" s="46"/>
      <c r="H15" s="47" t="s">
        <v>1735</v>
      </c>
      <c r="I15" s="48">
        <v>0.5</v>
      </c>
      <c r="J15" s="49">
        <v>0.3</v>
      </c>
      <c r="K15" s="49">
        <v>0.1</v>
      </c>
      <c r="L15" s="49">
        <v>0.1</v>
      </c>
      <c r="M15" s="49"/>
      <c r="N15" s="50">
        <f>SUM(I15:M15)</f>
        <v>1</v>
      </c>
      <c r="O15" s="51"/>
      <c r="P15" s="52">
        <v>8</v>
      </c>
      <c r="Q15" s="52">
        <v>8</v>
      </c>
      <c r="R15" s="53">
        <v>8</v>
      </c>
      <c r="S15" s="53">
        <v>8</v>
      </c>
      <c r="T15" s="53"/>
      <c r="U15" s="54">
        <f>ROUND(((P15*I15)+(Q15*J15)+(R15*K15)+(S15*L15)+(T15*M15)),3)</f>
        <v>8</v>
      </c>
      <c r="V15" s="55">
        <f>IF(U15&gt;=8,8,U15)</f>
        <v>8</v>
      </c>
      <c r="W15" s="57">
        <v>816103333000</v>
      </c>
      <c r="X15" s="57">
        <v>7163013000</v>
      </c>
      <c r="Y15" s="57">
        <v>1643469000</v>
      </c>
      <c r="Z15" s="57">
        <v>39588420000</v>
      </c>
      <c r="AA15" s="57"/>
      <c r="AB15" s="476">
        <f>(((((W15*I15)+(X15*J15)+(Y15*K15)+(Z15*L15)+(AA15*M15))/$L$2)))</f>
        <v>8.9694137000403025</v>
      </c>
      <c r="AC15" s="536">
        <f>ROUND(12*AB15,3)</f>
        <v>107.633</v>
      </c>
      <c r="AD15" s="488">
        <f>IF(AC15&gt;=12,12,AC15)</f>
        <v>12</v>
      </c>
      <c r="AE15" s="59"/>
      <c r="AF15" s="59">
        <v>0.3</v>
      </c>
      <c r="AG15" s="699">
        <v>20</v>
      </c>
      <c r="AH15" s="60">
        <f>V15+AD15+AG15+AE15+AF15</f>
        <v>40.299999999999997</v>
      </c>
      <c r="AI15" s="55">
        <f>IF(AH15&gt;=40,40,AH15)</f>
        <v>40</v>
      </c>
      <c r="AJ15" s="61"/>
      <c r="AK15" s="62"/>
      <c r="AL15" s="63"/>
      <c r="AM15" s="64"/>
      <c r="AN15" s="65"/>
      <c r="AO15" s="66"/>
    </row>
    <row r="16" spans="1:41" s="22" customFormat="1" ht="26.25" customHeight="1" x14ac:dyDescent="0.15">
      <c r="A16" s="177"/>
      <c r="B16" s="241"/>
      <c r="C16" s="843" t="s">
        <v>1171</v>
      </c>
      <c r="D16" s="844"/>
      <c r="E16" s="844"/>
      <c r="F16" s="845"/>
      <c r="G16" s="46"/>
      <c r="H16" s="47"/>
      <c r="I16" s="172"/>
      <c r="J16" s="217"/>
      <c r="K16" s="217"/>
      <c r="L16" s="217"/>
      <c r="M16" s="217"/>
      <c r="N16" s="50"/>
      <c r="O16" s="51"/>
      <c r="P16" s="676">
        <v>89.67</v>
      </c>
      <c r="Q16" s="676">
        <v>92.92</v>
      </c>
      <c r="R16" s="54">
        <v>88</v>
      </c>
      <c r="S16" s="54">
        <v>88</v>
      </c>
      <c r="T16" s="54"/>
      <c r="U16" s="496">
        <f>(I15*P16)+(J15*Q16)+(K15*R16)+(L15*S16)</f>
        <v>90.310999999999993</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2184</v>
      </c>
      <c r="C17" s="45" t="s">
        <v>2064</v>
      </c>
      <c r="D17" s="67" t="s">
        <v>2138</v>
      </c>
      <c r="E17" s="67" t="s">
        <v>2165</v>
      </c>
      <c r="F17" s="706" t="s">
        <v>1346</v>
      </c>
      <c r="G17" s="46"/>
      <c r="H17" s="47" t="s">
        <v>1735</v>
      </c>
      <c r="I17" s="48">
        <v>0.5</v>
      </c>
      <c r="J17" s="49">
        <v>0.21</v>
      </c>
      <c r="K17" s="49">
        <v>0.19</v>
      </c>
      <c r="L17" s="49">
        <v>0.1</v>
      </c>
      <c r="M17" s="49"/>
      <c r="N17" s="50">
        <f>SUM(I17:M17)</f>
        <v>0.99999999999999989</v>
      </c>
      <c r="O17" s="51"/>
      <c r="P17" s="52">
        <v>8</v>
      </c>
      <c r="Q17" s="52">
        <v>8</v>
      </c>
      <c r="R17" s="53">
        <v>8</v>
      </c>
      <c r="S17" s="53">
        <v>8</v>
      </c>
      <c r="T17" s="53"/>
      <c r="U17" s="54">
        <f>ROUND(((P17*I17)+(Q17*J17)+(R17*K17)+(S17*L17)+(T17*M17)),3)</f>
        <v>8</v>
      </c>
      <c r="V17" s="55">
        <f>IF(U17&gt;=8,8,U17)</f>
        <v>8</v>
      </c>
      <c r="W17" s="57">
        <v>56901144000</v>
      </c>
      <c r="X17" s="57">
        <v>14643377000</v>
      </c>
      <c r="Y17" s="57">
        <v>20418317000</v>
      </c>
      <c r="Z17" s="57">
        <v>130509297000</v>
      </c>
      <c r="AA17" s="57"/>
      <c r="AB17" s="476">
        <f>(((((W17*I17)+(X17*J17)+(Y17*K17)+(Z17*L17)+(AA17*M17))/$L$2)))</f>
        <v>1.0489930099520146</v>
      </c>
      <c r="AC17" s="536">
        <f>ROUND(12*AB17,3)</f>
        <v>12.587999999999999</v>
      </c>
      <c r="AD17" s="488">
        <f>IF(AC17&gt;=12,12,AC17)</f>
        <v>12</v>
      </c>
      <c r="AE17" s="59"/>
      <c r="AF17" s="59">
        <v>0.3</v>
      </c>
      <c r="AG17" s="699">
        <v>20</v>
      </c>
      <c r="AH17" s="60">
        <f>V17+AD17+AG17+AE17+AF17</f>
        <v>40.299999999999997</v>
      </c>
      <c r="AI17" s="55">
        <f>IF(AH17&gt;=40,40,AH17)</f>
        <v>40</v>
      </c>
      <c r="AJ17" s="61"/>
      <c r="AK17" s="62"/>
      <c r="AL17" s="63"/>
      <c r="AM17" s="64"/>
      <c r="AN17" s="65"/>
      <c r="AO17" s="66"/>
    </row>
    <row r="18" spans="1:41" s="22" customFormat="1" ht="26.25" customHeight="1" x14ac:dyDescent="0.15">
      <c r="A18" s="177"/>
      <c r="B18" s="241"/>
      <c r="C18" s="843" t="s">
        <v>1171</v>
      </c>
      <c r="D18" s="844"/>
      <c r="E18" s="844"/>
      <c r="F18" s="845"/>
      <c r="G18" s="46"/>
      <c r="H18" s="47"/>
      <c r="I18" s="172"/>
      <c r="J18" s="217"/>
      <c r="K18" s="217"/>
      <c r="L18" s="217"/>
      <c r="M18" s="217"/>
      <c r="N18" s="50"/>
      <c r="O18" s="51"/>
      <c r="P18" s="674">
        <v>90.67</v>
      </c>
      <c r="Q18" s="676">
        <v>91.63</v>
      </c>
      <c r="R18" s="54">
        <v>88</v>
      </c>
      <c r="S18" s="54">
        <v>88</v>
      </c>
      <c r="T18" s="54"/>
      <c r="U18" s="496">
        <f>(I17*P18)+(J17*Q18)+(K17*R18)+(L17*S18)</f>
        <v>90.09729999999999</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53.25" customHeight="1" x14ac:dyDescent="0.15">
      <c r="A19" s="43">
        <v>8</v>
      </c>
      <c r="B19" s="256" t="s">
        <v>2184</v>
      </c>
      <c r="C19" s="45" t="s">
        <v>2132</v>
      </c>
      <c r="D19" s="67" t="s">
        <v>1359</v>
      </c>
      <c r="E19" s="45"/>
      <c r="F19" s="45"/>
      <c r="G19" s="46"/>
      <c r="H19" s="679" t="s">
        <v>2175</v>
      </c>
      <c r="I19" s="48">
        <v>0.5</v>
      </c>
      <c r="J19" s="49">
        <v>0.5</v>
      </c>
      <c r="K19" s="49"/>
      <c r="L19" s="49"/>
      <c r="M19" s="49"/>
      <c r="N19" s="50">
        <f>SUM(I19:M19)</f>
        <v>1</v>
      </c>
      <c r="O19" s="51"/>
      <c r="P19" s="52">
        <v>8</v>
      </c>
      <c r="Q19" s="52">
        <v>8</v>
      </c>
      <c r="R19" s="53"/>
      <c r="S19" s="53"/>
      <c r="T19" s="53"/>
      <c r="U19" s="54">
        <f>ROUND(((P19*I19)+(Q19*J19)+(R19*K19)+(S19*L19)+(T19*M19)),3)</f>
        <v>8</v>
      </c>
      <c r="V19" s="55">
        <f>IF(U19&gt;=8,8,U19)</f>
        <v>8</v>
      </c>
      <c r="W19" s="57">
        <v>19935836000</v>
      </c>
      <c r="X19" s="57">
        <v>103344394000</v>
      </c>
      <c r="Y19" s="57"/>
      <c r="Z19" s="57"/>
      <c r="AA19" s="57"/>
      <c r="AB19" s="476">
        <f>(((((W19*I19)+(X19*J19)+(Y19*K19)+(Z19*L19)+(AA19*M19))/$L$2)))</f>
        <v>1.3344049901631112</v>
      </c>
      <c r="AC19" s="536">
        <f>ROUND(12*AB19,3)</f>
        <v>16.013000000000002</v>
      </c>
      <c r="AD19" s="488">
        <f>IF(AC19&gt;=12,12,AC19)</f>
        <v>12</v>
      </c>
      <c r="AE19" s="59"/>
      <c r="AF19" s="59">
        <v>0.3</v>
      </c>
      <c r="AG19" s="699">
        <v>20</v>
      </c>
      <c r="AH19" s="60">
        <f>V19+AD19+AG19+AE19+AF19</f>
        <v>40.299999999999997</v>
      </c>
      <c r="AI19" s="55">
        <f>IF(AH19&gt;=40,40,AH19)</f>
        <v>40</v>
      </c>
      <c r="AJ19" s="61"/>
      <c r="AK19" s="62"/>
      <c r="AL19" s="63"/>
      <c r="AM19" s="64"/>
      <c r="AN19" s="65"/>
      <c r="AO19" s="66"/>
    </row>
    <row r="20" spans="1:41" s="22" customFormat="1" ht="26.25" customHeight="1" x14ac:dyDescent="0.15">
      <c r="A20" s="177"/>
      <c r="B20" s="241"/>
      <c r="C20" s="843" t="s">
        <v>1171</v>
      </c>
      <c r="D20" s="844"/>
      <c r="E20" s="844"/>
      <c r="F20" s="845"/>
      <c r="G20" s="46"/>
      <c r="H20" s="47"/>
      <c r="I20" s="172"/>
      <c r="J20" s="217"/>
      <c r="K20" s="217"/>
      <c r="L20" s="217"/>
      <c r="M20" s="217"/>
      <c r="N20" s="50"/>
      <c r="O20" s="51"/>
      <c r="P20" s="676">
        <v>92.23</v>
      </c>
      <c r="Q20" s="54">
        <v>88</v>
      </c>
      <c r="R20" s="54"/>
      <c r="S20" s="54"/>
      <c r="T20" s="54"/>
      <c r="U20" s="496">
        <f>(I19*P20)+(J19*Q20)+(K19*R20)+(L19*S20)</f>
        <v>90.115000000000009</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48.75" customHeight="1" x14ac:dyDescent="0.15">
      <c r="A21" s="43">
        <v>9</v>
      </c>
      <c r="B21" s="256" t="s">
        <v>2173</v>
      </c>
      <c r="C21" s="67" t="s">
        <v>2174</v>
      </c>
      <c r="D21" s="45" t="s">
        <v>2158</v>
      </c>
      <c r="E21" s="46"/>
      <c r="F21" s="117"/>
      <c r="G21" s="80"/>
      <c r="H21" s="679" t="s">
        <v>2175</v>
      </c>
      <c r="I21" s="48">
        <v>0.75</v>
      </c>
      <c r="J21" s="49">
        <v>0.25</v>
      </c>
      <c r="K21" s="49"/>
      <c r="L21" s="217"/>
      <c r="M21" s="49"/>
      <c r="N21" s="50">
        <f>SUM(I21:M21)</f>
        <v>1</v>
      </c>
      <c r="O21" s="51"/>
      <c r="P21" s="52">
        <v>8</v>
      </c>
      <c r="Q21" s="53">
        <v>8</v>
      </c>
      <c r="R21" s="53"/>
      <c r="S21" s="53"/>
      <c r="T21" s="53"/>
      <c r="U21" s="54">
        <f>ROUND(((P21*I21)+(Q21*J21)+(R21*K21)+(S21*L21)+(T21*M21)),3)</f>
        <v>8</v>
      </c>
      <c r="V21" s="55">
        <f>IF(U21&gt;=8,8,U21)</f>
        <v>8</v>
      </c>
      <c r="W21" s="57">
        <v>50298701000</v>
      </c>
      <c r="X21" s="57">
        <v>50267041000</v>
      </c>
      <c r="Y21" s="57"/>
      <c r="Z21" s="57"/>
      <c r="AA21" s="57"/>
      <c r="AB21" s="476">
        <f>(((((W21*I21)+(X21*J21)+(Y21*K21)+(Z21*L21)+(AA21*M21))/$L$2)))</f>
        <v>1.0887110739106365</v>
      </c>
      <c r="AC21" s="536">
        <f>ROUND(12*AB21,3)</f>
        <v>13.065</v>
      </c>
      <c r="AD21" s="488">
        <f>IF(AC21&gt;=12,12,AC21)</f>
        <v>12</v>
      </c>
      <c r="AE21" s="182"/>
      <c r="AF21" s="59">
        <v>0.3</v>
      </c>
      <c r="AG21" s="699">
        <v>20</v>
      </c>
      <c r="AH21" s="60">
        <f>V21+AD21+AG21+AE21+AF21</f>
        <v>40.299999999999997</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1171</v>
      </c>
      <c r="D22" s="844"/>
      <c r="E22" s="844"/>
      <c r="F22" s="845"/>
      <c r="G22" s="46"/>
      <c r="H22" s="47"/>
      <c r="I22" s="172"/>
      <c r="J22" s="217"/>
      <c r="K22" s="217"/>
      <c r="L22" s="217"/>
      <c r="M22" s="217"/>
      <c r="N22" s="50"/>
      <c r="O22" s="51"/>
      <c r="P22" s="674">
        <v>90.62</v>
      </c>
      <c r="Q22" s="674">
        <v>89.28</v>
      </c>
      <c r="R22" s="53"/>
      <c r="S22" s="54"/>
      <c r="T22" s="54"/>
      <c r="U22" s="496">
        <f>(I21*P22)+(J21*Q22)+(K21*R22)+(L21*S22)</f>
        <v>90.284999999999997</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v>10</v>
      </c>
      <c r="B23" s="256" t="s">
        <v>2184</v>
      </c>
      <c r="C23" s="67" t="s">
        <v>48</v>
      </c>
      <c r="D23" s="45" t="s">
        <v>2046</v>
      </c>
      <c r="E23" s="45"/>
      <c r="F23" s="45"/>
      <c r="G23" s="46"/>
      <c r="H23" s="47"/>
      <c r="I23" s="48">
        <v>0.75</v>
      </c>
      <c r="J23" s="49">
        <v>0.25</v>
      </c>
      <c r="K23" s="49"/>
      <c r="L23" s="49"/>
      <c r="M23" s="49"/>
      <c r="N23" s="50">
        <f>SUM(I23:M23)</f>
        <v>1</v>
      </c>
      <c r="O23" s="51"/>
      <c r="P23" s="52">
        <v>8</v>
      </c>
      <c r="Q23" s="53">
        <v>8</v>
      </c>
      <c r="R23" s="53"/>
      <c r="S23" s="53"/>
      <c r="T23" s="53"/>
      <c r="U23" s="54">
        <f>ROUND(((P23*I23)+(Q23*J23)+(R23*K23)+(S23*L23)+(T23*M23)),3)</f>
        <v>8</v>
      </c>
      <c r="V23" s="55">
        <f>IF(U23&gt;=8,8,U23)</f>
        <v>8</v>
      </c>
      <c r="W23" s="72">
        <v>57539030000</v>
      </c>
      <c r="X23" s="57">
        <v>18715212000</v>
      </c>
      <c r="Y23" s="57"/>
      <c r="Z23" s="57"/>
      <c r="AA23" s="57"/>
      <c r="AB23" s="476">
        <f>(((((W23*I23)+(X23*J23)+(Y23*K23)+(Z23*L23)+(AA23*M23))/$L$2)))</f>
        <v>1.0355057683141711</v>
      </c>
      <c r="AC23" s="536">
        <f>ROUND(12*AB23,3)</f>
        <v>12.426</v>
      </c>
      <c r="AD23" s="488">
        <f>IF(AC23&gt;=12,12,AC23)</f>
        <v>12</v>
      </c>
      <c r="AE23" s="59"/>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217"/>
      <c r="N24" s="50"/>
      <c r="O24" s="51"/>
      <c r="P24" s="234">
        <v>88</v>
      </c>
      <c r="Q24" s="234">
        <v>88</v>
      </c>
      <c r="R24" s="54"/>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51" customHeight="1" x14ac:dyDescent="0.15">
      <c r="A25" s="43">
        <v>11</v>
      </c>
      <c r="B25" s="256" t="s">
        <v>2184</v>
      </c>
      <c r="C25" s="67" t="s">
        <v>2163</v>
      </c>
      <c r="D25" s="45" t="s">
        <v>531</v>
      </c>
      <c r="E25" s="80"/>
      <c r="F25" s="80"/>
      <c r="G25" s="46"/>
      <c r="H25" s="47"/>
      <c r="I25" s="48">
        <v>0.51</v>
      </c>
      <c r="J25" s="49">
        <v>0.49</v>
      </c>
      <c r="K25" s="49"/>
      <c r="L25" s="49"/>
      <c r="M25" s="49"/>
      <c r="N25" s="50">
        <f>SUM(I25:M25)</f>
        <v>1</v>
      </c>
      <c r="O25" s="51"/>
      <c r="P25" s="52">
        <v>8</v>
      </c>
      <c r="Q25" s="53">
        <v>8</v>
      </c>
      <c r="R25" s="53"/>
      <c r="S25" s="53"/>
      <c r="T25" s="53"/>
      <c r="U25" s="54">
        <f>ROUND(((P25*I25)+(Q25*J25)+(R25*K25)+(S25*L25)+(T25*M25)),3)</f>
        <v>8</v>
      </c>
      <c r="V25" s="55">
        <f>IF(U25&gt;=8,8,U25)</f>
        <v>8</v>
      </c>
      <c r="W25" s="57">
        <v>17523143000</v>
      </c>
      <c r="X25" s="72">
        <v>80267427000</v>
      </c>
      <c r="Y25" s="57"/>
      <c r="Z25" s="57"/>
      <c r="AA25" s="57"/>
      <c r="AB25" s="476">
        <f>(((((W25*I25)+(X25*J25)+(Y25*K25)+(Z25*L25)+(AA25*M25))/$L$2)))</f>
        <v>1.0449177364888012</v>
      </c>
      <c r="AC25" s="536">
        <f>ROUND(12*AB25,3)</f>
        <v>12.539</v>
      </c>
      <c r="AD25" s="488">
        <f>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1171</v>
      </c>
      <c r="D26" s="844"/>
      <c r="E26" s="844"/>
      <c r="F26" s="845"/>
      <c r="G26" s="46"/>
      <c r="H26" s="47"/>
      <c r="I26" s="172"/>
      <c r="J26" s="217"/>
      <c r="K26" s="217"/>
      <c r="L26" s="217"/>
      <c r="M26" s="217"/>
      <c r="N26" s="50"/>
      <c r="O26" s="51"/>
      <c r="P26" s="234">
        <v>88</v>
      </c>
      <c r="Q26" s="53">
        <v>88</v>
      </c>
      <c r="R26" s="54"/>
      <c r="S26" s="54"/>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2184</v>
      </c>
      <c r="C27" s="45" t="s">
        <v>1351</v>
      </c>
      <c r="D27" s="71" t="s">
        <v>2141</v>
      </c>
      <c r="E27" s="73"/>
      <c r="F27" s="80"/>
      <c r="G27" s="46"/>
      <c r="H27" s="47"/>
      <c r="I27" s="48">
        <v>0.6</v>
      </c>
      <c r="J27" s="49">
        <v>0.4</v>
      </c>
      <c r="K27" s="49"/>
      <c r="L27" s="49"/>
      <c r="M27" s="49"/>
      <c r="N27" s="50">
        <f>SUM(I27:M27)</f>
        <v>1</v>
      </c>
      <c r="O27" s="51"/>
      <c r="P27" s="52">
        <v>8</v>
      </c>
      <c r="Q27" s="53">
        <v>8</v>
      </c>
      <c r="R27" s="53"/>
      <c r="S27" s="53"/>
      <c r="T27" s="53"/>
      <c r="U27" s="54">
        <f>ROUND(((P27*I27)+(Q27*J27)+(R27*K27)+(S27*L27)+(T27*M27)),3)</f>
        <v>8</v>
      </c>
      <c r="V27" s="55">
        <f>IF(U27&gt;=8,8,U27)</f>
        <v>8</v>
      </c>
      <c r="W27" s="57">
        <v>229675529000</v>
      </c>
      <c r="X27" s="57">
        <v>14977246000</v>
      </c>
      <c r="Y27" s="57"/>
      <c r="Z27" s="57"/>
      <c r="AA27" s="57"/>
      <c r="AB27" s="476">
        <f>(((((W27*I27)+(X27*J27)+(Y27*K27)+(Z27*L27)+(AA27*M27))/$L$2)))</f>
        <v>3.1129466246143704</v>
      </c>
      <c r="AC27" s="536">
        <f>ROUND(12*AB27,3)</f>
        <v>37.354999999999997</v>
      </c>
      <c r="AD27" s="488">
        <f>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234">
        <v>88</v>
      </c>
      <c r="Q28" s="54">
        <v>88</v>
      </c>
      <c r="R28" s="54"/>
      <c r="S28" s="54"/>
      <c r="T28" s="54"/>
      <c r="U28" s="496">
        <f>(I27*P28)+(J27*Q28)+(K27*R28)+(L27*S28)</f>
        <v>88</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75" customHeight="1" x14ac:dyDescent="0.15">
      <c r="A29" s="43">
        <v>13</v>
      </c>
      <c r="B29" s="256" t="s">
        <v>2184</v>
      </c>
      <c r="C29" s="80" t="s">
        <v>1352</v>
      </c>
      <c r="D29" s="71" t="s">
        <v>2144</v>
      </c>
      <c r="E29" s="67" t="s">
        <v>2159</v>
      </c>
      <c r="F29" s="73"/>
      <c r="G29" s="638"/>
      <c r="H29" s="47"/>
      <c r="I29" s="48">
        <v>0.6</v>
      </c>
      <c r="J29" s="49">
        <v>0.2</v>
      </c>
      <c r="K29" s="49">
        <v>0.2</v>
      </c>
      <c r="L29" s="49"/>
      <c r="M29" s="49"/>
      <c r="N29" s="50">
        <f>SUM(I29:M29)</f>
        <v>1</v>
      </c>
      <c r="O29" s="51"/>
      <c r="P29" s="52">
        <v>8</v>
      </c>
      <c r="Q29" s="53">
        <v>8</v>
      </c>
      <c r="R29" s="53">
        <v>8</v>
      </c>
      <c r="S29" s="53"/>
      <c r="T29" s="53"/>
      <c r="U29" s="54">
        <f>ROUND(((P29*I29)+(Q29*J29)+(R29*K29)+(S29*L29)+(T29*M29)),3)</f>
        <v>8</v>
      </c>
      <c r="V29" s="55">
        <f>IF(U29&gt;=8,8,U29)</f>
        <v>8</v>
      </c>
      <c r="W29" s="57">
        <v>233566701000</v>
      </c>
      <c r="X29" s="57">
        <v>2278692000</v>
      </c>
      <c r="Y29" s="57">
        <v>7882757000</v>
      </c>
      <c r="Z29" s="57"/>
      <c r="AA29" s="57"/>
      <c r="AB29" s="476">
        <f>(((((W29*I29)+(X29*J29)+(Y29*K29)+(Z29*L29)+(AA29*M29))/$L$2)))</f>
        <v>3.0777917993952282</v>
      </c>
      <c r="AC29" s="536">
        <f>ROUND(12*AB29,3)</f>
        <v>36.933999999999997</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1171</v>
      </c>
      <c r="D30" s="844"/>
      <c r="E30" s="844"/>
      <c r="F30" s="845"/>
      <c r="G30" s="46"/>
      <c r="H30" s="47"/>
      <c r="I30" s="172"/>
      <c r="J30" s="217"/>
      <c r="K30" s="217"/>
      <c r="L30" s="217"/>
      <c r="M30" s="217"/>
      <c r="N30" s="50"/>
      <c r="O30" s="51"/>
      <c r="P30" s="23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 customHeight="1" x14ac:dyDescent="0.15">
      <c r="A31" s="43">
        <v>14</v>
      </c>
      <c r="B31" s="256" t="s">
        <v>2184</v>
      </c>
      <c r="C31" s="80" t="s">
        <v>1349</v>
      </c>
      <c r="D31" s="67" t="s">
        <v>2147</v>
      </c>
      <c r="E31" s="71" t="s">
        <v>2148</v>
      </c>
      <c r="F31" s="45"/>
      <c r="G31" s="80"/>
      <c r="H31" s="47"/>
      <c r="I31" s="48">
        <v>0.6</v>
      </c>
      <c r="J31" s="49">
        <v>0.18</v>
      </c>
      <c r="K31" s="49">
        <v>0.22</v>
      </c>
      <c r="L31" s="49"/>
      <c r="M31" s="49"/>
      <c r="N31" s="50">
        <f>SUM(I31:M31)</f>
        <v>1</v>
      </c>
      <c r="O31" s="51"/>
      <c r="P31" s="52">
        <v>8</v>
      </c>
      <c r="Q31" s="53">
        <v>8</v>
      </c>
      <c r="R31" s="53">
        <v>8</v>
      </c>
      <c r="S31" s="53"/>
      <c r="T31" s="53"/>
      <c r="U31" s="54">
        <f>ROUND(((P31*I31)+(Q31*J31)+(R31*K31)+(S31*L31)+(T31*M31)),3)</f>
        <v>8</v>
      </c>
      <c r="V31" s="55">
        <f>IF(U31&gt;=8,8,U31)</f>
        <v>8</v>
      </c>
      <c r="W31" s="57">
        <v>75890281000</v>
      </c>
      <c r="X31" s="57">
        <v>3530749000</v>
      </c>
      <c r="Y31" s="57">
        <v>9901200000</v>
      </c>
      <c r="Z31" s="57"/>
      <c r="AA31" s="57"/>
      <c r="AB31" s="551">
        <f>(((((W31*I31)+(X31*J31)+(Y31*K31)+(Z31*L31)+(AA31*M31))/$L$2)))</f>
        <v>1.0466523138299064</v>
      </c>
      <c r="AC31" s="536">
        <f>ROUND(12*AB31,3)</f>
        <v>12.56</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234">
        <v>88</v>
      </c>
      <c r="Q32" s="54">
        <v>88</v>
      </c>
      <c r="R32" s="54">
        <v>88</v>
      </c>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256" t="s">
        <v>2184</v>
      </c>
      <c r="C33" s="80" t="s">
        <v>1051</v>
      </c>
      <c r="D33" s="71" t="s">
        <v>2135</v>
      </c>
      <c r="E33" s="45" t="s">
        <v>2153</v>
      </c>
      <c r="F33" s="45"/>
      <c r="G33" s="83"/>
      <c r="H33" s="175"/>
      <c r="I33" s="48">
        <v>0.5</v>
      </c>
      <c r="J33" s="49">
        <v>0.4</v>
      </c>
      <c r="K33" s="49">
        <v>0.1</v>
      </c>
      <c r="L33" s="49"/>
      <c r="M33" s="49"/>
      <c r="N33" s="50">
        <f>SUM(I33:M33)</f>
        <v>1</v>
      </c>
      <c r="O33" s="51"/>
      <c r="P33" s="52">
        <v>8</v>
      </c>
      <c r="Q33" s="53">
        <v>8</v>
      </c>
      <c r="R33" s="53">
        <v>8</v>
      </c>
      <c r="S33" s="53"/>
      <c r="T33" s="53"/>
      <c r="U33" s="54">
        <f>ROUND(((P33*I33)+(Q33*J33)+(R33*K33)+(S33*L33)+(T33*M33)),3)</f>
        <v>8</v>
      </c>
      <c r="V33" s="55">
        <f>IF(U33&gt;=8,8,U33)</f>
        <v>8</v>
      </c>
      <c r="W33" s="57">
        <v>172249167000</v>
      </c>
      <c r="X33" s="57">
        <v>13914818000</v>
      </c>
      <c r="Y33" s="57">
        <v>6087525000</v>
      </c>
      <c r="Z33" s="57"/>
      <c r="AA33" s="57"/>
      <c r="AB33" s="476">
        <f>(((((W33*I33)+(X33*J33)+(Y33*K33)+(Z33*L33)+(AA33*M33))/$L$2)))</f>
        <v>1.9981240690816104</v>
      </c>
      <c r="AC33" s="536">
        <f>ROUND(12*AB33,3)</f>
        <v>23.977</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1171</v>
      </c>
      <c r="D34" s="844"/>
      <c r="E34" s="844"/>
      <c r="F34" s="845"/>
      <c r="G34" s="46"/>
      <c r="H34" s="47"/>
      <c r="I34" s="172"/>
      <c r="J34" s="217"/>
      <c r="K34" s="217"/>
      <c r="L34" s="217"/>
      <c r="M34" s="217"/>
      <c r="N34" s="50"/>
      <c r="O34" s="51"/>
      <c r="P34" s="234">
        <v>88</v>
      </c>
      <c r="Q34" s="53">
        <v>88</v>
      </c>
      <c r="R34" s="54">
        <v>88</v>
      </c>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2177</v>
      </c>
      <c r="C35" s="45" t="s">
        <v>1355</v>
      </c>
      <c r="D35" s="71" t="s">
        <v>2101</v>
      </c>
      <c r="E35" s="67" t="s">
        <v>2160</v>
      </c>
      <c r="F35" s="80"/>
      <c r="G35" s="45"/>
      <c r="H35" s="169"/>
      <c r="I35" s="48">
        <v>0.6</v>
      </c>
      <c r="J35" s="49">
        <v>0.3</v>
      </c>
      <c r="K35" s="49">
        <v>0.1</v>
      </c>
      <c r="L35" s="49"/>
      <c r="M35" s="49"/>
      <c r="N35" s="50">
        <f>SUM(I35:M35)</f>
        <v>0.99999999999999989</v>
      </c>
      <c r="O35" s="51"/>
      <c r="P35" s="52">
        <v>8</v>
      </c>
      <c r="Q35" s="53">
        <v>8</v>
      </c>
      <c r="R35" s="53">
        <v>8</v>
      </c>
      <c r="S35" s="53"/>
      <c r="T35" s="53"/>
      <c r="U35" s="54">
        <f>ROUND(((P35*I35)+(Q35*J35)+(R35*K35)+(S35*L35)+(T35*M35)),3)</f>
        <v>8</v>
      </c>
      <c r="V35" s="55">
        <f>IF(U35&gt;=8,8,U35)</f>
        <v>8</v>
      </c>
      <c r="W35" s="57">
        <v>65315007000</v>
      </c>
      <c r="X35" s="57">
        <v>27066036000</v>
      </c>
      <c r="Y35" s="57">
        <v>3531460000</v>
      </c>
      <c r="Z35" s="57"/>
      <c r="AA35" s="57"/>
      <c r="AB35" s="476">
        <f>(((((W35*I35)+(X35*J35)+(Y35*K35)+(Z35*L35)+(AA35*M35))/$L$2)))</f>
        <v>1.0318014267066113</v>
      </c>
      <c r="AC35" s="536">
        <f>ROUND(12*AB35,3)</f>
        <v>12.382</v>
      </c>
      <c r="AD35" s="488">
        <f>IF(AC35&gt;=12,12,AC35)</f>
        <v>12</v>
      </c>
      <c r="AE35" s="182"/>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1171</v>
      </c>
      <c r="D36" s="844"/>
      <c r="E36" s="844"/>
      <c r="F36" s="845"/>
      <c r="G36" s="46"/>
      <c r="H36" s="47"/>
      <c r="I36" s="172"/>
      <c r="J36" s="217"/>
      <c r="K36" s="217"/>
      <c r="L36" s="217"/>
      <c r="M36" s="217"/>
      <c r="N36" s="50"/>
      <c r="O36" s="51"/>
      <c r="P36" s="234">
        <v>88</v>
      </c>
      <c r="Q36" s="53">
        <v>88</v>
      </c>
      <c r="R36" s="53">
        <v>88</v>
      </c>
      <c r="S36" s="54"/>
      <c r="T36" s="54"/>
      <c r="U36" s="496">
        <f>(I35*P36)+(J35*Q36)+(K35*R36)+(L35*S36)</f>
        <v>87.999999999999986</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50.25" customHeight="1" x14ac:dyDescent="0.15">
      <c r="A37" s="43">
        <v>17</v>
      </c>
      <c r="B37" s="256" t="s">
        <v>2184</v>
      </c>
      <c r="C37" s="73" t="s">
        <v>1543</v>
      </c>
      <c r="D37" s="67" t="s">
        <v>2164</v>
      </c>
      <c r="E37" s="67" t="s">
        <v>2146</v>
      </c>
      <c r="F37" s="80"/>
      <c r="G37" s="80"/>
      <c r="H37" s="47"/>
      <c r="I37" s="48">
        <v>0.6</v>
      </c>
      <c r="J37" s="49">
        <v>0.3</v>
      </c>
      <c r="K37" s="49">
        <v>0.1</v>
      </c>
      <c r="L37" s="49"/>
      <c r="M37" s="49"/>
      <c r="N37" s="50">
        <f>SUM(I37:M37)</f>
        <v>0.99999999999999989</v>
      </c>
      <c r="O37" s="51"/>
      <c r="P37" s="52">
        <v>8</v>
      </c>
      <c r="Q37" s="53">
        <v>8</v>
      </c>
      <c r="R37" s="53">
        <v>8</v>
      </c>
      <c r="S37" s="53"/>
      <c r="T37" s="53"/>
      <c r="U37" s="54">
        <f>ROUND(((P37*I37)+(Q37*J37)+(R37*K37)+(S37*L37)+(T37*M37)),3)</f>
        <v>8</v>
      </c>
      <c r="V37" s="55">
        <f>IF(U37&gt;=8,8,U37)</f>
        <v>8</v>
      </c>
      <c r="W37" s="57">
        <v>66118788000</v>
      </c>
      <c r="X37" s="57">
        <v>19470985000</v>
      </c>
      <c r="Y37" s="57">
        <v>11954149000</v>
      </c>
      <c r="Z37" s="57"/>
      <c r="AA37" s="57"/>
      <c r="AB37" s="476">
        <f>(((((W37*I37)+(X37*J37)+(Y37*K37)+(Z37*L37)+(AA37*M37))/$L$2)))</f>
        <v>1.0111494091556248</v>
      </c>
      <c r="AC37" s="536">
        <f>ROUND(12*AB37,3)</f>
        <v>12.134</v>
      </c>
      <c r="AD37" s="488">
        <f>IF(AC37&gt;=12,12,AC37)</f>
        <v>12</v>
      </c>
      <c r="AE37" s="59"/>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1171</v>
      </c>
      <c r="D38" s="844"/>
      <c r="E38" s="844"/>
      <c r="F38" s="845"/>
      <c r="G38" s="46"/>
      <c r="H38" s="47"/>
      <c r="I38" s="172"/>
      <c r="J38" s="217"/>
      <c r="K38" s="217"/>
      <c r="L38" s="217"/>
      <c r="M38" s="217"/>
      <c r="N38" s="50"/>
      <c r="O38" s="51"/>
      <c r="P38" s="234">
        <v>88</v>
      </c>
      <c r="Q38" s="54">
        <v>88</v>
      </c>
      <c r="R38" s="54">
        <v>88</v>
      </c>
      <c r="S38" s="54"/>
      <c r="T38" s="54"/>
      <c r="U38" s="496">
        <f>(I37*P38)+(J37*Q38)+(K37*R38)+(L37*S38)</f>
        <v>87.999999999999986</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56.25" customHeight="1" x14ac:dyDescent="0.15">
      <c r="A39" s="43">
        <v>18</v>
      </c>
      <c r="B39" s="256" t="s">
        <v>2184</v>
      </c>
      <c r="C39" s="73" t="s">
        <v>1358</v>
      </c>
      <c r="D39" s="71" t="s">
        <v>2143</v>
      </c>
      <c r="E39" s="550"/>
      <c r="F39" s="80"/>
      <c r="G39" s="80"/>
      <c r="H39" s="47"/>
      <c r="I39" s="48">
        <v>0.55000000000000004</v>
      </c>
      <c r="J39" s="49">
        <v>0.45</v>
      </c>
      <c r="K39" s="49"/>
      <c r="L39" s="49"/>
      <c r="M39" s="49"/>
      <c r="N39" s="50">
        <f>SUM(I39:M39)</f>
        <v>1</v>
      </c>
      <c r="O39" s="51"/>
      <c r="P39" s="52">
        <v>8</v>
      </c>
      <c r="Q39" s="53">
        <v>8</v>
      </c>
      <c r="R39" s="53"/>
      <c r="S39" s="53"/>
      <c r="T39" s="53"/>
      <c r="U39" s="54">
        <f>ROUND(((P39*I39)+(Q39*J39)+(R39*K39)+(S39*L39)+(T39*M39)),3)</f>
        <v>8</v>
      </c>
      <c r="V39" s="55">
        <f>IF(U39&gt;=8,8,U39)</f>
        <v>8</v>
      </c>
      <c r="W39" s="57">
        <v>56329120000</v>
      </c>
      <c r="X39" s="57">
        <v>36722664000</v>
      </c>
      <c r="Y39" s="57"/>
      <c r="Z39" s="57"/>
      <c r="AA39" s="57"/>
      <c r="AB39" s="476">
        <f>(((((W39*I39)+(X39*J39)+(Y39*K39)+(Z39*L39)+(AA39*M39))/$L$2)))</f>
        <v>1.0284297829892213</v>
      </c>
      <c r="AC39" s="536">
        <f>ROUND(12*AB39,3)</f>
        <v>12.340999999999999</v>
      </c>
      <c r="AD39" s="488">
        <f>IF(AC39&gt;=12,12,AC39)</f>
        <v>12</v>
      </c>
      <c r="AE39" s="59"/>
      <c r="AF39" s="59">
        <v>0.3</v>
      </c>
      <c r="AG39" s="263">
        <v>19.8</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1171</v>
      </c>
      <c r="D40" s="844"/>
      <c r="E40" s="844"/>
      <c r="F40" s="845"/>
      <c r="G40" s="46"/>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55.5" customHeight="1" x14ac:dyDescent="0.15">
      <c r="A41" s="43">
        <v>19</v>
      </c>
      <c r="B41" s="256" t="s">
        <v>2184</v>
      </c>
      <c r="C41" s="71" t="s">
        <v>2176</v>
      </c>
      <c r="D41" s="80" t="s">
        <v>1489</v>
      </c>
      <c r="E41" s="80"/>
      <c r="F41" s="80"/>
      <c r="G41" s="45"/>
      <c r="H41" s="175"/>
      <c r="I41" s="48">
        <v>0.5</v>
      </c>
      <c r="J41" s="49">
        <v>0.5</v>
      </c>
      <c r="K41" s="49"/>
      <c r="L41" s="49"/>
      <c r="M41" s="49"/>
      <c r="N41" s="50">
        <f>SUM(I41:M41)</f>
        <v>1</v>
      </c>
      <c r="O41" s="51"/>
      <c r="P41" s="52">
        <v>8</v>
      </c>
      <c r="Q41" s="53">
        <v>8</v>
      </c>
      <c r="R41" s="53"/>
      <c r="S41" s="53"/>
      <c r="T41" s="53"/>
      <c r="U41" s="54">
        <f>ROUND(((P41*I41)+(Q41*J41)+(R41*K41)+(S41*L41)+(T41*M41)),3)</f>
        <v>8</v>
      </c>
      <c r="V41" s="55">
        <f>IF(U41&gt;=8,8,U41)</f>
        <v>8</v>
      </c>
      <c r="W41" s="57">
        <v>39954616000</v>
      </c>
      <c r="X41" s="57">
        <v>57131058000</v>
      </c>
      <c r="Y41" s="57"/>
      <c r="Z41" s="57"/>
      <c r="AA41" s="57"/>
      <c r="AB41" s="476">
        <f>(((((W41*I41)+(X41*J41)+(Y41*K41)+(Z41*L41)+(AA41*M41))/$L$2)))</f>
        <v>1.0508709130324385</v>
      </c>
      <c r="AC41" s="536">
        <f>ROUND(12*AB41,3)</f>
        <v>12.61</v>
      </c>
      <c r="AD41" s="488">
        <f>IF(AC41&gt;=12,12,AC41)</f>
        <v>12</v>
      </c>
      <c r="AE41" s="59"/>
      <c r="AF41" s="59">
        <v>0.3</v>
      </c>
      <c r="AG41" s="263">
        <v>19.8</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234">
        <v>88</v>
      </c>
      <c r="Q42" s="54">
        <v>88</v>
      </c>
      <c r="R42" s="54"/>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54" customHeight="1" x14ac:dyDescent="0.15">
      <c r="A43" s="43">
        <v>20</v>
      </c>
      <c r="B43" s="256" t="s">
        <v>2184</v>
      </c>
      <c r="C43" s="67" t="s">
        <v>2162</v>
      </c>
      <c r="D43" s="80" t="s">
        <v>731</v>
      </c>
      <c r="E43" s="80"/>
      <c r="F43" s="45"/>
      <c r="G43" s="46"/>
      <c r="H43" s="47"/>
      <c r="I43" s="49">
        <v>0.51</v>
      </c>
      <c r="J43" s="48">
        <v>0.49</v>
      </c>
      <c r="K43" s="49"/>
      <c r="L43" s="49"/>
      <c r="M43" s="49"/>
      <c r="N43" s="50">
        <f>SUM(I43:M43)</f>
        <v>1</v>
      </c>
      <c r="O43" s="51"/>
      <c r="P43" s="52">
        <v>8</v>
      </c>
      <c r="Q43" s="53">
        <v>8</v>
      </c>
      <c r="R43" s="53"/>
      <c r="S43" s="53"/>
      <c r="T43" s="53"/>
      <c r="U43" s="54">
        <f>ROUND(((P43*I43)+(Q43*J43)+(R43*K43)+(S43*L43)+(T43*M43)),3)</f>
        <v>8</v>
      </c>
      <c r="V43" s="55">
        <f>IF(U43&gt;=8,8,U43)</f>
        <v>8</v>
      </c>
      <c r="W43" s="57">
        <v>7692652000</v>
      </c>
      <c r="X43" s="57">
        <v>424675051000</v>
      </c>
      <c r="Y43" s="57"/>
      <c r="Z43" s="57"/>
      <c r="AA43" s="57"/>
      <c r="AB43" s="476">
        <f>(((((W43*I43)+(X43*J43)+(Y43*K43)+(Z43*L43)+(AA43*M43))/$L$2)))</f>
        <v>4.5897477039736723</v>
      </c>
      <c r="AC43" s="536">
        <f>ROUND(12*AB43,3)</f>
        <v>55.076999999999998</v>
      </c>
      <c r="AD43" s="488">
        <f>IF(AC43&gt;=12,12,AC43)</f>
        <v>12</v>
      </c>
      <c r="AE43" s="59"/>
      <c r="AF43" s="59">
        <v>0.3</v>
      </c>
      <c r="AG43" s="263">
        <v>19.8</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1171</v>
      </c>
      <c r="D44" s="844"/>
      <c r="E44" s="844"/>
      <c r="F44" s="845"/>
      <c r="G44" s="46"/>
      <c r="H44" s="47"/>
      <c r="I44" s="172"/>
      <c r="J44" s="217"/>
      <c r="K44" s="217"/>
      <c r="L44" s="217"/>
      <c r="M44" s="217"/>
      <c r="N44" s="50"/>
      <c r="O44" s="51"/>
      <c r="P44" s="234">
        <v>88</v>
      </c>
      <c r="Q44" s="54">
        <v>88</v>
      </c>
      <c r="R44" s="54"/>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 customHeight="1" x14ac:dyDescent="0.15">
      <c r="A45" s="43">
        <v>21</v>
      </c>
      <c r="B45" s="256" t="s">
        <v>2184</v>
      </c>
      <c r="C45" s="80" t="s">
        <v>2180</v>
      </c>
      <c r="D45" s="67" t="s">
        <v>2170</v>
      </c>
      <c r="E45" s="45"/>
      <c r="F45" s="45"/>
      <c r="G45" s="46"/>
      <c r="H45" s="47"/>
      <c r="I45" s="48">
        <v>0.6</v>
      </c>
      <c r="J45" s="49">
        <v>0.4</v>
      </c>
      <c r="K45" s="49"/>
      <c r="L45" s="49"/>
      <c r="M45" s="49"/>
      <c r="N45" s="50">
        <f>SUM(I45:M45)</f>
        <v>1</v>
      </c>
      <c r="O45" s="51"/>
      <c r="P45" s="52">
        <v>8</v>
      </c>
      <c r="Q45" s="52">
        <v>8</v>
      </c>
      <c r="R45" s="53"/>
      <c r="S45" s="53"/>
      <c r="T45" s="53"/>
      <c r="U45" s="54">
        <f>ROUND(((P45*I45)+(Q45*J45)+(R45*K45)+(S45*L45)+(T45*M45)),3)</f>
        <v>8</v>
      </c>
      <c r="V45" s="55">
        <f>IF(U45&gt;=8,8,U45)</f>
        <v>8</v>
      </c>
      <c r="W45" s="57"/>
      <c r="X45" s="57">
        <v>26791438000</v>
      </c>
      <c r="Y45" s="57"/>
      <c r="Z45" s="57"/>
      <c r="AA45" s="57"/>
      <c r="AB45" s="476">
        <f>(((((W45*I45)+(X45*J45)+(Y45*K45)+(Z45*L45)+(AA45*M45))/$L$2)))</f>
        <v>0.23199585893599065</v>
      </c>
      <c r="AC45" s="536">
        <f>ROUND(12*AB45,3)</f>
        <v>2.7839999999999998</v>
      </c>
      <c r="AD45" s="488">
        <f>IF(AC45&gt;=12,12,AC45)</f>
        <v>2.7839999999999998</v>
      </c>
      <c r="AE45" s="59"/>
      <c r="AF45" s="59">
        <v>0.3</v>
      </c>
      <c r="AG45" s="263">
        <v>19.8</v>
      </c>
      <c r="AH45" s="60">
        <f>V45+AD45+AG45+AE45+AF45</f>
        <v>30.884</v>
      </c>
      <c r="AI45" s="55">
        <f>IF(AH45&gt;=40,40,AH45)</f>
        <v>30.884</v>
      </c>
      <c r="AJ45" s="61"/>
      <c r="AK45" s="62"/>
      <c r="AL45" s="63"/>
      <c r="AM45" s="64"/>
      <c r="AN45" s="65"/>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54">
        <v>88</v>
      </c>
      <c r="Q46" s="54">
        <v>88</v>
      </c>
      <c r="R46" s="54"/>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2184</v>
      </c>
      <c r="C47" s="665" t="s">
        <v>363</v>
      </c>
      <c r="D47" s="174" t="s">
        <v>1366</v>
      </c>
      <c r="E47" s="45"/>
      <c r="F47" s="80"/>
      <c r="G47" s="83"/>
      <c r="H47" s="175" t="s">
        <v>1495</v>
      </c>
      <c r="I47" s="48">
        <v>0.51</v>
      </c>
      <c r="J47" s="49">
        <v>0.49</v>
      </c>
      <c r="K47" s="49"/>
      <c r="L47" s="49"/>
      <c r="M47" s="49"/>
      <c r="N47" s="50">
        <f>SUM(I47:M47)</f>
        <v>1</v>
      </c>
      <c r="O47" s="51"/>
      <c r="P47" s="52">
        <v>8</v>
      </c>
      <c r="Q47" s="53">
        <v>8</v>
      </c>
      <c r="R47" s="53"/>
      <c r="S47" s="53"/>
      <c r="T47" s="53"/>
      <c r="U47" s="54">
        <f>ROUND(((P47*I47)+(Q47*J47)+(R47*K47)+(S47*L47)+(T47*M47)),3)</f>
        <v>8</v>
      </c>
      <c r="V47" s="55">
        <f>IF(U47&gt;=8,8,U47)</f>
        <v>8</v>
      </c>
      <c r="W47" s="57">
        <v>34748832000</v>
      </c>
      <c r="X47" s="57">
        <v>58909982000</v>
      </c>
      <c r="Y47" s="72"/>
      <c r="Z47" s="57"/>
      <c r="AA47" s="57"/>
      <c r="AB47" s="476">
        <f>(((((W47*I47)+(X47*J47)+(Y47*K47)+(Z47*L47)+(AA47*M47))/$L$2)))</f>
        <v>1.0085475472571479</v>
      </c>
      <c r="AC47" s="536">
        <f>ROUND(12*AB47,3)</f>
        <v>12.103</v>
      </c>
      <c r="AD47" s="488">
        <f>IF(AC47&gt;=12,12,AC47)</f>
        <v>12</v>
      </c>
      <c r="AE47" s="59"/>
      <c r="AF47" s="59">
        <v>0.3</v>
      </c>
      <c r="AG47" s="263">
        <v>19.8</v>
      </c>
      <c r="AH47" s="60">
        <f>V47+AD47+AG47+AE47+AF47</f>
        <v>40.099999999999994</v>
      </c>
      <c r="AI47" s="55">
        <f>IF(AH47&gt;=40,40,AH47)</f>
        <v>40</v>
      </c>
      <c r="AJ47" s="61"/>
      <c r="AK47" s="62"/>
      <c r="AL47" s="63"/>
      <c r="AM47" s="64">
        <f>100%+AL47</f>
        <v>1</v>
      </c>
      <c r="AN47" s="65">
        <f>ROUNDUP((($E$2*AM47-$AN$4)*AJ47+$AN$4),-3)</f>
        <v>0</v>
      </c>
      <c r="AO47" s="66"/>
    </row>
    <row r="48" spans="1:41" s="22" customFormat="1" ht="26.25" customHeight="1" x14ac:dyDescent="0.15">
      <c r="A48" s="177"/>
      <c r="B48" s="241"/>
      <c r="C48" s="843" t="s">
        <v>1171</v>
      </c>
      <c r="D48" s="844"/>
      <c r="E48" s="844"/>
      <c r="F48" s="845"/>
      <c r="G48" s="83"/>
      <c r="H48" s="47"/>
      <c r="I48" s="172"/>
      <c r="J48" s="217"/>
      <c r="K48" s="217"/>
      <c r="L48" s="217"/>
      <c r="M48" s="217"/>
      <c r="N48" s="50"/>
      <c r="O48" s="51"/>
      <c r="P48" s="234">
        <v>88</v>
      </c>
      <c r="Q48" s="53">
        <v>88</v>
      </c>
      <c r="R48" s="53"/>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v>23</v>
      </c>
      <c r="B49" s="256" t="s">
        <v>2184</v>
      </c>
      <c r="C49" s="580" t="s">
        <v>1347</v>
      </c>
      <c r="D49" s="80" t="s">
        <v>1361</v>
      </c>
      <c r="E49" s="104"/>
      <c r="F49" s="45"/>
      <c r="G49" s="80"/>
      <c r="H49" s="175" t="s">
        <v>1495</v>
      </c>
      <c r="I49" s="48">
        <v>0.7</v>
      </c>
      <c r="J49" s="49">
        <v>0.3</v>
      </c>
      <c r="K49" s="49"/>
      <c r="L49" s="49"/>
      <c r="M49" s="49"/>
      <c r="N49" s="50">
        <f>SUM(I49:M49)</f>
        <v>1</v>
      </c>
      <c r="O49" s="51"/>
      <c r="P49" s="52">
        <v>8</v>
      </c>
      <c r="Q49" s="53">
        <v>8</v>
      </c>
      <c r="R49" s="53"/>
      <c r="S49" s="53"/>
      <c r="T49" s="53"/>
      <c r="U49" s="54">
        <f>ROUND(((P49*I49)+(Q49*J49)+(R49*K49)+(S49*L49)+(T49*M49)),3)</f>
        <v>8</v>
      </c>
      <c r="V49" s="55">
        <f>IF(U49&gt;=8,8,U49)</f>
        <v>8</v>
      </c>
      <c r="W49" s="57">
        <v>52502259000</v>
      </c>
      <c r="X49" s="57">
        <v>44048635000</v>
      </c>
      <c r="Y49" s="57"/>
      <c r="Z49" s="57"/>
      <c r="AA49" s="57"/>
      <c r="AB49" s="476">
        <f>(((((W49*I49)+(X49*J49)+(Y49*K49)+(Z49*L49)+(AA49*M49))/$L$2)))</f>
        <v>1.0816837215386008</v>
      </c>
      <c r="AC49" s="536">
        <f>ROUND(12*AB49,3)</f>
        <v>12.98</v>
      </c>
      <c r="AD49" s="488">
        <f>IF(AC49&gt;=12,12,AC49)</f>
        <v>12</v>
      </c>
      <c r="AE49" s="59"/>
      <c r="AF49" s="59">
        <v>0.3</v>
      </c>
      <c r="AG49" s="263">
        <v>19.8</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1171</v>
      </c>
      <c r="D50" s="844"/>
      <c r="E50" s="844"/>
      <c r="F50" s="845"/>
      <c r="G50" s="46"/>
      <c r="H50" s="47"/>
      <c r="I50" s="172"/>
      <c r="J50" s="217"/>
      <c r="K50" s="217"/>
      <c r="L50" s="217"/>
      <c r="M50" s="217"/>
      <c r="N50" s="50"/>
      <c r="O50" s="51"/>
      <c r="P50" s="234">
        <v>88</v>
      </c>
      <c r="Q50" s="54">
        <v>88</v>
      </c>
      <c r="R50" s="54"/>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48.75" customHeight="1" x14ac:dyDescent="0.15">
      <c r="A51" s="43">
        <v>24</v>
      </c>
      <c r="B51" s="256" t="s">
        <v>2184</v>
      </c>
      <c r="C51" s="579" t="s">
        <v>2152</v>
      </c>
      <c r="D51" s="117" t="s">
        <v>201</v>
      </c>
      <c r="E51" s="45"/>
      <c r="F51" s="550"/>
      <c r="G51" s="80"/>
      <c r="H51" s="175" t="s">
        <v>1495</v>
      </c>
      <c r="I51" s="48">
        <v>0.51</v>
      </c>
      <c r="J51" s="49">
        <v>0.49</v>
      </c>
      <c r="K51" s="49"/>
      <c r="L51" s="49"/>
      <c r="M51" s="49"/>
      <c r="N51" s="50">
        <f>SUM(I51:M51)</f>
        <v>1</v>
      </c>
      <c r="O51" s="51"/>
      <c r="P51" s="52">
        <v>8</v>
      </c>
      <c r="Q51" s="53">
        <v>8</v>
      </c>
      <c r="R51" s="53"/>
      <c r="S51" s="53"/>
      <c r="T51" s="53"/>
      <c r="U51" s="54">
        <f>ROUND(((P51*I51)+(Q51*J51)+(R51*K51)+(S51*L51)+(T51*M51)),3)</f>
        <v>8</v>
      </c>
      <c r="V51" s="55">
        <f>IF(U51&gt;=8,8,U51)</f>
        <v>8</v>
      </c>
      <c r="W51" s="57">
        <v>24296161000</v>
      </c>
      <c r="X51" s="57">
        <v>101360213000</v>
      </c>
      <c r="Y51" s="57"/>
      <c r="Z51" s="57"/>
      <c r="AA51" s="57"/>
      <c r="AB51" s="476">
        <f>(((((W51*I51)+(X51*J51)+(Y51*K51)+(Z51*L51)+(AA51*M51))/$L$2)))</f>
        <v>1.3434416807981493</v>
      </c>
      <c r="AC51" s="536">
        <f>ROUND(12*AB51,3)</f>
        <v>16.120999999999999</v>
      </c>
      <c r="AD51" s="488">
        <f>IF(AC51&gt;=12,12,AC51)</f>
        <v>12</v>
      </c>
      <c r="AE51" s="59"/>
      <c r="AF51" s="59">
        <v>0.3</v>
      </c>
      <c r="AG51" s="263">
        <v>19.8</v>
      </c>
      <c r="AH51" s="60">
        <f>V51+AD51+AG51+AE51+AF51</f>
        <v>40.099999999999994</v>
      </c>
      <c r="AI51" s="55">
        <f>IF(AH51&gt;=40,40,AH51)</f>
        <v>40</v>
      </c>
      <c r="AJ51" s="61"/>
      <c r="AK51" s="62"/>
      <c r="AL51" s="63"/>
      <c r="AM51" s="64"/>
      <c r="AN51" s="65"/>
      <c r="AO51" s="66"/>
    </row>
    <row r="52" spans="1:41" s="22" customFormat="1" ht="26.25" customHeight="1" x14ac:dyDescent="0.15">
      <c r="A52" s="177"/>
      <c r="B52" s="241"/>
      <c r="C52" s="843" t="s">
        <v>1171</v>
      </c>
      <c r="D52" s="844"/>
      <c r="E52" s="844"/>
      <c r="F52" s="845"/>
      <c r="G52" s="46"/>
      <c r="H52" s="47"/>
      <c r="I52" s="172"/>
      <c r="J52" s="217"/>
      <c r="K52" s="217"/>
      <c r="L52" s="217"/>
      <c r="M52" s="217"/>
      <c r="N52" s="50"/>
      <c r="O52" s="51"/>
      <c r="P52" s="234">
        <v>88</v>
      </c>
      <c r="Q52" s="54">
        <v>88</v>
      </c>
      <c r="R52" s="53"/>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48.75" customHeight="1" x14ac:dyDescent="0.15">
      <c r="A53" s="43">
        <v>25</v>
      </c>
      <c r="B53" s="256" t="s">
        <v>2184</v>
      </c>
      <c r="C53" s="174" t="s">
        <v>536</v>
      </c>
      <c r="D53" s="665" t="s">
        <v>2157</v>
      </c>
      <c r="E53" s="580" t="s">
        <v>2155</v>
      </c>
      <c r="F53" s="45"/>
      <c r="G53" s="46"/>
      <c r="H53" s="175" t="s">
        <v>1495</v>
      </c>
      <c r="I53" s="48">
        <v>0.6</v>
      </c>
      <c r="J53" s="49">
        <v>0.3</v>
      </c>
      <c r="K53" s="49">
        <v>0.1</v>
      </c>
      <c r="L53" s="49"/>
      <c r="M53" s="49"/>
      <c r="N53" s="50">
        <f>SUM(I53:M53)</f>
        <v>0.99999999999999989</v>
      </c>
      <c r="O53" s="51"/>
      <c r="P53" s="52">
        <v>8</v>
      </c>
      <c r="Q53" s="53">
        <v>8</v>
      </c>
      <c r="R53" s="53">
        <v>8</v>
      </c>
      <c r="S53" s="53"/>
      <c r="T53" s="53"/>
      <c r="U53" s="54">
        <f>ROUND(((P53*I53)+(Q53*J53)+(R53*K53)+(S53*L53)+(T53*M53)),3)</f>
        <v>8</v>
      </c>
      <c r="V53" s="55">
        <f>IF(U53&gt;=8,8,U53)</f>
        <v>8</v>
      </c>
      <c r="W53" s="57">
        <v>618668065000</v>
      </c>
      <c r="X53" s="57">
        <v>8139504000</v>
      </c>
      <c r="Y53" s="57">
        <v>4319931000</v>
      </c>
      <c r="Z53" s="57"/>
      <c r="AA53" s="57"/>
      <c r="AB53" s="476">
        <f>(((((W53*I53)+(X53*J53)+(Y53*K53)+(Z53*L53)+(AA53*M53))/$L$2)))</f>
        <v>8.0980887866481996</v>
      </c>
      <c r="AC53" s="536">
        <f>ROUND(12*AB53,3)</f>
        <v>97.177000000000007</v>
      </c>
      <c r="AD53" s="488">
        <f>IF(AC53&gt;=12,12,AC53)</f>
        <v>12</v>
      </c>
      <c r="AE53" s="182"/>
      <c r="AF53" s="59">
        <v>0.3</v>
      </c>
      <c r="AG53" s="263">
        <v>19.8</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1171</v>
      </c>
      <c r="D54" s="844"/>
      <c r="E54" s="844"/>
      <c r="F54" s="845"/>
      <c r="G54" s="46"/>
      <c r="H54" s="47"/>
      <c r="I54" s="172"/>
      <c r="J54" s="217"/>
      <c r="K54" s="217"/>
      <c r="L54" s="217"/>
      <c r="M54" s="217"/>
      <c r="N54" s="50"/>
      <c r="O54" s="51"/>
      <c r="P54" s="53">
        <v>88</v>
      </c>
      <c r="Q54" s="53">
        <v>88</v>
      </c>
      <c r="R54" s="53">
        <v>88</v>
      </c>
      <c r="S54" s="54"/>
      <c r="T54" s="54"/>
      <c r="U54" s="496">
        <f>(I53*P54)+(J53*Q54)+(K53*R54)+(L53*S54)</f>
        <v>87.999999999999986</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48.75" customHeight="1" x14ac:dyDescent="0.15">
      <c r="A55" s="43">
        <v>26</v>
      </c>
      <c r="B55" s="256" t="s">
        <v>2184</v>
      </c>
      <c r="C55" s="117" t="s">
        <v>1368</v>
      </c>
      <c r="D55" s="77" t="s">
        <v>2156</v>
      </c>
      <c r="E55" s="71" t="s">
        <v>2149</v>
      </c>
      <c r="F55" s="45"/>
      <c r="G55" s="80"/>
      <c r="H55" s="175" t="s">
        <v>1495</v>
      </c>
      <c r="I55" s="48">
        <v>0.6</v>
      </c>
      <c r="J55" s="49">
        <v>0.2</v>
      </c>
      <c r="K55" s="49">
        <v>0.2</v>
      </c>
      <c r="L55" s="49"/>
      <c r="M55" s="49"/>
      <c r="N55" s="50">
        <f>SUM(I55:M55)</f>
        <v>1</v>
      </c>
      <c r="O55" s="51"/>
      <c r="P55" s="52">
        <v>8</v>
      </c>
      <c r="Q55" s="53">
        <v>8</v>
      </c>
      <c r="R55" s="53">
        <v>8</v>
      </c>
      <c r="S55" s="53"/>
      <c r="T55" s="53"/>
      <c r="U55" s="54">
        <f>ROUND(((P55*I55)+(Q55*J55)+(R55*K55)+(S55*L55)+(T55*M55)),3)</f>
        <v>8</v>
      </c>
      <c r="V55" s="55">
        <f>IF(U55&gt;=8,8,U55)</f>
        <v>8</v>
      </c>
      <c r="W55" s="57">
        <v>139068887000</v>
      </c>
      <c r="X55" s="57">
        <v>15552245000</v>
      </c>
      <c r="Y55" s="57">
        <v>7355419000</v>
      </c>
      <c r="Z55" s="57"/>
      <c r="AA55" s="57"/>
      <c r="AB55" s="476">
        <f>(((((W55*I55)+(X55*J55)+(Y55*K55)+(Z55*L55)+(AA55*M55))/$L$2)))</f>
        <v>1.9055472285289192</v>
      </c>
      <c r="AC55" s="536">
        <f>ROUND(12*AB55,3)</f>
        <v>22.867000000000001</v>
      </c>
      <c r="AD55" s="488">
        <f>IF(AC55&gt;=12,12,AC55)</f>
        <v>12</v>
      </c>
      <c r="AE55" s="59"/>
      <c r="AF55" s="59">
        <v>0.3</v>
      </c>
      <c r="AG55" s="263">
        <v>19.8</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43" t="s">
        <v>1171</v>
      </c>
      <c r="D56" s="844"/>
      <c r="E56" s="844"/>
      <c r="F56" s="845"/>
      <c r="G56" s="46"/>
      <c r="H56" s="47"/>
      <c r="I56" s="172"/>
      <c r="J56" s="217"/>
      <c r="K56" s="217"/>
      <c r="L56" s="217"/>
      <c r="M56" s="217"/>
      <c r="N56" s="50"/>
      <c r="O56" s="51"/>
      <c r="P56" s="234">
        <v>88</v>
      </c>
      <c r="Q56" s="54">
        <v>88</v>
      </c>
      <c r="R56" s="54">
        <v>88</v>
      </c>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48.75" customHeight="1" x14ac:dyDescent="0.15">
      <c r="A57" s="43"/>
      <c r="B57" s="256"/>
      <c r="C57" s="45"/>
      <c r="D57" s="80"/>
      <c r="E57" s="80"/>
      <c r="F57" s="80"/>
      <c r="G57" s="80"/>
      <c r="H57" s="47"/>
      <c r="I57" s="48">
        <v>0.5</v>
      </c>
      <c r="J57" s="49">
        <v>0.5</v>
      </c>
      <c r="K57" s="49"/>
      <c r="L57" s="49"/>
      <c r="M57" s="49"/>
      <c r="N57" s="50">
        <f>SUM(I57:M57)</f>
        <v>1</v>
      </c>
      <c r="O57" s="51"/>
      <c r="P57" s="52">
        <v>8</v>
      </c>
      <c r="Q57" s="53">
        <v>8</v>
      </c>
      <c r="R57" s="53"/>
      <c r="S57" s="53"/>
      <c r="T57" s="53"/>
      <c r="U57" s="54">
        <f>ROUND(((P57*I57)+(Q57*J57)+(R57*K57)+(S57*L57)+(T57*M57)),3)</f>
        <v>8</v>
      </c>
      <c r="V57" s="55">
        <f>IF(U57&gt;=8,8,U57)</f>
        <v>8</v>
      </c>
      <c r="W57" s="57"/>
      <c r="X57" s="57"/>
      <c r="Y57" s="57"/>
      <c r="Z57" s="57"/>
      <c r="AA57" s="57"/>
      <c r="AB57" s="476">
        <f>(((((W57*I57)+(X57*J57)+(Y57*K57)+(Z57*L57)+(AA57*M57))/$L$2)))</f>
        <v>0</v>
      </c>
      <c r="AC57" s="536">
        <f>ROUND(12*AB57,3)</f>
        <v>0</v>
      </c>
      <c r="AD57" s="488">
        <f>IF(AC57&gt;=12,12,AC57)</f>
        <v>0</v>
      </c>
      <c r="AE57" s="59"/>
      <c r="AF57" s="59">
        <v>0.3</v>
      </c>
      <c r="AG57" s="263">
        <v>19.8</v>
      </c>
      <c r="AH57" s="60">
        <f>V57+AD57+AG57+AE57+AF57</f>
        <v>28.1</v>
      </c>
      <c r="AI57" s="55">
        <f>IF(AH57&gt;=40,40,AH57)</f>
        <v>28.1</v>
      </c>
      <c r="AJ57" s="61"/>
      <c r="AK57" s="62"/>
      <c r="AL57" s="63"/>
      <c r="AM57" s="64">
        <f>100%+AL57</f>
        <v>1</v>
      </c>
      <c r="AN57" s="65">
        <f>ROUNDUP((($E$2*AM57-$AN$4)*AJ57+$AN$4),-3)</f>
        <v>0</v>
      </c>
      <c r="AO57" s="66"/>
    </row>
    <row r="58" spans="1:41" s="22" customFormat="1" ht="26.25" customHeight="1" x14ac:dyDescent="0.15">
      <c r="A58" s="177"/>
      <c r="B58" s="241"/>
      <c r="C58" s="843" t="s">
        <v>1171</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58.5" customHeight="1" x14ac:dyDescent="0.15">
      <c r="A59" s="43"/>
      <c r="B59" s="256"/>
      <c r="C59" s="80"/>
      <c r="D59" s="80"/>
      <c r="E59" s="80"/>
      <c r="F59" s="80"/>
      <c r="G59" s="542"/>
      <c r="H59" s="47"/>
      <c r="I59" s="48">
        <v>0.6</v>
      </c>
      <c r="J59" s="49">
        <v>0.4</v>
      </c>
      <c r="K59" s="49"/>
      <c r="L59" s="49"/>
      <c r="M59" s="49"/>
      <c r="N59" s="50">
        <f>SUM(I59:M59)</f>
        <v>1</v>
      </c>
      <c r="O59" s="51"/>
      <c r="P59" s="52">
        <v>8</v>
      </c>
      <c r="Q59" s="53">
        <v>8</v>
      </c>
      <c r="R59" s="53"/>
      <c r="S59" s="53"/>
      <c r="T59" s="53"/>
      <c r="U59" s="54">
        <f>ROUND(((P59*I59)+(Q59*J59)+(R59*K59)+(S59*L59)+(T59*M59)),3)</f>
        <v>8</v>
      </c>
      <c r="V59" s="55">
        <f>IF(U59&gt;=8,8,U59)</f>
        <v>8</v>
      </c>
      <c r="W59" s="57"/>
      <c r="X59" s="57"/>
      <c r="Y59" s="57"/>
      <c r="Z59" s="57"/>
      <c r="AA59" s="57"/>
      <c r="AB59" s="476">
        <f>(((((W59*I59)+(X59*J59)+(Y59*K59)+(Z59*L59)+(AA59*M59))/$L$2)))</f>
        <v>0</v>
      </c>
      <c r="AC59" s="536">
        <f>ROUND(12*AB59,3)</f>
        <v>0</v>
      </c>
      <c r="AD59" s="488">
        <f>IF(AC59&gt;=12,12,AC59)</f>
        <v>0</v>
      </c>
      <c r="AE59" s="59"/>
      <c r="AF59" s="59">
        <v>0.3</v>
      </c>
      <c r="AG59" s="263">
        <v>19.8</v>
      </c>
      <c r="AH59" s="60">
        <f>V59+AD59+AG59+AE59+AF59</f>
        <v>28.1</v>
      </c>
      <c r="AI59" s="55">
        <f>IF(AH59&gt;=40,40,AH59)</f>
        <v>28.1</v>
      </c>
      <c r="AJ59" s="61"/>
      <c r="AK59" s="62"/>
      <c r="AL59" s="63"/>
      <c r="AM59" s="64">
        <f>100%+AL59</f>
        <v>1</v>
      </c>
      <c r="AN59" s="65">
        <f>ROUNDUP((($E$2*AM59-$AN$4)*AJ59+$AN$4),-3)</f>
        <v>0</v>
      </c>
      <c r="AO59" s="66"/>
    </row>
    <row r="60" spans="1:41" s="22" customFormat="1" ht="26.25" customHeight="1" x14ac:dyDescent="0.15">
      <c r="A60" s="177"/>
      <c r="B60" s="256"/>
      <c r="C60" s="843" t="s">
        <v>1171</v>
      </c>
      <c r="D60" s="844"/>
      <c r="E60" s="844"/>
      <c r="F60" s="845"/>
      <c r="G60" s="46"/>
      <c r="H60" s="47"/>
      <c r="I60" s="172"/>
      <c r="J60" s="217"/>
      <c r="K60" s="217"/>
      <c r="L60" s="217"/>
      <c r="M60" s="217"/>
      <c r="N60" s="50"/>
      <c r="O60" s="51"/>
      <c r="P60" s="234">
        <v>88</v>
      </c>
      <c r="Q60" s="234">
        <v>88</v>
      </c>
      <c r="R60" s="5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48.75" customHeight="1" x14ac:dyDescent="0.15">
      <c r="A61" s="43"/>
      <c r="B61" s="256"/>
      <c r="C61" s="45"/>
      <c r="D61" s="117"/>
      <c r="E61" s="67" t="s">
        <v>2136</v>
      </c>
      <c r="F61" s="80"/>
      <c r="G61" s="46"/>
      <c r="H61" s="175"/>
      <c r="I61" s="48">
        <v>0.51</v>
      </c>
      <c r="J61" s="49">
        <v>0.49</v>
      </c>
      <c r="K61" s="49"/>
      <c r="L61" s="217"/>
      <c r="M61" s="49"/>
      <c r="N61" s="50">
        <f>SUM(I61:M61)</f>
        <v>1</v>
      </c>
      <c r="O61" s="51"/>
      <c r="P61" s="52">
        <v>8</v>
      </c>
      <c r="Q61" s="53">
        <v>8</v>
      </c>
      <c r="R61" s="53"/>
      <c r="S61" s="53"/>
      <c r="T61" s="53"/>
      <c r="U61" s="54">
        <f>ROUND(((P61*I61)+(Q61*J61)+(R61*K61)+(S61*L61)+(T61*M61)),3)</f>
        <v>8</v>
      </c>
      <c r="V61" s="55">
        <f>IF(U61&gt;=8,8,U61)</f>
        <v>8</v>
      </c>
      <c r="W61" s="57"/>
      <c r="X61" s="57"/>
      <c r="Y61" s="57">
        <v>6684657000</v>
      </c>
      <c r="Z61" s="57"/>
      <c r="AA61" s="57"/>
      <c r="AB61" s="476">
        <f>(((((W61*I61)+(X61*J61)+(Y61*K61)+(Z61*L61)+(AA61*M61))/$L$2)))</f>
        <v>0</v>
      </c>
      <c r="AC61" s="536">
        <f>ROUND(12*AB61,3)</f>
        <v>0</v>
      </c>
      <c r="AD61" s="488">
        <f>IF(AC61&gt;=12,12,AC61)</f>
        <v>0</v>
      </c>
      <c r="AE61" s="182"/>
      <c r="AF61" s="59">
        <v>0.3</v>
      </c>
      <c r="AG61" s="263">
        <v>19.8</v>
      </c>
      <c r="AH61" s="60">
        <f>V61+AD61+AG61+AE61+AF61</f>
        <v>28.1</v>
      </c>
      <c r="AI61" s="55">
        <f>IF(AH61&gt;=40,40,AH61)</f>
        <v>28.1</v>
      </c>
      <c r="AJ61" s="61"/>
      <c r="AK61" s="62"/>
      <c r="AL61" s="63"/>
      <c r="AM61" s="64">
        <f>100%+AL61</f>
        <v>1</v>
      </c>
      <c r="AN61" s="65">
        <f>ROUNDUP((($E$2*AM61-$AN$4)*AJ61+$AN$4),-3)</f>
        <v>0</v>
      </c>
      <c r="AO61" s="66"/>
    </row>
    <row r="62" spans="1:41" s="22" customFormat="1" ht="26.25" customHeight="1" x14ac:dyDescent="0.15">
      <c r="A62" s="177"/>
      <c r="B62" s="241"/>
      <c r="C62" s="843" t="s">
        <v>1171</v>
      </c>
      <c r="D62" s="844"/>
      <c r="E62" s="844"/>
      <c r="F62" s="845"/>
      <c r="G62" s="46"/>
      <c r="H62" s="47"/>
      <c r="I62" s="172"/>
      <c r="J62" s="217"/>
      <c r="K62" s="217"/>
      <c r="L62" s="217"/>
      <c r="M62" s="217"/>
      <c r="N62" s="50"/>
      <c r="O62" s="51"/>
      <c r="P62" s="234">
        <v>88</v>
      </c>
      <c r="Q62" s="234">
        <v>88</v>
      </c>
      <c r="R62" s="23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50.25" customHeight="1" x14ac:dyDescent="0.15">
      <c r="A63" s="43"/>
      <c r="B63" s="256"/>
      <c r="C63" s="80" t="s">
        <v>2166</v>
      </c>
      <c r="D63" s="45"/>
      <c r="E63" s="45"/>
      <c r="F63" s="82"/>
      <c r="G63" s="542"/>
      <c r="H63" s="47"/>
      <c r="I63" s="48">
        <v>0.6</v>
      </c>
      <c r="J63" s="49">
        <v>0.4</v>
      </c>
      <c r="K63" s="49"/>
      <c r="L63" s="49"/>
      <c r="M63" s="49"/>
      <c r="N63" s="50">
        <f>SUM(I63:M63)</f>
        <v>1</v>
      </c>
      <c r="O63" s="51"/>
      <c r="P63" s="52">
        <v>8</v>
      </c>
      <c r="Q63" s="53">
        <v>8</v>
      </c>
      <c r="R63" s="53"/>
      <c r="S63" s="53"/>
      <c r="T63" s="53"/>
      <c r="U63" s="54">
        <f>ROUND(((P63*I63)+(Q63*J63)+(R63*K63)+(S63*L63)+(T63*M63)),2)</f>
        <v>8</v>
      </c>
      <c r="V63" s="55">
        <f>IF(U63&gt;=8,8,U63)</f>
        <v>8</v>
      </c>
      <c r="W63" s="57">
        <v>49203477000</v>
      </c>
      <c r="X63" s="57"/>
      <c r="Y63" s="57"/>
      <c r="Z63" s="57"/>
      <c r="AA63" s="57"/>
      <c r="AB63" s="476">
        <f>(((((W63*I63)+(X63*J63)+(Y63*K63)+(Z63*L63)+(AA63*M63))/$L$2)))</f>
        <v>0.63910359585321219</v>
      </c>
      <c r="AC63" s="536">
        <f>ROUND(12*AB63,3)</f>
        <v>7.6689999999999996</v>
      </c>
      <c r="AD63" s="488">
        <f>IF(AC63&gt;=12,12,AC63)</f>
        <v>7.6689999999999996</v>
      </c>
      <c r="AE63" s="59"/>
      <c r="AF63" s="59">
        <v>0.3</v>
      </c>
      <c r="AG63" s="263">
        <v>19.8</v>
      </c>
      <c r="AH63" s="60">
        <f>V63+AD63+AG63+AE63+AF63</f>
        <v>35.768999999999998</v>
      </c>
      <c r="AI63" s="55">
        <f>IF(AH63&gt;=40,40,AH63)</f>
        <v>35.768999999999998</v>
      </c>
      <c r="AJ63" s="61"/>
      <c r="AK63" s="62"/>
      <c r="AL63" s="63"/>
      <c r="AM63" s="64"/>
      <c r="AN63" s="65"/>
      <c r="AO63" s="66"/>
    </row>
    <row r="64" spans="1:41" s="22" customFormat="1" ht="26.25" customHeight="1" x14ac:dyDescent="0.15">
      <c r="A64" s="177"/>
      <c r="B64" s="241"/>
      <c r="C64" s="843" t="s">
        <v>1171</v>
      </c>
      <c r="D64" s="844"/>
      <c r="E64" s="844"/>
      <c r="F64" s="845"/>
      <c r="G64" s="46"/>
      <c r="H64" s="47"/>
      <c r="I64" s="172"/>
      <c r="J64" s="217"/>
      <c r="K64" s="217"/>
      <c r="L64" s="217"/>
      <c r="M64" s="217"/>
      <c r="N64" s="50"/>
      <c r="O64" s="51"/>
      <c r="P64" s="54">
        <v>88</v>
      </c>
      <c r="Q64" s="54">
        <v>88</v>
      </c>
      <c r="R64" s="54"/>
      <c r="S64" s="54"/>
      <c r="T64" s="54"/>
      <c r="U64" s="496">
        <f>(I63*P64)+(J63*Q64)+(K63*R64)+(L63*S64)</f>
        <v>88</v>
      </c>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54" customHeight="1" x14ac:dyDescent="0.15">
      <c r="A65" s="43"/>
      <c r="B65" s="256"/>
      <c r="C65" s="80" t="s">
        <v>1455</v>
      </c>
      <c r="D65" s="71" t="s">
        <v>2167</v>
      </c>
      <c r="E65" s="45"/>
      <c r="F65" s="82"/>
      <c r="G65" s="542"/>
      <c r="H65" s="47"/>
      <c r="I65" s="48">
        <v>0.6</v>
      </c>
      <c r="J65" s="49">
        <v>0.4</v>
      </c>
      <c r="K65" s="49"/>
      <c r="L65" s="49"/>
      <c r="M65" s="49"/>
      <c r="N65" s="50">
        <f>SUM(I65:M65)</f>
        <v>1</v>
      </c>
      <c r="O65" s="51"/>
      <c r="P65" s="52">
        <v>8</v>
      </c>
      <c r="Q65" s="53">
        <v>8</v>
      </c>
      <c r="R65" s="53"/>
      <c r="S65" s="53"/>
      <c r="T65" s="53"/>
      <c r="U65" s="54">
        <f>ROUND(((P65*I65)+(Q65*J65)+(R65*K65)+(S65*L65)+(T65*M65)),3)</f>
        <v>8</v>
      </c>
      <c r="V65" s="55">
        <f>IF(U65&gt;=8,8,U65)</f>
        <v>8</v>
      </c>
      <c r="W65" s="57">
        <v>46537406000</v>
      </c>
      <c r="X65" s="57">
        <v>22800792000</v>
      </c>
      <c r="Y65" s="57"/>
      <c r="Z65" s="57"/>
      <c r="AA65" s="57"/>
      <c r="AB65" s="476">
        <f>(((((W65*I65)+(X65*J65)+(Y65*K65)+(Z65*L65)+(AA65*M65))/$L$2)))</f>
        <v>0.80191356435945138</v>
      </c>
      <c r="AC65" s="536">
        <f>ROUND(12*AB65,3)</f>
        <v>9.6229999999999993</v>
      </c>
      <c r="AD65" s="488">
        <f>IF(AC65&gt;=12,12,AC65)</f>
        <v>9.6229999999999993</v>
      </c>
      <c r="AE65" s="59"/>
      <c r="AF65" s="59">
        <v>0.3</v>
      </c>
      <c r="AG65" s="263">
        <v>19.8</v>
      </c>
      <c r="AH65" s="60">
        <f>V65+AD65+AG65+AE65+AF65</f>
        <v>37.722999999999999</v>
      </c>
      <c r="AI65" s="55">
        <f>IF(AH65&gt;=40,40,AH65)</f>
        <v>37.722999999999999</v>
      </c>
      <c r="AJ65" s="61"/>
      <c r="AK65" s="62"/>
      <c r="AL65" s="63"/>
      <c r="AM65" s="64">
        <f>100%+AL65</f>
        <v>1</v>
      </c>
      <c r="AN65" s="65">
        <f>ROUNDUP((($E$2*AM65-$AN$4)*AJ65+$AN$4),-3)</f>
        <v>0</v>
      </c>
      <c r="AO65" s="66"/>
    </row>
    <row r="66" spans="1:41" s="22" customFormat="1" ht="26.25" customHeight="1" x14ac:dyDescent="0.15">
      <c r="A66" s="177"/>
      <c r="B66" s="241"/>
      <c r="C66" s="843" t="s">
        <v>1171</v>
      </c>
      <c r="D66" s="844"/>
      <c r="E66" s="844"/>
      <c r="F66" s="845"/>
      <c r="G66" s="46"/>
      <c r="H66" s="47"/>
      <c r="I66" s="172"/>
      <c r="J66" s="217"/>
      <c r="K66" s="217"/>
      <c r="L66" s="217"/>
      <c r="M66" s="217"/>
      <c r="N66" s="50"/>
      <c r="O66" s="51"/>
      <c r="P66" s="234">
        <v>88</v>
      </c>
      <c r="Q66" s="54">
        <v>88</v>
      </c>
      <c r="R66" s="54"/>
      <c r="S66" s="54"/>
      <c r="T66" s="54"/>
      <c r="U66" s="496">
        <f>(I65*P66)+(J65*Q66)+(K65*R66)+(L65*S66)</f>
        <v>88</v>
      </c>
      <c r="V66" s="55"/>
      <c r="W66" s="57"/>
      <c r="X66" s="57"/>
      <c r="Y66" s="57"/>
      <c r="Z66" s="57"/>
      <c r="AA66" s="57"/>
      <c r="AB66" s="476"/>
      <c r="AC66" s="536"/>
      <c r="AD66" s="478"/>
      <c r="AE66" s="59"/>
      <c r="AF66" s="59"/>
      <c r="AG66" s="263"/>
      <c r="AH66" s="60"/>
      <c r="AI66" s="55"/>
      <c r="AJ66" s="61"/>
      <c r="AK66" s="62"/>
      <c r="AL66" s="63"/>
      <c r="AM66" s="64"/>
      <c r="AN66" s="65"/>
      <c r="AO66" s="66"/>
    </row>
    <row r="67" spans="1:41" s="22" customFormat="1" ht="48.75" customHeight="1" x14ac:dyDescent="0.15">
      <c r="A67" s="43"/>
      <c r="B67" s="256"/>
      <c r="C67" s="80" t="s">
        <v>2067</v>
      </c>
      <c r="D67" s="45"/>
      <c r="E67" s="82"/>
      <c r="F67" s="82"/>
      <c r="G67" s="632"/>
      <c r="H67" s="175"/>
      <c r="I67" s="48">
        <v>0.6</v>
      </c>
      <c r="J67" s="49">
        <v>0.4</v>
      </c>
      <c r="K67" s="49"/>
      <c r="L67" s="49"/>
      <c r="M67" s="49"/>
      <c r="N67" s="50">
        <f>SUM(I67:M67)</f>
        <v>1</v>
      </c>
      <c r="O67" s="51"/>
      <c r="P67" s="52">
        <v>8</v>
      </c>
      <c r="Q67" s="53">
        <v>8</v>
      </c>
      <c r="R67" s="53"/>
      <c r="S67" s="53"/>
      <c r="T67" s="53"/>
      <c r="U67" s="54">
        <f>ROUND(((P67*I67)+(Q67*J67)+(R67*K67)+(S67*L67)+(T67*M67)),3)</f>
        <v>8</v>
      </c>
      <c r="V67" s="55">
        <f>IF(U67&gt;=8,8,U67)</f>
        <v>8</v>
      </c>
      <c r="W67" s="57">
        <v>49442586000</v>
      </c>
      <c r="X67" s="57"/>
      <c r="Y67" s="57"/>
      <c r="Z67" s="57"/>
      <c r="AA67" s="57"/>
      <c r="AB67" s="476">
        <f>(((((W67*I67)+(X67*J67)+(Y67*K67)+(Z67*L67)+(AA67*M67))/$L$2)))</f>
        <v>0.64220938087122759</v>
      </c>
      <c r="AC67" s="536">
        <f>ROUND(12*AB67,3)</f>
        <v>7.7069999999999999</v>
      </c>
      <c r="AD67" s="488">
        <f>IF(AC67&gt;=12,12,AC67)</f>
        <v>7.7069999999999999</v>
      </c>
      <c r="AE67" s="59"/>
      <c r="AF67" s="59">
        <v>0.3</v>
      </c>
      <c r="AG67" s="263">
        <v>19.8</v>
      </c>
      <c r="AH67" s="60">
        <f>V67+AD67+AG67+AE67+AF67</f>
        <v>35.807000000000002</v>
      </c>
      <c r="AI67" s="55">
        <f>IF(AH67&gt;=40,40,AH67)</f>
        <v>35.807000000000002</v>
      </c>
      <c r="AJ67" s="61"/>
      <c r="AK67" s="62"/>
      <c r="AL67" s="63"/>
      <c r="AM67" s="64">
        <f>100%+AL67</f>
        <v>1</v>
      </c>
      <c r="AN67" s="65">
        <f>ROUNDUP((($E$2*AM67-$AN$4)*AJ67+$AN$4),-3)</f>
        <v>0</v>
      </c>
      <c r="AO67" s="66"/>
    </row>
    <row r="68" spans="1:41" s="22" customFormat="1" ht="26.25" customHeight="1" x14ac:dyDescent="0.15">
      <c r="A68" s="177"/>
      <c r="B68" s="241"/>
      <c r="C68" s="843" t="s">
        <v>1171</v>
      </c>
      <c r="D68" s="844"/>
      <c r="E68" s="844"/>
      <c r="F68" s="845"/>
      <c r="G68" s="46"/>
      <c r="H68" s="47"/>
      <c r="I68" s="172"/>
      <c r="J68" s="217"/>
      <c r="K68" s="217"/>
      <c r="L68" s="217"/>
      <c r="M68" s="217"/>
      <c r="N68" s="50"/>
      <c r="O68" s="51"/>
      <c r="P68" s="234">
        <v>88</v>
      </c>
      <c r="Q68" s="234">
        <v>88</v>
      </c>
      <c r="R68" s="234"/>
      <c r="S68" s="54"/>
      <c r="T68" s="54"/>
      <c r="U68" s="496">
        <f>(I67*P68)+(J67*Q68)+(K67*R68)+(L67*S68)</f>
        <v>88</v>
      </c>
      <c r="V68" s="55"/>
      <c r="W68" s="57"/>
      <c r="X68" s="57"/>
      <c r="Y68" s="57"/>
      <c r="Z68" s="57"/>
      <c r="AA68" s="57"/>
      <c r="AB68" s="476"/>
      <c r="AC68" s="536"/>
      <c r="AD68" s="478"/>
      <c r="AE68" s="59"/>
      <c r="AF68" s="59"/>
      <c r="AG68" s="263"/>
      <c r="AH68" s="60"/>
      <c r="AI68" s="55"/>
      <c r="AJ68" s="61"/>
      <c r="AK68" s="62"/>
      <c r="AL68" s="63"/>
      <c r="AM68" s="64"/>
      <c r="AN68" s="65"/>
      <c r="AO68" s="66"/>
    </row>
    <row r="69" spans="1:41" s="22" customFormat="1" ht="48.75" customHeight="1" x14ac:dyDescent="0.15">
      <c r="A69" s="43"/>
      <c r="B69" s="256"/>
      <c r="C69" s="45" t="s">
        <v>2169</v>
      </c>
      <c r="D69" s="45"/>
      <c r="E69" s="80"/>
      <c r="F69" s="82"/>
      <c r="G69" s="632"/>
      <c r="H69" s="47"/>
      <c r="I69" s="48">
        <v>0.5</v>
      </c>
      <c r="J69" s="49">
        <v>0.5</v>
      </c>
      <c r="K69" s="49"/>
      <c r="L69" s="49"/>
      <c r="M69" s="49"/>
      <c r="N69" s="50">
        <f>SUM(I69:M69)</f>
        <v>1</v>
      </c>
      <c r="O69" s="51"/>
      <c r="P69" s="52">
        <v>8</v>
      </c>
      <c r="Q69" s="53">
        <v>8</v>
      </c>
      <c r="R69" s="53"/>
      <c r="S69" s="53"/>
      <c r="T69" s="53"/>
      <c r="U69" s="54">
        <f>ROUND(((P69*I69)+(Q69*J69)+(R69*K69)+(S69*L69)+(T69*M69)),3)</f>
        <v>8</v>
      </c>
      <c r="V69" s="55">
        <f>IF(U69&gt;=8,8,U69)</f>
        <v>8</v>
      </c>
      <c r="W69" s="57">
        <v>45451555000</v>
      </c>
      <c r="X69" s="57"/>
      <c r="Y69" s="57"/>
      <c r="Z69" s="57"/>
      <c r="AA69" s="57"/>
      <c r="AB69" s="476">
        <f>(((((W69*I69)+(X69*J69)+(Y69*K69)+(Z69*L69)+(AA69*M69))/$L$2)))</f>
        <v>0.49197492414374233</v>
      </c>
      <c r="AC69" s="536">
        <f>ROUND(12*AB69,3)</f>
        <v>5.9039999999999999</v>
      </c>
      <c r="AD69" s="488">
        <f>IF(AC69&gt;=12,12,AC69)</f>
        <v>5.9039999999999999</v>
      </c>
      <c r="AE69" s="59"/>
      <c r="AF69" s="59">
        <v>0.3</v>
      </c>
      <c r="AG69" s="263">
        <v>19.8</v>
      </c>
      <c r="AH69" s="60">
        <f>V69+AD69+AG69+AE69+AF69</f>
        <v>34.003999999999998</v>
      </c>
      <c r="AI69" s="55">
        <f>IF(AH69&gt;=40,40,AH69)</f>
        <v>34.003999999999998</v>
      </c>
      <c r="AJ69" s="61"/>
      <c r="AK69" s="62"/>
      <c r="AL69" s="63"/>
      <c r="AM69" s="64">
        <f>100%+AL69</f>
        <v>1</v>
      </c>
      <c r="AN69" s="65">
        <f>ROUNDUP((($E$2*AM69-$AN$4)*AJ69+$AN$4),-3)</f>
        <v>0</v>
      </c>
      <c r="AO69" s="66"/>
    </row>
    <row r="70" spans="1:41" s="22" customFormat="1" ht="26.25" customHeight="1" x14ac:dyDescent="0.15">
      <c r="A70" s="177"/>
      <c r="B70" s="256"/>
      <c r="C70" s="843" t="s">
        <v>1171</v>
      </c>
      <c r="D70" s="844"/>
      <c r="E70" s="844"/>
      <c r="F70" s="845"/>
      <c r="G70" s="46"/>
      <c r="H70" s="47"/>
      <c r="I70" s="172"/>
      <c r="J70" s="217"/>
      <c r="K70" s="217"/>
      <c r="L70" s="217"/>
      <c r="M70" s="217"/>
      <c r="N70" s="50"/>
      <c r="O70" s="51"/>
      <c r="P70" s="234">
        <v>88</v>
      </c>
      <c r="Q70" s="54">
        <v>88</v>
      </c>
      <c r="R70" s="54"/>
      <c r="S70" s="54"/>
      <c r="T70" s="54"/>
      <c r="U70" s="496">
        <f>(I69*P70)+(J69*Q70)+(K69*R70)+(L69*S70)</f>
        <v>88</v>
      </c>
      <c r="V70" s="55"/>
      <c r="W70" s="57"/>
      <c r="X70" s="57"/>
      <c r="Y70" s="57"/>
      <c r="Z70" s="57"/>
      <c r="AA70" s="57"/>
      <c r="AB70" s="476"/>
      <c r="AC70" s="536"/>
      <c r="AD70" s="478"/>
      <c r="AE70" s="59"/>
      <c r="AF70" s="59"/>
      <c r="AG70" s="263"/>
      <c r="AH70" s="60"/>
      <c r="AI70" s="55"/>
      <c r="AJ70" s="61"/>
      <c r="AK70" s="62"/>
      <c r="AL70" s="63"/>
      <c r="AM70" s="64"/>
      <c r="AN70" s="65"/>
      <c r="AO70" s="66"/>
    </row>
    <row r="71" spans="1:41" s="22" customFormat="1" ht="48.75" customHeight="1" x14ac:dyDescent="0.15">
      <c r="A71" s="43"/>
      <c r="B71" s="256"/>
      <c r="C71" s="45"/>
      <c r="D71" s="67" t="s">
        <v>2154</v>
      </c>
      <c r="E71" s="77" t="s">
        <v>2161</v>
      </c>
      <c r="F71" s="714" t="s">
        <v>2102</v>
      </c>
      <c r="G71" s="80"/>
      <c r="H71" s="47"/>
      <c r="I71" s="48">
        <v>0.6</v>
      </c>
      <c r="J71" s="49">
        <v>0.4</v>
      </c>
      <c r="K71" s="49"/>
      <c r="L71" s="49"/>
      <c r="M71" s="49"/>
      <c r="N71" s="50">
        <f>SUM(I71:M71)</f>
        <v>1</v>
      </c>
      <c r="O71" s="51"/>
      <c r="P71" s="53">
        <v>8</v>
      </c>
      <c r="Q71" s="53">
        <v>8</v>
      </c>
      <c r="R71" s="53"/>
      <c r="S71" s="53"/>
      <c r="T71" s="53"/>
      <c r="U71" s="54">
        <f>ROUND(((P71*I71)+(Q71*J71)+(R71*K71)+(S71*L71)+(T71*M71)),3)</f>
        <v>8</v>
      </c>
      <c r="V71" s="55">
        <f>IF(U71&gt;=8,8,U71)</f>
        <v>8</v>
      </c>
      <c r="W71" s="57"/>
      <c r="X71" s="57">
        <v>17327573000</v>
      </c>
      <c r="Y71" s="57">
        <v>17437569000</v>
      </c>
      <c r="Z71" s="57">
        <v>24085920000</v>
      </c>
      <c r="AA71" s="57"/>
      <c r="AB71" s="476">
        <f>(((((W71*I71)+(X71*J71)+(Y71*K71)+(Z71*L71)+(AA71*M71))/$L$2)))</f>
        <v>0.150045144326</v>
      </c>
      <c r="AC71" s="536">
        <f>ROUND(12*AB71,3)</f>
        <v>1.8009999999999999</v>
      </c>
      <c r="AD71" s="488">
        <f>IF(AC71&gt;=12,12,AC71)</f>
        <v>1.8009999999999999</v>
      </c>
      <c r="AE71" s="59"/>
      <c r="AF71" s="59">
        <v>0.3</v>
      </c>
      <c r="AG71" s="263">
        <v>19.8</v>
      </c>
      <c r="AH71" s="60">
        <f>V71+AD71+AG71+AE71+AF71</f>
        <v>29.901</v>
      </c>
      <c r="AI71" s="55">
        <f>IF(AH71&gt;=40,40,AH71)</f>
        <v>29.901</v>
      </c>
      <c r="AJ71" s="61"/>
      <c r="AK71" s="62"/>
      <c r="AL71" s="63"/>
      <c r="AM71" s="64">
        <f>100%+AL71</f>
        <v>1</v>
      </c>
      <c r="AN71" s="65">
        <f>ROUNDUP((($E$2*AM71-$AN$4)*AJ71+$AN$4),-3)</f>
        <v>0</v>
      </c>
      <c r="AO71" s="66"/>
    </row>
    <row r="72" spans="1:41" s="22" customFormat="1" ht="26.25" customHeight="1" x14ac:dyDescent="0.15">
      <c r="A72" s="177"/>
      <c r="B72" s="256"/>
      <c r="C72" s="843" t="s">
        <v>1171</v>
      </c>
      <c r="D72" s="844"/>
      <c r="E72" s="844"/>
      <c r="F72" s="845"/>
      <c r="G72" s="46"/>
      <c r="H72" s="47"/>
      <c r="I72" s="172"/>
      <c r="J72" s="217"/>
      <c r="K72" s="217"/>
      <c r="L72" s="217"/>
      <c r="M72" s="217"/>
      <c r="N72" s="50"/>
      <c r="O72" s="51"/>
      <c r="P72" s="234">
        <v>88</v>
      </c>
      <c r="Q72" s="54">
        <v>88</v>
      </c>
      <c r="R72" s="54"/>
      <c r="S72" s="54"/>
      <c r="T72" s="54"/>
      <c r="U72" s="496">
        <f>(I71*P72)+(J71*Q72)+(K71*R72)+(L71*S72)</f>
        <v>88</v>
      </c>
      <c r="V72" s="55"/>
      <c r="W72" s="57"/>
      <c r="X72" s="57"/>
      <c r="Y72" s="57"/>
      <c r="Z72" s="57"/>
      <c r="AA72" s="57"/>
      <c r="AB72" s="476"/>
      <c r="AC72" s="536"/>
      <c r="AD72" s="478"/>
      <c r="AE72" s="59"/>
      <c r="AF72" s="59"/>
      <c r="AG72" s="263"/>
      <c r="AH72" s="60"/>
      <c r="AI72" s="55"/>
      <c r="AJ72" s="61"/>
      <c r="AK72" s="62"/>
      <c r="AL72" s="63"/>
      <c r="AM72" s="64"/>
      <c r="AN72" s="65"/>
      <c r="AO72" s="66"/>
    </row>
    <row r="73" spans="1:41" s="22" customFormat="1" ht="33" customHeight="1" x14ac:dyDescent="0.15">
      <c r="A73" s="43"/>
      <c r="B73" s="44"/>
      <c r="C73" s="80"/>
      <c r="D73" s="117"/>
      <c r="E73" s="117"/>
      <c r="F73" s="80"/>
      <c r="G73" s="542"/>
      <c r="H73" s="47"/>
      <c r="I73" s="48"/>
      <c r="J73" s="217"/>
      <c r="K73" s="49"/>
      <c r="L73" s="49"/>
      <c r="M73" s="49"/>
      <c r="N73" s="527"/>
      <c r="O73" s="51"/>
      <c r="P73" s="52"/>
      <c r="Q73" s="53"/>
      <c r="R73" s="53"/>
      <c r="S73" s="53"/>
      <c r="T73" s="53"/>
      <c r="U73" s="54"/>
      <c r="V73" s="55"/>
      <c r="W73" s="57"/>
      <c r="X73" s="57"/>
      <c r="Y73" s="57"/>
      <c r="Z73" s="57"/>
      <c r="AA73" s="57"/>
      <c r="AB73" s="476">
        <f>(((((W73*I73)+(X73*J73)+(Y73*K73)+(Z73*L73)+(AA73*M73))/$L$2)))</f>
        <v>0</v>
      </c>
      <c r="AC73" s="536">
        <f>12*AB73</f>
        <v>0</v>
      </c>
      <c r="AD73" s="488">
        <f>IF(AC73&gt;=12,12,AC73)</f>
        <v>0</v>
      </c>
      <c r="AE73" s="59"/>
      <c r="AF73" s="59"/>
      <c r="AG73" s="263"/>
      <c r="AH73" s="60"/>
      <c r="AI73" s="55"/>
      <c r="AJ73" s="61"/>
      <c r="AK73" s="62"/>
      <c r="AL73" s="63"/>
      <c r="AM73" s="64"/>
      <c r="AN73" s="65"/>
      <c r="AO73" s="66"/>
    </row>
    <row r="74" spans="1:41" s="22" customFormat="1" ht="56.25" customHeight="1" x14ac:dyDescent="0.15">
      <c r="A74" s="43"/>
      <c r="B74" s="256"/>
      <c r="C74" s="73" t="s">
        <v>1356</v>
      </c>
      <c r="D74" s="45" t="s">
        <v>1360</v>
      </c>
      <c r="E74" s="71" t="s">
        <v>2172</v>
      </c>
      <c r="F74" s="45"/>
      <c r="G74" s="664"/>
      <c r="H74" s="47"/>
      <c r="I74" s="48">
        <v>0.6</v>
      </c>
      <c r="J74" s="49">
        <v>0.4</v>
      </c>
      <c r="K74" s="49"/>
      <c r="L74" s="49"/>
      <c r="M74" s="49"/>
      <c r="N74" s="50">
        <f>SUM(I74:M74)</f>
        <v>1</v>
      </c>
      <c r="O74" s="51"/>
      <c r="P74" s="52">
        <v>8</v>
      </c>
      <c r="Q74" s="53">
        <v>8</v>
      </c>
      <c r="R74" s="53"/>
      <c r="S74" s="53"/>
      <c r="T74" s="53"/>
      <c r="U74" s="54">
        <f>ROUND(((P74*I74)+(Q74*J74)+(R74*K74)+(S74*L74)+(T74*M74)),3)</f>
        <v>8</v>
      </c>
      <c r="V74" s="55">
        <f>IF(U74&gt;=8,8,U74)</f>
        <v>8</v>
      </c>
      <c r="W74" s="57">
        <v>39814172000</v>
      </c>
      <c r="X74" s="57">
        <v>41028772000</v>
      </c>
      <c r="Y74" s="57">
        <v>21649412000</v>
      </c>
      <c r="Z74" s="57"/>
      <c r="AA74" s="57"/>
      <c r="AB74" s="476">
        <f>(((((W74*I74)+(X74*J74)+(Y74*K74)+(Z74*L74)+(AA74*M74))/$L$2)))</f>
        <v>0.87242759226573907</v>
      </c>
      <c r="AC74" s="536">
        <f>ROUND(12*AB74,3)</f>
        <v>10.468999999999999</v>
      </c>
      <c r="AD74" s="488">
        <f>IF(AC74&gt;=12,12,AC74)</f>
        <v>10.468999999999999</v>
      </c>
      <c r="AE74" s="59"/>
      <c r="AF74" s="59">
        <v>0.2</v>
      </c>
      <c r="AG74" s="263">
        <v>19.8</v>
      </c>
      <c r="AH74" s="60">
        <f>V74+AD74+AG74+AE74+AF74</f>
        <v>38.469000000000008</v>
      </c>
      <c r="AI74" s="55">
        <f>IF(AH74&gt;=40,40,AH74)</f>
        <v>38.469000000000008</v>
      </c>
      <c r="AJ74" s="61"/>
      <c r="AK74" s="62"/>
      <c r="AL74" s="63"/>
      <c r="AM74" s="64">
        <f>100%+AL74</f>
        <v>1</v>
      </c>
      <c r="AN74" s="65">
        <f>ROUNDUP((($E$2*AM74-$AN$4)*AJ74+$AN$4),-3)</f>
        <v>0</v>
      </c>
      <c r="AO74" s="66"/>
    </row>
    <row r="75" spans="1:41" s="22" customFormat="1" ht="26.25" customHeight="1" x14ac:dyDescent="0.15">
      <c r="A75" s="177"/>
      <c r="B75" s="241"/>
      <c r="C75" s="843" t="s">
        <v>1171</v>
      </c>
      <c r="D75" s="844"/>
      <c r="E75" s="844"/>
      <c r="F75" s="845"/>
      <c r="G75" s="46"/>
      <c r="H75" s="47"/>
      <c r="I75" s="172"/>
      <c r="J75" s="217"/>
      <c r="K75" s="217"/>
      <c r="L75" s="217"/>
      <c r="M75" s="217"/>
      <c r="N75" s="50"/>
      <c r="O75" s="51"/>
      <c r="P75" s="234">
        <v>88</v>
      </c>
      <c r="Q75" s="54">
        <v>88</v>
      </c>
      <c r="R75" s="53"/>
      <c r="S75" s="54"/>
      <c r="T75" s="54"/>
      <c r="U75" s="496">
        <f>(I74*P75)+(J74*Q75)+(K74*R75)+(L74*S75)</f>
        <v>88</v>
      </c>
      <c r="V75" s="55"/>
      <c r="W75" s="57"/>
      <c r="X75" s="57"/>
      <c r="Y75" s="57"/>
      <c r="Z75" s="57"/>
      <c r="AA75" s="57"/>
      <c r="AB75" s="476"/>
      <c r="AC75" s="536"/>
      <c r="AD75" s="478"/>
      <c r="AE75" s="59"/>
      <c r="AF75" s="59"/>
      <c r="AG75" s="263"/>
      <c r="AH75" s="60"/>
      <c r="AI75" s="55"/>
      <c r="AJ75" s="61"/>
      <c r="AK75" s="62"/>
      <c r="AL75" s="63"/>
      <c r="AM75" s="64"/>
      <c r="AN75" s="65"/>
      <c r="AO75" s="66"/>
    </row>
    <row r="76" spans="1:41" s="22" customFormat="1" ht="51.75" customHeight="1" x14ac:dyDescent="0.15">
      <c r="A76" s="43"/>
      <c r="B76" s="256"/>
      <c r="C76" s="80" t="s">
        <v>1345</v>
      </c>
      <c r="D76" s="71" t="s">
        <v>2145</v>
      </c>
      <c r="E76" s="80" t="s">
        <v>1363</v>
      </c>
      <c r="F76" s="71" t="s">
        <v>2137</v>
      </c>
      <c r="G76" s="67" t="s">
        <v>2171</v>
      </c>
      <c r="H76" s="47"/>
      <c r="I76" s="48">
        <v>0.51</v>
      </c>
      <c r="J76" s="49">
        <v>0.49</v>
      </c>
      <c r="K76" s="49"/>
      <c r="L76" s="49"/>
      <c r="M76" s="49"/>
      <c r="N76" s="50">
        <f>SUM(I76:M76)</f>
        <v>1</v>
      </c>
      <c r="O76" s="51"/>
      <c r="P76" s="52">
        <v>8</v>
      </c>
      <c r="Q76" s="53">
        <v>8</v>
      </c>
      <c r="R76" s="53"/>
      <c r="S76" s="53"/>
      <c r="T76" s="53"/>
      <c r="U76" s="54">
        <f>ROUND(((P76*I76)+(Q76*J76)+(R76*K76)+(S76*L76)+(T76*M76)),3)</f>
        <v>8</v>
      </c>
      <c r="V76" s="55">
        <f>IF(U76&gt;=8,8,U76)</f>
        <v>8</v>
      </c>
      <c r="W76" s="57">
        <v>32826052000</v>
      </c>
      <c r="X76" s="57">
        <v>3425675000</v>
      </c>
      <c r="Y76" s="57">
        <v>38849299000</v>
      </c>
      <c r="Z76" s="57">
        <v>15253741000</v>
      </c>
      <c r="AA76" s="57">
        <v>27594070000</v>
      </c>
      <c r="AB76" s="476">
        <f>(((((W76*I76)+(X76*J76)+(Y76*K76)+(Z76*L76)+(AA76*M76))/$L$2)))</f>
        <v>0.39875919769504264</v>
      </c>
      <c r="AC76" s="536">
        <f>ROUND(12*AB76,3)</f>
        <v>4.7850000000000001</v>
      </c>
      <c r="AD76" s="488">
        <f>IF(AC76&gt;=12,12,AC76)</f>
        <v>4.7850000000000001</v>
      </c>
      <c r="AE76" s="59"/>
      <c r="AF76" s="59">
        <v>0.3</v>
      </c>
      <c r="AG76" s="263">
        <v>19.8</v>
      </c>
      <c r="AH76" s="60">
        <f>V76+AD76+AG76+AE76+AF76</f>
        <v>32.884999999999998</v>
      </c>
      <c r="AI76" s="55">
        <f>IF(AH76&gt;=40,40,AH76)</f>
        <v>32.884999999999998</v>
      </c>
      <c r="AJ76" s="61"/>
      <c r="AK76" s="62"/>
      <c r="AL76" s="63"/>
      <c r="AM76" s="64">
        <f>100%+AL76</f>
        <v>1</v>
      </c>
      <c r="AN76" s="65">
        <f>ROUNDUP((($E$2*AM76-$AN$4)*AJ76+$AN$4),-3)</f>
        <v>0</v>
      </c>
      <c r="AO76" s="66"/>
    </row>
    <row r="77" spans="1:41" s="22" customFormat="1" ht="26.25" customHeight="1" x14ac:dyDescent="0.15">
      <c r="A77" s="177"/>
      <c r="B77" s="256"/>
      <c r="C77" s="843" t="s">
        <v>1171</v>
      </c>
      <c r="D77" s="844"/>
      <c r="E77" s="844"/>
      <c r="F77" s="845"/>
      <c r="G77" s="46"/>
      <c r="H77" s="47"/>
      <c r="I77" s="172"/>
      <c r="J77" s="217"/>
      <c r="K77" s="217"/>
      <c r="L77" s="217"/>
      <c r="M77" s="217"/>
      <c r="N77" s="50"/>
      <c r="O77" s="51"/>
      <c r="P77" s="234">
        <v>88</v>
      </c>
      <c r="Q77" s="54">
        <v>88</v>
      </c>
      <c r="R77" s="54"/>
      <c r="S77" s="54"/>
      <c r="T77" s="54"/>
      <c r="U77" s="496">
        <f>(I76*P77)+(J76*Q77)+(K76*R77)+(L76*S77)</f>
        <v>88</v>
      </c>
      <c r="V77" s="55"/>
      <c r="W77" s="57"/>
      <c r="X77" s="57"/>
      <c r="Y77" s="57"/>
      <c r="Z77" s="57"/>
      <c r="AA77" s="57"/>
      <c r="AB77" s="476"/>
      <c r="AC77" s="536"/>
      <c r="AD77" s="478"/>
      <c r="AE77" s="59"/>
      <c r="AF77" s="59"/>
      <c r="AG77" s="263"/>
      <c r="AH77" s="60"/>
      <c r="AI77" s="55"/>
      <c r="AJ77" s="61"/>
      <c r="AK77" s="62"/>
      <c r="AL77" s="63"/>
      <c r="AM77" s="64"/>
      <c r="AN77" s="65"/>
      <c r="AO77" s="66"/>
    </row>
    <row r="78" spans="1:41" s="22" customFormat="1" ht="48.75" customHeight="1" x14ac:dyDescent="0.15">
      <c r="A78" s="43"/>
      <c r="B78" s="256"/>
      <c r="C78" s="45" t="s">
        <v>1374</v>
      </c>
      <c r="D78" s="80" t="s">
        <v>2050</v>
      </c>
      <c r="E78" s="664"/>
      <c r="F78" s="45"/>
      <c r="G78" s="46"/>
      <c r="H78" s="47"/>
      <c r="I78" s="48">
        <v>0.51</v>
      </c>
      <c r="J78" s="49">
        <v>0.49</v>
      </c>
      <c r="K78" s="217"/>
      <c r="L78" s="49"/>
      <c r="M78" s="49"/>
      <c r="N78" s="50">
        <f>SUM(I78:M78)</f>
        <v>1</v>
      </c>
      <c r="O78" s="51"/>
      <c r="P78" s="52">
        <v>8</v>
      </c>
      <c r="Q78" s="53">
        <v>8</v>
      </c>
      <c r="R78" s="53"/>
      <c r="S78" s="53"/>
      <c r="T78" s="53"/>
      <c r="U78" s="54">
        <f>ROUND(((P78*I78)+(Q78*J78)+(R78*K78)+(S78*L78)+(T78*M78)),3)</f>
        <v>8</v>
      </c>
      <c r="V78" s="55">
        <f>IF(U78&gt;=8,8,U78)</f>
        <v>8</v>
      </c>
      <c r="W78" s="57">
        <v>32775215000</v>
      </c>
      <c r="X78" s="57">
        <v>3860300000</v>
      </c>
      <c r="Y78" s="57"/>
      <c r="Z78" s="57"/>
      <c r="AA78" s="57"/>
      <c r="AB78" s="476">
        <f>(((((W78*I78)+(X78*J78)+(Y78*K78)+(Z78*L78)+(AA78*M78))/$L$2)))</f>
        <v>0.40280828621522169</v>
      </c>
      <c r="AC78" s="536">
        <f>ROUND(12*AB78,3)</f>
        <v>4.8339999999999996</v>
      </c>
      <c r="AD78" s="488">
        <f>IF(AC78&gt;=12,12,AC78)</f>
        <v>4.8339999999999996</v>
      </c>
      <c r="AE78" s="59"/>
      <c r="AF78" s="59">
        <v>0.3</v>
      </c>
      <c r="AG78" s="263">
        <v>19.8</v>
      </c>
      <c r="AH78" s="60">
        <f>V78+AD78+AG78+AE78+AF78</f>
        <v>32.933999999999997</v>
      </c>
      <c r="AI78" s="55">
        <f>IF(AH78&gt;=40,40,AH78)</f>
        <v>32.933999999999997</v>
      </c>
      <c r="AJ78" s="61"/>
      <c r="AK78" s="62"/>
      <c r="AL78" s="63"/>
      <c r="AM78" s="64"/>
      <c r="AN78" s="65"/>
      <c r="AO78" s="66"/>
    </row>
    <row r="79" spans="1:41" s="22" customFormat="1" ht="26.25" customHeight="1" x14ac:dyDescent="0.15">
      <c r="A79" s="177"/>
      <c r="B79" s="241"/>
      <c r="C79" s="843" t="s">
        <v>1171</v>
      </c>
      <c r="D79" s="844"/>
      <c r="E79" s="844"/>
      <c r="F79" s="845"/>
      <c r="G79" s="46"/>
      <c r="H79" s="47"/>
      <c r="I79" s="172"/>
      <c r="J79" s="217"/>
      <c r="K79" s="217"/>
      <c r="L79" s="217"/>
      <c r="M79" s="217"/>
      <c r="N79" s="50"/>
      <c r="O79" s="51"/>
      <c r="P79" s="234">
        <v>88</v>
      </c>
      <c r="Q79" s="53">
        <v>88</v>
      </c>
      <c r="R79" s="53"/>
      <c r="S79" s="54"/>
      <c r="T79" s="54"/>
      <c r="U79" s="496">
        <f>(I78*P79)+(J78*Q79)+(K78*R79)+(L78*S79)</f>
        <v>88</v>
      </c>
      <c r="V79" s="55"/>
      <c r="W79" s="57"/>
      <c r="X79" s="57"/>
      <c r="Y79" s="57"/>
      <c r="Z79" s="57"/>
      <c r="AA79" s="57"/>
      <c r="AB79" s="476"/>
      <c r="AC79" s="536"/>
      <c r="AD79" s="478"/>
      <c r="AE79" s="59"/>
      <c r="AF79" s="59"/>
      <c r="AG79" s="263"/>
      <c r="AH79" s="60"/>
      <c r="AI79" s="55"/>
      <c r="AJ79" s="61"/>
      <c r="AK79" s="62"/>
      <c r="AL79" s="63"/>
      <c r="AM79" s="64"/>
      <c r="AN79" s="65"/>
      <c r="AO79" s="66"/>
    </row>
    <row r="80" spans="1:41" s="22" customFormat="1" ht="48.75" customHeight="1" x14ac:dyDescent="0.15">
      <c r="A80" s="43"/>
      <c r="B80" s="550"/>
      <c r="C80" s="117" t="s">
        <v>1494</v>
      </c>
      <c r="D80" s="80"/>
      <c r="E80" s="45"/>
      <c r="F80" s="664"/>
      <c r="G80" s="83"/>
      <c r="H80" s="175" t="s">
        <v>1746</v>
      </c>
      <c r="I80" s="48">
        <v>0.5</v>
      </c>
      <c r="J80" s="49">
        <v>0.3</v>
      </c>
      <c r="K80" s="49">
        <v>0.2</v>
      </c>
      <c r="L80" s="49"/>
      <c r="M80" s="49"/>
      <c r="N80" s="50">
        <f>SUM(I80:M80)</f>
        <v>1</v>
      </c>
      <c r="O80" s="51"/>
      <c r="P80" s="52">
        <v>8</v>
      </c>
      <c r="Q80" s="53">
        <v>8</v>
      </c>
      <c r="R80" s="53"/>
      <c r="S80" s="53"/>
      <c r="T80" s="53"/>
      <c r="U80" s="54">
        <f>ROUND(((P80*I80)+(Q80*J80)+(R80*K80)+(S80*L80)+(T80*M80)),3)</f>
        <v>6.4</v>
      </c>
      <c r="V80" s="55">
        <f>IF(U80&gt;=8,8,U80)</f>
        <v>6.4</v>
      </c>
      <c r="W80" s="57">
        <v>180536694000</v>
      </c>
      <c r="X80" s="57"/>
      <c r="Y80" s="57"/>
      <c r="Z80" s="57"/>
      <c r="AA80" s="57"/>
      <c r="AB80" s="476">
        <f>(((((W80*I80)+(X80*J80)+(Y80*K80)+(Z80*L80)+(AA80*M80))/$L$2)))</f>
        <v>1.9541581434521222</v>
      </c>
      <c r="AC80" s="536">
        <f>ROUND(12*AB80,3)</f>
        <v>23.45</v>
      </c>
      <c r="AD80" s="488">
        <f>IF(AC80&gt;=12,12,AC80)</f>
        <v>12</v>
      </c>
      <c r="AE80" s="59"/>
      <c r="AF80" s="59">
        <v>0.3</v>
      </c>
      <c r="AG80" s="263">
        <v>19.8</v>
      </c>
      <c r="AH80" s="60">
        <f>V80+AD80+AG80+AE80+AF80</f>
        <v>38.5</v>
      </c>
      <c r="AI80" s="55">
        <f>IF(AH80&gt;=40,40,AH80)</f>
        <v>38.5</v>
      </c>
      <c r="AJ80" s="61"/>
      <c r="AK80" s="62"/>
      <c r="AL80" s="63"/>
      <c r="AM80" s="64">
        <f>100%+AL80</f>
        <v>1</v>
      </c>
      <c r="AN80" s="65">
        <f>ROUNDUP((($E$2*AM80-$AN$4)*AJ80+$AN$4),-3)</f>
        <v>0</v>
      </c>
      <c r="AO80" s="66"/>
    </row>
    <row r="81" spans="1:41" s="22" customFormat="1" ht="26.25" customHeight="1" x14ac:dyDescent="0.15">
      <c r="A81" s="177"/>
      <c r="B81" s="241"/>
      <c r="C81" s="843" t="s">
        <v>1171</v>
      </c>
      <c r="D81" s="844"/>
      <c r="E81" s="844"/>
      <c r="F81" s="845"/>
      <c r="G81" s="46"/>
      <c r="H81" s="47"/>
      <c r="I81" s="172"/>
      <c r="J81" s="217"/>
      <c r="K81" s="217"/>
      <c r="L81" s="217"/>
      <c r="M81" s="217"/>
      <c r="N81" s="50"/>
      <c r="O81" s="51"/>
      <c r="P81" s="54">
        <v>88</v>
      </c>
      <c r="Q81" s="54">
        <v>88</v>
      </c>
      <c r="R81" s="54">
        <v>88</v>
      </c>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48.75" customHeight="1" x14ac:dyDescent="0.15">
      <c r="A82" s="43"/>
      <c r="B82" s="256"/>
      <c r="C82" s="80" t="s">
        <v>1362</v>
      </c>
      <c r="D82" s="45"/>
      <c r="E82" s="80" t="s">
        <v>184</v>
      </c>
      <c r="F82" s="104"/>
      <c r="G82" s="46"/>
      <c r="H82" s="47"/>
      <c r="I82" s="48">
        <v>0.6</v>
      </c>
      <c r="J82" s="49">
        <v>0.4</v>
      </c>
      <c r="K82" s="49"/>
      <c r="L82" s="49"/>
      <c r="M82" s="49"/>
      <c r="N82" s="50">
        <f>SUM(I82:M82)</f>
        <v>1</v>
      </c>
      <c r="O82" s="51"/>
      <c r="P82" s="52">
        <v>8</v>
      </c>
      <c r="Q82" s="53">
        <v>8</v>
      </c>
      <c r="R82" s="53"/>
      <c r="S82" s="53"/>
      <c r="T82" s="53"/>
      <c r="U82" s="54">
        <f>ROUND(((P82*I82)+(Q82*J82)+(R82*K82)+(S82*L82)+(T82*M82)),3)</f>
        <v>8</v>
      </c>
      <c r="V82" s="55">
        <f>IF(U82&gt;=8,8,U82)</f>
        <v>8</v>
      </c>
      <c r="W82" s="57">
        <v>36956264000</v>
      </c>
      <c r="X82" s="57"/>
      <c r="Y82" s="57">
        <v>40616090000</v>
      </c>
      <c r="Z82" s="57"/>
      <c r="AA82" s="57"/>
      <c r="AB82" s="476">
        <f>(((((W82*I82)+(X82*J82)+(Y82*K82)+(Z82*L82)+(AA82*M82))/$L$2)))</f>
        <v>0.48002463752105595</v>
      </c>
      <c r="AC82" s="536">
        <f>ROUND(12*AB82,3)</f>
        <v>5.76</v>
      </c>
      <c r="AD82" s="488">
        <f>IF(AC82&gt;=12,12,AC82)</f>
        <v>5.76</v>
      </c>
      <c r="AE82" s="59"/>
      <c r="AF82" s="59">
        <v>0.3</v>
      </c>
      <c r="AG82" s="263">
        <v>19.8</v>
      </c>
      <c r="AH82" s="60">
        <f>V82+AD82+AG82+AE82+AF82</f>
        <v>33.86</v>
      </c>
      <c r="AI82" s="55">
        <f>IF(AH82&gt;=40,40,AH82)</f>
        <v>33.86</v>
      </c>
      <c r="AJ82" s="61"/>
      <c r="AK82" s="62"/>
      <c r="AL82" s="63"/>
      <c r="AM82" s="64">
        <f>100%+AL82</f>
        <v>1</v>
      </c>
      <c r="AN82" s="65">
        <f>ROUNDUP((($E$2*AM82-$AN$4)*AJ82+$AN$4),-3)</f>
        <v>0</v>
      </c>
      <c r="AO82" s="66"/>
    </row>
    <row r="83" spans="1:41" s="22" customFormat="1" ht="26.25" customHeight="1" x14ac:dyDescent="0.15">
      <c r="A83" s="177"/>
      <c r="B83" s="256"/>
      <c r="C83" s="843" t="s">
        <v>1171</v>
      </c>
      <c r="D83" s="844"/>
      <c r="E83" s="844"/>
      <c r="F83" s="845"/>
      <c r="G83" s="46"/>
      <c r="H83" s="47"/>
      <c r="I83" s="172"/>
      <c r="J83" s="217"/>
      <c r="K83" s="217"/>
      <c r="L83" s="217"/>
      <c r="M83" s="217"/>
      <c r="N83" s="50"/>
      <c r="O83" s="51"/>
      <c r="P83" s="234">
        <v>88</v>
      </c>
      <c r="Q83" s="54">
        <v>88</v>
      </c>
      <c r="R83" s="54"/>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51.75" customHeight="1" x14ac:dyDescent="0.15">
      <c r="A84" s="43"/>
      <c r="B84" s="256"/>
      <c r="C84" s="45"/>
      <c r="D84" s="80" t="s">
        <v>2053</v>
      </c>
      <c r="E84" s="80" t="s">
        <v>2054</v>
      </c>
      <c r="F84" s="80"/>
      <c r="G84" s="632"/>
      <c r="H84" s="47"/>
      <c r="I84" s="48">
        <v>0.6</v>
      </c>
      <c r="J84" s="49">
        <v>0.4</v>
      </c>
      <c r="K84" s="49"/>
      <c r="L84" s="49"/>
      <c r="M84" s="49"/>
      <c r="N84" s="50">
        <f>SUM(I84:M84)</f>
        <v>1</v>
      </c>
      <c r="O84" s="51"/>
      <c r="P84" s="52">
        <v>8</v>
      </c>
      <c r="Q84" s="53">
        <v>8</v>
      </c>
      <c r="R84" s="53"/>
      <c r="S84" s="53"/>
      <c r="T84" s="53"/>
      <c r="U84" s="54">
        <f>ROUND(((P84*I84)+(Q84*J84)+(R84*K84)+(S84*L84)+(T84*M84)),3)</f>
        <v>8</v>
      </c>
      <c r="V84" s="55">
        <f>IF(U84&gt;=8,8,U84)</f>
        <v>8</v>
      </c>
      <c r="W84" s="57"/>
      <c r="X84" s="57">
        <v>3815383000</v>
      </c>
      <c r="Y84" s="57">
        <v>3331838000</v>
      </c>
      <c r="Z84" s="57"/>
      <c r="AA84" s="57"/>
      <c r="AB84" s="476">
        <f>(((((W84*I84)+(X84*J84)+(Y84*K84)+(Z84*L84)+(AA84*M84))/$L$2)))</f>
        <v>3.3038654224337521E-2</v>
      </c>
      <c r="AC84" s="536">
        <f>ROUND(12*AB84,3)</f>
        <v>0.39600000000000002</v>
      </c>
      <c r="AD84" s="488">
        <f>IF(AC84&gt;=12,12,AC84)</f>
        <v>0.39600000000000002</v>
      </c>
      <c r="AE84" s="59"/>
      <c r="AF84" s="59">
        <v>0.3</v>
      </c>
      <c r="AG84" s="263">
        <v>19.8</v>
      </c>
      <c r="AH84" s="60">
        <f>V84+AD84+AG84+AE84+AF84</f>
        <v>28.496000000000002</v>
      </c>
      <c r="AI84" s="55">
        <f>IF(AH84&gt;=40,40,AH84)</f>
        <v>28.496000000000002</v>
      </c>
      <c r="AJ84" s="61"/>
      <c r="AK84" s="62"/>
      <c r="AL84" s="63"/>
      <c r="AM84" s="64">
        <f>100%+AL84</f>
        <v>1</v>
      </c>
      <c r="AN84" s="65">
        <f>ROUNDUP((($E$2*AM84-$AN$4)*AJ84+$AN$4),-3)</f>
        <v>0</v>
      </c>
      <c r="AO84" s="66"/>
    </row>
    <row r="85" spans="1:41" s="22" customFormat="1" ht="26.25" customHeight="1" x14ac:dyDescent="0.15">
      <c r="A85" s="177"/>
      <c r="B85" s="256"/>
      <c r="C85" s="843" t="s">
        <v>1171</v>
      </c>
      <c r="D85" s="844"/>
      <c r="E85" s="844"/>
      <c r="F85" s="845"/>
      <c r="G85" s="46"/>
      <c r="H85" s="47"/>
      <c r="I85" s="172"/>
      <c r="J85" s="217"/>
      <c r="K85" s="217"/>
      <c r="L85" s="217"/>
      <c r="M85" s="217"/>
      <c r="N85" s="50"/>
      <c r="O85" s="51"/>
      <c r="P85" s="234">
        <v>88</v>
      </c>
      <c r="Q85" s="54">
        <v>88</v>
      </c>
      <c r="R85" s="54"/>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58.5" customHeight="1" x14ac:dyDescent="0.15">
      <c r="A86" s="43"/>
      <c r="B86" s="256"/>
      <c r="C86" s="45"/>
      <c r="D86" s="80"/>
      <c r="E86" s="80"/>
      <c r="F86" s="80"/>
      <c r="G86" s="46"/>
      <c r="H86" s="47"/>
      <c r="I86" s="48">
        <v>0.65</v>
      </c>
      <c r="J86" s="49">
        <v>0.35</v>
      </c>
      <c r="K86" s="49"/>
      <c r="L86" s="49"/>
      <c r="M86" s="49"/>
      <c r="N86" s="50">
        <f>SUM(I86:M86)</f>
        <v>1</v>
      </c>
      <c r="O86" s="51"/>
      <c r="P86" s="52">
        <v>8</v>
      </c>
      <c r="Q86" s="53">
        <v>8</v>
      </c>
      <c r="R86" s="53"/>
      <c r="S86" s="53"/>
      <c r="T86" s="53"/>
      <c r="U86" s="54">
        <f>ROUND(((P86*I86)+(Q86*J86)+(R86*K86)+(S86*L86)+(T86*M86)),3)</f>
        <v>8</v>
      </c>
      <c r="V86" s="55">
        <f>IF(U86&gt;=8,8,U86)</f>
        <v>8</v>
      </c>
      <c r="W86" s="57"/>
      <c r="X86" s="57"/>
      <c r="Y86" s="57"/>
      <c r="Z86" s="57"/>
      <c r="AA86" s="57"/>
      <c r="AB86" s="476">
        <f>(((((W86*I86)+(X86*J86)+(Y86*K86)+(Z86*L86)+(AA86*M86))/$L$2)))</f>
        <v>0</v>
      </c>
      <c r="AC86" s="536">
        <f>12*AB86</f>
        <v>0</v>
      </c>
      <c r="AD86" s="488">
        <f>IF(AC86&gt;=12,12,AC86)</f>
        <v>0</v>
      </c>
      <c r="AE86" s="59"/>
      <c r="AF86" s="59">
        <v>0.3</v>
      </c>
      <c r="AG86" s="263">
        <v>19.8</v>
      </c>
      <c r="AH86" s="60">
        <f>V86+AD86+AG86+AE86+AF86</f>
        <v>28.1</v>
      </c>
      <c r="AI86" s="55">
        <f>IF(AH86&gt;=40,40,AH86)</f>
        <v>28.1</v>
      </c>
      <c r="AJ86" s="61"/>
      <c r="AK86" s="62"/>
      <c r="AL86" s="63"/>
      <c r="AM86" s="64">
        <f>100%+AL86</f>
        <v>1</v>
      </c>
      <c r="AN86" s="65">
        <f>ROUNDUP((($E$2*AM86-$AN$4)*AJ86+$AN$4),-3)</f>
        <v>0</v>
      </c>
      <c r="AO86" s="66"/>
    </row>
    <row r="87" spans="1:41" s="22" customFormat="1" ht="26.25" customHeight="1" x14ac:dyDescent="0.15">
      <c r="A87" s="177"/>
      <c r="B87" s="256"/>
      <c r="C87" s="843" t="s">
        <v>1171</v>
      </c>
      <c r="D87" s="844"/>
      <c r="E87" s="844"/>
      <c r="F87" s="845"/>
      <c r="G87" s="46"/>
      <c r="H87" s="47"/>
      <c r="I87" s="172"/>
      <c r="J87" s="217"/>
      <c r="K87" s="217"/>
      <c r="L87" s="217"/>
      <c r="M87" s="217"/>
      <c r="N87" s="50"/>
      <c r="O87" s="51"/>
      <c r="P87" s="234">
        <v>88</v>
      </c>
      <c r="Q87" s="54">
        <v>88</v>
      </c>
      <c r="R87" s="54"/>
      <c r="S87" s="54"/>
      <c r="T87" s="54"/>
      <c r="U87" s="496">
        <f>(I86*P87)+(J86*Q87)+(K86*R87)+(L86*S87)</f>
        <v>88</v>
      </c>
      <c r="V87" s="55"/>
      <c r="W87" s="57"/>
      <c r="X87" s="57"/>
      <c r="Y87" s="57"/>
      <c r="Z87" s="57"/>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44"/>
      <c r="C88" s="220" t="s">
        <v>1373</v>
      </c>
      <c r="D88" s="112" t="s">
        <v>1377</v>
      </c>
      <c r="E88" s="45"/>
      <c r="F88" s="80"/>
      <c r="G88" s="542"/>
      <c r="H88" s="47"/>
      <c r="I88" s="48">
        <v>0.5</v>
      </c>
      <c r="J88" s="49">
        <v>0.5</v>
      </c>
      <c r="K88" s="49"/>
      <c r="L88" s="49"/>
      <c r="M88" s="49"/>
      <c r="N88" s="50">
        <f>SUM(I88:M88)</f>
        <v>1</v>
      </c>
      <c r="O88" s="51"/>
      <c r="P88" s="52">
        <v>7.8</v>
      </c>
      <c r="Q88" s="53">
        <v>8</v>
      </c>
      <c r="R88" s="53"/>
      <c r="S88" s="53"/>
      <c r="T88" s="53"/>
      <c r="U88" s="54">
        <f>ROUND(((P88*I88)+(Q88*J88)+(R88*K88)+(S88*L88)+(T88*M88)),3)</f>
        <v>7.9</v>
      </c>
      <c r="V88" s="55">
        <f>IF(U88&gt;=8,8,U88)</f>
        <v>7.9</v>
      </c>
      <c r="W88" s="57"/>
      <c r="X88" s="57"/>
      <c r="Y88" s="57"/>
      <c r="Z88" s="57"/>
      <c r="AA88" s="57"/>
      <c r="AB88" s="476">
        <f>(((((W88*I88)+(X88*J88)+(Y88*K88)+(Z88*L88)+(AA88*M88))/$L$2)))</f>
        <v>0</v>
      </c>
      <c r="AC88" s="536">
        <f>12*AB88</f>
        <v>0</v>
      </c>
      <c r="AD88" s="488">
        <f>IF(AC88&gt;=12,12,AC88)</f>
        <v>0</v>
      </c>
      <c r="AE88" s="59"/>
      <c r="AF88" s="59">
        <v>0.3</v>
      </c>
      <c r="AG88" s="263">
        <v>19.8</v>
      </c>
      <c r="AH88" s="60">
        <f>V88+AD88+AG88+AE88+AF88</f>
        <v>28.000000000000004</v>
      </c>
      <c r="AI88" s="55">
        <f>IF(AH88&gt;=40,40,AH88)</f>
        <v>28.000000000000004</v>
      </c>
      <c r="AJ88" s="61"/>
      <c r="AK88" s="62"/>
      <c r="AL88" s="63"/>
      <c r="AM88" s="64">
        <f>100%+AL88</f>
        <v>1</v>
      </c>
      <c r="AN88" s="65">
        <f>ROUNDUP((($E$2*AM88-$AN$4)*AJ88+$AN$4),-3)</f>
        <v>0</v>
      </c>
      <c r="AO88" s="66"/>
    </row>
    <row r="89" spans="1:41" s="22" customFormat="1" ht="48.75" customHeight="1" x14ac:dyDescent="0.15">
      <c r="A89" s="43"/>
      <c r="B89" s="256" t="s">
        <v>1376</v>
      </c>
      <c r="C89" s="495" t="s">
        <v>1369</v>
      </c>
      <c r="D89" s="45"/>
      <c r="E89" s="45"/>
      <c r="F89" s="45"/>
      <c r="G89" s="46"/>
      <c r="H89" s="47"/>
      <c r="I89" s="48">
        <v>0.6</v>
      </c>
      <c r="J89" s="49">
        <v>0.4</v>
      </c>
      <c r="K89" s="49"/>
      <c r="L89" s="217"/>
      <c r="M89" s="49"/>
      <c r="N89" s="50">
        <f>SUM(I89:M89)</f>
        <v>1</v>
      </c>
      <c r="O89" s="51"/>
      <c r="P89" s="52">
        <v>8</v>
      </c>
      <c r="Q89" s="53">
        <v>8</v>
      </c>
      <c r="R89" s="53">
        <v>8</v>
      </c>
      <c r="S89" s="53"/>
      <c r="T89" s="53"/>
      <c r="U89" s="54">
        <f>ROUND(((P89*I89)+(Q89*J89)+(R89*K89)+(S89*L89)+(T89*M89)),3)</f>
        <v>8</v>
      </c>
      <c r="V89" s="55">
        <f>IF(U89&gt;=8,8,U89)</f>
        <v>8</v>
      </c>
      <c r="W89" s="57"/>
      <c r="X89" s="57"/>
      <c r="Y89" s="57"/>
      <c r="Z89" s="57"/>
      <c r="AA89" s="57"/>
      <c r="AB89" s="476">
        <f>(((((W89*I89)+(X89*J89)+(Y89*K89)+(Z89*L89)+(AA89*M89))/$L$2)))</f>
        <v>0</v>
      </c>
      <c r="AC89" s="536">
        <f>12*AB89</f>
        <v>0</v>
      </c>
      <c r="AD89" s="488">
        <f>IF(AC89&gt;=12,12,AC89)</f>
        <v>0</v>
      </c>
      <c r="AE89" s="182"/>
      <c r="AF89" s="59">
        <v>0.3</v>
      </c>
      <c r="AG89" s="263">
        <v>19.8</v>
      </c>
      <c r="AH89" s="60">
        <f>V89+AD89+AG89+AE89+AF89</f>
        <v>28.1</v>
      </c>
      <c r="AI89" s="55">
        <f>IF(AH89&gt;=40,40,AH89)</f>
        <v>28.1</v>
      </c>
      <c r="AJ89" s="61"/>
      <c r="AK89" s="62"/>
      <c r="AL89" s="63"/>
      <c r="AM89" s="64">
        <f>100%+AL89</f>
        <v>1</v>
      </c>
      <c r="AN89" s="65">
        <f>ROUNDUP((($E$2*AM89-$AN$4)*AJ89+$AN$4),-3)</f>
        <v>0</v>
      </c>
      <c r="AO89" s="66"/>
    </row>
    <row r="90" spans="1:41" s="22" customFormat="1" ht="26.25" customHeight="1" x14ac:dyDescent="0.15">
      <c r="A90" s="177"/>
      <c r="B90" s="241"/>
      <c r="C90" s="843" t="s">
        <v>1171</v>
      </c>
      <c r="D90" s="844"/>
      <c r="E90" s="844"/>
      <c r="F90" s="845"/>
      <c r="G90" s="46"/>
      <c r="H90" s="47"/>
      <c r="I90" s="172"/>
      <c r="J90" s="217"/>
      <c r="K90" s="217"/>
      <c r="L90" s="217"/>
      <c r="M90" s="217"/>
      <c r="N90" s="50"/>
      <c r="O90" s="51"/>
      <c r="P90" s="234">
        <v>88</v>
      </c>
      <c r="Q90" s="53">
        <v>88</v>
      </c>
      <c r="R90" s="53"/>
      <c r="S90" s="54"/>
      <c r="T90" s="54"/>
      <c r="U90" s="496">
        <f>(I89*P90)+(J89*Q90)+(K89*R90)+(L89*S90)</f>
        <v>88</v>
      </c>
      <c r="V90" s="55"/>
      <c r="W90" s="57"/>
      <c r="X90" s="57"/>
      <c r="Y90" s="57"/>
      <c r="Z90" s="57"/>
      <c r="AA90" s="57"/>
      <c r="AB90" s="476"/>
      <c r="AC90" s="536"/>
      <c r="AD90" s="478"/>
      <c r="AE90" s="59"/>
      <c r="AF90" s="59"/>
      <c r="AG90" s="263"/>
      <c r="AH90" s="60"/>
      <c r="AI90" s="55"/>
      <c r="AJ90" s="61"/>
      <c r="AK90" s="62"/>
      <c r="AL90" s="63"/>
      <c r="AM90" s="64"/>
      <c r="AN90" s="65"/>
      <c r="AO90" s="66"/>
    </row>
    <row r="91" spans="1:41" s="22" customFormat="1" ht="48.75" customHeight="1" x14ac:dyDescent="0.15">
      <c r="A91" s="43"/>
      <c r="B91" s="44"/>
      <c r="C91" s="80"/>
      <c r="D91" s="117"/>
      <c r="E91" s="80" t="s">
        <v>1365</v>
      </c>
      <c r="F91" s="638"/>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75" customHeight="1" x14ac:dyDescent="0.15">
      <c r="A92" s="43"/>
      <c r="B92" s="256"/>
      <c r="C92" s="45"/>
      <c r="D92" s="80"/>
      <c r="E92" s="80"/>
      <c r="F92" s="45"/>
      <c r="G92" s="46"/>
      <c r="H92" s="47"/>
      <c r="I92" s="48">
        <v>0.6</v>
      </c>
      <c r="J92" s="49">
        <v>0.4</v>
      </c>
      <c r="K92" s="49"/>
      <c r="L92" s="49"/>
      <c r="M92" s="49"/>
      <c r="N92" s="527">
        <f>SUM(I92:M92)</f>
        <v>1</v>
      </c>
      <c r="O92" s="51"/>
      <c r="P92" s="52">
        <v>8</v>
      </c>
      <c r="Q92" s="53">
        <v>8</v>
      </c>
      <c r="R92" s="53"/>
      <c r="S92" s="53"/>
      <c r="T92" s="53"/>
      <c r="U92" s="54">
        <f>ROUND(((P92*I92)+(Q92*J92)+(R92*K92)+(S92*L92)+(T92*M92)),3)</f>
        <v>8</v>
      </c>
      <c r="V92" s="55">
        <f>IF(U92&gt;=8,8,U92)</f>
        <v>8</v>
      </c>
      <c r="W92" s="57"/>
      <c r="X92" s="57"/>
      <c r="Y92" s="57"/>
      <c r="Z92" s="57"/>
      <c r="AA92" s="57"/>
      <c r="AB92" s="476">
        <f>(((((W92*I92)+(X92*J92)+(Y92*K92)+(Z92*L92)+(AA92*M92))/$L$2)))</f>
        <v>0</v>
      </c>
      <c r="AC92" s="536">
        <f>ROUND(12*AB92,3)</f>
        <v>0</v>
      </c>
      <c r="AD92" s="488">
        <f>IF(AC92&gt;=12,12,AC92)</f>
        <v>0</v>
      </c>
      <c r="AE92" s="59"/>
      <c r="AF92" s="59">
        <v>0.3</v>
      </c>
      <c r="AG92" s="263">
        <v>19.8</v>
      </c>
      <c r="AH92" s="60">
        <f>V92+AD92+AG92+AE92+AF92</f>
        <v>28.1</v>
      </c>
      <c r="AI92" s="55">
        <f>IF(AH92&gt;=40,40,AH92)</f>
        <v>28.1</v>
      </c>
      <c r="AJ92" s="61"/>
      <c r="AK92" s="62"/>
      <c r="AL92" s="63"/>
      <c r="AM92" s="64">
        <f>100%+AL92</f>
        <v>1</v>
      </c>
      <c r="AN92" s="65">
        <f>ROUNDUP((($E$2*AM92-$AN$4)*AJ92+$AN$4),-3)</f>
        <v>0</v>
      </c>
      <c r="AO92" s="66"/>
    </row>
    <row r="93" spans="1:41" s="22" customFormat="1" ht="26.25" customHeight="1" x14ac:dyDescent="0.15">
      <c r="A93" s="177"/>
      <c r="B93" s="256"/>
      <c r="C93" s="843" t="s">
        <v>1171</v>
      </c>
      <c r="D93" s="844"/>
      <c r="E93" s="844"/>
      <c r="F93" s="845"/>
      <c r="G93" s="46"/>
      <c r="H93" s="47"/>
      <c r="I93" s="172"/>
      <c r="J93" s="217"/>
      <c r="K93" s="217"/>
      <c r="L93" s="217"/>
      <c r="M93" s="217"/>
      <c r="N93" s="50"/>
      <c r="O93" s="51"/>
      <c r="P93" s="234">
        <v>88</v>
      </c>
      <c r="Q93" s="54">
        <v>88</v>
      </c>
      <c r="R93" s="54"/>
      <c r="S93" s="54"/>
      <c r="T93" s="54"/>
      <c r="U93" s="496">
        <f>(I92*P93)+(J92*Q93)+(K92*R93)+(L92*S93)</f>
        <v>88</v>
      </c>
      <c r="V93" s="55"/>
      <c r="W93" s="57"/>
      <c r="X93" s="57"/>
      <c r="Y93" s="57"/>
      <c r="Z93" s="57"/>
      <c r="AA93" s="57"/>
      <c r="AB93" s="476"/>
      <c r="AC93" s="536"/>
      <c r="AD93" s="478"/>
      <c r="AE93" s="59"/>
      <c r="AF93" s="59"/>
      <c r="AG93" s="263"/>
      <c r="AH93" s="60"/>
      <c r="AI93" s="55"/>
      <c r="AJ93" s="61"/>
      <c r="AK93" s="62"/>
      <c r="AL93" s="63"/>
      <c r="AM93" s="64"/>
      <c r="AN93" s="65"/>
      <c r="AO93" s="66"/>
    </row>
    <row r="94" spans="1:41" s="22" customFormat="1" ht="48"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26.2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48"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58.5" customHeight="1" x14ac:dyDescent="0.15">
      <c r="A97" s="43"/>
      <c r="B97" s="44"/>
      <c r="C97" s="80"/>
      <c r="D97" s="45"/>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48.75" customHeight="1" x14ac:dyDescent="0.15">
      <c r="A98" s="43"/>
      <c r="B98" s="44"/>
      <c r="C98" s="80"/>
      <c r="D98" s="45"/>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48.75" customHeight="1" x14ac:dyDescent="0.15">
      <c r="A99" s="43"/>
      <c r="B99" s="44"/>
      <c r="C99" s="80"/>
      <c r="D99" s="45"/>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58.5" customHeight="1" x14ac:dyDescent="0.15">
      <c r="A100" s="43"/>
      <c r="B100" s="44"/>
      <c r="C100" s="80"/>
      <c r="D100" s="45"/>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58.5"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60"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48"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48.75"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59.25"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48"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48"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60"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58.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60"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48.7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58.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52.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26.2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48.7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8.7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41.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41.2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56.2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8.7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26.2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60"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48.7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48.7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26.2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58.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48.7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48.7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7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58.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48.7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48.7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58.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48.7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26.25"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52.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48"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48.7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48"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58.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60"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26.25"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48"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48.75"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48"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48"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26.2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8.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2.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58.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58.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59.25"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8.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41.25"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60"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48"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58.5"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60"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8"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41.2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41.25"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48.75"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48"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58.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58.5"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48"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58.5"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58.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48"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48.7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58.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58.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48.7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48.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67.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48.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62.25"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67.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67.5"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48"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60"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48.7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48.7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26.2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26.2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75"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7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48.75"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48.7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48"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58.5"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56.2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26.25"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27.75"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60"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58.5"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58.5"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48"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48"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63"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48"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48"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8"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58.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8"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58.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58.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48.7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41.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1.2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5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1.2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41.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5.7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41.2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1.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51.75"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1.2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26.25"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48"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48"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8"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58.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1.2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56.2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30.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7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8.7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1.2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7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8.7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7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75"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1.25"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1.25"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48"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58.5"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8"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8"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8"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68.25"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2"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48.75"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48"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48"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8"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58.5"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58.5"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6.5"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48"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8"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8"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8"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58.5"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1.25"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1.25"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66.75"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48.75"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48"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72.75"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75"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42"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48"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48"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58.5"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72.7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46.5"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67.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48"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58.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58.5"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58.5"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48"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48"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54"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48"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48"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48"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72.75"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55.5" hidden="1"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3.75"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8" hidden="1"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8"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8"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1.25"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2"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2"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8"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8"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8"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1.25"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2"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54"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8"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48"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8"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55.5"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55.5"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48"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55.5"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8"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2"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8"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8"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48"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2"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52.5"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52.5"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52.5"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2"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8"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2"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8"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8"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1.25"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1.25"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8"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8"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48"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2"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53.25"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55.5"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55.5"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2"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2"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42"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6.5"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8"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2"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54"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2"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8"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8"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48"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2"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54"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8"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2"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6.5"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2"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8"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6.5"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8"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48"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2"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2"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8.75"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54"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2"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42"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2"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53.25"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48"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55.5"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42"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42"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57"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52.5"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2"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2"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41.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2.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59.25"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8"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51.75"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2"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2"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8.75"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42"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2"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52.5"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2"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54"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55.5"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2"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8.75"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2"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2"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8.7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2"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1.25"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1.25"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1.25"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1.25"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2"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8"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51.75"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2"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2"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8.75"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2"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8.75"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2"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54"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9.5"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2"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6" s="22" customFormat="1" ht="48.75"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6"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6"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6" s="22" customFormat="1" ht="42"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6"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6"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6"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6" s="22" customFormat="1" ht="57"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6"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6"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6"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6" s="22" customFormat="1" ht="42"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6" s="22" customFormat="1" ht="42"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6" s="22" customFormat="1" ht="42"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row>
    <row r="543" spans="1:46" s="22" customFormat="1" ht="50.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row>
    <row r="544" spans="1:46" s="22" customFormat="1" ht="50.25"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c r="AS544" s="22">
        <v>92.5</v>
      </c>
      <c r="AT544" s="173">
        <v>85</v>
      </c>
    </row>
    <row r="545" spans="1:47" s="22" customFormat="1" ht="50.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c r="AS545" s="22">
        <v>92.5</v>
      </c>
      <c r="AT545" s="173">
        <v>85</v>
      </c>
    </row>
    <row r="546" spans="1:47" s="22" customFormat="1" ht="50.25"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c r="AS546" s="176">
        <v>0.4</v>
      </c>
      <c r="AT546" s="176">
        <v>0.6</v>
      </c>
    </row>
    <row r="547" spans="1:47" s="22" customFormat="1" ht="74.25"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c r="AS547" s="178">
        <f>AS544*AS546</f>
        <v>37</v>
      </c>
      <c r="AT547" s="178">
        <f>AT544*AT546</f>
        <v>51</v>
      </c>
      <c r="AU547" s="178">
        <f>SUM(AS547:AT547)</f>
        <v>88</v>
      </c>
    </row>
    <row r="548" spans="1:47" s="22" customFormat="1" ht="42"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7" s="22" customFormat="1" ht="50.25"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7" s="22" customFormat="1" ht="50.25"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7"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7" s="22" customFormat="1" ht="72.75"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7"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7"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7"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7"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7"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7" s="22" customFormat="1" ht="42"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7"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7" s="22" customFormat="1" ht="42"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42"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24.9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42"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50.25"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50.25"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24.95"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50.25"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42"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2"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42"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48.7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50.25"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48.7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48.75"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50.25"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51"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50.25"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2"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2"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8.75"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2"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8.75"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2"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42"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42"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45.75"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51.75"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42"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24.95"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24.95"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42"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42"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50.25"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48.75"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57"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63"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63"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42"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48.75"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63"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42"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63"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63"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42"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63"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42"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34.5"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63"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34.5"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42"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63"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63"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48.75"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42"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63"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63"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63"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63"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57"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42"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63"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63"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63"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42"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42"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42"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63"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63"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63"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48.75"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42"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63"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37.5"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37.5"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53.25"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53.25"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2"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42"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42"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48.75"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42"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63"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63"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2"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41.25"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2"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63"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41.25"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42"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42"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42"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63"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63"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24.95"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50.25"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42"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42"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42"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63"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24.95"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24.95"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42"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42"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71.25"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71.25"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42"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71.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56.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71.2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71.25"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55.5"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2"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2"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56.25"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2"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2"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2"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44.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44.2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44.2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44.25"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83" customFormat="1" ht="50.2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58.5"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49.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42"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54"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51"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47.25"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42"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42"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63"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4"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68.25"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54"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51"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6.25"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42"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48.75"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51"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51"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42"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42"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42"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66"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56.25"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65.25"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51"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2"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51"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8.75"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8.75"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8.75"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2"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2"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2"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48.75"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48.75"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42"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42"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24.95"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51"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42"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2"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1.75"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7.25"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6.25"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48.75"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42"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1"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51"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1"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42"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54"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4"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1"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4"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42"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1"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51"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4"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42"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1"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56.2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42"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56.2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56.25"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49.5"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56.25"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56.25"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42"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42"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6.25"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42"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4"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51"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4"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51"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42"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42"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42"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4"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54"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1"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51"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49.5"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4"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42"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54"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56.25"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42"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51"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54"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45.75"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72"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51"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54"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69"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42"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54"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54"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42"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42"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42"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54"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61.5"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61.5"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51"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54"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54"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60"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69"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54"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24.95"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24.95"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42"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1"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4"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42"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54"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54"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4"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4"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49.5"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24.95"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54"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54"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45.75"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54"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54"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5.7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54"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40.5"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40.5"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9.5"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51"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51"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42"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45.75"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42"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54"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54"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54"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54"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2"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42"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5.75"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42"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40.5"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54"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42"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2"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54"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42"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0.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54"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40.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40.5"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49.5"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42"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24.95"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24.95"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51"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42"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2"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42"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42"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4"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46.5"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4"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54"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42"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51"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51"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42"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24.95"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51"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42"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51"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54"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51"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24.95"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9.5"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42"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2"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42"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5"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53.25"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2"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49.5"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2"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42"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9.5"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27"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59.25"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2"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2"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9.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5"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4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2"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4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5"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53.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2"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53.2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6.5"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65.25"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55.5"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42"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2"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42"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42"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53.25"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9.5"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42"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53.25"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42"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2"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9.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53.25"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9.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53.25"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2"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9.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9.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57.7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9.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9.5"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9.5"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9.5"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5"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2"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2"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2"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9.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22" customFormat="1" ht="45" customHeight="1" x14ac:dyDescent="0.15">
      <c r="A1003" s="43"/>
      <c r="B1003" s="44"/>
      <c r="C1003" s="80"/>
      <c r="D1003" s="67"/>
      <c r="E1003" s="220"/>
      <c r="F1003" s="117"/>
      <c r="G1003" s="46"/>
      <c r="H1003" s="47"/>
      <c r="I1003" s="48"/>
      <c r="J1003" s="49"/>
      <c r="K1003" s="49"/>
      <c r="L1003" s="49"/>
      <c r="M1003" s="49"/>
      <c r="N1003" s="50"/>
      <c r="O1003" s="51"/>
      <c r="P1003" s="52"/>
      <c r="Q1003" s="53"/>
      <c r="R1003" s="53"/>
      <c r="S1003" s="53"/>
      <c r="T1003" s="53"/>
      <c r="U1003" s="54"/>
      <c r="V1003" s="55"/>
      <c r="W1003" s="57"/>
      <c r="X1003" s="57"/>
      <c r="Y1003" s="57"/>
      <c r="Z1003" s="57"/>
      <c r="AA1003" s="57"/>
      <c r="AB1003" s="551"/>
      <c r="AC1003" s="536"/>
      <c r="AD1003" s="488"/>
      <c r="AE1003" s="59"/>
      <c r="AF1003" s="59"/>
      <c r="AG1003" s="263"/>
      <c r="AH1003" s="60"/>
      <c r="AI1003" s="55"/>
      <c r="AJ1003" s="61"/>
      <c r="AK1003" s="62"/>
      <c r="AL1003" s="63"/>
      <c r="AM1003" s="64"/>
      <c r="AN1003" s="65"/>
      <c r="AO1003" s="66"/>
    </row>
    <row r="1004" spans="1:41" s="22" customFormat="1" ht="45" customHeight="1" x14ac:dyDescent="0.15">
      <c r="A1004" s="43"/>
      <c r="B1004" s="44"/>
      <c r="C1004" s="80"/>
      <c r="D1004" s="67"/>
      <c r="E1004" s="220"/>
      <c r="F1004" s="117"/>
      <c r="G1004" s="46"/>
      <c r="H1004" s="47"/>
      <c r="I1004" s="48"/>
      <c r="J1004" s="49"/>
      <c r="K1004" s="49"/>
      <c r="L1004" s="49"/>
      <c r="M1004" s="49"/>
      <c r="N1004" s="50"/>
      <c r="O1004" s="51"/>
      <c r="P1004" s="52"/>
      <c r="Q1004" s="53"/>
      <c r="R1004" s="53"/>
      <c r="S1004" s="53"/>
      <c r="T1004" s="53"/>
      <c r="U1004" s="54"/>
      <c r="V1004" s="55"/>
      <c r="W1004" s="57"/>
      <c r="X1004" s="57"/>
      <c r="Y1004" s="57"/>
      <c r="Z1004" s="57"/>
      <c r="AA1004" s="57"/>
      <c r="AB1004" s="551"/>
      <c r="AC1004" s="536"/>
      <c r="AD1004" s="488"/>
      <c r="AE1004" s="59"/>
      <c r="AF1004" s="59"/>
      <c r="AG1004" s="263"/>
      <c r="AH1004" s="60"/>
      <c r="AI1004" s="55"/>
      <c r="AJ1004" s="61"/>
      <c r="AK1004" s="62"/>
      <c r="AL1004" s="63"/>
      <c r="AM1004" s="64"/>
      <c r="AN1004" s="65"/>
      <c r="AO1004" s="66"/>
    </row>
    <row r="1005" spans="1:41" s="22" customFormat="1" ht="45" customHeight="1" x14ac:dyDescent="0.15">
      <c r="A1005" s="43"/>
      <c r="B1005" s="44"/>
      <c r="C1005" s="80"/>
      <c r="D1005" s="67"/>
      <c r="E1005" s="220"/>
      <c r="F1005" s="117"/>
      <c r="G1005" s="46"/>
      <c r="H1005" s="47"/>
      <c r="I1005" s="48"/>
      <c r="J1005" s="49"/>
      <c r="K1005" s="49"/>
      <c r="L1005" s="49"/>
      <c r="M1005" s="49"/>
      <c r="N1005" s="50"/>
      <c r="O1005" s="51"/>
      <c r="P1005" s="52"/>
      <c r="Q1005" s="53"/>
      <c r="R1005" s="53"/>
      <c r="S1005" s="53"/>
      <c r="T1005" s="53"/>
      <c r="U1005" s="54"/>
      <c r="V1005" s="55"/>
      <c r="W1005" s="57"/>
      <c r="X1005" s="57"/>
      <c r="Y1005" s="57"/>
      <c r="Z1005" s="57"/>
      <c r="AA1005" s="57"/>
      <c r="AB1005" s="551"/>
      <c r="AC1005" s="536"/>
      <c r="AD1005" s="488"/>
      <c r="AE1005" s="59"/>
      <c r="AF1005" s="59"/>
      <c r="AG1005" s="263"/>
      <c r="AH1005" s="60"/>
      <c r="AI1005" s="55"/>
      <c r="AJ1005" s="61"/>
      <c r="AK1005" s="62"/>
      <c r="AL1005" s="63"/>
      <c r="AM1005" s="64"/>
      <c r="AN1005" s="65"/>
      <c r="AO1005" s="66"/>
    </row>
    <row r="1006" spans="1:41" s="22" customFormat="1" ht="45" customHeight="1" x14ac:dyDescent="0.15">
      <c r="A1006" s="43"/>
      <c r="B1006" s="44"/>
      <c r="C1006" s="80"/>
      <c r="D1006" s="67"/>
      <c r="E1006" s="220"/>
      <c r="F1006" s="117"/>
      <c r="G1006" s="46"/>
      <c r="H1006" s="47"/>
      <c r="I1006" s="48"/>
      <c r="J1006" s="49"/>
      <c r="K1006" s="49"/>
      <c r="L1006" s="49"/>
      <c r="M1006" s="49"/>
      <c r="N1006" s="50"/>
      <c r="O1006" s="51"/>
      <c r="P1006" s="52"/>
      <c r="Q1006" s="53"/>
      <c r="R1006" s="53"/>
      <c r="S1006" s="53"/>
      <c r="T1006" s="53"/>
      <c r="U1006" s="54"/>
      <c r="V1006" s="55"/>
      <c r="W1006" s="57"/>
      <c r="X1006" s="57"/>
      <c r="Y1006" s="57"/>
      <c r="Z1006" s="57"/>
      <c r="AA1006" s="57"/>
      <c r="AB1006" s="551"/>
      <c r="AC1006" s="536"/>
      <c r="AD1006" s="488"/>
      <c r="AE1006" s="59"/>
      <c r="AF1006" s="59"/>
      <c r="AG1006" s="263"/>
      <c r="AH1006" s="60"/>
      <c r="AI1006" s="55"/>
      <c r="AJ1006" s="61"/>
      <c r="AK1006" s="62"/>
      <c r="AL1006" s="63"/>
      <c r="AM1006" s="64"/>
      <c r="AN1006" s="65"/>
      <c r="AO1006" s="66"/>
    </row>
    <row r="1007" spans="1:41" s="470" customFormat="1" ht="14.25" x14ac:dyDescent="0.15">
      <c r="A1007" s="467"/>
      <c r="B1007" s="468"/>
      <c r="C1007" s="469"/>
      <c r="J1007" s="1"/>
      <c r="V1007" s="471"/>
      <c r="W1007" s="1"/>
      <c r="X1007" s="1"/>
      <c r="Y1007" s="1"/>
      <c r="Z1007" s="1"/>
      <c r="AA1007" s="1"/>
      <c r="AB1007" s="1"/>
      <c r="AC1007" s="1"/>
      <c r="AG1007" s="493"/>
      <c r="AH1007" s="872"/>
      <c r="AI1007" s="873"/>
      <c r="AM1007" s="472"/>
      <c r="AN1007" s="472"/>
      <c r="AO1007" s="472"/>
    </row>
  </sheetData>
  <mergeCells count="73">
    <mergeCell ref="C90:F90"/>
    <mergeCell ref="AH1007:AI1007"/>
    <mergeCell ref="C79:F79"/>
    <mergeCell ref="C81:F81"/>
    <mergeCell ref="C83:F83"/>
    <mergeCell ref="C85:F85"/>
    <mergeCell ref="C93:F93"/>
    <mergeCell ref="C87:F87"/>
    <mergeCell ref="C77:F77"/>
    <mergeCell ref="C38:F38"/>
    <mergeCell ref="C40:F40"/>
    <mergeCell ref="C44:F44"/>
    <mergeCell ref="C42:F42"/>
    <mergeCell ref="C68:F68"/>
    <mergeCell ref="C64:F64"/>
    <mergeCell ref="C66:F66"/>
    <mergeCell ref="C70:F70"/>
    <mergeCell ref="C72:F72"/>
    <mergeCell ref="C75:F75"/>
    <mergeCell ref="C48:F48"/>
    <mergeCell ref="C50:F50"/>
    <mergeCell ref="C52:F52"/>
    <mergeCell ref="C54:F54"/>
    <mergeCell ref="C56:F56"/>
    <mergeCell ref="C16:F16"/>
    <mergeCell ref="C26:F26"/>
    <mergeCell ref="C36:F36"/>
    <mergeCell ref="C28:F28"/>
    <mergeCell ref="C30:F30"/>
    <mergeCell ref="C32:F32"/>
    <mergeCell ref="C34:F34"/>
    <mergeCell ref="C62:F62"/>
    <mergeCell ref="C22:F22"/>
    <mergeCell ref="C46:F46"/>
    <mergeCell ref="C58:F58"/>
    <mergeCell ref="C60:F60"/>
    <mergeCell ref="AO3:AO4"/>
    <mergeCell ref="C6:F6"/>
    <mergeCell ref="C8:F8"/>
    <mergeCell ref="C24:F24"/>
    <mergeCell ref="C10:F10"/>
    <mergeCell ref="C12:F12"/>
    <mergeCell ref="P3:T3"/>
    <mergeCell ref="U3:AH3"/>
    <mergeCell ref="AJ3:AJ4"/>
    <mergeCell ref="AK3:AK4"/>
    <mergeCell ref="AL3:AL4"/>
    <mergeCell ref="AM3:AM4"/>
    <mergeCell ref="O3:O4"/>
    <mergeCell ref="C14:F14"/>
    <mergeCell ref="C18:F18"/>
    <mergeCell ref="C20:F20"/>
    <mergeCell ref="A3:A4"/>
    <mergeCell ref="B3:B4"/>
    <mergeCell ref="C3:H3"/>
    <mergeCell ref="I3:M3"/>
    <mergeCell ref="N3:N4"/>
    <mergeCell ref="AE1:AG1"/>
    <mergeCell ref="A2:C2"/>
    <mergeCell ref="E2:F2"/>
    <mergeCell ref="H2:J2"/>
    <mergeCell ref="L2:M2"/>
    <mergeCell ref="P2:T2"/>
    <mergeCell ref="X2:Y2"/>
    <mergeCell ref="Z2:AA2"/>
    <mergeCell ref="AC2:AD2"/>
    <mergeCell ref="AE2:AG2"/>
    <mergeCell ref="A1:C1"/>
    <mergeCell ref="E1:F1"/>
    <mergeCell ref="H1:J1"/>
    <mergeCell ref="L1:N1"/>
    <mergeCell ref="Z1:AA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rgb="FFFFFF00"/>
    <pageSetUpPr fitToPage="1"/>
  </sheetPr>
  <dimension ref="A1:AU1011"/>
  <sheetViews>
    <sheetView showZeros="0" view="pageBreakPreview" zoomScale="80" zoomScaleNormal="100" zoomScaleSheetLayoutView="80" workbookViewId="0">
      <pane xSplit="20" ySplit="2" topLeftCell="U3" activePane="bottomRight" state="frozen"/>
      <selection activeCell="B7" sqref="B7:B74"/>
      <selection pane="topRight" activeCell="B7" sqref="B7:B74"/>
      <selection pane="bottomLeft" activeCell="B7" sqref="B7:B74"/>
      <selection pane="bottomRight" activeCell="Z2" sqref="Z2:AA2"/>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1912</v>
      </c>
      <c r="B1" s="888"/>
      <c r="C1" s="889"/>
      <c r="D1" s="3" t="s">
        <v>1567</v>
      </c>
      <c r="E1" s="809">
        <v>10742127000</v>
      </c>
      <c r="F1" s="810"/>
      <c r="G1" s="4" t="s">
        <v>1</v>
      </c>
      <c r="H1" s="811">
        <v>11332050000</v>
      </c>
      <c r="I1" s="812"/>
      <c r="J1" s="813"/>
      <c r="K1" s="5" t="s">
        <v>2</v>
      </c>
      <c r="L1" s="811">
        <v>0</v>
      </c>
      <c r="M1" s="812"/>
      <c r="N1" s="814"/>
      <c r="O1" s="6" t="s">
        <v>2185</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10986294000</v>
      </c>
      <c r="F2" s="837"/>
      <c r="G2" s="10" t="s">
        <v>8</v>
      </c>
      <c r="H2" s="836">
        <f>E2</f>
        <v>10986294000</v>
      </c>
      <c r="I2" s="838"/>
      <c r="J2" s="837"/>
      <c r="K2" s="11" t="s">
        <v>9</v>
      </c>
      <c r="L2" s="839">
        <f>H2*3</f>
        <v>32958882000</v>
      </c>
      <c r="M2" s="840"/>
      <c r="N2" s="12" t="s">
        <v>1089</v>
      </c>
      <c r="O2" s="13" t="s">
        <v>10</v>
      </c>
      <c r="P2" s="841">
        <v>46028.5625</v>
      </c>
      <c r="Q2" s="841"/>
      <c r="R2" s="841"/>
      <c r="S2" s="841"/>
      <c r="T2" s="841"/>
      <c r="U2" s="670" t="s">
        <v>1344</v>
      </c>
      <c r="V2" s="14"/>
      <c r="W2" s="15"/>
      <c r="X2" s="846" t="s">
        <v>11</v>
      </c>
      <c r="Y2" s="846"/>
      <c r="Z2" s="816">
        <v>9792941000</v>
      </c>
      <c r="AA2" s="817"/>
      <c r="AB2" s="668"/>
      <c r="AC2" s="818">
        <f>H1</f>
        <v>11332050000</v>
      </c>
      <c r="AD2" s="819"/>
      <c r="AE2" s="885">
        <f>Z2/AC2</f>
        <v>0.86418088518846992</v>
      </c>
      <c r="AF2" s="886"/>
      <c r="AG2" s="887"/>
      <c r="AI2" s="16"/>
      <c r="AJ2" s="17"/>
      <c r="AK2" s="17"/>
      <c r="AL2" s="17" t="s">
        <v>2186</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2238</v>
      </c>
      <c r="C5" s="665" t="s">
        <v>2222</v>
      </c>
      <c r="D5" s="45" t="s">
        <v>2187</v>
      </c>
      <c r="E5" s="80"/>
      <c r="F5" s="104"/>
      <c r="G5" s="46"/>
      <c r="H5" s="47" t="s">
        <v>1735</v>
      </c>
      <c r="I5" s="48">
        <v>0.9</v>
      </c>
      <c r="J5" s="49">
        <v>0.1</v>
      </c>
      <c r="K5" s="49"/>
      <c r="L5" s="49"/>
      <c r="M5" s="49"/>
      <c r="N5" s="50">
        <f>SUM(I5:M5)</f>
        <v>1</v>
      </c>
      <c r="O5" s="51"/>
      <c r="P5" s="52">
        <v>8</v>
      </c>
      <c r="Q5" s="53">
        <v>8</v>
      </c>
      <c r="R5" s="53"/>
      <c r="S5" s="53"/>
      <c r="T5" s="53"/>
      <c r="U5" s="54">
        <f>ROUND(((P5*I5)+(Q5*J5)+(R5*K5)+(S5*L5)+(T5*M5)),3)</f>
        <v>8</v>
      </c>
      <c r="V5" s="55">
        <f>IF(U5&gt;=8,8,U5)</f>
        <v>8</v>
      </c>
      <c r="W5" s="57">
        <v>59183685000</v>
      </c>
      <c r="X5" s="57">
        <v>8970168000</v>
      </c>
      <c r="Y5" s="57"/>
      <c r="Z5" s="57"/>
      <c r="AA5" s="57"/>
      <c r="AB5" s="476">
        <f>(((((W5*I5)+(X5*J5)+(Y5*K5)+(Z5*L5)+(AA5*M5))/$L$2)))</f>
        <v>1.6433304169722747</v>
      </c>
      <c r="AC5" s="536">
        <f>ROUND(12*AB5,3)</f>
        <v>19.72</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674">
        <v>93.38</v>
      </c>
      <c r="Q6" s="53">
        <v>88</v>
      </c>
      <c r="R6" s="53"/>
      <c r="S6" s="53"/>
      <c r="T6" s="54"/>
      <c r="U6" s="496">
        <f>(I5*P6)+(J5*Q6)+(K5*R6)+(L5*S6)</f>
        <v>92.841999999999999</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2238</v>
      </c>
      <c r="C7" s="579" t="s">
        <v>2223</v>
      </c>
      <c r="D7" s="80" t="s">
        <v>2224</v>
      </c>
      <c r="E7" s="45"/>
      <c r="F7" s="80"/>
      <c r="G7" s="46"/>
      <c r="H7" s="47" t="s">
        <v>1735</v>
      </c>
      <c r="I7" s="48">
        <v>0.9</v>
      </c>
      <c r="J7" s="49">
        <v>0.1</v>
      </c>
      <c r="K7" s="49"/>
      <c r="L7" s="217"/>
      <c r="M7" s="49"/>
      <c r="N7" s="50">
        <f>SUM(I7:M7)</f>
        <v>1</v>
      </c>
      <c r="O7" s="51"/>
      <c r="P7" s="52">
        <v>8</v>
      </c>
      <c r="Q7" s="53">
        <v>8</v>
      </c>
      <c r="R7" s="53"/>
      <c r="S7" s="53"/>
      <c r="T7" s="53"/>
      <c r="U7" s="54">
        <f>ROUND(((P7*I7)+(Q7*J7)+(R7*K7)+(S7*L7)+(T7*M7)),3)</f>
        <v>8</v>
      </c>
      <c r="V7" s="55">
        <f>IF(U7&gt;=8,8,U7)</f>
        <v>8</v>
      </c>
      <c r="W7" s="57">
        <v>39361754000</v>
      </c>
      <c r="X7" s="57">
        <v>3815383000</v>
      </c>
      <c r="Y7" s="57"/>
      <c r="Z7" s="57"/>
      <c r="AA7" s="57"/>
      <c r="AB7" s="476">
        <f>(((((W7*I7)+(X7*J7)+(Y7*K7)+(Z7*L7)+(AA7*M7))/$L$2)))</f>
        <v>1.0864178250949168</v>
      </c>
      <c r="AC7" s="536">
        <f>ROUND(12*AB7,3)</f>
        <v>13.037000000000001</v>
      </c>
      <c r="AD7" s="488">
        <f>IF(AC7&gt;=12,12,AC7)</f>
        <v>12</v>
      </c>
      <c r="AE7" s="182"/>
      <c r="AF7" s="59">
        <v>0.3</v>
      </c>
      <c r="AG7" s="699">
        <v>20</v>
      </c>
      <c r="AH7" s="60">
        <f>V7+AD7+AG7+AE7+AF7</f>
        <v>40.299999999999997</v>
      </c>
      <c r="AI7" s="55">
        <f>IF(AH7&gt;=40,40,AH7)</f>
        <v>40</v>
      </c>
      <c r="AJ7" s="61"/>
      <c r="AK7" s="62"/>
      <c r="AL7" s="63"/>
      <c r="AM7" s="64">
        <f>100%+AL7</f>
        <v>1</v>
      </c>
      <c r="AN7" s="65">
        <f>ROUNDUP((($E$2*AM7-$AN$4)*AJ7+$AN$4),-3)</f>
        <v>0</v>
      </c>
      <c r="AO7" s="66"/>
    </row>
    <row r="8" spans="1:41" s="22" customFormat="1" ht="26.25" customHeight="1" x14ac:dyDescent="0.15">
      <c r="A8" s="177"/>
      <c r="B8" s="241"/>
      <c r="C8" s="843" t="s">
        <v>1171</v>
      </c>
      <c r="D8" s="844"/>
      <c r="E8" s="844"/>
      <c r="F8" s="845"/>
      <c r="G8" s="46"/>
      <c r="H8" s="47"/>
      <c r="I8" s="172"/>
      <c r="J8" s="217"/>
      <c r="K8" s="217"/>
      <c r="L8" s="217"/>
      <c r="M8" s="217"/>
      <c r="N8" s="50"/>
      <c r="O8" s="51"/>
      <c r="P8" s="674">
        <v>90.73</v>
      </c>
      <c r="Q8" s="53">
        <v>88</v>
      </c>
      <c r="R8" s="54"/>
      <c r="S8" s="54"/>
      <c r="T8" s="54"/>
      <c r="U8" s="496">
        <f>(I7*P8)+(J7*Q8)+(K7*R8)+(L7*S8)</f>
        <v>90.457000000000008</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2238</v>
      </c>
      <c r="C9" s="67" t="s">
        <v>48</v>
      </c>
      <c r="D9" s="45" t="s">
        <v>1789</v>
      </c>
      <c r="E9" s="45"/>
      <c r="F9" s="80"/>
      <c r="G9" s="46"/>
      <c r="H9" s="47" t="s">
        <v>1735</v>
      </c>
      <c r="I9" s="48">
        <v>0.52</v>
      </c>
      <c r="J9" s="49">
        <v>0.48</v>
      </c>
      <c r="K9" s="49"/>
      <c r="L9" s="49"/>
      <c r="M9" s="49"/>
      <c r="N9" s="50">
        <f>SUM(I9:M9)</f>
        <v>1</v>
      </c>
      <c r="O9" s="51"/>
      <c r="P9" s="52">
        <v>8</v>
      </c>
      <c r="Q9" s="53">
        <v>8</v>
      </c>
      <c r="R9" s="53"/>
      <c r="S9" s="53"/>
      <c r="T9" s="53"/>
      <c r="U9" s="54">
        <f>ROUND(((P9*I9)+(Q9*J9)+(R9*K9)+(S9*L9)+(T9*M9)),3)</f>
        <v>8</v>
      </c>
      <c r="V9" s="55">
        <f>IF(U9&gt;=8,8,U9)</f>
        <v>8</v>
      </c>
      <c r="W9" s="72">
        <v>57539030000</v>
      </c>
      <c r="X9" s="57">
        <v>19935836000</v>
      </c>
      <c r="Y9" s="57"/>
      <c r="Z9" s="57"/>
      <c r="AA9" s="57"/>
      <c r="AB9" s="476">
        <f>(((((W9*I9)+(X9*J9)+(Y9*K9)+(Z9*L9)+(AA9*M9))/$L$2)))</f>
        <v>1.1981443084143448</v>
      </c>
      <c r="AC9" s="536">
        <f>ROUND(12*AB9,3)</f>
        <v>14.378</v>
      </c>
      <c r="AD9" s="488">
        <f>IF(AC9&gt;=12,12,AC9)</f>
        <v>12</v>
      </c>
      <c r="AE9" s="59"/>
      <c r="AF9" s="59">
        <v>0.3</v>
      </c>
      <c r="AG9" s="699">
        <v>20</v>
      </c>
      <c r="AH9" s="60">
        <f>V9+AD9+AG9+AE9+AF9</f>
        <v>40.299999999999997</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46"/>
      <c r="H10" s="47"/>
      <c r="I10" s="172"/>
      <c r="J10" s="217"/>
      <c r="K10" s="217"/>
      <c r="L10" s="217"/>
      <c r="M10" s="217"/>
      <c r="N10" s="50"/>
      <c r="O10" s="51"/>
      <c r="P10" s="234">
        <v>88</v>
      </c>
      <c r="Q10" s="676">
        <v>92.23</v>
      </c>
      <c r="R10" s="53"/>
      <c r="S10" s="54"/>
      <c r="T10" s="54"/>
      <c r="U10" s="496">
        <f>(I9*P10)+(J9*Q10)+(K9*R10)+(L9*S10)</f>
        <v>90.030400000000014</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2.5" customHeight="1" x14ac:dyDescent="0.15">
      <c r="A11" s="43">
        <v>4</v>
      </c>
      <c r="B11" s="256" t="s">
        <v>2238</v>
      </c>
      <c r="C11" s="45" t="s">
        <v>1475</v>
      </c>
      <c r="D11" s="71" t="s">
        <v>2188</v>
      </c>
      <c r="E11" s="71" t="s">
        <v>2569</v>
      </c>
      <c r="F11" s="80"/>
      <c r="G11" s="83" t="s">
        <v>2096</v>
      </c>
      <c r="H11" s="47" t="s">
        <v>1735</v>
      </c>
      <c r="I11" s="48">
        <v>0.5</v>
      </c>
      <c r="J11" s="49">
        <v>0.25</v>
      </c>
      <c r="K11" s="49">
        <v>0.25</v>
      </c>
      <c r="L11" s="49"/>
      <c r="M11" s="49"/>
      <c r="N11" s="50">
        <f>SUM(I11:M11)</f>
        <v>1</v>
      </c>
      <c r="O11" s="51"/>
      <c r="P11" s="52">
        <v>8</v>
      </c>
      <c r="Q11" s="53">
        <v>8</v>
      </c>
      <c r="R11" s="53">
        <v>8</v>
      </c>
      <c r="S11" s="53"/>
      <c r="T11" s="53"/>
      <c r="U11" s="54">
        <f>ROUND(((P11*I11)+(Q11*J11)+(R11*K11)+(S11*L11)+(T11*M11)),3)</f>
        <v>8</v>
      </c>
      <c r="V11" s="55">
        <f>IF(U11&gt;=8,8,U11)</f>
        <v>8</v>
      </c>
      <c r="W11" s="57">
        <v>122548884000</v>
      </c>
      <c r="X11" s="57">
        <v>7702371000</v>
      </c>
      <c r="Y11" s="57">
        <v>8792286000</v>
      </c>
      <c r="Z11" s="57"/>
      <c r="AA11" s="57"/>
      <c r="AB11" s="476">
        <f>(((((W11*I11)+(X11*J11)+(Y11*K11)+(Z11*L11)+(AA11*M11))/$L$2)))</f>
        <v>1.9842331499593948</v>
      </c>
      <c r="AC11" s="536">
        <f>ROUND(12*AB11,3)</f>
        <v>23.811</v>
      </c>
      <c r="AD11" s="488">
        <f>IF(AC11&gt;=12,12,AC11)</f>
        <v>12</v>
      </c>
      <c r="AE11" s="59"/>
      <c r="AF11" s="59">
        <v>0.3</v>
      </c>
      <c r="AG11" s="699">
        <v>20</v>
      </c>
      <c r="AH11" s="60">
        <f>V11+AD11+AG11+AE11+AF11</f>
        <v>40.299999999999997</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217"/>
      <c r="N12" s="50"/>
      <c r="O12" s="51"/>
      <c r="P12" s="674">
        <v>94.48</v>
      </c>
      <c r="Q12" s="54">
        <v>88</v>
      </c>
      <c r="R12" s="54">
        <v>88</v>
      </c>
      <c r="S12" s="54"/>
      <c r="T12" s="54"/>
      <c r="U12" s="496">
        <f>(I11*P12)+(J11*Q12)+(K11*R12)+(L11*S12)</f>
        <v>91.240000000000009</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2238</v>
      </c>
      <c r="C13" s="73" t="s">
        <v>1367</v>
      </c>
      <c r="D13" s="77" t="s">
        <v>2189</v>
      </c>
      <c r="E13" s="691"/>
      <c r="F13" s="691"/>
      <c r="G13" s="80"/>
      <c r="H13" s="47" t="s">
        <v>1735</v>
      </c>
      <c r="I13" s="48">
        <v>0.51</v>
      </c>
      <c r="J13" s="49">
        <v>0.49</v>
      </c>
      <c r="K13" s="49"/>
      <c r="L13" s="217"/>
      <c r="M13" s="217"/>
      <c r="N13" s="50">
        <f>SUM(I13:M13)</f>
        <v>1</v>
      </c>
      <c r="O13" s="51"/>
      <c r="P13" s="52">
        <v>8</v>
      </c>
      <c r="Q13" s="53">
        <v>8</v>
      </c>
      <c r="R13" s="53"/>
      <c r="S13" s="53"/>
      <c r="T13" s="53"/>
      <c r="U13" s="54">
        <f>ROUND(((P13*I13)+(Q13*J13)+(R13*K13)+(S13*L13)+(T13*M13)),3)</f>
        <v>8</v>
      </c>
      <c r="V13" s="55">
        <f>IF(U13&gt;=8,8,U13)</f>
        <v>8</v>
      </c>
      <c r="W13" s="57">
        <v>227887155000</v>
      </c>
      <c r="X13" s="57">
        <v>18685183000</v>
      </c>
      <c r="Y13" s="57"/>
      <c r="Z13" s="57"/>
      <c r="AA13" s="57"/>
      <c r="AB13" s="476">
        <f>(((((W13*I13)+(X13*J13)+(Y13*K13)+(Z13*L13)+(AA13*M13))/$L$2)))</f>
        <v>3.8040789344735662</v>
      </c>
      <c r="AC13" s="536">
        <f>ROUND(12*AB13,3)</f>
        <v>45.649000000000001</v>
      </c>
      <c r="AD13" s="488">
        <f>IF(AC13&gt;=12,12,AC13)</f>
        <v>12</v>
      </c>
      <c r="AE13" s="59"/>
      <c r="AF13" s="59">
        <v>0.3</v>
      </c>
      <c r="AG13" s="699">
        <v>20</v>
      </c>
      <c r="AH13" s="60">
        <f>V13+AD13+AG13+AE13+AF13</f>
        <v>40.299999999999997</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1171</v>
      </c>
      <c r="D14" s="844"/>
      <c r="E14" s="844"/>
      <c r="F14" s="845"/>
      <c r="G14" s="46"/>
      <c r="H14" s="47"/>
      <c r="I14" s="172"/>
      <c r="J14" s="217"/>
      <c r="K14" s="217"/>
      <c r="L14" s="217"/>
      <c r="M14" s="217"/>
      <c r="N14" s="50"/>
      <c r="O14" s="51"/>
      <c r="P14" s="234">
        <v>88</v>
      </c>
      <c r="Q14" s="676">
        <v>92.52</v>
      </c>
      <c r="R14" s="54"/>
      <c r="S14" s="54"/>
      <c r="T14" s="54"/>
      <c r="U14" s="496">
        <f>(I13*P14)+(J13*Q14)+(K13*R14)+(L13*S14)</f>
        <v>90.214799999999997</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54" customHeight="1" x14ac:dyDescent="0.15">
      <c r="A15" s="43">
        <v>6</v>
      </c>
      <c r="B15" s="256" t="s">
        <v>2238</v>
      </c>
      <c r="C15" s="71" t="s">
        <v>2190</v>
      </c>
      <c r="D15" s="117" t="s">
        <v>1480</v>
      </c>
      <c r="E15" s="45"/>
      <c r="F15" s="45"/>
      <c r="G15" s="542"/>
      <c r="H15" s="47" t="s">
        <v>1735</v>
      </c>
      <c r="I15" s="48">
        <v>0.51</v>
      </c>
      <c r="J15" s="49">
        <v>0.49</v>
      </c>
      <c r="K15" s="49"/>
      <c r="L15" s="49"/>
      <c r="M15" s="49"/>
      <c r="N15" s="50">
        <f>SUM(I15:M15)</f>
        <v>1</v>
      </c>
      <c r="O15" s="51"/>
      <c r="P15" s="52">
        <v>8</v>
      </c>
      <c r="Q15" s="53">
        <v>8</v>
      </c>
      <c r="R15" s="53"/>
      <c r="S15" s="53"/>
      <c r="T15" s="53"/>
      <c r="U15" s="54">
        <f>ROUND(((P15*I15)+(Q15*J15)+(R15*K15)+(S15*L15)+(T15*M15)),3)</f>
        <v>8</v>
      </c>
      <c r="V15" s="55">
        <f>IF(U15&gt;=8,8,U15)</f>
        <v>8</v>
      </c>
      <c r="W15" s="57">
        <v>14977246000</v>
      </c>
      <c r="X15" s="57">
        <v>328448752000</v>
      </c>
      <c r="Y15" s="57"/>
      <c r="Z15" s="57"/>
      <c r="AA15" s="57"/>
      <c r="AB15" s="476">
        <f>(((((W15*I15)+(X15*J15)+(Y15*K15)+(Z15*L15)+(AA15*M15))/$L$2)))</f>
        <v>5.1148058948116022</v>
      </c>
      <c r="AC15" s="536">
        <f>ROUND(12*AB15,3)</f>
        <v>61.378</v>
      </c>
      <c r="AD15" s="488">
        <f>IF(AC15&gt;=12,12,AC15)</f>
        <v>12</v>
      </c>
      <c r="AE15" s="59"/>
      <c r="AF15" s="59">
        <v>0.3</v>
      </c>
      <c r="AG15" s="699">
        <v>20</v>
      </c>
      <c r="AH15" s="60">
        <f>V15+AD15+AG15+AE15+AF15</f>
        <v>40.299999999999997</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1171</v>
      </c>
      <c r="D16" s="844"/>
      <c r="E16" s="844"/>
      <c r="F16" s="845"/>
      <c r="G16" s="46"/>
      <c r="H16" s="47"/>
      <c r="I16" s="172"/>
      <c r="J16" s="217"/>
      <c r="K16" s="217"/>
      <c r="L16" s="217"/>
      <c r="M16" s="217"/>
      <c r="N16" s="50"/>
      <c r="O16" s="51"/>
      <c r="P16" s="234">
        <v>88</v>
      </c>
      <c r="Q16" s="676">
        <v>93.38</v>
      </c>
      <c r="R16" s="54"/>
      <c r="S16" s="54"/>
      <c r="T16" s="54"/>
      <c r="U16" s="496">
        <f>(I15*P16)+(J15*Q16)+(K15*R16)+(L15*S16)</f>
        <v>90.636200000000002</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53.25" customHeight="1" x14ac:dyDescent="0.15">
      <c r="A17" s="43">
        <v>7</v>
      </c>
      <c r="B17" s="256" t="s">
        <v>2238</v>
      </c>
      <c r="C17" s="45" t="s">
        <v>2064</v>
      </c>
      <c r="D17" s="67" t="s">
        <v>2191</v>
      </c>
      <c r="E17" s="71" t="s">
        <v>2193</v>
      </c>
      <c r="F17" s="45"/>
      <c r="G17" s="46"/>
      <c r="H17" s="47" t="s">
        <v>1735</v>
      </c>
      <c r="I17" s="48">
        <v>0.6</v>
      </c>
      <c r="J17" s="49">
        <v>0.3</v>
      </c>
      <c r="K17" s="49">
        <v>0.1</v>
      </c>
      <c r="L17" s="49"/>
      <c r="M17" s="49"/>
      <c r="N17" s="50">
        <f>SUM(I17:M17)</f>
        <v>0.99999999999999989</v>
      </c>
      <c r="O17" s="51"/>
      <c r="P17" s="52">
        <v>8</v>
      </c>
      <c r="Q17" s="52">
        <v>8</v>
      </c>
      <c r="R17" s="53">
        <v>8</v>
      </c>
      <c r="S17" s="53"/>
      <c r="T17" s="53"/>
      <c r="U17" s="54">
        <f>ROUND(((P17*I17)+(Q17*J17)+(R17*K17)+(S17*L17)+(T17*M17)),3)</f>
        <v>8</v>
      </c>
      <c r="V17" s="55">
        <f>IF(U17&gt;=8,8,U17)</f>
        <v>8</v>
      </c>
      <c r="W17" s="57">
        <v>56901144000</v>
      </c>
      <c r="X17" s="57">
        <v>6684657000</v>
      </c>
      <c r="Y17" s="57">
        <v>1643469000</v>
      </c>
      <c r="Z17" s="57"/>
      <c r="AA17" s="57"/>
      <c r="AB17" s="476">
        <f>(((((W17*I17)+(X17*J17)+(Y17*K17)+(Z17*L17)+(AA17*M17))/$L$2)))</f>
        <v>1.1016887769433441</v>
      </c>
      <c r="AC17" s="536">
        <f>ROUND(12*AB17,3)</f>
        <v>13.22</v>
      </c>
      <c r="AD17" s="488">
        <f>IF(AC17&gt;=12,12,AC17)</f>
        <v>12</v>
      </c>
      <c r="AE17" s="59"/>
      <c r="AF17" s="59">
        <v>0.3</v>
      </c>
      <c r="AG17" s="699">
        <v>20</v>
      </c>
      <c r="AH17" s="60">
        <f>V17+AD17+AG17+AE17+AF17</f>
        <v>40.299999999999997</v>
      </c>
      <c r="AI17" s="55">
        <f>IF(AH17&gt;=40,40,AH17)</f>
        <v>40</v>
      </c>
      <c r="AJ17" s="61"/>
      <c r="AK17" s="62"/>
      <c r="AL17" s="63"/>
      <c r="AM17" s="64"/>
      <c r="AN17" s="65"/>
      <c r="AO17" s="66"/>
    </row>
    <row r="18" spans="1:41" s="22" customFormat="1" ht="26.25" customHeight="1" x14ac:dyDescent="0.15">
      <c r="A18" s="177"/>
      <c r="B18" s="241"/>
      <c r="C18" s="843" t="s">
        <v>1171</v>
      </c>
      <c r="D18" s="844"/>
      <c r="E18" s="844"/>
      <c r="F18" s="845"/>
      <c r="G18" s="46"/>
      <c r="H18" s="47"/>
      <c r="I18" s="172"/>
      <c r="J18" s="217"/>
      <c r="K18" s="217"/>
      <c r="L18" s="217"/>
      <c r="M18" s="217"/>
      <c r="N18" s="50"/>
      <c r="O18" s="51"/>
      <c r="P18" s="674">
        <v>90.67</v>
      </c>
      <c r="Q18" s="676">
        <v>90.03</v>
      </c>
      <c r="R18" s="54">
        <v>88</v>
      </c>
      <c r="S18" s="54"/>
      <c r="T18" s="54"/>
      <c r="U18" s="496">
        <f>(I17*P18)+(J17*Q18)+(K17*R18)+(L17*S18)</f>
        <v>90.210999999999999</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53.25" customHeight="1" x14ac:dyDescent="0.15">
      <c r="A19" s="43">
        <v>8</v>
      </c>
      <c r="B19" s="256" t="s">
        <v>2238</v>
      </c>
      <c r="C19" s="80" t="s">
        <v>2056</v>
      </c>
      <c r="D19" s="67" t="s">
        <v>2192</v>
      </c>
      <c r="E19" s="67" t="s">
        <v>2201</v>
      </c>
      <c r="F19" s="45"/>
      <c r="G19" s="46"/>
      <c r="H19" s="47" t="s">
        <v>1735</v>
      </c>
      <c r="I19" s="48">
        <v>0.5</v>
      </c>
      <c r="J19" s="49">
        <v>0.33</v>
      </c>
      <c r="K19" s="49">
        <v>0.17</v>
      </c>
      <c r="L19" s="49"/>
      <c r="M19" s="49"/>
      <c r="N19" s="50">
        <f>SUM(I19:M19)</f>
        <v>1</v>
      </c>
      <c r="O19" s="51"/>
      <c r="P19" s="52">
        <v>8</v>
      </c>
      <c r="Q19" s="52">
        <v>8</v>
      </c>
      <c r="R19" s="53">
        <v>8</v>
      </c>
      <c r="S19" s="53"/>
      <c r="T19" s="53"/>
      <c r="U19" s="54">
        <f>ROUND(((P19*I19)+(Q19*J19)+(R19*K19)+(S19*L19)+(T19*M19)),3)</f>
        <v>8</v>
      </c>
      <c r="V19" s="55">
        <f>IF(U19&gt;=8,8,U19)</f>
        <v>8</v>
      </c>
      <c r="W19" s="57">
        <v>816103333000</v>
      </c>
      <c r="X19" s="57">
        <v>14643377000</v>
      </c>
      <c r="Y19" s="57">
        <v>3530749000</v>
      </c>
      <c r="Z19" s="57"/>
      <c r="AA19" s="57"/>
      <c r="AB19" s="476">
        <f>(((((W19*I19)+(X19*J19)+(Y19*K19)+(Z19*L19)+(AA19*M19))/$L$2)))</f>
        <v>12.545456130459765</v>
      </c>
      <c r="AC19" s="536">
        <f>ROUND(12*AB19,3)</f>
        <v>150.54499999999999</v>
      </c>
      <c r="AD19" s="488">
        <f>IF(AC19&gt;=12,12,AC19)</f>
        <v>12</v>
      </c>
      <c r="AE19" s="59"/>
      <c r="AF19" s="59">
        <v>0.3</v>
      </c>
      <c r="AG19" s="699">
        <v>20</v>
      </c>
      <c r="AH19" s="60">
        <f>V19+AD19+AG19+AE19+AF19</f>
        <v>40.299999999999997</v>
      </c>
      <c r="AI19" s="55">
        <f>IF(AH19&gt;=40,40,AH19)</f>
        <v>40</v>
      </c>
      <c r="AJ19" s="61"/>
      <c r="AK19" s="62"/>
      <c r="AL19" s="63"/>
      <c r="AM19" s="64"/>
      <c r="AN19" s="65"/>
      <c r="AO19" s="66"/>
    </row>
    <row r="20" spans="1:41" s="22" customFormat="1" ht="26.25" customHeight="1" x14ac:dyDescent="0.15">
      <c r="A20" s="177"/>
      <c r="B20" s="241"/>
      <c r="C20" s="843" t="s">
        <v>1171</v>
      </c>
      <c r="D20" s="844"/>
      <c r="E20" s="844"/>
      <c r="F20" s="845"/>
      <c r="G20" s="46"/>
      <c r="H20" s="47"/>
      <c r="I20" s="172"/>
      <c r="J20" s="217"/>
      <c r="K20" s="217"/>
      <c r="L20" s="217"/>
      <c r="M20" s="217"/>
      <c r="N20" s="50"/>
      <c r="O20" s="51"/>
      <c r="P20" s="674">
        <v>89.67</v>
      </c>
      <c r="Q20" s="676">
        <v>91.63</v>
      </c>
      <c r="R20" s="54">
        <v>88</v>
      </c>
      <c r="S20" s="54"/>
      <c r="T20" s="54"/>
      <c r="U20" s="496">
        <f>(I19*P20)+(J19*Q20)+(K19*R20)+(L19*S20)</f>
        <v>90.032900000000012</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62.25" customHeight="1" x14ac:dyDescent="0.15">
      <c r="A21" s="43">
        <v>9</v>
      </c>
      <c r="B21" s="256" t="s">
        <v>2238</v>
      </c>
      <c r="C21" s="706" t="s">
        <v>1346</v>
      </c>
      <c r="D21" s="67" t="s">
        <v>2194</v>
      </c>
      <c r="E21" s="45"/>
      <c r="F21" s="45"/>
      <c r="G21" s="46"/>
      <c r="H21" s="47" t="s">
        <v>1735</v>
      </c>
      <c r="I21" s="48">
        <v>0.59</v>
      </c>
      <c r="J21" s="49">
        <v>0.41</v>
      </c>
      <c r="K21" s="49"/>
      <c r="L21" s="49"/>
      <c r="M21" s="49"/>
      <c r="N21" s="50">
        <f>SUM(I21:M21)</f>
        <v>1</v>
      </c>
      <c r="O21" s="51"/>
      <c r="P21" s="52">
        <v>8</v>
      </c>
      <c r="Q21" s="52">
        <v>8</v>
      </c>
      <c r="R21" s="53"/>
      <c r="S21" s="53"/>
      <c r="T21" s="53"/>
      <c r="U21" s="54">
        <f>ROUND(((P21*I21)+(Q21*J21)+(R21*K21)+(S21*L21)+(T21*M21)),3)</f>
        <v>8</v>
      </c>
      <c r="V21" s="55">
        <f>IF(U21&gt;=8,8,U21)</f>
        <v>8</v>
      </c>
      <c r="W21" s="57">
        <v>130509297000</v>
      </c>
      <c r="X21" s="57">
        <v>7163013000</v>
      </c>
      <c r="Y21" s="57"/>
      <c r="Z21" s="57"/>
      <c r="AA21" s="57"/>
      <c r="AB21" s="476">
        <f>(((((W21*I21)+(X21*J21)+(Y21*K21)+(Z21*L21)+(AA21*M21))/$L$2)))</f>
        <v>2.4253650521276784</v>
      </c>
      <c r="AC21" s="536">
        <f>ROUND(12*AB21,3)</f>
        <v>29.103999999999999</v>
      </c>
      <c r="AD21" s="488">
        <f>IF(AC21&gt;=12,12,AC21)</f>
        <v>12</v>
      </c>
      <c r="AE21" s="59"/>
      <c r="AF21" s="59">
        <v>0.3</v>
      </c>
      <c r="AG21" s="699">
        <v>20</v>
      </c>
      <c r="AH21" s="60">
        <f>V21+AD21+AG21+AE21+AF21</f>
        <v>40.299999999999997</v>
      </c>
      <c r="AI21" s="55">
        <f>IF(AH21&gt;=40,40,AH21)</f>
        <v>40</v>
      </c>
      <c r="AJ21" s="61"/>
      <c r="AK21" s="62"/>
      <c r="AL21" s="63"/>
      <c r="AM21" s="64"/>
      <c r="AN21" s="65"/>
      <c r="AO21" s="66"/>
    </row>
    <row r="22" spans="1:41" s="22" customFormat="1" ht="26.25" customHeight="1" x14ac:dyDescent="0.15">
      <c r="A22" s="177"/>
      <c r="B22" s="241"/>
      <c r="C22" s="843" t="s">
        <v>1171</v>
      </c>
      <c r="D22" s="844"/>
      <c r="E22" s="844"/>
      <c r="F22" s="845"/>
      <c r="G22" s="46"/>
      <c r="H22" s="47"/>
      <c r="I22" s="172"/>
      <c r="J22" s="217"/>
      <c r="K22" s="217"/>
      <c r="L22" s="217"/>
      <c r="M22" s="217"/>
      <c r="N22" s="50"/>
      <c r="O22" s="51"/>
      <c r="P22" s="54">
        <v>88</v>
      </c>
      <c r="Q22" s="676">
        <v>92.92</v>
      </c>
      <c r="R22" s="54"/>
      <c r="S22" s="54"/>
      <c r="T22" s="54"/>
      <c r="U22" s="496">
        <f>(I21*P22)+(J21*Q22)+(K21*R22)+(L21*S22)</f>
        <v>90.017200000000003</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51" customHeight="1" x14ac:dyDescent="0.15">
      <c r="A23" s="43">
        <v>10</v>
      </c>
      <c r="B23" s="256" t="s">
        <v>2238</v>
      </c>
      <c r="C23" s="71" t="s">
        <v>2195</v>
      </c>
      <c r="D23" s="45" t="s">
        <v>531</v>
      </c>
      <c r="E23" s="80"/>
      <c r="F23" s="45"/>
      <c r="G23" s="46"/>
      <c r="H23" s="47"/>
      <c r="I23" s="48">
        <v>0.51</v>
      </c>
      <c r="J23" s="49">
        <v>0.49</v>
      </c>
      <c r="K23" s="49"/>
      <c r="L23" s="49"/>
      <c r="M23" s="49"/>
      <c r="N23" s="50">
        <f>SUM(I23:M23)</f>
        <v>1</v>
      </c>
      <c r="O23" s="51"/>
      <c r="P23" s="52">
        <v>8</v>
      </c>
      <c r="Q23" s="53">
        <v>8</v>
      </c>
      <c r="R23" s="53"/>
      <c r="S23" s="53"/>
      <c r="T23" s="53"/>
      <c r="U23" s="54">
        <f>ROUND(((P23*I23)+(Q23*J23)+(R23*K23)+(S23*L23)+(T23*M23)),3)</f>
        <v>8</v>
      </c>
      <c r="V23" s="55">
        <f>IF(U23&gt;=8,8,U23)</f>
        <v>8</v>
      </c>
      <c r="W23" s="57">
        <v>13914818000</v>
      </c>
      <c r="X23" s="72">
        <v>80267427000</v>
      </c>
      <c r="Y23" s="57"/>
      <c r="Z23" s="57"/>
      <c r="AA23" s="57"/>
      <c r="AB23" s="476">
        <f>(((((W23*I23)+(X23*J23)+(Y23*K23)+(Z23*L23)+(AA23*M23))/$L$2)))</f>
        <v>1.4086520413526162</v>
      </c>
      <c r="AC23" s="536">
        <f>ROUND(12*AB23,3)</f>
        <v>16.904</v>
      </c>
      <c r="AD23" s="488">
        <f>IF(AC23&gt;=12,12,AC23)</f>
        <v>12</v>
      </c>
      <c r="AE23" s="59"/>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217"/>
      <c r="N24" s="50"/>
      <c r="O24" s="51"/>
      <c r="P24" s="234">
        <v>88</v>
      </c>
      <c r="Q24" s="53">
        <v>88</v>
      </c>
      <c r="R24" s="54"/>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75" customHeight="1" x14ac:dyDescent="0.15">
      <c r="A25" s="43">
        <v>11</v>
      </c>
      <c r="B25" s="256" t="s">
        <v>2238</v>
      </c>
      <c r="C25" s="45" t="s">
        <v>2196</v>
      </c>
      <c r="D25" s="67" t="s">
        <v>2102</v>
      </c>
      <c r="E25" s="80"/>
      <c r="F25" s="80"/>
      <c r="G25" s="80"/>
      <c r="H25" s="47"/>
      <c r="I25" s="48">
        <v>0.6</v>
      </c>
      <c r="J25" s="49">
        <v>0.4</v>
      </c>
      <c r="K25" s="49"/>
      <c r="L25" s="49"/>
      <c r="M25" s="49"/>
      <c r="N25" s="50">
        <f>SUM(I25:M25)</f>
        <v>1</v>
      </c>
      <c r="O25" s="51"/>
      <c r="P25" s="52">
        <v>8</v>
      </c>
      <c r="Q25" s="53">
        <v>8</v>
      </c>
      <c r="R25" s="53"/>
      <c r="S25" s="53"/>
      <c r="T25" s="53"/>
      <c r="U25" s="54">
        <f>ROUND(((P25*I25)+(Q25*J25)+(R25*K25)+(S25*L25)+(T25*M25)),3)</f>
        <v>8</v>
      </c>
      <c r="V25" s="55">
        <f>IF(U25&gt;=8,8,U25)</f>
        <v>8</v>
      </c>
      <c r="W25" s="57">
        <v>39588420000</v>
      </c>
      <c r="X25" s="57">
        <v>24085920000</v>
      </c>
      <c r="Y25" s="57"/>
      <c r="Z25" s="57"/>
      <c r="AA25" s="57"/>
      <c r="AB25" s="476">
        <f>(((((W25*I25)+(X25*J25)+(Y25*K25)+(Z25*L25)+(AA25*M25))/$L$2)))</f>
        <v>1.0130022007421247</v>
      </c>
      <c r="AC25" s="536">
        <f>ROUND(12*AB25,3)</f>
        <v>12.156000000000001</v>
      </c>
      <c r="AD25" s="488">
        <f>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1171</v>
      </c>
      <c r="D26" s="844"/>
      <c r="E26" s="844"/>
      <c r="F26" s="845"/>
      <c r="G26" s="46"/>
      <c r="H26" s="47"/>
      <c r="I26" s="172"/>
      <c r="J26" s="217"/>
      <c r="K26" s="217"/>
      <c r="L26" s="217"/>
      <c r="M26" s="217"/>
      <c r="N26" s="50"/>
      <c r="O26" s="51"/>
      <c r="P26" s="234">
        <v>88</v>
      </c>
      <c r="Q26" s="54">
        <v>88</v>
      </c>
      <c r="R26" s="54"/>
      <c r="S26" s="54"/>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2238</v>
      </c>
      <c r="C27" s="45" t="s">
        <v>1351</v>
      </c>
      <c r="D27" s="71" t="s">
        <v>2198</v>
      </c>
      <c r="E27" s="73"/>
      <c r="F27" s="80"/>
      <c r="G27" s="46"/>
      <c r="H27" s="47"/>
      <c r="I27" s="48">
        <v>0.6</v>
      </c>
      <c r="J27" s="49">
        <v>0.4</v>
      </c>
      <c r="K27" s="49"/>
      <c r="L27" s="49"/>
      <c r="M27" s="49"/>
      <c r="N27" s="50">
        <f>SUM(I27:M27)</f>
        <v>1</v>
      </c>
      <c r="O27" s="51"/>
      <c r="P27" s="52">
        <v>8</v>
      </c>
      <c r="Q27" s="53">
        <v>8</v>
      </c>
      <c r="R27" s="53"/>
      <c r="S27" s="53"/>
      <c r="T27" s="53"/>
      <c r="U27" s="54">
        <f>ROUND(((P27*I27)+(Q27*J27)+(R27*K27)+(S27*L27)+(T27*M27)),3)</f>
        <v>8</v>
      </c>
      <c r="V27" s="55">
        <f>IF(U27&gt;=8,8,U27)</f>
        <v>8</v>
      </c>
      <c r="W27" s="57">
        <v>229675529000</v>
      </c>
      <c r="X27" s="57">
        <v>2278692000</v>
      </c>
      <c r="Y27" s="57"/>
      <c r="Z27" s="57"/>
      <c r="AA27" s="57"/>
      <c r="AB27" s="476">
        <f>(((((W27*I27)+(X27*J27)+(Y27*K27)+(Z27*L27)+(AA27*M27))/$L$2)))</f>
        <v>4.2087833622511832</v>
      </c>
      <c r="AC27" s="536">
        <f>ROUND(12*AB27,3)</f>
        <v>50.505000000000003</v>
      </c>
      <c r="AD27" s="488">
        <f>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234">
        <v>89</v>
      </c>
      <c r="Q28" s="54">
        <v>88</v>
      </c>
      <c r="R28" s="54"/>
      <c r="S28" s="54"/>
      <c r="T28" s="54"/>
      <c r="U28" s="496">
        <f>(I27*P28)+(J27*Q28)+(K27*R28)+(L27*S28)</f>
        <v>88.6</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75" customHeight="1" x14ac:dyDescent="0.15">
      <c r="A29" s="43">
        <v>13</v>
      </c>
      <c r="B29" s="256" t="s">
        <v>2238</v>
      </c>
      <c r="C29" s="80" t="s">
        <v>1352</v>
      </c>
      <c r="D29" s="71" t="s">
        <v>2230</v>
      </c>
      <c r="E29" s="73"/>
      <c r="F29" s="73"/>
      <c r="G29" s="638"/>
      <c r="H29" s="47"/>
      <c r="I29" s="48">
        <v>0.6</v>
      </c>
      <c r="J29" s="49">
        <v>0.4</v>
      </c>
      <c r="K29" s="49"/>
      <c r="L29" s="49"/>
      <c r="M29" s="49"/>
      <c r="N29" s="50">
        <f>SUM(I29:M29)</f>
        <v>1</v>
      </c>
      <c r="O29" s="51"/>
      <c r="P29" s="52">
        <v>8</v>
      </c>
      <c r="Q29" s="53">
        <v>8</v>
      </c>
      <c r="R29" s="53"/>
      <c r="S29" s="53"/>
      <c r="T29" s="53"/>
      <c r="U29" s="54">
        <f>ROUND(((P29*I29)+(Q29*J29)+(R29*K29)+(S29*L29)+(T29*M29)),3)</f>
        <v>8</v>
      </c>
      <c r="V29" s="55">
        <f>IF(U29&gt;=8,8,U29)</f>
        <v>8</v>
      </c>
      <c r="W29" s="57">
        <v>233566701000</v>
      </c>
      <c r="X29" s="57">
        <v>909820000</v>
      </c>
      <c r="Y29" s="57"/>
      <c r="Z29" s="57"/>
      <c r="AA29" s="57"/>
      <c r="AB29" s="476">
        <f>(((((W29*I29)+(X29*J29)+(Y29*K29)+(Z29*L29)+(AA29*M29))/$L$2)))</f>
        <v>4.2630071189914753</v>
      </c>
      <c r="AC29" s="536">
        <f>ROUND(12*AB29,3)</f>
        <v>51.155999999999999</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1171</v>
      </c>
      <c r="D30" s="844"/>
      <c r="E30" s="844"/>
      <c r="F30" s="845"/>
      <c r="G30" s="46"/>
      <c r="H30" s="47"/>
      <c r="I30" s="172"/>
      <c r="J30" s="217"/>
      <c r="K30" s="217"/>
      <c r="L30" s="217"/>
      <c r="M30" s="217"/>
      <c r="N30" s="50"/>
      <c r="O30" s="51"/>
      <c r="P30" s="234">
        <v>88</v>
      </c>
      <c r="Q30" s="54">
        <v>88</v>
      </c>
      <c r="R30" s="54"/>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 customHeight="1" x14ac:dyDescent="0.15">
      <c r="A31" s="43">
        <v>14</v>
      </c>
      <c r="B31" s="256" t="s">
        <v>2238</v>
      </c>
      <c r="C31" s="80" t="s">
        <v>1349</v>
      </c>
      <c r="D31" s="67" t="s">
        <v>2231</v>
      </c>
      <c r="E31" s="71" t="s">
        <v>2199</v>
      </c>
      <c r="F31" s="45"/>
      <c r="G31" s="80"/>
      <c r="H31" s="47"/>
      <c r="I31" s="48">
        <v>0.6</v>
      </c>
      <c r="J31" s="49">
        <v>0.2</v>
      </c>
      <c r="K31" s="49">
        <v>0.2</v>
      </c>
      <c r="L31" s="49"/>
      <c r="M31" s="49"/>
      <c r="N31" s="50">
        <f>SUM(I31:M31)</f>
        <v>1</v>
      </c>
      <c r="O31" s="51"/>
      <c r="P31" s="52">
        <v>8</v>
      </c>
      <c r="Q31" s="53">
        <v>8</v>
      </c>
      <c r="R31" s="53">
        <v>8</v>
      </c>
      <c r="S31" s="53"/>
      <c r="T31" s="53"/>
      <c r="U31" s="54">
        <f>ROUND(((P31*I31)+(Q31*J31)+(R31*K31)+(S31*L31)+(T31*M31)),3)</f>
        <v>8</v>
      </c>
      <c r="V31" s="55">
        <f>IF(U31&gt;=8,8,U31)</f>
        <v>8</v>
      </c>
      <c r="W31" s="57">
        <v>75890281000</v>
      </c>
      <c r="X31" s="57">
        <v>3610676000</v>
      </c>
      <c r="Y31" s="57">
        <v>3425675000</v>
      </c>
      <c r="Z31" s="57"/>
      <c r="AA31" s="57"/>
      <c r="AB31" s="551">
        <f>(((((W31*I31)+(X31*J31)+(Y31*K31)+(Z31*L31)+(AA31*M31))/$L$2)))</f>
        <v>1.4242424485150922</v>
      </c>
      <c r="AC31" s="536">
        <f>ROUND(12*AB31,3)</f>
        <v>17.091000000000001</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234">
        <v>88</v>
      </c>
      <c r="Q32" s="54">
        <v>88</v>
      </c>
      <c r="R32" s="54">
        <v>88</v>
      </c>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256" t="s">
        <v>2238</v>
      </c>
      <c r="C33" s="80" t="s">
        <v>1051</v>
      </c>
      <c r="D33" s="71" t="s">
        <v>2203</v>
      </c>
      <c r="E33" s="45" t="s">
        <v>2204</v>
      </c>
      <c r="F33" s="80"/>
      <c r="G33" s="83"/>
      <c r="H33" s="175"/>
      <c r="I33" s="48">
        <v>0.5</v>
      </c>
      <c r="J33" s="49">
        <v>0.4</v>
      </c>
      <c r="K33" s="49">
        <v>0.1</v>
      </c>
      <c r="L33" s="49"/>
      <c r="M33" s="49"/>
      <c r="N33" s="50">
        <f>SUM(I33:M33)</f>
        <v>1</v>
      </c>
      <c r="O33" s="51"/>
      <c r="P33" s="52">
        <v>8</v>
      </c>
      <c r="Q33" s="53">
        <v>8</v>
      </c>
      <c r="R33" s="53">
        <v>8</v>
      </c>
      <c r="S33" s="53"/>
      <c r="T33" s="53"/>
      <c r="U33" s="54">
        <f>ROUND(((P33*I33)+(Q33*J33)+(R33*K33)+(S33*L33)+(T33*M33)),3)</f>
        <v>8</v>
      </c>
      <c r="V33" s="55">
        <f>IF(U33&gt;=8,8,U33)</f>
        <v>8</v>
      </c>
      <c r="W33" s="57">
        <v>172249167000</v>
      </c>
      <c r="X33" s="57">
        <v>7355419000</v>
      </c>
      <c r="Y33" s="57">
        <v>3664456000</v>
      </c>
      <c r="Z33" s="57"/>
      <c r="AA33" s="57"/>
      <c r="AB33" s="476">
        <f>(((((W33*I33)+(X33*J33)+(Y33*K33)+(Z33*L33)+(AA33*M33))/$L$2)))</f>
        <v>2.7134778631144103</v>
      </c>
      <c r="AC33" s="536">
        <f>ROUND(12*AB33,3)</f>
        <v>32.561999999999998</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1171</v>
      </c>
      <c r="D34" s="844"/>
      <c r="E34" s="844"/>
      <c r="F34" s="845"/>
      <c r="G34" s="46"/>
      <c r="H34" s="47"/>
      <c r="I34" s="172"/>
      <c r="J34" s="217"/>
      <c r="K34" s="217"/>
      <c r="L34" s="217"/>
      <c r="M34" s="217"/>
      <c r="N34" s="50"/>
      <c r="O34" s="51"/>
      <c r="P34" s="234">
        <v>88</v>
      </c>
      <c r="Q34" s="53">
        <v>88</v>
      </c>
      <c r="R34" s="54">
        <v>88</v>
      </c>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2238</v>
      </c>
      <c r="C35" s="665" t="s">
        <v>363</v>
      </c>
      <c r="D35" s="45" t="s">
        <v>2221</v>
      </c>
      <c r="E35" s="45"/>
      <c r="F35" s="80"/>
      <c r="G35" s="83"/>
      <c r="H35" s="175" t="s">
        <v>1495</v>
      </c>
      <c r="I35" s="48">
        <v>0.7</v>
      </c>
      <c r="J35" s="49">
        <v>0.3</v>
      </c>
      <c r="K35" s="49"/>
      <c r="L35" s="49"/>
      <c r="M35" s="49"/>
      <c r="N35" s="50">
        <f>SUM(I35:M35)</f>
        <v>1</v>
      </c>
      <c r="O35" s="51"/>
      <c r="P35" s="52">
        <v>8</v>
      </c>
      <c r="Q35" s="53">
        <v>8</v>
      </c>
      <c r="R35" s="53"/>
      <c r="S35" s="53"/>
      <c r="T35" s="53"/>
      <c r="U35" s="54">
        <f>ROUND(((P35*I35)+(Q35*J35)+(R35*K35)+(S35*L35)+(T35*M35)),3)</f>
        <v>8</v>
      </c>
      <c r="V35" s="55">
        <f>IF(U35&gt;=8,8,U35)</f>
        <v>8</v>
      </c>
      <c r="W35" s="57">
        <v>34748832000</v>
      </c>
      <c r="X35" s="57">
        <v>36061728000</v>
      </c>
      <c r="Y35" s="72"/>
      <c r="Z35" s="57"/>
      <c r="AA35" s="57"/>
      <c r="AB35" s="476">
        <f>(((((W35*I35)+(X35*J35)+(Y35*K35)+(Z35*L35)+(AA35*M35))/$L$2)))</f>
        <v>1.0662588858444895</v>
      </c>
      <c r="AC35" s="536">
        <f>ROUND(12*AB35,3)</f>
        <v>12.795</v>
      </c>
      <c r="AD35" s="488">
        <f>IF(AC35&gt;=12,12,AC35)</f>
        <v>12</v>
      </c>
      <c r="AE35" s="59"/>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1171</v>
      </c>
      <c r="D36" s="844"/>
      <c r="E36" s="844"/>
      <c r="F36" s="845"/>
      <c r="G36" s="83"/>
      <c r="H36" s="47"/>
      <c r="I36" s="172"/>
      <c r="J36" s="217"/>
      <c r="K36" s="217"/>
      <c r="L36" s="217"/>
      <c r="M36" s="217"/>
      <c r="N36" s="50"/>
      <c r="O36" s="51"/>
      <c r="P36" s="234">
        <v>88</v>
      </c>
      <c r="Q36" s="234">
        <v>88</v>
      </c>
      <c r="R36" s="53"/>
      <c r="S36" s="54"/>
      <c r="T36" s="54"/>
      <c r="U36" s="496">
        <f>(I35*P36)+(J35*Q36)+(K35*R36)+(L35*S36)</f>
        <v>88</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50.25" customHeight="1" x14ac:dyDescent="0.15">
      <c r="A37" s="43">
        <v>17</v>
      </c>
      <c r="B37" s="256" t="s">
        <v>2238</v>
      </c>
      <c r="C37" s="665" t="s">
        <v>2205</v>
      </c>
      <c r="D37" s="174" t="s">
        <v>1366</v>
      </c>
      <c r="E37" s="80"/>
      <c r="F37" s="80"/>
      <c r="G37" s="542"/>
      <c r="H37" s="175" t="s">
        <v>1495</v>
      </c>
      <c r="I37" s="48">
        <v>0.51</v>
      </c>
      <c r="J37" s="49">
        <v>0.49</v>
      </c>
      <c r="K37" s="49"/>
      <c r="L37" s="49"/>
      <c r="M37" s="49"/>
      <c r="N37" s="50">
        <f>SUM(I37:M37)</f>
        <v>1</v>
      </c>
      <c r="O37" s="51"/>
      <c r="P37" s="52">
        <v>8</v>
      </c>
      <c r="Q37" s="53">
        <v>8</v>
      </c>
      <c r="R37" s="53"/>
      <c r="S37" s="53"/>
      <c r="T37" s="53"/>
      <c r="U37" s="54">
        <f>ROUND(((P37*I37)+(Q37*J37)+(R37*K37)+(S37*L37)+(T37*M37)),3)</f>
        <v>8</v>
      </c>
      <c r="V37" s="55">
        <f>IF(U37&gt;=8,8,U37)</f>
        <v>8</v>
      </c>
      <c r="W37" s="57">
        <v>15345190000</v>
      </c>
      <c r="X37" s="57">
        <v>58909982000</v>
      </c>
      <c r="Y37" s="57"/>
      <c r="Z37" s="57"/>
      <c r="AA37" s="57"/>
      <c r="AB37" s="476">
        <f>(((((W37*I37)+(X37*J37)+(Y37*K37)+(Z37*L37)+(AA37*M37))/$L$2)))</f>
        <v>1.1132640385071313</v>
      </c>
      <c r="AC37" s="536">
        <f>ROUND(12*AB37,3)</f>
        <v>13.359</v>
      </c>
      <c r="AD37" s="488">
        <f>IF(AC37&gt;=12,12,AC37)</f>
        <v>12</v>
      </c>
      <c r="AE37" s="59"/>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1171</v>
      </c>
      <c r="D38" s="844"/>
      <c r="E38" s="844"/>
      <c r="F38" s="845"/>
      <c r="G38" s="46"/>
      <c r="H38" s="47"/>
      <c r="I38" s="172"/>
      <c r="J38" s="217"/>
      <c r="K38" s="217"/>
      <c r="L38" s="217"/>
      <c r="M38" s="217"/>
      <c r="N38" s="50"/>
      <c r="O38" s="51"/>
      <c r="P38" s="234">
        <v>88</v>
      </c>
      <c r="Q38" s="234">
        <v>88</v>
      </c>
      <c r="R38" s="54"/>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v>18</v>
      </c>
      <c r="B39" s="256" t="s">
        <v>2238</v>
      </c>
      <c r="C39" s="580" t="s">
        <v>1347</v>
      </c>
      <c r="D39" s="45" t="s">
        <v>2206</v>
      </c>
      <c r="E39" s="104"/>
      <c r="F39" s="45"/>
      <c r="G39" s="80"/>
      <c r="H39" s="175" t="s">
        <v>1495</v>
      </c>
      <c r="I39" s="48">
        <v>0.7</v>
      </c>
      <c r="J39" s="49">
        <v>0.3</v>
      </c>
      <c r="K39" s="49"/>
      <c r="L39" s="49"/>
      <c r="M39" s="49"/>
      <c r="N39" s="50">
        <f>SUM(I39:M39)</f>
        <v>1</v>
      </c>
      <c r="O39" s="51"/>
      <c r="P39" s="52">
        <v>8</v>
      </c>
      <c r="Q39" s="53">
        <v>8</v>
      </c>
      <c r="R39" s="53"/>
      <c r="S39" s="53"/>
      <c r="T39" s="53"/>
      <c r="U39" s="54">
        <f>ROUND(((P39*I39)+(Q39*J39)+(R39*K39)+(S39*L39)+(T39*M39)),3)</f>
        <v>8</v>
      </c>
      <c r="V39" s="55">
        <f>IF(U39&gt;=8,8,U39)</f>
        <v>8</v>
      </c>
      <c r="W39" s="57">
        <v>52502259000</v>
      </c>
      <c r="X39" s="57">
        <v>18715212000</v>
      </c>
      <c r="Y39" s="57"/>
      <c r="Z39" s="57"/>
      <c r="AA39" s="57"/>
      <c r="AB39" s="476">
        <f>(((((W39*I39)+(X39*J39)+(Y39*K39)+(Z39*L39)+(AA39*M39))/$L$2)))</f>
        <v>1.2854242112945458</v>
      </c>
      <c r="AC39" s="536">
        <f>ROUND(12*AB39,3)</f>
        <v>15.425000000000001</v>
      </c>
      <c r="AD39" s="488">
        <f>IF(AC39&gt;=12,12,AC39)</f>
        <v>12</v>
      </c>
      <c r="AE39" s="59"/>
      <c r="AF39" s="59">
        <v>0.3</v>
      </c>
      <c r="AG39" s="263">
        <v>19.8</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1171</v>
      </c>
      <c r="D40" s="844"/>
      <c r="E40" s="844"/>
      <c r="F40" s="845"/>
      <c r="G40" s="46"/>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2238</v>
      </c>
      <c r="C41" s="579" t="s">
        <v>2207</v>
      </c>
      <c r="D41" s="117" t="s">
        <v>1350</v>
      </c>
      <c r="E41" s="45" t="s">
        <v>2208</v>
      </c>
      <c r="F41" s="550"/>
      <c r="G41" s="80"/>
      <c r="H41" s="175" t="s">
        <v>1495</v>
      </c>
      <c r="I41" s="48">
        <v>0.5</v>
      </c>
      <c r="J41" s="49">
        <v>0.4</v>
      </c>
      <c r="K41" s="49">
        <v>0.1</v>
      </c>
      <c r="L41" s="49"/>
      <c r="M41" s="49"/>
      <c r="N41" s="50">
        <f>SUM(I41:M41)</f>
        <v>1</v>
      </c>
      <c r="O41" s="51"/>
      <c r="P41" s="52">
        <v>8</v>
      </c>
      <c r="Q41" s="53">
        <v>8</v>
      </c>
      <c r="R41" s="53">
        <v>8</v>
      </c>
      <c r="S41" s="53"/>
      <c r="T41" s="53"/>
      <c r="U41" s="54">
        <f>ROUND(((P41*I41)+(Q41*J41)+(R41*K41)+(S41*L41)+(T41*M41)),3)</f>
        <v>8</v>
      </c>
      <c r="V41" s="55">
        <f>IF(U41&gt;=8,8,U41)</f>
        <v>8</v>
      </c>
      <c r="W41" s="57">
        <v>24296161000</v>
      </c>
      <c r="X41" s="57">
        <v>78106522000</v>
      </c>
      <c r="Y41" s="57">
        <v>6087525000</v>
      </c>
      <c r="Z41" s="57"/>
      <c r="AA41" s="57"/>
      <c r="AB41" s="476">
        <f>(((((W41*I41)+(X41*J41)+(Y41*K41)+(Z41*L41)+(AA41*M41))/$L$2)))</f>
        <v>1.3349798030163766</v>
      </c>
      <c r="AC41" s="536">
        <f>ROUND(12*AB41,3)</f>
        <v>16.02</v>
      </c>
      <c r="AD41" s="488">
        <f>IF(AC41&gt;=12,12,AC41)</f>
        <v>12</v>
      </c>
      <c r="AE41" s="59"/>
      <c r="AF41" s="59">
        <v>0.3</v>
      </c>
      <c r="AG41" s="263">
        <v>19.8</v>
      </c>
      <c r="AH41" s="60">
        <f>V41+AD41+AG41+AE41+AF41</f>
        <v>40.099999999999994</v>
      </c>
      <c r="AI41" s="55">
        <f>IF(AH41&gt;=40,40,AH41)</f>
        <v>40</v>
      </c>
      <c r="AJ41" s="61"/>
      <c r="AK41" s="62"/>
      <c r="AL41" s="63"/>
      <c r="AM41" s="64"/>
      <c r="AN41" s="65"/>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234">
        <v>88</v>
      </c>
      <c r="Q42" s="54">
        <v>88</v>
      </c>
      <c r="R42" s="53">
        <v>88</v>
      </c>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v>20</v>
      </c>
      <c r="B43" s="256" t="s">
        <v>2238</v>
      </c>
      <c r="C43" s="174" t="s">
        <v>536</v>
      </c>
      <c r="D43" s="681" t="s">
        <v>2232</v>
      </c>
      <c r="E43" s="580" t="s">
        <v>2210</v>
      </c>
      <c r="F43" s="45"/>
      <c r="G43" s="46"/>
      <c r="H43" s="175" t="s">
        <v>1495</v>
      </c>
      <c r="I43" s="48">
        <v>0.6</v>
      </c>
      <c r="J43" s="49">
        <v>0.2</v>
      </c>
      <c r="K43" s="49">
        <v>0.2</v>
      </c>
      <c r="L43" s="49"/>
      <c r="M43" s="49"/>
      <c r="N43" s="50">
        <f>SUM(I43:M43)</f>
        <v>1</v>
      </c>
      <c r="O43" s="51"/>
      <c r="P43" s="52">
        <v>8</v>
      </c>
      <c r="Q43" s="53">
        <v>8</v>
      </c>
      <c r="R43" s="53">
        <v>8</v>
      </c>
      <c r="S43" s="53"/>
      <c r="T43" s="53"/>
      <c r="U43" s="54">
        <f>ROUND(((P43*I43)+(Q43*J43)+(R43*K43)+(S43*L43)+(T43*M43)),3)</f>
        <v>8</v>
      </c>
      <c r="V43" s="55">
        <f>IF(U43&gt;=8,8,U43)</f>
        <v>8</v>
      </c>
      <c r="W43" s="57">
        <v>618668065000</v>
      </c>
      <c r="X43" s="57">
        <v>1364132000</v>
      </c>
      <c r="Y43" s="57">
        <v>4319931000</v>
      </c>
      <c r="Z43" s="57"/>
      <c r="AA43" s="57"/>
      <c r="AB43" s="476">
        <f>(((((W43*I43)+(X43*J43)+(Y43*K43)+(Z43*L43)+(AA43*M43))/$L$2)))</f>
        <v>11.297035245309596</v>
      </c>
      <c r="AC43" s="536">
        <f>ROUND(12*AB43,3)</f>
        <v>135.56399999999999</v>
      </c>
      <c r="AD43" s="488">
        <f>IF(AC43&gt;=12,12,AC43)</f>
        <v>12</v>
      </c>
      <c r="AE43" s="182"/>
      <c r="AF43" s="59">
        <v>0.3</v>
      </c>
      <c r="AG43" s="263">
        <v>19.8</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1171</v>
      </c>
      <c r="D44" s="844"/>
      <c r="E44" s="844"/>
      <c r="F44" s="845"/>
      <c r="G44" s="46"/>
      <c r="H44" s="47"/>
      <c r="I44" s="172"/>
      <c r="J44" s="217"/>
      <c r="K44" s="217"/>
      <c r="L44" s="217"/>
      <c r="M44" s="217"/>
      <c r="N44" s="50"/>
      <c r="O44" s="51"/>
      <c r="P44" s="53">
        <v>88</v>
      </c>
      <c r="Q44" s="53">
        <v>88</v>
      </c>
      <c r="R44" s="53">
        <v>88</v>
      </c>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v>21</v>
      </c>
      <c r="B45" s="256" t="s">
        <v>2238</v>
      </c>
      <c r="C45" s="117" t="s">
        <v>1368</v>
      </c>
      <c r="D45" s="77" t="s">
        <v>2211</v>
      </c>
      <c r="E45" s="80"/>
      <c r="F45" s="45"/>
      <c r="G45" s="80"/>
      <c r="H45" s="175" t="s">
        <v>1495</v>
      </c>
      <c r="I45" s="48">
        <v>0.6</v>
      </c>
      <c r="J45" s="49">
        <v>0.4</v>
      </c>
      <c r="K45" s="49"/>
      <c r="L45" s="49"/>
      <c r="M45" s="49"/>
      <c r="N45" s="50">
        <f>SUM(I45:M45)</f>
        <v>1</v>
      </c>
      <c r="O45" s="51"/>
      <c r="P45" s="52">
        <v>8</v>
      </c>
      <c r="Q45" s="53">
        <v>8</v>
      </c>
      <c r="R45" s="53"/>
      <c r="S45" s="53"/>
      <c r="T45" s="53"/>
      <c r="U45" s="54">
        <f>ROUND(((P45*I45)+(Q45*J45)+(R45*K45)+(S45*L45)+(T45*M45)),3)</f>
        <v>8</v>
      </c>
      <c r="V45" s="55">
        <f>IF(U45&gt;=8,8,U45)</f>
        <v>8</v>
      </c>
      <c r="W45" s="57">
        <v>139068887000</v>
      </c>
      <c r="X45" s="57">
        <v>15552245000</v>
      </c>
      <c r="Y45" s="57"/>
      <c r="Z45" s="57"/>
      <c r="AA45" s="57"/>
      <c r="AB45" s="476">
        <f>(((((W45*I45)+(X45*J45)+(Y45*K45)+(Z45*L45)+(AA45*M45))/$L$2)))</f>
        <v>2.7204269307435851</v>
      </c>
      <c r="AC45" s="536">
        <f>ROUND(12*AB45,3)</f>
        <v>32.645000000000003</v>
      </c>
      <c r="AD45" s="488">
        <f>IF(AC45&gt;=12,12,AC45)</f>
        <v>12</v>
      </c>
      <c r="AE45" s="59"/>
      <c r="AF45" s="59">
        <v>0.3</v>
      </c>
      <c r="AG45" s="263">
        <v>19.8</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234">
        <v>88</v>
      </c>
      <c r="Q46" s="54">
        <v>88</v>
      </c>
      <c r="R46" s="54"/>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2238</v>
      </c>
      <c r="C47" s="665" t="s">
        <v>2212</v>
      </c>
      <c r="D47" s="117" t="s">
        <v>201</v>
      </c>
      <c r="E47" s="45"/>
      <c r="F47" s="117"/>
      <c r="G47" s="46"/>
      <c r="H47" s="175" t="s">
        <v>1495</v>
      </c>
      <c r="I47" s="48">
        <v>0.51</v>
      </c>
      <c r="J47" s="49">
        <v>0.49</v>
      </c>
      <c r="K47" s="49"/>
      <c r="L47" s="217"/>
      <c r="M47" s="49"/>
      <c r="N47" s="50">
        <f>SUM(I47:M47)</f>
        <v>1</v>
      </c>
      <c r="O47" s="51"/>
      <c r="P47" s="52">
        <v>8</v>
      </c>
      <c r="Q47" s="53">
        <v>8</v>
      </c>
      <c r="R47" s="53"/>
      <c r="S47" s="53"/>
      <c r="T47" s="53"/>
      <c r="U47" s="54">
        <f>ROUND(((P47*I47)+(Q47*J47)+(R47*K47)+(S47*L47)+(T47*M47)),3)</f>
        <v>8</v>
      </c>
      <c r="V47" s="55">
        <f>IF(U47&gt;=8,8,U47)</f>
        <v>8</v>
      </c>
      <c r="W47" s="57">
        <v>8139504000</v>
      </c>
      <c r="X47" s="57">
        <v>101360213000</v>
      </c>
      <c r="Y47" s="57"/>
      <c r="Z47" s="57"/>
      <c r="AA47" s="57"/>
      <c r="AB47" s="476">
        <f>(((((W47*I47)+(X47*J47)+(Y47*K47)+(Z47*L47)+(AA47*M47))/$L$2)))</f>
        <v>1.6328724806260115</v>
      </c>
      <c r="AC47" s="536">
        <f>ROUND(12*AB47,3)</f>
        <v>19.594000000000001</v>
      </c>
      <c r="AD47" s="488">
        <f>IF(AC47&gt;=12,12,AC47)</f>
        <v>12</v>
      </c>
      <c r="AE47" s="182"/>
      <c r="AF47" s="59">
        <v>0.3</v>
      </c>
      <c r="AG47" s="263">
        <v>19.8</v>
      </c>
      <c r="AH47" s="60">
        <f>V47+AD47+AG47+AE47+AF47</f>
        <v>40.099999999999994</v>
      </c>
      <c r="AI47" s="55">
        <f>IF(AH47&gt;=40,40,AH47)</f>
        <v>40</v>
      </c>
      <c r="AJ47" s="61"/>
      <c r="AK47" s="62"/>
      <c r="AL47" s="63"/>
      <c r="AM47" s="64">
        <f>100%+AL47</f>
        <v>1</v>
      </c>
      <c r="AN47" s="65">
        <f>ROUNDUP((($E$2*AM47-$AN$4)*AJ47+$AN$4),-3)</f>
        <v>0</v>
      </c>
      <c r="AO47" s="66"/>
    </row>
    <row r="48" spans="1:41" s="22" customFormat="1" ht="26.25" customHeight="1" x14ac:dyDescent="0.15">
      <c r="A48" s="177"/>
      <c r="B48" s="241"/>
      <c r="C48" s="843" t="s">
        <v>1171</v>
      </c>
      <c r="D48" s="844"/>
      <c r="E48" s="844"/>
      <c r="F48" s="845"/>
      <c r="G48" s="46"/>
      <c r="H48" s="47"/>
      <c r="I48" s="172"/>
      <c r="J48" s="217"/>
      <c r="K48" s="217"/>
      <c r="L48" s="217"/>
      <c r="M48" s="217"/>
      <c r="N48" s="50"/>
      <c r="O48" s="51"/>
      <c r="P48" s="234">
        <v>88</v>
      </c>
      <c r="Q48" s="234">
        <v>88</v>
      </c>
      <c r="R48" s="234"/>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v>23</v>
      </c>
      <c r="B49" s="256" t="s">
        <v>2238</v>
      </c>
      <c r="C49" s="45" t="s">
        <v>1354</v>
      </c>
      <c r="D49" s="67" t="s">
        <v>2200</v>
      </c>
      <c r="E49" s="46"/>
      <c r="F49" s="117"/>
      <c r="G49" s="80"/>
      <c r="H49" s="175"/>
      <c r="I49" s="48">
        <v>0.6</v>
      </c>
      <c r="J49" s="49">
        <v>0.4</v>
      </c>
      <c r="K49" s="49"/>
      <c r="L49" s="217"/>
      <c r="M49" s="49"/>
      <c r="N49" s="50">
        <f>SUM(I49:M49)</f>
        <v>1</v>
      </c>
      <c r="O49" s="51"/>
      <c r="P49" s="52">
        <v>8</v>
      </c>
      <c r="Q49" s="53">
        <v>8</v>
      </c>
      <c r="R49" s="53"/>
      <c r="S49" s="53"/>
      <c r="T49" s="53"/>
      <c r="U49" s="54">
        <f>ROUND(((P49*I49)+(Q49*J49)+(R49*K49)+(S49*L49)+(T49*M49)),3)</f>
        <v>8</v>
      </c>
      <c r="V49" s="55">
        <f>IF(U49&gt;=8,8,U49)</f>
        <v>8</v>
      </c>
      <c r="W49" s="57">
        <v>50267041000</v>
      </c>
      <c r="X49" s="57">
        <v>11954149000</v>
      </c>
      <c r="Y49" s="57"/>
      <c r="Z49" s="57"/>
      <c r="AA49" s="57"/>
      <c r="AB49" s="476">
        <f>(((((W49*I49)+(X49*J49)+(Y49*K49)+(Z49*L49)+(AA49*M49))/$L$2)))</f>
        <v>1.0601659425219581</v>
      </c>
      <c r="AC49" s="536">
        <f>ROUND(12*AB49,3)</f>
        <v>12.722</v>
      </c>
      <c r="AD49" s="488">
        <f>IF(AC49&gt;=12,12,AC49)</f>
        <v>12</v>
      </c>
      <c r="AE49" s="182"/>
      <c r="AF49" s="59">
        <v>0.3</v>
      </c>
      <c r="AG49" s="263">
        <v>19.8</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1171</v>
      </c>
      <c r="D50" s="844"/>
      <c r="E50" s="844"/>
      <c r="F50" s="845"/>
      <c r="G50" s="46"/>
      <c r="H50" s="47"/>
      <c r="I50" s="172"/>
      <c r="J50" s="217"/>
      <c r="K50" s="217"/>
      <c r="L50" s="217"/>
      <c r="M50" s="217"/>
      <c r="N50" s="50"/>
      <c r="O50" s="51"/>
      <c r="P50" s="674">
        <v>89.28</v>
      </c>
      <c r="Q50" s="53">
        <v>88</v>
      </c>
      <c r="R50" s="53"/>
      <c r="S50" s="54"/>
      <c r="T50" s="54"/>
      <c r="U50" s="496">
        <f>(I49*P50)+(J49*Q50)+(K49*R50)+(L49*S50)</f>
        <v>88.768000000000001</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48.75" customHeight="1" x14ac:dyDescent="0.15">
      <c r="A51" s="43">
        <v>24</v>
      </c>
      <c r="B51" s="256" t="s">
        <v>2238</v>
      </c>
      <c r="C51" s="45" t="s">
        <v>1355</v>
      </c>
      <c r="D51" s="67" t="s">
        <v>2213</v>
      </c>
      <c r="E51" s="45"/>
      <c r="F51" s="117"/>
      <c r="G51" s="45"/>
      <c r="H51" s="169"/>
      <c r="I51" s="48">
        <v>0.6</v>
      </c>
      <c r="J51" s="49">
        <v>0.4</v>
      </c>
      <c r="K51" s="49"/>
      <c r="L51" s="49"/>
      <c r="M51" s="49"/>
      <c r="N51" s="50">
        <f>SUM(I51:M51)</f>
        <v>1</v>
      </c>
      <c r="O51" s="51"/>
      <c r="P51" s="52">
        <v>8</v>
      </c>
      <c r="Q51" s="53">
        <v>8</v>
      </c>
      <c r="R51" s="53"/>
      <c r="S51" s="53"/>
      <c r="T51" s="53"/>
      <c r="U51" s="54">
        <f>ROUND(((P51*I51)+(Q51*J51)+(R51*K51)+(S51*L51)+(T51*M51)),3)</f>
        <v>8</v>
      </c>
      <c r="V51" s="55">
        <f>IF(U51&gt;=8,8,U51)</f>
        <v>8</v>
      </c>
      <c r="W51" s="57">
        <v>65315007000</v>
      </c>
      <c r="X51" s="57">
        <v>7882757000</v>
      </c>
      <c r="Y51" s="57"/>
      <c r="Z51" s="57"/>
      <c r="AA51" s="57"/>
      <c r="AB51" s="476">
        <f>(((((W51*I51)+(X51*J51)+(Y51*K51)+(Z51*L51)+(AA51*M51))/$L$2)))</f>
        <v>1.2846948813372978</v>
      </c>
      <c r="AC51" s="536">
        <f>ROUND(12*AB51,3)</f>
        <v>15.416</v>
      </c>
      <c r="AD51" s="488">
        <f>IF(AC51&gt;=12,12,AC51)</f>
        <v>12</v>
      </c>
      <c r="AE51" s="182"/>
      <c r="AF51" s="59">
        <v>0.3</v>
      </c>
      <c r="AG51" s="263">
        <v>19.8</v>
      </c>
      <c r="AH51" s="60">
        <f>V51+AD51+AG51+AE51+AF51</f>
        <v>40.099999999999994</v>
      </c>
      <c r="AI51" s="55">
        <f>IF(AH51&gt;=40,40,AH51)</f>
        <v>40</v>
      </c>
      <c r="AJ51" s="61"/>
      <c r="AK51" s="62"/>
      <c r="AL51" s="63"/>
      <c r="AM51" s="64">
        <f>100%+AL51</f>
        <v>1</v>
      </c>
      <c r="AN51" s="65">
        <f>ROUNDUP((($E$2*AM51-$AN$4)*AJ51+$AN$4),-3)</f>
        <v>0</v>
      </c>
      <c r="AO51" s="66"/>
    </row>
    <row r="52" spans="1:41" s="22" customFormat="1" ht="26.25" customHeight="1" x14ac:dyDescent="0.15">
      <c r="A52" s="177"/>
      <c r="B52" s="241"/>
      <c r="C52" s="843" t="s">
        <v>1171</v>
      </c>
      <c r="D52" s="844"/>
      <c r="E52" s="844"/>
      <c r="F52" s="845"/>
      <c r="G52" s="46"/>
      <c r="H52" s="47"/>
      <c r="I52" s="172"/>
      <c r="J52" s="217"/>
      <c r="K52" s="217"/>
      <c r="L52" s="217"/>
      <c r="M52" s="217"/>
      <c r="N52" s="50"/>
      <c r="O52" s="51"/>
      <c r="P52" s="234">
        <v>88</v>
      </c>
      <c r="Q52" s="53">
        <v>88</v>
      </c>
      <c r="R52" s="53"/>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50.25" customHeight="1" x14ac:dyDescent="0.15">
      <c r="A53" s="43">
        <v>25</v>
      </c>
      <c r="B53" s="671" t="s">
        <v>2238</v>
      </c>
      <c r="C53" s="73" t="s">
        <v>1543</v>
      </c>
      <c r="D53" s="67" t="s">
        <v>2227</v>
      </c>
      <c r="E53" s="71" t="s">
        <v>2202</v>
      </c>
      <c r="F53" s="80"/>
      <c r="G53" s="80"/>
      <c r="H53" s="47"/>
      <c r="I53" s="48">
        <v>0.6</v>
      </c>
      <c r="J53" s="49">
        <v>0.2</v>
      </c>
      <c r="K53" s="49">
        <v>0.2</v>
      </c>
      <c r="L53" s="49"/>
      <c r="M53" s="49"/>
      <c r="N53" s="50">
        <f>SUM(I53:M53)</f>
        <v>1</v>
      </c>
      <c r="O53" s="51"/>
      <c r="P53" s="52">
        <v>8</v>
      </c>
      <c r="Q53" s="53">
        <v>8</v>
      </c>
      <c r="R53" s="53">
        <v>8</v>
      </c>
      <c r="S53" s="53"/>
      <c r="T53" s="53"/>
      <c r="U53" s="54">
        <f>ROUND(((P53*I53)+(Q53*J53)+(R53*K53)+(S53*L53)+(T53*M53)),3)</f>
        <v>8</v>
      </c>
      <c r="V53" s="55">
        <f>IF(U53&gt;=8,8,U53)</f>
        <v>8</v>
      </c>
      <c r="W53" s="57">
        <v>66118788000</v>
      </c>
      <c r="X53" s="57">
        <v>1939117000</v>
      </c>
      <c r="Y53" s="57">
        <v>9901200000</v>
      </c>
      <c r="Z53" s="57"/>
      <c r="AA53" s="57"/>
      <c r="AB53" s="476">
        <f>(((((W53*I53)+(X53*J53)+(Y53*K53)+(Z53*L53)+(AA53*M53))/$L$2)))</f>
        <v>1.2755085624566997</v>
      </c>
      <c r="AC53" s="536">
        <f>ROUND(12*AB53,3)</f>
        <v>15.305999999999999</v>
      </c>
      <c r="AD53" s="488">
        <f>IF(AC53&gt;=12,12,AC53)</f>
        <v>12</v>
      </c>
      <c r="AE53" s="59"/>
      <c r="AF53" s="59">
        <v>0.3</v>
      </c>
      <c r="AG53" s="263">
        <v>19.8</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1171</v>
      </c>
      <c r="D54" s="844"/>
      <c r="E54" s="844"/>
      <c r="F54" s="845"/>
      <c r="G54" s="46"/>
      <c r="H54" s="47"/>
      <c r="I54" s="172"/>
      <c r="J54" s="217"/>
      <c r="K54" s="217"/>
      <c r="L54" s="217"/>
      <c r="M54" s="217"/>
      <c r="N54" s="50"/>
      <c r="O54" s="51"/>
      <c r="P54" s="234">
        <v>88</v>
      </c>
      <c r="Q54" s="54">
        <v>88</v>
      </c>
      <c r="R54" s="54">
        <v>88</v>
      </c>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6.25" customHeight="1" x14ac:dyDescent="0.15">
      <c r="A55" s="43">
        <v>26</v>
      </c>
      <c r="B55" s="256" t="s">
        <v>2238</v>
      </c>
      <c r="C55" s="73" t="s">
        <v>1358</v>
      </c>
      <c r="D55" s="71" t="s">
        <v>2225</v>
      </c>
      <c r="E55" s="715" t="s">
        <v>2229</v>
      </c>
      <c r="F55" s="80"/>
      <c r="G55" s="80"/>
      <c r="H55" s="47"/>
      <c r="I55" s="48">
        <v>0.51</v>
      </c>
      <c r="J55" s="49">
        <v>0.39</v>
      </c>
      <c r="K55" s="49">
        <v>0.1</v>
      </c>
      <c r="L55" s="49"/>
      <c r="M55" s="49"/>
      <c r="N55" s="50">
        <f>SUM(I55:M55)</f>
        <v>1</v>
      </c>
      <c r="O55" s="51"/>
      <c r="P55" s="52">
        <v>8</v>
      </c>
      <c r="Q55" s="53">
        <v>8</v>
      </c>
      <c r="R55" s="53">
        <v>8</v>
      </c>
      <c r="S55" s="53"/>
      <c r="T55" s="53"/>
      <c r="U55" s="54">
        <f>ROUND(((P55*I55)+(Q55*J55)+(R55*K55)+(S55*L55)+(T55*M55)),3)</f>
        <v>8</v>
      </c>
      <c r="V55" s="55">
        <f>IF(U55&gt;=8,8,U55)</f>
        <v>8</v>
      </c>
      <c r="W55" s="57">
        <v>56329120000</v>
      </c>
      <c r="X55" s="57">
        <v>15253741000</v>
      </c>
      <c r="Y55" s="57">
        <v>2081016000</v>
      </c>
      <c r="Z55" s="57"/>
      <c r="AA55" s="57"/>
      <c r="AB55" s="476">
        <f>(((((W55*I55)+(X55*J55)+(Y55*K55)+(Z55*L55)+(AA55*M55))/$L$2)))</f>
        <v>1.0584373520315404</v>
      </c>
      <c r="AC55" s="536">
        <f>ROUND(12*AB55,3)</f>
        <v>12.701000000000001</v>
      </c>
      <c r="AD55" s="488">
        <f>IF(AC55&gt;=12,12,AC55)</f>
        <v>12</v>
      </c>
      <c r="AE55" s="59"/>
      <c r="AF55" s="59">
        <v>0.3</v>
      </c>
      <c r="AG55" s="263">
        <v>19.8</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43" t="s">
        <v>1171</v>
      </c>
      <c r="D56" s="844"/>
      <c r="E56" s="844"/>
      <c r="F56" s="845"/>
      <c r="G56" s="46"/>
      <c r="H56" s="47"/>
      <c r="I56" s="172"/>
      <c r="J56" s="217"/>
      <c r="K56" s="217"/>
      <c r="L56" s="217"/>
      <c r="M56" s="217"/>
      <c r="N56" s="50"/>
      <c r="O56" s="51"/>
      <c r="P56" s="234">
        <v>88</v>
      </c>
      <c r="Q56" s="54">
        <v>88</v>
      </c>
      <c r="R56" s="54">
        <v>88</v>
      </c>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54" customHeight="1" x14ac:dyDescent="0.15">
      <c r="A57" s="43">
        <v>27</v>
      </c>
      <c r="B57" s="256" t="s">
        <v>2238</v>
      </c>
      <c r="C57" s="67" t="s">
        <v>1375</v>
      </c>
      <c r="D57" s="80" t="s">
        <v>731</v>
      </c>
      <c r="E57" s="80"/>
      <c r="F57" s="80"/>
      <c r="G57" s="46"/>
      <c r="H57" s="47"/>
      <c r="I57" s="49">
        <v>0.51</v>
      </c>
      <c r="J57" s="48">
        <v>0.49</v>
      </c>
      <c r="K57" s="49"/>
      <c r="L57" s="49"/>
      <c r="M57" s="49"/>
      <c r="N57" s="50">
        <f>SUM(I57:M57)</f>
        <v>1</v>
      </c>
      <c r="O57" s="51"/>
      <c r="P57" s="52">
        <v>8</v>
      </c>
      <c r="Q57" s="53">
        <v>8</v>
      </c>
      <c r="R57" s="53"/>
      <c r="S57" s="53"/>
      <c r="T57" s="53"/>
      <c r="U57" s="54">
        <f>ROUND(((P57*I57)+(Q57*J57)+(R57*K57)+(S57*L57)+(T57*M57)),3)</f>
        <v>8</v>
      </c>
      <c r="V57" s="55">
        <f>IF(U57&gt;=8,8,U57)</f>
        <v>8</v>
      </c>
      <c r="W57" s="57">
        <v>7692652000</v>
      </c>
      <c r="X57" s="57">
        <v>424675051000</v>
      </c>
      <c r="Y57" s="57"/>
      <c r="Z57" s="57"/>
      <c r="AA57" s="57"/>
      <c r="AB57" s="476">
        <f>(((((W57*I57)+(X57*J57)+(Y57*K57)+(Z57*L57)+(AA57*M57))/$L$2)))</f>
        <v>6.4326826228511029</v>
      </c>
      <c r="AC57" s="536">
        <f>ROUND(12*AB57,3)</f>
        <v>77.191999999999993</v>
      </c>
      <c r="AD57" s="488">
        <f>IF(AC57&gt;=12,12,AC57)</f>
        <v>12</v>
      </c>
      <c r="AE57" s="59"/>
      <c r="AF57" s="59">
        <v>0.3</v>
      </c>
      <c r="AG57" s="263">
        <v>19.8</v>
      </c>
      <c r="AH57" s="60">
        <f>V57+AD57+AG57+AE57+AF57</f>
        <v>40.099999999999994</v>
      </c>
      <c r="AI57" s="55">
        <f>IF(AH57&gt;=40,40,AH57)</f>
        <v>40</v>
      </c>
      <c r="AJ57" s="61"/>
      <c r="AK57" s="62"/>
      <c r="AL57" s="63"/>
      <c r="AM57" s="64">
        <f>100%+AL57</f>
        <v>1</v>
      </c>
      <c r="AN57" s="65">
        <f>ROUNDUP((($E$2*AM57-$AN$4)*AJ57+$AN$4),-3)</f>
        <v>0</v>
      </c>
      <c r="AO57" s="66"/>
    </row>
    <row r="58" spans="1:41" s="22" customFormat="1" ht="26.25" customHeight="1" x14ac:dyDescent="0.15">
      <c r="A58" s="177"/>
      <c r="B58" s="241"/>
      <c r="C58" s="843" t="s">
        <v>1171</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55.5" customHeight="1" x14ac:dyDescent="0.15">
      <c r="A59" s="43">
        <v>28</v>
      </c>
      <c r="B59" s="256" t="s">
        <v>2238</v>
      </c>
      <c r="C59" s="67" t="s">
        <v>2215</v>
      </c>
      <c r="D59" s="80" t="s">
        <v>1489</v>
      </c>
      <c r="E59" s="45"/>
      <c r="F59" s="80"/>
      <c r="G59" s="45"/>
      <c r="H59" s="175"/>
      <c r="I59" s="48">
        <v>0.51</v>
      </c>
      <c r="J59" s="49">
        <v>0.49</v>
      </c>
      <c r="K59" s="49"/>
      <c r="L59" s="49"/>
      <c r="M59" s="49"/>
      <c r="N59" s="50">
        <f>SUM(I59:M59)</f>
        <v>1</v>
      </c>
      <c r="O59" s="51"/>
      <c r="P59" s="52">
        <v>8</v>
      </c>
      <c r="Q59" s="53">
        <v>8</v>
      </c>
      <c r="R59" s="53"/>
      <c r="S59" s="53"/>
      <c r="T59" s="53"/>
      <c r="U59" s="54">
        <f>ROUND(((P59*I59)+(Q59*J59)+(R59*K59)+(S59*L59)+(T59*M59)),3)</f>
        <v>8</v>
      </c>
      <c r="V59" s="55">
        <f>IF(U59&gt;=8,8,U59)</f>
        <v>8</v>
      </c>
      <c r="W59" s="57">
        <v>17523143000</v>
      </c>
      <c r="X59" s="57">
        <v>57131058000</v>
      </c>
      <c r="Y59" s="57"/>
      <c r="Z59" s="57"/>
      <c r="AA59" s="57"/>
      <c r="AB59" s="476">
        <f>(((((W59*I59)+(X59*J59)+(Y59*K59)+(Z59*L59)+(AA59*M59))/$L$2)))</f>
        <v>1.1205180245494977</v>
      </c>
      <c r="AC59" s="536">
        <f>ROUND(12*AB59,3)</f>
        <v>13.446</v>
      </c>
      <c r="AD59" s="488">
        <f>IF(AC59&gt;=12,12,AC59)</f>
        <v>12</v>
      </c>
      <c r="AE59" s="59"/>
      <c r="AF59" s="59">
        <v>0.3</v>
      </c>
      <c r="AG59" s="263">
        <v>19.8</v>
      </c>
      <c r="AH59" s="60">
        <f>V59+AD59+AG59+AE59+AF59</f>
        <v>40.099999999999994</v>
      </c>
      <c r="AI59" s="55">
        <f>IF(AH59&gt;=40,40,AH59)</f>
        <v>40</v>
      </c>
      <c r="AJ59" s="61"/>
      <c r="AK59" s="62"/>
      <c r="AL59" s="63"/>
      <c r="AM59" s="64">
        <f>100%+AL59</f>
        <v>1</v>
      </c>
      <c r="AN59" s="65">
        <f>ROUNDUP((($E$2*AM59-$AN$4)*AJ59+$AN$4),-3)</f>
        <v>0</v>
      </c>
      <c r="AO59" s="66"/>
    </row>
    <row r="60" spans="1:41" s="22" customFormat="1" ht="26.25" customHeight="1" x14ac:dyDescent="0.15">
      <c r="A60" s="177"/>
      <c r="B60" s="241"/>
      <c r="C60" s="843" t="s">
        <v>1171</v>
      </c>
      <c r="D60" s="844"/>
      <c r="E60" s="844"/>
      <c r="F60" s="845"/>
      <c r="G60" s="46"/>
      <c r="H60" s="47"/>
      <c r="I60" s="172"/>
      <c r="J60" s="217"/>
      <c r="K60" s="217"/>
      <c r="L60" s="217"/>
      <c r="M60" s="217"/>
      <c r="N60" s="50"/>
      <c r="O60" s="51"/>
      <c r="P60" s="234">
        <v>88</v>
      </c>
      <c r="Q60" s="54">
        <v>88</v>
      </c>
      <c r="R60" s="5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48.75" customHeight="1" x14ac:dyDescent="0.15">
      <c r="A61" s="43">
        <v>29</v>
      </c>
      <c r="B61" s="256" t="s">
        <v>2238</v>
      </c>
      <c r="C61" s="80" t="s">
        <v>2178</v>
      </c>
      <c r="D61" s="77" t="s">
        <v>2214</v>
      </c>
      <c r="E61" s="80"/>
      <c r="F61" s="82"/>
      <c r="G61" s="632"/>
      <c r="H61" s="175"/>
      <c r="I61" s="48">
        <v>0.51</v>
      </c>
      <c r="J61" s="49">
        <v>0.49</v>
      </c>
      <c r="K61" s="49"/>
      <c r="L61" s="49"/>
      <c r="M61" s="49"/>
      <c r="N61" s="50">
        <f>SUM(I61:M61)</f>
        <v>1</v>
      </c>
      <c r="O61" s="51"/>
      <c r="P61" s="52">
        <v>8</v>
      </c>
      <c r="Q61" s="53">
        <v>8</v>
      </c>
      <c r="R61" s="53"/>
      <c r="S61" s="53"/>
      <c r="T61" s="53"/>
      <c r="U61" s="54">
        <f>ROUND(((P61*I61)+(Q61*J61)+(R61*K61)+(S61*L61)+(T61*M61)),3)</f>
        <v>8</v>
      </c>
      <c r="V61" s="55">
        <f>IF(U61&gt;=8,8,U61)</f>
        <v>8</v>
      </c>
      <c r="W61" s="57">
        <v>49442586000</v>
      </c>
      <c r="X61" s="57">
        <v>17437569000</v>
      </c>
      <c r="Y61" s="57"/>
      <c r="Z61" s="57"/>
      <c r="AA61" s="57"/>
      <c r="AB61" s="476">
        <f>(((((W61*I61)+(X61*J61)+(Y61*K61)+(Z61*L61)+(AA61*M61))/$L$2)))</f>
        <v>1.0243104626546495</v>
      </c>
      <c r="AC61" s="536">
        <f>ROUND(12*AB61,3)</f>
        <v>12.292</v>
      </c>
      <c r="AD61" s="488">
        <f>IF(AC61&gt;=12,12,AC61)</f>
        <v>12</v>
      </c>
      <c r="AE61" s="59"/>
      <c r="AF61" s="59">
        <v>0.3</v>
      </c>
      <c r="AG61" s="263">
        <v>19.8</v>
      </c>
      <c r="AH61" s="60">
        <f>V61+AD61+AG61+AE61+AF61</f>
        <v>40.099999999999994</v>
      </c>
      <c r="AI61" s="55">
        <f>IF(AH61&gt;=40,40,AH61)</f>
        <v>40</v>
      </c>
      <c r="AJ61" s="61"/>
      <c r="AK61" s="62"/>
      <c r="AL61" s="63"/>
      <c r="AM61" s="64">
        <f>100%+AL61</f>
        <v>1</v>
      </c>
      <c r="AN61" s="65">
        <f>ROUNDUP((($E$2*AM61-$AN$4)*AJ61+$AN$4),-3)</f>
        <v>0</v>
      </c>
      <c r="AO61" s="66"/>
    </row>
    <row r="62" spans="1:41" s="22" customFormat="1" ht="26.25" customHeight="1" x14ac:dyDescent="0.15">
      <c r="A62" s="177"/>
      <c r="B62" s="241"/>
      <c r="C62" s="843" t="s">
        <v>1171</v>
      </c>
      <c r="D62" s="844"/>
      <c r="E62" s="844"/>
      <c r="F62" s="845"/>
      <c r="G62" s="46"/>
      <c r="H62" s="47"/>
      <c r="I62" s="172"/>
      <c r="J62" s="217"/>
      <c r="K62" s="217"/>
      <c r="L62" s="217"/>
      <c r="M62" s="217"/>
      <c r="N62" s="50"/>
      <c r="O62" s="51"/>
      <c r="P62" s="234">
        <v>88</v>
      </c>
      <c r="Q62" s="234">
        <v>88</v>
      </c>
      <c r="R62" s="23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54" customHeight="1" x14ac:dyDescent="0.15">
      <c r="A63" s="43">
        <v>30</v>
      </c>
      <c r="B63" s="256" t="s">
        <v>2238</v>
      </c>
      <c r="C63" s="80" t="s">
        <v>1455</v>
      </c>
      <c r="D63" s="67" t="s">
        <v>2216</v>
      </c>
      <c r="E63" s="45"/>
      <c r="F63" s="82"/>
      <c r="G63" s="542"/>
      <c r="H63" s="47"/>
      <c r="I63" s="48">
        <v>0.51</v>
      </c>
      <c r="J63" s="49">
        <v>0.49</v>
      </c>
      <c r="K63" s="49"/>
      <c r="L63" s="49"/>
      <c r="M63" s="49"/>
      <c r="N63" s="50">
        <f>SUM(I63:M63)</f>
        <v>1</v>
      </c>
      <c r="O63" s="51"/>
      <c r="P63" s="52">
        <v>8</v>
      </c>
      <c r="Q63" s="53">
        <v>8</v>
      </c>
      <c r="R63" s="53"/>
      <c r="S63" s="53"/>
      <c r="T63" s="53"/>
      <c r="U63" s="54">
        <f>ROUND(((P63*I63)+(Q63*J63)+(R63*K63)+(S63*L63)+(T63*M63)),3)</f>
        <v>8</v>
      </c>
      <c r="V63" s="55">
        <f>IF(U63&gt;=8,8,U63)</f>
        <v>8</v>
      </c>
      <c r="W63" s="57">
        <v>46537406000</v>
      </c>
      <c r="X63" s="57">
        <v>19470985000</v>
      </c>
      <c r="Y63" s="57"/>
      <c r="Z63" s="57"/>
      <c r="AA63" s="57"/>
      <c r="AB63" s="476">
        <f>(((((W63*I63)+(X63*J63)+(Y63*K63)+(Z63*L63)+(AA63*M63))/$L$2)))</f>
        <v>1.0095870275575489</v>
      </c>
      <c r="AC63" s="536">
        <f>ROUND(12*AB63,3)</f>
        <v>12.115</v>
      </c>
      <c r="AD63" s="488">
        <f>IF(AC63&gt;=12,12,AC63)</f>
        <v>12</v>
      </c>
      <c r="AE63" s="59"/>
      <c r="AF63" s="59">
        <v>0.3</v>
      </c>
      <c r="AG63" s="263">
        <v>19.8</v>
      </c>
      <c r="AH63" s="60">
        <f>V63+AD63+AG63+AE63+AF63</f>
        <v>40.099999999999994</v>
      </c>
      <c r="AI63" s="55">
        <f>IF(AH63&gt;=40,40,AH63)</f>
        <v>40</v>
      </c>
      <c r="AJ63" s="61"/>
      <c r="AK63" s="62"/>
      <c r="AL63" s="63"/>
      <c r="AM63" s="64">
        <f>100%+AL63</f>
        <v>1</v>
      </c>
      <c r="AN63" s="65">
        <f>ROUNDUP((($E$2*AM63-$AN$4)*AJ63+$AN$4),-3)</f>
        <v>0</v>
      </c>
      <c r="AO63" s="66"/>
    </row>
    <row r="64" spans="1:41" s="22" customFormat="1" ht="26.25" customHeight="1" x14ac:dyDescent="0.15">
      <c r="A64" s="177"/>
      <c r="B64" s="241"/>
      <c r="C64" s="843" t="s">
        <v>1171</v>
      </c>
      <c r="D64" s="844"/>
      <c r="E64" s="844"/>
      <c r="F64" s="845"/>
      <c r="G64" s="46"/>
      <c r="H64" s="47"/>
      <c r="I64" s="172"/>
      <c r="J64" s="217"/>
      <c r="K64" s="217"/>
      <c r="L64" s="217"/>
      <c r="M64" s="217"/>
      <c r="N64" s="50"/>
      <c r="O64" s="51"/>
      <c r="P64" s="234">
        <v>88</v>
      </c>
      <c r="Q64" s="54">
        <v>88</v>
      </c>
      <c r="R64" s="54"/>
      <c r="S64" s="54"/>
      <c r="T64" s="54"/>
      <c r="U64" s="496">
        <f>(I63*P64)+(J63*Q64)+(K63*R64)+(L63*S64)</f>
        <v>88</v>
      </c>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48.75" customHeight="1" x14ac:dyDescent="0.15">
      <c r="A65" s="43">
        <v>31</v>
      </c>
      <c r="B65" s="256" t="s">
        <v>2238</v>
      </c>
      <c r="C65" s="80" t="s">
        <v>2219</v>
      </c>
      <c r="D65" s="67" t="s">
        <v>1359</v>
      </c>
      <c r="E65" s="80"/>
      <c r="F65" s="82"/>
      <c r="G65" s="632"/>
      <c r="H65" s="47"/>
      <c r="I65" s="48">
        <v>0.5</v>
      </c>
      <c r="J65" s="49">
        <v>0.5</v>
      </c>
      <c r="K65" s="49"/>
      <c r="L65" s="49"/>
      <c r="M65" s="49"/>
      <c r="N65" s="50">
        <f>SUM(I65:M65)</f>
        <v>1</v>
      </c>
      <c r="O65" s="51"/>
      <c r="P65" s="52">
        <v>8</v>
      </c>
      <c r="Q65" s="53">
        <v>8</v>
      </c>
      <c r="R65" s="53"/>
      <c r="S65" s="53"/>
      <c r="T65" s="53"/>
      <c r="U65" s="54">
        <f>ROUND(((P65*I65)+(Q65*J65)+(R65*K65)+(S65*L65)+(T65*M65)),3)</f>
        <v>8</v>
      </c>
      <c r="V65" s="55">
        <f>IF(U65&gt;=8,8,U65)</f>
        <v>8</v>
      </c>
      <c r="W65" s="57">
        <v>14932933000</v>
      </c>
      <c r="X65" s="57">
        <v>103344394000</v>
      </c>
      <c r="Y65" s="57"/>
      <c r="Z65" s="57"/>
      <c r="AA65" s="57"/>
      <c r="AB65" s="476">
        <f>(((((W65*I65)+(X65*J65)+(Y65*K65)+(Z65*L65)+(AA65*M65))/$L$2)))</f>
        <v>1.7943164303934824</v>
      </c>
      <c r="AC65" s="536">
        <f>ROUND(12*AB65,3)</f>
        <v>21.532</v>
      </c>
      <c r="AD65" s="488">
        <f>IF(AC65&gt;=12,12,AC65)</f>
        <v>12</v>
      </c>
      <c r="AE65" s="59"/>
      <c r="AF65" s="59">
        <v>0.3</v>
      </c>
      <c r="AG65" s="263">
        <v>19.8</v>
      </c>
      <c r="AH65" s="60">
        <f>V65+AD65+AG65+AE65+AF65</f>
        <v>40.099999999999994</v>
      </c>
      <c r="AI65" s="55">
        <f>IF(AH65&gt;=40,40,AH65)</f>
        <v>40</v>
      </c>
      <c r="AJ65" s="61"/>
      <c r="AK65" s="62"/>
      <c r="AL65" s="63"/>
      <c r="AM65" s="64">
        <f>100%+AL65</f>
        <v>1</v>
      </c>
      <c r="AN65" s="65">
        <f>ROUNDUP((($E$2*AM65-$AN$4)*AJ65+$AN$4),-3)</f>
        <v>0</v>
      </c>
      <c r="AO65" s="66"/>
    </row>
    <row r="66" spans="1:41" s="22" customFormat="1" ht="26.25" customHeight="1" x14ac:dyDescent="0.15">
      <c r="A66" s="177"/>
      <c r="B66" s="241"/>
      <c r="C66" s="843" t="s">
        <v>1171</v>
      </c>
      <c r="D66" s="844"/>
      <c r="E66" s="844"/>
      <c r="F66" s="845"/>
      <c r="G66" s="46"/>
      <c r="H66" s="47"/>
      <c r="I66" s="172"/>
      <c r="J66" s="217"/>
      <c r="K66" s="217"/>
      <c r="L66" s="217"/>
      <c r="M66" s="217"/>
      <c r="N66" s="50"/>
      <c r="O66" s="51"/>
      <c r="P66" s="234">
        <v>88</v>
      </c>
      <c r="Q66" s="54">
        <v>88</v>
      </c>
      <c r="R66" s="54"/>
      <c r="S66" s="54"/>
      <c r="T66" s="54"/>
      <c r="U66" s="496">
        <f>(I65*P66)+(J65*Q66)+(K65*R66)+(L65*S66)</f>
        <v>88</v>
      </c>
      <c r="V66" s="55"/>
      <c r="W66" s="57"/>
      <c r="X66" s="57"/>
      <c r="Y66" s="57"/>
      <c r="Z66" s="57"/>
      <c r="AA66" s="57"/>
      <c r="AB66" s="476"/>
      <c r="AC66" s="536"/>
      <c r="AD66" s="478"/>
      <c r="AE66" s="59"/>
      <c r="AF66" s="59"/>
      <c r="AG66" s="263"/>
      <c r="AH66" s="60"/>
      <c r="AI66" s="55"/>
      <c r="AJ66" s="61"/>
      <c r="AK66" s="62"/>
      <c r="AL66" s="63"/>
      <c r="AM66" s="64"/>
      <c r="AN66" s="65"/>
      <c r="AO66" s="66"/>
    </row>
    <row r="67" spans="1:41" s="22" customFormat="1" ht="48.75" customHeight="1" x14ac:dyDescent="0.15">
      <c r="A67" s="43">
        <v>32</v>
      </c>
      <c r="B67" s="256" t="s">
        <v>2238</v>
      </c>
      <c r="C67" s="45" t="s">
        <v>2066</v>
      </c>
      <c r="D67" s="71" t="s">
        <v>2218</v>
      </c>
      <c r="E67" s="80"/>
      <c r="F67" s="45"/>
      <c r="G67" s="46"/>
      <c r="H67" s="47"/>
      <c r="I67" s="48">
        <v>0.51</v>
      </c>
      <c r="J67" s="49">
        <v>0.49</v>
      </c>
      <c r="K67" s="49"/>
      <c r="L67" s="49"/>
      <c r="M67" s="49"/>
      <c r="N67" s="527">
        <f>SUM(I67:M67)</f>
        <v>1</v>
      </c>
      <c r="O67" s="51"/>
      <c r="P67" s="52">
        <v>8</v>
      </c>
      <c r="Q67" s="53">
        <v>8</v>
      </c>
      <c r="R67" s="53"/>
      <c r="S67" s="53"/>
      <c r="T67" s="53"/>
      <c r="U67" s="54">
        <f>ROUND(((P67*I67)+(Q67*J67)+(R67*K67)+(S67*L67)+(T67*M67)),3)</f>
        <v>8</v>
      </c>
      <c r="V67" s="55">
        <f>IF(U67&gt;=8,8,U67)</f>
        <v>8</v>
      </c>
      <c r="W67" s="57">
        <v>45451555000</v>
      </c>
      <c r="X67" s="57">
        <v>22800792000</v>
      </c>
      <c r="Y67" s="57"/>
      <c r="Z67" s="57"/>
      <c r="AA67" s="57"/>
      <c r="AB67" s="476">
        <f>(((((W67*I67)+(X67*J67)+(Y67*K67)+(Z67*L67)+(AA67*M67))/$L$2)))</f>
        <v>1.0422890294033638</v>
      </c>
      <c r="AC67" s="536">
        <f>ROUND(12*AB67,3)</f>
        <v>12.507</v>
      </c>
      <c r="AD67" s="488">
        <f>IF(AC67&gt;=12,12,AC67)</f>
        <v>12</v>
      </c>
      <c r="AE67" s="59"/>
      <c r="AF67" s="59">
        <v>0.3</v>
      </c>
      <c r="AG67" s="263">
        <v>19.8</v>
      </c>
      <c r="AH67" s="60">
        <f>V67+AD67+AG67+AE67+AF67</f>
        <v>40.099999999999994</v>
      </c>
      <c r="AI67" s="55">
        <f>IF(AH67&gt;=40,40,AH67)</f>
        <v>40</v>
      </c>
      <c r="AJ67" s="61"/>
      <c r="AK67" s="62"/>
      <c r="AL67" s="63"/>
      <c r="AM67" s="64">
        <f>100%+AL67</f>
        <v>1</v>
      </c>
      <c r="AN67" s="65">
        <f>ROUNDUP((($E$2*AM67-$AN$4)*AJ67+$AN$4),-3)</f>
        <v>0</v>
      </c>
      <c r="AO67" s="66"/>
    </row>
    <row r="68" spans="1:41" s="22" customFormat="1" ht="26.25" customHeight="1" x14ac:dyDescent="0.15">
      <c r="A68" s="177"/>
      <c r="B68" s="241"/>
      <c r="C68" s="843" t="s">
        <v>1171</v>
      </c>
      <c r="D68" s="844"/>
      <c r="E68" s="844"/>
      <c r="F68" s="845"/>
      <c r="G68" s="46"/>
      <c r="H68" s="47"/>
      <c r="I68" s="172"/>
      <c r="J68" s="217"/>
      <c r="K68" s="217"/>
      <c r="L68" s="217"/>
      <c r="M68" s="217"/>
      <c r="N68" s="50"/>
      <c r="O68" s="51"/>
      <c r="P68" s="234">
        <v>88</v>
      </c>
      <c r="Q68" s="54">
        <v>88</v>
      </c>
      <c r="R68" s="54"/>
      <c r="S68" s="54"/>
      <c r="T68" s="54"/>
      <c r="U68" s="496">
        <f>(I67*P68)+(J67*Q68)+(K67*R68)+(L67*S68)</f>
        <v>88</v>
      </c>
      <c r="V68" s="55"/>
      <c r="W68" s="57"/>
      <c r="X68" s="57"/>
      <c r="Y68" s="57"/>
      <c r="Z68" s="57"/>
      <c r="AA68" s="57"/>
      <c r="AB68" s="476"/>
      <c r="AC68" s="536"/>
      <c r="AD68" s="478"/>
      <c r="AE68" s="59"/>
      <c r="AF68" s="59"/>
      <c r="AG68" s="263"/>
      <c r="AH68" s="60"/>
      <c r="AI68" s="55"/>
      <c r="AJ68" s="61"/>
      <c r="AK68" s="62"/>
      <c r="AL68" s="63"/>
      <c r="AM68" s="64"/>
      <c r="AN68" s="65"/>
      <c r="AO68" s="66"/>
    </row>
    <row r="69" spans="1:41" s="22" customFormat="1" ht="48.75" customHeight="1" x14ac:dyDescent="0.15">
      <c r="A69" s="43">
        <v>33</v>
      </c>
      <c r="B69" s="256" t="s">
        <v>2238</v>
      </c>
      <c r="C69" s="80" t="s">
        <v>1361</v>
      </c>
      <c r="D69" s="67" t="s">
        <v>2209</v>
      </c>
      <c r="E69" s="80"/>
      <c r="F69" s="45"/>
      <c r="G69" s="80"/>
      <c r="H69" s="47"/>
      <c r="I69" s="48">
        <v>0.6</v>
      </c>
      <c r="J69" s="49">
        <v>0.4</v>
      </c>
      <c r="K69" s="49"/>
      <c r="L69" s="49"/>
      <c r="M69" s="49"/>
      <c r="N69" s="50">
        <f>SUM(I69:M69)</f>
        <v>1</v>
      </c>
      <c r="O69" s="51"/>
      <c r="P69" s="53">
        <v>8</v>
      </c>
      <c r="Q69" s="53">
        <v>8</v>
      </c>
      <c r="R69" s="53"/>
      <c r="S69" s="53"/>
      <c r="T69" s="53"/>
      <c r="U69" s="54">
        <f>ROUND(((P69*I69)+(Q69*J69)+(R69*K69)+(S69*L69)+(T69*M69)),3)</f>
        <v>8</v>
      </c>
      <c r="V69" s="55">
        <f>IF(U69&gt;=8,8,U69)</f>
        <v>8</v>
      </c>
      <c r="W69" s="57">
        <v>44048635000</v>
      </c>
      <c r="X69" s="57">
        <v>17327573000</v>
      </c>
      <c r="Y69" s="57"/>
      <c r="Z69" s="57"/>
      <c r="AA69" s="57"/>
      <c r="AB69" s="476">
        <f>(((((W69*I69)+(X69*J69)+(Y69*K69)+(Z69*L69)+(AA69*M69))/$L$2)))</f>
        <v>1.0121766326903929</v>
      </c>
      <c r="AC69" s="536">
        <f>ROUND(12*AB69,3)</f>
        <v>12.146000000000001</v>
      </c>
      <c r="AD69" s="488">
        <f>IF(AC69&gt;=12,12,AC69)</f>
        <v>12</v>
      </c>
      <c r="AE69" s="59"/>
      <c r="AF69" s="59">
        <v>0.3</v>
      </c>
      <c r="AG69" s="263">
        <v>19.8</v>
      </c>
      <c r="AH69" s="60">
        <f>V69+AD69+AG69+AE69+AF69</f>
        <v>40.099999999999994</v>
      </c>
      <c r="AI69" s="55">
        <f>IF(AH69&gt;=40,40,AH69)</f>
        <v>40</v>
      </c>
      <c r="AJ69" s="61"/>
      <c r="AK69" s="62"/>
      <c r="AL69" s="63"/>
      <c r="AM69" s="64">
        <f>100%+AL69</f>
        <v>1</v>
      </c>
      <c r="AN69" s="65">
        <f>ROUNDUP((($E$2*AM69-$AN$4)*AJ69+$AN$4),-3)</f>
        <v>0</v>
      </c>
      <c r="AO69" s="66"/>
    </row>
    <row r="70" spans="1:41" s="22" customFormat="1" ht="26.25" customHeight="1" x14ac:dyDescent="0.15">
      <c r="A70" s="177"/>
      <c r="B70" s="241"/>
      <c r="C70" s="843" t="s">
        <v>1171</v>
      </c>
      <c r="D70" s="844"/>
      <c r="E70" s="844"/>
      <c r="F70" s="845"/>
      <c r="G70" s="46"/>
      <c r="H70" s="47"/>
      <c r="I70" s="172"/>
      <c r="J70" s="217"/>
      <c r="K70" s="217"/>
      <c r="L70" s="217"/>
      <c r="M70" s="217"/>
      <c r="N70" s="50"/>
      <c r="O70" s="51"/>
      <c r="P70" s="234">
        <v>88</v>
      </c>
      <c r="Q70" s="54">
        <v>88</v>
      </c>
      <c r="R70" s="54"/>
      <c r="S70" s="54"/>
      <c r="T70" s="54"/>
      <c r="U70" s="496">
        <f>(I69*P70)+(J69*Q70)+(K69*R70)+(L69*S70)</f>
        <v>88</v>
      </c>
      <c r="V70" s="55"/>
      <c r="W70" s="57"/>
      <c r="X70" s="57"/>
      <c r="Y70" s="57"/>
      <c r="Z70" s="57"/>
      <c r="AA70" s="57"/>
      <c r="AB70" s="476"/>
      <c r="AC70" s="536"/>
      <c r="AD70" s="478"/>
      <c r="AE70" s="59"/>
      <c r="AF70" s="59"/>
      <c r="AG70" s="263"/>
      <c r="AH70" s="60"/>
      <c r="AI70" s="55"/>
      <c r="AJ70" s="61"/>
      <c r="AK70" s="62"/>
      <c r="AL70" s="63"/>
      <c r="AM70" s="64"/>
      <c r="AN70" s="65"/>
      <c r="AO70" s="66"/>
    </row>
    <row r="71" spans="1:41" s="22" customFormat="1" ht="51.75" customHeight="1" x14ac:dyDescent="0.15">
      <c r="A71" s="43">
        <v>34</v>
      </c>
      <c r="B71" s="256" t="s">
        <v>2238</v>
      </c>
      <c r="C71" s="45" t="s">
        <v>1360</v>
      </c>
      <c r="D71" s="67" t="s">
        <v>2234</v>
      </c>
      <c r="E71" s="80"/>
      <c r="F71" s="45"/>
      <c r="G71" s="80"/>
      <c r="H71" s="47"/>
      <c r="I71" s="48">
        <v>0.6</v>
      </c>
      <c r="J71" s="49">
        <v>0.4</v>
      </c>
      <c r="K71" s="49"/>
      <c r="L71" s="49"/>
      <c r="M71" s="49"/>
      <c r="N71" s="50">
        <f>SUM(I71:M71)</f>
        <v>1</v>
      </c>
      <c r="O71" s="51"/>
      <c r="P71" s="52">
        <v>8</v>
      </c>
      <c r="Q71" s="53">
        <v>8</v>
      </c>
      <c r="R71" s="53"/>
      <c r="S71" s="53"/>
      <c r="T71" s="53"/>
      <c r="U71" s="54">
        <f>ROUND(((P71*I71)+(Q71*J71)+(R71*K71)+(S71*L71)+(T71*M71)),3)</f>
        <v>8</v>
      </c>
      <c r="V71" s="55">
        <f>IF(U71&gt;=8,8,U71)</f>
        <v>8</v>
      </c>
      <c r="W71" s="57">
        <v>41028772000</v>
      </c>
      <c r="X71" s="57">
        <v>21320146000</v>
      </c>
      <c r="Y71" s="57"/>
      <c r="Z71" s="57"/>
      <c r="AA71" s="57"/>
      <c r="AB71" s="476">
        <f>(((((W71*I71)+(X71*J71)+(Y71*K71)+(Z71*L71)+(AA71*M71))/$L$2)))</f>
        <v>1.0056567331379747</v>
      </c>
      <c r="AC71" s="536">
        <f>ROUND(12*AB71,3)</f>
        <v>12.068</v>
      </c>
      <c r="AD71" s="488">
        <f>IF(AC71&gt;=12,12,AC71)</f>
        <v>12</v>
      </c>
      <c r="AE71" s="59"/>
      <c r="AF71" s="59">
        <v>0.3</v>
      </c>
      <c r="AG71" s="263">
        <v>19.8</v>
      </c>
      <c r="AH71" s="60">
        <f>V71+AD71+AG71+AE71+AF71</f>
        <v>40.099999999999994</v>
      </c>
      <c r="AI71" s="55">
        <f>IF(AH71&gt;=40,40,AH71)</f>
        <v>40</v>
      </c>
      <c r="AJ71" s="61"/>
      <c r="AK71" s="62"/>
      <c r="AL71" s="63"/>
      <c r="AM71" s="64">
        <f>100%+AL71</f>
        <v>1</v>
      </c>
      <c r="AN71" s="65">
        <f>ROUNDUP((($E$2*AM71-$AN$4)*AJ71+$AN$4),-3)</f>
        <v>0</v>
      </c>
      <c r="AO71" s="66"/>
    </row>
    <row r="72" spans="1:41" s="22" customFormat="1" ht="26.25" customHeight="1" x14ac:dyDescent="0.15">
      <c r="A72" s="177"/>
      <c r="B72" s="241"/>
      <c r="C72" s="843" t="s">
        <v>1171</v>
      </c>
      <c r="D72" s="844"/>
      <c r="E72" s="844"/>
      <c r="F72" s="845"/>
      <c r="G72" s="46"/>
      <c r="H72" s="47"/>
      <c r="I72" s="172"/>
      <c r="J72" s="217"/>
      <c r="K72" s="217"/>
      <c r="L72" s="217"/>
      <c r="M72" s="217"/>
      <c r="N72" s="50"/>
      <c r="O72" s="51"/>
      <c r="P72" s="674">
        <v>88.43</v>
      </c>
      <c r="Q72" s="54">
        <v>88</v>
      </c>
      <c r="R72" s="54"/>
      <c r="S72" s="54"/>
      <c r="T72" s="54"/>
      <c r="U72" s="496">
        <f>(I71*P72)+(J71*Q72)+(K71*R72)+(L71*S72)</f>
        <v>88.25800000000001</v>
      </c>
      <c r="V72" s="55"/>
      <c r="W72" s="57"/>
      <c r="X72" s="57"/>
      <c r="Y72" s="57"/>
      <c r="Z72" s="57"/>
      <c r="AA72" s="57"/>
      <c r="AB72" s="476"/>
      <c r="AC72" s="536"/>
      <c r="AD72" s="478"/>
      <c r="AE72" s="59"/>
      <c r="AF72" s="59"/>
      <c r="AG72" s="263"/>
      <c r="AH72" s="60"/>
      <c r="AI72" s="55"/>
      <c r="AJ72" s="61"/>
      <c r="AK72" s="62"/>
      <c r="AL72" s="63"/>
      <c r="AM72" s="64"/>
      <c r="AN72" s="65"/>
      <c r="AO72" s="66"/>
    </row>
    <row r="73" spans="1:41" s="22" customFormat="1" ht="51.75" customHeight="1" x14ac:dyDescent="0.15">
      <c r="A73" s="43">
        <v>35</v>
      </c>
      <c r="B73" s="256" t="s">
        <v>2238</v>
      </c>
      <c r="C73" s="73" t="s">
        <v>1356</v>
      </c>
      <c r="D73" s="67" t="s">
        <v>2233</v>
      </c>
      <c r="E73" s="80"/>
      <c r="F73" s="45"/>
      <c r="G73" s="80"/>
      <c r="H73" s="47"/>
      <c r="I73" s="48">
        <v>0.6</v>
      </c>
      <c r="J73" s="49">
        <v>0.4</v>
      </c>
      <c r="K73" s="49"/>
      <c r="L73" s="49"/>
      <c r="M73" s="49"/>
      <c r="N73" s="50">
        <f>SUM(I73:M73)</f>
        <v>1</v>
      </c>
      <c r="O73" s="51"/>
      <c r="P73" s="52">
        <v>8</v>
      </c>
      <c r="Q73" s="53">
        <v>8</v>
      </c>
      <c r="R73" s="53"/>
      <c r="S73" s="53"/>
      <c r="T73" s="53"/>
      <c r="U73" s="54">
        <f>ROUND(((P73*I73)+(Q73*J73)+(R73*K73)+(S73*L73)+(T73*M73)),3)</f>
        <v>8</v>
      </c>
      <c r="V73" s="55">
        <f>IF(U73&gt;=8,8,U73)</f>
        <v>8</v>
      </c>
      <c r="W73" s="57">
        <v>39814172000</v>
      </c>
      <c r="X73" s="57">
        <v>22736082000</v>
      </c>
      <c r="Y73" s="57"/>
      <c r="Z73" s="57"/>
      <c r="AA73" s="57"/>
      <c r="AB73" s="476">
        <f>(((((W73*I73)+(X73*J73)+(Y73*K73)+(Z73*L73)+(AA73*M73))/$L$2)))</f>
        <v>1.0007298184446911</v>
      </c>
      <c r="AC73" s="536">
        <f>ROUND(12*AB73,3)</f>
        <v>12.009</v>
      </c>
      <c r="AD73" s="488">
        <f>IF(AC73&gt;=12,12,AC73)</f>
        <v>12</v>
      </c>
      <c r="AE73" s="59"/>
      <c r="AF73" s="59">
        <v>0.3</v>
      </c>
      <c r="AG73" s="263">
        <v>19.8</v>
      </c>
      <c r="AH73" s="60">
        <f>V73+AD73+AG73+AE73+AF73</f>
        <v>40.099999999999994</v>
      </c>
      <c r="AI73" s="55">
        <f>IF(AH73&gt;=40,40,AH73)</f>
        <v>40</v>
      </c>
      <c r="AJ73" s="61"/>
      <c r="AK73" s="62"/>
      <c r="AL73" s="63"/>
      <c r="AM73" s="64">
        <f>100%+AL73</f>
        <v>1</v>
      </c>
      <c r="AN73" s="65">
        <f>ROUNDUP((($E$2*AM73-$AN$4)*AJ73+$AN$4),-3)</f>
        <v>0</v>
      </c>
      <c r="AO73" s="66"/>
    </row>
    <row r="74" spans="1:41" s="22" customFormat="1" ht="26.25" customHeight="1" x14ac:dyDescent="0.15">
      <c r="A74" s="177"/>
      <c r="B74" s="241"/>
      <c r="C74" s="843" t="s">
        <v>1171</v>
      </c>
      <c r="D74" s="844"/>
      <c r="E74" s="844"/>
      <c r="F74" s="845"/>
      <c r="G74" s="46"/>
      <c r="H74" s="47"/>
      <c r="I74" s="172"/>
      <c r="J74" s="217"/>
      <c r="K74" s="217"/>
      <c r="L74" s="217"/>
      <c r="M74" s="217"/>
      <c r="N74" s="50"/>
      <c r="O74" s="51"/>
      <c r="P74" s="234">
        <v>88</v>
      </c>
      <c r="Q74" s="54">
        <v>88</v>
      </c>
      <c r="R74" s="54"/>
      <c r="S74" s="54"/>
      <c r="T74" s="54"/>
      <c r="U74" s="496">
        <f>(I73*P74)+(J73*Q74)+(K73*R74)+(L73*S74)</f>
        <v>88</v>
      </c>
      <c r="V74" s="55"/>
      <c r="W74" s="57"/>
      <c r="X74" s="57"/>
      <c r="Y74" s="57"/>
      <c r="Z74" s="57"/>
      <c r="AA74" s="57"/>
      <c r="AB74" s="476"/>
      <c r="AC74" s="536"/>
      <c r="AD74" s="478"/>
      <c r="AE74" s="59"/>
      <c r="AF74" s="59"/>
      <c r="AG74" s="263"/>
      <c r="AH74" s="60"/>
      <c r="AI74" s="55"/>
      <c r="AJ74" s="61"/>
      <c r="AK74" s="62"/>
      <c r="AL74" s="63"/>
      <c r="AM74" s="64"/>
      <c r="AN74" s="65"/>
      <c r="AO74" s="66"/>
    </row>
    <row r="75" spans="1:41" s="22" customFormat="1" ht="48.75" customHeight="1" x14ac:dyDescent="0.15">
      <c r="A75" s="43">
        <v>36</v>
      </c>
      <c r="B75" s="256" t="s">
        <v>2238</v>
      </c>
      <c r="C75" s="80" t="s">
        <v>1363</v>
      </c>
      <c r="D75" s="67" t="s">
        <v>1364</v>
      </c>
      <c r="E75" s="45"/>
      <c r="F75" s="664"/>
      <c r="G75" s="83"/>
      <c r="H75" s="175"/>
      <c r="I75" s="48">
        <v>0.6</v>
      </c>
      <c r="J75" s="49">
        <v>0.4</v>
      </c>
      <c r="K75" s="49"/>
      <c r="L75" s="49"/>
      <c r="M75" s="49"/>
      <c r="N75" s="50">
        <f>SUM(I75:M75)</f>
        <v>1</v>
      </c>
      <c r="O75" s="51"/>
      <c r="P75" s="52">
        <v>8</v>
      </c>
      <c r="Q75" s="53">
        <v>8</v>
      </c>
      <c r="R75" s="53"/>
      <c r="S75" s="53"/>
      <c r="T75" s="53"/>
      <c r="U75" s="54">
        <f>ROUND(((P75*I75)+(Q75*J75)+(R75*K75)+(S75*L75)+(T75*M75)),3)</f>
        <v>8</v>
      </c>
      <c r="V75" s="55">
        <f>IF(U75&gt;=8,8,U75)</f>
        <v>8</v>
      </c>
      <c r="W75" s="57">
        <v>38849299000</v>
      </c>
      <c r="X75" s="57">
        <v>26791438000</v>
      </c>
      <c r="Y75" s="57"/>
      <c r="Z75" s="57"/>
      <c r="AA75" s="57"/>
      <c r="AB75" s="476">
        <f>(((((W75*I75)+(X75*J75)+(Y75*K75)+(Z75*L75)+(AA75*M75))/$L$2)))</f>
        <v>1.0323819418389253</v>
      </c>
      <c r="AC75" s="536">
        <f>ROUND(12*AB75,3)</f>
        <v>12.388999999999999</v>
      </c>
      <c r="AD75" s="488">
        <f>IF(AC75&gt;=12,12,AC75)</f>
        <v>12</v>
      </c>
      <c r="AE75" s="59"/>
      <c r="AF75" s="59">
        <v>0.3</v>
      </c>
      <c r="AG75" s="263">
        <v>19.8</v>
      </c>
      <c r="AH75" s="60">
        <f>V75+AD75+AG75+AE75+AF75</f>
        <v>40.099999999999994</v>
      </c>
      <c r="AI75" s="55">
        <f>IF(AH75&gt;=40,40,AH75)</f>
        <v>40</v>
      </c>
      <c r="AJ75" s="61"/>
      <c r="AK75" s="62"/>
      <c r="AL75" s="63"/>
      <c r="AM75" s="64">
        <f>100%+AL75</f>
        <v>1</v>
      </c>
      <c r="AN75" s="65">
        <f>ROUNDUP((($E$2*AM75-$AN$4)*AJ75+$AN$4),-3)</f>
        <v>0</v>
      </c>
      <c r="AO75" s="66"/>
    </row>
    <row r="76" spans="1:41" s="22" customFormat="1" ht="26.25" customHeight="1" x14ac:dyDescent="0.15">
      <c r="A76" s="177"/>
      <c r="B76" s="241"/>
      <c r="C76" s="843" t="s">
        <v>1171</v>
      </c>
      <c r="D76" s="844"/>
      <c r="E76" s="844"/>
      <c r="F76" s="845"/>
      <c r="G76" s="46"/>
      <c r="H76" s="47"/>
      <c r="I76" s="172"/>
      <c r="J76" s="217"/>
      <c r="K76" s="217"/>
      <c r="L76" s="217"/>
      <c r="M76" s="217"/>
      <c r="N76" s="50"/>
      <c r="O76" s="51"/>
      <c r="P76" s="54">
        <v>88</v>
      </c>
      <c r="Q76" s="54">
        <v>88</v>
      </c>
      <c r="R76" s="54"/>
      <c r="S76" s="54"/>
      <c r="T76" s="54"/>
      <c r="U76" s="496">
        <f>(I75*P76)+(J75*Q76)+(K75*R76)+(L75*S76)</f>
        <v>88</v>
      </c>
      <c r="V76" s="55"/>
      <c r="W76" s="57"/>
      <c r="X76" s="57"/>
      <c r="Y76" s="57"/>
      <c r="Z76" s="57"/>
      <c r="AA76" s="57"/>
      <c r="AB76" s="476"/>
      <c r="AC76" s="536"/>
      <c r="AD76" s="478"/>
      <c r="AE76" s="59"/>
      <c r="AF76" s="59"/>
      <c r="AG76" s="263"/>
      <c r="AH76" s="60"/>
      <c r="AI76" s="55"/>
      <c r="AJ76" s="61"/>
      <c r="AK76" s="62"/>
      <c r="AL76" s="63"/>
      <c r="AM76" s="64"/>
      <c r="AN76" s="65"/>
      <c r="AO76" s="66"/>
    </row>
    <row r="77" spans="1:41" s="22" customFormat="1" ht="56.25" customHeight="1" x14ac:dyDescent="0.15">
      <c r="A77" s="43">
        <v>37</v>
      </c>
      <c r="B77" s="256" t="s">
        <v>2238</v>
      </c>
      <c r="C77" s="80" t="s">
        <v>1362</v>
      </c>
      <c r="D77" s="67" t="s">
        <v>2220</v>
      </c>
      <c r="E77" s="664"/>
      <c r="F77" s="664"/>
      <c r="G77" s="632"/>
      <c r="H77" s="47"/>
      <c r="I77" s="48">
        <v>0.6</v>
      </c>
      <c r="J77" s="49">
        <v>0.4</v>
      </c>
      <c r="K77" s="49"/>
      <c r="L77" s="49"/>
      <c r="M77" s="49"/>
      <c r="N77" s="50">
        <f>SUM(I77:M77)</f>
        <v>1</v>
      </c>
      <c r="O77" s="51"/>
      <c r="P77" s="52">
        <v>8</v>
      </c>
      <c r="Q77" s="53">
        <v>8</v>
      </c>
      <c r="R77" s="53"/>
      <c r="S77" s="53"/>
      <c r="T77" s="53"/>
      <c r="U77" s="54">
        <f>ROUND(((P77*I77)+(Q77*J77)+(R77*K77)+(S77*L77)+(T77*M77)),3)</f>
        <v>8</v>
      </c>
      <c r="V77" s="55">
        <f>IF(U77&gt;=8,8,U77)</f>
        <v>8</v>
      </c>
      <c r="W77" s="57">
        <v>36956264000</v>
      </c>
      <c r="X77" s="57">
        <v>27594070000</v>
      </c>
      <c r="Y77" s="57"/>
      <c r="Z77" s="57"/>
      <c r="AA77" s="57"/>
      <c r="AB77" s="476">
        <f>(((((W77*I77)+(X77*J77)+(Y77*K77)+(Z77*L77)+(AA77*M77))/$L$2)))</f>
        <v>1.0076611943329874</v>
      </c>
      <c r="AC77" s="536">
        <f>ROUND(12*AB77,3)</f>
        <v>12.092000000000001</v>
      </c>
      <c r="AD77" s="488">
        <f>IF(AC77&gt;=12,12,AC77)</f>
        <v>12</v>
      </c>
      <c r="AE77" s="59"/>
      <c r="AF77" s="59">
        <v>0.3</v>
      </c>
      <c r="AG77" s="263">
        <v>19.8</v>
      </c>
      <c r="AH77" s="60">
        <f>V77+AD77+AG77+AE77+AF77</f>
        <v>40.099999999999994</v>
      </c>
      <c r="AI77" s="55">
        <f>IF(AH77&gt;=40,40,AH77)</f>
        <v>40</v>
      </c>
      <c r="AJ77" s="61"/>
      <c r="AK77" s="62"/>
      <c r="AL77" s="63"/>
      <c r="AM77" s="64">
        <f>100%+AL77</f>
        <v>1</v>
      </c>
      <c r="AN77" s="65">
        <f>ROUNDUP((($E$2*AM77-$AN$4)*AJ77+$AN$4),-3)</f>
        <v>0</v>
      </c>
      <c r="AO77" s="66"/>
    </row>
    <row r="78" spans="1:41" s="22" customFormat="1" ht="26.25" customHeight="1" x14ac:dyDescent="0.15">
      <c r="A78" s="177"/>
      <c r="B78" s="241"/>
      <c r="C78" s="843" t="s">
        <v>1171</v>
      </c>
      <c r="D78" s="844"/>
      <c r="E78" s="844"/>
      <c r="F78" s="845"/>
      <c r="G78" s="46"/>
      <c r="H78" s="47"/>
      <c r="I78" s="172"/>
      <c r="J78" s="217"/>
      <c r="K78" s="217"/>
      <c r="L78" s="217"/>
      <c r="M78" s="217"/>
      <c r="N78" s="50"/>
      <c r="O78" s="51"/>
      <c r="P78" s="234">
        <v>88</v>
      </c>
      <c r="Q78" s="54">
        <v>88</v>
      </c>
      <c r="R78" s="53"/>
      <c r="S78" s="54"/>
      <c r="T78" s="54"/>
      <c r="U78" s="496">
        <f>(I77*P78)+(J77*Q78)+(K77*R78)+(L77*S78)</f>
        <v>88</v>
      </c>
      <c r="V78" s="55"/>
      <c r="W78" s="57"/>
      <c r="X78" s="57"/>
      <c r="Y78" s="57"/>
      <c r="Z78" s="57"/>
      <c r="AA78" s="57"/>
      <c r="AB78" s="476"/>
      <c r="AC78" s="536"/>
      <c r="AD78" s="478"/>
      <c r="AE78" s="59"/>
      <c r="AF78" s="59"/>
      <c r="AG78" s="263"/>
      <c r="AH78" s="60"/>
      <c r="AI78" s="55"/>
      <c r="AJ78" s="61"/>
      <c r="AK78" s="62"/>
      <c r="AL78" s="63"/>
      <c r="AM78" s="64"/>
      <c r="AN78" s="65"/>
      <c r="AO78" s="66"/>
    </row>
    <row r="79" spans="1:41" s="22" customFormat="1" ht="56.25" customHeight="1" x14ac:dyDescent="0.15">
      <c r="A79" s="43">
        <v>38</v>
      </c>
      <c r="B79" s="256" t="s">
        <v>2238</v>
      </c>
      <c r="C79" s="45" t="s">
        <v>1374</v>
      </c>
      <c r="D79" s="71" t="s">
        <v>2197</v>
      </c>
      <c r="E79" s="664"/>
      <c r="F79" s="664"/>
      <c r="G79" s="632"/>
      <c r="H79" s="47"/>
      <c r="I79" s="48">
        <v>0.5</v>
      </c>
      <c r="J79" s="49">
        <v>0.5</v>
      </c>
      <c r="K79" s="49"/>
      <c r="L79" s="49"/>
      <c r="M79" s="49"/>
      <c r="N79" s="50">
        <f>SUM(I79:M79)</f>
        <v>1</v>
      </c>
      <c r="O79" s="51"/>
      <c r="P79" s="52">
        <v>8</v>
      </c>
      <c r="Q79" s="53">
        <v>8</v>
      </c>
      <c r="R79" s="53"/>
      <c r="S79" s="53"/>
      <c r="T79" s="53"/>
      <c r="U79" s="54">
        <f>ROUND(((P79*I79)+(Q79*J79)+(R79*K79)+(S79*L79)+(T79*M79)),3)</f>
        <v>8</v>
      </c>
      <c r="V79" s="55">
        <f>IF(U79&gt;=8,8,U79)</f>
        <v>8</v>
      </c>
      <c r="W79" s="57">
        <v>32775215000</v>
      </c>
      <c r="X79" s="57">
        <v>36722664000</v>
      </c>
      <c r="Y79" s="57"/>
      <c r="Z79" s="57"/>
      <c r="AA79" s="57"/>
      <c r="AB79" s="476">
        <f>(((((W79*I79)+(X79*J79)+(Y79*K79)+(Z79*L79)+(AA79*M79))/$L$2)))</f>
        <v>1.0543118392183326</v>
      </c>
      <c r="AC79" s="536">
        <f>ROUND(12*AB79,3)</f>
        <v>12.651999999999999</v>
      </c>
      <c r="AD79" s="488">
        <f>IF(AC79&gt;=12,12,AC79)</f>
        <v>12</v>
      </c>
      <c r="AE79" s="59"/>
      <c r="AF79" s="59">
        <v>0.3</v>
      </c>
      <c r="AG79" s="263">
        <v>19.8</v>
      </c>
      <c r="AH79" s="60">
        <f>V79+AD79+AG79+AE79+AF79</f>
        <v>40.099999999999994</v>
      </c>
      <c r="AI79" s="55">
        <f>IF(AH79&gt;=40,40,AH79)</f>
        <v>40</v>
      </c>
      <c r="AJ79" s="61"/>
      <c r="AK79" s="62"/>
      <c r="AL79" s="63"/>
      <c r="AM79" s="64">
        <f>100%+AL79</f>
        <v>1</v>
      </c>
      <c r="AN79" s="65">
        <f>ROUNDUP((($E$2*AM79-$AN$4)*AJ79+$AN$4),-3)</f>
        <v>0</v>
      </c>
      <c r="AO79" s="66"/>
    </row>
    <row r="80" spans="1:41" s="22" customFormat="1" ht="26.25" customHeight="1" x14ac:dyDescent="0.15">
      <c r="A80" s="177"/>
      <c r="B80" s="241"/>
      <c r="C80" s="843" t="s">
        <v>1171</v>
      </c>
      <c r="D80" s="844"/>
      <c r="E80" s="844"/>
      <c r="F80" s="845"/>
      <c r="G80" s="46"/>
      <c r="H80" s="47"/>
      <c r="I80" s="172"/>
      <c r="J80" s="217"/>
      <c r="K80" s="217"/>
      <c r="L80" s="217"/>
      <c r="M80" s="217"/>
      <c r="N80" s="50"/>
      <c r="O80" s="51"/>
      <c r="P80" s="234">
        <v>88</v>
      </c>
      <c r="Q80" s="54">
        <v>88</v>
      </c>
      <c r="R80" s="53"/>
      <c r="S80" s="54"/>
      <c r="T80" s="54"/>
      <c r="U80" s="496">
        <f>(I79*P80)+(J79*Q80)+(K79*R80)+(L79*S80)</f>
        <v>88</v>
      </c>
      <c r="V80" s="55"/>
      <c r="W80" s="57"/>
      <c r="X80" s="57"/>
      <c r="Y80" s="57"/>
      <c r="Z80" s="57"/>
      <c r="AA80" s="57"/>
      <c r="AB80" s="476"/>
      <c r="AC80" s="536"/>
      <c r="AD80" s="478"/>
      <c r="AE80" s="59"/>
      <c r="AF80" s="59"/>
      <c r="AG80" s="263"/>
      <c r="AH80" s="60"/>
      <c r="AI80" s="55"/>
      <c r="AJ80" s="61"/>
      <c r="AK80" s="62"/>
      <c r="AL80" s="63"/>
      <c r="AM80" s="64"/>
      <c r="AN80" s="65"/>
      <c r="AO80" s="66"/>
    </row>
    <row r="81" spans="1:41" s="22" customFormat="1" ht="50.25" customHeight="1" x14ac:dyDescent="0.15">
      <c r="A81" s="43">
        <v>39</v>
      </c>
      <c r="B81" s="256" t="s">
        <v>2236</v>
      </c>
      <c r="C81" s="80" t="s">
        <v>2179</v>
      </c>
      <c r="D81" s="67" t="s">
        <v>2217</v>
      </c>
      <c r="E81" s="45" t="s">
        <v>2235</v>
      </c>
      <c r="F81" s="82"/>
      <c r="G81" s="231" t="s">
        <v>2237</v>
      </c>
      <c r="H81" s="47"/>
      <c r="I81" s="48">
        <v>0.5</v>
      </c>
      <c r="J81" s="49">
        <v>0.4</v>
      </c>
      <c r="K81" s="49">
        <v>0.1</v>
      </c>
      <c r="L81" s="49"/>
      <c r="M81" s="49"/>
      <c r="N81" s="50">
        <f>SUM(I81:M81)</f>
        <v>1</v>
      </c>
      <c r="O81" s="51"/>
      <c r="P81" s="52">
        <v>8</v>
      </c>
      <c r="Q81" s="53">
        <v>8</v>
      </c>
      <c r="R81" s="53">
        <v>8</v>
      </c>
      <c r="S81" s="53"/>
      <c r="T81" s="53"/>
      <c r="U81" s="54">
        <f>ROUND(((P81*I81)+(Q81*J81)+(R81*K81)+(S81*L81)+(T81*M81)),2)</f>
        <v>8</v>
      </c>
      <c r="V81" s="55">
        <f>IF(U81&gt;=8,8,U81)</f>
        <v>8</v>
      </c>
      <c r="W81" s="57">
        <v>49203477000</v>
      </c>
      <c r="X81" s="57">
        <v>20418317000</v>
      </c>
      <c r="Y81" s="57"/>
      <c r="Z81" s="57"/>
      <c r="AA81" s="57"/>
      <c r="AB81" s="476">
        <f>(((((W81*I81)+(X81*J81)+(Y81*K81)+(Z81*L81)+(AA81*M81))/$L$2)))</f>
        <v>0.99424080282820271</v>
      </c>
      <c r="AC81" s="536">
        <f>ROUND(12*AB81,3)</f>
        <v>11.930999999999999</v>
      </c>
      <c r="AD81" s="488">
        <f>IF(AC81&gt;=12,12,AC81)</f>
        <v>11.930999999999999</v>
      </c>
      <c r="AE81" s="59"/>
      <c r="AF81" s="59">
        <v>0.3</v>
      </c>
      <c r="AG81" s="263">
        <v>19.8</v>
      </c>
      <c r="AH81" s="60">
        <f>V81+AD81+AG81+AE81+AF81</f>
        <v>40.030999999999992</v>
      </c>
      <c r="AI81" s="55">
        <f>IF(AH81&gt;=40,40,AH81)</f>
        <v>40</v>
      </c>
      <c r="AJ81" s="61"/>
      <c r="AK81" s="62"/>
      <c r="AL81" s="63"/>
      <c r="AM81" s="64"/>
      <c r="AN81" s="65"/>
      <c r="AO81" s="66"/>
    </row>
    <row r="82" spans="1:41" s="22" customFormat="1" ht="26.25" customHeight="1" x14ac:dyDescent="0.15">
      <c r="A82" s="177"/>
      <c r="B82" s="241"/>
      <c r="C82" s="843" t="s">
        <v>1171</v>
      </c>
      <c r="D82" s="844"/>
      <c r="E82" s="844"/>
      <c r="F82" s="845"/>
      <c r="G82" s="46"/>
      <c r="H82" s="47"/>
      <c r="I82" s="172"/>
      <c r="J82" s="217"/>
      <c r="K82" s="217"/>
      <c r="L82" s="217"/>
      <c r="M82" s="217"/>
      <c r="N82" s="50"/>
      <c r="O82" s="51"/>
      <c r="P82" s="54">
        <v>88</v>
      </c>
      <c r="Q82" s="54">
        <v>88</v>
      </c>
      <c r="R82" s="54">
        <v>88</v>
      </c>
      <c r="S82" s="54"/>
      <c r="T82" s="54"/>
      <c r="U82" s="496">
        <f>(I81*P82)+(J81*Q82)+(K81*R82)+(L81*S82)</f>
        <v>88</v>
      </c>
      <c r="V82" s="55"/>
      <c r="W82" s="57"/>
      <c r="X82" s="57"/>
      <c r="Y82" s="57"/>
      <c r="Z82" s="57"/>
      <c r="AA82" s="57"/>
      <c r="AB82" s="476"/>
      <c r="AC82" s="536"/>
      <c r="AD82" s="478"/>
      <c r="AE82" s="59"/>
      <c r="AF82" s="59"/>
      <c r="AG82" s="263"/>
      <c r="AH82" s="60"/>
      <c r="AI82" s="55"/>
      <c r="AJ82" s="61"/>
      <c r="AK82" s="62"/>
      <c r="AL82" s="63"/>
      <c r="AM82" s="64"/>
      <c r="AN82" s="65"/>
      <c r="AO82" s="66"/>
    </row>
    <row r="83" spans="1:41" s="22" customFormat="1" ht="56.25" customHeight="1" x14ac:dyDescent="0.15">
      <c r="A83" s="43"/>
      <c r="B83" s="256"/>
      <c r="C83" s="80"/>
      <c r="D83" s="664"/>
      <c r="E83" s="664"/>
      <c r="F83" s="664"/>
      <c r="G83" s="632"/>
      <c r="H83" s="47"/>
      <c r="I83" s="48">
        <v>0.65</v>
      </c>
      <c r="J83" s="49">
        <v>0.35</v>
      </c>
      <c r="K83" s="49"/>
      <c r="L83" s="49"/>
      <c r="M83" s="49"/>
      <c r="N83" s="50">
        <f>SUM(I83:M83)</f>
        <v>1</v>
      </c>
      <c r="O83" s="51"/>
      <c r="P83" s="52">
        <v>8</v>
      </c>
      <c r="Q83" s="53">
        <v>8</v>
      </c>
      <c r="R83" s="53"/>
      <c r="S83" s="53"/>
      <c r="T83" s="53"/>
      <c r="U83" s="54">
        <f>ROUND(((P83*I83)+(Q83*J83)+(R83*K83)+(S83*L83)+(T83*M83)),3)</f>
        <v>8</v>
      </c>
      <c r="V83" s="55">
        <f>IF(U83&gt;=8,8,U83)</f>
        <v>8</v>
      </c>
      <c r="W83" s="57">
        <v>32826052000</v>
      </c>
      <c r="X83" s="57"/>
      <c r="Y83" s="57"/>
      <c r="Z83" s="57"/>
      <c r="AA83" s="57"/>
      <c r="AB83" s="476">
        <f>(((((W83*I83)+(X83*J83)+(Y83*K83)+(Z83*L83)+(AA83*M83))/$L$2)))</f>
        <v>0.64738038747794902</v>
      </c>
      <c r="AC83" s="536">
        <f>ROUND(12*AB83,3)</f>
        <v>7.7690000000000001</v>
      </c>
      <c r="AD83" s="488">
        <f>IF(AC83&gt;=12,12,AC83)</f>
        <v>7.7690000000000001</v>
      </c>
      <c r="AE83" s="59"/>
      <c r="AF83" s="59">
        <v>0.2</v>
      </c>
      <c r="AG83" s="263">
        <v>19.8</v>
      </c>
      <c r="AH83" s="60">
        <f>V83+AD83+AG83+AE83+AF83</f>
        <v>35.769000000000005</v>
      </c>
      <c r="AI83" s="55">
        <f>IF(AH83&gt;=40,40,AH83)</f>
        <v>35.769000000000005</v>
      </c>
      <c r="AJ83" s="61"/>
      <c r="AK83" s="62"/>
      <c r="AL83" s="63"/>
      <c r="AM83" s="64">
        <f>100%+AL83</f>
        <v>1</v>
      </c>
      <c r="AN83" s="65">
        <f>ROUNDUP((($E$2*AM83-$AN$4)*AJ83+$AN$4),-3)</f>
        <v>0</v>
      </c>
      <c r="AO83" s="66"/>
    </row>
    <row r="84" spans="1:41" s="22" customFormat="1" ht="26.25" customHeight="1" x14ac:dyDescent="0.15">
      <c r="A84" s="177"/>
      <c r="B84" s="241"/>
      <c r="C84" s="843" t="s">
        <v>1171</v>
      </c>
      <c r="D84" s="844"/>
      <c r="E84" s="844"/>
      <c r="F84" s="845"/>
      <c r="G84" s="46"/>
      <c r="H84" s="47"/>
      <c r="I84" s="172"/>
      <c r="J84" s="217"/>
      <c r="K84" s="217"/>
      <c r="L84" s="217"/>
      <c r="M84" s="217"/>
      <c r="N84" s="50"/>
      <c r="O84" s="51"/>
      <c r="P84" s="234">
        <v>88</v>
      </c>
      <c r="Q84" s="54">
        <v>88</v>
      </c>
      <c r="R84" s="53"/>
      <c r="S84" s="54"/>
      <c r="T84" s="54"/>
      <c r="U84" s="496">
        <f>(I83*P84)+(J83*Q84)+(K83*R84)+(L83*S84)</f>
        <v>88</v>
      </c>
      <c r="V84" s="55"/>
      <c r="W84" s="57"/>
      <c r="X84" s="57"/>
      <c r="Y84" s="57"/>
      <c r="Z84" s="57"/>
      <c r="AA84" s="57"/>
      <c r="AB84" s="476"/>
      <c r="AC84" s="536"/>
      <c r="AD84" s="478"/>
      <c r="AE84" s="59"/>
      <c r="AF84" s="59"/>
      <c r="AG84" s="263"/>
      <c r="AH84" s="60"/>
      <c r="AI84" s="55"/>
      <c r="AJ84" s="61"/>
      <c r="AK84" s="62"/>
      <c r="AL84" s="63"/>
      <c r="AM84" s="64"/>
      <c r="AN84" s="65"/>
      <c r="AO84" s="66"/>
    </row>
    <row r="85" spans="1:41" s="22" customFormat="1" ht="33" customHeight="1" x14ac:dyDescent="0.15">
      <c r="A85" s="43"/>
      <c r="B85" s="44"/>
      <c r="C85" s="80"/>
      <c r="D85" s="117"/>
      <c r="E85" s="117"/>
      <c r="F85" s="80"/>
      <c r="G85" s="542"/>
      <c r="H85" s="47"/>
      <c r="I85" s="48"/>
      <c r="J85" s="217"/>
      <c r="K85" s="49"/>
      <c r="L85" s="49"/>
      <c r="M85" s="49"/>
      <c r="N85" s="527"/>
      <c r="O85" s="51"/>
      <c r="P85" s="52"/>
      <c r="Q85" s="53"/>
      <c r="R85" s="53"/>
      <c r="S85" s="53"/>
      <c r="T85" s="53"/>
      <c r="U85" s="54"/>
      <c r="V85" s="55"/>
      <c r="W85" s="57"/>
      <c r="X85" s="57"/>
      <c r="Y85" s="57"/>
      <c r="Z85" s="57"/>
      <c r="AA85" s="57"/>
      <c r="AB85" s="476">
        <f>(((((W85*I85)+(X85*J85)+(Y85*K85)+(Z85*L85)+(AA85*M85))/$L$2)))</f>
        <v>0</v>
      </c>
      <c r="AC85" s="536">
        <f>12*AB85</f>
        <v>0</v>
      </c>
      <c r="AD85" s="488">
        <f>IF(AC85&gt;=12,12,AC85)</f>
        <v>0</v>
      </c>
      <c r="AE85" s="59"/>
      <c r="AF85" s="59"/>
      <c r="AG85" s="263"/>
      <c r="AH85" s="60"/>
      <c r="AI85" s="55"/>
      <c r="AJ85" s="61"/>
      <c r="AK85" s="62"/>
      <c r="AL85" s="63"/>
      <c r="AM85" s="64"/>
      <c r="AN85" s="65"/>
      <c r="AO85" s="66"/>
    </row>
    <row r="86" spans="1:41" s="22" customFormat="1" ht="51.75" customHeight="1" x14ac:dyDescent="0.15">
      <c r="A86" s="43"/>
      <c r="B86" s="256"/>
      <c r="C86" s="80"/>
      <c r="D86" s="45"/>
      <c r="E86" s="45"/>
      <c r="F86" s="67" t="s">
        <v>2228</v>
      </c>
      <c r="G86" s="46"/>
      <c r="H86" s="47"/>
      <c r="I86" s="48">
        <v>0.51</v>
      </c>
      <c r="J86" s="49">
        <v>0.49</v>
      </c>
      <c r="K86" s="49"/>
      <c r="L86" s="49"/>
      <c r="M86" s="49"/>
      <c r="N86" s="50">
        <f>SUM(I86:M86)</f>
        <v>1</v>
      </c>
      <c r="O86" s="51"/>
      <c r="P86" s="52">
        <v>8</v>
      </c>
      <c r="Q86" s="53">
        <v>8</v>
      </c>
      <c r="R86" s="53"/>
      <c r="S86" s="53"/>
      <c r="T86" s="53"/>
      <c r="U86" s="54">
        <f>ROUND(((P86*I86)+(Q86*J86)+(R86*K86)+(S86*L86)+(T86*M86)),3)</f>
        <v>8</v>
      </c>
      <c r="V86" s="55">
        <f>IF(U86&gt;=8,8,U86)</f>
        <v>8</v>
      </c>
      <c r="W86" s="57"/>
      <c r="X86" s="57"/>
      <c r="Y86" s="57"/>
      <c r="Z86" s="57">
        <v>15476525000</v>
      </c>
      <c r="AA86" s="57"/>
      <c r="AB86" s="476">
        <f>(((((W86*I86)+(X86*J86)+(Y86*K86)+(Z86*L86)+(AA86*M86))/$L$2)))</f>
        <v>0</v>
      </c>
      <c r="AC86" s="536">
        <f>ROUND(12*AB86,3)</f>
        <v>0</v>
      </c>
      <c r="AD86" s="488">
        <f>IF(AC86&gt;=12,12,AC86)</f>
        <v>0</v>
      </c>
      <c r="AE86" s="59"/>
      <c r="AF86" s="59">
        <v>0.3</v>
      </c>
      <c r="AG86" s="263">
        <v>19.8</v>
      </c>
      <c r="AH86" s="60">
        <f>V86+AD86+AG86+AE86+AF86</f>
        <v>28.1</v>
      </c>
      <c r="AI86" s="55">
        <f>IF(AH86&gt;=40,40,AH86)</f>
        <v>28.1</v>
      </c>
      <c r="AJ86" s="61"/>
      <c r="AK86" s="62"/>
      <c r="AL86" s="63"/>
      <c r="AM86" s="64">
        <f>100%+AL86</f>
        <v>1</v>
      </c>
      <c r="AN86" s="65">
        <f>ROUNDUP((($E$2*AM86-$AN$4)*AJ86+$AN$4),-3)</f>
        <v>0</v>
      </c>
      <c r="AO86" s="66"/>
    </row>
    <row r="87" spans="1:41" s="22" customFormat="1" ht="26.25" customHeight="1" x14ac:dyDescent="0.15">
      <c r="A87" s="177"/>
      <c r="B87" s="256"/>
      <c r="C87" s="843" t="s">
        <v>1171</v>
      </c>
      <c r="D87" s="844"/>
      <c r="E87" s="844"/>
      <c r="F87" s="845"/>
      <c r="G87" s="46"/>
      <c r="H87" s="47"/>
      <c r="I87" s="172"/>
      <c r="J87" s="217"/>
      <c r="K87" s="217"/>
      <c r="L87" s="217"/>
      <c r="M87" s="217"/>
      <c r="N87" s="50"/>
      <c r="O87" s="51"/>
      <c r="P87" s="234">
        <v>88</v>
      </c>
      <c r="Q87" s="54">
        <v>88</v>
      </c>
      <c r="R87" s="54"/>
      <c r="S87" s="54"/>
      <c r="T87" s="54"/>
      <c r="U87" s="496">
        <f>(I86*P87)+(J86*Q87)+(K86*R87)+(L86*S87)</f>
        <v>88</v>
      </c>
      <c r="V87" s="55"/>
      <c r="W87" s="57"/>
      <c r="X87" s="57"/>
      <c r="Y87" s="57"/>
      <c r="Z87" s="57"/>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256"/>
      <c r="C88" s="45"/>
      <c r="D88" s="80" t="s">
        <v>2050</v>
      </c>
      <c r="E88" s="704" t="s">
        <v>2226</v>
      </c>
      <c r="F88" s="704" t="s">
        <v>2101</v>
      </c>
      <c r="G88" s="46"/>
      <c r="H88" s="47"/>
      <c r="I88" s="48">
        <v>0.51</v>
      </c>
      <c r="J88" s="49">
        <v>0.49</v>
      </c>
      <c r="K88" s="217"/>
      <c r="L88" s="49"/>
      <c r="M88" s="49"/>
      <c r="N88" s="50">
        <f>SUM(I88:M88)</f>
        <v>1</v>
      </c>
      <c r="O88" s="51"/>
      <c r="P88" s="52">
        <v>8</v>
      </c>
      <c r="Q88" s="53">
        <v>8</v>
      </c>
      <c r="R88" s="53"/>
      <c r="S88" s="53"/>
      <c r="T88" s="53"/>
      <c r="U88" s="54">
        <f>ROUND(((P88*I88)+(Q88*J88)+(R88*K88)+(S88*L88)+(T88*M88)),3)</f>
        <v>8</v>
      </c>
      <c r="V88" s="55">
        <f>IF(U88&gt;=8,8,U88)</f>
        <v>8</v>
      </c>
      <c r="W88" s="57"/>
      <c r="X88" s="57">
        <v>3860300000</v>
      </c>
      <c r="Y88" s="57">
        <v>21649412000</v>
      </c>
      <c r="Z88" s="57">
        <v>27066036000</v>
      </c>
      <c r="AA88" s="57"/>
      <c r="AB88" s="476">
        <f>(((((W88*I88)+(X88*J88)+(Y88*K88)+(Z88*L88)+(AA88*M88))/$L$2)))</f>
        <v>5.7391115390382476E-2</v>
      </c>
      <c r="AC88" s="536">
        <f>ROUND(12*AB88,3)</f>
        <v>0.68899999999999995</v>
      </c>
      <c r="AD88" s="488">
        <f>IF(AC88&gt;=12,12,AC88)</f>
        <v>0.68899999999999995</v>
      </c>
      <c r="AE88" s="59"/>
      <c r="AF88" s="59">
        <v>0.3</v>
      </c>
      <c r="AG88" s="263">
        <v>19.8</v>
      </c>
      <c r="AH88" s="60">
        <f>V88+AD88+AG88+AE88+AF88</f>
        <v>28.789000000000001</v>
      </c>
      <c r="AI88" s="55">
        <f>IF(AH88&gt;=40,40,AH88)</f>
        <v>28.789000000000001</v>
      </c>
      <c r="AJ88" s="61"/>
      <c r="AK88" s="62"/>
      <c r="AL88" s="63"/>
      <c r="AM88" s="64"/>
      <c r="AN88" s="65"/>
      <c r="AO88" s="66"/>
    </row>
    <row r="89" spans="1:41" s="22" customFormat="1" ht="26.25" customHeight="1" x14ac:dyDescent="0.15">
      <c r="A89" s="177"/>
      <c r="B89" s="241"/>
      <c r="C89" s="843" t="s">
        <v>1171</v>
      </c>
      <c r="D89" s="844"/>
      <c r="E89" s="844"/>
      <c r="F89" s="845"/>
      <c r="G89" s="46"/>
      <c r="H89" s="47"/>
      <c r="I89" s="172"/>
      <c r="J89" s="217"/>
      <c r="K89" s="217"/>
      <c r="L89" s="217"/>
      <c r="M89" s="217"/>
      <c r="N89" s="50"/>
      <c r="O89" s="51"/>
      <c r="P89" s="234">
        <v>88</v>
      </c>
      <c r="Q89" s="53">
        <v>88</v>
      </c>
      <c r="R89" s="53"/>
      <c r="S89" s="54"/>
      <c r="T89" s="54"/>
      <c r="U89" s="496">
        <f>(I88*P89)+(J88*Q89)+(K88*R89)+(L88*S89)</f>
        <v>88</v>
      </c>
      <c r="V89" s="55"/>
      <c r="W89" s="57"/>
      <c r="X89" s="57"/>
      <c r="Y89" s="57"/>
      <c r="Z89" s="57"/>
      <c r="AA89" s="57"/>
      <c r="AB89" s="476"/>
      <c r="AC89" s="536"/>
      <c r="AD89" s="478"/>
      <c r="AE89" s="59"/>
      <c r="AF89" s="59"/>
      <c r="AG89" s="263"/>
      <c r="AH89" s="60"/>
      <c r="AI89" s="55"/>
      <c r="AJ89" s="61"/>
      <c r="AK89" s="62"/>
      <c r="AL89" s="63"/>
      <c r="AM89" s="64"/>
      <c r="AN89" s="65"/>
      <c r="AO89" s="66"/>
    </row>
    <row r="90" spans="1:41" s="22" customFormat="1" ht="48.75" customHeight="1" x14ac:dyDescent="0.15">
      <c r="A90" s="43"/>
      <c r="B90" s="256"/>
      <c r="C90" s="117" t="s">
        <v>1494</v>
      </c>
      <c r="D90" s="45"/>
      <c r="E90" s="80" t="s">
        <v>184</v>
      </c>
      <c r="F90" s="104"/>
      <c r="G90" s="46"/>
      <c r="H90" s="175" t="s">
        <v>1746</v>
      </c>
      <c r="I90" s="48">
        <v>0.6</v>
      </c>
      <c r="J90" s="49">
        <v>0.4</v>
      </c>
      <c r="K90" s="49"/>
      <c r="L90" s="49"/>
      <c r="M90" s="49"/>
      <c r="N90" s="50">
        <f>SUM(I90:M90)</f>
        <v>1</v>
      </c>
      <c r="O90" s="51"/>
      <c r="P90" s="52">
        <v>8</v>
      </c>
      <c r="Q90" s="53">
        <v>8</v>
      </c>
      <c r="R90" s="53"/>
      <c r="S90" s="53"/>
      <c r="T90" s="53"/>
      <c r="U90" s="54">
        <f>ROUND(((P90*I90)+(Q90*J90)+(R90*K90)+(S90*L90)+(T90*M90)),3)</f>
        <v>8</v>
      </c>
      <c r="V90" s="55">
        <f>IF(U90&gt;=8,8,U90)</f>
        <v>8</v>
      </c>
      <c r="W90" s="57">
        <v>180536694000</v>
      </c>
      <c r="X90" s="57"/>
      <c r="Y90" s="57">
        <v>40616090000</v>
      </c>
      <c r="Z90" s="57"/>
      <c r="AA90" s="57"/>
      <c r="AB90" s="476">
        <f>(((((W90*I90)+(X90*J90)+(Y90*K90)+(Z90*L90)+(AA90*M90))/$L$2)))</f>
        <v>3.2865804246636765</v>
      </c>
      <c r="AC90" s="536">
        <f>ROUND(12*AB90,3)</f>
        <v>39.439</v>
      </c>
      <c r="AD90" s="488">
        <f>IF(AC90&gt;=12,12,AC90)</f>
        <v>12</v>
      </c>
      <c r="AE90" s="59"/>
      <c r="AF90" s="59">
        <v>0.3</v>
      </c>
      <c r="AG90" s="263">
        <v>19.8</v>
      </c>
      <c r="AH90" s="60">
        <f>V90+AD90+AG90+AE90+AF90</f>
        <v>40.099999999999994</v>
      </c>
      <c r="AI90" s="55">
        <f>IF(AH90&gt;=40,40,AH90)</f>
        <v>40</v>
      </c>
      <c r="AJ90" s="61"/>
      <c r="AK90" s="62"/>
      <c r="AL90" s="63"/>
      <c r="AM90" s="64">
        <f>100%+AL90</f>
        <v>1</v>
      </c>
      <c r="AN90" s="65">
        <f>ROUNDUP((($E$2*AM90-$AN$4)*AJ90+$AN$4),-3)</f>
        <v>0</v>
      </c>
      <c r="AO90" s="66"/>
    </row>
    <row r="91" spans="1:41" s="22" customFormat="1" ht="26.25" customHeight="1" x14ac:dyDescent="0.15">
      <c r="A91" s="177"/>
      <c r="B91" s="256"/>
      <c r="C91" s="843" t="s">
        <v>1171</v>
      </c>
      <c r="D91" s="844"/>
      <c r="E91" s="844"/>
      <c r="F91" s="845"/>
      <c r="G91" s="46"/>
      <c r="H91" s="47"/>
      <c r="I91" s="172"/>
      <c r="J91" s="217"/>
      <c r="K91" s="217"/>
      <c r="L91" s="217"/>
      <c r="M91" s="217"/>
      <c r="N91" s="50"/>
      <c r="O91" s="51"/>
      <c r="P91" s="234">
        <v>88</v>
      </c>
      <c r="Q91" s="54">
        <v>88</v>
      </c>
      <c r="R91" s="54"/>
      <c r="S91" s="54"/>
      <c r="T91" s="54"/>
      <c r="U91" s="496">
        <f>(I90*P91)+(J90*Q91)+(K90*R91)+(L90*S91)</f>
        <v>88</v>
      </c>
      <c r="V91" s="55"/>
      <c r="W91" s="57"/>
      <c r="X91" s="57"/>
      <c r="Y91" s="57"/>
      <c r="Z91" s="57"/>
      <c r="AA91" s="57"/>
      <c r="AB91" s="476"/>
      <c r="AC91" s="536"/>
      <c r="AD91" s="478"/>
      <c r="AE91" s="59"/>
      <c r="AF91" s="59"/>
      <c r="AG91" s="263"/>
      <c r="AH91" s="60"/>
      <c r="AI91" s="55"/>
      <c r="AJ91" s="61"/>
      <c r="AK91" s="62"/>
      <c r="AL91" s="63"/>
      <c r="AM91" s="64"/>
      <c r="AN91" s="65"/>
      <c r="AO91" s="66"/>
    </row>
    <row r="92" spans="1:41" s="22" customFormat="1" ht="51.75" customHeight="1" x14ac:dyDescent="0.15">
      <c r="A92" s="43"/>
      <c r="B92" s="256"/>
      <c r="C92" s="80"/>
      <c r="D92" s="80"/>
      <c r="E92" s="80" t="s">
        <v>2054</v>
      </c>
      <c r="F92" s="80"/>
      <c r="G92" s="632"/>
      <c r="H92" s="47"/>
      <c r="I92" s="48">
        <v>0.6</v>
      </c>
      <c r="J92" s="49">
        <v>0.4</v>
      </c>
      <c r="K92" s="49"/>
      <c r="L92" s="49"/>
      <c r="M92" s="49"/>
      <c r="N92" s="50">
        <f>SUM(I92:M92)</f>
        <v>1</v>
      </c>
      <c r="O92" s="51"/>
      <c r="P92" s="52">
        <v>8</v>
      </c>
      <c r="Q92" s="53">
        <v>8</v>
      </c>
      <c r="R92" s="53"/>
      <c r="S92" s="53"/>
      <c r="T92" s="53"/>
      <c r="U92" s="54">
        <f>ROUND(((P92*I92)+(Q92*J92)+(R92*K92)+(S92*L92)+(T92*M92)),3)</f>
        <v>8</v>
      </c>
      <c r="V92" s="55">
        <f>IF(U92&gt;=8,8,U92)</f>
        <v>8</v>
      </c>
      <c r="W92" s="57"/>
      <c r="X92" s="57"/>
      <c r="Y92" s="57">
        <v>3331838000</v>
      </c>
      <c r="Z92" s="57"/>
      <c r="AA92" s="57"/>
      <c r="AB92" s="476">
        <f>(((((W92*I92)+(X92*J92)+(Y92*K92)+(Z92*L92)+(AA92*M92))/$L$2)))</f>
        <v>0</v>
      </c>
      <c r="AC92" s="536">
        <f>ROUND(12*AB92,3)</f>
        <v>0</v>
      </c>
      <c r="AD92" s="488">
        <f>IF(AC92&gt;=12,12,AC92)</f>
        <v>0</v>
      </c>
      <c r="AE92" s="59"/>
      <c r="AF92" s="59">
        <v>0.3</v>
      </c>
      <c r="AG92" s="263">
        <v>19.8</v>
      </c>
      <c r="AH92" s="60">
        <f>V92+AD92+AG92+AE92+AF92</f>
        <v>28.1</v>
      </c>
      <c r="AI92" s="55">
        <f>IF(AH92&gt;=40,40,AH92)</f>
        <v>28.1</v>
      </c>
      <c r="AJ92" s="61"/>
      <c r="AK92" s="62"/>
      <c r="AL92" s="63"/>
      <c r="AM92" s="64">
        <f>100%+AL92</f>
        <v>1</v>
      </c>
      <c r="AN92" s="65">
        <f>ROUNDUP((($E$2*AM92-$AN$4)*AJ92+$AN$4),-3)</f>
        <v>0</v>
      </c>
      <c r="AO92" s="66"/>
    </row>
    <row r="93" spans="1:41" s="22" customFormat="1" ht="26.25" customHeight="1" x14ac:dyDescent="0.15">
      <c r="A93" s="177"/>
      <c r="B93" s="256"/>
      <c r="C93" s="843" t="s">
        <v>1171</v>
      </c>
      <c r="D93" s="844"/>
      <c r="E93" s="844"/>
      <c r="F93" s="845"/>
      <c r="G93" s="46"/>
      <c r="H93" s="47"/>
      <c r="I93" s="172"/>
      <c r="J93" s="217"/>
      <c r="K93" s="217"/>
      <c r="L93" s="217"/>
      <c r="M93" s="217"/>
      <c r="N93" s="50"/>
      <c r="O93" s="51"/>
      <c r="P93" s="234">
        <v>88</v>
      </c>
      <c r="Q93" s="54">
        <v>88</v>
      </c>
      <c r="R93" s="54"/>
      <c r="S93" s="54"/>
      <c r="T93" s="54"/>
      <c r="U93" s="496">
        <f>(I92*P93)+(J92*Q93)+(K92*R93)+(L92*S93)</f>
        <v>88</v>
      </c>
      <c r="V93" s="55"/>
      <c r="W93" s="57"/>
      <c r="X93" s="57"/>
      <c r="Y93" s="57"/>
      <c r="Z93" s="57"/>
      <c r="AA93" s="57"/>
      <c r="AB93" s="476"/>
      <c r="AC93" s="536"/>
      <c r="AD93" s="478"/>
      <c r="AE93" s="59"/>
      <c r="AF93" s="59"/>
      <c r="AG93" s="263"/>
      <c r="AH93" s="60"/>
      <c r="AI93" s="55"/>
      <c r="AJ93" s="61"/>
      <c r="AK93" s="62"/>
      <c r="AL93" s="63"/>
      <c r="AM93" s="64"/>
      <c r="AN93" s="65"/>
      <c r="AO93" s="66"/>
    </row>
    <row r="94" spans="1:41" s="22" customFormat="1" ht="48.75" customHeight="1" x14ac:dyDescent="0.15">
      <c r="A94" s="43"/>
      <c r="B94" s="44"/>
      <c r="C94" s="220" t="s">
        <v>1373</v>
      </c>
      <c r="D94" s="112" t="s">
        <v>1377</v>
      </c>
      <c r="E94" s="45"/>
      <c r="F94" s="80"/>
      <c r="G94" s="542"/>
      <c r="H94" s="47"/>
      <c r="I94" s="48">
        <v>0.5</v>
      </c>
      <c r="J94" s="49">
        <v>0.5</v>
      </c>
      <c r="K94" s="49"/>
      <c r="L94" s="49"/>
      <c r="M94" s="49"/>
      <c r="N94" s="50">
        <f>SUM(I94:M94)</f>
        <v>1</v>
      </c>
      <c r="O94" s="51"/>
      <c r="P94" s="52">
        <v>7.8</v>
      </c>
      <c r="Q94" s="53">
        <v>8</v>
      </c>
      <c r="R94" s="53"/>
      <c r="S94" s="53"/>
      <c r="T94" s="53"/>
      <c r="U94" s="54">
        <f>ROUND(((P94*I94)+(Q94*J94)+(R94*K94)+(S94*L94)+(T94*M94)),3)</f>
        <v>7.9</v>
      </c>
      <c r="V94" s="55">
        <f>IF(U94&gt;=8,8,U94)</f>
        <v>7.9</v>
      </c>
      <c r="W94" s="57"/>
      <c r="X94" s="57"/>
      <c r="Y94" s="57"/>
      <c r="Z94" s="57"/>
      <c r="AA94" s="57"/>
      <c r="AB94" s="476">
        <f>(((((W94*I94)+(X94*J94)+(Y94*K94)+(Z94*L94)+(AA94*M94))/$L$2)))</f>
        <v>0</v>
      </c>
      <c r="AC94" s="536">
        <f>12*AB94</f>
        <v>0</v>
      </c>
      <c r="AD94" s="488">
        <f>IF(AC94&gt;=12,12,AC94)</f>
        <v>0</v>
      </c>
      <c r="AE94" s="59"/>
      <c r="AF94" s="59">
        <v>0.3</v>
      </c>
      <c r="AG94" s="263">
        <v>19.8</v>
      </c>
      <c r="AH94" s="60">
        <f>V94+AD94+AG94+AE94+AF94</f>
        <v>28.000000000000004</v>
      </c>
      <c r="AI94" s="55">
        <f>IF(AH94&gt;=40,40,AH94)</f>
        <v>28.000000000000004</v>
      </c>
      <c r="AJ94" s="61"/>
      <c r="AK94" s="62"/>
      <c r="AL94" s="63"/>
      <c r="AM94" s="64">
        <f>100%+AL94</f>
        <v>1</v>
      </c>
      <c r="AN94" s="65">
        <f>ROUNDUP((($E$2*AM94-$AN$4)*AJ94+$AN$4),-3)</f>
        <v>0</v>
      </c>
      <c r="AO94" s="66"/>
    </row>
    <row r="95" spans="1:41" s="22" customFormat="1" ht="48.75" customHeight="1" x14ac:dyDescent="0.15">
      <c r="A95" s="43"/>
      <c r="B95" s="256" t="s">
        <v>1376</v>
      </c>
      <c r="C95" s="495" t="s">
        <v>1369</v>
      </c>
      <c r="D95" s="45"/>
      <c r="E95" s="45"/>
      <c r="F95" s="45"/>
      <c r="G95" s="46"/>
      <c r="H95" s="47"/>
      <c r="I95" s="48">
        <v>0.6</v>
      </c>
      <c r="J95" s="49">
        <v>0.4</v>
      </c>
      <c r="K95" s="49"/>
      <c r="L95" s="217"/>
      <c r="M95" s="49"/>
      <c r="N95" s="50">
        <f>SUM(I95:M95)</f>
        <v>1</v>
      </c>
      <c r="O95" s="51"/>
      <c r="P95" s="52">
        <v>8</v>
      </c>
      <c r="Q95" s="53">
        <v>8</v>
      </c>
      <c r="R95" s="53">
        <v>8</v>
      </c>
      <c r="S95" s="53"/>
      <c r="T95" s="53"/>
      <c r="U95" s="54">
        <f>ROUND(((P95*I95)+(Q95*J95)+(R95*K95)+(S95*L95)+(T95*M95)),3)</f>
        <v>8</v>
      </c>
      <c r="V95" s="55">
        <f>IF(U95&gt;=8,8,U95)</f>
        <v>8</v>
      </c>
      <c r="W95" s="57"/>
      <c r="X95" s="57"/>
      <c r="Y95" s="57"/>
      <c r="Z95" s="57"/>
      <c r="AA95" s="57"/>
      <c r="AB95" s="476">
        <f>(((((W95*I95)+(X95*J95)+(Y95*K95)+(Z95*L95)+(AA95*M95))/$L$2)))</f>
        <v>0</v>
      </c>
      <c r="AC95" s="536">
        <f>12*AB95</f>
        <v>0</v>
      </c>
      <c r="AD95" s="488">
        <f>IF(AC95&gt;=12,12,AC95)</f>
        <v>0</v>
      </c>
      <c r="AE95" s="182"/>
      <c r="AF95" s="59">
        <v>0.3</v>
      </c>
      <c r="AG95" s="263">
        <v>19.8</v>
      </c>
      <c r="AH95" s="60">
        <f>V95+AD95+AG95+AE95+AF95</f>
        <v>28.1</v>
      </c>
      <c r="AI95" s="55">
        <f>IF(AH95&gt;=40,40,AH95)</f>
        <v>28.1</v>
      </c>
      <c r="AJ95" s="61"/>
      <c r="AK95" s="62"/>
      <c r="AL95" s="63"/>
      <c r="AM95" s="64">
        <f>100%+AL95</f>
        <v>1</v>
      </c>
      <c r="AN95" s="65">
        <f>ROUNDUP((($E$2*AM95-$AN$4)*AJ95+$AN$4),-3)</f>
        <v>0</v>
      </c>
      <c r="AO95" s="66"/>
    </row>
    <row r="96" spans="1:41" s="22" customFormat="1" ht="26.25" customHeight="1" x14ac:dyDescent="0.15">
      <c r="A96" s="177"/>
      <c r="B96" s="241"/>
      <c r="C96" s="843" t="s">
        <v>1171</v>
      </c>
      <c r="D96" s="844"/>
      <c r="E96" s="844"/>
      <c r="F96" s="845"/>
      <c r="G96" s="46"/>
      <c r="H96" s="47"/>
      <c r="I96" s="172"/>
      <c r="J96" s="217"/>
      <c r="K96" s="217"/>
      <c r="L96" s="217"/>
      <c r="M96" s="217"/>
      <c r="N96" s="50"/>
      <c r="O96" s="51"/>
      <c r="P96" s="234">
        <v>88</v>
      </c>
      <c r="Q96" s="53">
        <v>88</v>
      </c>
      <c r="R96" s="53"/>
      <c r="S96" s="54"/>
      <c r="T96" s="54"/>
      <c r="U96" s="496">
        <f>(I95*P96)+(J95*Q96)+(K95*R96)+(L95*S96)</f>
        <v>88</v>
      </c>
      <c r="V96" s="55"/>
      <c r="W96" s="57"/>
      <c r="X96" s="57"/>
      <c r="Y96" s="57"/>
      <c r="Z96" s="57"/>
      <c r="AA96" s="57"/>
      <c r="AB96" s="476"/>
      <c r="AC96" s="536"/>
      <c r="AD96" s="478"/>
      <c r="AE96" s="59"/>
      <c r="AF96" s="59"/>
      <c r="AG96" s="263"/>
      <c r="AH96" s="60"/>
      <c r="AI96" s="55"/>
      <c r="AJ96" s="61"/>
      <c r="AK96" s="62"/>
      <c r="AL96" s="63"/>
      <c r="AM96" s="64"/>
      <c r="AN96" s="65"/>
      <c r="AO96" s="66"/>
    </row>
    <row r="97" spans="1:41" s="22" customFormat="1" ht="48.75" customHeight="1" x14ac:dyDescent="0.15">
      <c r="A97" s="43"/>
      <c r="B97" s="44"/>
      <c r="C97" s="80"/>
      <c r="D97" s="45"/>
      <c r="E97" s="80" t="s">
        <v>1365</v>
      </c>
      <c r="F97" s="638"/>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48" customHeight="1" x14ac:dyDescent="0.15">
      <c r="A98" s="43"/>
      <c r="B98" s="44"/>
      <c r="C98" s="80"/>
      <c r="D98" s="45"/>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26.25" customHeight="1" x14ac:dyDescent="0.15">
      <c r="A99" s="43"/>
      <c r="B99" s="44"/>
      <c r="C99" s="80"/>
      <c r="D99" s="45"/>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48" customHeight="1" x14ac:dyDescent="0.15">
      <c r="A100" s="43"/>
      <c r="B100" s="44"/>
      <c r="C100" s="80"/>
      <c r="D100" s="45"/>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58.5" customHeight="1" x14ac:dyDescent="0.15">
      <c r="A101" s="43"/>
      <c r="B101" s="44"/>
      <c r="C101" s="80"/>
      <c r="D101" s="45"/>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75" customHeight="1" x14ac:dyDescent="0.15">
      <c r="A102" s="43"/>
      <c r="B102" s="44"/>
      <c r="C102" s="80"/>
      <c r="D102" s="45"/>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48.75" customHeight="1" x14ac:dyDescent="0.15">
      <c r="A103" s="43"/>
      <c r="B103" s="44"/>
      <c r="C103" s="80"/>
      <c r="D103" s="45"/>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58.5" customHeight="1" x14ac:dyDescent="0.15">
      <c r="A104" s="43"/>
      <c r="B104" s="44"/>
      <c r="C104" s="80"/>
      <c r="D104" s="45"/>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58.5"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60"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48"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48.75"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59.2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48"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48"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60"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58.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60"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48.7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58.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5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26.2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48.7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8.7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41.2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41.2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56.2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48.7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26.2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60"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26.2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58.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48.7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7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48.7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48.7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48.7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58.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48.75"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48.7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58.5"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48.7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26.25"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52.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75"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48"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58.5"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60"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26.2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48"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48.7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48"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48"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26.2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58.5"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2.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58.5"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58.5"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59.25"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58.5"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1.2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60"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48"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58.5"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60"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48"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41.2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41.25"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48.7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48"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58.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58.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48"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58.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58.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48"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48.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58.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58.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75"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48.7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67.5"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48.75"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62.25"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67.5"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67.5"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48"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60"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48.7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7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26.25"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7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26.25"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48.7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48.7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48.75"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48.7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48.75"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48"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58.5"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56.25"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26.25"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27.75"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60"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58.5"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58.5"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48"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63"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8"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48"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8"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8"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8"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58.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8"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58.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58.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8.7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1.2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41.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52.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1.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1.25"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5.7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1.25"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1.25"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51.75"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41.25"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26.2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8"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8"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58.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1.2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56.2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30.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7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8.7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1.2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7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8.7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7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75"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75"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8.75"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75"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48.75"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1.25"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1.25"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8"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58.5"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48"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48"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68.2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2"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8.75"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58.5"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58.5"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6.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8"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8"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8"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8"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58.5"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1.25"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1.25"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66.75"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48"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48"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8.75"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48"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48"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72.75"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8.75"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42"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48"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48"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58.5"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72.7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6.5"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67.5"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48"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58.5"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58.5"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58.5"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48"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48"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54"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48"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8"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8"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72.75"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55.5" hidden="1"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3.75"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hidden="1"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8"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8"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1.25"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2"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2"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48"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8"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41.25"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2"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54"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48"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48"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55.5"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55.5"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8"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55.5"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2"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8"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48"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8"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48"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8"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2"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52.5"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52.5"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52.5"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2"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8"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8"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2"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8"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8"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8"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41.25"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1.25"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48"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8"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8"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2"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53.25"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55.5"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55.5"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2"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2"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2"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6.5"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2"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54"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2"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48"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8"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8"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8"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8"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2"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54"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8"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2"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6.5"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42"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8"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6.5"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8"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48"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2"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42"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8.75"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54"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42"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42"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42"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53.25"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8"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55.5"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57"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52.5"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2"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42"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42"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41.25"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52.5"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2"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59.25"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8"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51.75"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42"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8.75"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42"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2"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2"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52.5"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54"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55.5"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8.75"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2"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2"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2"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2"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2"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2"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8.75"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2"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1.25"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1.25"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1.25"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1.25"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1.25"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1.25"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8"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51.75"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8.75"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2"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8.75"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2"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2"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2"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1" s="22" customFormat="1" ht="54"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1" s="22" customFormat="1" ht="49.5"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1"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1" s="22" customFormat="1" ht="42"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1" s="22" customFormat="1" ht="48.75"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1"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1"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1"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1"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1"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1"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1" s="22" customFormat="1" ht="57"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1" s="22" customFormat="1" ht="42"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1" s="22" customFormat="1" ht="42"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row>
    <row r="543" spans="1:41" s="22" customFormat="1" ht="42"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row>
    <row r="544" spans="1:41" s="22" customFormat="1" ht="42"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row>
    <row r="545" spans="1:47" s="22" customFormat="1" ht="42"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row>
    <row r="546" spans="1:47" s="22" customFormat="1" ht="42"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7" s="22" customFormat="1" ht="50.25"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7" s="22" customFormat="1" ht="50.2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c r="AS548" s="22">
        <v>92.5</v>
      </c>
      <c r="AT548" s="173">
        <v>85</v>
      </c>
    </row>
    <row r="549" spans="1:47" s="22" customFormat="1" ht="50.25"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c r="AS549" s="22">
        <v>92.5</v>
      </c>
      <c r="AT549" s="173">
        <v>85</v>
      </c>
    </row>
    <row r="550" spans="1:47" s="22" customFormat="1" ht="50.25"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c r="AS550" s="176">
        <v>0.4</v>
      </c>
      <c r="AT550" s="176">
        <v>0.6</v>
      </c>
    </row>
    <row r="551" spans="1:47" s="22" customFormat="1" ht="74.25"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c r="AS551" s="178">
        <f>AS548*AS550</f>
        <v>37</v>
      </c>
      <c r="AT551" s="178">
        <f>AT548*AT550</f>
        <v>51</v>
      </c>
      <c r="AU551" s="178">
        <f>SUM(AS551:AT551)</f>
        <v>88</v>
      </c>
    </row>
    <row r="552" spans="1:47" s="22" customFormat="1" ht="42"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7" s="22" customFormat="1" ht="50.25"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7" s="22" customFormat="1" ht="50.25"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7"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7" s="22" customFormat="1" ht="72.75"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7"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7" s="22" customFormat="1" ht="42"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7"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7" s="22" customFormat="1" ht="42"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42"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42"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42"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42"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42"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24.95"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2"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50.25"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50.2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24.9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50.2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42"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42"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42"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48.75"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50.25"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8.75"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8.75"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50.25"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51"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50.25"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2"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8.75"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8.75"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42"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42"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42"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42"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42"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42"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5.75"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51.75"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42"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24.95"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24.95"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42"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42"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50.25"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48.75"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57"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63"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42"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48.75"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63"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42"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63"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63"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42"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63"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42"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34.5"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63"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34.5"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42"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63"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63"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48.75"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42"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63"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63"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63"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57"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42"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63"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63"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42"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42"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42"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63"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63"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63"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48.75"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42"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63"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37.5"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37.5"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53.25"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53.25"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42"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42"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42"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42"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8.75"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42"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63"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63"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42"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41.25"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42"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63"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41.25"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42"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63"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63"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24.95"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50.25"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42"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42"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42"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63"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24.95"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24.95"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42"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42"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42"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42"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71.25"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71.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42"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71.2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56.25"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71.25"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71.25"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55.5"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2"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2"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56.25"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2"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2"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2"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42"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42"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42"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42"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44.2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44.25"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44.2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44.25"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83" customFormat="1" ht="50.25"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58.5"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49.5"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42"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54"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51"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47.25"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42"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42"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63"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4"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68.25"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54"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51"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56.25"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42"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48.75"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51"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51"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42"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42"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42"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66"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56.2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51"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65.25"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51"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2"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51"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8.75"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8.75"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48.75"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42"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42"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42"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48.75"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8.75"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42"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2"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24.95"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51"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42"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42"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75"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47.25"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6.25"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48.75"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42"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1"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51"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1"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1"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51"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1"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1"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42"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54"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4"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51"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4"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42"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1"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51"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4"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42"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51"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56.25"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42"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56.25"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6.25"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49.5"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6.25"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56.25"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42"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6.25"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54"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51"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4"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42"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1"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42"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42"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42"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54"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1"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51"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54"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49.5"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54"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42"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54"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56.25"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42"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51"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54"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45.75"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72"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51"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54"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69"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42"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54"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54"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42"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42"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42"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54"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61.5"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61.5"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51"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54"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54"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60"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69"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24.95"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24.95"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42"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1"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42"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54"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54"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4"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4"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54"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54"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54"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49.5"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24.95"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54"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54"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45.75"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54"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54"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5.75"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54"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0.5"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40.5"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49.5"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1"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51"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42"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45.75"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42"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54"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54"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54"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54"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54"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54"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54"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42"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2"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45.75"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2"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40.5"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54"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42"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2"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54"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40.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42"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40.5"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54"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0.5"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40.5"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9.5"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42"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24.95"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24.95"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42"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51"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42"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42"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42"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42"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4"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46.5"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4"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54"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42"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51"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51"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42"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24.95"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51"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51"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51"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51"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54"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51"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24.9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9.5"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2"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2"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42"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5"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53.25"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2"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9.5"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2"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2"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9.5"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27"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59.25"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42"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2"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49.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5"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4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2"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4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5"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53.25"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2"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53.25"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6.5"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65.25"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55.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2"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42"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2"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53.2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42"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53.2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42"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2"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53.25"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53.2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9.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53.2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2"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9.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9.5"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9.5"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57.75"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9.5"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9.5"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9.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9.5"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22" customFormat="1" ht="42" customHeight="1" x14ac:dyDescent="0.15">
      <c r="A1003" s="43"/>
      <c r="B1003" s="44"/>
      <c r="C1003" s="80"/>
      <c r="D1003" s="67"/>
      <c r="E1003" s="220"/>
      <c r="F1003" s="117"/>
      <c r="G1003" s="46"/>
      <c r="H1003" s="47"/>
      <c r="I1003" s="48"/>
      <c r="J1003" s="49"/>
      <c r="K1003" s="49"/>
      <c r="L1003" s="49"/>
      <c r="M1003" s="49"/>
      <c r="N1003" s="50"/>
      <c r="O1003" s="51"/>
      <c r="P1003" s="52"/>
      <c r="Q1003" s="53"/>
      <c r="R1003" s="53"/>
      <c r="S1003" s="53"/>
      <c r="T1003" s="53"/>
      <c r="U1003" s="54"/>
      <c r="V1003" s="55"/>
      <c r="W1003" s="57"/>
      <c r="X1003" s="57"/>
      <c r="Y1003" s="57"/>
      <c r="Z1003" s="57"/>
      <c r="AA1003" s="57"/>
      <c r="AB1003" s="551"/>
      <c r="AC1003" s="536"/>
      <c r="AD1003" s="488"/>
      <c r="AE1003" s="59"/>
      <c r="AF1003" s="59"/>
      <c r="AG1003" s="263"/>
      <c r="AH1003" s="60"/>
      <c r="AI1003" s="55"/>
      <c r="AJ1003" s="61"/>
      <c r="AK1003" s="62"/>
      <c r="AL1003" s="63"/>
      <c r="AM1003" s="64"/>
      <c r="AN1003" s="65"/>
      <c r="AO1003" s="66"/>
    </row>
    <row r="1004" spans="1:41" s="22" customFormat="1" ht="42" customHeight="1" x14ac:dyDescent="0.15">
      <c r="A1004" s="43"/>
      <c r="B1004" s="44"/>
      <c r="C1004" s="80"/>
      <c r="D1004" s="67"/>
      <c r="E1004" s="220"/>
      <c r="F1004" s="117"/>
      <c r="G1004" s="46"/>
      <c r="H1004" s="47"/>
      <c r="I1004" s="48"/>
      <c r="J1004" s="49"/>
      <c r="K1004" s="49"/>
      <c r="L1004" s="49"/>
      <c r="M1004" s="49"/>
      <c r="N1004" s="50"/>
      <c r="O1004" s="51"/>
      <c r="P1004" s="52"/>
      <c r="Q1004" s="53"/>
      <c r="R1004" s="53"/>
      <c r="S1004" s="53"/>
      <c r="T1004" s="53"/>
      <c r="U1004" s="54"/>
      <c r="V1004" s="55"/>
      <c r="W1004" s="57"/>
      <c r="X1004" s="57"/>
      <c r="Y1004" s="57"/>
      <c r="Z1004" s="57"/>
      <c r="AA1004" s="57"/>
      <c r="AB1004" s="551"/>
      <c r="AC1004" s="536"/>
      <c r="AD1004" s="488"/>
      <c r="AE1004" s="59"/>
      <c r="AF1004" s="59"/>
      <c r="AG1004" s="263"/>
      <c r="AH1004" s="60"/>
      <c r="AI1004" s="55"/>
      <c r="AJ1004" s="61"/>
      <c r="AK1004" s="62"/>
      <c r="AL1004" s="63"/>
      <c r="AM1004" s="64"/>
      <c r="AN1004" s="65"/>
      <c r="AO1004" s="66"/>
    </row>
    <row r="1005" spans="1:41" s="22" customFormat="1" ht="42" customHeight="1" x14ac:dyDescent="0.15">
      <c r="A1005" s="43"/>
      <c r="B1005" s="44"/>
      <c r="C1005" s="80"/>
      <c r="D1005" s="67"/>
      <c r="E1005" s="220"/>
      <c r="F1005" s="117"/>
      <c r="G1005" s="46"/>
      <c r="H1005" s="47"/>
      <c r="I1005" s="48"/>
      <c r="J1005" s="49"/>
      <c r="K1005" s="49"/>
      <c r="L1005" s="49"/>
      <c r="M1005" s="49"/>
      <c r="N1005" s="50"/>
      <c r="O1005" s="51"/>
      <c r="P1005" s="52"/>
      <c r="Q1005" s="53"/>
      <c r="R1005" s="53"/>
      <c r="S1005" s="53"/>
      <c r="T1005" s="53"/>
      <c r="U1005" s="54"/>
      <c r="V1005" s="55"/>
      <c r="W1005" s="57"/>
      <c r="X1005" s="57"/>
      <c r="Y1005" s="57"/>
      <c r="Z1005" s="57"/>
      <c r="AA1005" s="57"/>
      <c r="AB1005" s="551"/>
      <c r="AC1005" s="536"/>
      <c r="AD1005" s="488"/>
      <c r="AE1005" s="59"/>
      <c r="AF1005" s="59"/>
      <c r="AG1005" s="263"/>
      <c r="AH1005" s="60"/>
      <c r="AI1005" s="55"/>
      <c r="AJ1005" s="61"/>
      <c r="AK1005" s="62"/>
      <c r="AL1005" s="63"/>
      <c r="AM1005" s="64"/>
      <c r="AN1005" s="65"/>
      <c r="AO1005" s="66"/>
    </row>
    <row r="1006" spans="1:41" s="22" customFormat="1" ht="49.5" customHeight="1" x14ac:dyDescent="0.15">
      <c r="A1006" s="43"/>
      <c r="B1006" s="44"/>
      <c r="C1006" s="80"/>
      <c r="D1006" s="67"/>
      <c r="E1006" s="220"/>
      <c r="F1006" s="117"/>
      <c r="G1006" s="46"/>
      <c r="H1006" s="47"/>
      <c r="I1006" s="48"/>
      <c r="J1006" s="49"/>
      <c r="K1006" s="49"/>
      <c r="L1006" s="49"/>
      <c r="M1006" s="49"/>
      <c r="N1006" s="50"/>
      <c r="O1006" s="51"/>
      <c r="P1006" s="52"/>
      <c r="Q1006" s="53"/>
      <c r="R1006" s="53"/>
      <c r="S1006" s="53"/>
      <c r="T1006" s="53"/>
      <c r="U1006" s="54"/>
      <c r="V1006" s="55"/>
      <c r="W1006" s="57"/>
      <c r="X1006" s="57"/>
      <c r="Y1006" s="57"/>
      <c r="Z1006" s="57"/>
      <c r="AA1006" s="57"/>
      <c r="AB1006" s="551"/>
      <c r="AC1006" s="536"/>
      <c r="AD1006" s="488"/>
      <c r="AE1006" s="59"/>
      <c r="AF1006" s="59"/>
      <c r="AG1006" s="263"/>
      <c r="AH1006" s="60"/>
      <c r="AI1006" s="55"/>
      <c r="AJ1006" s="61"/>
      <c r="AK1006" s="62"/>
      <c r="AL1006" s="63"/>
      <c r="AM1006" s="64"/>
      <c r="AN1006" s="65"/>
      <c r="AO1006" s="66"/>
    </row>
    <row r="1007" spans="1:41" s="22" customFormat="1" ht="45" customHeight="1" x14ac:dyDescent="0.15">
      <c r="A1007" s="43"/>
      <c r="B1007" s="44"/>
      <c r="C1007" s="80"/>
      <c r="D1007" s="67"/>
      <c r="E1007" s="220"/>
      <c r="F1007" s="117"/>
      <c r="G1007" s="46"/>
      <c r="H1007" s="47"/>
      <c r="I1007" s="48"/>
      <c r="J1007" s="49"/>
      <c r="K1007" s="49"/>
      <c r="L1007" s="49"/>
      <c r="M1007" s="49"/>
      <c r="N1007" s="50"/>
      <c r="O1007" s="51"/>
      <c r="P1007" s="52"/>
      <c r="Q1007" s="53"/>
      <c r="R1007" s="53"/>
      <c r="S1007" s="53"/>
      <c r="T1007" s="53"/>
      <c r="U1007" s="54"/>
      <c r="V1007" s="55"/>
      <c r="W1007" s="57"/>
      <c r="X1007" s="57"/>
      <c r="Y1007" s="57"/>
      <c r="Z1007" s="57"/>
      <c r="AA1007" s="57"/>
      <c r="AB1007" s="551"/>
      <c r="AC1007" s="536"/>
      <c r="AD1007" s="488"/>
      <c r="AE1007" s="59"/>
      <c r="AF1007" s="59"/>
      <c r="AG1007" s="263"/>
      <c r="AH1007" s="60"/>
      <c r="AI1007" s="55"/>
      <c r="AJ1007" s="61"/>
      <c r="AK1007" s="62"/>
      <c r="AL1007" s="63"/>
      <c r="AM1007" s="64"/>
      <c r="AN1007" s="65"/>
      <c r="AO1007" s="66"/>
    </row>
    <row r="1008" spans="1:41" s="22" customFormat="1" ht="45" customHeight="1" x14ac:dyDescent="0.15">
      <c r="A1008" s="43"/>
      <c r="B1008" s="44"/>
      <c r="C1008" s="80"/>
      <c r="D1008" s="67"/>
      <c r="E1008" s="220"/>
      <c r="F1008" s="117"/>
      <c r="G1008" s="46"/>
      <c r="H1008" s="47"/>
      <c r="I1008" s="48"/>
      <c r="J1008" s="49"/>
      <c r="K1008" s="49"/>
      <c r="L1008" s="49"/>
      <c r="M1008" s="49"/>
      <c r="N1008" s="50"/>
      <c r="O1008" s="51"/>
      <c r="P1008" s="52"/>
      <c r="Q1008" s="53"/>
      <c r="R1008" s="53"/>
      <c r="S1008" s="53"/>
      <c r="T1008" s="53"/>
      <c r="U1008" s="54"/>
      <c r="V1008" s="55"/>
      <c r="W1008" s="57"/>
      <c r="X1008" s="57"/>
      <c r="Y1008" s="57"/>
      <c r="Z1008" s="57"/>
      <c r="AA1008" s="57"/>
      <c r="AB1008" s="551"/>
      <c r="AC1008" s="536"/>
      <c r="AD1008" s="488"/>
      <c r="AE1008" s="59"/>
      <c r="AF1008" s="59"/>
      <c r="AG1008" s="263"/>
      <c r="AH1008" s="60"/>
      <c r="AI1008" s="55"/>
      <c r="AJ1008" s="61"/>
      <c r="AK1008" s="62"/>
      <c r="AL1008" s="63"/>
      <c r="AM1008" s="64"/>
      <c r="AN1008" s="65"/>
      <c r="AO1008" s="66"/>
    </row>
    <row r="1009" spans="1:41" s="22" customFormat="1" ht="45" customHeight="1" x14ac:dyDescent="0.15">
      <c r="A1009" s="43"/>
      <c r="B1009" s="44"/>
      <c r="C1009" s="80"/>
      <c r="D1009" s="67"/>
      <c r="E1009" s="220"/>
      <c r="F1009" s="117"/>
      <c r="G1009" s="46"/>
      <c r="H1009" s="47"/>
      <c r="I1009" s="48"/>
      <c r="J1009" s="49"/>
      <c r="K1009" s="49"/>
      <c r="L1009" s="49"/>
      <c r="M1009" s="49"/>
      <c r="N1009" s="50"/>
      <c r="O1009" s="51"/>
      <c r="P1009" s="52"/>
      <c r="Q1009" s="53"/>
      <c r="R1009" s="53"/>
      <c r="S1009" s="53"/>
      <c r="T1009" s="53"/>
      <c r="U1009" s="54"/>
      <c r="V1009" s="55"/>
      <c r="W1009" s="57"/>
      <c r="X1009" s="57"/>
      <c r="Y1009" s="57"/>
      <c r="Z1009" s="57"/>
      <c r="AA1009" s="57"/>
      <c r="AB1009" s="551"/>
      <c r="AC1009" s="536"/>
      <c r="AD1009" s="488"/>
      <c r="AE1009" s="59"/>
      <c r="AF1009" s="59"/>
      <c r="AG1009" s="263"/>
      <c r="AH1009" s="60"/>
      <c r="AI1009" s="55"/>
      <c r="AJ1009" s="61"/>
      <c r="AK1009" s="62"/>
      <c r="AL1009" s="63"/>
      <c r="AM1009" s="64"/>
      <c r="AN1009" s="65"/>
      <c r="AO1009" s="66"/>
    </row>
    <row r="1010" spans="1:41" s="22" customFormat="1" ht="45" customHeight="1" x14ac:dyDescent="0.15">
      <c r="A1010" s="43"/>
      <c r="B1010" s="44"/>
      <c r="C1010" s="80"/>
      <c r="D1010" s="67"/>
      <c r="E1010" s="220"/>
      <c r="F1010" s="117"/>
      <c r="G1010" s="46"/>
      <c r="H1010" s="47"/>
      <c r="I1010" s="48"/>
      <c r="J1010" s="49"/>
      <c r="K1010" s="49"/>
      <c r="L1010" s="49"/>
      <c r="M1010" s="49"/>
      <c r="N1010" s="50"/>
      <c r="O1010" s="51"/>
      <c r="P1010" s="52"/>
      <c r="Q1010" s="53"/>
      <c r="R1010" s="53"/>
      <c r="S1010" s="53"/>
      <c r="T1010" s="53"/>
      <c r="U1010" s="54"/>
      <c r="V1010" s="55"/>
      <c r="W1010" s="57"/>
      <c r="X1010" s="57"/>
      <c r="Y1010" s="57"/>
      <c r="Z1010" s="57"/>
      <c r="AA1010" s="57"/>
      <c r="AB1010" s="551"/>
      <c r="AC1010" s="536"/>
      <c r="AD1010" s="488"/>
      <c r="AE1010" s="59"/>
      <c r="AF1010" s="59"/>
      <c r="AG1010" s="263"/>
      <c r="AH1010" s="60"/>
      <c r="AI1010" s="55"/>
      <c r="AJ1010" s="61"/>
      <c r="AK1010" s="62"/>
      <c r="AL1010" s="63"/>
      <c r="AM1010" s="64"/>
      <c r="AN1010" s="65"/>
      <c r="AO1010" s="66"/>
    </row>
    <row r="1011" spans="1:41" s="470" customFormat="1" ht="14.25" x14ac:dyDescent="0.15">
      <c r="A1011" s="467"/>
      <c r="B1011" s="468"/>
      <c r="C1011" s="469"/>
      <c r="J1011" s="1"/>
      <c r="V1011" s="471"/>
      <c r="W1011" s="1"/>
      <c r="X1011" s="1"/>
      <c r="Y1011" s="1"/>
      <c r="Z1011" s="1"/>
      <c r="AA1011" s="1"/>
      <c r="AB1011" s="1"/>
      <c r="AC1011" s="1"/>
      <c r="AG1011" s="493"/>
      <c r="AH1011" s="872"/>
      <c r="AI1011" s="873"/>
      <c r="AM1011" s="472"/>
      <c r="AN1011" s="472"/>
      <c r="AO1011" s="472"/>
    </row>
  </sheetData>
  <mergeCells count="75">
    <mergeCell ref="C96:F96"/>
    <mergeCell ref="AH1011:AI1011"/>
    <mergeCell ref="C72:F72"/>
    <mergeCell ref="C74:F74"/>
    <mergeCell ref="C78:F78"/>
    <mergeCell ref="C87:F87"/>
    <mergeCell ref="C89:F89"/>
    <mergeCell ref="C76:F76"/>
    <mergeCell ref="C91:F91"/>
    <mergeCell ref="C80:F80"/>
    <mergeCell ref="C84:F84"/>
    <mergeCell ref="C64:F64"/>
    <mergeCell ref="C66:F66"/>
    <mergeCell ref="C68:F68"/>
    <mergeCell ref="C70:F70"/>
    <mergeCell ref="C93:F93"/>
    <mergeCell ref="C82:F82"/>
    <mergeCell ref="C62:F62"/>
    <mergeCell ref="C40:F40"/>
    <mergeCell ref="C42:F42"/>
    <mergeCell ref="C44:F44"/>
    <mergeCell ref="C46:F46"/>
    <mergeCell ref="C48:F48"/>
    <mergeCell ref="C50:F50"/>
    <mergeCell ref="C52:F52"/>
    <mergeCell ref="C54:F54"/>
    <mergeCell ref="C56:F56"/>
    <mergeCell ref="C58:F58"/>
    <mergeCell ref="C60:F60"/>
    <mergeCell ref="C38:F38"/>
    <mergeCell ref="C16:F16"/>
    <mergeCell ref="C18:F18"/>
    <mergeCell ref="C20:F20"/>
    <mergeCell ref="C22:F22"/>
    <mergeCell ref="C24:F24"/>
    <mergeCell ref="C26:F26"/>
    <mergeCell ref="C28:F28"/>
    <mergeCell ref="C30:F30"/>
    <mergeCell ref="C32:F32"/>
    <mergeCell ref="C34:F34"/>
    <mergeCell ref="C36:F36"/>
    <mergeCell ref="AO3:AO4"/>
    <mergeCell ref="C6:F6"/>
    <mergeCell ref="C8:F8"/>
    <mergeCell ref="C10:F10"/>
    <mergeCell ref="C12:F12"/>
    <mergeCell ref="AL3:AL4"/>
    <mergeCell ref="AM3:AM4"/>
    <mergeCell ref="C14:F14"/>
    <mergeCell ref="P3:T3"/>
    <mergeCell ref="U3:AH3"/>
    <mergeCell ref="AJ3:AJ4"/>
    <mergeCell ref="AK3:AK4"/>
    <mergeCell ref="O3:O4"/>
    <mergeCell ref="A3:A4"/>
    <mergeCell ref="B3:B4"/>
    <mergeCell ref="C3:H3"/>
    <mergeCell ref="I3:M3"/>
    <mergeCell ref="N3:N4"/>
    <mergeCell ref="AE1:AG1"/>
    <mergeCell ref="A2:C2"/>
    <mergeCell ref="E2:F2"/>
    <mergeCell ref="H2:J2"/>
    <mergeCell ref="L2:M2"/>
    <mergeCell ref="P2:T2"/>
    <mergeCell ref="X2:Y2"/>
    <mergeCell ref="Z2:AA2"/>
    <mergeCell ref="AC2:AD2"/>
    <mergeCell ref="AE2:AG2"/>
    <mergeCell ref="A1:C1"/>
    <mergeCell ref="E1:F1"/>
    <mergeCell ref="H1:J1"/>
    <mergeCell ref="L1:N1"/>
    <mergeCell ref="Z1:AA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tabColor rgb="FFFFFF00"/>
    <pageSetUpPr fitToPage="1"/>
  </sheetPr>
  <dimension ref="A1:AU1005"/>
  <sheetViews>
    <sheetView showZeros="0" view="pageBreakPreview" zoomScale="80" zoomScaleNormal="100" zoomScaleSheetLayoutView="80" workbookViewId="0">
      <pane xSplit="20" ySplit="2" topLeftCell="U27" activePane="bottomRight" state="frozen"/>
      <selection activeCell="B7" sqref="B7:B74"/>
      <selection pane="topRight" activeCell="B7" sqref="B7:B74"/>
      <selection pane="bottomLeft" activeCell="B7" sqref="B7:B74"/>
      <selection pane="bottomRight" activeCell="R41" sqref="R41"/>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6.777343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2279</v>
      </c>
      <c r="B1" s="888"/>
      <c r="C1" s="889"/>
      <c r="D1" s="3" t="s">
        <v>1567</v>
      </c>
      <c r="E1" s="809">
        <v>10981071000</v>
      </c>
      <c r="F1" s="810"/>
      <c r="G1" s="4" t="s">
        <v>1</v>
      </c>
      <c r="H1" s="811">
        <v>12597056000</v>
      </c>
      <c r="I1" s="812"/>
      <c r="J1" s="813"/>
      <c r="K1" s="5" t="s">
        <v>2</v>
      </c>
      <c r="L1" s="811">
        <v>0</v>
      </c>
      <c r="M1" s="812"/>
      <c r="N1" s="814"/>
      <c r="O1" s="6" t="s">
        <v>2732</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11166203000</v>
      </c>
      <c r="F2" s="837"/>
      <c r="G2" s="10" t="s">
        <v>8</v>
      </c>
      <c r="H2" s="836">
        <f>E2</f>
        <v>11166203000</v>
      </c>
      <c r="I2" s="838"/>
      <c r="J2" s="837"/>
      <c r="K2" s="11" t="s">
        <v>9</v>
      </c>
      <c r="L2" s="839">
        <f>H2*3</f>
        <v>33498609000</v>
      </c>
      <c r="M2" s="840"/>
      <c r="N2" s="12" t="s">
        <v>1089</v>
      </c>
      <c r="O2" s="13" t="s">
        <v>10</v>
      </c>
      <c r="P2" s="841">
        <v>46036.5625</v>
      </c>
      <c r="Q2" s="841"/>
      <c r="R2" s="841"/>
      <c r="S2" s="841"/>
      <c r="T2" s="841"/>
      <c r="U2" s="670" t="s">
        <v>2731</v>
      </c>
      <c r="V2" s="14"/>
      <c r="W2" s="15"/>
      <c r="X2" s="846" t="s">
        <v>11</v>
      </c>
      <c r="Y2" s="846"/>
      <c r="Z2" s="816">
        <v>2963575000</v>
      </c>
      <c r="AA2" s="817"/>
      <c r="AB2" s="668"/>
      <c r="AC2" s="818">
        <f>H1</f>
        <v>12597056000</v>
      </c>
      <c r="AD2" s="819"/>
      <c r="AE2" s="874">
        <f>Z2/AC2</f>
        <v>0.23525933360937668</v>
      </c>
      <c r="AF2" s="875"/>
      <c r="AG2" s="876"/>
      <c r="AI2" s="16"/>
      <c r="AJ2" s="17"/>
      <c r="AK2" s="17"/>
      <c r="AL2" s="17" t="s">
        <v>2243</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2260</v>
      </c>
      <c r="C5" s="174" t="s">
        <v>1493</v>
      </c>
      <c r="D5" s="77" t="s">
        <v>2254</v>
      </c>
      <c r="E5" s="80"/>
      <c r="F5" s="104"/>
      <c r="G5" s="83" t="s">
        <v>2269</v>
      </c>
      <c r="H5" s="47" t="s">
        <v>1735</v>
      </c>
      <c r="I5" s="48">
        <v>0.6</v>
      </c>
      <c r="J5" s="49">
        <v>0.4</v>
      </c>
      <c r="K5" s="49"/>
      <c r="L5" s="49"/>
      <c r="M5" s="49"/>
      <c r="N5" s="50">
        <f>SUM(I5:M5)</f>
        <v>1</v>
      </c>
      <c r="O5" s="51"/>
      <c r="P5" s="52">
        <v>8</v>
      </c>
      <c r="Q5" s="53">
        <v>8</v>
      </c>
      <c r="R5" s="53"/>
      <c r="S5" s="53"/>
      <c r="T5" s="53"/>
      <c r="U5" s="54">
        <f>ROUND(((P5*I5)+(Q5*J5)+(R5*K5)+(S5*L5)+(T5*M5)),3)</f>
        <v>8</v>
      </c>
      <c r="V5" s="55">
        <f>IF(U5&gt;=8,8,U5)</f>
        <v>8</v>
      </c>
      <c r="W5" s="57">
        <v>59183685000</v>
      </c>
      <c r="X5" s="57">
        <v>11982826000</v>
      </c>
      <c r="Y5" s="57"/>
      <c r="Z5" s="57"/>
      <c r="AA5" s="57"/>
      <c r="AB5" s="476">
        <f>(((((W5*I5)+(X5*J5)+(Y5*K5)+(Z5*L5)+(AA5*M5))/$L$2)))</f>
        <v>1.203134774939461</v>
      </c>
      <c r="AC5" s="536">
        <f>ROUND(12*AB5,3)</f>
        <v>14.438000000000001</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674">
        <v>93.38</v>
      </c>
      <c r="Q6" s="53">
        <v>88</v>
      </c>
      <c r="R6" s="53"/>
      <c r="S6" s="53"/>
      <c r="T6" s="54"/>
      <c r="U6" s="496">
        <f>(I5*P6)+(J5*Q6)+(K5*R6)+(L5*S6)</f>
        <v>91.228000000000009</v>
      </c>
      <c r="V6" s="55"/>
      <c r="W6" s="57"/>
      <c r="X6" s="57"/>
      <c r="Y6" s="57"/>
      <c r="Z6" s="57"/>
      <c r="AA6" s="57"/>
      <c r="AB6" s="476"/>
      <c r="AC6" s="536"/>
      <c r="AD6" s="478"/>
      <c r="AE6" s="59"/>
      <c r="AF6" s="59"/>
      <c r="AG6" s="263"/>
      <c r="AH6" s="60"/>
      <c r="AI6" s="55"/>
      <c r="AJ6" s="61"/>
      <c r="AK6" s="62"/>
      <c r="AL6" s="63"/>
      <c r="AM6" s="64"/>
      <c r="AN6" s="65"/>
      <c r="AO6" s="66"/>
    </row>
    <row r="7" spans="1:41" s="22" customFormat="1" ht="65.25" customHeight="1" x14ac:dyDescent="0.15">
      <c r="A7" s="43">
        <v>2</v>
      </c>
      <c r="B7" s="256" t="s">
        <v>105</v>
      </c>
      <c r="C7" s="67" t="s">
        <v>2253</v>
      </c>
      <c r="D7" s="45" t="s">
        <v>2258</v>
      </c>
      <c r="E7" s="80" t="s">
        <v>2056</v>
      </c>
      <c r="F7" s="117"/>
      <c r="G7" s="46"/>
      <c r="H7" s="47" t="s">
        <v>1735</v>
      </c>
      <c r="I7" s="48">
        <v>0.5</v>
      </c>
      <c r="J7" s="49">
        <v>0.36</v>
      </c>
      <c r="K7" s="49">
        <v>0.14000000000000001</v>
      </c>
      <c r="L7" s="49"/>
      <c r="M7" s="49"/>
      <c r="N7" s="50">
        <f>SUM(I7:M7)</f>
        <v>1</v>
      </c>
      <c r="O7" s="51"/>
      <c r="P7" s="52">
        <v>8</v>
      </c>
      <c r="Q7" s="52">
        <v>8</v>
      </c>
      <c r="R7" s="53">
        <v>8</v>
      </c>
      <c r="S7" s="53"/>
      <c r="T7" s="53"/>
      <c r="U7" s="54">
        <f>ROUND(((P7*I7)+(Q7*J7)+(R7*K7)+(S7*L7)+(T7*M7)),3)</f>
        <v>8</v>
      </c>
      <c r="V7" s="55">
        <f>IF(U7&gt;=8,8,U7)</f>
        <v>8</v>
      </c>
      <c r="W7" s="57">
        <v>39588420000</v>
      </c>
      <c r="X7" s="57">
        <v>7163013000</v>
      </c>
      <c r="Y7" s="57">
        <v>816103333000</v>
      </c>
      <c r="Z7" s="57"/>
      <c r="AA7" s="57"/>
      <c r="AB7" s="476">
        <f>(((((W7*I7)+(X7*J7)+(Y7*K7)+(Z7*L7)+(AA7*M7))/$L$2)))</f>
        <v>4.078598048653304</v>
      </c>
      <c r="AC7" s="536">
        <f>ROUND(12*AB7,3)</f>
        <v>48.942999999999998</v>
      </c>
      <c r="AD7" s="488">
        <f>IF(AC7&gt;=12,12,AC7)</f>
        <v>12</v>
      </c>
      <c r="AE7" s="59"/>
      <c r="AF7" s="59">
        <v>0.3</v>
      </c>
      <c r="AG7" s="699">
        <v>20</v>
      </c>
      <c r="AH7" s="60">
        <f>V7+AD7+AG7+AE7+AF7</f>
        <v>40.299999999999997</v>
      </c>
      <c r="AI7" s="55">
        <f>IF(AH7&gt;=40,40,AH7)</f>
        <v>40</v>
      </c>
      <c r="AJ7" s="61"/>
      <c r="AK7" s="62"/>
      <c r="AL7" s="63"/>
      <c r="AM7" s="64"/>
      <c r="AN7" s="65"/>
      <c r="AO7" s="66"/>
    </row>
    <row r="8" spans="1:41" s="22" customFormat="1" ht="26.25" customHeight="1" x14ac:dyDescent="0.15">
      <c r="A8" s="177"/>
      <c r="B8" s="241"/>
      <c r="C8" s="843" t="s">
        <v>1171</v>
      </c>
      <c r="D8" s="844"/>
      <c r="E8" s="844"/>
      <c r="F8" s="845"/>
      <c r="G8" s="46"/>
      <c r="H8" s="47"/>
      <c r="I8" s="172"/>
      <c r="J8" s="217"/>
      <c r="K8" s="217"/>
      <c r="L8" s="217"/>
      <c r="M8" s="217"/>
      <c r="N8" s="50"/>
      <c r="O8" s="51"/>
      <c r="P8" s="54">
        <v>88</v>
      </c>
      <c r="Q8" s="676">
        <v>92.92</v>
      </c>
      <c r="R8" s="676">
        <v>89.67</v>
      </c>
      <c r="S8" s="54"/>
      <c r="T8" s="54"/>
      <c r="U8" s="496">
        <f>(I7*P8)+(J7*Q8)+(K7*R8)+(L7*S8)</f>
        <v>90.004999999999995</v>
      </c>
      <c r="V8" s="55"/>
      <c r="W8" s="57"/>
      <c r="X8" s="57"/>
      <c r="Y8" s="57"/>
      <c r="Z8" s="57"/>
      <c r="AA8" s="57"/>
      <c r="AB8" s="476"/>
      <c r="AC8" s="536"/>
      <c r="AD8" s="478"/>
      <c r="AE8" s="59"/>
      <c r="AF8" s="59"/>
      <c r="AG8" s="263"/>
      <c r="AH8" s="60"/>
      <c r="AI8" s="55"/>
      <c r="AJ8" s="61"/>
      <c r="AK8" s="62"/>
      <c r="AL8" s="63"/>
      <c r="AM8" s="64"/>
      <c r="AN8" s="65"/>
      <c r="AO8" s="66"/>
    </row>
    <row r="9" spans="1:41" s="22" customFormat="1" ht="54" customHeight="1" x14ac:dyDescent="0.15">
      <c r="A9" s="43">
        <v>3</v>
      </c>
      <c r="B9" s="256" t="s">
        <v>105</v>
      </c>
      <c r="C9" s="71" t="s">
        <v>2245</v>
      </c>
      <c r="D9" s="117" t="s">
        <v>1480</v>
      </c>
      <c r="E9" s="117" t="s">
        <v>2263</v>
      </c>
      <c r="F9" s="80"/>
      <c r="G9" s="542"/>
      <c r="H9" s="47" t="s">
        <v>1735</v>
      </c>
      <c r="I9" s="48">
        <v>0.5</v>
      </c>
      <c r="J9" s="49">
        <v>0.25</v>
      </c>
      <c r="K9" s="49">
        <v>0.25</v>
      </c>
      <c r="L9" s="49"/>
      <c r="M9" s="49"/>
      <c r="N9" s="50">
        <f>SUM(I9:M9)</f>
        <v>1</v>
      </c>
      <c r="O9" s="51"/>
      <c r="P9" s="52">
        <v>8</v>
      </c>
      <c r="Q9" s="53">
        <v>8</v>
      </c>
      <c r="R9" s="53">
        <v>8</v>
      </c>
      <c r="S9" s="53"/>
      <c r="T9" s="53"/>
      <c r="U9" s="54">
        <f>ROUND(((P9*I9)+(Q9*J9)+(R9*K9)+(S9*L9)+(T9*M9)),3)</f>
        <v>8</v>
      </c>
      <c r="V9" s="55">
        <f>IF(U9&gt;=8,8,U9)</f>
        <v>8</v>
      </c>
      <c r="W9" s="57">
        <v>23278347000</v>
      </c>
      <c r="X9" s="57">
        <v>328448752000</v>
      </c>
      <c r="Y9" s="57">
        <v>39361754000</v>
      </c>
      <c r="Z9" s="57"/>
      <c r="AA9" s="57"/>
      <c r="AB9" s="476">
        <f>(((((W9*I9)+(X9*J9)+(Y9*K9)+(Z9*L9)+(AA9*M9))/$L$2)))</f>
        <v>3.0924209420158313</v>
      </c>
      <c r="AC9" s="536">
        <f>ROUND(12*AB9,3)</f>
        <v>37.109000000000002</v>
      </c>
      <c r="AD9" s="488">
        <f>IF(AC9&gt;=12,12,AC9)</f>
        <v>12</v>
      </c>
      <c r="AE9" s="59"/>
      <c r="AF9" s="59">
        <v>0.3</v>
      </c>
      <c r="AG9" s="699">
        <v>20</v>
      </c>
      <c r="AH9" s="60">
        <f>V9+AD9+AG9+AE9+AF9</f>
        <v>40.299999999999997</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46"/>
      <c r="H10" s="47"/>
      <c r="I10" s="172"/>
      <c r="J10" s="217"/>
      <c r="K10" s="217"/>
      <c r="L10" s="217"/>
      <c r="M10" s="217"/>
      <c r="N10" s="50"/>
      <c r="O10" s="51"/>
      <c r="P10" s="234">
        <v>88</v>
      </c>
      <c r="Q10" s="676">
        <v>93.38</v>
      </c>
      <c r="R10" s="676">
        <v>90.73</v>
      </c>
      <c r="S10" s="54"/>
      <c r="T10" s="54"/>
      <c r="U10" s="496">
        <f>(I9*P10)+(J9*Q10)+(K9*R10)+(L9*S10)</f>
        <v>90.027500000000003</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48.75" customHeight="1" x14ac:dyDescent="0.15">
      <c r="A11" s="43">
        <v>4</v>
      </c>
      <c r="B11" s="256" t="s">
        <v>105</v>
      </c>
      <c r="C11" s="665" t="s">
        <v>536</v>
      </c>
      <c r="D11" s="73" t="s">
        <v>2256</v>
      </c>
      <c r="E11" s="45"/>
      <c r="F11" s="45"/>
      <c r="G11" s="46"/>
      <c r="H11" s="47" t="s">
        <v>1735</v>
      </c>
      <c r="I11" s="48">
        <v>0.51</v>
      </c>
      <c r="J11" s="49">
        <v>0.49</v>
      </c>
      <c r="K11" s="49"/>
      <c r="L11" s="49"/>
      <c r="M11" s="49"/>
      <c r="N11" s="50">
        <f>SUM(I11:M11)</f>
        <v>1</v>
      </c>
      <c r="O11" s="51"/>
      <c r="P11" s="52">
        <v>8</v>
      </c>
      <c r="Q11" s="53">
        <v>8</v>
      </c>
      <c r="R11" s="53"/>
      <c r="S11" s="53"/>
      <c r="T11" s="53"/>
      <c r="U11" s="54">
        <f>ROUND(((P11*I11)+(Q11*J11)+(R11*K11)+(S11*L11)+(T11*M11)),3)</f>
        <v>8</v>
      </c>
      <c r="V11" s="55">
        <f>IF(U11&gt;=8,8,U11)</f>
        <v>8</v>
      </c>
      <c r="W11" s="57">
        <v>618668065000</v>
      </c>
      <c r="X11" s="57">
        <v>18685183000</v>
      </c>
      <c r="Y11" s="57"/>
      <c r="Z11" s="57"/>
      <c r="AA11" s="57"/>
      <c r="AB11" s="476">
        <f>(((((W11*I11)+(X11*J11)+(Y11*K11)+(Z11*L11)+(AA11*M11))/$L$2)))</f>
        <v>9.6922368573572708</v>
      </c>
      <c r="AC11" s="536">
        <f>ROUND(12*AB11,3)</f>
        <v>116.307</v>
      </c>
      <c r="AD11" s="488">
        <f>IF(AC11&gt;=12,12,AC11)</f>
        <v>12</v>
      </c>
      <c r="AE11" s="182"/>
      <c r="AF11" s="59">
        <v>0.3</v>
      </c>
      <c r="AG11" s="699">
        <v>20</v>
      </c>
      <c r="AH11" s="60">
        <f>V11+AD11+AG11+AE11+AF11</f>
        <v>40.299999999999997</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217"/>
      <c r="N12" s="50"/>
      <c r="O12" s="51"/>
      <c r="P12" s="53">
        <v>88</v>
      </c>
      <c r="Q12" s="676">
        <v>92.52</v>
      </c>
      <c r="R12" s="53"/>
      <c r="S12" s="54"/>
      <c r="T12" s="54"/>
      <c r="U12" s="496">
        <f>(I11*P12)+(J11*Q12)+(K11*R12)+(L11*S12)</f>
        <v>90.214799999999997</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52.5" customHeight="1" x14ac:dyDescent="0.15">
      <c r="A13" s="43">
        <v>5</v>
      </c>
      <c r="B13" s="256" t="s">
        <v>105</v>
      </c>
      <c r="C13" s="45" t="s">
        <v>1475</v>
      </c>
      <c r="D13" s="67" t="s">
        <v>2274</v>
      </c>
      <c r="E13" s="77" t="s">
        <v>2252</v>
      </c>
      <c r="F13" s="80" t="s">
        <v>2570</v>
      </c>
      <c r="G13" s="83"/>
      <c r="H13" s="47" t="s">
        <v>1735</v>
      </c>
      <c r="I13" s="48">
        <v>0.5</v>
      </c>
      <c r="J13" s="49">
        <v>0.25</v>
      </c>
      <c r="K13" s="49">
        <v>0.15</v>
      </c>
      <c r="L13" s="49">
        <v>0.1</v>
      </c>
      <c r="M13" s="49"/>
      <c r="N13" s="50">
        <f>SUM(I13:M13)</f>
        <v>1</v>
      </c>
      <c r="O13" s="51"/>
      <c r="P13" s="52">
        <v>8</v>
      </c>
      <c r="Q13" s="53">
        <v>8</v>
      </c>
      <c r="R13" s="53">
        <v>8</v>
      </c>
      <c r="S13" s="53">
        <v>8</v>
      </c>
      <c r="T13" s="53"/>
      <c r="U13" s="54">
        <f>ROUND(((P13*I13)+(Q13*J13)+(R13*K13)+(S13*L13)+(T13*M13)),3)</f>
        <v>8</v>
      </c>
      <c r="V13" s="55">
        <f>IF(U13&gt;=8,8,U13)</f>
        <v>8</v>
      </c>
      <c r="W13" s="57">
        <v>122548884000</v>
      </c>
      <c r="X13" s="57">
        <v>4867826000</v>
      </c>
      <c r="Y13" s="57">
        <v>4082442000</v>
      </c>
      <c r="Z13" s="57">
        <v>8792286000</v>
      </c>
      <c r="AA13" s="57"/>
      <c r="AB13" s="476">
        <f>(((((W13*I13)+(X13*J13)+(Y13*K13)+(Z13*L13)+(AA13*M13))/$L$2)))</f>
        <v>1.9100194100596835</v>
      </c>
      <c r="AC13" s="536">
        <f>ROUND(12*AB13,3)</f>
        <v>22.92</v>
      </c>
      <c r="AD13" s="488">
        <f>IF(AC13&gt;=12,12,AC13)</f>
        <v>12</v>
      </c>
      <c r="AE13" s="59"/>
      <c r="AF13" s="59">
        <v>0.3</v>
      </c>
      <c r="AG13" s="699">
        <v>20</v>
      </c>
      <c r="AH13" s="60">
        <f>V13+AD13+AG13+AE13+AF13</f>
        <v>40.299999999999997</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2262</v>
      </c>
      <c r="D14" s="844"/>
      <c r="E14" s="844"/>
      <c r="F14" s="845"/>
      <c r="G14" s="46"/>
      <c r="H14" s="47"/>
      <c r="I14" s="172"/>
      <c r="J14" s="217"/>
      <c r="K14" s="217"/>
      <c r="L14" s="217"/>
      <c r="M14" s="217"/>
      <c r="N14" s="50"/>
      <c r="O14" s="51"/>
      <c r="P14" s="674">
        <v>94.48</v>
      </c>
      <c r="Q14" s="54">
        <v>88</v>
      </c>
      <c r="R14" s="54">
        <v>88</v>
      </c>
      <c r="S14" s="54">
        <v>88</v>
      </c>
      <c r="T14" s="54"/>
      <c r="U14" s="496">
        <f>(I13*P14)+(J13*Q14)+(K13*R14)+(L13*S14)</f>
        <v>91.240000000000009</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48.75" customHeight="1" x14ac:dyDescent="0.15">
      <c r="A15" s="43">
        <v>6</v>
      </c>
      <c r="B15" s="256" t="s">
        <v>105</v>
      </c>
      <c r="C15" s="45" t="s">
        <v>1372</v>
      </c>
      <c r="D15" s="67" t="s">
        <v>2259</v>
      </c>
      <c r="E15" s="80" t="s">
        <v>1051</v>
      </c>
      <c r="F15" s="80"/>
      <c r="G15" s="83" t="s">
        <v>2268</v>
      </c>
      <c r="H15" s="47" t="s">
        <v>1735</v>
      </c>
      <c r="I15" s="48">
        <v>0.5</v>
      </c>
      <c r="J15" s="49">
        <v>0.4</v>
      </c>
      <c r="K15" s="49">
        <v>0.1</v>
      </c>
      <c r="L15" s="49"/>
      <c r="M15" s="49"/>
      <c r="N15" s="50">
        <f>SUM(I15:M15)</f>
        <v>1</v>
      </c>
      <c r="O15" s="51"/>
      <c r="P15" s="52">
        <v>8</v>
      </c>
      <c r="Q15" s="53">
        <v>8</v>
      </c>
      <c r="R15" s="53">
        <v>8</v>
      </c>
      <c r="S15" s="53"/>
      <c r="T15" s="53"/>
      <c r="U15" s="54">
        <f>ROUND(((P15*I15)+(Q15*J15)+(R15*K15)+(S15*L15)+(T15*M15)),3)</f>
        <v>8</v>
      </c>
      <c r="V15" s="55">
        <f>IF(U15&gt;=8,8,U15)</f>
        <v>8</v>
      </c>
      <c r="W15" s="57">
        <v>19935836000</v>
      </c>
      <c r="X15" s="57">
        <v>31962666000</v>
      </c>
      <c r="Y15" s="57">
        <v>172249167000</v>
      </c>
      <c r="Z15" s="57"/>
      <c r="AA15" s="57"/>
      <c r="AB15" s="476">
        <f>(((((W15*I15)+(X15*J15)+(Y15*K15)+(Z15*L15)+(AA15*M15))/$L$2)))</f>
        <v>1.1934197357269372</v>
      </c>
      <c r="AC15" s="536">
        <f>ROUND(12*AB15,3)</f>
        <v>14.321</v>
      </c>
      <c r="AD15" s="488">
        <f>IF(AC15&gt;=12,12,AC15)</f>
        <v>12</v>
      </c>
      <c r="AE15" s="59"/>
      <c r="AF15" s="59">
        <v>0.3</v>
      </c>
      <c r="AG15" s="699">
        <v>20</v>
      </c>
      <c r="AH15" s="60">
        <f>V15+AD15+AG15+AE15+AF15</f>
        <v>40.299999999999997</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1171</v>
      </c>
      <c r="D16" s="844"/>
      <c r="E16" s="844"/>
      <c r="F16" s="845"/>
      <c r="G16" s="46"/>
      <c r="H16" s="47"/>
      <c r="I16" s="172"/>
      <c r="J16" s="217"/>
      <c r="K16" s="217"/>
      <c r="L16" s="217"/>
      <c r="M16" s="217"/>
      <c r="N16" s="50"/>
      <c r="O16" s="51"/>
      <c r="P16" s="676">
        <v>92.23</v>
      </c>
      <c r="Q16" s="54">
        <v>88</v>
      </c>
      <c r="R16" s="54">
        <v>88</v>
      </c>
      <c r="S16" s="54"/>
      <c r="T16" s="54"/>
      <c r="U16" s="496">
        <f>(I15*P16)+(J15*Q16)+(K15*R16)+(L15*S16)</f>
        <v>90.114999999999995</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105</v>
      </c>
      <c r="C17" s="45" t="s">
        <v>48</v>
      </c>
      <c r="D17" s="67" t="s">
        <v>2283</v>
      </c>
      <c r="E17" s="67" t="s">
        <v>2291</v>
      </c>
      <c r="F17" s="117"/>
      <c r="G17" s="80"/>
      <c r="H17" s="47"/>
      <c r="I17" s="48">
        <v>0.6</v>
      </c>
      <c r="J17" s="49">
        <v>0.3</v>
      </c>
      <c r="K17" s="49">
        <v>0.1</v>
      </c>
      <c r="L17" s="217"/>
      <c r="M17" s="217"/>
      <c r="N17" s="50">
        <f>SUM(I17:M17)</f>
        <v>0.99999999999999989</v>
      </c>
      <c r="O17" s="51"/>
      <c r="P17" s="52">
        <v>8</v>
      </c>
      <c r="Q17" s="53">
        <v>8</v>
      </c>
      <c r="R17" s="53">
        <v>8</v>
      </c>
      <c r="S17" s="53"/>
      <c r="T17" s="53"/>
      <c r="U17" s="54">
        <f>ROUND(((P17*I17)+(Q17*J17)+(R17*K17)+(S17*L17)+(T17*M17)),3)</f>
        <v>8</v>
      </c>
      <c r="V17" s="55">
        <f>IF(U17&gt;=8,8,U17)</f>
        <v>8</v>
      </c>
      <c r="W17" s="72">
        <v>57539030000</v>
      </c>
      <c r="X17" s="57">
        <v>7924612000</v>
      </c>
      <c r="Y17" s="57">
        <v>31621000</v>
      </c>
      <c r="Z17" s="57"/>
      <c r="AA17" s="57"/>
      <c r="AB17" s="476">
        <f>(((((W17*I17)+(X17*J17)+(Y17*K17)+(Z17*L17)+(AA17*M17))/$L$2)))</f>
        <v>1.1016566001292769</v>
      </c>
      <c r="AC17" s="536">
        <f>ROUND(12*AB17,3)</f>
        <v>13.22</v>
      </c>
      <c r="AD17" s="488">
        <f>IF(AC17&gt;=12,12,AC17)</f>
        <v>12</v>
      </c>
      <c r="AE17" s="59"/>
      <c r="AF17" s="59">
        <v>0.3</v>
      </c>
      <c r="AG17" s="263">
        <v>19.8</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1171</v>
      </c>
      <c r="D18" s="844"/>
      <c r="E18" s="844"/>
      <c r="F18" s="845"/>
      <c r="G18" s="46"/>
      <c r="H18" s="47"/>
      <c r="I18" s="172"/>
      <c r="J18" s="217"/>
      <c r="K18" s="217"/>
      <c r="L18" s="217"/>
      <c r="M18" s="217"/>
      <c r="N18" s="50"/>
      <c r="O18" s="51"/>
      <c r="P18" s="234">
        <v>88</v>
      </c>
      <c r="Q18" s="234">
        <v>88</v>
      </c>
      <c r="R18" s="54">
        <v>88</v>
      </c>
      <c r="S18" s="54"/>
      <c r="T18" s="54"/>
      <c r="U18" s="496">
        <f>(I17*P18)+(J17*Q18)+(K17*R18)+(L17*S18)</f>
        <v>87.999999999999986</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48.75" customHeight="1" x14ac:dyDescent="0.15">
      <c r="A19" s="43">
        <v>8</v>
      </c>
      <c r="B19" s="256" t="s">
        <v>105</v>
      </c>
      <c r="C19" s="706" t="s">
        <v>1346</v>
      </c>
      <c r="D19" s="71" t="s">
        <v>2247</v>
      </c>
      <c r="E19" s="80" t="s">
        <v>2255</v>
      </c>
      <c r="F19" s="706"/>
      <c r="G19" s="83"/>
      <c r="H19" s="175"/>
      <c r="I19" s="48">
        <v>0.5</v>
      </c>
      <c r="J19" s="49">
        <v>0.4</v>
      </c>
      <c r="K19" s="49">
        <v>0.1</v>
      </c>
      <c r="L19" s="49"/>
      <c r="M19" s="49"/>
      <c r="N19" s="50">
        <f>SUM(I19:M19)</f>
        <v>1</v>
      </c>
      <c r="O19" s="51"/>
      <c r="P19" s="52">
        <v>8</v>
      </c>
      <c r="Q19" s="52">
        <v>8</v>
      </c>
      <c r="R19" s="53">
        <v>8</v>
      </c>
      <c r="S19" s="53"/>
      <c r="T19" s="53"/>
      <c r="U19" s="54">
        <f>ROUND(((P19*I19)+(Q19*J19)+(R19*K19)+(S19*L19)+(T19*M19)),3)</f>
        <v>8</v>
      </c>
      <c r="V19" s="55">
        <f>IF(U19&gt;=8,8,U19)</f>
        <v>8</v>
      </c>
      <c r="W19" s="57">
        <v>130509297000</v>
      </c>
      <c r="X19" s="57">
        <v>3482331000</v>
      </c>
      <c r="Y19" s="57">
        <v>14977246000</v>
      </c>
      <c r="Z19" s="57"/>
      <c r="AA19" s="57"/>
      <c r="AB19" s="476">
        <f>(((((W19*I19)+(X19*J19)+(Y19*K19)+(Z19*L19)+(AA19*M19))/$L$2)))</f>
        <v>2.0342726917407226</v>
      </c>
      <c r="AC19" s="536">
        <f>ROUND(12*AB19,3)</f>
        <v>24.411000000000001</v>
      </c>
      <c r="AD19" s="488">
        <f>IF(AC19&gt;=12,12,AC19)</f>
        <v>12</v>
      </c>
      <c r="AE19" s="59"/>
      <c r="AF19" s="59">
        <v>0.3</v>
      </c>
      <c r="AG19" s="263">
        <v>19.8</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41"/>
      <c r="C20" s="843" t="s">
        <v>1171</v>
      </c>
      <c r="D20" s="844"/>
      <c r="E20" s="844"/>
      <c r="F20" s="845"/>
      <c r="G20" s="46"/>
      <c r="H20" s="47"/>
      <c r="I20" s="172"/>
      <c r="J20" s="217"/>
      <c r="K20" s="217"/>
      <c r="L20" s="217"/>
      <c r="M20" s="217"/>
      <c r="N20" s="50"/>
      <c r="O20" s="51"/>
      <c r="P20" s="234">
        <v>88</v>
      </c>
      <c r="Q20" s="53">
        <v>88</v>
      </c>
      <c r="R20" s="54">
        <v>88</v>
      </c>
      <c r="S20" s="54"/>
      <c r="T20" s="54"/>
      <c r="U20" s="496">
        <f>(I19*P20)+(J19*Q20)+(K19*R20)+(L19*S20)</f>
        <v>88</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48.75" customHeight="1" x14ac:dyDescent="0.15">
      <c r="A21" s="43">
        <v>9</v>
      </c>
      <c r="B21" s="256" t="s">
        <v>105</v>
      </c>
      <c r="C21" s="664" t="s">
        <v>2267</v>
      </c>
      <c r="D21" s="67" t="s">
        <v>2249</v>
      </c>
      <c r="E21" s="664" t="s">
        <v>2264</v>
      </c>
      <c r="F21" s="664"/>
      <c r="G21" s="46"/>
      <c r="H21" s="47"/>
      <c r="I21" s="48">
        <v>0.5</v>
      </c>
      <c r="J21" s="49">
        <v>0.4</v>
      </c>
      <c r="K21" s="49">
        <v>0.1</v>
      </c>
      <c r="L21" s="217"/>
      <c r="M21" s="49"/>
      <c r="N21" s="50">
        <f>SUM(I21:M21)</f>
        <v>1</v>
      </c>
      <c r="O21" s="51"/>
      <c r="P21" s="52">
        <v>8</v>
      </c>
      <c r="Q21" s="53">
        <v>8</v>
      </c>
      <c r="R21" s="53">
        <v>8</v>
      </c>
      <c r="S21" s="53"/>
      <c r="T21" s="53"/>
      <c r="U21" s="54">
        <f>ROUND(((P21*I21)+(Q21*J21)+(R21*K21)+(S21*L21)+(T21*M21)),3)</f>
        <v>8</v>
      </c>
      <c r="V21" s="55">
        <f>IF(U21&gt;=8,8,U21)</f>
        <v>8</v>
      </c>
      <c r="W21" s="57">
        <v>103344394000</v>
      </c>
      <c r="X21" s="57">
        <v>5383000000</v>
      </c>
      <c r="Y21" s="57">
        <v>3664456000</v>
      </c>
      <c r="Z21" s="57"/>
      <c r="AA21" s="57"/>
      <c r="AB21" s="476">
        <f>(((((W21*I21)+(X21*J21)+(Y21*K21)+(Z21*L21)+(AA21*M21))/$L$2)))</f>
        <v>1.6177341154673019</v>
      </c>
      <c r="AC21" s="536">
        <f>ROUND(12*AB21,3)</f>
        <v>19.413</v>
      </c>
      <c r="AD21" s="488">
        <f>IF(AC21&gt;=12,12,AC21)</f>
        <v>12</v>
      </c>
      <c r="AE21" s="182"/>
      <c r="AF21" s="59">
        <v>0.3</v>
      </c>
      <c r="AG21" s="263">
        <v>19.8</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1171</v>
      </c>
      <c r="D22" s="844"/>
      <c r="E22" s="844"/>
      <c r="F22" s="845"/>
      <c r="G22" s="46"/>
      <c r="H22" s="47"/>
      <c r="I22" s="172"/>
      <c r="J22" s="217"/>
      <c r="K22" s="217"/>
      <c r="L22" s="217"/>
      <c r="M22" s="217"/>
      <c r="N22" s="50"/>
      <c r="O22" s="51"/>
      <c r="P22" s="53">
        <v>88</v>
      </c>
      <c r="Q22" s="53">
        <v>88</v>
      </c>
      <c r="R22" s="54">
        <v>88</v>
      </c>
      <c r="S22" s="54"/>
      <c r="T22" s="54"/>
      <c r="U22" s="496">
        <f>(I21*P22)+(J21*Q22)+(K21*R22)+(L21*S22)</f>
        <v>88</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48.75" customHeight="1" x14ac:dyDescent="0.15">
      <c r="A23" s="43">
        <v>10</v>
      </c>
      <c r="B23" s="256" t="s">
        <v>105</v>
      </c>
      <c r="C23" s="80" t="s">
        <v>1349</v>
      </c>
      <c r="D23" s="71" t="s">
        <v>2251</v>
      </c>
      <c r="E23" s="67" t="s">
        <v>2273</v>
      </c>
      <c r="F23" s="80"/>
      <c r="G23" s="80" t="s">
        <v>2278</v>
      </c>
      <c r="H23" s="175"/>
      <c r="I23" s="48">
        <v>0.5</v>
      </c>
      <c r="J23" s="49">
        <v>0.35</v>
      </c>
      <c r="K23" s="49">
        <v>0.15</v>
      </c>
      <c r="L23" s="49"/>
      <c r="M23" s="49"/>
      <c r="N23" s="50">
        <f>SUM(I23:M23)</f>
        <v>1</v>
      </c>
      <c r="O23" s="51"/>
      <c r="P23" s="52">
        <v>8</v>
      </c>
      <c r="Q23" s="52">
        <v>8</v>
      </c>
      <c r="R23" s="53">
        <v>8</v>
      </c>
      <c r="S23" s="53"/>
      <c r="T23" s="53"/>
      <c r="U23" s="54">
        <f>ROUND(((P23*I23)+(Q23*J23)+(R23*K23)+(S23*L23)+(T23*M23)),3)</f>
        <v>8</v>
      </c>
      <c r="V23" s="55">
        <f>IF(U23&gt;=8,8,U23)</f>
        <v>8</v>
      </c>
      <c r="W23" s="57">
        <v>75890281000</v>
      </c>
      <c r="X23" s="57">
        <v>24024444000</v>
      </c>
      <c r="Y23" s="57">
        <v>3212639000</v>
      </c>
      <c r="Z23" s="57"/>
      <c r="AA23" s="57"/>
      <c r="AB23" s="476">
        <f>(((((W23*I23)+(X23*J23)+(Y23*K23)+(Z23*L23)+(AA23*M23))/$L$2)))</f>
        <v>1.3981354195930942</v>
      </c>
      <c r="AC23" s="536">
        <f>ROUND(12*AB23,3)</f>
        <v>16.777999999999999</v>
      </c>
      <c r="AD23" s="488">
        <f>IF(AC23&gt;=12,12,AC23)</f>
        <v>12</v>
      </c>
      <c r="AE23" s="59"/>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217"/>
      <c r="N24" s="50"/>
      <c r="O24" s="51"/>
      <c r="P24" s="234">
        <v>88</v>
      </c>
      <c r="Q24" s="54">
        <v>88</v>
      </c>
      <c r="R24" s="54">
        <v>88</v>
      </c>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 customHeight="1" x14ac:dyDescent="0.15">
      <c r="A25" s="43">
        <v>11</v>
      </c>
      <c r="B25" s="256" t="s">
        <v>105</v>
      </c>
      <c r="C25" s="73" t="s">
        <v>1367</v>
      </c>
      <c r="D25" s="71" t="s">
        <v>2248</v>
      </c>
      <c r="E25" s="80" t="s">
        <v>2266</v>
      </c>
      <c r="F25" s="45"/>
      <c r="G25" s="80"/>
      <c r="H25" s="175"/>
      <c r="I25" s="48">
        <v>0.5</v>
      </c>
      <c r="J25" s="49">
        <v>0.4</v>
      </c>
      <c r="K25" s="49">
        <v>0.1</v>
      </c>
      <c r="L25" s="49"/>
      <c r="M25" s="49"/>
      <c r="N25" s="50">
        <f>SUM(I25:M25)</f>
        <v>1</v>
      </c>
      <c r="O25" s="51"/>
      <c r="P25" s="52">
        <v>8</v>
      </c>
      <c r="Q25" s="52">
        <v>8</v>
      </c>
      <c r="R25" s="53">
        <v>8</v>
      </c>
      <c r="S25" s="53"/>
      <c r="T25" s="53"/>
      <c r="U25" s="54">
        <f>ROUND(((P25*I25)+(Q25*J25)+(R25*K25)+(S25*L25)+(T25*M25)),3)</f>
        <v>8</v>
      </c>
      <c r="V25" s="55">
        <f>IF(U25&gt;=8,8,U25)</f>
        <v>8</v>
      </c>
      <c r="W25" s="57">
        <v>227887155000</v>
      </c>
      <c r="X25" s="57">
        <v>7707037000</v>
      </c>
      <c r="Y25" s="57">
        <v>3530749000</v>
      </c>
      <c r="Z25" s="57"/>
      <c r="AA25" s="57"/>
      <c r="AB25" s="551">
        <f>(((((W25*I25)+(X25*J25)+(Y25*K25)+(Z25*L25)+(AA25*M25))/$L$2)))</f>
        <v>3.5040101874080802</v>
      </c>
      <c r="AC25" s="536">
        <f>ROUND(12*AB25,3)</f>
        <v>42.048000000000002</v>
      </c>
      <c r="AD25" s="488">
        <f>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1171</v>
      </c>
      <c r="D26" s="844"/>
      <c r="E26" s="844"/>
      <c r="F26" s="845"/>
      <c r="G26" s="46"/>
      <c r="H26" s="47"/>
      <c r="I26" s="172"/>
      <c r="J26" s="217"/>
      <c r="K26" s="217"/>
      <c r="L26" s="217"/>
      <c r="M26" s="217"/>
      <c r="N26" s="50"/>
      <c r="O26" s="51"/>
      <c r="P26" s="234">
        <v>88</v>
      </c>
      <c r="Q26" s="54">
        <v>88</v>
      </c>
      <c r="R26" s="54">
        <v>88</v>
      </c>
      <c r="S26" s="54"/>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51" customHeight="1" x14ac:dyDescent="0.15">
      <c r="A27" s="43">
        <v>12</v>
      </c>
      <c r="B27" s="256" t="s">
        <v>105</v>
      </c>
      <c r="C27" s="80" t="s">
        <v>1361</v>
      </c>
      <c r="D27" s="67" t="s">
        <v>2246</v>
      </c>
      <c r="E27" s="174"/>
      <c r="F27" s="117"/>
      <c r="G27" s="46"/>
      <c r="H27" s="175"/>
      <c r="I27" s="48">
        <v>0.5</v>
      </c>
      <c r="J27" s="49">
        <v>0.5</v>
      </c>
      <c r="K27" s="49"/>
      <c r="L27" s="49"/>
      <c r="M27" s="49"/>
      <c r="N27" s="50">
        <f>SUM(I27:M27)</f>
        <v>1</v>
      </c>
      <c r="O27" s="51"/>
      <c r="P27" s="52">
        <v>8</v>
      </c>
      <c r="Q27" s="53">
        <v>8</v>
      </c>
      <c r="R27" s="53"/>
      <c r="S27" s="53"/>
      <c r="T27" s="53"/>
      <c r="U27" s="54">
        <f>ROUND(((P27*I27)+(Q27*J27)+(R27*K27)+(S27*L27)+(T27*M27)),3)</f>
        <v>8</v>
      </c>
      <c r="V27" s="55">
        <f>IF(U27&gt;=8,8,U27)</f>
        <v>8</v>
      </c>
      <c r="W27" s="57">
        <v>44048635000</v>
      </c>
      <c r="X27" s="57">
        <v>32775215000</v>
      </c>
      <c r="Y27" s="57"/>
      <c r="Z27" s="57"/>
      <c r="AA27" s="57"/>
      <c r="AB27" s="476">
        <f>(((((W27*I27)+(X27*J27)+(Y27*K27)+(Z27*L27)+(AA27*M27))/$L$2)))</f>
        <v>1.1466722394353748</v>
      </c>
      <c r="AC27" s="536">
        <f>ROUND(12*AB27,3)</f>
        <v>13.76</v>
      </c>
      <c r="AD27" s="488">
        <f>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53">
        <v>88</v>
      </c>
      <c r="Q28" s="54">
        <v>88</v>
      </c>
      <c r="R28" s="54"/>
      <c r="S28" s="54"/>
      <c r="T28" s="54"/>
      <c r="U28" s="496">
        <f>(I27*P28)+(J27*Q28)+(K27*R28)+(L27*S28)</f>
        <v>88</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53.25" customHeight="1" x14ac:dyDescent="0.15">
      <c r="A29" s="43">
        <v>13</v>
      </c>
      <c r="B29" s="256" t="s">
        <v>105</v>
      </c>
      <c r="C29" s="80" t="s">
        <v>1352</v>
      </c>
      <c r="D29" s="67" t="s">
        <v>2270</v>
      </c>
      <c r="E29" s="71" t="s">
        <v>2277</v>
      </c>
      <c r="F29" s="174"/>
      <c r="G29" s="46"/>
      <c r="H29" s="175"/>
      <c r="I29" s="48">
        <v>0.5</v>
      </c>
      <c r="J29" s="49">
        <v>0.35</v>
      </c>
      <c r="K29" s="49">
        <v>0.15</v>
      </c>
      <c r="L29" s="49"/>
      <c r="M29" s="49"/>
      <c r="N29" s="50">
        <f>SUM(I29:M29)</f>
        <v>1</v>
      </c>
      <c r="O29" s="51"/>
      <c r="P29" s="52">
        <v>8</v>
      </c>
      <c r="Q29" s="52">
        <v>8</v>
      </c>
      <c r="R29" s="52">
        <v>8</v>
      </c>
      <c r="S29" s="53"/>
      <c r="T29" s="53"/>
      <c r="U29" s="54">
        <f>ROUND(((P29*I29)+(Q29*J29)+(R29*K29)+(S29*L29)+(T29*M29)),3)</f>
        <v>8</v>
      </c>
      <c r="V29" s="55">
        <f>IF(U29&gt;=8,8,U29)</f>
        <v>8</v>
      </c>
      <c r="W29" s="57">
        <v>233566701000</v>
      </c>
      <c r="X29" s="57">
        <v>7572983000</v>
      </c>
      <c r="Y29" s="57">
        <v>3754511000</v>
      </c>
      <c r="Z29" s="57"/>
      <c r="AA29" s="57"/>
      <c r="AB29" s="476">
        <f>(((((W29*I29)+(X29*J29)+(Y29*K29)+(Z29*L29)+(AA29*M29))/$L$2)))</f>
        <v>3.5821508648314322</v>
      </c>
      <c r="AC29" s="536">
        <f>ROUND(12*AB29,3)</f>
        <v>42.985999999999997</v>
      </c>
      <c r="AD29" s="488">
        <f>IF(AC29&gt;=12,12,AC29)</f>
        <v>12</v>
      </c>
      <c r="AE29" s="59"/>
      <c r="AF29" s="59">
        <v>0.3</v>
      </c>
      <c r="AG29" s="263">
        <v>19.8</v>
      </c>
      <c r="AH29" s="60">
        <f>V29+AD29+AG29+AE29+AF29</f>
        <v>40.099999999999994</v>
      </c>
      <c r="AI29" s="55">
        <f>IF(AH29&gt;=40,40,AH29)</f>
        <v>40</v>
      </c>
      <c r="AJ29" s="61"/>
      <c r="AK29" s="62"/>
      <c r="AL29" s="63"/>
      <c r="AM29" s="64"/>
      <c r="AN29" s="65"/>
      <c r="AO29" s="66"/>
    </row>
    <row r="30" spans="1:41" s="22" customFormat="1" ht="26.25" customHeight="1" x14ac:dyDescent="0.15">
      <c r="A30" s="177"/>
      <c r="B30" s="241"/>
      <c r="C30" s="843" t="s">
        <v>1171</v>
      </c>
      <c r="D30" s="844"/>
      <c r="E30" s="844"/>
      <c r="F30" s="845"/>
      <c r="G30" s="46"/>
      <c r="H30" s="47"/>
      <c r="I30" s="172"/>
      <c r="J30" s="217"/>
      <c r="K30" s="217"/>
      <c r="L30" s="217"/>
      <c r="M30" s="217"/>
      <c r="N30" s="50"/>
      <c r="O30" s="51"/>
      <c r="P30" s="5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75" customHeight="1" x14ac:dyDescent="0.15">
      <c r="A31" s="43">
        <v>14</v>
      </c>
      <c r="B31" s="256" t="s">
        <v>105</v>
      </c>
      <c r="C31" s="117" t="s">
        <v>1368</v>
      </c>
      <c r="D31" s="590" t="s">
        <v>2250</v>
      </c>
      <c r="E31" s="174" t="s">
        <v>363</v>
      </c>
      <c r="F31" s="80"/>
      <c r="G31" s="46"/>
      <c r="H31" s="175" t="s">
        <v>1495</v>
      </c>
      <c r="I31" s="48">
        <v>0.5</v>
      </c>
      <c r="J31" s="49">
        <v>0.4</v>
      </c>
      <c r="K31" s="49">
        <v>0.1</v>
      </c>
      <c r="L31" s="49"/>
      <c r="M31" s="49"/>
      <c r="N31" s="50">
        <f>SUM(I31:M31)</f>
        <v>1</v>
      </c>
      <c r="O31" s="51"/>
      <c r="P31" s="52">
        <v>8</v>
      </c>
      <c r="Q31" s="581">
        <v>7.8</v>
      </c>
      <c r="R31" s="53">
        <v>8</v>
      </c>
      <c r="S31" s="53"/>
      <c r="T31" s="53"/>
      <c r="U31" s="54">
        <f>ROUND(((P31*I31)+(Q31*J31)+(R31*K31)+(S31*L31)+(T31*M31)),3)</f>
        <v>7.92</v>
      </c>
      <c r="V31" s="55">
        <f>IF(U31&gt;=8,8,U31)</f>
        <v>7.92</v>
      </c>
      <c r="W31" s="57">
        <v>139068887000</v>
      </c>
      <c r="X31" s="57">
        <v>9733078000</v>
      </c>
      <c r="Y31" s="57">
        <v>34748832000</v>
      </c>
      <c r="Z31" s="57"/>
      <c r="AA31" s="57"/>
      <c r="AB31" s="476">
        <f>(((((W31*I31)+(X31*J31)+(Y31*K31)+(Z31*L31)+(AA31*M31))/$L$2)))</f>
        <v>2.2956940659834562</v>
      </c>
      <c r="AC31" s="536">
        <f>ROUND(12*AB31,3)</f>
        <v>27.547999999999998</v>
      </c>
      <c r="AD31" s="488">
        <f>IF(AC31&gt;=12,12,AC31)</f>
        <v>12</v>
      </c>
      <c r="AE31" s="59"/>
      <c r="AF31" s="59">
        <v>0.3</v>
      </c>
      <c r="AG31" s="263">
        <v>19.8</v>
      </c>
      <c r="AH31" s="60">
        <f>V31+AD31+AG31+AE31+AF31</f>
        <v>40.019999999999996</v>
      </c>
      <c r="AI31" s="55">
        <f>IF(AH31&gt;=40,40,AH31)</f>
        <v>40</v>
      </c>
      <c r="AJ31" s="61"/>
      <c r="AK31" s="62"/>
      <c r="AL31" s="63"/>
      <c r="AM31" s="64"/>
      <c r="AN31" s="65"/>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54">
        <v>88</v>
      </c>
      <c r="Q32" s="54">
        <v>88</v>
      </c>
      <c r="R32" s="54">
        <v>88</v>
      </c>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256" t="s">
        <v>105</v>
      </c>
      <c r="C33" s="117" t="s">
        <v>201</v>
      </c>
      <c r="D33" s="713" t="s">
        <v>2286</v>
      </c>
      <c r="E33" s="590" t="s">
        <v>2276</v>
      </c>
      <c r="F33" s="590" t="s">
        <v>2261</v>
      </c>
      <c r="G33" s="174" t="s">
        <v>2265</v>
      </c>
      <c r="H33" s="175" t="s">
        <v>1495</v>
      </c>
      <c r="I33" s="48">
        <v>0.5</v>
      </c>
      <c r="J33" s="49">
        <v>0.105</v>
      </c>
      <c r="K33" s="49">
        <v>0.16</v>
      </c>
      <c r="L33" s="49">
        <v>0.13500000000000001</v>
      </c>
      <c r="M33" s="49">
        <v>0.1</v>
      </c>
      <c r="N33" s="50">
        <f>SUM(I33:M33)</f>
        <v>1</v>
      </c>
      <c r="O33" s="51"/>
      <c r="P33" s="52">
        <v>8</v>
      </c>
      <c r="Q33" s="581">
        <v>7.8</v>
      </c>
      <c r="R33" s="581">
        <v>7.8</v>
      </c>
      <c r="S33" s="581">
        <v>7.8</v>
      </c>
      <c r="T33" s="53">
        <v>8</v>
      </c>
      <c r="U33" s="54">
        <f>ROUND(((P33*I33)+(Q33*J33)+(R33*K33)+(S33*L33)+(T33*M33)),3)</f>
        <v>7.92</v>
      </c>
      <c r="V33" s="55">
        <f>IF(U33&gt;=8,8,U33)</f>
        <v>7.92</v>
      </c>
      <c r="W33" s="57">
        <v>101360213000</v>
      </c>
      <c r="X33" s="57">
        <v>155000000</v>
      </c>
      <c r="Y33" s="57"/>
      <c r="Z33" s="57">
        <v>1645572000</v>
      </c>
      <c r="AA33" s="57">
        <v>8139504000</v>
      </c>
      <c r="AB33" s="476">
        <f>(((((W33*I33)+(X33*J33)+(Y33*K33)+(Z33*L33)+(AA33*M33))/$L$2)))</f>
        <v>1.5443173810590165</v>
      </c>
      <c r="AC33" s="536">
        <f>ROUND(12*AB33,3)</f>
        <v>18.532</v>
      </c>
      <c r="AD33" s="488">
        <f>IF(AC33&gt;=12,12,AC33)</f>
        <v>12</v>
      </c>
      <c r="AE33" s="59"/>
      <c r="AF33" s="59">
        <v>0.3</v>
      </c>
      <c r="AG33" s="263">
        <v>19.8</v>
      </c>
      <c r="AH33" s="60">
        <f>V33+AD33+AG33+AE33+AF33</f>
        <v>40.019999999999996</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1171</v>
      </c>
      <c r="D34" s="844"/>
      <c r="E34" s="844"/>
      <c r="F34" s="845"/>
      <c r="G34" s="46"/>
      <c r="H34" s="47"/>
      <c r="I34" s="172"/>
      <c r="J34" s="217"/>
      <c r="K34" s="217"/>
      <c r="L34" s="217"/>
      <c r="M34" s="217"/>
      <c r="N34" s="50"/>
      <c r="O34" s="51"/>
      <c r="P34" s="234">
        <v>88</v>
      </c>
      <c r="Q34" s="54">
        <v>88</v>
      </c>
      <c r="R34" s="54">
        <v>88</v>
      </c>
      <c r="S34" s="54">
        <v>88</v>
      </c>
      <c r="T34" s="54">
        <v>88</v>
      </c>
      <c r="U34" s="496">
        <f>(I33*P34)+(J33*Q34)+(K33*R34)+(L33*S34)+(M33*T34)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105</v>
      </c>
      <c r="C35" s="45" t="s">
        <v>1358</v>
      </c>
      <c r="D35" s="588" t="s">
        <v>2271</v>
      </c>
      <c r="E35" s="666" t="s">
        <v>2272</v>
      </c>
      <c r="F35" s="590" t="s">
        <v>2275</v>
      </c>
      <c r="G35" s="80" t="s">
        <v>1489</v>
      </c>
      <c r="H35" s="175" t="s">
        <v>1495</v>
      </c>
      <c r="I35" s="48">
        <v>0.5</v>
      </c>
      <c r="J35" s="49">
        <v>0.13</v>
      </c>
      <c r="K35" s="49">
        <v>0.13</v>
      </c>
      <c r="L35" s="49">
        <v>0.14000000000000001</v>
      </c>
      <c r="M35" s="49">
        <v>0.1</v>
      </c>
      <c r="N35" s="50">
        <f>SUM(I35:M35)</f>
        <v>1</v>
      </c>
      <c r="O35" s="51"/>
      <c r="P35" s="52">
        <v>8</v>
      </c>
      <c r="Q35" s="581">
        <v>7.8</v>
      </c>
      <c r="R35" s="581">
        <v>7.8</v>
      </c>
      <c r="S35" s="581">
        <v>7.8</v>
      </c>
      <c r="T35" s="53">
        <v>8</v>
      </c>
      <c r="U35" s="54">
        <f>ROUND(((P35*I35)+(Q35*J35)+(R35*K35)+(S35*L35)+(T35*M35)),3)</f>
        <v>7.92</v>
      </c>
      <c r="V35" s="55">
        <f>IF(U35&gt;=8,8,U35)</f>
        <v>7.92</v>
      </c>
      <c r="W35" s="57">
        <v>56329120000</v>
      </c>
      <c r="X35" s="57">
        <v>762692000</v>
      </c>
      <c r="Y35" s="57">
        <v>1397789000</v>
      </c>
      <c r="Z35" s="57"/>
      <c r="AA35" s="57">
        <v>57131058000</v>
      </c>
      <c r="AB35" s="476">
        <f>(((((W35*I35)+(X35*J35)+(Y35*K35)+(Z35*L35)+(AA35*M35))/$L$2)))</f>
        <v>1.0196999024646067</v>
      </c>
      <c r="AC35" s="536">
        <f>ROUND(12*AB35,3)</f>
        <v>12.236000000000001</v>
      </c>
      <c r="AD35" s="488">
        <f>IF(AC35&gt;=12,12,AC35)</f>
        <v>12</v>
      </c>
      <c r="AE35" s="182"/>
      <c r="AF35" s="59">
        <v>0.3</v>
      </c>
      <c r="AG35" s="263">
        <v>19.8</v>
      </c>
      <c r="AH35" s="60">
        <f>V35+AD35+AG35+AE35+AF35</f>
        <v>40.019999999999996</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1171</v>
      </c>
      <c r="D36" s="844"/>
      <c r="E36" s="844"/>
      <c r="F36" s="845"/>
      <c r="G36" s="46"/>
      <c r="H36" s="47"/>
      <c r="I36" s="172"/>
      <c r="J36" s="217"/>
      <c r="K36" s="217"/>
      <c r="L36" s="217"/>
      <c r="M36" s="217"/>
      <c r="N36" s="50"/>
      <c r="O36" s="51"/>
      <c r="P36" s="234">
        <v>88</v>
      </c>
      <c r="Q36" s="234">
        <v>88</v>
      </c>
      <c r="R36" s="234">
        <v>88</v>
      </c>
      <c r="S36" s="54">
        <v>88</v>
      </c>
      <c r="T36" s="54">
        <v>88</v>
      </c>
      <c r="U36" s="496">
        <f>(I35*P36)+(J35*Q36)+(K35*R36)+(L35*S36)</f>
        <v>79.199999999999989</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48.75" customHeight="1" x14ac:dyDescent="0.15">
      <c r="A37" s="43">
        <v>17</v>
      </c>
      <c r="B37" s="256" t="s">
        <v>105</v>
      </c>
      <c r="C37" s="45" t="s">
        <v>2287</v>
      </c>
      <c r="D37" s="666" t="s">
        <v>2288</v>
      </c>
      <c r="E37" s="588" t="s">
        <v>2282</v>
      </c>
      <c r="F37" s="45" t="s">
        <v>531</v>
      </c>
      <c r="G37" s="46"/>
      <c r="H37" s="175" t="s">
        <v>1495</v>
      </c>
      <c r="I37" s="48">
        <v>0.5</v>
      </c>
      <c r="J37" s="49">
        <v>0.2</v>
      </c>
      <c r="K37" s="49">
        <v>0.2</v>
      </c>
      <c r="L37" s="49">
        <v>0.1</v>
      </c>
      <c r="M37" s="49"/>
      <c r="N37" s="50">
        <f>SUM(I37:M37)</f>
        <v>0.99999999999999989</v>
      </c>
      <c r="O37" s="51"/>
      <c r="P37" s="52">
        <v>8</v>
      </c>
      <c r="Q37" s="581">
        <v>7.8</v>
      </c>
      <c r="R37" s="581">
        <v>7.8</v>
      </c>
      <c r="S37" s="53">
        <v>8</v>
      </c>
      <c r="T37" s="53"/>
      <c r="U37" s="54">
        <f>ROUND(((P37*I37)+(Q37*J37)+(R37*K37)+(S37*L37)+(T37*M37)),3)</f>
        <v>7.92</v>
      </c>
      <c r="V37" s="55">
        <f>IF(U37&gt;=8,8,U37)</f>
        <v>7.92</v>
      </c>
      <c r="W37" s="57">
        <v>49442586000</v>
      </c>
      <c r="X37" s="57">
        <v>4663387000</v>
      </c>
      <c r="Y37" s="57">
        <v>2024963000</v>
      </c>
      <c r="Z37" s="72">
        <v>80267427000</v>
      </c>
      <c r="AA37" s="57"/>
      <c r="AB37" s="476">
        <f>(((((W37*I37)+(X37*J37)+(Y37*K37)+(Z37*L37)+(AA37*M37))/$L$2)))</f>
        <v>1.0175260023483363</v>
      </c>
      <c r="AC37" s="536">
        <f>ROUND(12*AB37,3)</f>
        <v>12.21</v>
      </c>
      <c r="AD37" s="488">
        <f>IF(AC37&gt;=12,12,AC37)</f>
        <v>12</v>
      </c>
      <c r="AE37" s="59"/>
      <c r="AF37" s="59">
        <v>0.3</v>
      </c>
      <c r="AG37" s="263">
        <v>19.8</v>
      </c>
      <c r="AH37" s="60">
        <f>V37+AD37+AG37+AE37+AF37</f>
        <v>40.019999999999996</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1171</v>
      </c>
      <c r="D38" s="844"/>
      <c r="E38" s="844"/>
      <c r="F38" s="845"/>
      <c r="G38" s="46"/>
      <c r="H38" s="47"/>
      <c r="I38" s="172"/>
      <c r="J38" s="217"/>
      <c r="K38" s="217"/>
      <c r="L38" s="217"/>
      <c r="M38" s="217"/>
      <c r="N38" s="50"/>
      <c r="O38" s="51"/>
      <c r="P38" s="234">
        <v>88</v>
      </c>
      <c r="Q38" s="54">
        <v>88</v>
      </c>
      <c r="R38" s="54">
        <v>88</v>
      </c>
      <c r="S38" s="54">
        <v>88</v>
      </c>
      <c r="T38" s="54"/>
      <c r="U38" s="496">
        <f>(I37*P38)+(J37*Q38)+(K37*R38)+(L37*S38)</f>
        <v>88</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v>18</v>
      </c>
      <c r="B39" s="256" t="s">
        <v>105</v>
      </c>
      <c r="C39" s="174" t="s">
        <v>1366</v>
      </c>
      <c r="D39" s="588" t="s">
        <v>2281</v>
      </c>
      <c r="E39" s="588" t="s">
        <v>2285</v>
      </c>
      <c r="F39" s="590" t="s">
        <v>2284</v>
      </c>
      <c r="G39" s="45"/>
      <c r="H39" s="175" t="s">
        <v>1495</v>
      </c>
      <c r="I39" s="48">
        <v>0.55000000000000004</v>
      </c>
      <c r="J39" s="49">
        <v>0.21</v>
      </c>
      <c r="K39" s="49">
        <v>0.14000000000000001</v>
      </c>
      <c r="L39" s="49">
        <v>0.1</v>
      </c>
      <c r="M39" s="49"/>
      <c r="N39" s="50">
        <f>SUM(I39:M39)</f>
        <v>1</v>
      </c>
      <c r="O39" s="51"/>
      <c r="P39" s="52">
        <v>8</v>
      </c>
      <c r="Q39" s="581">
        <v>7.8</v>
      </c>
      <c r="R39" s="581">
        <v>7.8</v>
      </c>
      <c r="S39" s="581">
        <v>7.8</v>
      </c>
      <c r="T39" s="53"/>
      <c r="U39" s="54">
        <f>ROUND(((P39*I39)+(Q39*J39)+(R39*K39)+(S39*L39)+(T39*M39)),3)</f>
        <v>7.91</v>
      </c>
      <c r="V39" s="55">
        <f>IF(U39&gt;=8,8,U39)</f>
        <v>7.91</v>
      </c>
      <c r="W39" s="57">
        <v>58909982000</v>
      </c>
      <c r="X39" s="57">
        <v>6217128000</v>
      </c>
      <c r="Y39" s="57">
        <v>996748000</v>
      </c>
      <c r="Z39" s="57">
        <v>1590440000</v>
      </c>
      <c r="AA39" s="57"/>
      <c r="AB39" s="476">
        <f>(((((W39*I39)+(X39*J39)+(Y39*K39)+(Z39*L39)+(AA39*M39))/$L$2)))</f>
        <v>1.0151070959394166</v>
      </c>
      <c r="AC39" s="536">
        <f>ROUND(12*AB39,3)</f>
        <v>12.180999999999999</v>
      </c>
      <c r="AD39" s="488">
        <f>IF(AC39&gt;=12,12,AC39)</f>
        <v>12</v>
      </c>
      <c r="AE39" s="59"/>
      <c r="AF39" s="59">
        <v>0.3</v>
      </c>
      <c r="AG39" s="263">
        <v>19.8</v>
      </c>
      <c r="AH39" s="60">
        <f>V39+AD39+AG39+AE39+AF39</f>
        <v>40.01</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1171</v>
      </c>
      <c r="D40" s="844"/>
      <c r="E40" s="844"/>
      <c r="F40" s="845"/>
      <c r="G40" s="83"/>
      <c r="H40" s="47"/>
      <c r="I40" s="172"/>
      <c r="J40" s="217"/>
      <c r="K40" s="217"/>
      <c r="L40" s="217"/>
      <c r="M40" s="217"/>
      <c r="N40" s="50"/>
      <c r="O40" s="51"/>
      <c r="P40" s="234">
        <v>88</v>
      </c>
      <c r="Q40" s="53">
        <v>88</v>
      </c>
      <c r="R40" s="53">
        <v>88</v>
      </c>
      <c r="S40" s="54">
        <v>88</v>
      </c>
      <c r="T40" s="54"/>
      <c r="U40" s="496">
        <f>(I39*P40)+(J39*Q40)+(K39*R40)+(L39*S40)</f>
        <v>88.000000000000014</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105</v>
      </c>
      <c r="C41" s="46" t="s">
        <v>1347</v>
      </c>
      <c r="D41" s="665" t="s">
        <v>2292</v>
      </c>
      <c r="E41" s="666" t="s">
        <v>2289</v>
      </c>
      <c r="F41" s="117"/>
      <c r="G41" s="80"/>
      <c r="H41" s="175" t="s">
        <v>1495</v>
      </c>
      <c r="I41" s="48">
        <v>0.6</v>
      </c>
      <c r="J41" s="49">
        <v>0.24</v>
      </c>
      <c r="K41" s="49">
        <v>0.16</v>
      </c>
      <c r="L41" s="49"/>
      <c r="M41" s="49"/>
      <c r="N41" s="50">
        <f>SUM(I41:M41)</f>
        <v>1</v>
      </c>
      <c r="O41" s="51"/>
      <c r="P41" s="52">
        <v>8</v>
      </c>
      <c r="Q41" s="53">
        <v>8</v>
      </c>
      <c r="R41" s="581">
        <v>7.8</v>
      </c>
      <c r="S41" s="53"/>
      <c r="T41" s="53"/>
      <c r="U41" s="54">
        <f>ROUND(((P41*I41)+(Q41*J41)+(R41*K41)+(S41*L41)+(T41*M41)),3)</f>
        <v>7.968</v>
      </c>
      <c r="V41" s="55">
        <f>IF(U41&gt;=8,8,U41)</f>
        <v>7.968</v>
      </c>
      <c r="W41" s="57">
        <v>52502259000</v>
      </c>
      <c r="X41" s="57">
        <v>11631931000</v>
      </c>
      <c r="Y41" s="57">
        <v>2713267000</v>
      </c>
      <c r="Z41" s="57"/>
      <c r="AA41" s="57"/>
      <c r="AB41" s="476">
        <f>(((((W41*I41)+(X41*J41)+(Y41*K41)+(Z41*L41)+(AA41*M41))/$L$2)))</f>
        <v>1.0366741365290719</v>
      </c>
      <c r="AC41" s="536">
        <f>ROUND(12*AB41,3)</f>
        <v>12.44</v>
      </c>
      <c r="AD41" s="488">
        <f>IF(AC41&gt;=12,12,AC41)</f>
        <v>12</v>
      </c>
      <c r="AE41" s="59"/>
      <c r="AF41" s="59">
        <v>0.3</v>
      </c>
      <c r="AG41" s="263">
        <v>19.8</v>
      </c>
      <c r="AH41" s="60">
        <f>V41+AD41+AG41+AE41+AF41</f>
        <v>40.067999999999998</v>
      </c>
      <c r="AI41" s="55">
        <f>IF(AH41&gt;=40,40,AH41)</f>
        <v>40</v>
      </c>
      <c r="AJ41" s="61"/>
      <c r="AK41" s="62"/>
      <c r="AL41" s="63"/>
      <c r="AM41" s="64">
        <f>100%+AL41</f>
        <v>1</v>
      </c>
      <c r="AN41" s="65">
        <f>ROUNDUP((($E$2*AM41-$AN$4)*AJ41+$AN$4),-3)</f>
        <v>0</v>
      </c>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234">
        <v>88</v>
      </c>
      <c r="Q42" s="54">
        <v>88</v>
      </c>
      <c r="R42" s="54">
        <v>88</v>
      </c>
      <c r="S42" s="54"/>
      <c r="T42" s="54"/>
      <c r="U42" s="496">
        <f>(I41*P42)+(J41*Q42)+(K41*R42)+(L41*S42)</f>
        <v>87.999999999999986</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50.25" customHeight="1" x14ac:dyDescent="0.15">
      <c r="A43" s="43">
        <v>20</v>
      </c>
      <c r="B43" s="256" t="s">
        <v>105</v>
      </c>
      <c r="C43" s="45" t="s">
        <v>1369</v>
      </c>
      <c r="D43" s="681" t="s">
        <v>2293</v>
      </c>
      <c r="E43" s="67" t="s">
        <v>2294</v>
      </c>
      <c r="F43" s="80"/>
      <c r="G43" s="45"/>
      <c r="H43" s="175"/>
      <c r="I43" s="48">
        <v>0.5</v>
      </c>
      <c r="J43" s="49">
        <v>0.35</v>
      </c>
      <c r="K43" s="49">
        <v>0.15</v>
      </c>
      <c r="L43" s="49"/>
      <c r="M43" s="49"/>
      <c r="N43" s="50">
        <f>SUM(I43:M43)</f>
        <v>1</v>
      </c>
      <c r="O43" s="51"/>
      <c r="P43" s="52">
        <v>8</v>
      </c>
      <c r="Q43" s="53">
        <v>8</v>
      </c>
      <c r="R43" s="53">
        <v>8</v>
      </c>
      <c r="S43" s="53"/>
      <c r="T43" s="53"/>
      <c r="U43" s="54">
        <f>ROUND(((P43*I43)+(Q43*J43)+(R43*K43)+(S43*L43)+(T43*M43)),3)</f>
        <v>8</v>
      </c>
      <c r="V43" s="55">
        <f>IF(U43&gt;=8,8,U43)</f>
        <v>8</v>
      </c>
      <c r="W43" s="57">
        <v>68688854000</v>
      </c>
      <c r="X43" s="57"/>
      <c r="Y43" s="72"/>
      <c r="Z43" s="57"/>
      <c r="AA43" s="57"/>
      <c r="AB43" s="476">
        <f>(((((W43*I43)+(X43*J43)+(Y43*K43)+(Z43*L43)+(AA43*M43))/$L$2)))</f>
        <v>1.0252493469206438</v>
      </c>
      <c r="AC43" s="536">
        <f>ROUND(12*AB43,3)</f>
        <v>12.303000000000001</v>
      </c>
      <c r="AD43" s="488">
        <f>IF(AC43&gt;=12,12,AC43)</f>
        <v>12</v>
      </c>
      <c r="AE43" s="59"/>
      <c r="AF43" s="59">
        <v>0.3</v>
      </c>
      <c r="AG43" s="263">
        <v>19.8</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1171</v>
      </c>
      <c r="D44" s="844"/>
      <c r="E44" s="844"/>
      <c r="F44" s="845"/>
      <c r="G44" s="46"/>
      <c r="H44" s="47"/>
      <c r="I44" s="172"/>
      <c r="J44" s="217"/>
      <c r="K44" s="217"/>
      <c r="L44" s="217"/>
      <c r="M44" s="217"/>
      <c r="N44" s="50"/>
      <c r="O44" s="51"/>
      <c r="P44" s="234">
        <v>88</v>
      </c>
      <c r="Q44" s="234">
        <v>88</v>
      </c>
      <c r="R44" s="54">
        <v>88</v>
      </c>
      <c r="S44" s="54"/>
      <c r="T44" s="54"/>
      <c r="U44" s="496">
        <f>(I43*P44)+(J43*Q44)+(K43*R44)+(L43*S44)</f>
        <v>88</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c r="B45" s="256"/>
      <c r="C45" s="45"/>
      <c r="D45" s="117"/>
      <c r="E45" s="590" t="s">
        <v>2290</v>
      </c>
      <c r="F45" s="666" t="s">
        <v>2280</v>
      </c>
      <c r="G45" s="80"/>
      <c r="H45" s="175"/>
      <c r="I45" s="48">
        <v>0.6</v>
      </c>
      <c r="J45" s="49">
        <v>0.4</v>
      </c>
      <c r="K45" s="49"/>
      <c r="L45" s="217"/>
      <c r="M45" s="49"/>
      <c r="N45" s="50">
        <f>SUM(I45:M45)</f>
        <v>1</v>
      </c>
      <c r="O45" s="51"/>
      <c r="P45" s="52">
        <v>8</v>
      </c>
      <c r="Q45" s="53"/>
      <c r="R45" s="53"/>
      <c r="S45" s="581">
        <v>7.8</v>
      </c>
      <c r="T45" s="53"/>
      <c r="U45" s="54">
        <f>ROUND(((P45*I45)+(Q45*J45)+(R45*K45)+(S45*L45)+(T45*M45)),3)</f>
        <v>4.8</v>
      </c>
      <c r="V45" s="55">
        <f>IF(U45&gt;=8,8,U45)</f>
        <v>4.8</v>
      </c>
      <c r="W45" s="57"/>
      <c r="X45" s="57"/>
      <c r="Y45" s="57">
        <v>3984526000</v>
      </c>
      <c r="Z45" s="57">
        <v>2382975000</v>
      </c>
      <c r="AA45" s="57"/>
      <c r="AB45" s="476">
        <f>(((((W45*I45)+(X45*J45)+(Y45*K45)+(Z45*L45)+(AA45*M45))/$L$2)))</f>
        <v>0</v>
      </c>
      <c r="AC45" s="536">
        <f>ROUND(12*AB45,3)</f>
        <v>0</v>
      </c>
      <c r="AD45" s="488">
        <f>IF(AC45&gt;=12,12,AC45)</f>
        <v>0</v>
      </c>
      <c r="AE45" s="182"/>
      <c r="AF45" s="59">
        <v>0.3</v>
      </c>
      <c r="AG45" s="263">
        <v>19.8</v>
      </c>
      <c r="AH45" s="60">
        <f>V45+AD45+AG45+AE45+AF45</f>
        <v>24.900000000000002</v>
      </c>
      <c r="AI45" s="55">
        <f>IF(AH45&gt;=40,40,AH45)</f>
        <v>24.900000000000002</v>
      </c>
      <c r="AJ45" s="61"/>
      <c r="AK45" s="62"/>
      <c r="AL45" s="63"/>
      <c r="AM45" s="64">
        <f>100%+AL45</f>
        <v>1</v>
      </c>
      <c r="AN45" s="65">
        <f>ROUNDUP((($E$2*AM45-$AN$4)*AJ45+$AN$4),-3)</f>
        <v>0</v>
      </c>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234">
        <v>88</v>
      </c>
      <c r="Q46" s="53">
        <v>88</v>
      </c>
      <c r="R46" s="53"/>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c r="B47" s="256"/>
      <c r="C47" s="45"/>
      <c r="D47" s="117" t="s">
        <v>1350</v>
      </c>
      <c r="E47" s="80"/>
      <c r="F47" s="80"/>
      <c r="G47" s="80"/>
      <c r="H47" s="175"/>
      <c r="I47" s="48">
        <v>0.5</v>
      </c>
      <c r="J47" s="49">
        <v>0.4</v>
      </c>
      <c r="K47" s="49">
        <v>0.1</v>
      </c>
      <c r="L47" s="49"/>
      <c r="M47" s="49"/>
      <c r="N47" s="50">
        <f>SUM(I47:M47)</f>
        <v>1</v>
      </c>
      <c r="O47" s="51"/>
      <c r="P47" s="52">
        <v>8</v>
      </c>
      <c r="Q47" s="53">
        <v>8</v>
      </c>
      <c r="R47" s="53"/>
      <c r="S47" s="53"/>
      <c r="T47" s="53"/>
      <c r="U47" s="54">
        <f>ROUND(((P47*I47)+(Q47*J47)+(R47*K47)+(S47*L47)+(T47*M47)),3)</f>
        <v>7.2</v>
      </c>
      <c r="V47" s="55">
        <f>IF(U47&gt;=8,8,U47)</f>
        <v>7.2</v>
      </c>
      <c r="W47" s="57"/>
      <c r="X47" s="57">
        <v>78106522000</v>
      </c>
      <c r="Y47" s="57"/>
      <c r="Z47" s="57"/>
      <c r="AA47" s="57"/>
      <c r="AB47" s="476">
        <f>(((((W47*I47)+(X47*J47)+(Y47*K47)+(Z47*L47)+(AA47*M47))/$L$2)))</f>
        <v>0.93265391407744724</v>
      </c>
      <c r="AC47" s="536">
        <f>ROUND(12*AB47,3)</f>
        <v>11.192</v>
      </c>
      <c r="AD47" s="488">
        <f>IF(AC47&gt;=12,12,AC47)</f>
        <v>11.192</v>
      </c>
      <c r="AE47" s="59"/>
      <c r="AF47" s="59">
        <v>0.3</v>
      </c>
      <c r="AG47" s="263">
        <v>19.8</v>
      </c>
      <c r="AH47" s="60">
        <f>V47+AD47+AG47+AE47+AF47</f>
        <v>38.491999999999997</v>
      </c>
      <c r="AI47" s="55">
        <f>IF(AH47&gt;=40,40,AH47)</f>
        <v>38.491999999999997</v>
      </c>
      <c r="AJ47" s="61"/>
      <c r="AK47" s="62"/>
      <c r="AL47" s="63"/>
      <c r="AM47" s="64"/>
      <c r="AN47" s="65"/>
      <c r="AO47" s="66"/>
    </row>
    <row r="48" spans="1:41" s="22" customFormat="1" ht="26.25" customHeight="1" x14ac:dyDescent="0.15">
      <c r="A48" s="177"/>
      <c r="B48" s="241"/>
      <c r="C48" s="843" t="s">
        <v>1171</v>
      </c>
      <c r="D48" s="844"/>
      <c r="E48" s="844"/>
      <c r="F48" s="845"/>
      <c r="G48" s="46"/>
      <c r="H48" s="47"/>
      <c r="I48" s="172"/>
      <c r="J48" s="217"/>
      <c r="K48" s="217"/>
      <c r="L48" s="217"/>
      <c r="M48" s="217"/>
      <c r="N48" s="50"/>
      <c r="O48" s="51"/>
      <c r="P48" s="234">
        <v>88</v>
      </c>
      <c r="Q48" s="54">
        <v>88</v>
      </c>
      <c r="R48" s="53">
        <v>88</v>
      </c>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c r="B49" s="256"/>
      <c r="C49" s="45"/>
      <c r="D49" s="45" t="s">
        <v>2257</v>
      </c>
      <c r="E49" s="45"/>
      <c r="F49" s="45"/>
      <c r="G49" s="45" t="s">
        <v>2206</v>
      </c>
      <c r="H49" s="47"/>
      <c r="I49" s="48">
        <v>0.6</v>
      </c>
      <c r="J49" s="49">
        <v>0.4</v>
      </c>
      <c r="K49" s="49"/>
      <c r="L49" s="49"/>
      <c r="M49" s="49"/>
      <c r="N49" s="50">
        <f>SUM(I49:M49)</f>
        <v>1</v>
      </c>
      <c r="O49" s="51"/>
      <c r="P49" s="52">
        <v>8</v>
      </c>
      <c r="Q49" s="53">
        <v>8</v>
      </c>
      <c r="R49" s="53"/>
      <c r="S49" s="53"/>
      <c r="T49" s="53"/>
      <c r="U49" s="54">
        <f>ROUND(((P49*I49)+(Q49*J49)+(R49*K49)+(S49*L49)+(T49*M49)),3)</f>
        <v>8</v>
      </c>
      <c r="V49" s="55">
        <f>IF(U49&gt;=8,8,U49)</f>
        <v>8</v>
      </c>
      <c r="W49" s="57"/>
      <c r="X49" s="57">
        <v>14643377000</v>
      </c>
      <c r="Y49" s="57"/>
      <c r="Z49" s="57"/>
      <c r="AA49" s="57">
        <v>18715212000</v>
      </c>
      <c r="AB49" s="476">
        <f>(((((W49*I49)+(X49*J49)+(Y49*K49)+(Z49*L49)+(AA49*M49))/$L$2)))</f>
        <v>0.1748535528743895</v>
      </c>
      <c r="AC49" s="536">
        <f>ROUND(12*AB49,3)</f>
        <v>2.0979999999999999</v>
      </c>
      <c r="AD49" s="488">
        <f>IF(AC49&gt;=12,12,AC49)</f>
        <v>2.0979999999999999</v>
      </c>
      <c r="AE49" s="59"/>
      <c r="AF49" s="59">
        <v>0.3</v>
      </c>
      <c r="AG49" s="263">
        <v>19.8</v>
      </c>
      <c r="AH49" s="60">
        <f>V49+AD49+AG49+AE49+AF49</f>
        <v>30.198</v>
      </c>
      <c r="AI49" s="55">
        <f>IF(AH49&gt;=40,40,AH49)</f>
        <v>30.198</v>
      </c>
      <c r="AJ49" s="61"/>
      <c r="AK49" s="62"/>
      <c r="AL49" s="63"/>
      <c r="AM49" s="64">
        <f>100%+AL49</f>
        <v>1</v>
      </c>
      <c r="AN49" s="65">
        <f>ROUNDUP((($E$2*AM49-$AN$4)*AJ49+$AN$4),-3)</f>
        <v>0</v>
      </c>
      <c r="AO49" s="66"/>
    </row>
    <row r="50" spans="1:41" s="22" customFormat="1" ht="26.25" customHeight="1" x14ac:dyDescent="0.15">
      <c r="A50" s="177"/>
      <c r="B50" s="241"/>
      <c r="C50" s="843" t="s">
        <v>2244</v>
      </c>
      <c r="D50" s="844"/>
      <c r="E50" s="844"/>
      <c r="F50" s="845"/>
      <c r="G50" s="46"/>
      <c r="H50" s="47"/>
      <c r="I50" s="172"/>
      <c r="J50" s="217"/>
      <c r="K50" s="217"/>
      <c r="L50" s="217"/>
      <c r="M50" s="217"/>
      <c r="N50" s="50"/>
      <c r="O50" s="51"/>
      <c r="P50" s="234">
        <v>88</v>
      </c>
      <c r="Q50" s="54">
        <v>88</v>
      </c>
      <c r="R50" s="54"/>
      <c r="S50" s="54"/>
      <c r="T50" s="54"/>
      <c r="U50" s="496">
        <f>(I49*P50)+(J49*Q50)+(K49*R50)+(L49*S50)</f>
        <v>88</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48.75" customHeight="1" x14ac:dyDescent="0.15">
      <c r="A51" s="43"/>
      <c r="B51" s="256"/>
      <c r="C51" s="45"/>
      <c r="D51" s="45"/>
      <c r="E51" s="45"/>
      <c r="F51" s="80"/>
      <c r="G51" s="45"/>
      <c r="H51" s="169"/>
      <c r="I51" s="48">
        <v>0.6</v>
      </c>
      <c r="J51" s="49">
        <v>0.4</v>
      </c>
      <c r="K51" s="49"/>
      <c r="L51" s="49"/>
      <c r="M51" s="49"/>
      <c r="N51" s="50">
        <f>SUM(I51:M51)</f>
        <v>1</v>
      </c>
      <c r="O51" s="51"/>
      <c r="P51" s="52">
        <v>8</v>
      </c>
      <c r="Q51" s="53">
        <v>8</v>
      </c>
      <c r="R51" s="53"/>
      <c r="S51" s="53"/>
      <c r="T51" s="53"/>
      <c r="U51" s="54">
        <f>ROUND(((P51*I51)+(Q51*J51)+(R51*K51)+(S51*L51)+(T51*M51)),3)</f>
        <v>8</v>
      </c>
      <c r="V51" s="55">
        <f>IF(U51&gt;=8,8,U51)</f>
        <v>8</v>
      </c>
      <c r="W51" s="57"/>
      <c r="X51" s="57"/>
      <c r="Y51" s="57"/>
      <c r="Z51" s="57"/>
      <c r="AA51" s="57"/>
      <c r="AB51" s="476">
        <f>(((((W51*I51)+(X51*J51)+(Y51*K51)+(Z51*L51)+(AA51*M51))/$L$2)))</f>
        <v>0</v>
      </c>
      <c r="AC51" s="536">
        <f>ROUND(12*AB51,3)</f>
        <v>0</v>
      </c>
      <c r="AD51" s="488">
        <f>IF(AC51&gt;=12,12,AC51)</f>
        <v>0</v>
      </c>
      <c r="AE51" s="182"/>
      <c r="AF51" s="59">
        <v>0.3</v>
      </c>
      <c r="AG51" s="263">
        <v>19.8</v>
      </c>
      <c r="AH51" s="60">
        <f>V51+AD51+AG51+AE51+AF51</f>
        <v>28.1</v>
      </c>
      <c r="AI51" s="55">
        <f>IF(AH51&gt;=40,40,AH51)</f>
        <v>28.1</v>
      </c>
      <c r="AJ51" s="61"/>
      <c r="AK51" s="62"/>
      <c r="AL51" s="63"/>
      <c r="AM51" s="64">
        <f>100%+AL51</f>
        <v>1</v>
      </c>
      <c r="AN51" s="65">
        <f>ROUNDUP((($E$2*AM51-$AN$4)*AJ51+$AN$4),-3)</f>
        <v>0</v>
      </c>
      <c r="AO51" s="66"/>
    </row>
    <row r="52" spans="1:41" s="22" customFormat="1" ht="26.25" customHeight="1" x14ac:dyDescent="0.15">
      <c r="A52" s="177"/>
      <c r="B52" s="241"/>
      <c r="C52" s="843" t="s">
        <v>1171</v>
      </c>
      <c r="D52" s="844"/>
      <c r="E52" s="844"/>
      <c r="F52" s="845"/>
      <c r="G52" s="46"/>
      <c r="H52" s="47"/>
      <c r="I52" s="172"/>
      <c r="J52" s="217"/>
      <c r="K52" s="217"/>
      <c r="L52" s="217"/>
      <c r="M52" s="217"/>
      <c r="N52" s="50"/>
      <c r="O52" s="51"/>
      <c r="P52" s="234">
        <v>88</v>
      </c>
      <c r="Q52" s="53">
        <v>88</v>
      </c>
      <c r="R52" s="53"/>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50.25" customHeight="1" x14ac:dyDescent="0.15">
      <c r="A53" s="43"/>
      <c r="B53" s="256"/>
      <c r="C53" s="73"/>
      <c r="D53" s="45"/>
      <c r="E53" s="45"/>
      <c r="F53" s="80"/>
      <c r="G53" s="80"/>
      <c r="H53" s="47"/>
      <c r="I53" s="48">
        <v>0.6</v>
      </c>
      <c r="J53" s="49">
        <v>0.4</v>
      </c>
      <c r="K53" s="49"/>
      <c r="L53" s="49"/>
      <c r="M53" s="49"/>
      <c r="N53" s="50">
        <f>SUM(I53:M53)</f>
        <v>1</v>
      </c>
      <c r="O53" s="51"/>
      <c r="P53" s="52">
        <v>8</v>
      </c>
      <c r="Q53" s="53">
        <v>8</v>
      </c>
      <c r="R53" s="53"/>
      <c r="S53" s="53"/>
      <c r="T53" s="53"/>
      <c r="U53" s="54">
        <f>ROUND(((P53*I53)+(Q53*J53)+(R53*K53)+(S53*L53)+(T53*M53)),3)</f>
        <v>8</v>
      </c>
      <c r="V53" s="55">
        <f>IF(U53&gt;=8,8,U53)</f>
        <v>8</v>
      </c>
      <c r="W53" s="57"/>
      <c r="X53" s="57"/>
      <c r="Y53" s="57"/>
      <c r="Z53" s="57"/>
      <c r="AA53" s="57"/>
      <c r="AB53" s="476">
        <f>(((((W53*I53)+(X53*J53)+(Y53*K53)+(Z53*L53)+(AA53*M53))/$L$2)))</f>
        <v>0</v>
      </c>
      <c r="AC53" s="536">
        <f>ROUND(12*AB53,3)</f>
        <v>0</v>
      </c>
      <c r="AD53" s="488">
        <f>IF(AC53&gt;=12,12,AC53)</f>
        <v>0</v>
      </c>
      <c r="AE53" s="59"/>
      <c r="AF53" s="59">
        <v>0.3</v>
      </c>
      <c r="AG53" s="263">
        <v>19.8</v>
      </c>
      <c r="AH53" s="60">
        <f>V53+AD53+AG53+AE53+AF53</f>
        <v>28.1</v>
      </c>
      <c r="AI53" s="55">
        <f>IF(AH53&gt;=40,40,AH53)</f>
        <v>28.1</v>
      </c>
      <c r="AJ53" s="61"/>
      <c r="AK53" s="62"/>
      <c r="AL53" s="63"/>
      <c r="AM53" s="64">
        <f>100%+AL53</f>
        <v>1</v>
      </c>
      <c r="AN53" s="65">
        <f>ROUNDUP((($E$2*AM53-$AN$4)*AJ53+$AN$4),-3)</f>
        <v>0</v>
      </c>
      <c r="AO53" s="66"/>
    </row>
    <row r="54" spans="1:41" s="22" customFormat="1" ht="26.25" customHeight="1" x14ac:dyDescent="0.15">
      <c r="A54" s="177"/>
      <c r="B54" s="241"/>
      <c r="C54" s="843" t="s">
        <v>1171</v>
      </c>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6.25" customHeight="1" x14ac:dyDescent="0.15">
      <c r="A55" s="43"/>
      <c r="B55" s="256"/>
      <c r="C55" s="73"/>
      <c r="D55" s="73"/>
      <c r="E55" s="550"/>
      <c r="F55" s="80"/>
      <c r="G55" s="80"/>
      <c r="H55" s="47"/>
      <c r="I55" s="48">
        <v>0.51</v>
      </c>
      <c r="J55" s="49">
        <v>0.49</v>
      </c>
      <c r="K55" s="49"/>
      <c r="L55" s="49"/>
      <c r="M55" s="49"/>
      <c r="N55" s="50">
        <f>SUM(I55:M55)</f>
        <v>1</v>
      </c>
      <c r="O55" s="51"/>
      <c r="P55" s="52">
        <v>8</v>
      </c>
      <c r="Q55" s="53">
        <v>8</v>
      </c>
      <c r="R55" s="53"/>
      <c r="S55" s="53"/>
      <c r="T55" s="53"/>
      <c r="U55" s="54">
        <f>ROUND(((P55*I55)+(Q55*J55)+(R55*K55)+(S55*L55)+(T55*M55)),3)</f>
        <v>8</v>
      </c>
      <c r="V55" s="55">
        <f>IF(U55&gt;=8,8,U55)</f>
        <v>8</v>
      </c>
      <c r="W55" s="57"/>
      <c r="X55" s="57"/>
      <c r="Y55" s="57"/>
      <c r="Z55" s="57"/>
      <c r="AA55" s="57"/>
      <c r="AB55" s="476">
        <f>(((((W55*I55)+(X55*J55)+(Y55*K55)+(Z55*L55)+(AA55*M55))/$L$2)))</f>
        <v>0</v>
      </c>
      <c r="AC55" s="536">
        <f>ROUND(12*AB55,3)</f>
        <v>0</v>
      </c>
      <c r="AD55" s="488">
        <f>IF(AC55&gt;=12,12,AC55)</f>
        <v>0</v>
      </c>
      <c r="AE55" s="59"/>
      <c r="AF55" s="59">
        <v>0.3</v>
      </c>
      <c r="AG55" s="263">
        <v>19.8</v>
      </c>
      <c r="AH55" s="60">
        <f>V55+AD55+AG55+AE55+AF55</f>
        <v>28.1</v>
      </c>
      <c r="AI55" s="55">
        <f>IF(AH55&gt;=40,40,AH55)</f>
        <v>28.1</v>
      </c>
      <c r="AJ55" s="61"/>
      <c r="AK55" s="62"/>
      <c r="AL55" s="63"/>
      <c r="AM55" s="64">
        <f>100%+AL55</f>
        <v>1</v>
      </c>
      <c r="AN55" s="65">
        <f>ROUNDUP((($E$2*AM55-$AN$4)*AJ55+$AN$4),-3)</f>
        <v>0</v>
      </c>
      <c r="AO55" s="66"/>
    </row>
    <row r="56" spans="1:41" s="22" customFormat="1" ht="26.25" customHeight="1" x14ac:dyDescent="0.15">
      <c r="A56" s="177"/>
      <c r="B56" s="241"/>
      <c r="C56" s="843" t="s">
        <v>1171</v>
      </c>
      <c r="D56" s="844"/>
      <c r="E56" s="844"/>
      <c r="F56" s="845"/>
      <c r="G56" s="46"/>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54" customHeight="1" x14ac:dyDescent="0.15">
      <c r="A57" s="43"/>
      <c r="B57" s="256"/>
      <c r="C57" s="45"/>
      <c r="D57" s="80"/>
      <c r="E57" s="80"/>
      <c r="F57" s="80"/>
      <c r="G57" s="46"/>
      <c r="H57" s="47"/>
      <c r="I57" s="49">
        <v>0.51</v>
      </c>
      <c r="J57" s="48">
        <v>0.49</v>
      </c>
      <c r="K57" s="49"/>
      <c r="L57" s="49"/>
      <c r="M57" s="49"/>
      <c r="N57" s="50">
        <f>SUM(I57:M57)</f>
        <v>1</v>
      </c>
      <c r="O57" s="51"/>
      <c r="P57" s="52">
        <v>8</v>
      </c>
      <c r="Q57" s="53">
        <v>8</v>
      </c>
      <c r="R57" s="53"/>
      <c r="S57" s="53"/>
      <c r="T57" s="53"/>
      <c r="U57" s="54">
        <f>ROUND(((P57*I57)+(Q57*J57)+(R57*K57)+(S57*L57)+(T57*M57)),3)</f>
        <v>8</v>
      </c>
      <c r="V57" s="55">
        <f>IF(U57&gt;=8,8,U57)</f>
        <v>8</v>
      </c>
      <c r="W57" s="57"/>
      <c r="X57" s="57"/>
      <c r="Y57" s="57"/>
      <c r="Z57" s="57"/>
      <c r="AA57" s="57"/>
      <c r="AB57" s="476">
        <f>(((((W57*I57)+(X57*J57)+(Y57*K57)+(Z57*L57)+(AA57*M57))/$L$2)))</f>
        <v>0</v>
      </c>
      <c r="AC57" s="536">
        <f>ROUND(12*AB57,3)</f>
        <v>0</v>
      </c>
      <c r="AD57" s="488">
        <f>IF(AC57&gt;=12,12,AC57)</f>
        <v>0</v>
      </c>
      <c r="AE57" s="59"/>
      <c r="AF57" s="59">
        <v>0.3</v>
      </c>
      <c r="AG57" s="263">
        <v>19.8</v>
      </c>
      <c r="AH57" s="60">
        <f>V57+AD57+AG57+AE57+AF57</f>
        <v>28.1</v>
      </c>
      <c r="AI57" s="55">
        <f>IF(AH57&gt;=40,40,AH57)</f>
        <v>28.1</v>
      </c>
      <c r="AJ57" s="61"/>
      <c r="AK57" s="62"/>
      <c r="AL57" s="63"/>
      <c r="AM57" s="64">
        <f>100%+AL57</f>
        <v>1</v>
      </c>
      <c r="AN57" s="65">
        <f>ROUNDUP((($E$2*AM57-$AN$4)*AJ57+$AN$4),-3)</f>
        <v>0</v>
      </c>
      <c r="AO57" s="66"/>
    </row>
    <row r="58" spans="1:41" s="22" customFormat="1" ht="26.25" customHeight="1" x14ac:dyDescent="0.15">
      <c r="A58" s="177"/>
      <c r="B58" s="241"/>
      <c r="C58" s="843" t="s">
        <v>1171</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55.5" customHeight="1" x14ac:dyDescent="0.15">
      <c r="A59" s="43"/>
      <c r="B59" s="256"/>
      <c r="C59" s="45"/>
      <c r="D59" s="80"/>
      <c r="E59" s="45"/>
      <c r="F59" s="80"/>
      <c r="G59" s="45"/>
      <c r="H59" s="175"/>
      <c r="I59" s="48">
        <v>0.51</v>
      </c>
      <c r="J59" s="49">
        <v>0.49</v>
      </c>
      <c r="K59" s="49"/>
      <c r="L59" s="49"/>
      <c r="M59" s="49"/>
      <c r="N59" s="50">
        <f>SUM(I59:M59)</f>
        <v>1</v>
      </c>
      <c r="O59" s="51"/>
      <c r="P59" s="52">
        <v>8</v>
      </c>
      <c r="Q59" s="53">
        <v>8</v>
      </c>
      <c r="R59" s="53"/>
      <c r="S59" s="53"/>
      <c r="T59" s="53"/>
      <c r="U59" s="54">
        <f>ROUND(((P59*I59)+(Q59*J59)+(R59*K59)+(S59*L59)+(T59*M59)),3)</f>
        <v>8</v>
      </c>
      <c r="V59" s="55">
        <f>IF(U59&gt;=8,8,U59)</f>
        <v>8</v>
      </c>
      <c r="W59" s="57"/>
      <c r="X59" s="57"/>
      <c r="Y59" s="57"/>
      <c r="Z59" s="57"/>
      <c r="AA59" s="57"/>
      <c r="AB59" s="476">
        <f>(((((W59*I59)+(X59*J59)+(Y59*K59)+(Z59*L59)+(AA59*M59))/$L$2)))</f>
        <v>0</v>
      </c>
      <c r="AC59" s="536">
        <f>ROUND(12*AB59,3)</f>
        <v>0</v>
      </c>
      <c r="AD59" s="488">
        <f>IF(AC59&gt;=12,12,AC59)</f>
        <v>0</v>
      </c>
      <c r="AE59" s="59"/>
      <c r="AF59" s="59">
        <v>0.3</v>
      </c>
      <c r="AG59" s="263">
        <v>19.8</v>
      </c>
      <c r="AH59" s="60">
        <f>V59+AD59+AG59+AE59+AF59</f>
        <v>28.1</v>
      </c>
      <c r="AI59" s="55">
        <f>IF(AH59&gt;=40,40,AH59)</f>
        <v>28.1</v>
      </c>
      <c r="AJ59" s="61"/>
      <c r="AK59" s="62"/>
      <c r="AL59" s="63"/>
      <c r="AM59" s="64">
        <f>100%+AL59</f>
        <v>1</v>
      </c>
      <c r="AN59" s="65">
        <f>ROUNDUP((($E$2*AM59-$AN$4)*AJ59+$AN$4),-3)</f>
        <v>0</v>
      </c>
      <c r="AO59" s="66"/>
    </row>
    <row r="60" spans="1:41" s="22" customFormat="1" ht="26.25" customHeight="1" x14ac:dyDescent="0.15">
      <c r="A60" s="177"/>
      <c r="B60" s="241"/>
      <c r="C60" s="843" t="s">
        <v>1171</v>
      </c>
      <c r="D60" s="844"/>
      <c r="E60" s="844"/>
      <c r="F60" s="845"/>
      <c r="G60" s="46"/>
      <c r="H60" s="47"/>
      <c r="I60" s="172"/>
      <c r="J60" s="217"/>
      <c r="K60" s="217"/>
      <c r="L60" s="217"/>
      <c r="M60" s="217"/>
      <c r="N60" s="50"/>
      <c r="O60" s="51"/>
      <c r="P60" s="234">
        <v>88</v>
      </c>
      <c r="Q60" s="54">
        <v>88</v>
      </c>
      <c r="R60" s="5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48.75" customHeight="1" x14ac:dyDescent="0.15">
      <c r="A61" s="43"/>
      <c r="B61" s="256"/>
      <c r="C61" s="80"/>
      <c r="D61" s="45"/>
      <c r="E61" s="80"/>
      <c r="F61" s="82"/>
      <c r="G61" s="632"/>
      <c r="H61" s="175"/>
      <c r="I61" s="48">
        <v>0.6</v>
      </c>
      <c r="J61" s="49">
        <v>0.4</v>
      </c>
      <c r="K61" s="49"/>
      <c r="L61" s="49"/>
      <c r="M61" s="49"/>
      <c r="N61" s="50">
        <f>SUM(I61:M61)</f>
        <v>1</v>
      </c>
      <c r="O61" s="51"/>
      <c r="P61" s="52">
        <v>8</v>
      </c>
      <c r="Q61" s="53">
        <v>8</v>
      </c>
      <c r="R61" s="53"/>
      <c r="S61" s="53"/>
      <c r="T61" s="53"/>
      <c r="U61" s="54">
        <f>ROUND(((P61*I61)+(Q61*J61)+(R61*K61)+(S61*L61)+(T61*M61)),3)</f>
        <v>8</v>
      </c>
      <c r="V61" s="55">
        <f>IF(U61&gt;=8,8,U61)</f>
        <v>8</v>
      </c>
      <c r="W61" s="57"/>
      <c r="X61" s="57"/>
      <c r="Y61" s="57"/>
      <c r="Z61" s="57"/>
      <c r="AA61" s="57"/>
      <c r="AB61" s="476">
        <f>(((((W61*I61)+(X61*J61)+(Y61*K61)+(Z61*L61)+(AA61*M61))/$L$2)))</f>
        <v>0</v>
      </c>
      <c r="AC61" s="536">
        <f>ROUND(12*AB61,3)</f>
        <v>0</v>
      </c>
      <c r="AD61" s="488">
        <f>IF(AC61&gt;=12,12,AC61)</f>
        <v>0</v>
      </c>
      <c r="AE61" s="59"/>
      <c r="AF61" s="59">
        <v>0.3</v>
      </c>
      <c r="AG61" s="263">
        <v>19.8</v>
      </c>
      <c r="AH61" s="60">
        <f>V61+AD61+AG61+AE61+AF61</f>
        <v>28.1</v>
      </c>
      <c r="AI61" s="55">
        <f>IF(AH61&gt;=40,40,AH61)</f>
        <v>28.1</v>
      </c>
      <c r="AJ61" s="61"/>
      <c r="AK61" s="62"/>
      <c r="AL61" s="63"/>
      <c r="AM61" s="64">
        <f>100%+AL61</f>
        <v>1</v>
      </c>
      <c r="AN61" s="65">
        <f>ROUNDUP((($E$2*AM61-$AN$4)*AJ61+$AN$4),-3)</f>
        <v>0</v>
      </c>
      <c r="AO61" s="66"/>
    </row>
    <row r="62" spans="1:41" s="22" customFormat="1" ht="26.25" customHeight="1" x14ac:dyDescent="0.15">
      <c r="A62" s="177"/>
      <c r="B62" s="241"/>
      <c r="C62" s="843" t="s">
        <v>1171</v>
      </c>
      <c r="D62" s="844"/>
      <c r="E62" s="844"/>
      <c r="F62" s="845"/>
      <c r="G62" s="46"/>
      <c r="H62" s="47"/>
      <c r="I62" s="172"/>
      <c r="J62" s="217"/>
      <c r="K62" s="217"/>
      <c r="L62" s="217"/>
      <c r="M62" s="217"/>
      <c r="N62" s="50"/>
      <c r="O62" s="51"/>
      <c r="P62" s="234">
        <v>88</v>
      </c>
      <c r="Q62" s="234">
        <v>88</v>
      </c>
      <c r="R62" s="23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50.25" customHeight="1" x14ac:dyDescent="0.15">
      <c r="A63" s="43"/>
      <c r="B63" s="256"/>
      <c r="C63" s="80"/>
      <c r="D63" s="45"/>
      <c r="E63" s="45"/>
      <c r="F63" s="82"/>
      <c r="G63" s="542"/>
      <c r="H63" s="47"/>
      <c r="I63" s="48">
        <v>0.6</v>
      </c>
      <c r="J63" s="49">
        <v>0.4</v>
      </c>
      <c r="K63" s="49"/>
      <c r="L63" s="49"/>
      <c r="M63" s="49"/>
      <c r="N63" s="50">
        <f>SUM(I63:M63)</f>
        <v>1</v>
      </c>
      <c r="O63" s="51"/>
      <c r="P63" s="52">
        <v>8</v>
      </c>
      <c r="Q63" s="53">
        <v>8</v>
      </c>
      <c r="R63" s="53"/>
      <c r="S63" s="53"/>
      <c r="T63" s="53"/>
      <c r="U63" s="54">
        <f>ROUND(((P63*I63)+(Q63*J63)+(R63*K63)+(S63*L63)+(T63*M63)),2)</f>
        <v>8</v>
      </c>
      <c r="V63" s="55">
        <f>IF(U63&gt;=8,8,U63)</f>
        <v>8</v>
      </c>
      <c r="W63" s="57"/>
      <c r="X63" s="57"/>
      <c r="Y63" s="57"/>
      <c r="Z63" s="57"/>
      <c r="AA63" s="57"/>
      <c r="AB63" s="476">
        <f>(((((W63*I63)+(X63*J63)+(Y63*K63)+(Z63*L63)+(AA63*M63))/$L$2)))</f>
        <v>0</v>
      </c>
      <c r="AC63" s="536">
        <f>ROUND(12*AB63,3)</f>
        <v>0</v>
      </c>
      <c r="AD63" s="488">
        <f>IF(AC63&gt;=12,12,AC63)</f>
        <v>0</v>
      </c>
      <c r="AE63" s="59"/>
      <c r="AF63" s="59">
        <v>0.3</v>
      </c>
      <c r="AG63" s="263">
        <v>19.8</v>
      </c>
      <c r="AH63" s="60">
        <f>V63+AD63+AG63+AE63+AF63</f>
        <v>28.1</v>
      </c>
      <c r="AI63" s="55">
        <f>IF(AH63&gt;=40,40,AH63)</f>
        <v>28.1</v>
      </c>
      <c r="AJ63" s="61"/>
      <c r="AK63" s="62"/>
      <c r="AL63" s="63"/>
      <c r="AM63" s="64"/>
      <c r="AN63" s="65"/>
      <c r="AO63" s="66"/>
    </row>
    <row r="64" spans="1:41" s="22" customFormat="1" ht="26.25" customHeight="1" x14ac:dyDescent="0.15">
      <c r="A64" s="177"/>
      <c r="B64" s="241"/>
      <c r="C64" s="843" t="s">
        <v>1171</v>
      </c>
      <c r="D64" s="844"/>
      <c r="E64" s="844"/>
      <c r="F64" s="845"/>
      <c r="G64" s="46"/>
      <c r="H64" s="47"/>
      <c r="I64" s="172"/>
      <c r="J64" s="217"/>
      <c r="K64" s="217"/>
      <c r="L64" s="217"/>
      <c r="M64" s="217"/>
      <c r="N64" s="50"/>
      <c r="O64" s="51"/>
      <c r="P64" s="54">
        <v>88</v>
      </c>
      <c r="Q64" s="54">
        <v>88</v>
      </c>
      <c r="R64" s="54"/>
      <c r="S64" s="54"/>
      <c r="T64" s="54"/>
      <c r="U64" s="496">
        <f>(I63*P64)+(J63*Q64)+(K63*R64)+(L63*S64)</f>
        <v>88</v>
      </c>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54" customHeight="1" x14ac:dyDescent="0.15">
      <c r="A65" s="43"/>
      <c r="B65" s="256"/>
      <c r="C65" s="80"/>
      <c r="D65" s="80"/>
      <c r="E65" s="45"/>
      <c r="F65" s="82"/>
      <c r="G65" s="542"/>
      <c r="H65" s="47"/>
      <c r="I65" s="48">
        <v>0.6</v>
      </c>
      <c r="J65" s="49">
        <v>0.4</v>
      </c>
      <c r="K65" s="49"/>
      <c r="L65" s="49"/>
      <c r="M65" s="49"/>
      <c r="N65" s="50">
        <f>SUM(I65:M65)</f>
        <v>1</v>
      </c>
      <c r="O65" s="51"/>
      <c r="P65" s="52">
        <v>8</v>
      </c>
      <c r="Q65" s="53">
        <v>8</v>
      </c>
      <c r="R65" s="53"/>
      <c r="S65" s="53"/>
      <c r="T65" s="53"/>
      <c r="U65" s="54">
        <f>ROUND(((P65*I65)+(Q65*J65)+(R65*K65)+(S65*L65)+(T65*M65)),3)</f>
        <v>8</v>
      </c>
      <c r="V65" s="55">
        <f>IF(U65&gt;=8,8,U65)</f>
        <v>8</v>
      </c>
      <c r="W65" s="57"/>
      <c r="X65" s="57"/>
      <c r="Y65" s="57"/>
      <c r="Z65" s="57"/>
      <c r="AA65" s="57"/>
      <c r="AB65" s="476">
        <f>(((((W65*I65)+(X65*J65)+(Y65*K65)+(Z65*L65)+(AA65*M65))/$L$2)))</f>
        <v>0</v>
      </c>
      <c r="AC65" s="536">
        <f>ROUND(12*AB65,3)</f>
        <v>0</v>
      </c>
      <c r="AD65" s="488">
        <f>IF(AC65&gt;=12,12,AC65)</f>
        <v>0</v>
      </c>
      <c r="AE65" s="59"/>
      <c r="AF65" s="59">
        <v>0.3</v>
      </c>
      <c r="AG65" s="263">
        <v>19.8</v>
      </c>
      <c r="AH65" s="60">
        <f>V65+AD65+AG65+AE65+AF65</f>
        <v>28.1</v>
      </c>
      <c r="AI65" s="55">
        <f>IF(AH65&gt;=40,40,AH65)</f>
        <v>28.1</v>
      </c>
      <c r="AJ65" s="61"/>
      <c r="AK65" s="62"/>
      <c r="AL65" s="63"/>
      <c r="AM65" s="64">
        <f>100%+AL65</f>
        <v>1</v>
      </c>
      <c r="AN65" s="65">
        <f>ROUNDUP((($E$2*AM65-$AN$4)*AJ65+$AN$4),-3)</f>
        <v>0</v>
      </c>
      <c r="AO65" s="66"/>
    </row>
    <row r="66" spans="1:41" s="22" customFormat="1" ht="26.25" customHeight="1" x14ac:dyDescent="0.15">
      <c r="A66" s="177"/>
      <c r="B66" s="241"/>
      <c r="C66" s="843" t="s">
        <v>1171</v>
      </c>
      <c r="D66" s="844"/>
      <c r="E66" s="844"/>
      <c r="F66" s="845"/>
      <c r="G66" s="46"/>
      <c r="H66" s="47"/>
      <c r="I66" s="172"/>
      <c r="J66" s="217"/>
      <c r="K66" s="217"/>
      <c r="L66" s="217"/>
      <c r="M66" s="217"/>
      <c r="N66" s="50"/>
      <c r="O66" s="51"/>
      <c r="P66" s="234">
        <v>88</v>
      </c>
      <c r="Q66" s="54">
        <v>88</v>
      </c>
      <c r="R66" s="54"/>
      <c r="S66" s="54"/>
      <c r="T66" s="54"/>
      <c r="U66" s="496">
        <f>(I65*P66)+(J65*Q66)+(K65*R66)+(L65*S66)</f>
        <v>88</v>
      </c>
      <c r="V66" s="55"/>
      <c r="W66" s="57"/>
      <c r="X66" s="57"/>
      <c r="Y66" s="57"/>
      <c r="Z66" s="57"/>
      <c r="AA66" s="57"/>
      <c r="AB66" s="476"/>
      <c r="AC66" s="536"/>
      <c r="AD66" s="478"/>
      <c r="AE66" s="59"/>
      <c r="AF66" s="59"/>
      <c r="AG66" s="263"/>
      <c r="AH66" s="60"/>
      <c r="AI66" s="55"/>
      <c r="AJ66" s="61"/>
      <c r="AK66" s="62"/>
      <c r="AL66" s="63"/>
      <c r="AM66" s="64"/>
      <c r="AN66" s="65"/>
      <c r="AO66" s="66"/>
    </row>
    <row r="67" spans="1:41" s="22" customFormat="1" ht="48.75" customHeight="1" x14ac:dyDescent="0.15">
      <c r="A67" s="43"/>
      <c r="B67" s="256"/>
      <c r="C67" s="80"/>
      <c r="D67" s="45"/>
      <c r="E67" s="80"/>
      <c r="F67" s="82"/>
      <c r="G67" s="632"/>
      <c r="H67" s="47"/>
      <c r="I67" s="48">
        <v>0.5</v>
      </c>
      <c r="J67" s="49">
        <v>0.5</v>
      </c>
      <c r="K67" s="49"/>
      <c r="L67" s="49"/>
      <c r="M67" s="49"/>
      <c r="N67" s="50">
        <f>SUM(I67:M67)</f>
        <v>1</v>
      </c>
      <c r="O67" s="51"/>
      <c r="P67" s="52">
        <v>8</v>
      </c>
      <c r="Q67" s="53">
        <v>8</v>
      </c>
      <c r="R67" s="53"/>
      <c r="S67" s="53"/>
      <c r="T67" s="53"/>
      <c r="U67" s="54">
        <f>ROUND(((P67*I67)+(Q67*J67)+(R67*K67)+(S67*L67)+(T67*M67)),3)</f>
        <v>8</v>
      </c>
      <c r="V67" s="55">
        <f>IF(U67&gt;=8,8,U67)</f>
        <v>8</v>
      </c>
      <c r="W67" s="57"/>
      <c r="X67" s="57"/>
      <c r="Y67" s="57"/>
      <c r="Z67" s="57"/>
      <c r="AA67" s="57"/>
      <c r="AB67" s="476">
        <f>(((((W67*I67)+(X67*J67)+(Y67*K67)+(Z67*L67)+(AA67*M67))/$L$2)))</f>
        <v>0</v>
      </c>
      <c r="AC67" s="536">
        <f>ROUND(12*AB67,3)</f>
        <v>0</v>
      </c>
      <c r="AD67" s="488">
        <f>IF(AC67&gt;=12,12,AC67)</f>
        <v>0</v>
      </c>
      <c r="AE67" s="59"/>
      <c r="AF67" s="59">
        <v>0.3</v>
      </c>
      <c r="AG67" s="263">
        <v>19.8</v>
      </c>
      <c r="AH67" s="60">
        <f>V67+AD67+AG67+AE67+AF67</f>
        <v>28.1</v>
      </c>
      <c r="AI67" s="55">
        <f>IF(AH67&gt;=40,40,AH67)</f>
        <v>28.1</v>
      </c>
      <c r="AJ67" s="61"/>
      <c r="AK67" s="62"/>
      <c r="AL67" s="63"/>
      <c r="AM67" s="64">
        <f>100%+AL67</f>
        <v>1</v>
      </c>
      <c r="AN67" s="65">
        <f>ROUNDUP((($E$2*AM67-$AN$4)*AJ67+$AN$4),-3)</f>
        <v>0</v>
      </c>
      <c r="AO67" s="66"/>
    </row>
    <row r="68" spans="1:41" s="22" customFormat="1" ht="26.25" customHeight="1" x14ac:dyDescent="0.15">
      <c r="A68" s="177"/>
      <c r="B68" s="241"/>
      <c r="C68" s="843" t="s">
        <v>1171</v>
      </c>
      <c r="D68" s="844"/>
      <c r="E68" s="844"/>
      <c r="F68" s="845"/>
      <c r="G68" s="46"/>
      <c r="H68" s="47"/>
      <c r="I68" s="172"/>
      <c r="J68" s="217"/>
      <c r="K68" s="217"/>
      <c r="L68" s="217"/>
      <c r="M68" s="217"/>
      <c r="N68" s="50"/>
      <c r="O68" s="51"/>
      <c r="P68" s="234">
        <v>88</v>
      </c>
      <c r="Q68" s="54">
        <v>88</v>
      </c>
      <c r="R68" s="54"/>
      <c r="S68" s="54"/>
      <c r="T68" s="54"/>
      <c r="U68" s="496">
        <f>(I67*P68)+(J67*Q68)+(K67*R68)+(L67*S68)</f>
        <v>88</v>
      </c>
      <c r="V68" s="55"/>
      <c r="W68" s="57"/>
      <c r="X68" s="57"/>
      <c r="Y68" s="57"/>
      <c r="Z68" s="57"/>
      <c r="AA68" s="57"/>
      <c r="AB68" s="476"/>
      <c r="AC68" s="536"/>
      <c r="AD68" s="478"/>
      <c r="AE68" s="59"/>
      <c r="AF68" s="59"/>
      <c r="AG68" s="263"/>
      <c r="AH68" s="60"/>
      <c r="AI68" s="55"/>
      <c r="AJ68" s="61"/>
      <c r="AK68" s="62"/>
      <c r="AL68" s="63"/>
      <c r="AM68" s="64"/>
      <c r="AN68" s="65"/>
      <c r="AO68" s="66"/>
    </row>
    <row r="69" spans="1:41" s="22" customFormat="1" ht="48.75" customHeight="1" x14ac:dyDescent="0.15">
      <c r="A69" s="43"/>
      <c r="B69" s="256"/>
      <c r="C69" s="45"/>
      <c r="D69" s="45"/>
      <c r="E69" s="80"/>
      <c r="F69" s="45"/>
      <c r="G69" s="46"/>
      <c r="H69" s="47"/>
      <c r="I69" s="48">
        <v>0.6</v>
      </c>
      <c r="J69" s="49">
        <v>0.4</v>
      </c>
      <c r="K69" s="49"/>
      <c r="L69" s="49"/>
      <c r="M69" s="49"/>
      <c r="N69" s="527">
        <f>SUM(I69:M69)</f>
        <v>1</v>
      </c>
      <c r="O69" s="51"/>
      <c r="P69" s="52">
        <v>8</v>
      </c>
      <c r="Q69" s="53">
        <v>8</v>
      </c>
      <c r="R69" s="53"/>
      <c r="S69" s="53"/>
      <c r="T69" s="53"/>
      <c r="U69" s="54">
        <f>ROUND(((P69*I69)+(Q69*J69)+(R69*K69)+(S69*L69)+(T69*M69)),3)</f>
        <v>8</v>
      </c>
      <c r="V69" s="55">
        <f>IF(U69&gt;=8,8,U69)</f>
        <v>8</v>
      </c>
      <c r="W69" s="57"/>
      <c r="X69" s="57"/>
      <c r="Y69" s="57"/>
      <c r="Z69" s="57"/>
      <c r="AA69" s="57"/>
      <c r="AB69" s="476">
        <f>(((((W69*I69)+(X69*J69)+(Y69*K69)+(Z69*L69)+(AA69*M69))/$L$2)))</f>
        <v>0</v>
      </c>
      <c r="AC69" s="536">
        <f>ROUND(12*AB69,3)</f>
        <v>0</v>
      </c>
      <c r="AD69" s="488">
        <f>IF(AC69&gt;=12,12,AC69)</f>
        <v>0</v>
      </c>
      <c r="AE69" s="59"/>
      <c r="AF69" s="59">
        <v>0.3</v>
      </c>
      <c r="AG69" s="263">
        <v>19.8</v>
      </c>
      <c r="AH69" s="60">
        <f>V69+AD69+AG69+AE69+AF69</f>
        <v>28.1</v>
      </c>
      <c r="AI69" s="55">
        <f>IF(AH69&gt;=40,40,AH69)</f>
        <v>28.1</v>
      </c>
      <c r="AJ69" s="61"/>
      <c r="AK69" s="62"/>
      <c r="AL69" s="63"/>
      <c r="AM69" s="64">
        <f>100%+AL69</f>
        <v>1</v>
      </c>
      <c r="AN69" s="65">
        <f>ROUNDUP((($E$2*AM69-$AN$4)*AJ69+$AN$4),-3)</f>
        <v>0</v>
      </c>
      <c r="AO69" s="66"/>
    </row>
    <row r="70" spans="1:41" s="22" customFormat="1" ht="26.25" customHeight="1" x14ac:dyDescent="0.15">
      <c r="A70" s="177"/>
      <c r="B70" s="241"/>
      <c r="C70" s="843" t="s">
        <v>1171</v>
      </c>
      <c r="D70" s="844"/>
      <c r="E70" s="844"/>
      <c r="F70" s="845"/>
      <c r="G70" s="46"/>
      <c r="H70" s="47"/>
      <c r="I70" s="172"/>
      <c r="J70" s="217"/>
      <c r="K70" s="217"/>
      <c r="L70" s="217"/>
      <c r="M70" s="217"/>
      <c r="N70" s="50"/>
      <c r="O70" s="51"/>
      <c r="P70" s="234">
        <v>88</v>
      </c>
      <c r="Q70" s="54">
        <v>88</v>
      </c>
      <c r="R70" s="54"/>
      <c r="S70" s="54"/>
      <c r="T70" s="54"/>
      <c r="U70" s="496">
        <f>(I69*P70)+(J69*Q70)+(K69*R70)+(L69*S70)</f>
        <v>88</v>
      </c>
      <c r="V70" s="55"/>
      <c r="W70" s="57"/>
      <c r="X70" s="57"/>
      <c r="Y70" s="57"/>
      <c r="Z70" s="57"/>
      <c r="AA70" s="57"/>
      <c r="AB70" s="476"/>
      <c r="AC70" s="536"/>
      <c r="AD70" s="478"/>
      <c r="AE70" s="59"/>
      <c r="AF70" s="59"/>
      <c r="AG70" s="263"/>
      <c r="AH70" s="60"/>
      <c r="AI70" s="55"/>
      <c r="AJ70" s="61"/>
      <c r="AK70" s="62"/>
      <c r="AL70" s="63"/>
      <c r="AM70" s="64"/>
      <c r="AN70" s="65"/>
      <c r="AO70" s="66"/>
    </row>
    <row r="71" spans="1:41" s="22" customFormat="1" ht="48.75" customHeight="1" x14ac:dyDescent="0.15">
      <c r="A71" s="43"/>
      <c r="B71" s="256"/>
      <c r="C71" s="80"/>
      <c r="D71" s="45"/>
      <c r="E71" s="80"/>
      <c r="F71" s="45"/>
      <c r="G71" s="80"/>
      <c r="H71" s="47"/>
      <c r="I71" s="48">
        <v>0.6</v>
      </c>
      <c r="J71" s="49">
        <v>0.4</v>
      </c>
      <c r="K71" s="49"/>
      <c r="L71" s="49"/>
      <c r="M71" s="49"/>
      <c r="N71" s="50">
        <f>SUM(I71:M71)</f>
        <v>1</v>
      </c>
      <c r="O71" s="51"/>
      <c r="P71" s="53">
        <v>8</v>
      </c>
      <c r="Q71" s="53">
        <v>8</v>
      </c>
      <c r="R71" s="53"/>
      <c r="S71" s="53"/>
      <c r="T71" s="53"/>
      <c r="U71" s="54">
        <f>ROUND(((P71*I71)+(Q71*J71)+(R71*K71)+(S71*L71)+(T71*M71)),3)</f>
        <v>8</v>
      </c>
      <c r="V71" s="55">
        <f>IF(U71&gt;=8,8,U71)</f>
        <v>8</v>
      </c>
      <c r="W71" s="57"/>
      <c r="X71" s="57"/>
      <c r="Y71" s="57"/>
      <c r="Z71" s="57"/>
      <c r="AA71" s="57"/>
      <c r="AB71" s="476">
        <f>(((((W71*I71)+(X71*J71)+(Y71*K71)+(Z71*L71)+(AA71*M71))/$L$2)))</f>
        <v>0</v>
      </c>
      <c r="AC71" s="536">
        <f>ROUND(12*AB71,3)</f>
        <v>0</v>
      </c>
      <c r="AD71" s="488">
        <f>IF(AC71&gt;=12,12,AC71)</f>
        <v>0</v>
      </c>
      <c r="AE71" s="59"/>
      <c r="AF71" s="59">
        <v>0.3</v>
      </c>
      <c r="AG71" s="263">
        <v>19.8</v>
      </c>
      <c r="AH71" s="60">
        <f>V71+AD71+AG71+AE71+AF71</f>
        <v>28.1</v>
      </c>
      <c r="AI71" s="55">
        <f>IF(AH71&gt;=40,40,AH71)</f>
        <v>28.1</v>
      </c>
      <c r="AJ71" s="61"/>
      <c r="AK71" s="62"/>
      <c r="AL71" s="63"/>
      <c r="AM71" s="64">
        <f>100%+AL71</f>
        <v>1</v>
      </c>
      <c r="AN71" s="65">
        <f>ROUNDUP((($E$2*AM71-$AN$4)*AJ71+$AN$4),-3)</f>
        <v>0</v>
      </c>
      <c r="AO71" s="66"/>
    </row>
    <row r="72" spans="1:41" s="22" customFormat="1" ht="26.25" customHeight="1" x14ac:dyDescent="0.15">
      <c r="A72" s="177"/>
      <c r="B72" s="241"/>
      <c r="C72" s="843" t="s">
        <v>1171</v>
      </c>
      <c r="D72" s="844"/>
      <c r="E72" s="844"/>
      <c r="F72" s="845"/>
      <c r="G72" s="46"/>
      <c r="H72" s="47"/>
      <c r="I72" s="172"/>
      <c r="J72" s="217"/>
      <c r="K72" s="217"/>
      <c r="L72" s="217"/>
      <c r="M72" s="217"/>
      <c r="N72" s="50"/>
      <c r="O72" s="51"/>
      <c r="P72" s="234">
        <v>88</v>
      </c>
      <c r="Q72" s="54">
        <v>88</v>
      </c>
      <c r="R72" s="54"/>
      <c r="S72" s="54"/>
      <c r="T72" s="54"/>
      <c r="U72" s="496">
        <f>(I71*P72)+(J71*Q72)+(K71*R72)+(L71*S72)</f>
        <v>88</v>
      </c>
      <c r="V72" s="55"/>
      <c r="W72" s="57"/>
      <c r="X72" s="57"/>
      <c r="Y72" s="57"/>
      <c r="Z72" s="57"/>
      <c r="AA72" s="57"/>
      <c r="AB72" s="476"/>
      <c r="AC72" s="536"/>
      <c r="AD72" s="478"/>
      <c r="AE72" s="59"/>
      <c r="AF72" s="59"/>
      <c r="AG72" s="263"/>
      <c r="AH72" s="60"/>
      <c r="AI72" s="55"/>
      <c r="AJ72" s="61"/>
      <c r="AK72" s="62"/>
      <c r="AL72" s="63"/>
      <c r="AM72" s="64"/>
      <c r="AN72" s="65"/>
      <c r="AO72" s="66"/>
    </row>
    <row r="73" spans="1:41" s="22" customFormat="1" ht="51.75" customHeight="1" x14ac:dyDescent="0.15">
      <c r="A73" s="43"/>
      <c r="B73" s="256"/>
      <c r="C73" s="73"/>
      <c r="D73" s="45"/>
      <c r="E73" s="80"/>
      <c r="F73" s="45"/>
      <c r="G73" s="80"/>
      <c r="H73" s="47"/>
      <c r="I73" s="48">
        <v>0.65</v>
      </c>
      <c r="J73" s="49">
        <v>0.35</v>
      </c>
      <c r="K73" s="49"/>
      <c r="L73" s="49"/>
      <c r="M73" s="49"/>
      <c r="N73" s="50">
        <f>SUM(I73:M73)</f>
        <v>1</v>
      </c>
      <c r="O73" s="51"/>
      <c r="P73" s="52">
        <v>8</v>
      </c>
      <c r="Q73" s="53">
        <v>8</v>
      </c>
      <c r="R73" s="53"/>
      <c r="S73" s="53"/>
      <c r="T73" s="53"/>
      <c r="U73" s="54">
        <f>ROUND(((P73*I73)+(Q73*J73)+(R73*K73)+(S73*L73)+(T73*M73)),3)</f>
        <v>8</v>
      </c>
      <c r="V73" s="55">
        <f>IF(U73&gt;=8,8,U73)</f>
        <v>8</v>
      </c>
      <c r="W73" s="57"/>
      <c r="X73" s="57"/>
      <c r="Y73" s="57"/>
      <c r="Z73" s="57"/>
      <c r="AA73" s="57"/>
      <c r="AB73" s="476">
        <f>(((((W73*I73)+(X73*J73)+(Y73*K73)+(Z73*L73)+(AA73*M73))/$L$2)))</f>
        <v>0</v>
      </c>
      <c r="AC73" s="536">
        <f>12*AB73</f>
        <v>0</v>
      </c>
      <c r="AD73" s="488">
        <f>IF(AC73&gt;=12,12,AC73)</f>
        <v>0</v>
      </c>
      <c r="AE73" s="59"/>
      <c r="AF73" s="59">
        <v>0.2</v>
      </c>
      <c r="AG73" s="263">
        <v>19.8</v>
      </c>
      <c r="AH73" s="60">
        <f>V73+AD73+AG73+AE73+AF73</f>
        <v>28</v>
      </c>
      <c r="AI73" s="55">
        <f>IF(AH73&gt;=40,40,AH73)</f>
        <v>28</v>
      </c>
      <c r="AJ73" s="61"/>
      <c r="AK73" s="62"/>
      <c r="AL73" s="63"/>
      <c r="AM73" s="64">
        <f>100%+AL73</f>
        <v>1</v>
      </c>
      <c r="AN73" s="65">
        <f>ROUNDUP((($E$2*AM73-$AN$4)*AJ73+$AN$4),-3)</f>
        <v>0</v>
      </c>
      <c r="AO73" s="66"/>
    </row>
    <row r="74" spans="1:41" s="22" customFormat="1" ht="26.25" customHeight="1" x14ac:dyDescent="0.15">
      <c r="A74" s="177"/>
      <c r="B74" s="241"/>
      <c r="C74" s="843" t="s">
        <v>1171</v>
      </c>
      <c r="D74" s="844"/>
      <c r="E74" s="844"/>
      <c r="F74" s="845"/>
      <c r="G74" s="46"/>
      <c r="H74" s="47"/>
      <c r="I74" s="172"/>
      <c r="J74" s="217"/>
      <c r="K74" s="217"/>
      <c r="L74" s="217"/>
      <c r="M74" s="217"/>
      <c r="N74" s="50"/>
      <c r="O74" s="51"/>
      <c r="P74" s="234">
        <v>88</v>
      </c>
      <c r="Q74" s="54">
        <v>88</v>
      </c>
      <c r="R74" s="54"/>
      <c r="S74" s="54"/>
      <c r="T74" s="54"/>
      <c r="U74" s="496">
        <f>(I73*P74)+(J73*Q74)+(K73*R74)+(L73*S74)</f>
        <v>88</v>
      </c>
      <c r="V74" s="55"/>
      <c r="W74" s="57"/>
      <c r="X74" s="57"/>
      <c r="Y74" s="57"/>
      <c r="Z74" s="57"/>
      <c r="AA74" s="57"/>
      <c r="AB74" s="476"/>
      <c r="AC74" s="536"/>
      <c r="AD74" s="478"/>
      <c r="AE74" s="59"/>
      <c r="AF74" s="59"/>
      <c r="AG74" s="263"/>
      <c r="AH74" s="60"/>
      <c r="AI74" s="55"/>
      <c r="AJ74" s="61"/>
      <c r="AK74" s="62"/>
      <c r="AL74" s="63"/>
      <c r="AM74" s="64"/>
      <c r="AN74" s="65"/>
      <c r="AO74" s="66"/>
    </row>
    <row r="75" spans="1:41" s="22" customFormat="1" ht="33" customHeight="1" x14ac:dyDescent="0.15">
      <c r="A75" s="43"/>
      <c r="B75" s="44"/>
      <c r="C75" s="80"/>
      <c r="D75" s="117"/>
      <c r="E75" s="117"/>
      <c r="F75" s="80"/>
      <c r="G75" s="542"/>
      <c r="H75" s="47"/>
      <c r="I75" s="48"/>
      <c r="J75" s="217"/>
      <c r="K75" s="49"/>
      <c r="L75" s="49"/>
      <c r="M75" s="49"/>
      <c r="N75" s="527"/>
      <c r="O75" s="51"/>
      <c r="P75" s="52"/>
      <c r="Q75" s="53"/>
      <c r="R75" s="53"/>
      <c r="S75" s="53"/>
      <c r="T75" s="53"/>
      <c r="U75" s="54"/>
      <c r="V75" s="55"/>
      <c r="W75" s="57"/>
      <c r="X75" s="57"/>
      <c r="Y75" s="57"/>
      <c r="Z75" s="57"/>
      <c r="AA75" s="57"/>
      <c r="AB75" s="476">
        <f>(((((W75*I75)+(X75*J75)+(Y75*K75)+(Z75*L75)+(AA75*M75))/$L$2)))</f>
        <v>0</v>
      </c>
      <c r="AC75" s="536">
        <f>12*AB75</f>
        <v>0</v>
      </c>
      <c r="AD75" s="488">
        <f>IF(AC75&gt;=12,12,AC75)</f>
        <v>0</v>
      </c>
      <c r="AE75" s="59"/>
      <c r="AF75" s="59"/>
      <c r="AG75" s="263"/>
      <c r="AH75" s="60"/>
      <c r="AI75" s="55"/>
      <c r="AJ75" s="61"/>
      <c r="AK75" s="62"/>
      <c r="AL75" s="63"/>
      <c r="AM75" s="64"/>
      <c r="AN75" s="65"/>
      <c r="AO75" s="66"/>
    </row>
    <row r="76" spans="1:41" s="22" customFormat="1" ht="56.25" customHeight="1" x14ac:dyDescent="0.15">
      <c r="A76" s="43"/>
      <c r="B76" s="256"/>
      <c r="C76" s="73"/>
      <c r="D76" s="80"/>
      <c r="E76" s="80"/>
      <c r="F76" s="45"/>
      <c r="G76" s="632"/>
      <c r="H76" s="47"/>
      <c r="I76" s="48">
        <v>0.6</v>
      </c>
      <c r="J76" s="49">
        <v>0.4</v>
      </c>
      <c r="K76" s="49"/>
      <c r="L76" s="49"/>
      <c r="M76" s="49"/>
      <c r="N76" s="50">
        <f>SUM(I76:M76)</f>
        <v>1</v>
      </c>
      <c r="O76" s="51"/>
      <c r="P76" s="52">
        <v>8</v>
      </c>
      <c r="Q76" s="53">
        <v>8</v>
      </c>
      <c r="R76" s="53"/>
      <c r="S76" s="53"/>
      <c r="T76" s="53"/>
      <c r="U76" s="54">
        <f>ROUND(((P76*I76)+(Q76*J76)+(R76*K76)+(S76*L76)+(T76*M76)),3)</f>
        <v>8</v>
      </c>
      <c r="V76" s="55">
        <f>IF(U76&gt;=8,8,U76)</f>
        <v>8</v>
      </c>
      <c r="W76" s="57"/>
      <c r="X76" s="57"/>
      <c r="Y76" s="57"/>
      <c r="Z76" s="57"/>
      <c r="AA76" s="57"/>
      <c r="AB76" s="476">
        <f>(((((W76*I76)+(X76*J76)+(Y76*K76)+(Z76*L76)+(AA76*M76))/$L$2)))</f>
        <v>0</v>
      </c>
      <c r="AC76" s="536">
        <f>ROUND(12*AB76,3)</f>
        <v>0</v>
      </c>
      <c r="AD76" s="488">
        <f>IF(AC76&gt;=12,12,AC76)</f>
        <v>0</v>
      </c>
      <c r="AE76" s="59"/>
      <c r="AF76" s="59">
        <v>0.2</v>
      </c>
      <c r="AG76" s="263">
        <v>19.8</v>
      </c>
      <c r="AH76" s="60">
        <f>V76+AD76+AG76+AE76+AF76</f>
        <v>28</v>
      </c>
      <c r="AI76" s="55">
        <f>IF(AH76&gt;=40,40,AH76)</f>
        <v>28</v>
      </c>
      <c r="AJ76" s="61"/>
      <c r="AK76" s="62"/>
      <c r="AL76" s="63"/>
      <c r="AM76" s="64">
        <f>100%+AL76</f>
        <v>1</v>
      </c>
      <c r="AN76" s="65">
        <f>ROUNDUP((($E$2*AM76-$AN$4)*AJ76+$AN$4),-3)</f>
        <v>0</v>
      </c>
      <c r="AO76" s="66"/>
    </row>
    <row r="77" spans="1:41" s="22" customFormat="1" ht="26.25" customHeight="1" x14ac:dyDescent="0.15">
      <c r="A77" s="177"/>
      <c r="B77" s="241"/>
      <c r="C77" s="843" t="s">
        <v>1171</v>
      </c>
      <c r="D77" s="844"/>
      <c r="E77" s="844"/>
      <c r="F77" s="845"/>
      <c r="G77" s="46"/>
      <c r="H77" s="47"/>
      <c r="I77" s="172"/>
      <c r="J77" s="217"/>
      <c r="K77" s="217"/>
      <c r="L77" s="217"/>
      <c r="M77" s="217"/>
      <c r="N77" s="50"/>
      <c r="O77" s="51"/>
      <c r="P77" s="234">
        <v>88</v>
      </c>
      <c r="Q77" s="54">
        <v>88</v>
      </c>
      <c r="R77" s="53"/>
      <c r="S77" s="54"/>
      <c r="T77" s="54"/>
      <c r="U77" s="496">
        <f>(I76*P77)+(J76*Q77)+(K76*R77)+(L76*S77)</f>
        <v>88</v>
      </c>
      <c r="V77" s="55"/>
      <c r="W77" s="57"/>
      <c r="X77" s="57"/>
      <c r="Y77" s="57"/>
      <c r="Z77" s="57"/>
      <c r="AA77" s="57"/>
      <c r="AB77" s="476"/>
      <c r="AC77" s="536"/>
      <c r="AD77" s="478"/>
      <c r="AE77" s="59"/>
      <c r="AF77" s="59"/>
      <c r="AG77" s="263"/>
      <c r="AH77" s="60"/>
      <c r="AI77" s="55"/>
      <c r="AJ77" s="61"/>
      <c r="AK77" s="62"/>
      <c r="AL77" s="63"/>
      <c r="AM77" s="64"/>
      <c r="AN77" s="65"/>
      <c r="AO77" s="66"/>
    </row>
    <row r="78" spans="1:41" s="22" customFormat="1" ht="51.75" customHeight="1" x14ac:dyDescent="0.15">
      <c r="A78" s="43"/>
      <c r="B78" s="256"/>
      <c r="C78" s="80"/>
      <c r="D78" s="664"/>
      <c r="E78" s="80"/>
      <c r="F78" s="45"/>
      <c r="G78" s="46"/>
      <c r="H78" s="47"/>
      <c r="I78" s="48">
        <v>0.51</v>
      </c>
      <c r="J78" s="49">
        <v>0.49</v>
      </c>
      <c r="K78" s="49"/>
      <c r="L78" s="49"/>
      <c r="M78" s="49"/>
      <c r="N78" s="50">
        <f>SUM(I78:M78)</f>
        <v>1</v>
      </c>
      <c r="O78" s="51"/>
      <c r="P78" s="52">
        <v>8</v>
      </c>
      <c r="Q78" s="53">
        <v>8</v>
      </c>
      <c r="R78" s="53"/>
      <c r="S78" s="53"/>
      <c r="T78" s="53"/>
      <c r="U78" s="54">
        <f>ROUND(((P78*I78)+(Q78*J78)+(R78*K78)+(S78*L78)+(T78*M78)),3)</f>
        <v>8</v>
      </c>
      <c r="V78" s="55">
        <f>IF(U78&gt;=8,8,U78)</f>
        <v>8</v>
      </c>
      <c r="W78" s="57"/>
      <c r="X78" s="57"/>
      <c r="Y78" s="57"/>
      <c r="Z78" s="57"/>
      <c r="AA78" s="57"/>
      <c r="AB78" s="476">
        <f>(((((W78*I78)+(X78*J78)+(Y78*K78)+(Z78*L78)+(AA78*M78))/$L$2)))</f>
        <v>0</v>
      </c>
      <c r="AC78" s="536">
        <f>ROUND(12*AB78,3)</f>
        <v>0</v>
      </c>
      <c r="AD78" s="488">
        <f>IF(AC78&gt;=12,12,AC78)</f>
        <v>0</v>
      </c>
      <c r="AE78" s="59"/>
      <c r="AF78" s="59">
        <v>0.3</v>
      </c>
      <c r="AG78" s="263">
        <v>19.8</v>
      </c>
      <c r="AH78" s="60">
        <f>V78+AD78+AG78+AE78+AF78</f>
        <v>28.1</v>
      </c>
      <c r="AI78" s="55">
        <f>IF(AH78&gt;=40,40,AH78)</f>
        <v>28.1</v>
      </c>
      <c r="AJ78" s="61"/>
      <c r="AK78" s="62"/>
      <c r="AL78" s="63"/>
      <c r="AM78" s="64">
        <f>100%+AL78</f>
        <v>1</v>
      </c>
      <c r="AN78" s="65">
        <f>ROUNDUP((($E$2*AM78-$AN$4)*AJ78+$AN$4),-3)</f>
        <v>0</v>
      </c>
      <c r="AO78" s="66"/>
    </row>
    <row r="79" spans="1:41" s="22" customFormat="1" ht="26.25" customHeight="1" x14ac:dyDescent="0.15">
      <c r="A79" s="177"/>
      <c r="B79" s="256"/>
      <c r="C79" s="843" t="s">
        <v>1171</v>
      </c>
      <c r="D79" s="844"/>
      <c r="E79" s="844"/>
      <c r="F79" s="845"/>
      <c r="G79" s="46"/>
      <c r="H79" s="47"/>
      <c r="I79" s="172"/>
      <c r="J79" s="217"/>
      <c r="K79" s="217"/>
      <c r="L79" s="217"/>
      <c r="M79" s="217"/>
      <c r="N79" s="50"/>
      <c r="O79" s="51"/>
      <c r="P79" s="234">
        <v>88</v>
      </c>
      <c r="Q79" s="54">
        <v>88</v>
      </c>
      <c r="R79" s="54"/>
      <c r="S79" s="54"/>
      <c r="T79" s="54"/>
      <c r="U79" s="496">
        <f>(I78*P79)+(J78*Q79)+(K78*R79)+(L78*S79)</f>
        <v>88</v>
      </c>
      <c r="V79" s="55"/>
      <c r="W79" s="57"/>
      <c r="X79" s="57"/>
      <c r="Y79" s="57"/>
      <c r="Z79" s="57"/>
      <c r="AA79" s="57"/>
      <c r="AB79" s="476"/>
      <c r="AC79" s="536"/>
      <c r="AD79" s="478"/>
      <c r="AE79" s="59"/>
      <c r="AF79" s="59"/>
      <c r="AG79" s="263"/>
      <c r="AH79" s="60"/>
      <c r="AI79" s="55"/>
      <c r="AJ79" s="61"/>
      <c r="AK79" s="62"/>
      <c r="AL79" s="63"/>
      <c r="AM79" s="64"/>
      <c r="AN79" s="65"/>
      <c r="AO79" s="66"/>
    </row>
    <row r="80" spans="1:41" s="22" customFormat="1" ht="48.75" customHeight="1" x14ac:dyDescent="0.15">
      <c r="A80" s="43"/>
      <c r="B80" s="256"/>
      <c r="C80" s="45"/>
      <c r="D80" s="80"/>
      <c r="E80" s="664"/>
      <c r="F80" s="45"/>
      <c r="G80" s="46"/>
      <c r="H80" s="47"/>
      <c r="I80" s="48">
        <v>0.51</v>
      </c>
      <c r="J80" s="49">
        <v>0.49</v>
      </c>
      <c r="K80" s="217"/>
      <c r="L80" s="49"/>
      <c r="M80" s="49"/>
      <c r="N80" s="50">
        <f>SUM(I80:M80)</f>
        <v>1</v>
      </c>
      <c r="O80" s="51"/>
      <c r="P80" s="52">
        <v>8</v>
      </c>
      <c r="Q80" s="53">
        <v>8</v>
      </c>
      <c r="R80" s="53"/>
      <c r="S80" s="53"/>
      <c r="T80" s="53"/>
      <c r="U80" s="54">
        <f>ROUND(((P80*I80)+(Q80*J80)+(R80*K80)+(S80*L80)+(T80*M80)),3)</f>
        <v>8</v>
      </c>
      <c r="V80" s="55">
        <f>IF(U80&gt;=8,8,U80)</f>
        <v>8</v>
      </c>
      <c r="W80" s="57"/>
      <c r="X80" s="57"/>
      <c r="Y80" s="57"/>
      <c r="Z80" s="57"/>
      <c r="AA80" s="57"/>
      <c r="AB80" s="476">
        <f>(((((W80*I80)+(X80*J80)+(Y80*K80)+(Z80*L80)+(AA80*M80))/$L$2)))</f>
        <v>0</v>
      </c>
      <c r="AC80" s="536">
        <f>ROUND(12*AB80,3)</f>
        <v>0</v>
      </c>
      <c r="AD80" s="488">
        <f>IF(AC80&gt;=12,12,AC80)</f>
        <v>0</v>
      </c>
      <c r="AE80" s="59"/>
      <c r="AF80" s="59">
        <v>0.3</v>
      </c>
      <c r="AG80" s="263">
        <v>19.8</v>
      </c>
      <c r="AH80" s="60">
        <f>V80+AD80+AG80+AE80+AF80</f>
        <v>28.1</v>
      </c>
      <c r="AI80" s="55">
        <f>IF(AH80&gt;=40,40,AH80)</f>
        <v>28.1</v>
      </c>
      <c r="AJ80" s="61"/>
      <c r="AK80" s="62"/>
      <c r="AL80" s="63"/>
      <c r="AM80" s="64"/>
      <c r="AN80" s="65"/>
      <c r="AO80" s="66"/>
    </row>
    <row r="81" spans="1:41" s="22" customFormat="1" ht="26.25" customHeight="1" x14ac:dyDescent="0.15">
      <c r="A81" s="177"/>
      <c r="B81" s="241"/>
      <c r="C81" s="843" t="s">
        <v>1171</v>
      </c>
      <c r="D81" s="844"/>
      <c r="E81" s="844"/>
      <c r="F81" s="845"/>
      <c r="G81" s="46"/>
      <c r="H81" s="47"/>
      <c r="I81" s="172"/>
      <c r="J81" s="217"/>
      <c r="K81" s="217"/>
      <c r="L81" s="217"/>
      <c r="M81" s="217"/>
      <c r="N81" s="50"/>
      <c r="O81" s="51"/>
      <c r="P81" s="234">
        <v>88</v>
      </c>
      <c r="Q81" s="53">
        <v>88</v>
      </c>
      <c r="R81" s="53"/>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48.75" customHeight="1" x14ac:dyDescent="0.15">
      <c r="A82" s="43"/>
      <c r="B82" s="550"/>
      <c r="C82" s="117"/>
      <c r="D82" s="80"/>
      <c r="E82" s="45"/>
      <c r="F82" s="664"/>
      <c r="G82" s="83"/>
      <c r="H82" s="175"/>
      <c r="I82" s="48">
        <v>0.5</v>
      </c>
      <c r="J82" s="49">
        <v>0.3</v>
      </c>
      <c r="K82" s="49">
        <v>0.2</v>
      </c>
      <c r="L82" s="49"/>
      <c r="M82" s="49"/>
      <c r="N82" s="50">
        <f>SUM(I82:M82)</f>
        <v>1</v>
      </c>
      <c r="O82" s="51"/>
      <c r="P82" s="52">
        <v>8</v>
      </c>
      <c r="Q82" s="53">
        <v>8</v>
      </c>
      <c r="R82" s="53"/>
      <c r="S82" s="53"/>
      <c r="T82" s="53"/>
      <c r="U82" s="54">
        <f>ROUND(((P82*I82)+(Q82*J82)+(R82*K82)+(S82*L82)+(T82*M82)),3)</f>
        <v>6.4</v>
      </c>
      <c r="V82" s="55">
        <f>IF(U82&gt;=8,8,U82)</f>
        <v>6.4</v>
      </c>
      <c r="W82" s="57"/>
      <c r="X82" s="57"/>
      <c r="Y82" s="57"/>
      <c r="Z82" s="57"/>
      <c r="AA82" s="57"/>
      <c r="AB82" s="476">
        <f>(((((W82*I82)+(X82*J82)+(Y82*K82)+(Z82*L82)+(AA82*M82))/$L$2)))</f>
        <v>0</v>
      </c>
      <c r="AC82" s="536">
        <f>ROUND(12*AB82,3)</f>
        <v>0</v>
      </c>
      <c r="AD82" s="488">
        <f>IF(AC82&gt;=12,12,AC82)</f>
        <v>0</v>
      </c>
      <c r="AE82" s="59"/>
      <c r="AF82" s="59">
        <v>0.3</v>
      </c>
      <c r="AG82" s="263">
        <v>19.8</v>
      </c>
      <c r="AH82" s="60">
        <f>V82+AD82+AG82+AE82+AF82</f>
        <v>26.500000000000004</v>
      </c>
      <c r="AI82" s="55">
        <f>IF(AH82&gt;=40,40,AH82)</f>
        <v>26.500000000000004</v>
      </c>
      <c r="AJ82" s="61"/>
      <c r="AK82" s="62"/>
      <c r="AL82" s="63"/>
      <c r="AM82" s="64">
        <f>100%+AL82</f>
        <v>1</v>
      </c>
      <c r="AN82" s="65">
        <f>ROUNDUP((($E$2*AM82-$AN$4)*AJ82+$AN$4),-3)</f>
        <v>0</v>
      </c>
      <c r="AO82" s="66"/>
    </row>
    <row r="83" spans="1:41" s="22" customFormat="1" ht="26.25" customHeight="1" x14ac:dyDescent="0.15">
      <c r="A83" s="177"/>
      <c r="B83" s="241"/>
      <c r="C83" s="843" t="s">
        <v>1171</v>
      </c>
      <c r="D83" s="844"/>
      <c r="E83" s="844"/>
      <c r="F83" s="845"/>
      <c r="G83" s="46"/>
      <c r="H83" s="47"/>
      <c r="I83" s="172"/>
      <c r="J83" s="217"/>
      <c r="K83" s="217"/>
      <c r="L83" s="217"/>
      <c r="M83" s="217"/>
      <c r="N83" s="50"/>
      <c r="O83" s="51"/>
      <c r="P83" s="54">
        <v>88</v>
      </c>
      <c r="Q83" s="54">
        <v>88</v>
      </c>
      <c r="R83" s="54">
        <v>88</v>
      </c>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48.75" customHeight="1" x14ac:dyDescent="0.15">
      <c r="A84" s="43"/>
      <c r="B84" s="256"/>
      <c r="C84" s="45"/>
      <c r="D84" s="45"/>
      <c r="E84" s="80"/>
      <c r="F84" s="104"/>
      <c r="G84" s="46"/>
      <c r="H84" s="47"/>
      <c r="I84" s="48">
        <v>0.6</v>
      </c>
      <c r="J84" s="49">
        <v>0.4</v>
      </c>
      <c r="K84" s="49"/>
      <c r="L84" s="49"/>
      <c r="M84" s="49"/>
      <c r="N84" s="50">
        <f>SUM(I84:M84)</f>
        <v>1</v>
      </c>
      <c r="O84" s="51"/>
      <c r="P84" s="52">
        <v>8</v>
      </c>
      <c r="Q84" s="53">
        <v>8</v>
      </c>
      <c r="R84" s="53"/>
      <c r="S84" s="53"/>
      <c r="T84" s="53"/>
      <c r="U84" s="54">
        <f>ROUND(((P84*I84)+(Q84*J84)+(R84*K84)+(S84*L84)+(T84*M84)),3)</f>
        <v>8</v>
      </c>
      <c r="V84" s="55">
        <f>IF(U84&gt;=8,8,U84)</f>
        <v>8</v>
      </c>
      <c r="W84" s="57"/>
      <c r="X84" s="57"/>
      <c r="Y84" s="57"/>
      <c r="Z84" s="57"/>
      <c r="AA84" s="57"/>
      <c r="AB84" s="476">
        <f>(((((W84*I84)+(X84*J84)+(Y84*K84)+(Z84*L84)+(AA84*M84))/$L$2)))</f>
        <v>0</v>
      </c>
      <c r="AC84" s="536">
        <f>ROUND(12*AB84,3)</f>
        <v>0</v>
      </c>
      <c r="AD84" s="488">
        <f>IF(AC84&gt;=12,12,AC84)</f>
        <v>0</v>
      </c>
      <c r="AE84" s="59"/>
      <c r="AF84" s="59">
        <v>0.3</v>
      </c>
      <c r="AG84" s="263">
        <v>19.8</v>
      </c>
      <c r="AH84" s="60">
        <f>V84+AD84+AG84+AE84+AF84</f>
        <v>28.1</v>
      </c>
      <c r="AI84" s="55">
        <f>IF(AH84&gt;=40,40,AH84)</f>
        <v>28.1</v>
      </c>
      <c r="AJ84" s="61"/>
      <c r="AK84" s="62"/>
      <c r="AL84" s="63"/>
      <c r="AM84" s="64">
        <f>100%+AL84</f>
        <v>1</v>
      </c>
      <c r="AN84" s="65">
        <f>ROUNDUP((($E$2*AM84-$AN$4)*AJ84+$AN$4),-3)</f>
        <v>0</v>
      </c>
      <c r="AO84" s="66"/>
    </row>
    <row r="85" spans="1:41" s="22" customFormat="1" ht="26.25" customHeight="1" x14ac:dyDescent="0.15">
      <c r="A85" s="177"/>
      <c r="B85" s="256"/>
      <c r="C85" s="843" t="s">
        <v>1171</v>
      </c>
      <c r="D85" s="844"/>
      <c r="E85" s="844"/>
      <c r="F85" s="845"/>
      <c r="G85" s="46"/>
      <c r="H85" s="47"/>
      <c r="I85" s="172"/>
      <c r="J85" s="217"/>
      <c r="K85" s="217"/>
      <c r="L85" s="217"/>
      <c r="M85" s="217"/>
      <c r="N85" s="50"/>
      <c r="O85" s="51"/>
      <c r="P85" s="234">
        <v>88</v>
      </c>
      <c r="Q85" s="54">
        <v>88</v>
      </c>
      <c r="R85" s="54"/>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51.75" customHeight="1" x14ac:dyDescent="0.15">
      <c r="A86" s="43"/>
      <c r="B86" s="256"/>
      <c r="C86" s="80"/>
      <c r="D86" s="80"/>
      <c r="E86" s="80"/>
      <c r="F86" s="80"/>
      <c r="G86" s="632"/>
      <c r="H86" s="47"/>
      <c r="I86" s="48">
        <v>0.6</v>
      </c>
      <c r="J86" s="49">
        <v>0.4</v>
      </c>
      <c r="K86" s="49"/>
      <c r="L86" s="49"/>
      <c r="M86" s="49"/>
      <c r="N86" s="50">
        <f>SUM(I86:M86)</f>
        <v>1</v>
      </c>
      <c r="O86" s="51"/>
      <c r="P86" s="52">
        <v>8</v>
      </c>
      <c r="Q86" s="53">
        <v>8</v>
      </c>
      <c r="R86" s="53"/>
      <c r="S86" s="53"/>
      <c r="T86" s="53"/>
      <c r="U86" s="54">
        <f>ROUND(((P86*I86)+(Q86*J86)+(R86*K86)+(S86*L86)+(T86*M86)),3)</f>
        <v>8</v>
      </c>
      <c r="V86" s="55">
        <f>IF(U86&gt;=8,8,U86)</f>
        <v>8</v>
      </c>
      <c r="W86" s="57"/>
      <c r="X86" s="57"/>
      <c r="Y86" s="57"/>
      <c r="Z86" s="57"/>
      <c r="AA86" s="57"/>
      <c r="AB86" s="476">
        <f>(((((W86*I86)+(X86*J86)+(Y86*K86)+(Z86*L86)+(AA86*M86))/$L$2)))</f>
        <v>0</v>
      </c>
      <c r="AC86" s="536">
        <f>ROUND(12*AB86,3)</f>
        <v>0</v>
      </c>
      <c r="AD86" s="488">
        <f>IF(AC86&gt;=12,12,AC86)</f>
        <v>0</v>
      </c>
      <c r="AE86" s="59"/>
      <c r="AF86" s="59">
        <v>0.3</v>
      </c>
      <c r="AG86" s="263">
        <v>19.8</v>
      </c>
      <c r="AH86" s="60">
        <f>V86+AD86+AG86+AE86+AF86</f>
        <v>28.1</v>
      </c>
      <c r="AI86" s="55">
        <f>IF(AH86&gt;=40,40,AH86)</f>
        <v>28.1</v>
      </c>
      <c r="AJ86" s="61"/>
      <c r="AK86" s="62"/>
      <c r="AL86" s="63"/>
      <c r="AM86" s="64">
        <f>100%+AL86</f>
        <v>1</v>
      </c>
      <c r="AN86" s="65">
        <f>ROUNDUP((($E$2*AM86-$AN$4)*AJ86+$AN$4),-3)</f>
        <v>0</v>
      </c>
      <c r="AO86" s="66"/>
    </row>
    <row r="87" spans="1:41" s="22" customFormat="1" ht="26.25" customHeight="1" x14ac:dyDescent="0.15">
      <c r="A87" s="177"/>
      <c r="B87" s="256"/>
      <c r="C87" s="843" t="s">
        <v>1171</v>
      </c>
      <c r="D87" s="844"/>
      <c r="E87" s="844"/>
      <c r="F87" s="845"/>
      <c r="G87" s="46"/>
      <c r="H87" s="47"/>
      <c r="I87" s="172"/>
      <c r="J87" s="217"/>
      <c r="K87" s="217"/>
      <c r="L87" s="217"/>
      <c r="M87" s="217"/>
      <c r="N87" s="50"/>
      <c r="O87" s="51"/>
      <c r="P87" s="234">
        <v>88</v>
      </c>
      <c r="Q87" s="54">
        <v>88</v>
      </c>
      <c r="R87" s="54"/>
      <c r="S87" s="54"/>
      <c r="T87" s="54"/>
      <c r="U87" s="496">
        <f>(I86*P87)+(J86*Q87)+(K86*R87)+(L86*S87)</f>
        <v>88</v>
      </c>
      <c r="V87" s="55"/>
      <c r="W87" s="57"/>
      <c r="X87" s="57"/>
      <c r="Y87" s="57"/>
      <c r="Z87" s="57"/>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45"/>
      <c r="C88" s="45"/>
      <c r="D88" s="45"/>
      <c r="E88" s="45"/>
      <c r="F88" s="80"/>
      <c r="G88" s="542"/>
      <c r="H88" s="47"/>
      <c r="I88" s="48">
        <v>0.5</v>
      </c>
      <c r="J88" s="49">
        <v>0.5</v>
      </c>
      <c r="K88" s="49"/>
      <c r="L88" s="49"/>
      <c r="M88" s="49"/>
      <c r="N88" s="50">
        <f>SUM(I88:M88)</f>
        <v>1</v>
      </c>
      <c r="O88" s="51"/>
      <c r="P88" s="52">
        <v>7.8</v>
      </c>
      <c r="Q88" s="53">
        <v>8</v>
      </c>
      <c r="R88" s="53"/>
      <c r="S88" s="53"/>
      <c r="T88" s="53"/>
      <c r="U88" s="54">
        <f>ROUND(((P88*I88)+(Q88*J88)+(R88*K88)+(S88*L88)+(T88*M88)),3)</f>
        <v>7.9</v>
      </c>
      <c r="V88" s="55">
        <f>IF(U88&gt;=8,8,U88)</f>
        <v>7.9</v>
      </c>
      <c r="W88" s="57"/>
      <c r="X88" s="57"/>
      <c r="Y88" s="57"/>
      <c r="Z88" s="57"/>
      <c r="AA88" s="57"/>
      <c r="AB88" s="476">
        <f>(((((W88*I88)+(X88*J88)+(Y88*K88)+(Z88*L88)+(AA88*M88))/$L$2)))</f>
        <v>0</v>
      </c>
      <c r="AC88" s="536">
        <f>12*AB88</f>
        <v>0</v>
      </c>
      <c r="AD88" s="488">
        <f>IF(AC88&gt;=12,12,AC88)</f>
        <v>0</v>
      </c>
      <c r="AE88" s="59"/>
      <c r="AF88" s="59">
        <v>0.3</v>
      </c>
      <c r="AG88" s="263">
        <v>19.8</v>
      </c>
      <c r="AH88" s="60">
        <f>V88+AD88+AG88+AE88+AF88</f>
        <v>28.000000000000004</v>
      </c>
      <c r="AI88" s="55">
        <f>IF(AH88&gt;=40,40,AH88)</f>
        <v>28.000000000000004</v>
      </c>
      <c r="AJ88" s="61"/>
      <c r="AK88" s="62"/>
      <c r="AL88" s="63"/>
      <c r="AM88" s="64">
        <f>100%+AL88</f>
        <v>1</v>
      </c>
      <c r="AN88" s="65">
        <f>ROUNDUP((($E$2*AM88-$AN$4)*AJ88+$AN$4),-3)</f>
        <v>0</v>
      </c>
      <c r="AO88" s="66"/>
    </row>
    <row r="89" spans="1:41" s="22" customFormat="1" ht="48.75" customHeight="1" x14ac:dyDescent="0.15">
      <c r="A89" s="43"/>
      <c r="B89" s="45"/>
      <c r="C89" s="45"/>
      <c r="D89" s="45"/>
      <c r="E89" s="45"/>
      <c r="F89" s="45"/>
      <c r="G89" s="46"/>
      <c r="H89" s="47"/>
      <c r="I89" s="48">
        <v>0.6</v>
      </c>
      <c r="J89" s="49">
        <v>0.4</v>
      </c>
      <c r="K89" s="49"/>
      <c r="L89" s="217"/>
      <c r="M89" s="49"/>
      <c r="N89" s="50">
        <f>SUM(I89:M89)</f>
        <v>1</v>
      </c>
      <c r="O89" s="51"/>
      <c r="P89" s="52">
        <v>8</v>
      </c>
      <c r="Q89" s="53">
        <v>8</v>
      </c>
      <c r="R89" s="53">
        <v>8</v>
      </c>
      <c r="S89" s="53"/>
      <c r="T89" s="53"/>
      <c r="U89" s="54">
        <f>ROUND(((P89*I89)+(Q89*J89)+(R89*K89)+(S89*L89)+(T89*M89)),3)</f>
        <v>8</v>
      </c>
      <c r="V89" s="55">
        <f>IF(U89&gt;=8,8,U89)</f>
        <v>8</v>
      </c>
      <c r="W89" s="57"/>
      <c r="X89" s="57"/>
      <c r="Y89" s="57"/>
      <c r="Z89" s="57"/>
      <c r="AA89" s="57"/>
      <c r="AB89" s="476">
        <f>(((((W89*I89)+(X89*J89)+(Y89*K89)+(Z89*L89)+(AA89*M89))/$L$2)))</f>
        <v>0</v>
      </c>
      <c r="AC89" s="536">
        <f>12*AB89</f>
        <v>0</v>
      </c>
      <c r="AD89" s="488">
        <f>IF(AC89&gt;=12,12,AC89)</f>
        <v>0</v>
      </c>
      <c r="AE89" s="182"/>
      <c r="AF89" s="59">
        <v>0.3</v>
      </c>
      <c r="AG89" s="263">
        <v>19.8</v>
      </c>
      <c r="AH89" s="60">
        <f>V89+AD89+AG89+AE89+AF89</f>
        <v>28.1</v>
      </c>
      <c r="AI89" s="55">
        <f>IF(AH89&gt;=40,40,AH89)</f>
        <v>28.1</v>
      </c>
      <c r="AJ89" s="61"/>
      <c r="AK89" s="62"/>
      <c r="AL89" s="63"/>
      <c r="AM89" s="64">
        <f>100%+AL89</f>
        <v>1</v>
      </c>
      <c r="AN89" s="65">
        <f>ROUNDUP((($E$2*AM89-$AN$4)*AJ89+$AN$4),-3)</f>
        <v>0</v>
      </c>
      <c r="AO89" s="66"/>
    </row>
    <row r="90" spans="1:41" s="22" customFormat="1" ht="26.25" customHeight="1" x14ac:dyDescent="0.15">
      <c r="A90" s="177"/>
      <c r="B90" s="241"/>
      <c r="C90" s="843" t="s">
        <v>1171</v>
      </c>
      <c r="D90" s="844"/>
      <c r="E90" s="844"/>
      <c r="F90" s="845"/>
      <c r="G90" s="46"/>
      <c r="H90" s="47"/>
      <c r="I90" s="172"/>
      <c r="J90" s="217"/>
      <c r="K90" s="217"/>
      <c r="L90" s="217"/>
      <c r="M90" s="217"/>
      <c r="N90" s="50"/>
      <c r="O90" s="51"/>
      <c r="P90" s="234">
        <v>88</v>
      </c>
      <c r="Q90" s="53">
        <v>88</v>
      </c>
      <c r="R90" s="53"/>
      <c r="S90" s="54"/>
      <c r="T90" s="54"/>
      <c r="U90" s="496">
        <f>(I89*P90)+(J89*Q90)+(K89*R90)+(L89*S90)</f>
        <v>88</v>
      </c>
      <c r="V90" s="55"/>
      <c r="W90" s="57"/>
      <c r="X90" s="57"/>
      <c r="Y90" s="57"/>
      <c r="Z90" s="57"/>
      <c r="AA90" s="57"/>
      <c r="AB90" s="476"/>
      <c r="AC90" s="536"/>
      <c r="AD90" s="478"/>
      <c r="AE90" s="59"/>
      <c r="AF90" s="59"/>
      <c r="AG90" s="263"/>
      <c r="AH90" s="60"/>
      <c r="AI90" s="55"/>
      <c r="AJ90" s="61"/>
      <c r="AK90" s="62"/>
      <c r="AL90" s="63"/>
      <c r="AM90" s="64"/>
      <c r="AN90" s="65"/>
      <c r="AO90" s="66"/>
    </row>
    <row r="91" spans="1:41" s="22" customFormat="1" ht="48.75" customHeight="1" x14ac:dyDescent="0.15">
      <c r="A91" s="43"/>
      <c r="B91" s="44"/>
      <c r="C91" s="80"/>
      <c r="D91" s="117"/>
      <c r="E91" s="45"/>
      <c r="F91" s="638"/>
      <c r="G91" s="46"/>
      <c r="H91" s="47"/>
      <c r="I91" s="48"/>
      <c r="J91" s="49"/>
      <c r="K91" s="49"/>
      <c r="L91" s="49"/>
      <c r="M91" s="49"/>
      <c r="N91" s="50"/>
      <c r="O91" s="51"/>
      <c r="P91" s="52"/>
      <c r="Q91" s="53"/>
      <c r="R91" s="53"/>
      <c r="S91" s="53"/>
      <c r="T91" s="53"/>
      <c r="U91" s="54"/>
      <c r="V91" s="55"/>
      <c r="W91" s="57"/>
      <c r="X91" s="57"/>
      <c r="Y91" s="57"/>
      <c r="Z91" s="57"/>
      <c r="AA91" s="57"/>
      <c r="AB91" s="551"/>
      <c r="AC91" s="536"/>
      <c r="AD91" s="488"/>
      <c r="AE91" s="59"/>
      <c r="AF91" s="59"/>
      <c r="AG91" s="263"/>
      <c r="AH91" s="60"/>
      <c r="AI91" s="55"/>
      <c r="AJ91" s="61"/>
      <c r="AK91" s="62"/>
      <c r="AL91" s="63"/>
      <c r="AM91" s="64"/>
      <c r="AN91" s="65"/>
      <c r="AO91" s="66"/>
    </row>
    <row r="92" spans="1:41" s="22" customFormat="1" ht="48" customHeight="1" x14ac:dyDescent="0.15">
      <c r="A92" s="43"/>
      <c r="B92" s="44"/>
      <c r="C92" s="80"/>
      <c r="D92" s="45"/>
      <c r="E92" s="220"/>
      <c r="F92" s="117"/>
      <c r="G92" s="46"/>
      <c r="H92" s="47"/>
      <c r="I92" s="48"/>
      <c r="J92" s="49"/>
      <c r="K92" s="49"/>
      <c r="L92" s="49"/>
      <c r="M92" s="49"/>
      <c r="N92" s="50"/>
      <c r="O92" s="51"/>
      <c r="P92" s="52"/>
      <c r="Q92" s="53"/>
      <c r="R92" s="53"/>
      <c r="S92" s="53"/>
      <c r="T92" s="53"/>
      <c r="U92" s="54"/>
      <c r="V92" s="55"/>
      <c r="W92" s="57"/>
      <c r="X92" s="57"/>
      <c r="Y92" s="57"/>
      <c r="Z92" s="57"/>
      <c r="AA92" s="57"/>
      <c r="AB92" s="551"/>
      <c r="AC92" s="536"/>
      <c r="AD92" s="488"/>
      <c r="AE92" s="59"/>
      <c r="AF92" s="59"/>
      <c r="AG92" s="263"/>
      <c r="AH92" s="60"/>
      <c r="AI92" s="55"/>
      <c r="AJ92" s="61"/>
      <c r="AK92" s="62"/>
      <c r="AL92" s="63"/>
      <c r="AM92" s="64"/>
      <c r="AN92" s="65"/>
      <c r="AO92" s="66"/>
    </row>
    <row r="93" spans="1:41" s="22" customFormat="1" ht="26.25" customHeight="1" x14ac:dyDescent="0.15">
      <c r="A93" s="43"/>
      <c r="B93" s="44"/>
      <c r="C93" s="80"/>
      <c r="D93" s="45"/>
      <c r="E93" s="220"/>
      <c r="F93" s="117"/>
      <c r="G93" s="46"/>
      <c r="H93" s="47"/>
      <c r="I93" s="48"/>
      <c r="J93" s="49"/>
      <c r="K93" s="49"/>
      <c r="L93" s="49"/>
      <c r="M93" s="49"/>
      <c r="N93" s="50"/>
      <c r="O93" s="51"/>
      <c r="P93" s="52"/>
      <c r="Q93" s="53"/>
      <c r="R93" s="53"/>
      <c r="S93" s="53"/>
      <c r="T93" s="53"/>
      <c r="U93" s="54"/>
      <c r="V93" s="55"/>
      <c r="W93" s="57"/>
      <c r="X93" s="57"/>
      <c r="Y93" s="57"/>
      <c r="Z93" s="57"/>
      <c r="AA93" s="57"/>
      <c r="AB93" s="551"/>
      <c r="AC93" s="536"/>
      <c r="AD93" s="488"/>
      <c r="AE93" s="59"/>
      <c r="AF93" s="59"/>
      <c r="AG93" s="263"/>
      <c r="AH93" s="60"/>
      <c r="AI93" s="55"/>
      <c r="AJ93" s="61"/>
      <c r="AK93" s="62"/>
      <c r="AL93" s="63"/>
      <c r="AM93" s="64"/>
      <c r="AN93" s="65"/>
      <c r="AO93" s="66"/>
    </row>
    <row r="94" spans="1:41" s="22" customFormat="1" ht="48" customHeight="1" x14ac:dyDescent="0.15">
      <c r="A94" s="43"/>
      <c r="B94" s="44"/>
      <c r="C94" s="80"/>
      <c r="D94" s="45"/>
      <c r="E94" s="220"/>
      <c r="F94" s="117"/>
      <c r="G94" s="46"/>
      <c r="H94" s="47"/>
      <c r="I94" s="48"/>
      <c r="J94" s="49"/>
      <c r="K94" s="49"/>
      <c r="L94" s="49"/>
      <c r="M94" s="49"/>
      <c r="N94" s="50"/>
      <c r="O94" s="51"/>
      <c r="P94" s="52"/>
      <c r="Q94" s="53"/>
      <c r="R94" s="53"/>
      <c r="S94" s="53"/>
      <c r="T94" s="53"/>
      <c r="U94" s="54"/>
      <c r="V94" s="55"/>
      <c r="W94" s="57"/>
      <c r="X94" s="57"/>
      <c r="Y94" s="57"/>
      <c r="Z94" s="57"/>
      <c r="AA94" s="57"/>
      <c r="AB94" s="551"/>
      <c r="AC94" s="536"/>
      <c r="AD94" s="488"/>
      <c r="AE94" s="59"/>
      <c r="AF94" s="59"/>
      <c r="AG94" s="263"/>
      <c r="AH94" s="60"/>
      <c r="AI94" s="55"/>
      <c r="AJ94" s="61"/>
      <c r="AK94" s="62"/>
      <c r="AL94" s="63"/>
      <c r="AM94" s="64"/>
      <c r="AN94" s="65"/>
      <c r="AO94" s="66"/>
    </row>
    <row r="95" spans="1:41" s="22" customFormat="1" ht="58.5" customHeight="1" x14ac:dyDescent="0.15">
      <c r="A95" s="43"/>
      <c r="B95" s="44"/>
      <c r="C95" s="80"/>
      <c r="D95" s="45"/>
      <c r="E95" s="220"/>
      <c r="F95" s="117"/>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48.75"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48.75" customHeight="1" x14ac:dyDescent="0.15">
      <c r="A97" s="43"/>
      <c r="B97" s="44"/>
      <c r="C97" s="80"/>
      <c r="D97" s="45"/>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58.5" customHeight="1" x14ac:dyDescent="0.15">
      <c r="A98" s="43"/>
      <c r="B98" s="44"/>
      <c r="C98" s="80"/>
      <c r="D98" s="45"/>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58.5" customHeight="1" x14ac:dyDescent="0.15">
      <c r="A99" s="43"/>
      <c r="B99" s="44"/>
      <c r="C99" s="80"/>
      <c r="D99" s="67"/>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60" customHeight="1" x14ac:dyDescent="0.15">
      <c r="A100" s="43"/>
      <c r="B100" s="44"/>
      <c r="C100" s="80"/>
      <c r="D100" s="67"/>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48" customHeight="1" x14ac:dyDescent="0.15">
      <c r="A101" s="43"/>
      <c r="B101" s="44"/>
      <c r="C101" s="80"/>
      <c r="D101" s="67"/>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48.75" customHeight="1" x14ac:dyDescent="0.15">
      <c r="A102" s="43"/>
      <c r="B102" s="44"/>
      <c r="C102" s="80"/>
      <c r="D102" s="67"/>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59.25"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48"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48"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60"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58.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60"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48.75"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58.5"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52.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26.25"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8.7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48.7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41.2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41.2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56.2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48.7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26.2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60"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48.7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48.7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26.2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58.5"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48.7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7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48.7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48.7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48.7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58.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7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58.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48.7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26.2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52.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48"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48.7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48"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58.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60"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26.2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48.75"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48"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48"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26.25"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58.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52.5"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58.5"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58.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59.2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58.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41.25"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60"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48"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58.5"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60"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48"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1.25"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41.25"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48.75"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48"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58.5"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58.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48"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58.5"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58.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48"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48.75"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58.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58.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48.75"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67.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48.7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62.2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6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48"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67.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48"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48"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60"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75"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75"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75"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48.75"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26.2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26.2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48.7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48.75"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7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48"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58.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56.2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26.25"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27.75"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60"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58.5"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58.5"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48"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48"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48"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48"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63"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48"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58.5"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8"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58.5"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58.5"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48.7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1.25"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41.2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41.2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52.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1.2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1.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5.7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41.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51.7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1.2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8"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26.2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48"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8"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48"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58.5"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1.25"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75"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56.25"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48.7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8.7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48.7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30.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48.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7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1.2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8.7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7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8.7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1.25"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1.25"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8"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58.5"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8"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8"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48"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68.25"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2"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75"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48"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48"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58.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58.5"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6.5"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48"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48"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48"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8"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58.5"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1.25"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1.25"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66.75"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48"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8"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8"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48"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75"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48"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72.75"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75"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2"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48"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58.5"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72.75"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6.5"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67.5"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48"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58.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58.5"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58.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48"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48"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48"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54"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48"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72.75"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55.5" hidden="1"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3.75"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hidden="1"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48"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48"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41.25"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2"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2"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8"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8"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1.25"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2"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54"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48"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8"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55.5"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55.5"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48"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48"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55.5"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48"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8"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48"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2"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8"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8"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2"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52.5"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52.5"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52.5"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8"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42"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48"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48"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2"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8"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8"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1.25"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1.25"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8"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8"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8"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2"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53.25"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55.5"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55.5"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2"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42"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42"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46.5"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48"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54"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2"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8"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48"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8"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8"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8"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2"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54"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8"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2"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6.5"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42"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6.5"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8"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8"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2"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42"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8.75"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54"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42"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2"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53.25"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8"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55.5"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42"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42"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57"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52.5"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2"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42"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42"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2"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1.25"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52.5"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59.2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8"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51.75"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42"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2"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42"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8.75"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2"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52.5"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2"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54"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55.5"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42"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48.75"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42"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2"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2"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2"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8.75"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1.25"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1.25"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1.2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1.25"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1.25"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1.25"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2"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8"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51.75"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2"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2"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42"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8.75"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2"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2"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8.75"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2"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2"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54"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9.5"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2"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48.75"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2"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6" s="22" customFormat="1" ht="42"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6"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6" s="22" customFormat="1" ht="42"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6" s="22" customFormat="1" ht="42"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6"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6" s="22" customFormat="1" ht="57"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6"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6"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6"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6" s="22" customFormat="1" ht="42"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6"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6" s="22" customFormat="1" ht="42"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6" s="22" customFormat="1" ht="50.25"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6" s="22" customFormat="1" ht="50.25"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c r="AS542" s="22">
        <v>92.5</v>
      </c>
      <c r="AT542" s="173">
        <v>85</v>
      </c>
    </row>
    <row r="543" spans="1:46" s="22" customFormat="1" ht="50.25"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c r="AS543" s="22">
        <v>92.5</v>
      </c>
      <c r="AT543" s="173">
        <v>85</v>
      </c>
    </row>
    <row r="544" spans="1:46" s="22" customFormat="1" ht="50.25"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c r="AS544" s="176">
        <v>0.4</v>
      </c>
      <c r="AT544" s="176">
        <v>0.6</v>
      </c>
    </row>
    <row r="545" spans="1:47" s="22" customFormat="1" ht="74.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c r="AS545" s="178">
        <f>AS542*AS544</f>
        <v>37</v>
      </c>
      <c r="AT545" s="178">
        <f>AT542*AT544</f>
        <v>51</v>
      </c>
      <c r="AU545" s="178">
        <f>SUM(AS545:AT545)</f>
        <v>88</v>
      </c>
    </row>
    <row r="546" spans="1:47" s="22" customFormat="1" ht="42"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row>
    <row r="547" spans="1:47" s="22" customFormat="1" ht="50.25"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row>
    <row r="548" spans="1:47" s="22" customFormat="1" ht="50.2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row>
    <row r="549" spans="1:47" s="22" customFormat="1" ht="42"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row>
    <row r="550" spans="1:47" s="22" customFormat="1" ht="72.75"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7" s="22" customFormat="1" ht="42"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7" s="22" customFormat="1" ht="42"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7"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7" s="22" customFormat="1" ht="42"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7"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7"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7"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7" s="22" customFormat="1" ht="42"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7"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7" s="22" customFormat="1" ht="24.95"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42"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50.25"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50.25"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24.95"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50.25"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42"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42"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42"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48.7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50.25"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48.75"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48.75"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50.2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51"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50.25"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2"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42"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42"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48.75"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2"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2"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8.75"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2"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2"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2"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42"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5.75"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51.75"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42"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24.95"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24.95"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42"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2"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50.25"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48.75"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57"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63"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63"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42"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48.75"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42"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63"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63"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42"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63"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42"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34.5"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63"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34.5"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42"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63"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63"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48.75"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42"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63"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63"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57"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42"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63"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63"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42"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42"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42"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63"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63"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48.75"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42"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63"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37.5"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37.5"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53.25"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53.25"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42"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42"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42"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42"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48.75"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42"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63"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63"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2"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41.25"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42"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63"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1.25"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2"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42"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42"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63"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63"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24.95"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50.25"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42"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42"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42"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42"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42"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63"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42"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24.95"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24.95"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42"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42"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42"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42"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71.25"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71.25"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42"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42"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71.25"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56.25"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71.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71.2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55.5"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42"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42"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2"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56.25"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42"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2"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4.25"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4.25"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44.25"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44.25"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83" customFormat="1" ht="50.2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58.5"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49.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42"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2" customFormat="1" ht="54"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51"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47.25"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42"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42"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63"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54"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68.25"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54"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51"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56.25"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42"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48.75"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51"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51"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2"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42"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42"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66"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56.25"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51"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65.25"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51"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42"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51"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48.7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48.75"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8.75"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42"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2"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2"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8.75"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8.75"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42"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42"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24.95"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51"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42"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2"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51.75"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47.25"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56.25"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8.75"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1"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42"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1"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51"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51"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1"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42"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4"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4"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51"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54"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42"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1"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51"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4"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42"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1"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6.25"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42"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56.25"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6.25"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49.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56.25"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56.25"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42"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42"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6.25"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42"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54"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51"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4"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1"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42"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42"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42"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4"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54"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51"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51"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49.5"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4"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42"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4"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56.25"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42"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51"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54"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45.75"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72"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51"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54"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69"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42"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54"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54"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42"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42"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42"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54"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61.5"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61.5"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51"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54"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54"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60"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69"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54"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24.95"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24.95"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42"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1"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54"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54"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54"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4"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4"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42"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54"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54"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54"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49.5"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24.95"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54"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45.75"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54"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45.75"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54"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40.5"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40.5"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49.5"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51"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51"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42"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5.75"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54"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42"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54"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54"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54"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54"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54"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42"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42"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45.75"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42"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0.5"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54"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42"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2"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54"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40.5"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42"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0.5"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54"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0.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0.5"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49.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42"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24.95"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24.95"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2"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51"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42"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42"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42"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42"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54"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46.5"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54"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54"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1"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42"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1"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1"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51"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42"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24.95"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51"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42"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54"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51"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24.95"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49.5"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42"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42"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42"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5"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53.25"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9.5"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2"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42"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9.5"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27"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59.25"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2"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2"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49.5"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45"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5"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2"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4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5"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53.2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2"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53.2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6.5"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65.2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55.5"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42"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2"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42"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42"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53.25"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49.5"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53.25"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42"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2"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53.25"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49.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53.25"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9.5"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53.25"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42"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49.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9.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9.5"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57.7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9.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49.5"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5"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2"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2"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2"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9.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5"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5"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22" customFormat="1" ht="45" customHeight="1" x14ac:dyDescent="0.15">
      <c r="A1003" s="43"/>
      <c r="B1003" s="44"/>
      <c r="C1003" s="80"/>
      <c r="D1003" s="67"/>
      <c r="E1003" s="220"/>
      <c r="F1003" s="117"/>
      <c r="G1003" s="46"/>
      <c r="H1003" s="47"/>
      <c r="I1003" s="48"/>
      <c r="J1003" s="49"/>
      <c r="K1003" s="49"/>
      <c r="L1003" s="49"/>
      <c r="M1003" s="49"/>
      <c r="N1003" s="50"/>
      <c r="O1003" s="51"/>
      <c r="P1003" s="52"/>
      <c r="Q1003" s="53"/>
      <c r="R1003" s="53"/>
      <c r="S1003" s="53"/>
      <c r="T1003" s="53"/>
      <c r="U1003" s="54"/>
      <c r="V1003" s="55"/>
      <c r="W1003" s="57"/>
      <c r="X1003" s="57"/>
      <c r="Y1003" s="57"/>
      <c r="Z1003" s="57"/>
      <c r="AA1003" s="57"/>
      <c r="AB1003" s="551"/>
      <c r="AC1003" s="536"/>
      <c r="AD1003" s="488"/>
      <c r="AE1003" s="59"/>
      <c r="AF1003" s="59"/>
      <c r="AG1003" s="263"/>
      <c r="AH1003" s="60"/>
      <c r="AI1003" s="55"/>
      <c r="AJ1003" s="61"/>
      <c r="AK1003" s="62"/>
      <c r="AL1003" s="63"/>
      <c r="AM1003" s="64"/>
      <c r="AN1003" s="65"/>
      <c r="AO1003" s="66"/>
    </row>
    <row r="1004" spans="1:41" s="22" customFormat="1" ht="45" customHeight="1" x14ac:dyDescent="0.15">
      <c r="A1004" s="43"/>
      <c r="B1004" s="44"/>
      <c r="C1004" s="80"/>
      <c r="D1004" s="67"/>
      <c r="E1004" s="220"/>
      <c r="F1004" s="117"/>
      <c r="G1004" s="46"/>
      <c r="H1004" s="47"/>
      <c r="I1004" s="48"/>
      <c r="J1004" s="49"/>
      <c r="K1004" s="49"/>
      <c r="L1004" s="49"/>
      <c r="M1004" s="49"/>
      <c r="N1004" s="50"/>
      <c r="O1004" s="51"/>
      <c r="P1004" s="52"/>
      <c r="Q1004" s="53"/>
      <c r="R1004" s="53"/>
      <c r="S1004" s="53"/>
      <c r="T1004" s="53"/>
      <c r="U1004" s="54"/>
      <c r="V1004" s="55"/>
      <c r="W1004" s="57"/>
      <c r="X1004" s="57"/>
      <c r="Y1004" s="57"/>
      <c r="Z1004" s="57"/>
      <c r="AA1004" s="57"/>
      <c r="AB1004" s="551"/>
      <c r="AC1004" s="536"/>
      <c r="AD1004" s="488"/>
      <c r="AE1004" s="59"/>
      <c r="AF1004" s="59"/>
      <c r="AG1004" s="263"/>
      <c r="AH1004" s="60"/>
      <c r="AI1004" s="55"/>
      <c r="AJ1004" s="61"/>
      <c r="AK1004" s="62"/>
      <c r="AL1004" s="63"/>
      <c r="AM1004" s="64"/>
      <c r="AN1004" s="65"/>
      <c r="AO1004" s="66"/>
    </row>
    <row r="1005" spans="1:41" s="470" customFormat="1" ht="14.25" x14ac:dyDescent="0.15">
      <c r="A1005" s="467"/>
      <c r="B1005" s="468"/>
      <c r="C1005" s="469"/>
      <c r="J1005" s="1"/>
      <c r="V1005" s="471"/>
      <c r="W1005" s="1"/>
      <c r="X1005" s="1"/>
      <c r="Y1005" s="1"/>
      <c r="Z1005" s="1"/>
      <c r="AA1005" s="1"/>
      <c r="AB1005" s="1"/>
      <c r="AC1005" s="1"/>
      <c r="AG1005" s="493"/>
      <c r="AH1005" s="872"/>
      <c r="AI1005" s="873"/>
      <c r="AM1005" s="472"/>
      <c r="AN1005" s="472"/>
      <c r="AO1005" s="472"/>
    </row>
  </sheetData>
  <mergeCells count="72">
    <mergeCell ref="C72:F72"/>
    <mergeCell ref="C87:F87"/>
    <mergeCell ref="C90:F90"/>
    <mergeCell ref="AH1005:AI1005"/>
    <mergeCell ref="C74:F74"/>
    <mergeCell ref="C77:F77"/>
    <mergeCell ref="C79:F79"/>
    <mergeCell ref="C81:F81"/>
    <mergeCell ref="C83:F83"/>
    <mergeCell ref="C85:F85"/>
    <mergeCell ref="C64:F64"/>
    <mergeCell ref="C66:F66"/>
    <mergeCell ref="C68:F68"/>
    <mergeCell ref="C62:F62"/>
    <mergeCell ref="C70:F70"/>
    <mergeCell ref="C58:F58"/>
    <mergeCell ref="C60:F60"/>
    <mergeCell ref="C20:F20"/>
    <mergeCell ref="C40:F40"/>
    <mergeCell ref="C44:F44"/>
    <mergeCell ref="C42:F42"/>
    <mergeCell ref="C48:F48"/>
    <mergeCell ref="C52:F52"/>
    <mergeCell ref="C54:F54"/>
    <mergeCell ref="C56:F56"/>
    <mergeCell ref="C32:F32"/>
    <mergeCell ref="C30:F30"/>
    <mergeCell ref="C46:F46"/>
    <mergeCell ref="C38:F38"/>
    <mergeCell ref="C34:F34"/>
    <mergeCell ref="C50:F50"/>
    <mergeCell ref="AO3:AO4"/>
    <mergeCell ref="C6:F6"/>
    <mergeCell ref="C22:F22"/>
    <mergeCell ref="C16:F16"/>
    <mergeCell ref="C14:F14"/>
    <mergeCell ref="C18:F18"/>
    <mergeCell ref="P3:T3"/>
    <mergeCell ref="U3:AH3"/>
    <mergeCell ref="AJ3:AJ4"/>
    <mergeCell ref="AK3:AK4"/>
    <mergeCell ref="AL3:AL4"/>
    <mergeCell ref="AM3:AM4"/>
    <mergeCell ref="O3:O4"/>
    <mergeCell ref="I3:M3"/>
    <mergeCell ref="N3:N4"/>
    <mergeCell ref="C26:F26"/>
    <mergeCell ref="C36:F36"/>
    <mergeCell ref="A3:A4"/>
    <mergeCell ref="B3:B4"/>
    <mergeCell ref="C3:H3"/>
    <mergeCell ref="C8:F8"/>
    <mergeCell ref="C12:F12"/>
    <mergeCell ref="C24:F24"/>
    <mergeCell ref="C10:F10"/>
    <mergeCell ref="C28:F28"/>
    <mergeCell ref="AE1:AG1"/>
    <mergeCell ref="A2:C2"/>
    <mergeCell ref="E2:F2"/>
    <mergeCell ref="H2:J2"/>
    <mergeCell ref="L2:M2"/>
    <mergeCell ref="P2:T2"/>
    <mergeCell ref="X2:Y2"/>
    <mergeCell ref="Z2:AA2"/>
    <mergeCell ref="AC2:AD2"/>
    <mergeCell ref="AE2:AG2"/>
    <mergeCell ref="A1:C1"/>
    <mergeCell ref="E1:F1"/>
    <mergeCell ref="Z1:AA1"/>
    <mergeCell ref="H1:J1"/>
    <mergeCell ref="L1:N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FFFF00"/>
    <pageSetUpPr fitToPage="1"/>
  </sheetPr>
  <dimension ref="A1:AU1009"/>
  <sheetViews>
    <sheetView showZeros="0" view="pageBreakPreview" zoomScale="80" zoomScaleNormal="100" zoomScaleSheetLayoutView="80" workbookViewId="0">
      <pane xSplit="20" ySplit="2" topLeftCell="U15" activePane="bottomRight" state="frozen"/>
      <selection activeCell="B7" sqref="B7:B74"/>
      <selection pane="topRight" activeCell="B7" sqref="B7:B74"/>
      <selection pane="bottomLeft" activeCell="B7" sqref="B7:B74"/>
      <selection pane="bottomRight" activeCell="C63" sqref="C63"/>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19" width="7" style="1" customWidth="1"/>
    <col min="20" max="20" width="5.88671875"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5.77734375"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1912</v>
      </c>
      <c r="B1" s="888"/>
      <c r="C1" s="889"/>
      <c r="D1" s="3" t="s">
        <v>1567</v>
      </c>
      <c r="E1" s="809">
        <v>12141066000</v>
      </c>
      <c r="F1" s="810"/>
      <c r="G1" s="4" t="s">
        <v>1</v>
      </c>
      <c r="H1" s="811">
        <v>13637838000</v>
      </c>
      <c r="I1" s="812"/>
      <c r="J1" s="813"/>
      <c r="K1" s="5" t="s">
        <v>2</v>
      </c>
      <c r="L1" s="811">
        <v>0</v>
      </c>
      <c r="M1" s="812"/>
      <c r="N1" s="814"/>
      <c r="O1" s="6" t="s">
        <v>2582</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12141066000</v>
      </c>
      <c r="F2" s="837"/>
      <c r="G2" s="10" t="s">
        <v>8</v>
      </c>
      <c r="H2" s="836">
        <f>E2</f>
        <v>12141066000</v>
      </c>
      <c r="I2" s="838"/>
      <c r="J2" s="837"/>
      <c r="K2" s="11" t="s">
        <v>9</v>
      </c>
      <c r="L2" s="839">
        <f>H2*3</f>
        <v>36423198000</v>
      </c>
      <c r="M2" s="840"/>
      <c r="N2" s="12" t="s">
        <v>1089</v>
      </c>
      <c r="O2" s="13" t="s">
        <v>10</v>
      </c>
      <c r="P2" s="841">
        <v>46085.5625</v>
      </c>
      <c r="Q2" s="841"/>
      <c r="R2" s="841"/>
      <c r="S2" s="841"/>
      <c r="T2" s="841"/>
      <c r="U2" s="670" t="s">
        <v>1344</v>
      </c>
      <c r="V2" s="14"/>
      <c r="W2" s="15"/>
      <c r="X2" s="846" t="s">
        <v>11</v>
      </c>
      <c r="Y2" s="846"/>
      <c r="Z2" s="816">
        <v>11582326000</v>
      </c>
      <c r="AA2" s="817"/>
      <c r="AB2" s="668"/>
      <c r="AC2" s="818">
        <f>H1</f>
        <v>13637838000</v>
      </c>
      <c r="AD2" s="819"/>
      <c r="AE2" s="885">
        <f>Z2/AC2</f>
        <v>0.84927874931495739</v>
      </c>
      <c r="AF2" s="886"/>
      <c r="AG2" s="887"/>
      <c r="AI2" s="16"/>
      <c r="AJ2" s="17"/>
      <c r="AK2" s="17"/>
      <c r="AL2" s="17" t="s">
        <v>2295</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50" t="s">
        <v>18</v>
      </c>
      <c r="Q3" s="850"/>
      <c r="R3" s="850"/>
      <c r="S3" s="850"/>
      <c r="T3" s="851"/>
      <c r="U3" s="850" t="s">
        <v>19</v>
      </c>
      <c r="V3" s="850"/>
      <c r="W3" s="850"/>
      <c r="X3" s="850"/>
      <c r="Y3" s="850"/>
      <c r="Z3" s="850"/>
      <c r="AA3" s="850"/>
      <c r="AB3" s="850"/>
      <c r="AC3" s="850"/>
      <c r="AD3" s="850"/>
      <c r="AE3" s="850"/>
      <c r="AF3" s="850"/>
      <c r="AG3" s="850"/>
      <c r="AH3" s="851"/>
      <c r="AI3" s="687"/>
      <c r="AJ3" s="852" t="s">
        <v>20</v>
      </c>
      <c r="AK3" s="854" t="s">
        <v>21</v>
      </c>
      <c r="AL3" s="856" t="s">
        <v>22</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9" t="s">
        <v>26</v>
      </c>
      <c r="Q4" s="30" t="s">
        <v>27</v>
      </c>
      <c r="R4" s="30" t="s">
        <v>28</v>
      </c>
      <c r="S4" s="29" t="s">
        <v>31</v>
      </c>
      <c r="T4" s="31" t="s">
        <v>32</v>
      </c>
      <c r="U4" s="32" t="s">
        <v>33</v>
      </c>
      <c r="V4" s="33" t="s">
        <v>34</v>
      </c>
      <c r="W4" s="34" t="s">
        <v>26</v>
      </c>
      <c r="X4" s="35" t="s">
        <v>27</v>
      </c>
      <c r="Y4" s="684" t="s">
        <v>28</v>
      </c>
      <c r="Z4" s="36" t="s">
        <v>31</v>
      </c>
      <c r="AA4" s="37" t="s">
        <v>32</v>
      </c>
      <c r="AB4" s="38" t="s">
        <v>35</v>
      </c>
      <c r="AC4" s="39" t="s">
        <v>36</v>
      </c>
      <c r="AD4" s="40" t="s">
        <v>37</v>
      </c>
      <c r="AE4" s="40" t="s">
        <v>1019</v>
      </c>
      <c r="AF4" s="40" t="s">
        <v>1020</v>
      </c>
      <c r="AG4" s="489" t="s">
        <v>38</v>
      </c>
      <c r="AH4" s="41" t="s">
        <v>39</v>
      </c>
      <c r="AI4" s="41" t="s">
        <v>40</v>
      </c>
      <c r="AJ4" s="853"/>
      <c r="AK4" s="855"/>
      <c r="AL4" s="857"/>
      <c r="AM4" s="859"/>
      <c r="AN4" s="42"/>
      <c r="AO4" s="848"/>
    </row>
    <row r="5" spans="1:41" s="22" customFormat="1" ht="48.75" customHeight="1" x14ac:dyDescent="0.15">
      <c r="A5" s="43">
        <v>1</v>
      </c>
      <c r="B5" s="256" t="s">
        <v>2313</v>
      </c>
      <c r="C5" s="665" t="s">
        <v>1493</v>
      </c>
      <c r="D5" s="45" t="s">
        <v>2110</v>
      </c>
      <c r="E5" s="80"/>
      <c r="F5" s="104"/>
      <c r="G5" s="46"/>
      <c r="H5" s="47" t="s">
        <v>1735</v>
      </c>
      <c r="I5" s="48">
        <v>0.9</v>
      </c>
      <c r="J5" s="49">
        <v>0.1</v>
      </c>
      <c r="K5" s="49"/>
      <c r="L5" s="49"/>
      <c r="M5" s="49"/>
      <c r="N5" s="50">
        <f>SUM(I5:M5)</f>
        <v>1</v>
      </c>
      <c r="O5" s="51"/>
      <c r="P5" s="52">
        <v>8</v>
      </c>
      <c r="Q5" s="53">
        <v>8</v>
      </c>
      <c r="R5" s="53"/>
      <c r="S5" s="53"/>
      <c r="T5" s="53"/>
      <c r="U5" s="54">
        <f>ROUND(((P5*I5)+(Q5*J5)+(R5*K5)+(S5*L5)+(T5*M5)),3)</f>
        <v>8</v>
      </c>
      <c r="V5" s="55">
        <f>IF(U5&gt;=8,8,U5)</f>
        <v>8</v>
      </c>
      <c r="W5" s="57">
        <v>59183685000</v>
      </c>
      <c r="X5" s="57">
        <v>8970168000</v>
      </c>
      <c r="Y5" s="57"/>
      <c r="Z5" s="57"/>
      <c r="AA5" s="57"/>
      <c r="AB5" s="476">
        <f>(((((W5*I5)+(X5*J5)+(Y5*K5)+(Z5*L5)+(AA5*M5))/$L$2)))</f>
        <v>1.4870284948619832</v>
      </c>
      <c r="AC5" s="536">
        <f>ROUND(12*AB5,3)</f>
        <v>17.844000000000001</v>
      </c>
      <c r="AD5" s="488">
        <f>IF(AC5&gt;=12,12,AC5)</f>
        <v>12</v>
      </c>
      <c r="AE5" s="59"/>
      <c r="AF5" s="59">
        <v>0.3</v>
      </c>
      <c r="AG5" s="699">
        <v>20</v>
      </c>
      <c r="AH5" s="60">
        <f>V5+AD5+AG5+AE5+AF5</f>
        <v>40.299999999999997</v>
      </c>
      <c r="AI5" s="55">
        <f>IF(AH5&gt;=40,40,AH5)</f>
        <v>40</v>
      </c>
      <c r="AJ5" s="61"/>
      <c r="AK5" s="62"/>
      <c r="AL5" s="63"/>
      <c r="AM5" s="64"/>
      <c r="AN5" s="65"/>
      <c r="AO5" s="66"/>
    </row>
    <row r="6" spans="1:41" s="22" customFormat="1" ht="26.25" customHeight="1" x14ac:dyDescent="0.15">
      <c r="A6" s="177"/>
      <c r="B6" s="241"/>
      <c r="C6" s="843" t="s">
        <v>1171</v>
      </c>
      <c r="D6" s="844"/>
      <c r="E6" s="844"/>
      <c r="F6" s="845"/>
      <c r="G6" s="46"/>
      <c r="H6" s="47"/>
      <c r="I6" s="172"/>
      <c r="J6" s="217"/>
      <c r="K6" s="217"/>
      <c r="L6" s="217"/>
      <c r="M6" s="217"/>
      <c r="N6" s="50"/>
      <c r="O6" s="51"/>
      <c r="P6" s="674">
        <v>93.38</v>
      </c>
      <c r="Q6" s="53">
        <v>88</v>
      </c>
      <c r="R6" s="53"/>
      <c r="S6" s="53"/>
      <c r="T6" s="54"/>
      <c r="U6" s="496">
        <f>(I5*P6)+(J5*Q6)+(K5*R6)+(L5*S6)</f>
        <v>92.841999999999999</v>
      </c>
      <c r="V6" s="55"/>
      <c r="W6" s="57"/>
      <c r="X6" s="57"/>
      <c r="Y6" s="57"/>
      <c r="Z6" s="57"/>
      <c r="AA6" s="57"/>
      <c r="AB6" s="476"/>
      <c r="AC6" s="536"/>
      <c r="AD6" s="478"/>
      <c r="AE6" s="59"/>
      <c r="AF6" s="59"/>
      <c r="AG6" s="263"/>
      <c r="AH6" s="60"/>
      <c r="AI6" s="55"/>
      <c r="AJ6" s="61"/>
      <c r="AK6" s="62"/>
      <c r="AL6" s="63"/>
      <c r="AM6" s="64"/>
      <c r="AN6" s="65"/>
      <c r="AO6" s="66"/>
    </row>
    <row r="7" spans="1:41" s="22" customFormat="1" ht="48.75" customHeight="1" x14ac:dyDescent="0.15">
      <c r="A7" s="43">
        <v>2</v>
      </c>
      <c r="B7" s="256" t="s">
        <v>2313</v>
      </c>
      <c r="C7" s="579" t="s">
        <v>1353</v>
      </c>
      <c r="D7" s="80" t="s">
        <v>1362</v>
      </c>
      <c r="E7" s="45"/>
      <c r="F7" s="80"/>
      <c r="G7" s="46"/>
      <c r="H7" s="47" t="s">
        <v>1735</v>
      </c>
      <c r="I7" s="48">
        <v>0.9</v>
      </c>
      <c r="J7" s="49">
        <v>0.1</v>
      </c>
      <c r="K7" s="49"/>
      <c r="L7" s="217"/>
      <c r="M7" s="49"/>
      <c r="N7" s="50">
        <f>SUM(I7:M7)</f>
        <v>1</v>
      </c>
      <c r="O7" s="51"/>
      <c r="P7" s="52">
        <v>8</v>
      </c>
      <c r="Q7" s="53">
        <v>8</v>
      </c>
      <c r="R7" s="53"/>
      <c r="S7" s="53"/>
      <c r="T7" s="53"/>
      <c r="U7" s="54">
        <f>ROUND(((P7*I7)+(Q7*J7)+(R7*K7)+(S7*L7)+(T7*M7)),3)</f>
        <v>8</v>
      </c>
      <c r="V7" s="55">
        <f>IF(U7&gt;=8,8,U7)</f>
        <v>8</v>
      </c>
      <c r="W7" s="57">
        <v>39361754000</v>
      </c>
      <c r="X7" s="57">
        <v>36956264000</v>
      </c>
      <c r="Y7" s="57"/>
      <c r="Z7" s="57"/>
      <c r="AA7" s="57"/>
      <c r="AB7" s="476">
        <f>(((((W7*I7)+(X7*J7)+(Y7*K7)+(Z7*L7)+(AA7*M7))/$L$2)))</f>
        <v>1.0740738635855094</v>
      </c>
      <c r="AC7" s="536">
        <f>ROUND(12*AB7,3)</f>
        <v>12.888999999999999</v>
      </c>
      <c r="AD7" s="488">
        <f>IF(AC7&gt;=12,12,AC7)</f>
        <v>12</v>
      </c>
      <c r="AE7" s="182"/>
      <c r="AF7" s="59">
        <v>0.3</v>
      </c>
      <c r="AG7" s="699">
        <v>20</v>
      </c>
      <c r="AH7" s="60">
        <f>V7+AD7+AG7+AE7+AF7</f>
        <v>40.299999999999997</v>
      </c>
      <c r="AI7" s="55">
        <f>IF(AH7&gt;=40,40,AH7)</f>
        <v>40</v>
      </c>
      <c r="AJ7" s="61"/>
      <c r="AK7" s="62"/>
      <c r="AL7" s="63"/>
      <c r="AM7" s="64">
        <f>100%+AL7</f>
        <v>1</v>
      </c>
      <c r="AN7" s="65">
        <f>ROUNDUP((($E$2*AM7-$AN$4)*AJ7+$AN$4),-3)</f>
        <v>0</v>
      </c>
      <c r="AO7" s="66"/>
    </row>
    <row r="8" spans="1:41" s="22" customFormat="1" ht="26.25" customHeight="1" x14ac:dyDescent="0.15">
      <c r="A8" s="177"/>
      <c r="B8" s="241"/>
      <c r="C8" s="843" t="s">
        <v>1171</v>
      </c>
      <c r="D8" s="844"/>
      <c r="E8" s="844"/>
      <c r="F8" s="845"/>
      <c r="G8" s="46"/>
      <c r="H8" s="47"/>
      <c r="I8" s="172"/>
      <c r="J8" s="217"/>
      <c r="K8" s="217"/>
      <c r="L8" s="217"/>
      <c r="M8" s="217"/>
      <c r="N8" s="50"/>
      <c r="O8" s="51"/>
      <c r="P8" s="674">
        <v>90.73</v>
      </c>
      <c r="Q8" s="53">
        <v>88</v>
      </c>
      <c r="R8" s="54"/>
      <c r="S8" s="54"/>
      <c r="T8" s="54"/>
      <c r="U8" s="496">
        <f>(I7*P8)+(J7*Q8)+(K7*R8)+(L7*S8)</f>
        <v>90.457000000000008</v>
      </c>
      <c r="V8" s="55"/>
      <c r="W8" s="57"/>
      <c r="X8" s="57"/>
      <c r="Y8" s="57"/>
      <c r="Z8" s="57"/>
      <c r="AA8" s="57"/>
      <c r="AB8" s="476"/>
      <c r="AC8" s="536"/>
      <c r="AD8" s="478"/>
      <c r="AE8" s="59"/>
      <c r="AF8" s="59"/>
      <c r="AG8" s="263"/>
      <c r="AH8" s="60"/>
      <c r="AI8" s="55"/>
      <c r="AJ8" s="61"/>
      <c r="AK8" s="62"/>
      <c r="AL8" s="63"/>
      <c r="AM8" s="64"/>
      <c r="AN8" s="65"/>
      <c r="AO8" s="66"/>
    </row>
    <row r="9" spans="1:41" s="22" customFormat="1" ht="48.75" customHeight="1" x14ac:dyDescent="0.15">
      <c r="A9" s="43">
        <v>3</v>
      </c>
      <c r="B9" s="256" t="s">
        <v>2313</v>
      </c>
      <c r="C9" s="67" t="s">
        <v>48</v>
      </c>
      <c r="D9" s="45" t="s">
        <v>1789</v>
      </c>
      <c r="E9" s="45"/>
      <c r="F9" s="80"/>
      <c r="G9" s="46"/>
      <c r="H9" s="47" t="s">
        <v>1735</v>
      </c>
      <c r="I9" s="48">
        <v>0.52</v>
      </c>
      <c r="J9" s="49">
        <v>0.48</v>
      </c>
      <c r="K9" s="49"/>
      <c r="L9" s="49"/>
      <c r="M9" s="49"/>
      <c r="N9" s="50">
        <f>SUM(I9:M9)</f>
        <v>1</v>
      </c>
      <c r="O9" s="51"/>
      <c r="P9" s="52">
        <v>8</v>
      </c>
      <c r="Q9" s="53">
        <v>8</v>
      </c>
      <c r="R9" s="53"/>
      <c r="S9" s="53"/>
      <c r="T9" s="53"/>
      <c r="U9" s="54">
        <f>ROUND(((P9*I9)+(Q9*J9)+(R9*K9)+(S9*L9)+(T9*M9)),3)</f>
        <v>8</v>
      </c>
      <c r="V9" s="55">
        <f>IF(U9&gt;=8,8,U9)</f>
        <v>8</v>
      </c>
      <c r="W9" s="72">
        <v>57539030000</v>
      </c>
      <c r="X9" s="57">
        <v>19935836000</v>
      </c>
      <c r="Y9" s="57"/>
      <c r="Z9" s="57"/>
      <c r="AA9" s="57"/>
      <c r="AB9" s="476">
        <f>(((((W9*I9)+(X9*J9)+(Y9*K9)+(Z9*L9)+(AA9*M9))/$L$2)))</f>
        <v>1.0841853282624991</v>
      </c>
      <c r="AC9" s="536">
        <f>ROUND(12*AB9,3)</f>
        <v>13.01</v>
      </c>
      <c r="AD9" s="488">
        <f>IF(AC9&gt;=12,12,AC9)</f>
        <v>12</v>
      </c>
      <c r="AE9" s="59"/>
      <c r="AF9" s="59">
        <v>0.3</v>
      </c>
      <c r="AG9" s="699">
        <v>20</v>
      </c>
      <c r="AH9" s="60">
        <f>V9+AD9+AG9+AE9+AF9</f>
        <v>40.299999999999997</v>
      </c>
      <c r="AI9" s="55">
        <f>IF(AH9&gt;=40,40,AH9)</f>
        <v>40</v>
      </c>
      <c r="AJ9" s="61"/>
      <c r="AK9" s="62"/>
      <c r="AL9" s="63"/>
      <c r="AM9" s="64">
        <f>100%+AL9</f>
        <v>1</v>
      </c>
      <c r="AN9" s="65">
        <f>ROUNDUP((($E$2*AM9-$AN$4)*AJ9+$AN$4),-3)</f>
        <v>0</v>
      </c>
      <c r="AO9" s="66"/>
    </row>
    <row r="10" spans="1:41" s="22" customFormat="1" ht="26.25" customHeight="1" x14ac:dyDescent="0.15">
      <c r="A10" s="177"/>
      <c r="B10" s="241"/>
      <c r="C10" s="843" t="s">
        <v>1171</v>
      </c>
      <c r="D10" s="844"/>
      <c r="E10" s="844"/>
      <c r="F10" s="845"/>
      <c r="G10" s="46"/>
      <c r="H10" s="47"/>
      <c r="I10" s="172"/>
      <c r="J10" s="217"/>
      <c r="K10" s="217"/>
      <c r="L10" s="217"/>
      <c r="M10" s="217"/>
      <c r="N10" s="50"/>
      <c r="O10" s="51"/>
      <c r="P10" s="234">
        <v>88</v>
      </c>
      <c r="Q10" s="676">
        <v>92.23</v>
      </c>
      <c r="R10" s="53"/>
      <c r="S10" s="54"/>
      <c r="T10" s="54"/>
      <c r="U10" s="496">
        <f>(I9*P10)+(J9*Q10)+(K9*R10)+(L9*S10)</f>
        <v>90.030400000000014</v>
      </c>
      <c r="V10" s="55"/>
      <c r="W10" s="57"/>
      <c r="X10" s="57"/>
      <c r="Y10" s="57"/>
      <c r="Z10" s="57"/>
      <c r="AA10" s="57"/>
      <c r="AB10" s="476"/>
      <c r="AC10" s="536"/>
      <c r="AD10" s="478"/>
      <c r="AE10" s="59"/>
      <c r="AF10" s="59"/>
      <c r="AG10" s="263"/>
      <c r="AH10" s="60"/>
      <c r="AI10" s="55"/>
      <c r="AJ10" s="61"/>
      <c r="AK10" s="62"/>
      <c r="AL10" s="63"/>
      <c r="AM10" s="64"/>
      <c r="AN10" s="65"/>
      <c r="AO10" s="66"/>
    </row>
    <row r="11" spans="1:41" s="22" customFormat="1" ht="52.5" customHeight="1" x14ac:dyDescent="0.15">
      <c r="A11" s="43">
        <v>4</v>
      </c>
      <c r="B11" s="256" t="s">
        <v>2313</v>
      </c>
      <c r="C11" s="45" t="s">
        <v>1475</v>
      </c>
      <c r="D11" s="71" t="s">
        <v>2296</v>
      </c>
      <c r="E11" s="71" t="s">
        <v>2564</v>
      </c>
      <c r="F11" s="80"/>
      <c r="G11" s="83" t="s">
        <v>2096</v>
      </c>
      <c r="H11" s="47" t="s">
        <v>1735</v>
      </c>
      <c r="I11" s="48">
        <v>0.5</v>
      </c>
      <c r="J11" s="49">
        <v>0.25</v>
      </c>
      <c r="K11" s="49">
        <v>0.25</v>
      </c>
      <c r="L11" s="49"/>
      <c r="M11" s="49"/>
      <c r="N11" s="50">
        <f>SUM(I11:M11)</f>
        <v>1</v>
      </c>
      <c r="O11" s="51"/>
      <c r="P11" s="52">
        <v>8</v>
      </c>
      <c r="Q11" s="53">
        <v>8</v>
      </c>
      <c r="R11" s="53">
        <v>8</v>
      </c>
      <c r="S11" s="53"/>
      <c r="T11" s="53"/>
      <c r="U11" s="54">
        <f>ROUND(((P11*I11)+(Q11*J11)+(R11*K11)+(S11*L11)+(T11*M11)),3)</f>
        <v>8</v>
      </c>
      <c r="V11" s="55">
        <f>IF(U11&gt;=8,8,U11)</f>
        <v>8</v>
      </c>
      <c r="W11" s="57">
        <v>122548884000</v>
      </c>
      <c r="X11" s="57">
        <v>7702371000</v>
      </c>
      <c r="Y11" s="57">
        <v>8792286000</v>
      </c>
      <c r="Z11" s="57"/>
      <c r="AA11" s="57"/>
      <c r="AB11" s="476">
        <f>(((((W11*I11)+(X11*J11)+(Y11*K11)+(Z11*L11)+(AA11*M11))/$L$2)))</f>
        <v>1.7955069801943255</v>
      </c>
      <c r="AC11" s="536">
        <f>ROUND(12*AB11,3)</f>
        <v>21.545999999999999</v>
      </c>
      <c r="AD11" s="488">
        <f>IF(AC11&gt;=12,12,AC11)</f>
        <v>12</v>
      </c>
      <c r="AE11" s="59"/>
      <c r="AF11" s="59">
        <v>0.3</v>
      </c>
      <c r="AG11" s="699">
        <v>20</v>
      </c>
      <c r="AH11" s="60">
        <f>V11+AD11+AG11+AE11+AF11</f>
        <v>40.299999999999997</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1171</v>
      </c>
      <c r="D12" s="844"/>
      <c r="E12" s="844"/>
      <c r="F12" s="845"/>
      <c r="G12" s="46"/>
      <c r="H12" s="47"/>
      <c r="I12" s="172"/>
      <c r="J12" s="217"/>
      <c r="K12" s="217"/>
      <c r="L12" s="217"/>
      <c r="M12" s="217"/>
      <c r="N12" s="50"/>
      <c r="O12" s="51"/>
      <c r="P12" s="674">
        <v>94.48</v>
      </c>
      <c r="Q12" s="54">
        <v>88</v>
      </c>
      <c r="R12" s="54">
        <v>88</v>
      </c>
      <c r="S12" s="54"/>
      <c r="T12" s="54"/>
      <c r="U12" s="496">
        <f>(I11*P12)+(J11*Q12)+(K11*R12)+(L11*S12)</f>
        <v>91.240000000000009</v>
      </c>
      <c r="V12" s="55"/>
      <c r="W12" s="57"/>
      <c r="X12" s="57"/>
      <c r="Y12" s="57"/>
      <c r="Z12" s="57"/>
      <c r="AA12" s="57"/>
      <c r="AB12" s="476"/>
      <c r="AC12" s="536"/>
      <c r="AD12" s="478"/>
      <c r="AE12" s="59"/>
      <c r="AF12" s="59"/>
      <c r="AG12" s="263"/>
      <c r="AH12" s="60"/>
      <c r="AI12" s="55"/>
      <c r="AJ12" s="61"/>
      <c r="AK12" s="62"/>
      <c r="AL12" s="63"/>
      <c r="AM12" s="64"/>
      <c r="AN12" s="65"/>
      <c r="AO12" s="66"/>
    </row>
    <row r="13" spans="1:41" s="22" customFormat="1" ht="48.75" customHeight="1" x14ac:dyDescent="0.15">
      <c r="A13" s="43">
        <v>5</v>
      </c>
      <c r="B13" s="256" t="s">
        <v>2313</v>
      </c>
      <c r="C13" s="73" t="s">
        <v>1367</v>
      </c>
      <c r="D13" s="77" t="s">
        <v>2111</v>
      </c>
      <c r="E13" s="691"/>
      <c r="F13" s="691"/>
      <c r="G13" s="80"/>
      <c r="H13" s="47" t="s">
        <v>1735</v>
      </c>
      <c r="I13" s="48">
        <v>0.51</v>
      </c>
      <c r="J13" s="49">
        <v>0.49</v>
      </c>
      <c r="K13" s="49"/>
      <c r="L13" s="217"/>
      <c r="M13" s="217"/>
      <c r="N13" s="50">
        <f>SUM(I13:M13)</f>
        <v>1</v>
      </c>
      <c r="O13" s="51"/>
      <c r="P13" s="52">
        <v>8</v>
      </c>
      <c r="Q13" s="53">
        <v>8</v>
      </c>
      <c r="R13" s="53"/>
      <c r="S13" s="53"/>
      <c r="T13" s="53"/>
      <c r="U13" s="54">
        <f>ROUND(((P13*I13)+(Q13*J13)+(R13*K13)+(S13*L13)+(T13*M13)),3)</f>
        <v>8</v>
      </c>
      <c r="V13" s="55">
        <f>IF(U13&gt;=8,8,U13)</f>
        <v>8</v>
      </c>
      <c r="W13" s="57">
        <v>227887155000</v>
      </c>
      <c r="X13" s="57">
        <v>18685183000</v>
      </c>
      <c r="Y13" s="57"/>
      <c r="Z13" s="57"/>
      <c r="AA13" s="57"/>
      <c r="AB13" s="476">
        <f>(((((W13*I13)+(X13*J13)+(Y13*K13)+(Z13*L13)+(AA13*M13))/$L$2)))</f>
        <v>3.4422619540436838</v>
      </c>
      <c r="AC13" s="536">
        <f>ROUND(12*AB13,3)</f>
        <v>41.307000000000002</v>
      </c>
      <c r="AD13" s="488">
        <f>IF(AC13&gt;=12,12,AC13)</f>
        <v>12</v>
      </c>
      <c r="AE13" s="59"/>
      <c r="AF13" s="59">
        <v>0.3</v>
      </c>
      <c r="AG13" s="699">
        <v>20</v>
      </c>
      <c r="AH13" s="60">
        <f>V13+AD13+AG13+AE13+AF13</f>
        <v>40.299999999999997</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1171</v>
      </c>
      <c r="D14" s="844"/>
      <c r="E14" s="844"/>
      <c r="F14" s="845"/>
      <c r="G14" s="46"/>
      <c r="H14" s="47"/>
      <c r="I14" s="172"/>
      <c r="J14" s="217"/>
      <c r="K14" s="217"/>
      <c r="L14" s="217"/>
      <c r="M14" s="217"/>
      <c r="N14" s="50"/>
      <c r="O14" s="51"/>
      <c r="P14" s="234">
        <v>88</v>
      </c>
      <c r="Q14" s="676">
        <v>92.52</v>
      </c>
      <c r="R14" s="54"/>
      <c r="S14" s="54"/>
      <c r="T14" s="54"/>
      <c r="U14" s="496">
        <f>(I13*P14)+(J13*Q14)+(K13*R14)+(L13*S14)</f>
        <v>90.214799999999997</v>
      </c>
      <c r="V14" s="55"/>
      <c r="W14" s="57"/>
      <c r="X14" s="57"/>
      <c r="Y14" s="57"/>
      <c r="Z14" s="57"/>
      <c r="AA14" s="57"/>
      <c r="AB14" s="476"/>
      <c r="AC14" s="536"/>
      <c r="AD14" s="478"/>
      <c r="AE14" s="59"/>
      <c r="AF14" s="59"/>
      <c r="AG14" s="263"/>
      <c r="AH14" s="60"/>
      <c r="AI14" s="55"/>
      <c r="AJ14" s="61"/>
      <c r="AK14" s="62"/>
      <c r="AL14" s="63"/>
      <c r="AM14" s="64"/>
      <c r="AN14" s="65"/>
      <c r="AO14" s="66"/>
    </row>
    <row r="15" spans="1:41" s="22" customFormat="1" ht="54" customHeight="1" x14ac:dyDescent="0.15">
      <c r="A15" s="43">
        <v>6</v>
      </c>
      <c r="B15" s="256" t="s">
        <v>2313</v>
      </c>
      <c r="C15" s="71" t="s">
        <v>2297</v>
      </c>
      <c r="D15" s="117" t="s">
        <v>1480</v>
      </c>
      <c r="E15" s="45"/>
      <c r="F15" s="45"/>
      <c r="G15" s="542"/>
      <c r="H15" s="47" t="s">
        <v>1735</v>
      </c>
      <c r="I15" s="48">
        <v>0.51</v>
      </c>
      <c r="J15" s="49">
        <v>0.49</v>
      </c>
      <c r="K15" s="49"/>
      <c r="L15" s="49"/>
      <c r="M15" s="49"/>
      <c r="N15" s="50">
        <f>SUM(I15:M15)</f>
        <v>1</v>
      </c>
      <c r="O15" s="51"/>
      <c r="P15" s="52">
        <v>8</v>
      </c>
      <c r="Q15" s="53">
        <v>8</v>
      </c>
      <c r="R15" s="53"/>
      <c r="S15" s="53"/>
      <c r="T15" s="53"/>
      <c r="U15" s="54">
        <f>ROUND(((P15*I15)+(Q15*J15)+(R15*K15)+(S15*L15)+(T15*M15)),3)</f>
        <v>8</v>
      </c>
      <c r="V15" s="55">
        <f>IF(U15&gt;=8,8,U15)</f>
        <v>8</v>
      </c>
      <c r="W15" s="57">
        <v>14977246000</v>
      </c>
      <c r="X15" s="57">
        <v>328448752000</v>
      </c>
      <c r="Y15" s="57"/>
      <c r="Z15" s="57"/>
      <c r="AA15" s="57"/>
      <c r="AB15" s="476">
        <f>(((((W15*I15)+(X15*J15)+(Y15*K15)+(Z15*L15)+(AA15*M15))/$L$2)))</f>
        <v>4.6283218716818881</v>
      </c>
      <c r="AC15" s="536">
        <f>ROUND(12*AB15,3)</f>
        <v>55.54</v>
      </c>
      <c r="AD15" s="488">
        <f>IF(AC15&gt;=12,12,AC15)</f>
        <v>12</v>
      </c>
      <c r="AE15" s="59"/>
      <c r="AF15" s="59">
        <v>0.3</v>
      </c>
      <c r="AG15" s="699">
        <v>20</v>
      </c>
      <c r="AH15" s="60">
        <f>V15+AD15+AG15+AE15+AF15</f>
        <v>40.299999999999997</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1171</v>
      </c>
      <c r="D16" s="844"/>
      <c r="E16" s="844"/>
      <c r="F16" s="845"/>
      <c r="G16" s="46"/>
      <c r="H16" s="47"/>
      <c r="I16" s="172"/>
      <c r="J16" s="217"/>
      <c r="K16" s="217"/>
      <c r="L16" s="217"/>
      <c r="M16" s="217"/>
      <c r="N16" s="50"/>
      <c r="O16" s="51"/>
      <c r="P16" s="234">
        <v>88</v>
      </c>
      <c r="Q16" s="676">
        <v>93.38</v>
      </c>
      <c r="R16" s="54"/>
      <c r="S16" s="54"/>
      <c r="T16" s="54"/>
      <c r="U16" s="496">
        <f>(I15*P16)+(J15*Q16)+(K15*R16)+(L15*S16)</f>
        <v>90.636200000000002</v>
      </c>
      <c r="V16" s="55"/>
      <c r="W16" s="57"/>
      <c r="X16" s="57"/>
      <c r="Y16" s="57"/>
      <c r="Z16" s="57"/>
      <c r="AA16" s="57"/>
      <c r="AB16" s="476"/>
      <c r="AC16" s="536"/>
      <c r="AD16" s="478"/>
      <c r="AE16" s="59"/>
      <c r="AF16" s="59"/>
      <c r="AG16" s="263"/>
      <c r="AH16" s="60"/>
      <c r="AI16" s="55"/>
      <c r="AJ16" s="61"/>
      <c r="AK16" s="62"/>
      <c r="AL16" s="63"/>
      <c r="AM16" s="64"/>
      <c r="AN16" s="65"/>
      <c r="AO16" s="66"/>
    </row>
    <row r="17" spans="1:41" s="22" customFormat="1" ht="48.75" customHeight="1" x14ac:dyDescent="0.15">
      <c r="A17" s="43">
        <v>7</v>
      </c>
      <c r="B17" s="256" t="s">
        <v>2313</v>
      </c>
      <c r="C17" s="45" t="s">
        <v>2064</v>
      </c>
      <c r="D17" s="67" t="s">
        <v>2298</v>
      </c>
      <c r="E17" s="71" t="s">
        <v>2071</v>
      </c>
      <c r="F17" s="45"/>
      <c r="G17" s="46"/>
      <c r="H17" s="47" t="s">
        <v>1735</v>
      </c>
      <c r="I17" s="48">
        <v>0.6</v>
      </c>
      <c r="J17" s="49">
        <v>0.26</v>
      </c>
      <c r="K17" s="49">
        <v>0.14000000000000001</v>
      </c>
      <c r="L17" s="49"/>
      <c r="M17" s="49"/>
      <c r="N17" s="50">
        <f>SUM(I17:M17)</f>
        <v>1</v>
      </c>
      <c r="O17" s="51"/>
      <c r="P17" s="52">
        <v>8</v>
      </c>
      <c r="Q17" s="52">
        <v>8</v>
      </c>
      <c r="R17" s="53">
        <v>8</v>
      </c>
      <c r="S17" s="53"/>
      <c r="T17" s="53"/>
      <c r="U17" s="54">
        <f>ROUND(((P17*I17)+(Q17*J17)+(R17*K17)+(S17*L17)+(T17*M17)),3)</f>
        <v>8</v>
      </c>
      <c r="V17" s="55">
        <f>IF(U17&gt;=8,8,U17)</f>
        <v>8</v>
      </c>
      <c r="W17" s="57">
        <v>56901144000</v>
      </c>
      <c r="X17" s="57">
        <v>6684657000</v>
      </c>
      <c r="Y17" s="57">
        <v>15253741000</v>
      </c>
      <c r="Z17" s="57"/>
      <c r="AA17" s="57"/>
      <c r="AB17" s="476">
        <f>(((((W17*I17)+(X17*J17)+(Y17*K17)+(Z17*L17)+(AA17*M17))/$L$2)))</f>
        <v>1.0436815833689288</v>
      </c>
      <c r="AC17" s="536">
        <f>ROUND(12*AB17,3)</f>
        <v>12.523999999999999</v>
      </c>
      <c r="AD17" s="488">
        <f>IF(AC17&gt;=12,12,AC17)</f>
        <v>12</v>
      </c>
      <c r="AE17" s="59"/>
      <c r="AF17" s="59">
        <v>0.3</v>
      </c>
      <c r="AG17" s="699">
        <v>20</v>
      </c>
      <c r="AH17" s="60">
        <f>V17+AD17+AG17+AE17+AF17</f>
        <v>40.299999999999997</v>
      </c>
      <c r="AI17" s="55">
        <f>IF(AH17&gt;=40,40,AH17)</f>
        <v>40</v>
      </c>
      <c r="AJ17" s="61"/>
      <c r="AK17" s="62"/>
      <c r="AL17" s="63"/>
      <c r="AM17" s="64"/>
      <c r="AN17" s="65"/>
      <c r="AO17" s="66"/>
    </row>
    <row r="18" spans="1:41" s="22" customFormat="1" ht="26.25" customHeight="1" x14ac:dyDescent="0.15">
      <c r="A18" s="177"/>
      <c r="B18" s="241"/>
      <c r="C18" s="843" t="s">
        <v>1171</v>
      </c>
      <c r="D18" s="844"/>
      <c r="E18" s="844"/>
      <c r="F18" s="845"/>
      <c r="G18" s="46"/>
      <c r="H18" s="47"/>
      <c r="I18" s="172"/>
      <c r="J18" s="217"/>
      <c r="K18" s="217"/>
      <c r="L18" s="217"/>
      <c r="M18" s="217"/>
      <c r="N18" s="50"/>
      <c r="O18" s="51"/>
      <c r="P18" s="674">
        <v>90.67</v>
      </c>
      <c r="Q18" s="676">
        <v>90.03</v>
      </c>
      <c r="R18" s="54">
        <v>88</v>
      </c>
      <c r="S18" s="54"/>
      <c r="T18" s="54"/>
      <c r="U18" s="496">
        <f>(I17*P18)+(J17*Q18)+(K17*R18)+(L17*S18)</f>
        <v>90.129799999999989</v>
      </c>
      <c r="V18" s="55"/>
      <c r="W18" s="57"/>
      <c r="X18" s="57"/>
      <c r="Y18" s="57"/>
      <c r="Z18" s="57"/>
      <c r="AA18" s="57"/>
      <c r="AB18" s="476"/>
      <c r="AC18" s="536"/>
      <c r="AD18" s="478"/>
      <c r="AE18" s="59"/>
      <c r="AF18" s="59"/>
      <c r="AG18" s="263"/>
      <c r="AH18" s="60"/>
      <c r="AI18" s="55"/>
      <c r="AJ18" s="61"/>
      <c r="AK18" s="62"/>
      <c r="AL18" s="63"/>
      <c r="AM18" s="64"/>
      <c r="AN18" s="65"/>
      <c r="AO18" s="66"/>
    </row>
    <row r="19" spans="1:41" s="22" customFormat="1" ht="53.25" customHeight="1" x14ac:dyDescent="0.15">
      <c r="A19" s="43">
        <v>8</v>
      </c>
      <c r="B19" s="256" t="s">
        <v>2313</v>
      </c>
      <c r="C19" s="80" t="s">
        <v>2056</v>
      </c>
      <c r="D19" s="67" t="s">
        <v>2299</v>
      </c>
      <c r="E19" s="71" t="s">
        <v>2300</v>
      </c>
      <c r="F19" s="45"/>
      <c r="G19" s="46"/>
      <c r="H19" s="47" t="s">
        <v>1735</v>
      </c>
      <c r="I19" s="48">
        <v>0.6</v>
      </c>
      <c r="J19" s="49">
        <v>0.28000000000000003</v>
      </c>
      <c r="K19" s="49">
        <v>0.12</v>
      </c>
      <c r="L19" s="49"/>
      <c r="M19" s="49"/>
      <c r="N19" s="50">
        <f>SUM(I19:M19)</f>
        <v>1</v>
      </c>
      <c r="O19" s="51"/>
      <c r="P19" s="52">
        <v>8</v>
      </c>
      <c r="Q19" s="52">
        <v>8</v>
      </c>
      <c r="R19" s="53">
        <v>8</v>
      </c>
      <c r="S19" s="53"/>
      <c r="T19" s="53"/>
      <c r="U19" s="54">
        <f>ROUND(((P19*I19)+(Q19*J19)+(R19*K19)+(S19*L19)+(T19*M19)),3)</f>
        <v>8</v>
      </c>
      <c r="V19" s="55">
        <f>IF(U19&gt;=8,8,U19)</f>
        <v>8</v>
      </c>
      <c r="W19" s="57">
        <v>816103333000</v>
      </c>
      <c r="X19" s="57">
        <v>14643377000</v>
      </c>
      <c r="Y19" s="57">
        <v>1643469000</v>
      </c>
      <c r="Z19" s="57"/>
      <c r="AA19" s="57"/>
      <c r="AB19" s="476">
        <f>(((((W19*I19)+(X19*J19)+(Y19*K19)+(Z19*L19)+(AA19*M19))/$L$2)))</f>
        <v>13.561669176880075</v>
      </c>
      <c r="AC19" s="536">
        <f>ROUND(12*AB19,3)</f>
        <v>162.74</v>
      </c>
      <c r="AD19" s="488">
        <f>IF(AC19&gt;=12,12,AC19)</f>
        <v>12</v>
      </c>
      <c r="AE19" s="59"/>
      <c r="AF19" s="59">
        <v>0.3</v>
      </c>
      <c r="AG19" s="699">
        <v>20</v>
      </c>
      <c r="AH19" s="60">
        <f>V19+AD19+AG19+AE19+AF19</f>
        <v>40.299999999999997</v>
      </c>
      <c r="AI19" s="55">
        <f>IF(AH19&gt;=40,40,AH19)</f>
        <v>40</v>
      </c>
      <c r="AJ19" s="61"/>
      <c r="AK19" s="62"/>
      <c r="AL19" s="63"/>
      <c r="AM19" s="64"/>
      <c r="AN19" s="65"/>
      <c r="AO19" s="66"/>
    </row>
    <row r="20" spans="1:41" s="22" customFormat="1" ht="26.25" customHeight="1" x14ac:dyDescent="0.15">
      <c r="A20" s="177"/>
      <c r="B20" s="241"/>
      <c r="C20" s="843" t="s">
        <v>1171</v>
      </c>
      <c r="D20" s="844"/>
      <c r="E20" s="844"/>
      <c r="F20" s="845"/>
      <c r="G20" s="46"/>
      <c r="H20" s="47"/>
      <c r="I20" s="172"/>
      <c r="J20" s="217"/>
      <c r="K20" s="217"/>
      <c r="L20" s="217"/>
      <c r="M20" s="217"/>
      <c r="N20" s="50"/>
      <c r="O20" s="51"/>
      <c r="P20" s="674">
        <v>89.67</v>
      </c>
      <c r="Q20" s="676">
        <v>91.63</v>
      </c>
      <c r="R20" s="54">
        <v>88</v>
      </c>
      <c r="S20" s="54"/>
      <c r="T20" s="54"/>
      <c r="U20" s="496">
        <f>(I19*P20)+(J19*Q20)+(K19*R20)+(L19*S20)</f>
        <v>90.0184</v>
      </c>
      <c r="V20" s="55"/>
      <c r="W20" s="57"/>
      <c r="X20" s="57"/>
      <c r="Y20" s="57"/>
      <c r="Z20" s="57"/>
      <c r="AA20" s="57"/>
      <c r="AB20" s="476"/>
      <c r="AC20" s="536"/>
      <c r="AD20" s="478"/>
      <c r="AE20" s="59"/>
      <c r="AF20" s="59"/>
      <c r="AG20" s="263"/>
      <c r="AH20" s="60"/>
      <c r="AI20" s="55"/>
      <c r="AJ20" s="61"/>
      <c r="AK20" s="62"/>
      <c r="AL20" s="63"/>
      <c r="AM20" s="64"/>
      <c r="AN20" s="65"/>
      <c r="AO20" s="66"/>
    </row>
    <row r="21" spans="1:41" s="22" customFormat="1" ht="65.25" customHeight="1" x14ac:dyDescent="0.15">
      <c r="A21" s="43">
        <v>9</v>
      </c>
      <c r="B21" s="256" t="s">
        <v>2313</v>
      </c>
      <c r="C21" s="706" t="s">
        <v>1346</v>
      </c>
      <c r="D21" s="67" t="s">
        <v>2302</v>
      </c>
      <c r="E21" s="45"/>
      <c r="F21" s="45"/>
      <c r="G21" s="46"/>
      <c r="H21" s="47" t="s">
        <v>1735</v>
      </c>
      <c r="I21" s="48">
        <v>0.59</v>
      </c>
      <c r="J21" s="49">
        <v>0.41</v>
      </c>
      <c r="K21" s="49"/>
      <c r="L21" s="49"/>
      <c r="M21" s="49"/>
      <c r="N21" s="50">
        <f>SUM(I21:M21)</f>
        <v>1</v>
      </c>
      <c r="O21" s="51"/>
      <c r="P21" s="52">
        <v>8</v>
      </c>
      <c r="Q21" s="52">
        <v>8</v>
      </c>
      <c r="R21" s="53"/>
      <c r="S21" s="53"/>
      <c r="T21" s="53"/>
      <c r="U21" s="54">
        <f>ROUND(((P21*I21)+(Q21*J21)+(R21*K21)+(S21*L21)+(T21*M21)),3)</f>
        <v>8</v>
      </c>
      <c r="V21" s="55">
        <f>IF(U21&gt;=8,8,U21)</f>
        <v>8</v>
      </c>
      <c r="W21" s="57">
        <v>130509297000</v>
      </c>
      <c r="X21" s="57">
        <v>7163013000</v>
      </c>
      <c r="Y21" s="57"/>
      <c r="Z21" s="57"/>
      <c r="AA21" s="57"/>
      <c r="AB21" s="476">
        <f>(((((W21*I21)+(X21*J21)+(Y21*K21)+(Z21*L21)+(AA21*M21))/$L$2)))</f>
        <v>2.1946815477322996</v>
      </c>
      <c r="AC21" s="536">
        <f>ROUND(12*AB21,3)</f>
        <v>26.335999999999999</v>
      </c>
      <c r="AD21" s="488">
        <f>IF(AC21&gt;=12,12,AC21)</f>
        <v>12</v>
      </c>
      <c r="AE21" s="59"/>
      <c r="AF21" s="59">
        <v>0.3</v>
      </c>
      <c r="AG21" s="699">
        <v>20</v>
      </c>
      <c r="AH21" s="60">
        <f>V21+AD21+AG21+AE21+AF21</f>
        <v>40.299999999999997</v>
      </c>
      <c r="AI21" s="55">
        <f>IF(AH21&gt;=40,40,AH21)</f>
        <v>40</v>
      </c>
      <c r="AJ21" s="61"/>
      <c r="AK21" s="62"/>
      <c r="AL21" s="63"/>
      <c r="AM21" s="64"/>
      <c r="AN21" s="65"/>
      <c r="AO21" s="66"/>
    </row>
    <row r="22" spans="1:41" s="22" customFormat="1" ht="26.25" customHeight="1" x14ac:dyDescent="0.15">
      <c r="A22" s="177"/>
      <c r="B22" s="241"/>
      <c r="C22" s="843" t="s">
        <v>1171</v>
      </c>
      <c r="D22" s="844"/>
      <c r="E22" s="844"/>
      <c r="F22" s="845"/>
      <c r="G22" s="46"/>
      <c r="H22" s="47"/>
      <c r="I22" s="172"/>
      <c r="J22" s="217"/>
      <c r="K22" s="217"/>
      <c r="L22" s="217"/>
      <c r="M22" s="217"/>
      <c r="N22" s="50"/>
      <c r="O22" s="51"/>
      <c r="P22" s="54">
        <v>88</v>
      </c>
      <c r="Q22" s="676">
        <v>92.92</v>
      </c>
      <c r="R22" s="54"/>
      <c r="S22" s="54"/>
      <c r="T22" s="54"/>
      <c r="U22" s="496">
        <f>(I21*P22)+(J21*Q22)+(K21*R22)+(L21*S22)</f>
        <v>90.017200000000003</v>
      </c>
      <c r="V22" s="55"/>
      <c r="W22" s="57"/>
      <c r="X22" s="57"/>
      <c r="Y22" s="57"/>
      <c r="Z22" s="57"/>
      <c r="AA22" s="57"/>
      <c r="AB22" s="476"/>
      <c r="AC22" s="536"/>
      <c r="AD22" s="478"/>
      <c r="AE22" s="59"/>
      <c r="AF22" s="59"/>
      <c r="AG22" s="263"/>
      <c r="AH22" s="60"/>
      <c r="AI22" s="55"/>
      <c r="AJ22" s="61"/>
      <c r="AK22" s="62"/>
      <c r="AL22" s="63"/>
      <c r="AM22" s="64"/>
      <c r="AN22" s="65"/>
      <c r="AO22" s="66"/>
    </row>
    <row r="23" spans="1:41" s="22" customFormat="1" ht="51" customHeight="1" x14ac:dyDescent="0.15">
      <c r="A23" s="43">
        <v>10</v>
      </c>
      <c r="B23" s="675" t="s">
        <v>2310</v>
      </c>
      <c r="C23" s="71"/>
      <c r="D23" s="45" t="s">
        <v>531</v>
      </c>
      <c r="E23" s="80"/>
      <c r="F23" s="45"/>
      <c r="G23" s="46"/>
      <c r="H23" s="175" t="s">
        <v>2311</v>
      </c>
      <c r="I23" s="48">
        <v>0.51</v>
      </c>
      <c r="J23" s="49">
        <v>0.49</v>
      </c>
      <c r="K23" s="49"/>
      <c r="L23" s="49"/>
      <c r="M23" s="49"/>
      <c r="N23" s="50">
        <f>SUM(I23:M23)</f>
        <v>1</v>
      </c>
      <c r="O23" s="51"/>
      <c r="P23" s="52">
        <v>8</v>
      </c>
      <c r="Q23" s="53">
        <v>8</v>
      </c>
      <c r="R23" s="53"/>
      <c r="S23" s="53"/>
      <c r="T23" s="53"/>
      <c r="U23" s="54">
        <f>ROUND(((P23*I23)+(Q23*J23)+(R23*K23)+(S23*L23)+(T23*M23)),3)</f>
        <v>8</v>
      </c>
      <c r="V23" s="55">
        <f>IF(U23&gt;=8,8,U23)</f>
        <v>8</v>
      </c>
      <c r="W23" s="57"/>
      <c r="X23" s="72">
        <v>80267427000</v>
      </c>
      <c r="Y23" s="57"/>
      <c r="Z23" s="57"/>
      <c r="AA23" s="57"/>
      <c r="AB23" s="476">
        <f>(((((W23*I23)+(X23*J23)+(Y23*K23)+(Z23*L23)+(AA23*M23))/$L$2)))</f>
        <v>1.0798348687009856</v>
      </c>
      <c r="AC23" s="536">
        <f>ROUND(12*AB23,3)</f>
        <v>12.958</v>
      </c>
      <c r="AD23" s="488">
        <f>IF(AC23&gt;=12,12,AC23)</f>
        <v>12</v>
      </c>
      <c r="AE23" s="59"/>
      <c r="AF23" s="59">
        <v>0.3</v>
      </c>
      <c r="AG23" s="263">
        <v>19.8</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1171</v>
      </c>
      <c r="D24" s="844"/>
      <c r="E24" s="844"/>
      <c r="F24" s="845"/>
      <c r="G24" s="46"/>
      <c r="H24" s="47"/>
      <c r="I24" s="172"/>
      <c r="J24" s="217"/>
      <c r="K24" s="217"/>
      <c r="L24" s="217"/>
      <c r="M24" s="217"/>
      <c r="N24" s="50"/>
      <c r="O24" s="51"/>
      <c r="P24" s="234">
        <v>88</v>
      </c>
      <c r="Q24" s="53">
        <v>88</v>
      </c>
      <c r="R24" s="54"/>
      <c r="S24" s="54"/>
      <c r="T24" s="54"/>
      <c r="U24" s="496">
        <f>(I23*P24)+(J23*Q24)+(K23*R24)+(L23*S24)</f>
        <v>88</v>
      </c>
      <c r="V24" s="55"/>
      <c r="W24" s="57"/>
      <c r="X24" s="57"/>
      <c r="Y24" s="57"/>
      <c r="Z24" s="57"/>
      <c r="AA24" s="57"/>
      <c r="AB24" s="476"/>
      <c r="AC24" s="536"/>
      <c r="AD24" s="478"/>
      <c r="AE24" s="59"/>
      <c r="AF24" s="59"/>
      <c r="AG24" s="263"/>
      <c r="AH24" s="60"/>
      <c r="AI24" s="55"/>
      <c r="AJ24" s="61"/>
      <c r="AK24" s="62"/>
      <c r="AL24" s="63"/>
      <c r="AM24" s="64"/>
      <c r="AN24" s="65"/>
      <c r="AO24" s="66"/>
    </row>
    <row r="25" spans="1:41" s="22" customFormat="1" ht="48.75" customHeight="1" x14ac:dyDescent="0.15">
      <c r="A25" s="43">
        <v>11</v>
      </c>
      <c r="B25" s="256" t="s">
        <v>2313</v>
      </c>
      <c r="C25" s="45" t="s">
        <v>2303</v>
      </c>
      <c r="D25" s="71" t="s">
        <v>2113</v>
      </c>
      <c r="E25" s="80"/>
      <c r="F25" s="80"/>
      <c r="G25" s="80"/>
      <c r="H25" s="47"/>
      <c r="I25" s="48">
        <v>0.6</v>
      </c>
      <c r="J25" s="49">
        <v>0.4</v>
      </c>
      <c r="K25" s="49"/>
      <c r="L25" s="49"/>
      <c r="M25" s="49"/>
      <c r="N25" s="50">
        <f>SUM(I25:M25)</f>
        <v>1</v>
      </c>
      <c r="O25" s="51"/>
      <c r="P25" s="52">
        <v>8</v>
      </c>
      <c r="Q25" s="53">
        <v>8</v>
      </c>
      <c r="R25" s="53"/>
      <c r="S25" s="53"/>
      <c r="T25" s="53"/>
      <c r="U25" s="54">
        <f>ROUND(((P25*I25)+(Q25*J25)+(R25*K25)+(S25*L25)+(T25*M25)),3)</f>
        <v>8</v>
      </c>
      <c r="V25" s="55">
        <f>IF(U25&gt;=8,8,U25)</f>
        <v>8</v>
      </c>
      <c r="W25" s="57">
        <v>39588420000</v>
      </c>
      <c r="X25" s="57">
        <v>36722664000</v>
      </c>
      <c r="Y25" s="57"/>
      <c r="Z25" s="57"/>
      <c r="AA25" s="57"/>
      <c r="AB25" s="476">
        <f>(((((W25*I25)+(X25*J25)+(Y25*K25)+(Z25*L25)+(AA25*M25))/$L$2)))</f>
        <v>1.0554294985300303</v>
      </c>
      <c r="AC25" s="536">
        <f>ROUND(12*AB25,3)</f>
        <v>12.664999999999999</v>
      </c>
      <c r="AD25" s="488">
        <f>IF(AC25&gt;=12,12,AC25)</f>
        <v>12</v>
      </c>
      <c r="AE25" s="59"/>
      <c r="AF25" s="59">
        <v>0.3</v>
      </c>
      <c r="AG25" s="263">
        <v>19.8</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1171</v>
      </c>
      <c r="D26" s="844"/>
      <c r="E26" s="844"/>
      <c r="F26" s="845"/>
      <c r="G26" s="46"/>
      <c r="H26" s="47"/>
      <c r="I26" s="172"/>
      <c r="J26" s="217"/>
      <c r="K26" s="217"/>
      <c r="L26" s="217"/>
      <c r="M26" s="217"/>
      <c r="N26" s="50"/>
      <c r="O26" s="51"/>
      <c r="P26" s="234">
        <v>88</v>
      </c>
      <c r="Q26" s="54">
        <v>88</v>
      </c>
      <c r="R26" s="54"/>
      <c r="S26" s="54"/>
      <c r="T26" s="54"/>
      <c r="U26" s="496">
        <f>(I25*P26)+(J25*Q26)+(K25*R26)+(L25*S26)</f>
        <v>88</v>
      </c>
      <c r="V26" s="55"/>
      <c r="W26" s="57"/>
      <c r="X26" s="57"/>
      <c r="Y26" s="57"/>
      <c r="Z26" s="57"/>
      <c r="AA26" s="57"/>
      <c r="AB26" s="476"/>
      <c r="AC26" s="536"/>
      <c r="AD26" s="478"/>
      <c r="AE26" s="59"/>
      <c r="AF26" s="59"/>
      <c r="AG26" s="263"/>
      <c r="AH26" s="60"/>
      <c r="AI26" s="55"/>
      <c r="AJ26" s="61"/>
      <c r="AK26" s="62"/>
      <c r="AL26" s="63"/>
      <c r="AM26" s="64"/>
      <c r="AN26" s="65"/>
      <c r="AO26" s="66"/>
    </row>
    <row r="27" spans="1:41" s="22" customFormat="1" ht="48.75" customHeight="1" x14ac:dyDescent="0.15">
      <c r="A27" s="43">
        <v>12</v>
      </c>
      <c r="B27" s="256" t="s">
        <v>2313</v>
      </c>
      <c r="C27" s="45" t="s">
        <v>1351</v>
      </c>
      <c r="D27" s="71" t="s">
        <v>2114</v>
      </c>
      <c r="E27" s="73"/>
      <c r="F27" s="80"/>
      <c r="G27" s="46"/>
      <c r="H27" s="47"/>
      <c r="I27" s="48">
        <v>0.6</v>
      </c>
      <c r="J27" s="49">
        <v>0.4</v>
      </c>
      <c r="K27" s="49"/>
      <c r="L27" s="49"/>
      <c r="M27" s="49"/>
      <c r="N27" s="50">
        <f>SUM(I27:M27)</f>
        <v>1</v>
      </c>
      <c r="O27" s="51"/>
      <c r="P27" s="52">
        <v>8</v>
      </c>
      <c r="Q27" s="53">
        <v>8</v>
      </c>
      <c r="R27" s="53"/>
      <c r="S27" s="53"/>
      <c r="T27" s="53"/>
      <c r="U27" s="54">
        <f>ROUND(((P27*I27)+(Q27*J27)+(R27*K27)+(S27*L27)+(T27*M27)),3)</f>
        <v>8</v>
      </c>
      <c r="V27" s="55">
        <f>IF(U27&gt;=8,8,U27)</f>
        <v>8</v>
      </c>
      <c r="W27" s="57">
        <v>229675529000</v>
      </c>
      <c r="X27" s="57">
        <v>2278692000</v>
      </c>
      <c r="Y27" s="57"/>
      <c r="Z27" s="57"/>
      <c r="AA27" s="57"/>
      <c r="AB27" s="476">
        <f>(((((W27*I27)+(X27*J27)+(Y27*K27)+(Z27*L27)+(AA27*M27))/$L$2)))</f>
        <v>3.8084737699309104</v>
      </c>
      <c r="AC27" s="536">
        <f>ROUND(12*AB27,3)</f>
        <v>45.701999999999998</v>
      </c>
      <c r="AD27" s="488">
        <f>IF(AC27&gt;=12,12,AC27)</f>
        <v>12</v>
      </c>
      <c r="AE27" s="59"/>
      <c r="AF27" s="59">
        <v>0.3</v>
      </c>
      <c r="AG27" s="263">
        <v>19.8</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1171</v>
      </c>
      <c r="D28" s="844"/>
      <c r="E28" s="844"/>
      <c r="F28" s="845"/>
      <c r="G28" s="46"/>
      <c r="H28" s="47"/>
      <c r="I28" s="172"/>
      <c r="J28" s="217"/>
      <c r="K28" s="217"/>
      <c r="L28" s="217"/>
      <c r="M28" s="217"/>
      <c r="N28" s="50"/>
      <c r="O28" s="51"/>
      <c r="P28" s="234">
        <v>88</v>
      </c>
      <c r="Q28" s="54">
        <v>88</v>
      </c>
      <c r="R28" s="54"/>
      <c r="S28" s="54"/>
      <c r="T28" s="54"/>
      <c r="U28" s="496">
        <f>(I27*P28)+(J27*Q28)+(K27*R28)+(L27*S28)</f>
        <v>88</v>
      </c>
      <c r="V28" s="55"/>
      <c r="W28" s="57"/>
      <c r="X28" s="57"/>
      <c r="Y28" s="57"/>
      <c r="Z28" s="57"/>
      <c r="AA28" s="57"/>
      <c r="AB28" s="476"/>
      <c r="AC28" s="536"/>
      <c r="AD28" s="478"/>
      <c r="AE28" s="59"/>
      <c r="AF28" s="59"/>
      <c r="AG28" s="263"/>
      <c r="AH28" s="60"/>
      <c r="AI28" s="55"/>
      <c r="AJ28" s="61"/>
      <c r="AK28" s="62"/>
      <c r="AL28" s="63"/>
      <c r="AM28" s="64"/>
      <c r="AN28" s="65"/>
      <c r="AO28" s="66"/>
    </row>
    <row r="29" spans="1:41" s="22" customFormat="1" ht="48.75" customHeight="1" x14ac:dyDescent="0.15">
      <c r="A29" s="43">
        <v>13</v>
      </c>
      <c r="B29" s="256" t="s">
        <v>2313</v>
      </c>
      <c r="C29" s="80" t="s">
        <v>1352</v>
      </c>
      <c r="D29" s="71" t="s">
        <v>2112</v>
      </c>
      <c r="E29" s="67" t="s">
        <v>2082</v>
      </c>
      <c r="F29" s="73"/>
      <c r="G29" s="638"/>
      <c r="H29" s="47"/>
      <c r="I29" s="48">
        <v>0.6</v>
      </c>
      <c r="J29" s="49">
        <v>0.2</v>
      </c>
      <c r="K29" s="49">
        <v>0.2</v>
      </c>
      <c r="L29" s="49"/>
      <c r="M29" s="49"/>
      <c r="N29" s="50">
        <f>SUM(I29:M29)</f>
        <v>1</v>
      </c>
      <c r="O29" s="51"/>
      <c r="P29" s="52">
        <v>8</v>
      </c>
      <c r="Q29" s="53">
        <v>8</v>
      </c>
      <c r="R29" s="53">
        <v>8</v>
      </c>
      <c r="S29" s="53"/>
      <c r="T29" s="53"/>
      <c r="U29" s="54">
        <f>ROUND(((P29*I29)+(Q29*J29)+(R29*K29)+(S29*L29)+(T29*M29)),3)</f>
        <v>8</v>
      </c>
      <c r="V29" s="55">
        <f>IF(U29&gt;=8,8,U29)</f>
        <v>8</v>
      </c>
      <c r="W29" s="57">
        <v>233566701000</v>
      </c>
      <c r="X29" s="57">
        <v>13914818000</v>
      </c>
      <c r="Y29" s="57">
        <v>11954149000</v>
      </c>
      <c r="Z29" s="57"/>
      <c r="AA29" s="57"/>
      <c r="AB29" s="476">
        <f>(((((W29*I29)+(X29*J29)+(Y29*K29)+(Z29*L29)+(AA29*M29))/$L$2)))</f>
        <v>3.9895951475760034</v>
      </c>
      <c r="AC29" s="536">
        <f>ROUND(12*AB29,3)</f>
        <v>47.875</v>
      </c>
      <c r="AD29" s="488">
        <f>IF(AC29&gt;=12,12,AC29)</f>
        <v>12</v>
      </c>
      <c r="AE29" s="59"/>
      <c r="AF29" s="59">
        <v>0.3</v>
      </c>
      <c r="AG29" s="263">
        <v>19.8</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1171</v>
      </c>
      <c r="D30" s="844"/>
      <c r="E30" s="844"/>
      <c r="F30" s="845"/>
      <c r="G30" s="46"/>
      <c r="H30" s="47"/>
      <c r="I30" s="172"/>
      <c r="J30" s="217"/>
      <c r="K30" s="217"/>
      <c r="L30" s="217"/>
      <c r="M30" s="217"/>
      <c r="N30" s="50"/>
      <c r="O30" s="51"/>
      <c r="P30" s="234">
        <v>88</v>
      </c>
      <c r="Q30" s="54">
        <v>88</v>
      </c>
      <c r="R30" s="54">
        <v>88</v>
      </c>
      <c r="S30" s="54"/>
      <c r="T30" s="54"/>
      <c r="U30" s="496">
        <f>(I29*P30)+(J29*Q30)+(K29*R30)+(L29*S30)</f>
        <v>88</v>
      </c>
      <c r="V30" s="55"/>
      <c r="W30" s="57"/>
      <c r="X30" s="57"/>
      <c r="Y30" s="57"/>
      <c r="Z30" s="57"/>
      <c r="AA30" s="57"/>
      <c r="AB30" s="476"/>
      <c r="AC30" s="536"/>
      <c r="AD30" s="478"/>
      <c r="AE30" s="59"/>
      <c r="AF30" s="59"/>
      <c r="AG30" s="263"/>
      <c r="AH30" s="60"/>
      <c r="AI30" s="55"/>
      <c r="AJ30" s="61"/>
      <c r="AK30" s="62"/>
      <c r="AL30" s="63"/>
      <c r="AM30" s="64"/>
      <c r="AN30" s="65"/>
      <c r="AO30" s="66"/>
    </row>
    <row r="31" spans="1:41" s="22" customFormat="1" ht="48" customHeight="1" x14ac:dyDescent="0.15">
      <c r="A31" s="43">
        <v>14</v>
      </c>
      <c r="B31" s="256" t="s">
        <v>2313</v>
      </c>
      <c r="C31" s="80" t="s">
        <v>1349</v>
      </c>
      <c r="D31" s="67" t="s">
        <v>2304</v>
      </c>
      <c r="E31" s="71" t="s">
        <v>2115</v>
      </c>
      <c r="F31" s="45"/>
      <c r="G31" s="80"/>
      <c r="H31" s="47"/>
      <c r="I31" s="48">
        <v>0.6</v>
      </c>
      <c r="J31" s="49">
        <v>0.2</v>
      </c>
      <c r="K31" s="49">
        <v>0.2</v>
      </c>
      <c r="L31" s="49"/>
      <c r="M31" s="49"/>
      <c r="N31" s="50">
        <f>SUM(I31:M31)</f>
        <v>1</v>
      </c>
      <c r="O31" s="51"/>
      <c r="P31" s="52">
        <v>8</v>
      </c>
      <c r="Q31" s="53">
        <v>8</v>
      </c>
      <c r="R31" s="53">
        <v>8</v>
      </c>
      <c r="S31" s="53"/>
      <c r="T31" s="53"/>
      <c r="U31" s="54">
        <f>ROUND(((P31*I31)+(Q31*J31)+(R31*K31)+(S31*L31)+(T31*M31)),3)</f>
        <v>8</v>
      </c>
      <c r="V31" s="55">
        <f>IF(U31&gt;=8,8,U31)</f>
        <v>8</v>
      </c>
      <c r="W31" s="57">
        <v>75890281000</v>
      </c>
      <c r="X31" s="57">
        <v>3530749000</v>
      </c>
      <c r="Y31" s="57">
        <v>9901200000</v>
      </c>
      <c r="Z31" s="57"/>
      <c r="AA31" s="57"/>
      <c r="AB31" s="551">
        <f>(((((W31*I31)+(X31*J31)+(Y31*K31)+(Z31*L31)+(AA31*M31))/$L$2)))</f>
        <v>1.3238968857155267</v>
      </c>
      <c r="AC31" s="536">
        <f>ROUND(12*AB31,3)</f>
        <v>15.887</v>
      </c>
      <c r="AD31" s="488">
        <f>IF(AC31&gt;=12,12,AC31)</f>
        <v>12</v>
      </c>
      <c r="AE31" s="59"/>
      <c r="AF31" s="59">
        <v>0.3</v>
      </c>
      <c r="AG31" s="263">
        <v>19.8</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1171</v>
      </c>
      <c r="D32" s="844"/>
      <c r="E32" s="844"/>
      <c r="F32" s="845"/>
      <c r="G32" s="46"/>
      <c r="H32" s="47"/>
      <c r="I32" s="172"/>
      <c r="J32" s="217"/>
      <c r="K32" s="217"/>
      <c r="L32" s="217"/>
      <c r="M32" s="217"/>
      <c r="N32" s="50"/>
      <c r="O32" s="51"/>
      <c r="P32" s="234">
        <v>88</v>
      </c>
      <c r="Q32" s="54">
        <v>88</v>
      </c>
      <c r="R32" s="54">
        <v>88</v>
      </c>
      <c r="S32" s="54"/>
      <c r="T32" s="54"/>
      <c r="U32" s="496">
        <f>(I31*P32)+(J31*Q32)+(K31*R32)+(L31*S32)</f>
        <v>88</v>
      </c>
      <c r="V32" s="55"/>
      <c r="W32" s="57"/>
      <c r="X32" s="57"/>
      <c r="Y32" s="57"/>
      <c r="Z32" s="57"/>
      <c r="AA32" s="57"/>
      <c r="AB32" s="476"/>
      <c r="AC32" s="536"/>
      <c r="AD32" s="478"/>
      <c r="AE32" s="59"/>
      <c r="AF32" s="59"/>
      <c r="AG32" s="263"/>
      <c r="AH32" s="60"/>
      <c r="AI32" s="55"/>
      <c r="AJ32" s="61"/>
      <c r="AK32" s="62"/>
      <c r="AL32" s="63"/>
      <c r="AM32" s="64"/>
      <c r="AN32" s="65"/>
      <c r="AO32" s="66"/>
    </row>
    <row r="33" spans="1:41" s="22" customFormat="1" ht="48.75" customHeight="1" x14ac:dyDescent="0.15">
      <c r="A33" s="43">
        <v>15</v>
      </c>
      <c r="B33" s="256" t="s">
        <v>2313</v>
      </c>
      <c r="C33" s="80" t="s">
        <v>1051</v>
      </c>
      <c r="D33" s="71" t="s">
        <v>2305</v>
      </c>
      <c r="E33" s="45" t="s">
        <v>2306</v>
      </c>
      <c r="F33" s="80"/>
      <c r="G33" s="83"/>
      <c r="H33" s="175"/>
      <c r="I33" s="48">
        <v>0.5</v>
      </c>
      <c r="J33" s="49">
        <v>0.4</v>
      </c>
      <c r="K33" s="49">
        <v>0.1</v>
      </c>
      <c r="L33" s="49"/>
      <c r="M33" s="49"/>
      <c r="N33" s="50">
        <f>SUM(I33:M33)</f>
        <v>1</v>
      </c>
      <c r="O33" s="51"/>
      <c r="P33" s="52">
        <v>8</v>
      </c>
      <c r="Q33" s="53">
        <v>8</v>
      </c>
      <c r="R33" s="53">
        <v>8</v>
      </c>
      <c r="S33" s="53"/>
      <c r="T33" s="53"/>
      <c r="U33" s="54">
        <f>ROUND(((P33*I33)+(Q33*J33)+(R33*K33)+(S33*L33)+(T33*M33)),3)</f>
        <v>8</v>
      </c>
      <c r="V33" s="55">
        <f>IF(U33&gt;=8,8,U33)</f>
        <v>8</v>
      </c>
      <c r="W33" s="57">
        <v>172249167000</v>
      </c>
      <c r="X33" s="57">
        <v>7355419000</v>
      </c>
      <c r="Y33" s="57">
        <v>3664456000</v>
      </c>
      <c r="Z33" s="57"/>
      <c r="AA33" s="57"/>
      <c r="AB33" s="476">
        <f>(((((W33*I33)+(X33*J33)+(Y33*K33)+(Z33*L33)+(AA33*M33))/$L$2)))</f>
        <v>2.4553911136523485</v>
      </c>
      <c r="AC33" s="536">
        <f>ROUND(12*AB33,3)</f>
        <v>29.465</v>
      </c>
      <c r="AD33" s="488">
        <f>IF(AC33&gt;=12,12,AC33)</f>
        <v>12</v>
      </c>
      <c r="AE33" s="59"/>
      <c r="AF33" s="59">
        <v>0.3</v>
      </c>
      <c r="AG33" s="263">
        <v>19.8</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43" t="s">
        <v>1171</v>
      </c>
      <c r="D34" s="844"/>
      <c r="E34" s="844"/>
      <c r="F34" s="845"/>
      <c r="G34" s="46"/>
      <c r="H34" s="47"/>
      <c r="I34" s="172"/>
      <c r="J34" s="217"/>
      <c r="K34" s="217"/>
      <c r="L34" s="217"/>
      <c r="M34" s="217"/>
      <c r="N34" s="50"/>
      <c r="O34" s="51"/>
      <c r="P34" s="234">
        <v>88</v>
      </c>
      <c r="Q34" s="53">
        <v>88</v>
      </c>
      <c r="R34" s="54">
        <v>88</v>
      </c>
      <c r="S34" s="54"/>
      <c r="T34" s="54"/>
      <c r="U34" s="496">
        <f>(I33*P34)+(J33*Q34)+(K33*R34)+(L33*S34)</f>
        <v>88</v>
      </c>
      <c r="V34" s="55"/>
      <c r="W34" s="57"/>
      <c r="X34" s="57"/>
      <c r="Y34" s="57"/>
      <c r="Z34" s="57"/>
      <c r="AA34" s="57"/>
      <c r="AB34" s="476"/>
      <c r="AC34" s="536"/>
      <c r="AD34" s="478"/>
      <c r="AE34" s="59"/>
      <c r="AF34" s="59"/>
      <c r="AG34" s="263"/>
      <c r="AH34" s="60"/>
      <c r="AI34" s="55"/>
      <c r="AJ34" s="61"/>
      <c r="AK34" s="62"/>
      <c r="AL34" s="63"/>
      <c r="AM34" s="64"/>
      <c r="AN34" s="65"/>
      <c r="AO34" s="66"/>
    </row>
    <row r="35" spans="1:41" s="22" customFormat="1" ht="48.75" customHeight="1" x14ac:dyDescent="0.15">
      <c r="A35" s="43">
        <v>16</v>
      </c>
      <c r="B35" s="256" t="s">
        <v>2313</v>
      </c>
      <c r="C35" s="665" t="s">
        <v>363</v>
      </c>
      <c r="D35" s="45" t="s">
        <v>1360</v>
      </c>
      <c r="E35" s="45"/>
      <c r="F35" s="80"/>
      <c r="G35" s="83"/>
      <c r="H35" s="175" t="s">
        <v>1495</v>
      </c>
      <c r="I35" s="48">
        <v>0.7</v>
      </c>
      <c r="J35" s="49">
        <v>0.3</v>
      </c>
      <c r="K35" s="49"/>
      <c r="L35" s="49"/>
      <c r="M35" s="49"/>
      <c r="N35" s="50">
        <f>SUM(I35:M35)</f>
        <v>1</v>
      </c>
      <c r="O35" s="51"/>
      <c r="P35" s="52">
        <v>8</v>
      </c>
      <c r="Q35" s="53">
        <v>8</v>
      </c>
      <c r="R35" s="53"/>
      <c r="S35" s="53"/>
      <c r="T35" s="53"/>
      <c r="U35" s="54">
        <f>ROUND(((P35*I35)+(Q35*J35)+(R35*K35)+(S35*L35)+(T35*M35)),3)</f>
        <v>8</v>
      </c>
      <c r="V35" s="55">
        <f>IF(U35&gt;=8,8,U35)</f>
        <v>8</v>
      </c>
      <c r="W35" s="57">
        <v>34748832000</v>
      </c>
      <c r="X35" s="57">
        <v>41028772000</v>
      </c>
      <c r="Y35" s="72"/>
      <c r="Z35" s="57"/>
      <c r="AA35" s="57"/>
      <c r="AB35" s="476">
        <f>(((((W35*I35)+(X35*J35)+(Y35*K35)+(Z35*L35)+(AA35*M35))/$L$2)))</f>
        <v>1.0057550136042419</v>
      </c>
      <c r="AC35" s="536">
        <f>ROUND(12*AB35,3)</f>
        <v>12.069000000000001</v>
      </c>
      <c r="AD35" s="488">
        <f>IF(AC35&gt;=12,12,AC35)</f>
        <v>12</v>
      </c>
      <c r="AE35" s="59"/>
      <c r="AF35" s="59">
        <v>0.3</v>
      </c>
      <c r="AG35" s="263">
        <v>19.8</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1171</v>
      </c>
      <c r="D36" s="844"/>
      <c r="E36" s="844"/>
      <c r="F36" s="845"/>
      <c r="G36" s="83"/>
      <c r="H36" s="47"/>
      <c r="I36" s="172"/>
      <c r="J36" s="217"/>
      <c r="K36" s="217"/>
      <c r="L36" s="217"/>
      <c r="M36" s="217"/>
      <c r="N36" s="50"/>
      <c r="O36" s="51"/>
      <c r="P36" s="234">
        <v>88</v>
      </c>
      <c r="Q36" s="676">
        <v>88.43</v>
      </c>
      <c r="R36" s="53"/>
      <c r="S36" s="54"/>
      <c r="T36" s="54"/>
      <c r="U36" s="496">
        <f>(I35*P36)+(J35*Q36)+(K35*R36)+(L35*S36)</f>
        <v>88.128999999999991</v>
      </c>
      <c r="V36" s="55"/>
      <c r="W36" s="57"/>
      <c r="X36" s="57"/>
      <c r="Y36" s="57"/>
      <c r="Z36" s="57"/>
      <c r="AA36" s="57"/>
      <c r="AB36" s="476"/>
      <c r="AC36" s="536"/>
      <c r="AD36" s="478"/>
      <c r="AE36" s="59"/>
      <c r="AF36" s="59"/>
      <c r="AG36" s="263"/>
      <c r="AH36" s="60"/>
      <c r="AI36" s="55"/>
      <c r="AJ36" s="61"/>
      <c r="AK36" s="62"/>
      <c r="AL36" s="63"/>
      <c r="AM36" s="64"/>
      <c r="AN36" s="65"/>
      <c r="AO36" s="66"/>
    </row>
    <row r="37" spans="1:41" s="22" customFormat="1" ht="50.25" customHeight="1" x14ac:dyDescent="0.15">
      <c r="A37" s="43">
        <v>17</v>
      </c>
      <c r="B37" s="256" t="s">
        <v>2313</v>
      </c>
      <c r="C37" s="665" t="s">
        <v>2116</v>
      </c>
      <c r="D37" s="174" t="s">
        <v>1366</v>
      </c>
      <c r="E37" s="80"/>
      <c r="F37" s="80"/>
      <c r="G37" s="542"/>
      <c r="H37" s="175" t="s">
        <v>1495</v>
      </c>
      <c r="I37" s="48">
        <v>0.51</v>
      </c>
      <c r="J37" s="49">
        <v>0.49</v>
      </c>
      <c r="K37" s="49"/>
      <c r="L37" s="49"/>
      <c r="M37" s="49"/>
      <c r="N37" s="50">
        <f>SUM(I37:M37)</f>
        <v>1</v>
      </c>
      <c r="O37" s="51"/>
      <c r="P37" s="52">
        <v>8</v>
      </c>
      <c r="Q37" s="53">
        <v>8</v>
      </c>
      <c r="R37" s="53"/>
      <c r="S37" s="53"/>
      <c r="T37" s="53"/>
      <c r="U37" s="54">
        <f>ROUND(((P37*I37)+(Q37*J37)+(R37*K37)+(S37*L37)+(T37*M37)),3)</f>
        <v>8</v>
      </c>
      <c r="V37" s="55">
        <f>IF(U37&gt;=8,8,U37)</f>
        <v>8</v>
      </c>
      <c r="W37" s="57">
        <v>15345190000</v>
      </c>
      <c r="X37" s="57">
        <v>58909982000</v>
      </c>
      <c r="Y37" s="57"/>
      <c r="Z37" s="57"/>
      <c r="AA37" s="57"/>
      <c r="AB37" s="476">
        <f>(((((W37*I37)+(X37*J37)+(Y37*K37)+(Z37*L37)+(AA37*M37))/$L$2)))</f>
        <v>1.0073782670044513</v>
      </c>
      <c r="AC37" s="536">
        <f>ROUND(12*AB37,3)</f>
        <v>12.089</v>
      </c>
      <c r="AD37" s="488">
        <f>IF(AC37&gt;=12,12,AC37)</f>
        <v>12</v>
      </c>
      <c r="AE37" s="59"/>
      <c r="AF37" s="59">
        <v>0.3</v>
      </c>
      <c r="AG37" s="263">
        <v>19.8</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1171</v>
      </c>
      <c r="D38" s="844"/>
      <c r="E38" s="844"/>
      <c r="F38" s="845"/>
      <c r="G38" s="46"/>
      <c r="H38" s="47"/>
      <c r="I38" s="172"/>
      <c r="J38" s="217"/>
      <c r="K38" s="217"/>
      <c r="L38" s="217"/>
      <c r="M38" s="217"/>
      <c r="N38" s="50"/>
      <c r="O38" s="51"/>
      <c r="P38" s="234">
        <v>88</v>
      </c>
      <c r="Q38" s="234">
        <v>88</v>
      </c>
      <c r="R38" s="54"/>
      <c r="S38" s="54"/>
      <c r="T38" s="54"/>
      <c r="U38" s="496">
        <f>(I37*P38)+(J37*Q38)+(K37*R38)+(L37*S38)</f>
        <v>88</v>
      </c>
      <c r="V38" s="55"/>
      <c r="W38" s="57"/>
      <c r="X38" s="57"/>
      <c r="Y38" s="57"/>
      <c r="Z38" s="57"/>
      <c r="AA38" s="57"/>
      <c r="AB38" s="476"/>
      <c r="AC38" s="536"/>
      <c r="AD38" s="478"/>
      <c r="AE38" s="59"/>
      <c r="AF38" s="59"/>
      <c r="AG38" s="263"/>
      <c r="AH38" s="60"/>
      <c r="AI38" s="55"/>
      <c r="AJ38" s="61"/>
      <c r="AK38" s="62"/>
      <c r="AL38" s="63"/>
      <c r="AM38" s="64"/>
      <c r="AN38" s="65"/>
      <c r="AO38" s="66"/>
    </row>
    <row r="39" spans="1:41" s="22" customFormat="1" ht="48.75" customHeight="1" x14ac:dyDescent="0.15">
      <c r="A39" s="43">
        <v>18</v>
      </c>
      <c r="B39" s="256" t="s">
        <v>2313</v>
      </c>
      <c r="C39" s="580" t="s">
        <v>1347</v>
      </c>
      <c r="D39" s="45" t="s">
        <v>2307</v>
      </c>
      <c r="E39" s="104"/>
      <c r="F39" s="45"/>
      <c r="G39" s="80"/>
      <c r="H39" s="175" t="s">
        <v>1495</v>
      </c>
      <c r="I39" s="48">
        <v>0.7</v>
      </c>
      <c r="J39" s="49">
        <v>0.3</v>
      </c>
      <c r="K39" s="49"/>
      <c r="L39" s="49"/>
      <c r="M39" s="49"/>
      <c r="N39" s="50">
        <f>SUM(I39:M39)</f>
        <v>1</v>
      </c>
      <c r="O39" s="51"/>
      <c r="P39" s="52">
        <v>8</v>
      </c>
      <c r="Q39" s="53">
        <v>8</v>
      </c>
      <c r="R39" s="53"/>
      <c r="S39" s="53"/>
      <c r="T39" s="53"/>
      <c r="U39" s="54">
        <f>ROUND(((P39*I39)+(Q39*J39)+(R39*K39)+(S39*L39)+(T39*M39)),3)</f>
        <v>8</v>
      </c>
      <c r="V39" s="55">
        <f>IF(U39&gt;=8,8,U39)</f>
        <v>8</v>
      </c>
      <c r="W39" s="57">
        <v>52502259000</v>
      </c>
      <c r="X39" s="57">
        <v>18715212000</v>
      </c>
      <c r="Y39" s="57"/>
      <c r="Z39" s="57"/>
      <c r="AA39" s="57"/>
      <c r="AB39" s="476">
        <f>(((((W39*I39)+(X39*J39)+(Y39*K39)+(Z39*L39)+(AA39*M39))/$L$2)))</f>
        <v>1.1631637864418165</v>
      </c>
      <c r="AC39" s="536">
        <f>ROUND(12*AB39,3)</f>
        <v>13.958</v>
      </c>
      <c r="AD39" s="488">
        <f>IF(AC39&gt;=12,12,AC39)</f>
        <v>12</v>
      </c>
      <c r="AE39" s="59"/>
      <c r="AF39" s="59">
        <v>0.3</v>
      </c>
      <c r="AG39" s="263">
        <v>19.8</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1171</v>
      </c>
      <c r="D40" s="844"/>
      <c r="E40" s="844"/>
      <c r="F40" s="845"/>
      <c r="G40" s="46"/>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59"/>
      <c r="AF40" s="59"/>
      <c r="AG40" s="263"/>
      <c r="AH40" s="60"/>
      <c r="AI40" s="55"/>
      <c r="AJ40" s="61"/>
      <c r="AK40" s="62"/>
      <c r="AL40" s="63"/>
      <c r="AM40" s="64"/>
      <c r="AN40" s="65"/>
      <c r="AO40" s="66"/>
    </row>
    <row r="41" spans="1:41" s="22" customFormat="1" ht="48.75" customHeight="1" x14ac:dyDescent="0.15">
      <c r="A41" s="43">
        <v>19</v>
      </c>
      <c r="B41" s="256" t="s">
        <v>2313</v>
      </c>
      <c r="C41" s="579" t="s">
        <v>2117</v>
      </c>
      <c r="D41" s="117" t="s">
        <v>1350</v>
      </c>
      <c r="E41" s="45" t="s">
        <v>2118</v>
      </c>
      <c r="F41" s="550"/>
      <c r="G41" s="80"/>
      <c r="H41" s="175" t="s">
        <v>1495</v>
      </c>
      <c r="I41" s="48">
        <v>0.5</v>
      </c>
      <c r="J41" s="49">
        <v>0.4</v>
      </c>
      <c r="K41" s="49">
        <v>0.1</v>
      </c>
      <c r="L41" s="49"/>
      <c r="M41" s="49"/>
      <c r="N41" s="50">
        <f>SUM(I41:M41)</f>
        <v>1</v>
      </c>
      <c r="O41" s="51"/>
      <c r="P41" s="52">
        <v>8</v>
      </c>
      <c r="Q41" s="53">
        <v>8</v>
      </c>
      <c r="R41" s="53">
        <v>8</v>
      </c>
      <c r="S41" s="53"/>
      <c r="T41" s="53"/>
      <c r="U41" s="54">
        <f>ROUND(((P41*I41)+(Q41*J41)+(R41*K41)+(S41*L41)+(T41*M41)),3)</f>
        <v>8</v>
      </c>
      <c r="V41" s="55">
        <f>IF(U41&gt;=8,8,U41)</f>
        <v>8</v>
      </c>
      <c r="W41" s="57">
        <v>24296161000</v>
      </c>
      <c r="X41" s="57">
        <v>78106522000</v>
      </c>
      <c r="Y41" s="57">
        <v>6087525000</v>
      </c>
      <c r="Z41" s="57"/>
      <c r="AA41" s="57"/>
      <c r="AB41" s="476">
        <f>(((((W41*I41)+(X41*J41)+(Y41*K41)+(Z41*L41)+(AA41*M41))/$L$2)))</f>
        <v>1.2080060021088759</v>
      </c>
      <c r="AC41" s="536">
        <f>ROUND(12*AB41,3)</f>
        <v>14.496</v>
      </c>
      <c r="AD41" s="488">
        <f>IF(AC41&gt;=12,12,AC41)</f>
        <v>12</v>
      </c>
      <c r="AE41" s="59"/>
      <c r="AF41" s="59">
        <v>0.3</v>
      </c>
      <c r="AG41" s="263">
        <v>19.8</v>
      </c>
      <c r="AH41" s="60">
        <f>V41+AD41+AG41+AE41+AF41</f>
        <v>40.099999999999994</v>
      </c>
      <c r="AI41" s="55">
        <f>IF(AH41&gt;=40,40,AH41)</f>
        <v>40</v>
      </c>
      <c r="AJ41" s="61"/>
      <c r="AK41" s="62"/>
      <c r="AL41" s="63"/>
      <c r="AM41" s="64"/>
      <c r="AN41" s="65"/>
      <c r="AO41" s="66"/>
    </row>
    <row r="42" spans="1:41" s="22" customFormat="1" ht="26.25" customHeight="1" x14ac:dyDescent="0.15">
      <c r="A42" s="177"/>
      <c r="B42" s="241"/>
      <c r="C42" s="843" t="s">
        <v>1171</v>
      </c>
      <c r="D42" s="844"/>
      <c r="E42" s="844"/>
      <c r="F42" s="845"/>
      <c r="G42" s="46"/>
      <c r="H42" s="47"/>
      <c r="I42" s="172"/>
      <c r="J42" s="217"/>
      <c r="K42" s="217"/>
      <c r="L42" s="217"/>
      <c r="M42" s="217"/>
      <c r="N42" s="50"/>
      <c r="O42" s="51"/>
      <c r="P42" s="234">
        <v>88</v>
      </c>
      <c r="Q42" s="54">
        <v>88</v>
      </c>
      <c r="R42" s="53">
        <v>88</v>
      </c>
      <c r="S42" s="54"/>
      <c r="T42" s="54"/>
      <c r="U42" s="496">
        <f>(I41*P42)+(J41*Q42)+(K41*R42)+(L41*S42)</f>
        <v>88</v>
      </c>
      <c r="V42" s="55"/>
      <c r="W42" s="57"/>
      <c r="X42" s="57"/>
      <c r="Y42" s="57"/>
      <c r="Z42" s="57"/>
      <c r="AA42" s="57"/>
      <c r="AB42" s="476"/>
      <c r="AC42" s="536"/>
      <c r="AD42" s="478"/>
      <c r="AE42" s="59"/>
      <c r="AF42" s="59"/>
      <c r="AG42" s="263"/>
      <c r="AH42" s="60"/>
      <c r="AI42" s="55"/>
      <c r="AJ42" s="61"/>
      <c r="AK42" s="62"/>
      <c r="AL42" s="63"/>
      <c r="AM42" s="64"/>
      <c r="AN42" s="65"/>
      <c r="AO42" s="66"/>
    </row>
    <row r="43" spans="1:41" s="22" customFormat="1" ht="48.75" customHeight="1" x14ac:dyDescent="0.15">
      <c r="A43" s="43">
        <v>20</v>
      </c>
      <c r="B43" s="256" t="s">
        <v>2313</v>
      </c>
      <c r="C43" s="174" t="s">
        <v>536</v>
      </c>
      <c r="D43" s="67" t="s">
        <v>2119</v>
      </c>
      <c r="E43" s="580" t="s">
        <v>2308</v>
      </c>
      <c r="F43" s="45"/>
      <c r="G43" s="46"/>
      <c r="H43" s="175" t="s">
        <v>1495</v>
      </c>
      <c r="I43" s="48">
        <v>0.6</v>
      </c>
      <c r="J43" s="49">
        <v>0.3</v>
      </c>
      <c r="K43" s="49">
        <v>0.1</v>
      </c>
      <c r="L43" s="49"/>
      <c r="M43" s="49"/>
      <c r="N43" s="50">
        <f>SUM(I43:M43)</f>
        <v>0.99999999999999989</v>
      </c>
      <c r="O43" s="51"/>
      <c r="P43" s="52">
        <v>8</v>
      </c>
      <c r="Q43" s="53">
        <v>8</v>
      </c>
      <c r="R43" s="53">
        <v>8</v>
      </c>
      <c r="S43" s="53"/>
      <c r="T43" s="53"/>
      <c r="U43" s="54">
        <f>ROUND(((P43*I43)+(Q43*J43)+(R43*K43)+(S43*L43)+(T43*M43)),3)</f>
        <v>8</v>
      </c>
      <c r="V43" s="55">
        <f>IF(U43&gt;=8,8,U43)</f>
        <v>8</v>
      </c>
      <c r="W43" s="57">
        <v>618668065000</v>
      </c>
      <c r="X43" s="57">
        <v>17327573000</v>
      </c>
      <c r="Y43" s="57">
        <v>4319931000</v>
      </c>
      <c r="Z43" s="57"/>
      <c r="AA43" s="57"/>
      <c r="AB43" s="476">
        <f>(((((W43*I43)+(X43*J43)+(Y43*K43)+(Z43*L43)+(AA43*M43))/$L$2)))</f>
        <v>10.345909329543222</v>
      </c>
      <c r="AC43" s="536">
        <f>ROUND(12*AB43,3)</f>
        <v>124.151</v>
      </c>
      <c r="AD43" s="488">
        <f>IF(AC43&gt;=12,12,AC43)</f>
        <v>12</v>
      </c>
      <c r="AE43" s="182"/>
      <c r="AF43" s="59">
        <v>0.3</v>
      </c>
      <c r="AG43" s="263">
        <v>19.8</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1171</v>
      </c>
      <c r="D44" s="844"/>
      <c r="E44" s="844"/>
      <c r="F44" s="845"/>
      <c r="G44" s="46"/>
      <c r="H44" s="47"/>
      <c r="I44" s="172"/>
      <c r="J44" s="217"/>
      <c r="K44" s="217"/>
      <c r="L44" s="217"/>
      <c r="M44" s="217"/>
      <c r="N44" s="50"/>
      <c r="O44" s="51"/>
      <c r="P44" s="53">
        <v>88</v>
      </c>
      <c r="Q44" s="53">
        <v>88</v>
      </c>
      <c r="R44" s="53">
        <v>88</v>
      </c>
      <c r="S44" s="54"/>
      <c r="T44" s="54"/>
      <c r="U44" s="496">
        <f>(I43*P44)+(J43*Q44)+(K43*R44)+(L43*S44)</f>
        <v>87.999999999999986</v>
      </c>
      <c r="V44" s="55"/>
      <c r="W44" s="57"/>
      <c r="X44" s="57"/>
      <c r="Y44" s="57"/>
      <c r="Z44" s="57"/>
      <c r="AA44" s="57"/>
      <c r="AB44" s="476"/>
      <c r="AC44" s="536"/>
      <c r="AD44" s="478"/>
      <c r="AE44" s="59"/>
      <c r="AF44" s="59"/>
      <c r="AG44" s="263"/>
      <c r="AH44" s="60"/>
      <c r="AI44" s="55"/>
      <c r="AJ44" s="61"/>
      <c r="AK44" s="62"/>
      <c r="AL44" s="63"/>
      <c r="AM44" s="64"/>
      <c r="AN44" s="65"/>
      <c r="AO44" s="66"/>
    </row>
    <row r="45" spans="1:41" s="22" customFormat="1" ht="48.75" customHeight="1" x14ac:dyDescent="0.15">
      <c r="A45" s="43">
        <v>21</v>
      </c>
      <c r="B45" s="256" t="s">
        <v>2313</v>
      </c>
      <c r="C45" s="117" t="s">
        <v>1368</v>
      </c>
      <c r="D45" s="77" t="s">
        <v>2120</v>
      </c>
      <c r="E45" s="80"/>
      <c r="F45" s="45"/>
      <c r="G45" s="80"/>
      <c r="H45" s="175" t="s">
        <v>1495</v>
      </c>
      <c r="I45" s="48">
        <v>0.6</v>
      </c>
      <c r="J45" s="49">
        <v>0.4</v>
      </c>
      <c r="K45" s="49"/>
      <c r="L45" s="49"/>
      <c r="M45" s="49"/>
      <c r="N45" s="50">
        <f>SUM(I45:M45)</f>
        <v>1</v>
      </c>
      <c r="O45" s="51"/>
      <c r="P45" s="52">
        <v>8</v>
      </c>
      <c r="Q45" s="53">
        <v>8</v>
      </c>
      <c r="R45" s="53"/>
      <c r="S45" s="53"/>
      <c r="T45" s="53"/>
      <c r="U45" s="54">
        <f>ROUND(((P45*I45)+(Q45*J45)+(R45*K45)+(S45*L45)+(T45*M45)),3)</f>
        <v>8</v>
      </c>
      <c r="V45" s="55">
        <f>IF(U45&gt;=8,8,U45)</f>
        <v>8</v>
      </c>
      <c r="W45" s="57">
        <v>139068887000</v>
      </c>
      <c r="X45" s="57">
        <v>15552245000</v>
      </c>
      <c r="Y45" s="57"/>
      <c r="Z45" s="57"/>
      <c r="AA45" s="57"/>
      <c r="AB45" s="476">
        <f>(((((W45*I45)+(X45*J45)+(Y45*K45)+(Z45*L45)+(AA45*M45))/$L$2)))</f>
        <v>2.4616792353049286</v>
      </c>
      <c r="AC45" s="536">
        <f>ROUND(12*AB45,3)</f>
        <v>29.54</v>
      </c>
      <c r="AD45" s="488">
        <f>IF(AC45&gt;=12,12,AC45)</f>
        <v>12</v>
      </c>
      <c r="AE45" s="59"/>
      <c r="AF45" s="59">
        <v>0.3</v>
      </c>
      <c r="AG45" s="263">
        <v>19.8</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43" t="s">
        <v>1171</v>
      </c>
      <c r="D46" s="844"/>
      <c r="E46" s="844"/>
      <c r="F46" s="845"/>
      <c r="G46" s="46"/>
      <c r="H46" s="47"/>
      <c r="I46" s="172"/>
      <c r="J46" s="217"/>
      <c r="K46" s="217"/>
      <c r="L46" s="217"/>
      <c r="M46" s="217"/>
      <c r="N46" s="50"/>
      <c r="O46" s="51"/>
      <c r="P46" s="234">
        <v>88</v>
      </c>
      <c r="Q46" s="54">
        <v>88</v>
      </c>
      <c r="R46" s="54"/>
      <c r="S46" s="54"/>
      <c r="T46" s="54"/>
      <c r="U46" s="496">
        <f>(I45*P46)+(J45*Q46)+(K45*R46)+(L45*S46)</f>
        <v>88</v>
      </c>
      <c r="V46" s="55"/>
      <c r="W46" s="57"/>
      <c r="X46" s="57"/>
      <c r="Y46" s="57"/>
      <c r="Z46" s="57"/>
      <c r="AA46" s="57"/>
      <c r="AB46" s="476"/>
      <c r="AC46" s="536"/>
      <c r="AD46" s="478"/>
      <c r="AE46" s="59"/>
      <c r="AF46" s="59"/>
      <c r="AG46" s="263"/>
      <c r="AH46" s="60"/>
      <c r="AI46" s="55"/>
      <c r="AJ46" s="61"/>
      <c r="AK46" s="62"/>
      <c r="AL46" s="63"/>
      <c r="AM46" s="64"/>
      <c r="AN46" s="65"/>
      <c r="AO46" s="66"/>
    </row>
    <row r="47" spans="1:41" s="22" customFormat="1" ht="48.75" customHeight="1" x14ac:dyDescent="0.15">
      <c r="A47" s="43">
        <v>22</v>
      </c>
      <c r="B47" s="256" t="s">
        <v>2313</v>
      </c>
      <c r="C47" s="665" t="s">
        <v>2121</v>
      </c>
      <c r="D47" s="117" t="s">
        <v>201</v>
      </c>
      <c r="E47" s="45"/>
      <c r="F47" s="117"/>
      <c r="G47" s="46"/>
      <c r="H47" s="175" t="s">
        <v>1495</v>
      </c>
      <c r="I47" s="48">
        <v>0.51</v>
      </c>
      <c r="J47" s="49">
        <v>0.49</v>
      </c>
      <c r="K47" s="49"/>
      <c r="L47" s="217"/>
      <c r="M47" s="49"/>
      <c r="N47" s="50">
        <f>SUM(I47:M47)</f>
        <v>1</v>
      </c>
      <c r="O47" s="51"/>
      <c r="P47" s="52">
        <v>8</v>
      </c>
      <c r="Q47" s="53">
        <v>8</v>
      </c>
      <c r="R47" s="53"/>
      <c r="S47" s="53"/>
      <c r="T47" s="53"/>
      <c r="U47" s="54">
        <f>ROUND(((P47*I47)+(Q47*J47)+(R47*K47)+(S47*L47)+(T47*M47)),3)</f>
        <v>8</v>
      </c>
      <c r="V47" s="55">
        <f>IF(U47&gt;=8,8,U47)</f>
        <v>8</v>
      </c>
      <c r="W47" s="57">
        <v>8139504000</v>
      </c>
      <c r="X47" s="57">
        <v>101360213000</v>
      </c>
      <c r="Y47" s="57"/>
      <c r="Z47" s="57"/>
      <c r="AA47" s="57"/>
      <c r="AB47" s="476">
        <f>(((((W47*I47)+(X47*J47)+(Y47*K47)+(Z47*L47)+(AA47*M47))/$L$2)))</f>
        <v>1.4775652431727713</v>
      </c>
      <c r="AC47" s="536">
        <f>ROUND(12*AB47,3)</f>
        <v>17.731000000000002</v>
      </c>
      <c r="AD47" s="488">
        <f>IF(AC47&gt;=12,12,AC47)</f>
        <v>12</v>
      </c>
      <c r="AE47" s="182"/>
      <c r="AF47" s="59">
        <v>0.3</v>
      </c>
      <c r="AG47" s="263">
        <v>19.8</v>
      </c>
      <c r="AH47" s="60">
        <f>V47+AD47+AG47+AE47+AF47</f>
        <v>40.099999999999994</v>
      </c>
      <c r="AI47" s="55">
        <f>IF(AH47&gt;=40,40,AH47)</f>
        <v>40</v>
      </c>
      <c r="AJ47" s="61"/>
      <c r="AK47" s="62"/>
      <c r="AL47" s="63"/>
      <c r="AM47" s="64">
        <f>100%+AL47</f>
        <v>1</v>
      </c>
      <c r="AN47" s="65">
        <f>ROUNDUP((($E$2*AM47-$AN$4)*AJ47+$AN$4),-3)</f>
        <v>0</v>
      </c>
      <c r="AO47" s="66"/>
    </row>
    <row r="48" spans="1:41" s="22" customFormat="1" ht="26.25" customHeight="1" x14ac:dyDescent="0.15">
      <c r="A48" s="177"/>
      <c r="B48" s="241"/>
      <c r="C48" s="843" t="s">
        <v>1171</v>
      </c>
      <c r="D48" s="844"/>
      <c r="E48" s="844"/>
      <c r="F48" s="845"/>
      <c r="G48" s="46"/>
      <c r="H48" s="47"/>
      <c r="I48" s="172"/>
      <c r="J48" s="217"/>
      <c r="K48" s="217"/>
      <c r="L48" s="217"/>
      <c r="M48" s="217"/>
      <c r="N48" s="50"/>
      <c r="O48" s="51"/>
      <c r="P48" s="234">
        <v>88</v>
      </c>
      <c r="Q48" s="234">
        <v>88</v>
      </c>
      <c r="R48" s="234"/>
      <c r="S48" s="54"/>
      <c r="T48" s="54"/>
      <c r="U48" s="496">
        <f>(I47*P48)+(J47*Q48)+(K47*R48)+(L47*S48)</f>
        <v>88</v>
      </c>
      <c r="V48" s="55"/>
      <c r="W48" s="57"/>
      <c r="X48" s="57"/>
      <c r="Y48" s="57"/>
      <c r="Z48" s="57"/>
      <c r="AA48" s="57"/>
      <c r="AB48" s="476"/>
      <c r="AC48" s="536"/>
      <c r="AD48" s="478"/>
      <c r="AE48" s="59"/>
      <c r="AF48" s="59"/>
      <c r="AG48" s="263"/>
      <c r="AH48" s="60"/>
      <c r="AI48" s="55"/>
      <c r="AJ48" s="61"/>
      <c r="AK48" s="62"/>
      <c r="AL48" s="63"/>
      <c r="AM48" s="64"/>
      <c r="AN48" s="65"/>
      <c r="AO48" s="66"/>
    </row>
    <row r="49" spans="1:41" s="22" customFormat="1" ht="48.75" customHeight="1" x14ac:dyDescent="0.15">
      <c r="A49" s="43">
        <v>23</v>
      </c>
      <c r="B49" s="256" t="s">
        <v>2313</v>
      </c>
      <c r="C49" s="45" t="s">
        <v>1354</v>
      </c>
      <c r="D49" s="71" t="s">
        <v>2129</v>
      </c>
      <c r="E49" s="46"/>
      <c r="F49" s="117"/>
      <c r="G49" s="80"/>
      <c r="H49" s="175"/>
      <c r="I49" s="48">
        <v>0.6</v>
      </c>
      <c r="J49" s="49">
        <v>0.4</v>
      </c>
      <c r="K49" s="49"/>
      <c r="L49" s="217"/>
      <c r="M49" s="49"/>
      <c r="N49" s="50">
        <f>SUM(I49:M49)</f>
        <v>1</v>
      </c>
      <c r="O49" s="51"/>
      <c r="P49" s="52">
        <v>8</v>
      </c>
      <c r="Q49" s="53">
        <v>8</v>
      </c>
      <c r="R49" s="53"/>
      <c r="S49" s="53"/>
      <c r="T49" s="53"/>
      <c r="U49" s="54">
        <f>ROUND(((P49*I49)+(Q49*J49)+(R49*K49)+(S49*L49)+(T49*M49)),3)</f>
        <v>8</v>
      </c>
      <c r="V49" s="55">
        <f>IF(U49&gt;=8,8,U49)</f>
        <v>8</v>
      </c>
      <c r="W49" s="57">
        <v>50267041000</v>
      </c>
      <c r="X49" s="57">
        <v>21649412000</v>
      </c>
      <c r="Y49" s="57"/>
      <c r="Z49" s="57"/>
      <c r="AA49" s="57"/>
      <c r="AB49" s="476">
        <f>(((((W49*I49)+(X49*J49)+(Y49*K49)+(Z49*L49)+(AA49*M49))/$L$2)))</f>
        <v>1.0658039801996519</v>
      </c>
      <c r="AC49" s="536">
        <f>ROUND(12*AB49,3)</f>
        <v>12.79</v>
      </c>
      <c r="AD49" s="488">
        <f>IF(AC49&gt;=12,12,AC49)</f>
        <v>12</v>
      </c>
      <c r="AE49" s="182"/>
      <c r="AF49" s="59">
        <v>0.3</v>
      </c>
      <c r="AG49" s="263">
        <v>19.8</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1171</v>
      </c>
      <c r="D50" s="844"/>
      <c r="E50" s="844"/>
      <c r="F50" s="845"/>
      <c r="G50" s="46"/>
      <c r="H50" s="47"/>
      <c r="I50" s="172"/>
      <c r="J50" s="217"/>
      <c r="K50" s="217"/>
      <c r="L50" s="217"/>
      <c r="M50" s="217"/>
      <c r="N50" s="50"/>
      <c r="O50" s="51"/>
      <c r="P50" s="674">
        <v>89.28</v>
      </c>
      <c r="Q50" s="53">
        <v>88</v>
      </c>
      <c r="R50" s="53"/>
      <c r="S50" s="54"/>
      <c r="T50" s="54"/>
      <c r="U50" s="496">
        <f>(I49*P50)+(J49*Q50)+(K49*R50)+(L49*S50)</f>
        <v>88.768000000000001</v>
      </c>
      <c r="V50" s="55"/>
      <c r="W50" s="57"/>
      <c r="X50" s="57"/>
      <c r="Y50" s="57"/>
      <c r="Z50" s="57"/>
      <c r="AA50" s="57"/>
      <c r="AB50" s="476"/>
      <c r="AC50" s="536"/>
      <c r="AD50" s="478"/>
      <c r="AE50" s="59"/>
      <c r="AF50" s="59"/>
      <c r="AG50" s="263"/>
      <c r="AH50" s="60"/>
      <c r="AI50" s="55"/>
      <c r="AJ50" s="61"/>
      <c r="AK50" s="62"/>
      <c r="AL50" s="63"/>
      <c r="AM50" s="64"/>
      <c r="AN50" s="65"/>
      <c r="AO50" s="66"/>
    </row>
    <row r="51" spans="1:41" s="22" customFormat="1" ht="48.75" customHeight="1" x14ac:dyDescent="0.15">
      <c r="A51" s="43">
        <v>24</v>
      </c>
      <c r="B51" s="256" t="s">
        <v>2313</v>
      </c>
      <c r="C51" s="45" t="s">
        <v>1355</v>
      </c>
      <c r="D51" s="67" t="s">
        <v>2122</v>
      </c>
      <c r="E51" s="45"/>
      <c r="F51" s="80"/>
      <c r="G51" s="45"/>
      <c r="H51" s="169"/>
      <c r="I51" s="48">
        <v>0.6</v>
      </c>
      <c r="J51" s="49">
        <v>0.4</v>
      </c>
      <c r="K51" s="49"/>
      <c r="L51" s="49"/>
      <c r="M51" s="49"/>
      <c r="N51" s="50">
        <f>SUM(I51:M51)</f>
        <v>1</v>
      </c>
      <c r="O51" s="51"/>
      <c r="P51" s="52">
        <v>8</v>
      </c>
      <c r="Q51" s="53">
        <v>8</v>
      </c>
      <c r="R51" s="53"/>
      <c r="S51" s="53"/>
      <c r="T51" s="53"/>
      <c r="U51" s="54">
        <f>ROUND(((P51*I51)+(Q51*J51)+(R51*K51)+(S51*L51)+(T51*M51)),3)</f>
        <v>8</v>
      </c>
      <c r="V51" s="55">
        <f>IF(U51&gt;=8,8,U51)</f>
        <v>8</v>
      </c>
      <c r="W51" s="57">
        <v>65315007000</v>
      </c>
      <c r="X51" s="57">
        <v>7882757000</v>
      </c>
      <c r="Y51" s="57"/>
      <c r="Z51" s="57"/>
      <c r="AA51" s="57"/>
      <c r="AB51" s="476">
        <f>(((((W51*I51)+(X51*J51)+(Y51*K51)+(Z51*L51)+(AA51*M51))/$L$2)))</f>
        <v>1.1625038251720785</v>
      </c>
      <c r="AC51" s="536">
        <f>ROUND(12*AB51,3)</f>
        <v>13.95</v>
      </c>
      <c r="AD51" s="488">
        <f>IF(AC51&gt;=12,12,AC51)</f>
        <v>12</v>
      </c>
      <c r="AE51" s="182"/>
      <c r="AF51" s="59">
        <v>0.3</v>
      </c>
      <c r="AG51" s="263">
        <v>19.8</v>
      </c>
      <c r="AH51" s="60">
        <f>V51+AD51+AG51+AE51+AF51</f>
        <v>40.099999999999994</v>
      </c>
      <c r="AI51" s="55">
        <f>IF(AH51&gt;=40,40,AH51)</f>
        <v>40</v>
      </c>
      <c r="AJ51" s="61"/>
      <c r="AK51" s="62"/>
      <c r="AL51" s="63"/>
      <c r="AM51" s="64">
        <f>100%+AL51</f>
        <v>1</v>
      </c>
      <c r="AN51" s="65">
        <f>ROUNDUP((($E$2*AM51-$AN$4)*AJ51+$AN$4),-3)</f>
        <v>0</v>
      </c>
      <c r="AO51" s="66"/>
    </row>
    <row r="52" spans="1:41" s="22" customFormat="1" ht="26.25" customHeight="1" x14ac:dyDescent="0.15">
      <c r="A52" s="177"/>
      <c r="B52" s="241"/>
      <c r="C52" s="843" t="s">
        <v>1171</v>
      </c>
      <c r="D52" s="844"/>
      <c r="E52" s="844"/>
      <c r="F52" s="845"/>
      <c r="G52" s="46"/>
      <c r="H52" s="47"/>
      <c r="I52" s="172"/>
      <c r="J52" s="217"/>
      <c r="K52" s="217"/>
      <c r="L52" s="217"/>
      <c r="M52" s="217"/>
      <c r="N52" s="50"/>
      <c r="O52" s="51"/>
      <c r="P52" s="234">
        <v>88</v>
      </c>
      <c r="Q52" s="53">
        <v>88</v>
      </c>
      <c r="R52" s="53"/>
      <c r="S52" s="54"/>
      <c r="T52" s="54"/>
      <c r="U52" s="496">
        <f>(I51*P52)+(J51*Q52)+(K51*R52)+(L51*S52)</f>
        <v>88</v>
      </c>
      <c r="V52" s="55"/>
      <c r="W52" s="57"/>
      <c r="X52" s="57"/>
      <c r="Y52" s="57"/>
      <c r="Z52" s="57"/>
      <c r="AA52" s="57"/>
      <c r="AB52" s="476"/>
      <c r="AC52" s="536"/>
      <c r="AD52" s="478"/>
      <c r="AE52" s="59"/>
      <c r="AF52" s="59"/>
      <c r="AG52" s="263"/>
      <c r="AH52" s="60"/>
      <c r="AI52" s="55"/>
      <c r="AJ52" s="61"/>
      <c r="AK52" s="62"/>
      <c r="AL52" s="63"/>
      <c r="AM52" s="64"/>
      <c r="AN52" s="65"/>
      <c r="AO52" s="66"/>
    </row>
    <row r="53" spans="1:41" s="22" customFormat="1" ht="50.25" customHeight="1" x14ac:dyDescent="0.15">
      <c r="A53" s="43">
        <v>25</v>
      </c>
      <c r="B53" s="256" t="s">
        <v>2313</v>
      </c>
      <c r="C53" s="73" t="s">
        <v>1543</v>
      </c>
      <c r="D53" s="67" t="s">
        <v>2044</v>
      </c>
      <c r="E53" s="45"/>
      <c r="F53" s="80"/>
      <c r="G53" s="80"/>
      <c r="H53" s="47"/>
      <c r="I53" s="48">
        <v>0.6</v>
      </c>
      <c r="J53" s="49">
        <v>0.4</v>
      </c>
      <c r="K53" s="49"/>
      <c r="L53" s="49"/>
      <c r="M53" s="49"/>
      <c r="N53" s="50">
        <f>SUM(I53:M53)</f>
        <v>1</v>
      </c>
      <c r="O53" s="51"/>
      <c r="P53" s="52">
        <v>8</v>
      </c>
      <c r="Q53" s="53">
        <v>8</v>
      </c>
      <c r="R53" s="53"/>
      <c r="S53" s="53"/>
      <c r="T53" s="53"/>
      <c r="U53" s="54">
        <f>ROUND(((P53*I53)+(Q53*J53)+(R53*K53)+(S53*L53)+(T53*M53)),3)</f>
        <v>8</v>
      </c>
      <c r="V53" s="55">
        <f>IF(U53&gt;=8,8,U53)</f>
        <v>8</v>
      </c>
      <c r="W53" s="57">
        <v>66118788000</v>
      </c>
      <c r="X53" s="57">
        <v>1939117000</v>
      </c>
      <c r="Y53" s="57"/>
      <c r="Z53" s="57"/>
      <c r="AA53" s="57"/>
      <c r="AB53" s="476">
        <f>(((((W53*I53)+(X53*J53)+(Y53*K53)+(Z53*L53)+(AA53*M53))/$L$2)))</f>
        <v>1.1104713979261238</v>
      </c>
      <c r="AC53" s="536">
        <f>ROUND(12*AB53,3)</f>
        <v>13.326000000000001</v>
      </c>
      <c r="AD53" s="488">
        <f>IF(AC53&gt;=12,12,AC53)</f>
        <v>12</v>
      </c>
      <c r="AE53" s="59"/>
      <c r="AF53" s="59">
        <v>0.3</v>
      </c>
      <c r="AG53" s="263">
        <v>19.8</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1171</v>
      </c>
      <c r="D54" s="844"/>
      <c r="E54" s="844"/>
      <c r="F54" s="845"/>
      <c r="G54" s="46"/>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59"/>
      <c r="AF54" s="59"/>
      <c r="AG54" s="263"/>
      <c r="AH54" s="60"/>
      <c r="AI54" s="55"/>
      <c r="AJ54" s="61"/>
      <c r="AK54" s="62"/>
      <c r="AL54" s="63"/>
      <c r="AM54" s="64"/>
      <c r="AN54" s="65"/>
      <c r="AO54" s="66"/>
    </row>
    <row r="55" spans="1:41" s="22" customFormat="1" ht="56.25" customHeight="1" x14ac:dyDescent="0.15">
      <c r="A55" s="43">
        <v>26</v>
      </c>
      <c r="B55" s="256" t="s">
        <v>2313</v>
      </c>
      <c r="C55" s="73" t="s">
        <v>1358</v>
      </c>
      <c r="D55" s="77" t="s">
        <v>2123</v>
      </c>
      <c r="E55" s="550"/>
      <c r="F55" s="80"/>
      <c r="G55" s="80"/>
      <c r="H55" s="47"/>
      <c r="I55" s="48">
        <v>0.51</v>
      </c>
      <c r="J55" s="49">
        <v>0.49</v>
      </c>
      <c r="K55" s="49"/>
      <c r="L55" s="49"/>
      <c r="M55" s="49"/>
      <c r="N55" s="50">
        <f>SUM(I55:M55)</f>
        <v>1</v>
      </c>
      <c r="O55" s="51"/>
      <c r="P55" s="52">
        <v>8</v>
      </c>
      <c r="Q55" s="53">
        <v>8</v>
      </c>
      <c r="R55" s="53"/>
      <c r="S55" s="53"/>
      <c r="T55" s="53"/>
      <c r="U55" s="54">
        <f>ROUND(((P55*I55)+(Q55*J55)+(R55*K55)+(S55*L55)+(T55*M55)),3)</f>
        <v>8</v>
      </c>
      <c r="V55" s="55">
        <f>IF(U55&gt;=8,8,U55)</f>
        <v>8</v>
      </c>
      <c r="W55" s="57">
        <v>56329120000</v>
      </c>
      <c r="X55" s="57">
        <v>17437569000</v>
      </c>
      <c r="Y55" s="57"/>
      <c r="Z55" s="57"/>
      <c r="AA55" s="57"/>
      <c r="AB55" s="476">
        <f>(((((W55*I55)+(X55*J55)+(Y55*K55)+(Z55*L55)+(AA55*M55))/$L$2)))</f>
        <v>1.0233110231012663</v>
      </c>
      <c r="AC55" s="536">
        <f>ROUND(12*AB55,3)</f>
        <v>12.28</v>
      </c>
      <c r="AD55" s="488">
        <f>IF(AC55&gt;=12,12,AC55)</f>
        <v>12</v>
      </c>
      <c r="AE55" s="59"/>
      <c r="AF55" s="59">
        <v>0.3</v>
      </c>
      <c r="AG55" s="263">
        <v>19.8</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43" t="s">
        <v>1171</v>
      </c>
      <c r="D56" s="844"/>
      <c r="E56" s="844"/>
      <c r="F56" s="845"/>
      <c r="G56" s="46"/>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59"/>
      <c r="AF56" s="59"/>
      <c r="AG56" s="263"/>
      <c r="AH56" s="60"/>
      <c r="AI56" s="55"/>
      <c r="AJ56" s="61"/>
      <c r="AK56" s="62"/>
      <c r="AL56" s="63"/>
      <c r="AM56" s="64"/>
      <c r="AN56" s="65"/>
      <c r="AO56" s="66"/>
    </row>
    <row r="57" spans="1:41" s="22" customFormat="1" ht="54" customHeight="1" x14ac:dyDescent="0.15">
      <c r="A57" s="43">
        <v>27</v>
      </c>
      <c r="B57" s="256" t="s">
        <v>2313</v>
      </c>
      <c r="C57" s="67" t="s">
        <v>1375</v>
      </c>
      <c r="D57" s="80" t="s">
        <v>731</v>
      </c>
      <c r="E57" s="80"/>
      <c r="F57" s="80"/>
      <c r="G57" s="46"/>
      <c r="H57" s="47"/>
      <c r="I57" s="49">
        <v>0.51</v>
      </c>
      <c r="J57" s="48">
        <v>0.49</v>
      </c>
      <c r="K57" s="49"/>
      <c r="L57" s="49"/>
      <c r="M57" s="49"/>
      <c r="N57" s="50">
        <f>SUM(I57:M57)</f>
        <v>1</v>
      </c>
      <c r="O57" s="51"/>
      <c r="P57" s="52">
        <v>8</v>
      </c>
      <c r="Q57" s="53">
        <v>8</v>
      </c>
      <c r="R57" s="53"/>
      <c r="S57" s="53"/>
      <c r="T57" s="53"/>
      <c r="U57" s="54">
        <f>ROUND(((P57*I57)+(Q57*J57)+(R57*K57)+(S57*L57)+(T57*M57)),3)</f>
        <v>8</v>
      </c>
      <c r="V57" s="55">
        <f>IF(U57&gt;=8,8,U57)</f>
        <v>8</v>
      </c>
      <c r="W57" s="57">
        <v>7692652000</v>
      </c>
      <c r="X57" s="57">
        <v>424675051000</v>
      </c>
      <c r="Y57" s="57"/>
      <c r="Z57" s="57"/>
      <c r="AA57" s="57"/>
      <c r="AB57" s="476">
        <f>(((((W57*I57)+(X57*J57)+(Y57*K57)+(Z57*L57)+(AA57*M57))/$L$2)))</f>
        <v>5.8208515218789962</v>
      </c>
      <c r="AC57" s="536">
        <f>ROUND(12*AB57,3)</f>
        <v>69.849999999999994</v>
      </c>
      <c r="AD57" s="488">
        <f>IF(AC57&gt;=12,12,AC57)</f>
        <v>12</v>
      </c>
      <c r="AE57" s="59"/>
      <c r="AF57" s="59">
        <v>0.3</v>
      </c>
      <c r="AG57" s="263">
        <v>19.8</v>
      </c>
      <c r="AH57" s="60">
        <f>V57+AD57+AG57+AE57+AF57</f>
        <v>40.099999999999994</v>
      </c>
      <c r="AI57" s="55">
        <f>IF(AH57&gt;=40,40,AH57)</f>
        <v>40</v>
      </c>
      <c r="AJ57" s="61"/>
      <c r="AK57" s="62"/>
      <c r="AL57" s="63"/>
      <c r="AM57" s="64">
        <f>100%+AL57</f>
        <v>1</v>
      </c>
      <c r="AN57" s="65">
        <f>ROUNDUP((($E$2*AM57-$AN$4)*AJ57+$AN$4),-3)</f>
        <v>0</v>
      </c>
      <c r="AO57" s="66"/>
    </row>
    <row r="58" spans="1:41" s="22" customFormat="1" ht="26.25" customHeight="1" x14ac:dyDescent="0.15">
      <c r="A58" s="177"/>
      <c r="B58" s="241"/>
      <c r="C58" s="843" t="s">
        <v>1171</v>
      </c>
      <c r="D58" s="844"/>
      <c r="E58" s="844"/>
      <c r="F58" s="845"/>
      <c r="G58" s="46"/>
      <c r="H58" s="47"/>
      <c r="I58" s="172"/>
      <c r="J58" s="217"/>
      <c r="K58" s="217"/>
      <c r="L58" s="217"/>
      <c r="M58" s="217"/>
      <c r="N58" s="50"/>
      <c r="O58" s="51"/>
      <c r="P58" s="234">
        <v>88</v>
      </c>
      <c r="Q58" s="54">
        <v>88</v>
      </c>
      <c r="R58" s="54"/>
      <c r="S58" s="54"/>
      <c r="T58" s="54"/>
      <c r="U58" s="496">
        <f>(I57*P58)+(J57*Q58)+(K57*R58)+(L57*S58)</f>
        <v>88</v>
      </c>
      <c r="V58" s="55"/>
      <c r="W58" s="57"/>
      <c r="X58" s="57"/>
      <c r="Y58" s="57"/>
      <c r="Z58" s="57"/>
      <c r="AA58" s="57"/>
      <c r="AB58" s="476"/>
      <c r="AC58" s="536"/>
      <c r="AD58" s="478"/>
      <c r="AE58" s="59"/>
      <c r="AF58" s="59"/>
      <c r="AG58" s="263"/>
      <c r="AH58" s="60"/>
      <c r="AI58" s="55"/>
      <c r="AJ58" s="61"/>
      <c r="AK58" s="62"/>
      <c r="AL58" s="63"/>
      <c r="AM58" s="64"/>
      <c r="AN58" s="65"/>
      <c r="AO58" s="66"/>
    </row>
    <row r="59" spans="1:41" s="22" customFormat="1" ht="55.5" customHeight="1" x14ac:dyDescent="0.15">
      <c r="A59" s="43">
        <v>28</v>
      </c>
      <c r="B59" s="256" t="s">
        <v>2313</v>
      </c>
      <c r="C59" s="67" t="s">
        <v>2124</v>
      </c>
      <c r="D59" s="80" t="s">
        <v>1489</v>
      </c>
      <c r="E59" s="45"/>
      <c r="F59" s="80"/>
      <c r="G59" s="45"/>
      <c r="H59" s="175"/>
      <c r="I59" s="48">
        <v>0.51</v>
      </c>
      <c r="J59" s="49">
        <v>0.49</v>
      </c>
      <c r="K59" s="49"/>
      <c r="L59" s="49"/>
      <c r="M59" s="49"/>
      <c r="N59" s="50">
        <f>SUM(I59:M59)</f>
        <v>1</v>
      </c>
      <c r="O59" s="51"/>
      <c r="P59" s="52">
        <v>8</v>
      </c>
      <c r="Q59" s="53">
        <v>8</v>
      </c>
      <c r="R59" s="53"/>
      <c r="S59" s="53"/>
      <c r="T59" s="53"/>
      <c r="U59" s="54">
        <f>ROUND(((P59*I59)+(Q59*J59)+(R59*K59)+(S59*L59)+(T59*M59)),3)</f>
        <v>8</v>
      </c>
      <c r="V59" s="55">
        <f>IF(U59&gt;=8,8,U59)</f>
        <v>8</v>
      </c>
      <c r="W59" s="57">
        <v>17523143000</v>
      </c>
      <c r="X59" s="57">
        <v>57131058000</v>
      </c>
      <c r="Y59" s="57"/>
      <c r="Z59" s="57"/>
      <c r="AA59" s="57"/>
      <c r="AB59" s="476">
        <f>(((((W59*I59)+(X59*J59)+(Y59*K59)+(Z59*L59)+(AA59*M59))/$L$2)))</f>
        <v>1.0139423053955887</v>
      </c>
      <c r="AC59" s="536">
        <f>ROUND(12*AB59,3)</f>
        <v>12.167</v>
      </c>
      <c r="AD59" s="488">
        <f>IF(AC59&gt;=12,12,AC59)</f>
        <v>12</v>
      </c>
      <c r="AE59" s="59"/>
      <c r="AF59" s="59">
        <v>0.3</v>
      </c>
      <c r="AG59" s="263">
        <v>19.8</v>
      </c>
      <c r="AH59" s="60">
        <f>V59+AD59+AG59+AE59+AF59</f>
        <v>40.099999999999994</v>
      </c>
      <c r="AI59" s="55">
        <f>IF(AH59&gt;=40,40,AH59)</f>
        <v>40</v>
      </c>
      <c r="AJ59" s="61"/>
      <c r="AK59" s="62"/>
      <c r="AL59" s="63"/>
      <c r="AM59" s="64">
        <f>100%+AL59</f>
        <v>1</v>
      </c>
      <c r="AN59" s="65">
        <f>ROUNDUP((($E$2*AM59-$AN$4)*AJ59+$AN$4),-3)</f>
        <v>0</v>
      </c>
      <c r="AO59" s="66"/>
    </row>
    <row r="60" spans="1:41" s="22" customFormat="1" ht="26.25" customHeight="1" x14ac:dyDescent="0.15">
      <c r="A60" s="177"/>
      <c r="B60" s="241"/>
      <c r="C60" s="843" t="s">
        <v>1171</v>
      </c>
      <c r="D60" s="844"/>
      <c r="E60" s="844"/>
      <c r="F60" s="845"/>
      <c r="G60" s="46"/>
      <c r="H60" s="47"/>
      <c r="I60" s="172"/>
      <c r="J60" s="217"/>
      <c r="K60" s="217"/>
      <c r="L60" s="217"/>
      <c r="M60" s="217"/>
      <c r="N60" s="50"/>
      <c r="O60" s="51"/>
      <c r="P60" s="234">
        <v>88</v>
      </c>
      <c r="Q60" s="54">
        <v>88</v>
      </c>
      <c r="R60" s="54"/>
      <c r="S60" s="54"/>
      <c r="T60" s="54"/>
      <c r="U60" s="496">
        <f>(I59*P60)+(J59*Q60)+(K59*R60)+(L59*S60)</f>
        <v>88</v>
      </c>
      <c r="V60" s="55"/>
      <c r="W60" s="57"/>
      <c r="X60" s="57"/>
      <c r="Y60" s="57"/>
      <c r="Z60" s="57"/>
      <c r="AA60" s="57"/>
      <c r="AB60" s="476"/>
      <c r="AC60" s="536"/>
      <c r="AD60" s="478"/>
      <c r="AE60" s="59"/>
      <c r="AF60" s="59"/>
      <c r="AG60" s="263"/>
      <c r="AH60" s="60"/>
      <c r="AI60" s="55"/>
      <c r="AJ60" s="61"/>
      <c r="AK60" s="62"/>
      <c r="AL60" s="63"/>
      <c r="AM60" s="64"/>
      <c r="AN60" s="65"/>
      <c r="AO60" s="66"/>
    </row>
    <row r="61" spans="1:41" s="22" customFormat="1" ht="48.75" customHeight="1" x14ac:dyDescent="0.15">
      <c r="A61" s="43">
        <v>29</v>
      </c>
      <c r="B61" s="256" t="s">
        <v>2313</v>
      </c>
      <c r="C61" s="80" t="s">
        <v>2178</v>
      </c>
      <c r="D61" s="67" t="s">
        <v>2125</v>
      </c>
      <c r="E61" s="80"/>
      <c r="F61" s="82"/>
      <c r="G61" s="632"/>
      <c r="H61" s="175"/>
      <c r="I61" s="48">
        <v>0.6</v>
      </c>
      <c r="J61" s="49">
        <v>0.4</v>
      </c>
      <c r="K61" s="49"/>
      <c r="L61" s="49"/>
      <c r="M61" s="49"/>
      <c r="N61" s="50">
        <f>SUM(I61:M61)</f>
        <v>1</v>
      </c>
      <c r="O61" s="51"/>
      <c r="P61" s="52">
        <v>8</v>
      </c>
      <c r="Q61" s="53">
        <v>8</v>
      </c>
      <c r="R61" s="53"/>
      <c r="S61" s="53"/>
      <c r="T61" s="53"/>
      <c r="U61" s="54">
        <f>ROUND(((P61*I61)+(Q61*J61)+(R61*K61)+(S61*L61)+(T61*M61)),3)</f>
        <v>8</v>
      </c>
      <c r="V61" s="55">
        <f>IF(U61&gt;=8,8,U61)</f>
        <v>8</v>
      </c>
      <c r="W61" s="57">
        <v>49442586000</v>
      </c>
      <c r="X61" s="57">
        <v>19470985000</v>
      </c>
      <c r="Y61" s="57"/>
      <c r="Z61" s="57"/>
      <c r="AA61" s="57"/>
      <c r="AB61" s="476">
        <f>(((((W61*I61)+(X61*J61)+(Y61*K61)+(Z61*L61)+(AA61*M61))/$L$2)))</f>
        <v>1.028299206456281</v>
      </c>
      <c r="AC61" s="536">
        <f>ROUND(12*AB61,3)</f>
        <v>12.34</v>
      </c>
      <c r="AD61" s="488">
        <f>IF(AC61&gt;=12,12,AC61)</f>
        <v>12</v>
      </c>
      <c r="AE61" s="59"/>
      <c r="AF61" s="59">
        <v>0.3</v>
      </c>
      <c r="AG61" s="263">
        <v>19.8</v>
      </c>
      <c r="AH61" s="60">
        <f>V61+AD61+AG61+AE61+AF61</f>
        <v>40.099999999999994</v>
      </c>
      <c r="AI61" s="55">
        <f>IF(AH61&gt;=40,40,AH61)</f>
        <v>40</v>
      </c>
      <c r="AJ61" s="61"/>
      <c r="AK61" s="62"/>
      <c r="AL61" s="63"/>
      <c r="AM61" s="64">
        <f>100%+AL61</f>
        <v>1</v>
      </c>
      <c r="AN61" s="65">
        <f>ROUNDUP((($E$2*AM61-$AN$4)*AJ61+$AN$4),-3)</f>
        <v>0</v>
      </c>
      <c r="AO61" s="66"/>
    </row>
    <row r="62" spans="1:41" s="22" customFormat="1" ht="26.25" customHeight="1" x14ac:dyDescent="0.15">
      <c r="A62" s="177"/>
      <c r="B62" s="241"/>
      <c r="C62" s="843" t="s">
        <v>1171</v>
      </c>
      <c r="D62" s="844"/>
      <c r="E62" s="844"/>
      <c r="F62" s="845"/>
      <c r="G62" s="46"/>
      <c r="H62" s="47"/>
      <c r="I62" s="172"/>
      <c r="J62" s="217"/>
      <c r="K62" s="217"/>
      <c r="L62" s="217"/>
      <c r="M62" s="217"/>
      <c r="N62" s="50"/>
      <c r="O62" s="51"/>
      <c r="P62" s="234">
        <v>88</v>
      </c>
      <c r="Q62" s="234">
        <v>88</v>
      </c>
      <c r="R62" s="234"/>
      <c r="S62" s="54"/>
      <c r="T62" s="54"/>
      <c r="U62" s="496">
        <f>(I61*P62)+(J61*Q62)+(K61*R62)+(L61*S62)</f>
        <v>88</v>
      </c>
      <c r="V62" s="55"/>
      <c r="W62" s="57"/>
      <c r="X62" s="57"/>
      <c r="Y62" s="57"/>
      <c r="Z62" s="57"/>
      <c r="AA62" s="57"/>
      <c r="AB62" s="476"/>
      <c r="AC62" s="536"/>
      <c r="AD62" s="478"/>
      <c r="AE62" s="59"/>
      <c r="AF62" s="59"/>
      <c r="AG62" s="263"/>
      <c r="AH62" s="60"/>
      <c r="AI62" s="55"/>
      <c r="AJ62" s="61"/>
      <c r="AK62" s="62"/>
      <c r="AL62" s="63"/>
      <c r="AM62" s="64"/>
      <c r="AN62" s="65"/>
      <c r="AO62" s="66"/>
    </row>
    <row r="63" spans="1:41" s="22" customFormat="1" ht="50.25" customHeight="1" x14ac:dyDescent="0.15">
      <c r="A63" s="43">
        <v>30</v>
      </c>
      <c r="B63" s="256" t="s">
        <v>2313</v>
      </c>
      <c r="C63" s="80" t="s">
        <v>2179</v>
      </c>
      <c r="D63" s="67" t="s">
        <v>2126</v>
      </c>
      <c r="E63" s="45"/>
      <c r="F63" s="82"/>
      <c r="G63" s="542"/>
      <c r="H63" s="47"/>
      <c r="I63" s="48">
        <v>0.6</v>
      </c>
      <c r="J63" s="49">
        <v>0.4</v>
      </c>
      <c r="K63" s="49"/>
      <c r="L63" s="49"/>
      <c r="M63" s="49"/>
      <c r="N63" s="50">
        <f>SUM(I63:M63)</f>
        <v>1</v>
      </c>
      <c r="O63" s="51"/>
      <c r="P63" s="52">
        <v>8</v>
      </c>
      <c r="Q63" s="53">
        <v>8</v>
      </c>
      <c r="R63" s="53"/>
      <c r="S63" s="53"/>
      <c r="T63" s="53"/>
      <c r="U63" s="54">
        <f>ROUND(((P63*I63)+(Q63*J63)+(R63*K63)+(S63*L63)+(T63*M63)),2)</f>
        <v>8</v>
      </c>
      <c r="V63" s="55">
        <f>IF(U63&gt;=8,8,U63)</f>
        <v>8</v>
      </c>
      <c r="W63" s="57">
        <v>49203477000</v>
      </c>
      <c r="X63" s="57">
        <v>20418317000</v>
      </c>
      <c r="Y63" s="57"/>
      <c r="Z63" s="57"/>
      <c r="AA63" s="57"/>
      <c r="AB63" s="476">
        <f>(((((W63*I63)+(X63*J63)+(Y63*K63)+(Z63*L63)+(AA63*M63))/$L$2)))</f>
        <v>1.0347639710274754</v>
      </c>
      <c r="AC63" s="536">
        <f>ROUND(12*AB63,3)</f>
        <v>12.417</v>
      </c>
      <c r="AD63" s="488">
        <f>IF(AC63&gt;=12,12,AC63)</f>
        <v>12</v>
      </c>
      <c r="AE63" s="59"/>
      <c r="AF63" s="59">
        <v>0.3</v>
      </c>
      <c r="AG63" s="263">
        <v>19.8</v>
      </c>
      <c r="AH63" s="60">
        <f>V63+AD63+AG63+AE63+AF63</f>
        <v>40.099999999999994</v>
      </c>
      <c r="AI63" s="55">
        <f>IF(AH63&gt;=40,40,AH63)</f>
        <v>40</v>
      </c>
      <c r="AJ63" s="61"/>
      <c r="AK63" s="62"/>
      <c r="AL63" s="63"/>
      <c r="AM63" s="64"/>
      <c r="AN63" s="65"/>
      <c r="AO63" s="66"/>
    </row>
    <row r="64" spans="1:41" s="22" customFormat="1" ht="26.25" customHeight="1" x14ac:dyDescent="0.15">
      <c r="A64" s="177"/>
      <c r="B64" s="241"/>
      <c r="C64" s="843" t="s">
        <v>1171</v>
      </c>
      <c r="D64" s="844"/>
      <c r="E64" s="844"/>
      <c r="F64" s="845"/>
      <c r="G64" s="46"/>
      <c r="H64" s="47"/>
      <c r="I64" s="172"/>
      <c r="J64" s="217"/>
      <c r="K64" s="217"/>
      <c r="L64" s="217"/>
      <c r="M64" s="217"/>
      <c r="N64" s="50"/>
      <c r="O64" s="51"/>
      <c r="P64" s="54">
        <v>88</v>
      </c>
      <c r="Q64" s="54">
        <v>88</v>
      </c>
      <c r="R64" s="54"/>
      <c r="S64" s="54"/>
      <c r="T64" s="54"/>
      <c r="U64" s="496">
        <f>(I63*P64)+(J63*Q64)+(K63*R64)+(L63*S64)</f>
        <v>88</v>
      </c>
      <c r="V64" s="55"/>
      <c r="W64" s="57"/>
      <c r="X64" s="57"/>
      <c r="Y64" s="57"/>
      <c r="Z64" s="57"/>
      <c r="AA64" s="57"/>
      <c r="AB64" s="476"/>
      <c r="AC64" s="536"/>
      <c r="AD64" s="478"/>
      <c r="AE64" s="59"/>
      <c r="AF64" s="59"/>
      <c r="AG64" s="263"/>
      <c r="AH64" s="60"/>
      <c r="AI64" s="55"/>
      <c r="AJ64" s="61"/>
      <c r="AK64" s="62"/>
      <c r="AL64" s="63"/>
      <c r="AM64" s="64"/>
      <c r="AN64" s="65"/>
      <c r="AO64" s="66"/>
    </row>
    <row r="65" spans="1:41" s="22" customFormat="1" ht="54" customHeight="1" x14ac:dyDescent="0.15">
      <c r="A65" s="43">
        <v>31</v>
      </c>
      <c r="B65" s="256" t="s">
        <v>2313</v>
      </c>
      <c r="C65" s="80" t="s">
        <v>1455</v>
      </c>
      <c r="D65" s="71" t="s">
        <v>2127</v>
      </c>
      <c r="E65" s="45"/>
      <c r="F65" s="82"/>
      <c r="G65" s="542"/>
      <c r="H65" s="47"/>
      <c r="I65" s="48">
        <v>0.6</v>
      </c>
      <c r="J65" s="49">
        <v>0.4</v>
      </c>
      <c r="K65" s="49"/>
      <c r="L65" s="49"/>
      <c r="M65" s="49"/>
      <c r="N65" s="50">
        <f>SUM(I65:M65)</f>
        <v>1</v>
      </c>
      <c r="O65" s="51"/>
      <c r="P65" s="52">
        <v>8</v>
      </c>
      <c r="Q65" s="53">
        <v>8</v>
      </c>
      <c r="R65" s="53"/>
      <c r="S65" s="53"/>
      <c r="T65" s="53"/>
      <c r="U65" s="54">
        <f>ROUND(((P65*I65)+(Q65*J65)+(R65*K65)+(S65*L65)+(T65*M65)),3)</f>
        <v>8</v>
      </c>
      <c r="V65" s="55">
        <f>IF(U65&gt;=8,8,U65)</f>
        <v>8</v>
      </c>
      <c r="W65" s="57">
        <v>46537406000</v>
      </c>
      <c r="X65" s="57">
        <v>22800792000</v>
      </c>
      <c r="Y65" s="57"/>
      <c r="Z65" s="57"/>
      <c r="AA65" s="57"/>
      <c r="AB65" s="476">
        <f>(((((W65*I65)+(X65*J65)+(Y65*K65)+(Z65*L65)+(AA65*M65))/$L$2)))</f>
        <v>1.0170101043845738</v>
      </c>
      <c r="AC65" s="536">
        <f>ROUND(12*AB65,3)</f>
        <v>12.204000000000001</v>
      </c>
      <c r="AD65" s="488">
        <f>IF(AC65&gt;=12,12,AC65)</f>
        <v>12</v>
      </c>
      <c r="AE65" s="59"/>
      <c r="AF65" s="59">
        <v>0.3</v>
      </c>
      <c r="AG65" s="263">
        <v>19.8</v>
      </c>
      <c r="AH65" s="60">
        <f>V65+AD65+AG65+AE65+AF65</f>
        <v>40.099999999999994</v>
      </c>
      <c r="AI65" s="55">
        <f>IF(AH65&gt;=40,40,AH65)</f>
        <v>40</v>
      </c>
      <c r="AJ65" s="61"/>
      <c r="AK65" s="62"/>
      <c r="AL65" s="63"/>
      <c r="AM65" s="64">
        <f>100%+AL65</f>
        <v>1</v>
      </c>
      <c r="AN65" s="65">
        <f>ROUNDUP((($E$2*AM65-$AN$4)*AJ65+$AN$4),-3)</f>
        <v>0</v>
      </c>
      <c r="AO65" s="66"/>
    </row>
    <row r="66" spans="1:41" s="22" customFormat="1" ht="26.25" customHeight="1" x14ac:dyDescent="0.15">
      <c r="A66" s="177"/>
      <c r="B66" s="241"/>
      <c r="C66" s="843" t="s">
        <v>1171</v>
      </c>
      <c r="D66" s="844"/>
      <c r="E66" s="844"/>
      <c r="F66" s="845"/>
      <c r="G66" s="46"/>
      <c r="H66" s="47"/>
      <c r="I66" s="172"/>
      <c r="J66" s="217"/>
      <c r="K66" s="217"/>
      <c r="L66" s="217"/>
      <c r="M66" s="217"/>
      <c r="N66" s="50"/>
      <c r="O66" s="51"/>
      <c r="P66" s="234">
        <v>88</v>
      </c>
      <c r="Q66" s="54">
        <v>88</v>
      </c>
      <c r="R66" s="54"/>
      <c r="S66" s="54"/>
      <c r="T66" s="54"/>
      <c r="U66" s="496">
        <f>(I65*P66)+(J65*Q66)+(K65*R66)+(L65*S66)</f>
        <v>88</v>
      </c>
      <c r="V66" s="55"/>
      <c r="W66" s="57"/>
      <c r="X66" s="57"/>
      <c r="Y66" s="57"/>
      <c r="Z66" s="57"/>
      <c r="AA66" s="57"/>
      <c r="AB66" s="476"/>
      <c r="AC66" s="536"/>
      <c r="AD66" s="478"/>
      <c r="AE66" s="59"/>
      <c r="AF66" s="59"/>
      <c r="AG66" s="263"/>
      <c r="AH66" s="60"/>
      <c r="AI66" s="55"/>
      <c r="AJ66" s="61"/>
      <c r="AK66" s="62"/>
      <c r="AL66" s="63"/>
      <c r="AM66" s="64"/>
      <c r="AN66" s="65"/>
      <c r="AO66" s="66"/>
    </row>
    <row r="67" spans="1:41" s="22" customFormat="1" ht="48.75" customHeight="1" x14ac:dyDescent="0.15">
      <c r="A67" s="43">
        <v>32</v>
      </c>
      <c r="B67" s="256" t="s">
        <v>2313</v>
      </c>
      <c r="C67" s="80" t="s">
        <v>2309</v>
      </c>
      <c r="D67" s="67" t="s">
        <v>1359</v>
      </c>
      <c r="E67" s="80"/>
      <c r="F67" s="82"/>
      <c r="G67" s="632"/>
      <c r="H67" s="47"/>
      <c r="I67" s="48">
        <v>0.5</v>
      </c>
      <c r="J67" s="49">
        <v>0.5</v>
      </c>
      <c r="K67" s="49"/>
      <c r="L67" s="49"/>
      <c r="M67" s="49"/>
      <c r="N67" s="50">
        <f>SUM(I67:M67)</f>
        <v>1</v>
      </c>
      <c r="O67" s="51"/>
      <c r="P67" s="52">
        <v>8</v>
      </c>
      <c r="Q67" s="53">
        <v>8</v>
      </c>
      <c r="R67" s="53"/>
      <c r="S67" s="53"/>
      <c r="T67" s="53"/>
      <c r="U67" s="54">
        <f>ROUND(((P67*I67)+(Q67*J67)+(R67*K67)+(S67*L67)+(T67*M67)),3)</f>
        <v>8</v>
      </c>
      <c r="V67" s="55">
        <f>IF(U67&gt;=8,8,U67)</f>
        <v>8</v>
      </c>
      <c r="W67" s="57">
        <v>14932933000</v>
      </c>
      <c r="X67" s="57">
        <v>103344394000</v>
      </c>
      <c r="Y67" s="57"/>
      <c r="Z67" s="57"/>
      <c r="AA67" s="57"/>
      <c r="AB67" s="476">
        <f>(((((W67*I67)+(X67*J67)+(Y67*K67)+(Z67*L67)+(AA67*M67))/$L$2)))</f>
        <v>1.6236537906418871</v>
      </c>
      <c r="AC67" s="536">
        <f>ROUND(12*AB67,3)</f>
        <v>19.484000000000002</v>
      </c>
      <c r="AD67" s="488">
        <f>IF(AC67&gt;=12,12,AC67)</f>
        <v>12</v>
      </c>
      <c r="AE67" s="59"/>
      <c r="AF67" s="59">
        <v>0.3</v>
      </c>
      <c r="AG67" s="263">
        <v>19.8</v>
      </c>
      <c r="AH67" s="60">
        <f>V67+AD67+AG67+AE67+AF67</f>
        <v>40.099999999999994</v>
      </c>
      <c r="AI67" s="55">
        <f>IF(AH67&gt;=40,40,AH67)</f>
        <v>40</v>
      </c>
      <c r="AJ67" s="61"/>
      <c r="AK67" s="62"/>
      <c r="AL67" s="63"/>
      <c r="AM67" s="64">
        <f>100%+AL67</f>
        <v>1</v>
      </c>
      <c r="AN67" s="65">
        <f>ROUNDUP((($E$2*AM67-$AN$4)*AJ67+$AN$4),-3)</f>
        <v>0</v>
      </c>
      <c r="AO67" s="66"/>
    </row>
    <row r="68" spans="1:41" s="22" customFormat="1" ht="26.25" customHeight="1" x14ac:dyDescent="0.15">
      <c r="A68" s="177"/>
      <c r="B68" s="241"/>
      <c r="C68" s="843" t="s">
        <v>1171</v>
      </c>
      <c r="D68" s="844"/>
      <c r="E68" s="844"/>
      <c r="F68" s="845"/>
      <c r="G68" s="46"/>
      <c r="H68" s="47"/>
      <c r="I68" s="172"/>
      <c r="J68" s="217"/>
      <c r="K68" s="217"/>
      <c r="L68" s="217"/>
      <c r="M68" s="217"/>
      <c r="N68" s="50"/>
      <c r="O68" s="51"/>
      <c r="P68" s="234">
        <v>88</v>
      </c>
      <c r="Q68" s="54">
        <v>88</v>
      </c>
      <c r="R68" s="54"/>
      <c r="S68" s="54"/>
      <c r="T68" s="54"/>
      <c r="U68" s="496">
        <f>(I67*P68)+(J67*Q68)+(K67*R68)+(L67*S68)</f>
        <v>88</v>
      </c>
      <c r="V68" s="55"/>
      <c r="W68" s="57"/>
      <c r="X68" s="57"/>
      <c r="Y68" s="57"/>
      <c r="Z68" s="57"/>
      <c r="AA68" s="57"/>
      <c r="AB68" s="476"/>
      <c r="AC68" s="536"/>
      <c r="AD68" s="478"/>
      <c r="AE68" s="59"/>
      <c r="AF68" s="59"/>
      <c r="AG68" s="263"/>
      <c r="AH68" s="60"/>
      <c r="AI68" s="55"/>
      <c r="AJ68" s="61"/>
      <c r="AK68" s="62"/>
      <c r="AL68" s="63"/>
      <c r="AM68" s="64"/>
      <c r="AN68" s="65"/>
      <c r="AO68" s="66"/>
    </row>
    <row r="69" spans="1:41" s="22" customFormat="1" ht="48.75" customHeight="1" x14ac:dyDescent="0.15">
      <c r="A69" s="43">
        <v>33</v>
      </c>
      <c r="B69" s="256" t="s">
        <v>2313</v>
      </c>
      <c r="C69" s="45" t="s">
        <v>2066</v>
      </c>
      <c r="D69" s="67" t="s">
        <v>1364</v>
      </c>
      <c r="E69" s="80"/>
      <c r="F69" s="45"/>
      <c r="G69" s="46"/>
      <c r="H69" s="47"/>
      <c r="I69" s="48">
        <v>0.6</v>
      </c>
      <c r="J69" s="49">
        <v>0.4</v>
      </c>
      <c r="K69" s="49"/>
      <c r="L69" s="49"/>
      <c r="M69" s="49"/>
      <c r="N69" s="527">
        <f>SUM(I69:M69)</f>
        <v>1</v>
      </c>
      <c r="O69" s="51"/>
      <c r="P69" s="52">
        <v>8</v>
      </c>
      <c r="Q69" s="53">
        <v>8</v>
      </c>
      <c r="R69" s="53"/>
      <c r="S69" s="53"/>
      <c r="T69" s="53"/>
      <c r="U69" s="54">
        <f>ROUND(((P69*I69)+(Q69*J69)+(R69*K69)+(S69*L69)+(T69*M69)),3)</f>
        <v>8</v>
      </c>
      <c r="V69" s="55">
        <f>IF(U69&gt;=8,8,U69)</f>
        <v>8</v>
      </c>
      <c r="W69" s="57">
        <v>45451555000</v>
      </c>
      <c r="X69" s="57">
        <v>26791438000</v>
      </c>
      <c r="Y69" s="57"/>
      <c r="Z69" s="57"/>
      <c r="AA69" s="57"/>
      <c r="AB69" s="476">
        <f>(((((W69*I69)+(X69*J69)+(Y69*K69)+(Z69*L69)+(AA69*M69))/$L$2)))</f>
        <v>1.0429481837371886</v>
      </c>
      <c r="AC69" s="536">
        <f>ROUND(12*AB69,3)</f>
        <v>12.515000000000001</v>
      </c>
      <c r="AD69" s="488">
        <f>IF(AC69&gt;=12,12,AC69)</f>
        <v>12</v>
      </c>
      <c r="AE69" s="59"/>
      <c r="AF69" s="59">
        <v>0.3</v>
      </c>
      <c r="AG69" s="263">
        <v>19.8</v>
      </c>
      <c r="AH69" s="60">
        <f>V69+AD69+AG69+AE69+AF69</f>
        <v>40.099999999999994</v>
      </c>
      <c r="AI69" s="55">
        <f>IF(AH69&gt;=40,40,AH69)</f>
        <v>40</v>
      </c>
      <c r="AJ69" s="61"/>
      <c r="AK69" s="62"/>
      <c r="AL69" s="63"/>
      <c r="AM69" s="64">
        <f>100%+AL69</f>
        <v>1</v>
      </c>
      <c r="AN69" s="65">
        <f>ROUNDUP((($E$2*AM69-$AN$4)*AJ69+$AN$4),-3)</f>
        <v>0</v>
      </c>
      <c r="AO69" s="66"/>
    </row>
    <row r="70" spans="1:41" s="22" customFormat="1" ht="26.25" customHeight="1" x14ac:dyDescent="0.15">
      <c r="A70" s="177"/>
      <c r="B70" s="241"/>
      <c r="C70" s="843" t="s">
        <v>1171</v>
      </c>
      <c r="D70" s="844"/>
      <c r="E70" s="844"/>
      <c r="F70" s="845"/>
      <c r="G70" s="46"/>
      <c r="H70" s="47"/>
      <c r="I70" s="172"/>
      <c r="J70" s="217"/>
      <c r="K70" s="217"/>
      <c r="L70" s="217"/>
      <c r="M70" s="217"/>
      <c r="N70" s="50"/>
      <c r="O70" s="51"/>
      <c r="P70" s="234">
        <v>88</v>
      </c>
      <c r="Q70" s="54">
        <v>88</v>
      </c>
      <c r="R70" s="54"/>
      <c r="S70" s="54"/>
      <c r="T70" s="54"/>
      <c r="U70" s="496">
        <f>(I69*P70)+(J69*Q70)+(K69*R70)+(L69*S70)</f>
        <v>88</v>
      </c>
      <c r="V70" s="55"/>
      <c r="W70" s="57"/>
      <c r="X70" s="57"/>
      <c r="Y70" s="57"/>
      <c r="Z70" s="57"/>
      <c r="AA70" s="57"/>
      <c r="AB70" s="476"/>
      <c r="AC70" s="536"/>
      <c r="AD70" s="478"/>
      <c r="AE70" s="59"/>
      <c r="AF70" s="59"/>
      <c r="AG70" s="263"/>
      <c r="AH70" s="60"/>
      <c r="AI70" s="55"/>
      <c r="AJ70" s="61"/>
      <c r="AK70" s="62"/>
      <c r="AL70" s="63"/>
      <c r="AM70" s="64"/>
      <c r="AN70" s="65"/>
      <c r="AO70" s="66"/>
    </row>
    <row r="71" spans="1:41" s="22" customFormat="1" ht="48.75" customHeight="1" x14ac:dyDescent="0.15">
      <c r="A71" s="43">
        <v>34</v>
      </c>
      <c r="B71" s="256" t="s">
        <v>2313</v>
      </c>
      <c r="C71" s="80" t="s">
        <v>1361</v>
      </c>
      <c r="D71" s="67" t="s">
        <v>2128</v>
      </c>
      <c r="E71" s="80"/>
      <c r="F71" s="45"/>
      <c r="G71" s="80"/>
      <c r="H71" s="47"/>
      <c r="I71" s="48">
        <v>0.6</v>
      </c>
      <c r="J71" s="49">
        <v>0.4</v>
      </c>
      <c r="K71" s="49"/>
      <c r="L71" s="49"/>
      <c r="M71" s="49"/>
      <c r="N71" s="50">
        <f>SUM(I71:M71)</f>
        <v>1</v>
      </c>
      <c r="O71" s="51"/>
      <c r="P71" s="53">
        <v>8</v>
      </c>
      <c r="Q71" s="53">
        <v>8</v>
      </c>
      <c r="R71" s="53"/>
      <c r="S71" s="53"/>
      <c r="T71" s="53"/>
      <c r="U71" s="54">
        <f>ROUND(((P71*I71)+(Q71*J71)+(R71*K71)+(S71*L71)+(T71*M71)),3)</f>
        <v>8</v>
      </c>
      <c r="V71" s="55">
        <f>IF(U71&gt;=8,8,U71)</f>
        <v>8</v>
      </c>
      <c r="W71" s="57">
        <v>44048635000</v>
      </c>
      <c r="X71" s="57">
        <v>27594070000</v>
      </c>
      <c r="Y71" s="57"/>
      <c r="Z71" s="57"/>
      <c r="AA71" s="57"/>
      <c r="AB71" s="476">
        <f>(((((W71*I71)+(X71*J71)+(Y71*K71)+(Z71*L71)+(AA71*M71))/$L$2)))</f>
        <v>1.0286523714913776</v>
      </c>
      <c r="AC71" s="536">
        <f>ROUND(12*AB71,3)</f>
        <v>12.343999999999999</v>
      </c>
      <c r="AD71" s="488">
        <f>IF(AC71&gt;=12,12,AC71)</f>
        <v>12</v>
      </c>
      <c r="AE71" s="59"/>
      <c r="AF71" s="59">
        <v>0.3</v>
      </c>
      <c r="AG71" s="263">
        <v>19.8</v>
      </c>
      <c r="AH71" s="60">
        <f>V71+AD71+AG71+AE71+AF71</f>
        <v>40.099999999999994</v>
      </c>
      <c r="AI71" s="55">
        <f>IF(AH71&gt;=40,40,AH71)</f>
        <v>40</v>
      </c>
      <c r="AJ71" s="61"/>
      <c r="AK71" s="62"/>
      <c r="AL71" s="63"/>
      <c r="AM71" s="64">
        <f>100%+AL71</f>
        <v>1</v>
      </c>
      <c r="AN71" s="65">
        <f>ROUNDUP((($E$2*AM71-$AN$4)*AJ71+$AN$4),-3)</f>
        <v>0</v>
      </c>
      <c r="AO71" s="66"/>
    </row>
    <row r="72" spans="1:41" s="22" customFormat="1" ht="26.25" customHeight="1" x14ac:dyDescent="0.15">
      <c r="A72" s="177"/>
      <c r="B72" s="241"/>
      <c r="C72" s="843" t="s">
        <v>1171</v>
      </c>
      <c r="D72" s="844"/>
      <c r="E72" s="844"/>
      <c r="F72" s="845"/>
      <c r="G72" s="46"/>
      <c r="H72" s="47"/>
      <c r="I72" s="172"/>
      <c r="J72" s="217"/>
      <c r="K72" s="217"/>
      <c r="L72" s="217"/>
      <c r="M72" s="217"/>
      <c r="N72" s="50"/>
      <c r="O72" s="51"/>
      <c r="P72" s="234">
        <v>88</v>
      </c>
      <c r="Q72" s="54">
        <v>88</v>
      </c>
      <c r="R72" s="54"/>
      <c r="S72" s="54"/>
      <c r="T72" s="54"/>
      <c r="U72" s="496">
        <f>(I71*P72)+(J71*Q72)+(K71*R72)+(L71*S72)</f>
        <v>88</v>
      </c>
      <c r="V72" s="55"/>
      <c r="W72" s="57"/>
      <c r="X72" s="57"/>
      <c r="Y72" s="57"/>
      <c r="Z72" s="57"/>
      <c r="AA72" s="57"/>
      <c r="AB72" s="476"/>
      <c r="AC72" s="536"/>
      <c r="AD72" s="478"/>
      <c r="AE72" s="59"/>
      <c r="AF72" s="59"/>
      <c r="AG72" s="263"/>
      <c r="AH72" s="60"/>
      <c r="AI72" s="55"/>
      <c r="AJ72" s="61"/>
      <c r="AK72" s="62"/>
      <c r="AL72" s="63"/>
      <c r="AM72" s="64"/>
      <c r="AN72" s="65"/>
      <c r="AO72" s="66"/>
    </row>
    <row r="73" spans="1:41" s="22" customFormat="1" ht="51.75" customHeight="1" x14ac:dyDescent="0.15">
      <c r="A73" s="43">
        <v>35</v>
      </c>
      <c r="B73" s="256" t="s">
        <v>2313</v>
      </c>
      <c r="C73" s="73" t="s">
        <v>1356</v>
      </c>
      <c r="D73" s="67" t="s">
        <v>2102</v>
      </c>
      <c r="E73" s="881" t="s">
        <v>2183</v>
      </c>
      <c r="F73" s="893"/>
      <c r="G73" s="882"/>
      <c r="H73" s="47"/>
      <c r="I73" s="48">
        <v>0.65</v>
      </c>
      <c r="J73" s="49">
        <v>0.35</v>
      </c>
      <c r="K73" s="49"/>
      <c r="L73" s="49"/>
      <c r="M73" s="49"/>
      <c r="N73" s="50">
        <f>SUM(I73:M73)</f>
        <v>1</v>
      </c>
      <c r="O73" s="51"/>
      <c r="P73" s="52">
        <v>8</v>
      </c>
      <c r="Q73" s="53">
        <v>8</v>
      </c>
      <c r="R73" s="53"/>
      <c r="S73" s="53"/>
      <c r="T73" s="53"/>
      <c r="U73" s="54">
        <f>ROUND(((P73*I73)+(Q73*J73)+(R73*K73)+(S73*L73)+(T73*M73)),3)</f>
        <v>8</v>
      </c>
      <c r="V73" s="55">
        <f>IF(U73&gt;=8,8,U73)</f>
        <v>8</v>
      </c>
      <c r="W73" s="57">
        <v>39814172000</v>
      </c>
      <c r="X73" s="57">
        <v>24085920000</v>
      </c>
      <c r="Y73" s="57"/>
      <c r="Z73" s="57"/>
      <c r="AA73" s="57"/>
      <c r="AB73" s="476">
        <f>(((((W73*I73)+(X73*J73)+(Y73*K73)+(Z73*L73)+(AA73*M73))/$L$2)))</f>
        <v>0.94196242186092505</v>
      </c>
      <c r="AC73" s="536">
        <f>ROUND(12*AB73,3)</f>
        <v>11.304</v>
      </c>
      <c r="AD73" s="488">
        <f>IF(AC73&gt;=12,12,AC73)</f>
        <v>11.304</v>
      </c>
      <c r="AE73" s="59"/>
      <c r="AF73" s="59">
        <v>0.2</v>
      </c>
      <c r="AG73" s="263">
        <v>19.8</v>
      </c>
      <c r="AH73" s="60">
        <f>V73+AD73+AG73+AE73+AF73</f>
        <v>39.304000000000002</v>
      </c>
      <c r="AI73" s="55">
        <f>IF(AH73&gt;=40,40,AH73)</f>
        <v>39.304000000000002</v>
      </c>
      <c r="AJ73" s="61"/>
      <c r="AK73" s="62"/>
      <c r="AL73" s="63"/>
      <c r="AM73" s="64">
        <f>100%+AL73</f>
        <v>1</v>
      </c>
      <c r="AN73" s="65">
        <f>ROUNDUP((($E$2*AM73-$AN$4)*AJ73+$AN$4),-3)</f>
        <v>0</v>
      </c>
      <c r="AO73" s="66"/>
    </row>
    <row r="74" spans="1:41" s="22" customFormat="1" ht="26.25" customHeight="1" x14ac:dyDescent="0.15">
      <c r="A74" s="177"/>
      <c r="B74" s="241"/>
      <c r="C74" s="843" t="s">
        <v>1171</v>
      </c>
      <c r="D74" s="844"/>
      <c r="E74" s="844"/>
      <c r="F74" s="845"/>
      <c r="G74" s="46"/>
      <c r="H74" s="47"/>
      <c r="I74" s="172"/>
      <c r="J74" s="217"/>
      <c r="K74" s="217"/>
      <c r="L74" s="217"/>
      <c r="M74" s="217"/>
      <c r="N74" s="50"/>
      <c r="O74" s="51"/>
      <c r="P74" s="234">
        <v>88</v>
      </c>
      <c r="Q74" s="54">
        <v>88</v>
      </c>
      <c r="R74" s="54"/>
      <c r="S74" s="54"/>
      <c r="T74" s="54"/>
      <c r="U74" s="496">
        <f>(I73*P74)+(J73*Q74)+(K73*R74)+(L73*S74)</f>
        <v>88</v>
      </c>
      <c r="V74" s="55"/>
      <c r="W74" s="57"/>
      <c r="X74" s="57"/>
      <c r="Y74" s="57"/>
      <c r="Z74" s="57"/>
      <c r="AA74" s="57"/>
      <c r="AB74" s="476"/>
      <c r="AC74" s="536"/>
      <c r="AD74" s="478"/>
      <c r="AE74" s="59"/>
      <c r="AF74" s="59"/>
      <c r="AG74" s="263"/>
      <c r="AH74" s="60"/>
      <c r="AI74" s="55"/>
      <c r="AJ74" s="61"/>
      <c r="AK74" s="62"/>
      <c r="AL74" s="63"/>
      <c r="AM74" s="64"/>
      <c r="AN74" s="65"/>
      <c r="AO74" s="66"/>
    </row>
    <row r="75" spans="1:41" s="22" customFormat="1" ht="51.75" customHeight="1" x14ac:dyDescent="0.15">
      <c r="A75" s="43"/>
      <c r="B75" s="256"/>
      <c r="C75" s="80"/>
      <c r="D75" s="117"/>
      <c r="E75" s="117"/>
      <c r="F75" s="80"/>
      <c r="G75" s="542"/>
      <c r="H75" s="47"/>
      <c r="I75" s="48">
        <v>0.6</v>
      </c>
      <c r="J75" s="49">
        <v>0.4</v>
      </c>
      <c r="K75" s="49"/>
      <c r="L75" s="49"/>
      <c r="M75" s="49"/>
      <c r="N75" s="50">
        <f>SUM(I75:M75)</f>
        <v>1</v>
      </c>
      <c r="O75" s="51"/>
      <c r="P75" s="52">
        <v>8</v>
      </c>
      <c r="Q75" s="53">
        <v>8</v>
      </c>
      <c r="R75" s="53"/>
      <c r="S75" s="53"/>
      <c r="T75" s="53"/>
      <c r="U75" s="54">
        <f>ROUND(((P75*I75)+(Q75*J75)+(R75*K75)+(S75*L75)+(T75*M75)),3)</f>
        <v>8</v>
      </c>
      <c r="V75" s="55">
        <f>IF(U75&gt;=8,8,U75)</f>
        <v>8</v>
      </c>
      <c r="W75" s="57"/>
      <c r="X75" s="57"/>
      <c r="Y75" s="57"/>
      <c r="Z75" s="57"/>
      <c r="AA75" s="57"/>
      <c r="AB75" s="476">
        <f>(((((W75*I75)+(X75*J75)+(Y75*K75)+(Z75*L75)+(AA75*M75))/$L$2)))</f>
        <v>0</v>
      </c>
      <c r="AC75" s="536">
        <f>ROUND(12*AB75,3)</f>
        <v>0</v>
      </c>
      <c r="AD75" s="488">
        <f>IF(AC75&gt;=12,12,AC75)</f>
        <v>0</v>
      </c>
      <c r="AE75" s="59"/>
      <c r="AF75" s="59">
        <v>0.3</v>
      </c>
      <c r="AG75" s="263">
        <v>19.8</v>
      </c>
      <c r="AH75" s="60">
        <f>V75+AD75+AG75+AE75+AF75</f>
        <v>28.1</v>
      </c>
      <c r="AI75" s="55">
        <f>IF(AH75&gt;=40,40,AH75)</f>
        <v>28.1</v>
      </c>
      <c r="AJ75" s="61"/>
      <c r="AK75" s="62"/>
      <c r="AL75" s="63"/>
      <c r="AM75" s="64">
        <f>100%+AL75</f>
        <v>1</v>
      </c>
      <c r="AN75" s="65">
        <f>ROUNDUP((($E$2*AM75-$AN$4)*AJ75+$AN$4),-3)</f>
        <v>0</v>
      </c>
      <c r="AO75" s="66"/>
    </row>
    <row r="76" spans="1:41" s="22" customFormat="1" ht="26.25" customHeight="1" x14ac:dyDescent="0.15">
      <c r="A76" s="177"/>
      <c r="B76" s="241"/>
      <c r="C76" s="843" t="s">
        <v>1171</v>
      </c>
      <c r="D76" s="844"/>
      <c r="E76" s="844"/>
      <c r="F76" s="845"/>
      <c r="G76" s="46"/>
      <c r="H76" s="47"/>
      <c r="I76" s="172"/>
      <c r="J76" s="217"/>
      <c r="K76" s="217"/>
      <c r="L76" s="217"/>
      <c r="M76" s="217"/>
      <c r="N76" s="50"/>
      <c r="O76" s="51"/>
      <c r="P76" s="234">
        <v>88</v>
      </c>
      <c r="Q76" s="54">
        <v>88</v>
      </c>
      <c r="R76" s="54"/>
      <c r="S76" s="54"/>
      <c r="T76" s="54"/>
      <c r="U76" s="496">
        <f>(I75*P76)+(J75*Q76)+(K75*R76)+(L75*S76)</f>
        <v>88</v>
      </c>
      <c r="V76" s="55"/>
      <c r="W76" s="57"/>
      <c r="X76" s="57"/>
      <c r="Y76" s="57"/>
      <c r="Z76" s="57"/>
      <c r="AA76" s="57"/>
      <c r="AB76" s="476"/>
      <c r="AC76" s="536"/>
      <c r="AD76" s="478"/>
      <c r="AE76" s="59"/>
      <c r="AF76" s="59"/>
      <c r="AG76" s="263"/>
      <c r="AH76" s="60"/>
      <c r="AI76" s="55"/>
      <c r="AJ76" s="61"/>
      <c r="AK76" s="62"/>
      <c r="AL76" s="63"/>
      <c r="AM76" s="64"/>
      <c r="AN76" s="65"/>
      <c r="AO76" s="66"/>
    </row>
    <row r="77" spans="1:41" s="22" customFormat="1" ht="51.75" customHeight="1" x14ac:dyDescent="0.15">
      <c r="A77" s="43"/>
      <c r="B77" s="256"/>
      <c r="C77" s="80"/>
      <c r="D77" s="681" t="s">
        <v>2580</v>
      </c>
      <c r="E77" s="681" t="s">
        <v>2581</v>
      </c>
      <c r="F77" s="80"/>
      <c r="G77" s="542"/>
      <c r="H77" s="175" t="s">
        <v>2583</v>
      </c>
      <c r="I77" s="48">
        <v>0.65</v>
      </c>
      <c r="J77" s="49">
        <v>0.35</v>
      </c>
      <c r="K77" s="49"/>
      <c r="L77" s="49"/>
      <c r="M77" s="49"/>
      <c r="N77" s="50">
        <f>SUM(I77:M77)</f>
        <v>1</v>
      </c>
      <c r="O77" s="51"/>
      <c r="P77" s="52">
        <v>8</v>
      </c>
      <c r="Q77" s="53">
        <v>8</v>
      </c>
      <c r="R77" s="53"/>
      <c r="S77" s="53"/>
      <c r="T77" s="53"/>
      <c r="U77" s="54">
        <f>ROUND(((P77*I77)+(Q77*J77)+(R77*K77)+(S77*L77)+(T77*M77)),3)</f>
        <v>8</v>
      </c>
      <c r="V77" s="55">
        <f>IF(U77&gt;=8,8,U77)</f>
        <v>8</v>
      </c>
      <c r="W77" s="57"/>
      <c r="X77" s="57">
        <v>25796737000</v>
      </c>
      <c r="Y77" s="57">
        <v>36307297000</v>
      </c>
      <c r="Z77" s="57"/>
      <c r="AA77" s="57"/>
      <c r="AB77" s="476">
        <f>(((((W77*I77)+(X77*J77)+(Y77*K77)+(Z77*L77)+(AA77*M77))/$L$2)))</f>
        <v>0.24788756742337673</v>
      </c>
      <c r="AC77" s="536">
        <f>ROUND(12*AB77,3)</f>
        <v>2.9750000000000001</v>
      </c>
      <c r="AD77" s="488">
        <f>IF(AC77&gt;=12,12,AC77)</f>
        <v>2.9750000000000001</v>
      </c>
      <c r="AE77" s="59"/>
      <c r="AF77" s="59">
        <v>0.2</v>
      </c>
      <c r="AG77" s="263">
        <v>19.8</v>
      </c>
      <c r="AH77" s="60">
        <f>V77+AD77+AG77+AE77+AF77</f>
        <v>30.974999999999998</v>
      </c>
      <c r="AI77" s="55">
        <f>IF(AH77&gt;=40,40,AH77)</f>
        <v>30.974999999999998</v>
      </c>
      <c r="AJ77" s="61"/>
      <c r="AK77" s="62"/>
      <c r="AL77" s="63"/>
      <c r="AM77" s="64">
        <f>100%+AL77</f>
        <v>1</v>
      </c>
      <c r="AN77" s="65">
        <f>ROUNDUP((($E$2*AM77-$AN$4)*AJ77+$AN$4),-3)</f>
        <v>0</v>
      </c>
      <c r="AO77" s="66"/>
    </row>
    <row r="78" spans="1:41" s="22" customFormat="1" ht="26.25" customHeight="1" x14ac:dyDescent="0.15">
      <c r="A78" s="177"/>
      <c r="B78" s="241"/>
      <c r="C78" s="843" t="s">
        <v>1171</v>
      </c>
      <c r="D78" s="844"/>
      <c r="E78" s="844"/>
      <c r="F78" s="845"/>
      <c r="G78" s="46"/>
      <c r="H78" s="47"/>
      <c r="I78" s="172"/>
      <c r="J78" s="217"/>
      <c r="K78" s="217"/>
      <c r="L78" s="217"/>
      <c r="M78" s="217"/>
      <c r="N78" s="50"/>
      <c r="O78" s="51"/>
      <c r="P78" s="234">
        <v>88</v>
      </c>
      <c r="Q78" s="54">
        <v>88</v>
      </c>
      <c r="R78" s="54"/>
      <c r="S78" s="54"/>
      <c r="T78" s="54"/>
      <c r="U78" s="496">
        <f>(I77*P78)+(J77*Q78)+(K77*R78)+(L77*S78)</f>
        <v>88</v>
      </c>
      <c r="V78" s="55"/>
      <c r="W78" s="57"/>
      <c r="X78" s="57"/>
      <c r="Y78" s="57"/>
      <c r="Z78" s="57"/>
      <c r="AA78" s="57"/>
      <c r="AB78" s="476"/>
      <c r="AC78" s="536"/>
      <c r="AD78" s="478"/>
      <c r="AE78" s="59"/>
      <c r="AF78" s="59"/>
      <c r="AG78" s="263"/>
      <c r="AH78" s="60"/>
      <c r="AI78" s="55"/>
      <c r="AJ78" s="61"/>
      <c r="AK78" s="62"/>
      <c r="AL78" s="63"/>
      <c r="AM78" s="64"/>
      <c r="AN78" s="65"/>
      <c r="AO78" s="66"/>
    </row>
    <row r="79" spans="1:41" s="22" customFormat="1" ht="33" customHeight="1" x14ac:dyDescent="0.15">
      <c r="A79" s="43"/>
      <c r="B79" s="44"/>
      <c r="C79" s="80"/>
      <c r="D79" s="117"/>
      <c r="E79" s="117"/>
      <c r="F79" s="80"/>
      <c r="G79" s="542"/>
      <c r="H79" s="47"/>
      <c r="I79" s="48"/>
      <c r="J79" s="217"/>
      <c r="K79" s="49"/>
      <c r="L79" s="49"/>
      <c r="M79" s="49"/>
      <c r="N79" s="527"/>
      <c r="O79" s="51"/>
      <c r="P79" s="52"/>
      <c r="Q79" s="53"/>
      <c r="R79" s="53"/>
      <c r="S79" s="53"/>
      <c r="T79" s="53"/>
      <c r="U79" s="54"/>
      <c r="V79" s="55"/>
      <c r="W79" s="57"/>
      <c r="X79" s="57"/>
      <c r="Y79" s="57"/>
      <c r="Z79" s="57"/>
      <c r="AA79" s="57"/>
      <c r="AB79" s="476">
        <f>(((((W79*I79)+(X79*J79)+(Y79*K79)+(Z79*L79)+(AA79*M79))/$L$2)))</f>
        <v>0</v>
      </c>
      <c r="AC79" s="536">
        <f>12*AB79</f>
        <v>0</v>
      </c>
      <c r="AD79" s="488">
        <f>IF(AC79&gt;=12,12,AC79)</f>
        <v>0</v>
      </c>
      <c r="AE79" s="59"/>
      <c r="AF79" s="59"/>
      <c r="AG79" s="263"/>
      <c r="AH79" s="60"/>
      <c r="AI79" s="55"/>
      <c r="AJ79" s="61"/>
      <c r="AK79" s="62"/>
      <c r="AL79" s="63"/>
      <c r="AM79" s="64"/>
      <c r="AN79" s="65"/>
      <c r="AO79" s="66"/>
    </row>
    <row r="80" spans="1:41" s="22" customFormat="1" ht="56.25" customHeight="1" x14ac:dyDescent="0.15">
      <c r="A80" s="43"/>
      <c r="B80" s="256"/>
      <c r="C80" s="73" t="s">
        <v>2301</v>
      </c>
      <c r="D80" s="117"/>
      <c r="E80" s="117"/>
      <c r="F80" s="117"/>
      <c r="G80" s="632"/>
      <c r="H80" s="47"/>
      <c r="I80" s="48">
        <v>0.6</v>
      </c>
      <c r="J80" s="49">
        <v>0.4</v>
      </c>
      <c r="K80" s="49"/>
      <c r="L80" s="49"/>
      <c r="M80" s="49"/>
      <c r="N80" s="50">
        <f>SUM(I80:M80)</f>
        <v>1</v>
      </c>
      <c r="O80" s="51"/>
      <c r="P80" s="52">
        <v>8</v>
      </c>
      <c r="Q80" s="53">
        <v>8</v>
      </c>
      <c r="R80" s="53"/>
      <c r="S80" s="53"/>
      <c r="T80" s="53"/>
      <c r="U80" s="54">
        <f>ROUND(((P80*I80)+(Q80*J80)+(R80*K80)+(S80*L80)+(T80*M80)),3)</f>
        <v>8</v>
      </c>
      <c r="V80" s="55">
        <f>IF(U80&gt;=8,8,U80)</f>
        <v>8</v>
      </c>
      <c r="W80" s="57">
        <v>41030849000</v>
      </c>
      <c r="X80" s="57">
        <v>28096737000</v>
      </c>
      <c r="Y80" s="57"/>
      <c r="Z80" s="57"/>
      <c r="AA80" s="57"/>
      <c r="AB80" s="476">
        <f>(((((W80*I80)+(X80*J80)+(Y80*K80)+(Z80*L80)+(AA80*M80))/$L$2)))</f>
        <v>0.98446062314462335</v>
      </c>
      <c r="AC80" s="536">
        <f>ROUND(12*AB80,3)</f>
        <v>11.814</v>
      </c>
      <c r="AD80" s="488">
        <f>IF(AC80&gt;=12,12,AC80)</f>
        <v>11.814</v>
      </c>
      <c r="AE80" s="59"/>
      <c r="AF80" s="59">
        <v>0.3</v>
      </c>
      <c r="AG80" s="263">
        <v>19.8</v>
      </c>
      <c r="AH80" s="60">
        <f>V80+AD80+AG80+AE80+AF80</f>
        <v>39.914000000000001</v>
      </c>
      <c r="AI80" s="55">
        <f>IF(AH80&gt;=40,40,AH80)</f>
        <v>39.914000000000001</v>
      </c>
      <c r="AJ80" s="61"/>
      <c r="AK80" s="62"/>
      <c r="AL80" s="63"/>
      <c r="AM80" s="64">
        <f>100%+AL80</f>
        <v>1</v>
      </c>
      <c r="AN80" s="65">
        <f>ROUNDUP((($E$2*AM80-$AN$4)*AJ80+$AN$4),-3)</f>
        <v>0</v>
      </c>
      <c r="AO80" s="66"/>
    </row>
    <row r="81" spans="1:41" s="22" customFormat="1" ht="26.25" customHeight="1" x14ac:dyDescent="0.15">
      <c r="A81" s="177"/>
      <c r="B81" s="241"/>
      <c r="C81" s="843" t="s">
        <v>1171</v>
      </c>
      <c r="D81" s="844"/>
      <c r="E81" s="844"/>
      <c r="F81" s="845"/>
      <c r="G81" s="46"/>
      <c r="H81" s="47"/>
      <c r="I81" s="172"/>
      <c r="J81" s="217"/>
      <c r="K81" s="217"/>
      <c r="L81" s="217"/>
      <c r="M81" s="217"/>
      <c r="N81" s="50"/>
      <c r="O81" s="51"/>
      <c r="P81" s="234">
        <v>88</v>
      </c>
      <c r="Q81" s="54">
        <v>88</v>
      </c>
      <c r="R81" s="53"/>
      <c r="S81" s="54"/>
      <c r="T81" s="54"/>
      <c r="U81" s="496">
        <f>(I80*P81)+(J80*Q81)+(K80*R81)+(L80*S81)</f>
        <v>88</v>
      </c>
      <c r="V81" s="55"/>
      <c r="W81" s="57"/>
      <c r="X81" s="57"/>
      <c r="Y81" s="57"/>
      <c r="Z81" s="57"/>
      <c r="AA81" s="57"/>
      <c r="AB81" s="476"/>
      <c r="AC81" s="536"/>
      <c r="AD81" s="478"/>
      <c r="AE81" s="59"/>
      <c r="AF81" s="59"/>
      <c r="AG81" s="263"/>
      <c r="AH81" s="60"/>
      <c r="AI81" s="55"/>
      <c r="AJ81" s="61"/>
      <c r="AK81" s="62"/>
      <c r="AL81" s="63"/>
      <c r="AM81" s="64"/>
      <c r="AN81" s="65"/>
      <c r="AO81" s="66"/>
    </row>
    <row r="82" spans="1:41" s="22" customFormat="1" ht="51.75" customHeight="1" x14ac:dyDescent="0.15">
      <c r="A82" s="43"/>
      <c r="B82" s="256"/>
      <c r="C82" s="80" t="s">
        <v>1345</v>
      </c>
      <c r="D82" s="71" t="s">
        <v>2101</v>
      </c>
      <c r="E82" s="71" t="s">
        <v>2312</v>
      </c>
      <c r="F82" s="67" t="s">
        <v>2051</v>
      </c>
      <c r="G82" s="46"/>
      <c r="H82" s="47"/>
      <c r="I82" s="48">
        <v>0.51</v>
      </c>
      <c r="J82" s="49">
        <v>0.49</v>
      </c>
      <c r="K82" s="49"/>
      <c r="L82" s="49"/>
      <c r="M82" s="49"/>
      <c r="N82" s="50">
        <f>SUM(I82:M82)</f>
        <v>1</v>
      </c>
      <c r="O82" s="51"/>
      <c r="P82" s="52">
        <v>8</v>
      </c>
      <c r="Q82" s="53">
        <v>8</v>
      </c>
      <c r="R82" s="53"/>
      <c r="S82" s="53"/>
      <c r="T82" s="53"/>
      <c r="U82" s="54">
        <f>ROUND(((P82*I82)+(Q82*J82)+(R82*K82)+(S82*L82)+(T82*M82)),3)</f>
        <v>8</v>
      </c>
      <c r="V82" s="55">
        <f>IF(U82&gt;=8,8,U82)</f>
        <v>8</v>
      </c>
      <c r="W82" s="57">
        <v>32826052000</v>
      </c>
      <c r="X82" s="57">
        <v>27066036000</v>
      </c>
      <c r="Y82" s="57">
        <v>3425675000</v>
      </c>
      <c r="Z82" s="57">
        <v>15476525000</v>
      </c>
      <c r="AA82" s="57"/>
      <c r="AB82" s="476">
        <f>(((((W82*I82)+(X82*J82)+(Y82*K82)+(Z82*L82)+(AA82*M82))/$L$2)))</f>
        <v>0.82375095564096268</v>
      </c>
      <c r="AC82" s="536">
        <f>ROUND(12*AB82,3)</f>
        <v>9.8849999999999998</v>
      </c>
      <c r="AD82" s="488">
        <f>IF(AC82&gt;=12,12,AC82)</f>
        <v>9.8849999999999998</v>
      </c>
      <c r="AE82" s="59"/>
      <c r="AF82" s="59">
        <v>0.3</v>
      </c>
      <c r="AG82" s="263">
        <v>19.8</v>
      </c>
      <c r="AH82" s="60">
        <f>V82+AD82+AG82+AE82+AF82</f>
        <v>37.984999999999999</v>
      </c>
      <c r="AI82" s="55">
        <f>IF(AH82&gt;=40,40,AH82)</f>
        <v>37.984999999999999</v>
      </c>
      <c r="AJ82" s="61"/>
      <c r="AK82" s="62"/>
      <c r="AL82" s="63"/>
      <c r="AM82" s="64">
        <f>100%+AL82</f>
        <v>1</v>
      </c>
      <c r="AN82" s="65">
        <f>ROUNDUP((($E$2*AM82-$AN$4)*AJ82+$AN$4),-3)</f>
        <v>0</v>
      </c>
      <c r="AO82" s="66"/>
    </row>
    <row r="83" spans="1:41" s="22" customFormat="1" ht="26.25" customHeight="1" x14ac:dyDescent="0.15">
      <c r="A83" s="177"/>
      <c r="B83" s="256"/>
      <c r="C83" s="843" t="s">
        <v>1171</v>
      </c>
      <c r="D83" s="844"/>
      <c r="E83" s="844"/>
      <c r="F83" s="845"/>
      <c r="G83" s="46"/>
      <c r="H83" s="47"/>
      <c r="I83" s="172"/>
      <c r="J83" s="217"/>
      <c r="K83" s="217"/>
      <c r="L83" s="217"/>
      <c r="M83" s="217"/>
      <c r="N83" s="50"/>
      <c r="O83" s="51"/>
      <c r="P83" s="234">
        <v>88</v>
      </c>
      <c r="Q83" s="54">
        <v>88</v>
      </c>
      <c r="R83" s="54"/>
      <c r="S83" s="54"/>
      <c r="T83" s="54"/>
      <c r="U83" s="496">
        <f>(I82*P83)+(J82*Q83)+(K82*R83)+(L82*S83)</f>
        <v>88</v>
      </c>
      <c r="V83" s="55"/>
      <c r="W83" s="57"/>
      <c r="X83" s="57"/>
      <c r="Y83" s="57"/>
      <c r="Z83" s="57"/>
      <c r="AA83" s="57"/>
      <c r="AB83" s="476"/>
      <c r="AC83" s="536"/>
      <c r="AD83" s="478"/>
      <c r="AE83" s="59"/>
      <c r="AF83" s="59"/>
      <c r="AG83" s="263"/>
      <c r="AH83" s="60"/>
      <c r="AI83" s="55"/>
      <c r="AJ83" s="61"/>
      <c r="AK83" s="62"/>
      <c r="AL83" s="63"/>
      <c r="AM83" s="64"/>
      <c r="AN83" s="65"/>
      <c r="AO83" s="66"/>
    </row>
    <row r="84" spans="1:41" s="22" customFormat="1" ht="48.75" customHeight="1" x14ac:dyDescent="0.15">
      <c r="A84" s="43"/>
      <c r="B84" s="256"/>
      <c r="C84" s="45" t="s">
        <v>1374</v>
      </c>
      <c r="D84" s="80" t="s">
        <v>2050</v>
      </c>
      <c r="E84" s="664"/>
      <c r="F84" s="664"/>
      <c r="G84" s="46"/>
      <c r="H84" s="175"/>
      <c r="I84" s="48">
        <v>0.51</v>
      </c>
      <c r="J84" s="49">
        <v>0.49</v>
      </c>
      <c r="K84" s="217"/>
      <c r="L84" s="49"/>
      <c r="M84" s="49"/>
      <c r="N84" s="50">
        <f>SUM(I84:M84)</f>
        <v>1</v>
      </c>
      <c r="O84" s="51"/>
      <c r="P84" s="52">
        <v>8</v>
      </c>
      <c r="Q84" s="53">
        <v>8</v>
      </c>
      <c r="R84" s="53"/>
      <c r="S84" s="53"/>
      <c r="T84" s="53"/>
      <c r="U84" s="54">
        <f>ROUND(((P84*I84)+(Q84*J84)+(R84*K84)+(S84*L84)+(T84*M84)),3)</f>
        <v>8</v>
      </c>
      <c r="V84" s="55">
        <f>IF(U84&gt;=8,8,U84)</f>
        <v>8</v>
      </c>
      <c r="W84" s="57">
        <v>32775215000</v>
      </c>
      <c r="X84" s="57">
        <v>3860300000</v>
      </c>
      <c r="Y84" s="57"/>
      <c r="Z84" s="72"/>
      <c r="AA84" s="57"/>
      <c r="AB84" s="476">
        <f>(((((W84*I84)+(X84*J84)+(Y84*K84)+(Z84*L84)+(AA84*M84))/$L$2)))</f>
        <v>0.51085318345742181</v>
      </c>
      <c r="AC84" s="536">
        <f>ROUND(12*AB84,3)</f>
        <v>6.13</v>
      </c>
      <c r="AD84" s="488">
        <f>IF(AC84&gt;=12,12,AC84)</f>
        <v>6.13</v>
      </c>
      <c r="AE84" s="59"/>
      <c r="AF84" s="59">
        <v>0.3</v>
      </c>
      <c r="AG84" s="263">
        <v>19.8</v>
      </c>
      <c r="AH84" s="60">
        <f>V84+AD84+AG84+AE84+AF84</f>
        <v>34.229999999999997</v>
      </c>
      <c r="AI84" s="55">
        <f>IF(AH84&gt;=40,40,AH84)</f>
        <v>34.229999999999997</v>
      </c>
      <c r="AJ84" s="61"/>
      <c r="AK84" s="62"/>
      <c r="AL84" s="63"/>
      <c r="AM84" s="64"/>
      <c r="AN84" s="65"/>
      <c r="AO84" s="66"/>
    </row>
    <row r="85" spans="1:41" s="22" customFormat="1" ht="26.25" customHeight="1" x14ac:dyDescent="0.15">
      <c r="A85" s="177"/>
      <c r="B85" s="241"/>
      <c r="C85" s="843" t="s">
        <v>1171</v>
      </c>
      <c r="D85" s="844"/>
      <c r="E85" s="844"/>
      <c r="F85" s="845"/>
      <c r="G85" s="46"/>
      <c r="H85" s="47"/>
      <c r="I85" s="172"/>
      <c r="J85" s="217"/>
      <c r="K85" s="217"/>
      <c r="L85" s="217"/>
      <c r="M85" s="217"/>
      <c r="N85" s="50"/>
      <c r="O85" s="51"/>
      <c r="P85" s="234">
        <v>88</v>
      </c>
      <c r="Q85" s="53">
        <v>88</v>
      </c>
      <c r="R85" s="53"/>
      <c r="S85" s="54"/>
      <c r="T85" s="54"/>
      <c r="U85" s="496">
        <f>(I84*P85)+(J84*Q85)+(K84*R85)+(L84*S85)</f>
        <v>88</v>
      </c>
      <c r="V85" s="55"/>
      <c r="W85" s="57"/>
      <c r="X85" s="57"/>
      <c r="Y85" s="57"/>
      <c r="Z85" s="57"/>
      <c r="AA85" s="57"/>
      <c r="AB85" s="476"/>
      <c r="AC85" s="536"/>
      <c r="AD85" s="478"/>
      <c r="AE85" s="59"/>
      <c r="AF85" s="59"/>
      <c r="AG85" s="263"/>
      <c r="AH85" s="60"/>
      <c r="AI85" s="55"/>
      <c r="AJ85" s="61"/>
      <c r="AK85" s="62"/>
      <c r="AL85" s="63"/>
      <c r="AM85" s="64"/>
      <c r="AN85" s="65"/>
      <c r="AO85" s="66"/>
    </row>
    <row r="86" spans="1:41" s="22" customFormat="1" ht="48.75" customHeight="1" x14ac:dyDescent="0.15">
      <c r="A86" s="43"/>
      <c r="B86" s="550"/>
      <c r="C86" s="117" t="s">
        <v>1494</v>
      </c>
      <c r="D86" s="80"/>
      <c r="E86" s="45"/>
      <c r="F86" s="664"/>
      <c r="G86" s="83"/>
      <c r="H86" s="175" t="s">
        <v>1746</v>
      </c>
      <c r="I86" s="48">
        <v>0.5</v>
      </c>
      <c r="J86" s="49">
        <v>0.3</v>
      </c>
      <c r="K86" s="49">
        <v>0.2</v>
      </c>
      <c r="L86" s="49"/>
      <c r="M86" s="49"/>
      <c r="N86" s="50">
        <f>SUM(I86:M86)</f>
        <v>1</v>
      </c>
      <c r="O86" s="51"/>
      <c r="P86" s="52">
        <v>8</v>
      </c>
      <c r="Q86" s="53">
        <v>8</v>
      </c>
      <c r="R86" s="53"/>
      <c r="S86" s="53"/>
      <c r="T86" s="53"/>
      <c r="U86" s="54">
        <f>ROUND(((P86*I86)+(Q86*J86)+(R86*K86)+(S86*L86)+(T86*M86)),3)</f>
        <v>6.4</v>
      </c>
      <c r="V86" s="55">
        <f>IF(U86&gt;=8,8,U86)</f>
        <v>6.4</v>
      </c>
      <c r="W86" s="57">
        <v>180536694000</v>
      </c>
      <c r="X86" s="57"/>
      <c r="Y86" s="57"/>
      <c r="Z86" s="57"/>
      <c r="AA86" s="57"/>
      <c r="AB86" s="476">
        <f>(((((W86*I86)+(X86*J86)+(Y86*K86)+(Z86*L86)+(AA86*M86))/$L$2)))</f>
        <v>2.4783201903358405</v>
      </c>
      <c r="AC86" s="536">
        <f>ROUND(12*AB86,3)</f>
        <v>29.74</v>
      </c>
      <c r="AD86" s="488">
        <f>IF(AC86&gt;=12,12,AC86)</f>
        <v>12</v>
      </c>
      <c r="AE86" s="59"/>
      <c r="AF86" s="59">
        <v>0.3</v>
      </c>
      <c r="AG86" s="263">
        <v>19.8</v>
      </c>
      <c r="AH86" s="60">
        <f>V86+AD86+AG86+AE86+AF86</f>
        <v>38.5</v>
      </c>
      <c r="AI86" s="55">
        <f>IF(AH86&gt;=40,40,AH86)</f>
        <v>38.5</v>
      </c>
      <c r="AJ86" s="61"/>
      <c r="AK86" s="62"/>
      <c r="AL86" s="63"/>
      <c r="AM86" s="64">
        <f>100%+AL86</f>
        <v>1</v>
      </c>
      <c r="AN86" s="65">
        <f>ROUNDUP((($E$2*AM86-$AN$4)*AJ86+$AN$4),-3)</f>
        <v>0</v>
      </c>
      <c r="AO86" s="66"/>
    </row>
    <row r="87" spans="1:41" s="22" customFormat="1" ht="26.25" customHeight="1" x14ac:dyDescent="0.15">
      <c r="A87" s="177"/>
      <c r="B87" s="241"/>
      <c r="C87" s="843" t="s">
        <v>1171</v>
      </c>
      <c r="D87" s="844"/>
      <c r="E87" s="844"/>
      <c r="F87" s="845"/>
      <c r="G87" s="46"/>
      <c r="H87" s="47"/>
      <c r="I87" s="172"/>
      <c r="J87" s="217"/>
      <c r="K87" s="217"/>
      <c r="L87" s="217"/>
      <c r="M87" s="217"/>
      <c r="N87" s="50"/>
      <c r="O87" s="51"/>
      <c r="P87" s="54">
        <v>88</v>
      </c>
      <c r="Q87" s="54">
        <v>88</v>
      </c>
      <c r="R87" s="54">
        <v>88</v>
      </c>
      <c r="S87" s="54"/>
      <c r="T87" s="54"/>
      <c r="U87" s="496">
        <f>(I86*P87)+(J86*Q87)+(K86*R87)+(L86*S87)</f>
        <v>88</v>
      </c>
      <c r="V87" s="55"/>
      <c r="W87" s="57"/>
      <c r="X87" s="57"/>
      <c r="Y87" s="57"/>
      <c r="Z87" s="57"/>
      <c r="AA87" s="57"/>
      <c r="AB87" s="476"/>
      <c r="AC87" s="536"/>
      <c r="AD87" s="478"/>
      <c r="AE87" s="59"/>
      <c r="AF87" s="59"/>
      <c r="AG87" s="263"/>
      <c r="AH87" s="60"/>
      <c r="AI87" s="55"/>
      <c r="AJ87" s="61"/>
      <c r="AK87" s="62"/>
      <c r="AL87" s="63"/>
      <c r="AM87" s="64"/>
      <c r="AN87" s="65"/>
      <c r="AO87" s="66"/>
    </row>
    <row r="88" spans="1:41" s="22" customFormat="1" ht="48.75" customHeight="1" x14ac:dyDescent="0.15">
      <c r="A88" s="43"/>
      <c r="B88" s="256"/>
      <c r="C88" s="80" t="s">
        <v>1363</v>
      </c>
      <c r="D88" s="45"/>
      <c r="E88" s="80" t="s">
        <v>184</v>
      </c>
      <c r="F88" s="104"/>
      <c r="G88" s="46"/>
      <c r="H88" s="47"/>
      <c r="I88" s="48">
        <v>0.6</v>
      </c>
      <c r="J88" s="49">
        <v>0.4</v>
      </c>
      <c r="K88" s="49"/>
      <c r="L88" s="49"/>
      <c r="M88" s="49"/>
      <c r="N88" s="50">
        <f>SUM(I88:M88)</f>
        <v>1</v>
      </c>
      <c r="O88" s="51"/>
      <c r="P88" s="52">
        <v>8</v>
      </c>
      <c r="Q88" s="53">
        <v>8</v>
      </c>
      <c r="R88" s="53"/>
      <c r="S88" s="53"/>
      <c r="T88" s="53"/>
      <c r="U88" s="54">
        <f>ROUND(((P88*I88)+(Q88*J88)+(R88*K88)+(S88*L88)+(T88*M88)),3)</f>
        <v>8</v>
      </c>
      <c r="V88" s="55">
        <f>IF(U88&gt;=8,8,U88)</f>
        <v>8</v>
      </c>
      <c r="W88" s="57">
        <v>38849299000</v>
      </c>
      <c r="X88" s="57"/>
      <c r="Y88" s="57">
        <v>40616090000</v>
      </c>
      <c r="Z88" s="57"/>
      <c r="AA88" s="57"/>
      <c r="AB88" s="476">
        <f>(((((W88*I88)+(X88*J88)+(Y88*K88)+(Z88*L88)+(AA88*M88))/$L$2)))</f>
        <v>0.63996520569116422</v>
      </c>
      <c r="AC88" s="536">
        <f>ROUND(12*AB88,3)</f>
        <v>7.68</v>
      </c>
      <c r="AD88" s="488">
        <f>IF(AC88&gt;=12,12,AC88)</f>
        <v>7.68</v>
      </c>
      <c r="AE88" s="59"/>
      <c r="AF88" s="59">
        <v>0.3</v>
      </c>
      <c r="AG88" s="263">
        <v>19.8</v>
      </c>
      <c r="AH88" s="60">
        <f>V88+AD88+AG88+AE88+AF88</f>
        <v>35.78</v>
      </c>
      <c r="AI88" s="55">
        <f>IF(AH88&gt;=40,40,AH88)</f>
        <v>35.78</v>
      </c>
      <c r="AJ88" s="61"/>
      <c r="AK88" s="62"/>
      <c r="AL88" s="63"/>
      <c r="AM88" s="64">
        <f>100%+AL88</f>
        <v>1</v>
      </c>
      <c r="AN88" s="65">
        <f>ROUNDUP((($E$2*AM88-$AN$4)*AJ88+$AN$4),-3)</f>
        <v>0</v>
      </c>
      <c r="AO88" s="66"/>
    </row>
    <row r="89" spans="1:41" s="22" customFormat="1" ht="26.25" customHeight="1" x14ac:dyDescent="0.15">
      <c r="A89" s="177"/>
      <c r="B89" s="256"/>
      <c r="C89" s="843" t="s">
        <v>1171</v>
      </c>
      <c r="D89" s="844"/>
      <c r="E89" s="844"/>
      <c r="F89" s="845"/>
      <c r="G89" s="46"/>
      <c r="H89" s="47"/>
      <c r="I89" s="172"/>
      <c r="J89" s="217"/>
      <c r="K89" s="217"/>
      <c r="L89" s="217"/>
      <c r="M89" s="217"/>
      <c r="N89" s="50"/>
      <c r="O89" s="51"/>
      <c r="P89" s="234">
        <v>88</v>
      </c>
      <c r="Q89" s="54">
        <v>88</v>
      </c>
      <c r="R89" s="54"/>
      <c r="S89" s="54"/>
      <c r="T89" s="54"/>
      <c r="U89" s="496">
        <f>(I88*P89)+(J88*Q89)+(K88*R89)+(L88*S89)</f>
        <v>88</v>
      </c>
      <c r="V89" s="55"/>
      <c r="W89" s="57"/>
      <c r="X89" s="57"/>
      <c r="Y89" s="57"/>
      <c r="Z89" s="57"/>
      <c r="AA89" s="57"/>
      <c r="AB89" s="476"/>
      <c r="AC89" s="536"/>
      <c r="AD89" s="478"/>
      <c r="AE89" s="59"/>
      <c r="AF89" s="59"/>
      <c r="AG89" s="263"/>
      <c r="AH89" s="60"/>
      <c r="AI89" s="55"/>
      <c r="AJ89" s="61"/>
      <c r="AK89" s="62"/>
      <c r="AL89" s="63"/>
      <c r="AM89" s="64"/>
      <c r="AN89" s="65"/>
      <c r="AO89" s="66"/>
    </row>
    <row r="90" spans="1:41" s="22" customFormat="1" ht="51.75" customHeight="1" x14ac:dyDescent="0.15">
      <c r="A90" s="43"/>
      <c r="B90" s="256"/>
      <c r="C90" s="80"/>
      <c r="D90" s="80" t="s">
        <v>2053</v>
      </c>
      <c r="E90" s="80" t="s">
        <v>2054</v>
      </c>
      <c r="F90" s="80"/>
      <c r="G90" s="632"/>
      <c r="H90" s="47"/>
      <c r="I90" s="48">
        <v>0.6</v>
      </c>
      <c r="J90" s="49">
        <v>0.4</v>
      </c>
      <c r="K90" s="49"/>
      <c r="L90" s="49"/>
      <c r="M90" s="49"/>
      <c r="N90" s="50">
        <f>SUM(I90:M90)</f>
        <v>1</v>
      </c>
      <c r="O90" s="51"/>
      <c r="P90" s="52">
        <v>8</v>
      </c>
      <c r="Q90" s="53">
        <v>8</v>
      </c>
      <c r="R90" s="53"/>
      <c r="S90" s="53"/>
      <c r="T90" s="53"/>
      <c r="U90" s="54">
        <f>ROUND(((P90*I90)+(Q90*J90)+(R90*K90)+(S90*L90)+(T90*M90)),3)</f>
        <v>8</v>
      </c>
      <c r="V90" s="55">
        <f>IF(U90&gt;=8,8,U90)</f>
        <v>8</v>
      </c>
      <c r="W90" s="57"/>
      <c r="X90" s="57">
        <v>3815383000</v>
      </c>
      <c r="Y90" s="57">
        <v>3331838000</v>
      </c>
      <c r="Z90" s="57"/>
      <c r="AA90" s="57"/>
      <c r="AB90" s="476">
        <f>(((((W90*I90)+(X90*J90)+(Y90*K90)+(Z90*L90)+(AA90*M90))/$L$2)))</f>
        <v>4.1900582150968729E-2</v>
      </c>
      <c r="AC90" s="536">
        <f>ROUND(12*AB90,3)</f>
        <v>0.503</v>
      </c>
      <c r="AD90" s="488">
        <f>IF(AC90&gt;=12,12,AC90)</f>
        <v>0.503</v>
      </c>
      <c r="AE90" s="59"/>
      <c r="AF90" s="59">
        <v>0.3</v>
      </c>
      <c r="AG90" s="263">
        <v>19.8</v>
      </c>
      <c r="AH90" s="60">
        <f>V90+AD90+AG90+AE90+AF90</f>
        <v>28.603000000000002</v>
      </c>
      <c r="AI90" s="55">
        <f>IF(AH90&gt;=40,40,AH90)</f>
        <v>28.603000000000002</v>
      </c>
      <c r="AJ90" s="61"/>
      <c r="AK90" s="62"/>
      <c r="AL90" s="63"/>
      <c r="AM90" s="64">
        <f>100%+AL90</f>
        <v>1</v>
      </c>
      <c r="AN90" s="65">
        <f>ROUNDUP((($E$2*AM90-$AN$4)*AJ90+$AN$4),-3)</f>
        <v>0</v>
      </c>
      <c r="AO90" s="66"/>
    </row>
    <row r="91" spans="1:41" s="22" customFormat="1" ht="26.25" customHeight="1" x14ac:dyDescent="0.15">
      <c r="A91" s="177"/>
      <c r="B91" s="256"/>
      <c r="C91" s="843" t="s">
        <v>1171</v>
      </c>
      <c r="D91" s="844"/>
      <c r="E91" s="844"/>
      <c r="F91" s="845"/>
      <c r="G91" s="46"/>
      <c r="H91" s="47"/>
      <c r="I91" s="172"/>
      <c r="J91" s="217"/>
      <c r="K91" s="217"/>
      <c r="L91" s="217"/>
      <c r="M91" s="217"/>
      <c r="N91" s="50"/>
      <c r="O91" s="51"/>
      <c r="P91" s="234">
        <v>88</v>
      </c>
      <c r="Q91" s="54">
        <v>88</v>
      </c>
      <c r="R91" s="54"/>
      <c r="S91" s="54"/>
      <c r="T91" s="54"/>
      <c r="U91" s="496">
        <f>(I90*P91)+(J90*Q91)+(K90*R91)+(L90*S91)</f>
        <v>88</v>
      </c>
      <c r="V91" s="55"/>
      <c r="W91" s="57"/>
      <c r="X91" s="57"/>
      <c r="Y91" s="57"/>
      <c r="Z91" s="57"/>
      <c r="AA91" s="57"/>
      <c r="AB91" s="476"/>
      <c r="AC91" s="536"/>
      <c r="AD91" s="478"/>
      <c r="AE91" s="59"/>
      <c r="AF91" s="59"/>
      <c r="AG91" s="263"/>
      <c r="AH91" s="60"/>
      <c r="AI91" s="55"/>
      <c r="AJ91" s="61"/>
      <c r="AK91" s="62"/>
      <c r="AL91" s="63"/>
      <c r="AM91" s="64"/>
      <c r="AN91" s="65"/>
      <c r="AO91" s="66"/>
    </row>
    <row r="92" spans="1:41" s="22" customFormat="1" ht="48.75" customHeight="1" x14ac:dyDescent="0.15">
      <c r="A92" s="43"/>
      <c r="B92" s="44"/>
      <c r="C92" s="220" t="s">
        <v>1373</v>
      </c>
      <c r="D92" s="112" t="s">
        <v>1377</v>
      </c>
      <c r="E92" s="45"/>
      <c r="F92" s="80"/>
      <c r="G92" s="542"/>
      <c r="H92" s="47"/>
      <c r="I92" s="48">
        <v>0.5</v>
      </c>
      <c r="J92" s="49">
        <v>0.5</v>
      </c>
      <c r="K92" s="49"/>
      <c r="L92" s="49"/>
      <c r="M92" s="49"/>
      <c r="N92" s="50">
        <f>SUM(I92:M92)</f>
        <v>1</v>
      </c>
      <c r="O92" s="51"/>
      <c r="P92" s="52">
        <v>7.8</v>
      </c>
      <c r="Q92" s="53">
        <v>8</v>
      </c>
      <c r="R92" s="53"/>
      <c r="S92" s="53"/>
      <c r="T92" s="53"/>
      <c r="U92" s="54">
        <f>ROUND(((P92*I92)+(Q92*J92)+(R92*K92)+(S92*L92)+(T92*M92)),3)</f>
        <v>7.9</v>
      </c>
      <c r="V92" s="55">
        <f>IF(U92&gt;=8,8,U92)</f>
        <v>7.9</v>
      </c>
      <c r="W92" s="57"/>
      <c r="X92" s="57"/>
      <c r="Y92" s="57"/>
      <c r="Z92" s="57"/>
      <c r="AA92" s="57"/>
      <c r="AB92" s="476">
        <f>(((((W92*I92)+(X92*J92)+(Y92*K92)+(Z92*L92)+(AA92*M92))/$L$2)))</f>
        <v>0</v>
      </c>
      <c r="AC92" s="536">
        <f>12*AB92</f>
        <v>0</v>
      </c>
      <c r="AD92" s="488">
        <f>IF(AC92&gt;=12,12,AC92)</f>
        <v>0</v>
      </c>
      <c r="AE92" s="59"/>
      <c r="AF92" s="59">
        <v>0.3</v>
      </c>
      <c r="AG92" s="263">
        <v>19.8</v>
      </c>
      <c r="AH92" s="60">
        <f>V92+AD92+AG92+AE92+AF92</f>
        <v>28.000000000000004</v>
      </c>
      <c r="AI92" s="55">
        <f>IF(AH92&gt;=40,40,AH92)</f>
        <v>28.000000000000004</v>
      </c>
      <c r="AJ92" s="61"/>
      <c r="AK92" s="62"/>
      <c r="AL92" s="63"/>
      <c r="AM92" s="64">
        <f>100%+AL92</f>
        <v>1</v>
      </c>
      <c r="AN92" s="65">
        <f>ROUNDUP((($E$2*AM92-$AN$4)*AJ92+$AN$4),-3)</f>
        <v>0</v>
      </c>
      <c r="AO92" s="66"/>
    </row>
    <row r="93" spans="1:41" s="22" customFormat="1" ht="48.75" customHeight="1" x14ac:dyDescent="0.15">
      <c r="A93" s="43"/>
      <c r="B93" s="256" t="s">
        <v>1376</v>
      </c>
      <c r="C93" s="495" t="s">
        <v>1369</v>
      </c>
      <c r="D93" s="45"/>
      <c r="E93" s="45"/>
      <c r="F93" s="45"/>
      <c r="G93" s="46"/>
      <c r="H93" s="47"/>
      <c r="I93" s="48">
        <v>0.6</v>
      </c>
      <c r="J93" s="49">
        <v>0.4</v>
      </c>
      <c r="K93" s="49"/>
      <c r="L93" s="217"/>
      <c r="M93" s="49"/>
      <c r="N93" s="50">
        <f>SUM(I93:M93)</f>
        <v>1</v>
      </c>
      <c r="O93" s="51"/>
      <c r="P93" s="52">
        <v>8</v>
      </c>
      <c r="Q93" s="53">
        <v>8</v>
      </c>
      <c r="R93" s="53">
        <v>8</v>
      </c>
      <c r="S93" s="53"/>
      <c r="T93" s="53"/>
      <c r="U93" s="54">
        <f>ROUND(((P93*I93)+(Q93*J93)+(R93*K93)+(S93*L93)+(T93*M93)),3)</f>
        <v>8</v>
      </c>
      <c r="V93" s="55">
        <f>IF(U93&gt;=8,8,U93)</f>
        <v>8</v>
      </c>
      <c r="W93" s="57"/>
      <c r="X93" s="57"/>
      <c r="Y93" s="57"/>
      <c r="Z93" s="57"/>
      <c r="AA93" s="57"/>
      <c r="AB93" s="476">
        <f>(((((W93*I93)+(X93*J93)+(Y93*K93)+(Z93*L93)+(AA93*M93))/$L$2)))</f>
        <v>0</v>
      </c>
      <c r="AC93" s="536">
        <f>12*AB93</f>
        <v>0</v>
      </c>
      <c r="AD93" s="488">
        <f>IF(AC93&gt;=12,12,AC93)</f>
        <v>0</v>
      </c>
      <c r="AE93" s="182"/>
      <c r="AF93" s="59">
        <v>0.3</v>
      </c>
      <c r="AG93" s="263">
        <v>19.8</v>
      </c>
      <c r="AH93" s="60">
        <f>V93+AD93+AG93+AE93+AF93</f>
        <v>28.1</v>
      </c>
      <c r="AI93" s="55">
        <f>IF(AH93&gt;=40,40,AH93)</f>
        <v>28.1</v>
      </c>
      <c r="AJ93" s="61"/>
      <c r="AK93" s="62"/>
      <c r="AL93" s="63"/>
      <c r="AM93" s="64">
        <f>100%+AL93</f>
        <v>1</v>
      </c>
      <c r="AN93" s="65">
        <f>ROUNDUP((($E$2*AM93-$AN$4)*AJ93+$AN$4),-3)</f>
        <v>0</v>
      </c>
      <c r="AO93" s="66"/>
    </row>
    <row r="94" spans="1:41" s="22" customFormat="1" ht="26.25" customHeight="1" x14ac:dyDescent="0.15">
      <c r="A94" s="177"/>
      <c r="B94" s="241"/>
      <c r="C94" s="843" t="s">
        <v>1171</v>
      </c>
      <c r="D94" s="844"/>
      <c r="E94" s="844"/>
      <c r="F94" s="845"/>
      <c r="G94" s="46"/>
      <c r="H94" s="47"/>
      <c r="I94" s="172"/>
      <c r="J94" s="217"/>
      <c r="K94" s="217"/>
      <c r="L94" s="217"/>
      <c r="M94" s="217"/>
      <c r="N94" s="50"/>
      <c r="O94" s="51"/>
      <c r="P94" s="234">
        <v>88</v>
      </c>
      <c r="Q94" s="53">
        <v>88</v>
      </c>
      <c r="R94" s="53"/>
      <c r="S94" s="54"/>
      <c r="T94" s="54"/>
      <c r="U94" s="496">
        <f>(I93*P94)+(J93*Q94)+(K93*R94)+(L93*S94)</f>
        <v>88</v>
      </c>
      <c r="V94" s="55"/>
      <c r="W94" s="57"/>
      <c r="X94" s="57"/>
      <c r="Y94" s="57"/>
      <c r="Z94" s="57"/>
      <c r="AA94" s="57"/>
      <c r="AB94" s="476"/>
      <c r="AC94" s="536"/>
      <c r="AD94" s="478"/>
      <c r="AE94" s="59"/>
      <c r="AF94" s="59"/>
      <c r="AG94" s="263"/>
      <c r="AH94" s="60"/>
      <c r="AI94" s="55"/>
      <c r="AJ94" s="61"/>
      <c r="AK94" s="62"/>
      <c r="AL94" s="63"/>
      <c r="AM94" s="64"/>
      <c r="AN94" s="65"/>
      <c r="AO94" s="66"/>
    </row>
    <row r="95" spans="1:41" s="22" customFormat="1" ht="48.75" customHeight="1" x14ac:dyDescent="0.15">
      <c r="A95" s="43"/>
      <c r="B95" s="44"/>
      <c r="C95" s="80"/>
      <c r="D95" s="117"/>
      <c r="E95" s="80" t="s">
        <v>1365</v>
      </c>
      <c r="F95" s="638"/>
      <c r="G95" s="46"/>
      <c r="H95" s="47"/>
      <c r="I95" s="48"/>
      <c r="J95" s="49"/>
      <c r="K95" s="49"/>
      <c r="L95" s="49"/>
      <c r="M95" s="49"/>
      <c r="N95" s="50"/>
      <c r="O95" s="51"/>
      <c r="P95" s="52"/>
      <c r="Q95" s="53"/>
      <c r="R95" s="53"/>
      <c r="S95" s="53"/>
      <c r="T95" s="53"/>
      <c r="U95" s="54"/>
      <c r="V95" s="55"/>
      <c r="W95" s="57"/>
      <c r="X95" s="57"/>
      <c r="Y95" s="57"/>
      <c r="Z95" s="57"/>
      <c r="AA95" s="57"/>
      <c r="AB95" s="551"/>
      <c r="AC95" s="536"/>
      <c r="AD95" s="488"/>
      <c r="AE95" s="59"/>
      <c r="AF95" s="59"/>
      <c r="AG95" s="263"/>
      <c r="AH95" s="60"/>
      <c r="AI95" s="55"/>
      <c r="AJ95" s="61"/>
      <c r="AK95" s="62"/>
      <c r="AL95" s="63"/>
      <c r="AM95" s="64"/>
      <c r="AN95" s="65"/>
      <c r="AO95" s="66"/>
    </row>
    <row r="96" spans="1:41" s="22" customFormat="1" ht="48" customHeight="1" x14ac:dyDescent="0.15">
      <c r="A96" s="43"/>
      <c r="B96" s="44"/>
      <c r="C96" s="80"/>
      <c r="D96" s="45"/>
      <c r="E96" s="220"/>
      <c r="F96" s="117"/>
      <c r="G96" s="46"/>
      <c r="H96" s="47"/>
      <c r="I96" s="48"/>
      <c r="J96" s="49"/>
      <c r="K96" s="49"/>
      <c r="L96" s="49"/>
      <c r="M96" s="49"/>
      <c r="N96" s="50"/>
      <c r="O96" s="51"/>
      <c r="P96" s="52"/>
      <c r="Q96" s="53"/>
      <c r="R96" s="53"/>
      <c r="S96" s="53"/>
      <c r="T96" s="53"/>
      <c r="U96" s="54"/>
      <c r="V96" s="55"/>
      <c r="W96" s="57"/>
      <c r="X96" s="57"/>
      <c r="Y96" s="57"/>
      <c r="Z96" s="57"/>
      <c r="AA96" s="57"/>
      <c r="AB96" s="551"/>
      <c r="AC96" s="536"/>
      <c r="AD96" s="488"/>
      <c r="AE96" s="59"/>
      <c r="AF96" s="59"/>
      <c r="AG96" s="263"/>
      <c r="AH96" s="60"/>
      <c r="AI96" s="55"/>
      <c r="AJ96" s="61"/>
      <c r="AK96" s="62"/>
      <c r="AL96" s="63"/>
      <c r="AM96" s="64"/>
      <c r="AN96" s="65"/>
      <c r="AO96" s="66"/>
    </row>
    <row r="97" spans="1:41" s="22" customFormat="1" ht="26.25" customHeight="1" x14ac:dyDescent="0.15">
      <c r="A97" s="43"/>
      <c r="B97" s="44"/>
      <c r="C97" s="80"/>
      <c r="D97" s="45"/>
      <c r="E97" s="220"/>
      <c r="F97" s="117"/>
      <c r="G97" s="46"/>
      <c r="H97" s="47"/>
      <c r="I97" s="48"/>
      <c r="J97" s="49"/>
      <c r="K97" s="49"/>
      <c r="L97" s="49"/>
      <c r="M97" s="49"/>
      <c r="N97" s="50"/>
      <c r="O97" s="51"/>
      <c r="P97" s="52"/>
      <c r="Q97" s="53"/>
      <c r="R97" s="53"/>
      <c r="S97" s="53"/>
      <c r="T97" s="53"/>
      <c r="U97" s="54"/>
      <c r="V97" s="55"/>
      <c r="W97" s="57"/>
      <c r="X97" s="57"/>
      <c r="Y97" s="57"/>
      <c r="Z97" s="57"/>
      <c r="AA97" s="57"/>
      <c r="AB97" s="551"/>
      <c r="AC97" s="536"/>
      <c r="AD97" s="488"/>
      <c r="AE97" s="59"/>
      <c r="AF97" s="59"/>
      <c r="AG97" s="263"/>
      <c r="AH97" s="60"/>
      <c r="AI97" s="55"/>
      <c r="AJ97" s="61"/>
      <c r="AK97" s="62"/>
      <c r="AL97" s="63"/>
      <c r="AM97" s="64"/>
      <c r="AN97" s="65"/>
      <c r="AO97" s="66"/>
    </row>
    <row r="98" spans="1:41" s="22" customFormat="1" ht="48" customHeight="1" x14ac:dyDescent="0.15">
      <c r="A98" s="43"/>
      <c r="B98" s="44"/>
      <c r="C98" s="80"/>
      <c r="D98" s="45"/>
      <c r="E98" s="220"/>
      <c r="F98" s="117"/>
      <c r="G98" s="46"/>
      <c r="H98" s="47"/>
      <c r="I98" s="48"/>
      <c r="J98" s="49"/>
      <c r="K98" s="49"/>
      <c r="L98" s="49"/>
      <c r="M98" s="49"/>
      <c r="N98" s="50"/>
      <c r="O98" s="51"/>
      <c r="P98" s="52"/>
      <c r="Q98" s="53"/>
      <c r="R98" s="53"/>
      <c r="S98" s="53"/>
      <c r="T98" s="53"/>
      <c r="U98" s="54"/>
      <c r="V98" s="55"/>
      <c r="W98" s="57"/>
      <c r="X98" s="57"/>
      <c r="Y98" s="57"/>
      <c r="Z98" s="57"/>
      <c r="AA98" s="57"/>
      <c r="AB98" s="551"/>
      <c r="AC98" s="536"/>
      <c r="AD98" s="488"/>
      <c r="AE98" s="59"/>
      <c r="AF98" s="59"/>
      <c r="AG98" s="263"/>
      <c r="AH98" s="60"/>
      <c r="AI98" s="55"/>
      <c r="AJ98" s="61"/>
      <c r="AK98" s="62"/>
      <c r="AL98" s="63"/>
      <c r="AM98" s="64"/>
      <c r="AN98" s="65"/>
      <c r="AO98" s="66"/>
    </row>
    <row r="99" spans="1:41" s="22" customFormat="1" ht="58.5" customHeight="1" x14ac:dyDescent="0.15">
      <c r="A99" s="43"/>
      <c r="B99" s="44"/>
      <c r="C99" s="80"/>
      <c r="D99" s="45"/>
      <c r="E99" s="220"/>
      <c r="F99" s="117"/>
      <c r="G99" s="46"/>
      <c r="H99" s="47"/>
      <c r="I99" s="48"/>
      <c r="J99" s="49"/>
      <c r="K99" s="49"/>
      <c r="L99" s="49"/>
      <c r="M99" s="49"/>
      <c r="N99" s="50"/>
      <c r="O99" s="51"/>
      <c r="P99" s="52"/>
      <c r="Q99" s="53"/>
      <c r="R99" s="53"/>
      <c r="S99" s="53"/>
      <c r="T99" s="53"/>
      <c r="U99" s="54"/>
      <c r="V99" s="55"/>
      <c r="W99" s="57"/>
      <c r="X99" s="57"/>
      <c r="Y99" s="57"/>
      <c r="Z99" s="57"/>
      <c r="AA99" s="57"/>
      <c r="AB99" s="551"/>
      <c r="AC99" s="536"/>
      <c r="AD99" s="488"/>
      <c r="AE99" s="59"/>
      <c r="AF99" s="59"/>
      <c r="AG99" s="263"/>
      <c r="AH99" s="60"/>
      <c r="AI99" s="55"/>
      <c r="AJ99" s="61"/>
      <c r="AK99" s="62"/>
      <c r="AL99" s="63"/>
      <c r="AM99" s="64"/>
      <c r="AN99" s="65"/>
      <c r="AO99" s="66"/>
    </row>
    <row r="100" spans="1:41" s="22" customFormat="1" ht="48.75" customHeight="1" x14ac:dyDescent="0.15">
      <c r="A100" s="43"/>
      <c r="B100" s="44"/>
      <c r="C100" s="80"/>
      <c r="D100" s="45"/>
      <c r="E100" s="220"/>
      <c r="F100" s="117"/>
      <c r="G100" s="46"/>
      <c r="H100" s="47"/>
      <c r="I100" s="48"/>
      <c r="J100" s="49"/>
      <c r="K100" s="49"/>
      <c r="L100" s="49"/>
      <c r="M100" s="49"/>
      <c r="N100" s="50"/>
      <c r="O100" s="51"/>
      <c r="P100" s="52"/>
      <c r="Q100" s="53"/>
      <c r="R100" s="53"/>
      <c r="S100" s="53"/>
      <c r="T100" s="53"/>
      <c r="U100" s="54"/>
      <c r="V100" s="55"/>
      <c r="W100" s="57"/>
      <c r="X100" s="57"/>
      <c r="Y100" s="57"/>
      <c r="Z100" s="57"/>
      <c r="AA100" s="57"/>
      <c r="AB100" s="551"/>
      <c r="AC100" s="536"/>
      <c r="AD100" s="488"/>
      <c r="AE100" s="59"/>
      <c r="AF100" s="59"/>
      <c r="AG100" s="263"/>
      <c r="AH100" s="60"/>
      <c r="AI100" s="55"/>
      <c r="AJ100" s="61"/>
      <c r="AK100" s="62"/>
      <c r="AL100" s="63"/>
      <c r="AM100" s="64"/>
      <c r="AN100" s="65"/>
      <c r="AO100" s="66"/>
    </row>
    <row r="101" spans="1:41" s="22" customFormat="1" ht="48.75" customHeight="1" x14ac:dyDescent="0.15">
      <c r="A101" s="43"/>
      <c r="B101" s="44"/>
      <c r="C101" s="80"/>
      <c r="D101" s="45"/>
      <c r="E101" s="220"/>
      <c r="F101" s="117"/>
      <c r="G101" s="46"/>
      <c r="H101" s="47"/>
      <c r="I101" s="48"/>
      <c r="J101" s="49"/>
      <c r="K101" s="49"/>
      <c r="L101" s="49"/>
      <c r="M101" s="49"/>
      <c r="N101" s="50"/>
      <c r="O101" s="51"/>
      <c r="P101" s="52"/>
      <c r="Q101" s="53"/>
      <c r="R101" s="53"/>
      <c r="S101" s="53"/>
      <c r="T101" s="53"/>
      <c r="U101" s="54"/>
      <c r="V101" s="55"/>
      <c r="W101" s="57"/>
      <c r="X101" s="57"/>
      <c r="Y101" s="57"/>
      <c r="Z101" s="57"/>
      <c r="AA101" s="57"/>
      <c r="AB101" s="551"/>
      <c r="AC101" s="536"/>
      <c r="AD101" s="488"/>
      <c r="AE101" s="59"/>
      <c r="AF101" s="59"/>
      <c r="AG101" s="263"/>
      <c r="AH101" s="60"/>
      <c r="AI101" s="55"/>
      <c r="AJ101" s="61"/>
      <c r="AK101" s="62"/>
      <c r="AL101" s="63"/>
      <c r="AM101" s="64"/>
      <c r="AN101" s="65"/>
      <c r="AO101" s="66"/>
    </row>
    <row r="102" spans="1:41" s="22" customFormat="1" ht="58.5" customHeight="1" x14ac:dyDescent="0.15">
      <c r="A102" s="43"/>
      <c r="B102" s="44"/>
      <c r="C102" s="80"/>
      <c r="D102" s="45"/>
      <c r="E102" s="220"/>
      <c r="F102" s="117"/>
      <c r="G102" s="46"/>
      <c r="H102" s="47"/>
      <c r="I102" s="48"/>
      <c r="J102" s="49"/>
      <c r="K102" s="49"/>
      <c r="L102" s="49"/>
      <c r="M102" s="49"/>
      <c r="N102" s="50"/>
      <c r="O102" s="51"/>
      <c r="P102" s="52"/>
      <c r="Q102" s="53"/>
      <c r="R102" s="53"/>
      <c r="S102" s="53"/>
      <c r="T102" s="53"/>
      <c r="U102" s="54"/>
      <c r="V102" s="55"/>
      <c r="W102" s="57"/>
      <c r="X102" s="57"/>
      <c r="Y102" s="57"/>
      <c r="Z102" s="57"/>
      <c r="AA102" s="57"/>
      <c r="AB102" s="551"/>
      <c r="AC102" s="536"/>
      <c r="AD102" s="488"/>
      <c r="AE102" s="59"/>
      <c r="AF102" s="59"/>
      <c r="AG102" s="263"/>
      <c r="AH102" s="60"/>
      <c r="AI102" s="55"/>
      <c r="AJ102" s="61"/>
      <c r="AK102" s="62"/>
      <c r="AL102" s="63"/>
      <c r="AM102" s="64"/>
      <c r="AN102" s="65"/>
      <c r="AO102" s="66"/>
    </row>
    <row r="103" spans="1:41" s="22" customFormat="1" ht="58.5" customHeight="1" x14ac:dyDescent="0.15">
      <c r="A103" s="43"/>
      <c r="B103" s="44"/>
      <c r="C103" s="80"/>
      <c r="D103" s="67"/>
      <c r="E103" s="220"/>
      <c r="F103" s="117"/>
      <c r="G103" s="46"/>
      <c r="H103" s="47"/>
      <c r="I103" s="48"/>
      <c r="J103" s="49"/>
      <c r="K103" s="49"/>
      <c r="L103" s="49"/>
      <c r="M103" s="49"/>
      <c r="N103" s="50"/>
      <c r="O103" s="51"/>
      <c r="P103" s="52"/>
      <c r="Q103" s="53"/>
      <c r="R103" s="53"/>
      <c r="S103" s="53"/>
      <c r="T103" s="53"/>
      <c r="U103" s="54"/>
      <c r="V103" s="55"/>
      <c r="W103" s="57"/>
      <c r="X103" s="57"/>
      <c r="Y103" s="57"/>
      <c r="Z103" s="57"/>
      <c r="AA103" s="57"/>
      <c r="AB103" s="551"/>
      <c r="AC103" s="536"/>
      <c r="AD103" s="488"/>
      <c r="AE103" s="59"/>
      <c r="AF103" s="59"/>
      <c r="AG103" s="263"/>
      <c r="AH103" s="60"/>
      <c r="AI103" s="55"/>
      <c r="AJ103" s="61"/>
      <c r="AK103" s="62"/>
      <c r="AL103" s="63"/>
      <c r="AM103" s="64"/>
      <c r="AN103" s="65"/>
      <c r="AO103" s="66"/>
    </row>
    <row r="104" spans="1:41" s="22" customFormat="1" ht="60" customHeight="1" x14ac:dyDescent="0.15">
      <c r="A104" s="43"/>
      <c r="B104" s="44"/>
      <c r="C104" s="80"/>
      <c r="D104" s="67"/>
      <c r="E104" s="220"/>
      <c r="F104" s="117"/>
      <c r="G104" s="46"/>
      <c r="H104" s="47"/>
      <c r="I104" s="48"/>
      <c r="J104" s="49"/>
      <c r="K104" s="49"/>
      <c r="L104" s="49"/>
      <c r="M104" s="49"/>
      <c r="N104" s="50"/>
      <c r="O104" s="51"/>
      <c r="P104" s="52"/>
      <c r="Q104" s="53"/>
      <c r="R104" s="53"/>
      <c r="S104" s="53"/>
      <c r="T104" s="53"/>
      <c r="U104" s="54"/>
      <c r="V104" s="55"/>
      <c r="W104" s="57"/>
      <c r="X104" s="57"/>
      <c r="Y104" s="57"/>
      <c r="Z104" s="57"/>
      <c r="AA104" s="57"/>
      <c r="AB104" s="551"/>
      <c r="AC104" s="536"/>
      <c r="AD104" s="488"/>
      <c r="AE104" s="59"/>
      <c r="AF104" s="59"/>
      <c r="AG104" s="263"/>
      <c r="AH104" s="60"/>
      <c r="AI104" s="55"/>
      <c r="AJ104" s="61"/>
      <c r="AK104" s="62"/>
      <c r="AL104" s="63"/>
      <c r="AM104" s="64"/>
      <c r="AN104" s="65"/>
      <c r="AO104" s="66"/>
    </row>
    <row r="105" spans="1:41" s="22" customFormat="1" ht="48" customHeight="1" x14ac:dyDescent="0.15">
      <c r="A105" s="43"/>
      <c r="B105" s="44"/>
      <c r="C105" s="80"/>
      <c r="D105" s="67"/>
      <c r="E105" s="220"/>
      <c r="F105" s="117"/>
      <c r="G105" s="46"/>
      <c r="H105" s="47"/>
      <c r="I105" s="48"/>
      <c r="J105" s="49"/>
      <c r="K105" s="49"/>
      <c r="L105" s="49"/>
      <c r="M105" s="49"/>
      <c r="N105" s="50"/>
      <c r="O105" s="51"/>
      <c r="P105" s="52"/>
      <c r="Q105" s="53"/>
      <c r="R105" s="53"/>
      <c r="S105" s="53"/>
      <c r="T105" s="53"/>
      <c r="U105" s="54"/>
      <c r="V105" s="55"/>
      <c r="W105" s="57"/>
      <c r="X105" s="57"/>
      <c r="Y105" s="57"/>
      <c r="Z105" s="57"/>
      <c r="AA105" s="57"/>
      <c r="AB105" s="551"/>
      <c r="AC105" s="536"/>
      <c r="AD105" s="488"/>
      <c r="AE105" s="59"/>
      <c r="AF105" s="59"/>
      <c r="AG105" s="263"/>
      <c r="AH105" s="60"/>
      <c r="AI105" s="55"/>
      <c r="AJ105" s="61"/>
      <c r="AK105" s="62"/>
      <c r="AL105" s="63"/>
      <c r="AM105" s="64"/>
      <c r="AN105" s="65"/>
      <c r="AO105" s="66"/>
    </row>
    <row r="106" spans="1:41" s="22" customFormat="1" ht="48.75" customHeight="1" x14ac:dyDescent="0.15">
      <c r="A106" s="43"/>
      <c r="B106" s="44"/>
      <c r="C106" s="80"/>
      <c r="D106" s="67"/>
      <c r="E106" s="220"/>
      <c r="F106" s="117"/>
      <c r="G106" s="46"/>
      <c r="H106" s="47"/>
      <c r="I106" s="48"/>
      <c r="J106" s="49"/>
      <c r="K106" s="49"/>
      <c r="L106" s="49"/>
      <c r="M106" s="49"/>
      <c r="N106" s="50"/>
      <c r="O106" s="51"/>
      <c r="P106" s="52"/>
      <c r="Q106" s="53"/>
      <c r="R106" s="53"/>
      <c r="S106" s="53"/>
      <c r="T106" s="53"/>
      <c r="U106" s="54"/>
      <c r="V106" s="55"/>
      <c r="W106" s="57"/>
      <c r="X106" s="57"/>
      <c r="Y106" s="57"/>
      <c r="Z106" s="57"/>
      <c r="AA106" s="57"/>
      <c r="AB106" s="551"/>
      <c r="AC106" s="536"/>
      <c r="AD106" s="488"/>
      <c r="AE106" s="59"/>
      <c r="AF106" s="59"/>
      <c r="AG106" s="263"/>
      <c r="AH106" s="60"/>
      <c r="AI106" s="55"/>
      <c r="AJ106" s="61"/>
      <c r="AK106" s="62"/>
      <c r="AL106" s="63"/>
      <c r="AM106" s="64"/>
      <c r="AN106" s="65"/>
      <c r="AO106" s="66"/>
    </row>
    <row r="107" spans="1:41" s="22" customFormat="1" ht="59.25" customHeight="1" x14ac:dyDescent="0.15">
      <c r="A107" s="43"/>
      <c r="B107" s="44"/>
      <c r="C107" s="80"/>
      <c r="D107" s="67"/>
      <c r="E107" s="220"/>
      <c r="F107" s="117"/>
      <c r="G107" s="46"/>
      <c r="H107" s="47"/>
      <c r="I107" s="48"/>
      <c r="J107" s="49"/>
      <c r="K107" s="49"/>
      <c r="L107" s="49"/>
      <c r="M107" s="49"/>
      <c r="N107" s="50"/>
      <c r="O107" s="51"/>
      <c r="P107" s="52"/>
      <c r="Q107" s="53"/>
      <c r="R107" s="53"/>
      <c r="S107" s="53"/>
      <c r="T107" s="53"/>
      <c r="U107" s="54"/>
      <c r="V107" s="55"/>
      <c r="W107" s="57"/>
      <c r="X107" s="57"/>
      <c r="Y107" s="57"/>
      <c r="Z107" s="57"/>
      <c r="AA107" s="57"/>
      <c r="AB107" s="551"/>
      <c r="AC107" s="536"/>
      <c r="AD107" s="488"/>
      <c r="AE107" s="59"/>
      <c r="AF107" s="59"/>
      <c r="AG107" s="263"/>
      <c r="AH107" s="60"/>
      <c r="AI107" s="55"/>
      <c r="AJ107" s="61"/>
      <c r="AK107" s="62"/>
      <c r="AL107" s="63"/>
      <c r="AM107" s="64"/>
      <c r="AN107" s="65"/>
      <c r="AO107" s="66"/>
    </row>
    <row r="108" spans="1:41" s="22" customFormat="1" ht="48" customHeight="1" x14ac:dyDescent="0.15">
      <c r="A108" s="43"/>
      <c r="B108" s="44"/>
      <c r="C108" s="80"/>
      <c r="D108" s="67"/>
      <c r="E108" s="220"/>
      <c r="F108" s="117"/>
      <c r="G108" s="46"/>
      <c r="H108" s="47"/>
      <c r="I108" s="48"/>
      <c r="J108" s="49"/>
      <c r="K108" s="49"/>
      <c r="L108" s="49"/>
      <c r="M108" s="49"/>
      <c r="N108" s="50"/>
      <c r="O108" s="51"/>
      <c r="P108" s="52"/>
      <c r="Q108" s="53"/>
      <c r="R108" s="53"/>
      <c r="S108" s="53"/>
      <c r="T108" s="53"/>
      <c r="U108" s="54"/>
      <c r="V108" s="55"/>
      <c r="W108" s="57"/>
      <c r="X108" s="57"/>
      <c r="Y108" s="57"/>
      <c r="Z108" s="57"/>
      <c r="AA108" s="57"/>
      <c r="AB108" s="551"/>
      <c r="AC108" s="536"/>
      <c r="AD108" s="488"/>
      <c r="AE108" s="59"/>
      <c r="AF108" s="59"/>
      <c r="AG108" s="263"/>
      <c r="AH108" s="60"/>
      <c r="AI108" s="55"/>
      <c r="AJ108" s="61"/>
      <c r="AK108" s="62"/>
      <c r="AL108" s="63"/>
      <c r="AM108" s="64"/>
      <c r="AN108" s="65"/>
      <c r="AO108" s="66"/>
    </row>
    <row r="109" spans="1:41" s="22" customFormat="1" ht="48" customHeight="1" x14ac:dyDescent="0.15">
      <c r="A109" s="43"/>
      <c r="B109" s="44"/>
      <c r="C109" s="80"/>
      <c r="D109" s="67"/>
      <c r="E109" s="220"/>
      <c r="F109" s="117"/>
      <c r="G109" s="46"/>
      <c r="H109" s="47"/>
      <c r="I109" s="48"/>
      <c r="J109" s="49"/>
      <c r="K109" s="49"/>
      <c r="L109" s="49"/>
      <c r="M109" s="49"/>
      <c r="N109" s="50"/>
      <c r="O109" s="51"/>
      <c r="P109" s="52"/>
      <c r="Q109" s="53"/>
      <c r="R109" s="53"/>
      <c r="S109" s="53"/>
      <c r="T109" s="53"/>
      <c r="U109" s="54"/>
      <c r="V109" s="55"/>
      <c r="W109" s="57"/>
      <c r="X109" s="57"/>
      <c r="Y109" s="57"/>
      <c r="Z109" s="57"/>
      <c r="AA109" s="57"/>
      <c r="AB109" s="551"/>
      <c r="AC109" s="536"/>
      <c r="AD109" s="488"/>
      <c r="AE109" s="59"/>
      <c r="AF109" s="59"/>
      <c r="AG109" s="263"/>
      <c r="AH109" s="60"/>
      <c r="AI109" s="55"/>
      <c r="AJ109" s="61"/>
      <c r="AK109" s="62"/>
      <c r="AL109" s="63"/>
      <c r="AM109" s="64"/>
      <c r="AN109" s="65"/>
      <c r="AO109" s="66"/>
    </row>
    <row r="110" spans="1:41" s="22" customFormat="1" ht="60" customHeight="1" x14ac:dyDescent="0.15">
      <c r="A110" s="43"/>
      <c r="B110" s="44"/>
      <c r="C110" s="80"/>
      <c r="D110" s="67"/>
      <c r="E110" s="220"/>
      <c r="F110" s="117"/>
      <c r="G110" s="46"/>
      <c r="H110" s="47"/>
      <c r="I110" s="48"/>
      <c r="J110" s="49"/>
      <c r="K110" s="49"/>
      <c r="L110" s="49"/>
      <c r="M110" s="49"/>
      <c r="N110" s="50"/>
      <c r="O110" s="51"/>
      <c r="P110" s="52"/>
      <c r="Q110" s="53"/>
      <c r="R110" s="53"/>
      <c r="S110" s="53"/>
      <c r="T110" s="53"/>
      <c r="U110" s="54"/>
      <c r="V110" s="55"/>
      <c r="W110" s="57"/>
      <c r="X110" s="57"/>
      <c r="Y110" s="57"/>
      <c r="Z110" s="57"/>
      <c r="AA110" s="57"/>
      <c r="AB110" s="551"/>
      <c r="AC110" s="536"/>
      <c r="AD110" s="488"/>
      <c r="AE110" s="59"/>
      <c r="AF110" s="59"/>
      <c r="AG110" s="263"/>
      <c r="AH110" s="60"/>
      <c r="AI110" s="55"/>
      <c r="AJ110" s="61"/>
      <c r="AK110" s="62"/>
      <c r="AL110" s="63"/>
      <c r="AM110" s="64"/>
      <c r="AN110" s="65"/>
      <c r="AO110" s="66"/>
    </row>
    <row r="111" spans="1:41" s="22" customFormat="1" ht="58.5" customHeight="1" x14ac:dyDescent="0.15">
      <c r="A111" s="43"/>
      <c r="B111" s="44"/>
      <c r="C111" s="80"/>
      <c r="D111" s="67"/>
      <c r="E111" s="220"/>
      <c r="F111" s="117"/>
      <c r="G111" s="46"/>
      <c r="H111" s="47"/>
      <c r="I111" s="48"/>
      <c r="J111" s="49"/>
      <c r="K111" s="49"/>
      <c r="L111" s="49"/>
      <c r="M111" s="49"/>
      <c r="N111" s="50"/>
      <c r="O111" s="51"/>
      <c r="P111" s="52"/>
      <c r="Q111" s="53"/>
      <c r="R111" s="53"/>
      <c r="S111" s="53"/>
      <c r="T111" s="53"/>
      <c r="U111" s="54"/>
      <c r="V111" s="55"/>
      <c r="W111" s="57"/>
      <c r="X111" s="57"/>
      <c r="Y111" s="57"/>
      <c r="Z111" s="57"/>
      <c r="AA111" s="57"/>
      <c r="AB111" s="551"/>
      <c r="AC111" s="536"/>
      <c r="AD111" s="488"/>
      <c r="AE111" s="59"/>
      <c r="AF111" s="59"/>
      <c r="AG111" s="263"/>
      <c r="AH111" s="60"/>
      <c r="AI111" s="55"/>
      <c r="AJ111" s="61"/>
      <c r="AK111" s="62"/>
      <c r="AL111" s="63"/>
      <c r="AM111" s="64"/>
      <c r="AN111" s="65"/>
      <c r="AO111" s="66"/>
    </row>
    <row r="112" spans="1:41" s="22" customFormat="1" ht="60" customHeight="1" x14ac:dyDescent="0.15">
      <c r="A112" s="43"/>
      <c r="B112" s="44"/>
      <c r="C112" s="80"/>
      <c r="D112" s="67"/>
      <c r="E112" s="220"/>
      <c r="F112" s="117"/>
      <c r="G112" s="46"/>
      <c r="H112" s="47"/>
      <c r="I112" s="48"/>
      <c r="J112" s="49"/>
      <c r="K112" s="49"/>
      <c r="L112" s="49"/>
      <c r="M112" s="49"/>
      <c r="N112" s="50"/>
      <c r="O112" s="51"/>
      <c r="P112" s="52"/>
      <c r="Q112" s="53"/>
      <c r="R112" s="53"/>
      <c r="S112" s="53"/>
      <c r="T112" s="53"/>
      <c r="U112" s="54"/>
      <c r="V112" s="55"/>
      <c r="W112" s="57"/>
      <c r="X112" s="57"/>
      <c r="Y112" s="57"/>
      <c r="Z112" s="57"/>
      <c r="AA112" s="57"/>
      <c r="AB112" s="551"/>
      <c r="AC112" s="536"/>
      <c r="AD112" s="488"/>
      <c r="AE112" s="59"/>
      <c r="AF112" s="59"/>
      <c r="AG112" s="263"/>
      <c r="AH112" s="60"/>
      <c r="AI112" s="55"/>
      <c r="AJ112" s="61"/>
      <c r="AK112" s="62"/>
      <c r="AL112" s="63"/>
      <c r="AM112" s="64"/>
      <c r="AN112" s="65"/>
      <c r="AO112" s="66"/>
    </row>
    <row r="113" spans="1:41" s="22" customFormat="1" ht="48.75" customHeight="1" x14ac:dyDescent="0.15">
      <c r="A113" s="43"/>
      <c r="B113" s="44"/>
      <c r="C113" s="80"/>
      <c r="D113" s="67"/>
      <c r="E113" s="220"/>
      <c r="F113" s="117"/>
      <c r="G113" s="46"/>
      <c r="H113" s="47"/>
      <c r="I113" s="48"/>
      <c r="J113" s="49"/>
      <c r="K113" s="49"/>
      <c r="L113" s="49"/>
      <c r="M113" s="49"/>
      <c r="N113" s="50"/>
      <c r="O113" s="51"/>
      <c r="P113" s="52"/>
      <c r="Q113" s="53"/>
      <c r="R113" s="53"/>
      <c r="S113" s="53"/>
      <c r="T113" s="53"/>
      <c r="U113" s="54"/>
      <c r="V113" s="55"/>
      <c r="W113" s="57"/>
      <c r="X113" s="57"/>
      <c r="Y113" s="57"/>
      <c r="Z113" s="57"/>
      <c r="AA113" s="57"/>
      <c r="AB113" s="551"/>
      <c r="AC113" s="536"/>
      <c r="AD113" s="488"/>
      <c r="AE113" s="59"/>
      <c r="AF113" s="59"/>
      <c r="AG113" s="263"/>
      <c r="AH113" s="60"/>
      <c r="AI113" s="55"/>
      <c r="AJ113" s="61"/>
      <c r="AK113" s="62"/>
      <c r="AL113" s="63"/>
      <c r="AM113" s="64"/>
      <c r="AN113" s="65"/>
      <c r="AO113" s="66"/>
    </row>
    <row r="114" spans="1:41" s="22" customFormat="1" ht="58.5" customHeight="1" x14ac:dyDescent="0.15">
      <c r="A114" s="43"/>
      <c r="B114" s="44"/>
      <c r="C114" s="80"/>
      <c r="D114" s="67"/>
      <c r="E114" s="220"/>
      <c r="F114" s="117"/>
      <c r="G114" s="46"/>
      <c r="H114" s="47"/>
      <c r="I114" s="48"/>
      <c r="J114" s="49"/>
      <c r="K114" s="49"/>
      <c r="L114" s="49"/>
      <c r="M114" s="49"/>
      <c r="N114" s="50"/>
      <c r="O114" s="51"/>
      <c r="P114" s="52"/>
      <c r="Q114" s="53"/>
      <c r="R114" s="53"/>
      <c r="S114" s="53"/>
      <c r="T114" s="53"/>
      <c r="U114" s="54"/>
      <c r="V114" s="55"/>
      <c r="W114" s="57"/>
      <c r="X114" s="57"/>
      <c r="Y114" s="57"/>
      <c r="Z114" s="57"/>
      <c r="AA114" s="57"/>
      <c r="AB114" s="551"/>
      <c r="AC114" s="536"/>
      <c r="AD114" s="488"/>
      <c r="AE114" s="59"/>
      <c r="AF114" s="59"/>
      <c r="AG114" s="263"/>
      <c r="AH114" s="60"/>
      <c r="AI114" s="55"/>
      <c r="AJ114" s="61"/>
      <c r="AK114" s="62"/>
      <c r="AL114" s="63"/>
      <c r="AM114" s="64"/>
      <c r="AN114" s="65"/>
      <c r="AO114" s="66"/>
    </row>
    <row r="115" spans="1:41" s="22" customFormat="1" ht="52.5" customHeight="1" x14ac:dyDescent="0.15">
      <c r="A115" s="43"/>
      <c r="B115" s="44"/>
      <c r="C115" s="80"/>
      <c r="D115" s="67"/>
      <c r="E115" s="220"/>
      <c r="F115" s="117"/>
      <c r="G115" s="46"/>
      <c r="H115" s="47"/>
      <c r="I115" s="48"/>
      <c r="J115" s="49"/>
      <c r="K115" s="49"/>
      <c r="L115" s="49"/>
      <c r="M115" s="49"/>
      <c r="N115" s="50"/>
      <c r="O115" s="51"/>
      <c r="P115" s="52"/>
      <c r="Q115" s="53"/>
      <c r="R115" s="53"/>
      <c r="S115" s="53"/>
      <c r="T115" s="53"/>
      <c r="U115" s="54"/>
      <c r="V115" s="55"/>
      <c r="W115" s="57"/>
      <c r="X115" s="57"/>
      <c r="Y115" s="57"/>
      <c r="Z115" s="57"/>
      <c r="AA115" s="57"/>
      <c r="AB115" s="551"/>
      <c r="AC115" s="536"/>
      <c r="AD115" s="488"/>
      <c r="AE115" s="59"/>
      <c r="AF115" s="59"/>
      <c r="AG115" s="263"/>
      <c r="AH115" s="60"/>
      <c r="AI115" s="55"/>
      <c r="AJ115" s="61"/>
      <c r="AK115" s="62"/>
      <c r="AL115" s="63"/>
      <c r="AM115" s="64"/>
      <c r="AN115" s="65"/>
      <c r="AO115" s="66"/>
    </row>
    <row r="116" spans="1:41" s="22" customFormat="1" ht="26.25" customHeight="1" x14ac:dyDescent="0.15">
      <c r="A116" s="43"/>
      <c r="B116" s="44"/>
      <c r="C116" s="80"/>
      <c r="D116" s="67"/>
      <c r="E116" s="220"/>
      <c r="F116" s="117"/>
      <c r="G116" s="46"/>
      <c r="H116" s="47"/>
      <c r="I116" s="48"/>
      <c r="J116" s="49"/>
      <c r="K116" s="49"/>
      <c r="L116" s="49"/>
      <c r="M116" s="49"/>
      <c r="N116" s="50"/>
      <c r="O116" s="51"/>
      <c r="P116" s="52"/>
      <c r="Q116" s="53"/>
      <c r="R116" s="53"/>
      <c r="S116" s="53"/>
      <c r="T116" s="53"/>
      <c r="U116" s="54"/>
      <c r="V116" s="55"/>
      <c r="W116" s="57"/>
      <c r="X116" s="57"/>
      <c r="Y116" s="57"/>
      <c r="Z116" s="57"/>
      <c r="AA116" s="57"/>
      <c r="AB116" s="551"/>
      <c r="AC116" s="536"/>
      <c r="AD116" s="488"/>
      <c r="AE116" s="59"/>
      <c r="AF116" s="59"/>
      <c r="AG116" s="263"/>
      <c r="AH116" s="60"/>
      <c r="AI116" s="55"/>
      <c r="AJ116" s="61"/>
      <c r="AK116" s="62"/>
      <c r="AL116" s="63"/>
      <c r="AM116" s="64"/>
      <c r="AN116" s="65"/>
      <c r="AO116" s="66"/>
    </row>
    <row r="117" spans="1:41" s="22" customFormat="1" ht="48.75" customHeight="1" x14ac:dyDescent="0.15">
      <c r="A117" s="43"/>
      <c r="B117" s="44"/>
      <c r="C117" s="80"/>
      <c r="D117" s="67"/>
      <c r="E117" s="220"/>
      <c r="F117" s="117"/>
      <c r="G117" s="46"/>
      <c r="H117" s="47"/>
      <c r="I117" s="48"/>
      <c r="J117" s="49"/>
      <c r="K117" s="49"/>
      <c r="L117" s="49"/>
      <c r="M117" s="49"/>
      <c r="N117" s="50"/>
      <c r="O117" s="51"/>
      <c r="P117" s="52"/>
      <c r="Q117" s="53"/>
      <c r="R117" s="53"/>
      <c r="S117" s="53"/>
      <c r="T117" s="53"/>
      <c r="U117" s="54"/>
      <c r="V117" s="55"/>
      <c r="W117" s="57"/>
      <c r="X117" s="57"/>
      <c r="Y117" s="57"/>
      <c r="Z117" s="57"/>
      <c r="AA117" s="57"/>
      <c r="AB117" s="551"/>
      <c r="AC117" s="536"/>
      <c r="AD117" s="488"/>
      <c r="AE117" s="59"/>
      <c r="AF117" s="59"/>
      <c r="AG117" s="263"/>
      <c r="AH117" s="60"/>
      <c r="AI117" s="55"/>
      <c r="AJ117" s="61"/>
      <c r="AK117" s="62"/>
      <c r="AL117" s="63"/>
      <c r="AM117" s="64"/>
      <c r="AN117" s="65"/>
      <c r="AO117" s="66"/>
    </row>
    <row r="118" spans="1:41" s="22" customFormat="1" ht="48.75" customHeight="1" x14ac:dyDescent="0.15">
      <c r="A118" s="43"/>
      <c r="B118" s="44"/>
      <c r="C118" s="80"/>
      <c r="D118" s="67"/>
      <c r="E118" s="220"/>
      <c r="F118" s="117"/>
      <c r="G118" s="46"/>
      <c r="H118" s="47"/>
      <c r="I118" s="48"/>
      <c r="J118" s="49"/>
      <c r="K118" s="49"/>
      <c r="L118" s="49"/>
      <c r="M118" s="49"/>
      <c r="N118" s="50"/>
      <c r="O118" s="51"/>
      <c r="P118" s="52"/>
      <c r="Q118" s="53"/>
      <c r="R118" s="53"/>
      <c r="S118" s="53"/>
      <c r="T118" s="53"/>
      <c r="U118" s="54"/>
      <c r="V118" s="55"/>
      <c r="W118" s="57"/>
      <c r="X118" s="57"/>
      <c r="Y118" s="57"/>
      <c r="Z118" s="57"/>
      <c r="AA118" s="57"/>
      <c r="AB118" s="551"/>
      <c r="AC118" s="536"/>
      <c r="AD118" s="488"/>
      <c r="AE118" s="59"/>
      <c r="AF118" s="59"/>
      <c r="AG118" s="263"/>
      <c r="AH118" s="60"/>
      <c r="AI118" s="55"/>
      <c r="AJ118" s="61"/>
      <c r="AK118" s="62"/>
      <c r="AL118" s="63"/>
      <c r="AM118" s="64"/>
      <c r="AN118" s="65"/>
      <c r="AO118" s="66"/>
    </row>
    <row r="119" spans="1:41" s="22" customFormat="1" ht="41.25" customHeight="1" x14ac:dyDescent="0.15">
      <c r="A119" s="43"/>
      <c r="B119" s="44"/>
      <c r="C119" s="80"/>
      <c r="D119" s="67"/>
      <c r="E119" s="220"/>
      <c r="F119" s="117"/>
      <c r="G119" s="46"/>
      <c r="H119" s="47"/>
      <c r="I119" s="48"/>
      <c r="J119" s="49"/>
      <c r="K119" s="49"/>
      <c r="L119" s="49"/>
      <c r="M119" s="49"/>
      <c r="N119" s="50"/>
      <c r="O119" s="51"/>
      <c r="P119" s="52"/>
      <c r="Q119" s="53"/>
      <c r="R119" s="53"/>
      <c r="S119" s="53"/>
      <c r="T119" s="53"/>
      <c r="U119" s="54"/>
      <c r="V119" s="55"/>
      <c r="W119" s="57"/>
      <c r="X119" s="57"/>
      <c r="Y119" s="57"/>
      <c r="Z119" s="57"/>
      <c r="AA119" s="57"/>
      <c r="AB119" s="551"/>
      <c r="AC119" s="536"/>
      <c r="AD119" s="488"/>
      <c r="AE119" s="59"/>
      <c r="AF119" s="59"/>
      <c r="AG119" s="263"/>
      <c r="AH119" s="60"/>
      <c r="AI119" s="55"/>
      <c r="AJ119" s="61"/>
      <c r="AK119" s="62"/>
      <c r="AL119" s="63"/>
      <c r="AM119" s="64"/>
      <c r="AN119" s="65"/>
      <c r="AO119" s="66"/>
    </row>
    <row r="120" spans="1:41" s="22" customFormat="1" ht="41.25" customHeight="1" x14ac:dyDescent="0.15">
      <c r="A120" s="43"/>
      <c r="B120" s="44"/>
      <c r="C120" s="80"/>
      <c r="D120" s="67"/>
      <c r="E120" s="220"/>
      <c r="F120" s="117"/>
      <c r="G120" s="46"/>
      <c r="H120" s="47"/>
      <c r="I120" s="48"/>
      <c r="J120" s="49"/>
      <c r="K120" s="49"/>
      <c r="L120" s="49"/>
      <c r="M120" s="49"/>
      <c r="N120" s="50"/>
      <c r="O120" s="51"/>
      <c r="P120" s="52"/>
      <c r="Q120" s="53"/>
      <c r="R120" s="53"/>
      <c r="S120" s="53"/>
      <c r="T120" s="53"/>
      <c r="U120" s="54"/>
      <c r="V120" s="55"/>
      <c r="W120" s="57"/>
      <c r="X120" s="57"/>
      <c r="Y120" s="57"/>
      <c r="Z120" s="57"/>
      <c r="AA120" s="57"/>
      <c r="AB120" s="551"/>
      <c r="AC120" s="536"/>
      <c r="AD120" s="488"/>
      <c r="AE120" s="59"/>
      <c r="AF120" s="59"/>
      <c r="AG120" s="263"/>
      <c r="AH120" s="60"/>
      <c r="AI120" s="55"/>
      <c r="AJ120" s="61"/>
      <c r="AK120" s="62"/>
      <c r="AL120" s="63"/>
      <c r="AM120" s="64"/>
      <c r="AN120" s="65"/>
      <c r="AO120" s="66"/>
    </row>
    <row r="121" spans="1:41" s="22" customFormat="1" ht="56.25" customHeight="1" x14ac:dyDescent="0.15">
      <c r="A121" s="43"/>
      <c r="B121" s="44"/>
      <c r="C121" s="80"/>
      <c r="D121" s="67"/>
      <c r="E121" s="220"/>
      <c r="F121" s="117"/>
      <c r="G121" s="46"/>
      <c r="H121" s="47"/>
      <c r="I121" s="48"/>
      <c r="J121" s="49"/>
      <c r="K121" s="49"/>
      <c r="L121" s="49"/>
      <c r="M121" s="49"/>
      <c r="N121" s="50"/>
      <c r="O121" s="51"/>
      <c r="P121" s="52"/>
      <c r="Q121" s="53"/>
      <c r="R121" s="53"/>
      <c r="S121" s="53"/>
      <c r="T121" s="53"/>
      <c r="U121" s="54"/>
      <c r="V121" s="55"/>
      <c r="W121" s="57"/>
      <c r="X121" s="57"/>
      <c r="Y121" s="57"/>
      <c r="Z121" s="57"/>
      <c r="AA121" s="57"/>
      <c r="AB121" s="551"/>
      <c r="AC121" s="536"/>
      <c r="AD121" s="488"/>
      <c r="AE121" s="59"/>
      <c r="AF121" s="59"/>
      <c r="AG121" s="263"/>
      <c r="AH121" s="60"/>
      <c r="AI121" s="55"/>
      <c r="AJ121" s="61"/>
      <c r="AK121" s="62"/>
      <c r="AL121" s="63"/>
      <c r="AM121" s="64"/>
      <c r="AN121" s="65"/>
      <c r="AO121" s="66"/>
    </row>
    <row r="122" spans="1:41" s="22" customFormat="1" ht="48.75" customHeight="1" x14ac:dyDescent="0.15">
      <c r="A122" s="43"/>
      <c r="B122" s="44"/>
      <c r="C122" s="80"/>
      <c r="D122" s="67"/>
      <c r="E122" s="220"/>
      <c r="F122" s="117"/>
      <c r="G122" s="46"/>
      <c r="H122" s="47"/>
      <c r="I122" s="48"/>
      <c r="J122" s="49"/>
      <c r="K122" s="49"/>
      <c r="L122" s="49"/>
      <c r="M122" s="49"/>
      <c r="N122" s="50"/>
      <c r="O122" s="51"/>
      <c r="P122" s="52"/>
      <c r="Q122" s="53"/>
      <c r="R122" s="53"/>
      <c r="S122" s="53"/>
      <c r="T122" s="53"/>
      <c r="U122" s="54"/>
      <c r="V122" s="55"/>
      <c r="W122" s="57"/>
      <c r="X122" s="57"/>
      <c r="Y122" s="57"/>
      <c r="Z122" s="57"/>
      <c r="AA122" s="57"/>
      <c r="AB122" s="551"/>
      <c r="AC122" s="536"/>
      <c r="AD122" s="488"/>
      <c r="AE122" s="59"/>
      <c r="AF122" s="59"/>
      <c r="AG122" s="263"/>
      <c r="AH122" s="60"/>
      <c r="AI122" s="55"/>
      <c r="AJ122" s="61"/>
      <c r="AK122" s="62"/>
      <c r="AL122" s="63"/>
      <c r="AM122" s="64"/>
      <c r="AN122" s="65"/>
      <c r="AO122" s="66"/>
    </row>
    <row r="123" spans="1:41" s="22" customFormat="1" ht="26.25" customHeight="1" x14ac:dyDescent="0.15">
      <c r="A123" s="43"/>
      <c r="B123" s="44"/>
      <c r="C123" s="80"/>
      <c r="D123" s="67"/>
      <c r="E123" s="220"/>
      <c r="F123" s="117"/>
      <c r="G123" s="46"/>
      <c r="H123" s="47"/>
      <c r="I123" s="48"/>
      <c r="J123" s="49"/>
      <c r="K123" s="49"/>
      <c r="L123" s="49"/>
      <c r="M123" s="49"/>
      <c r="N123" s="50"/>
      <c r="O123" s="51"/>
      <c r="P123" s="52"/>
      <c r="Q123" s="53"/>
      <c r="R123" s="53"/>
      <c r="S123" s="53"/>
      <c r="T123" s="53"/>
      <c r="U123" s="54"/>
      <c r="V123" s="55"/>
      <c r="W123" s="57"/>
      <c r="X123" s="57"/>
      <c r="Y123" s="57"/>
      <c r="Z123" s="57"/>
      <c r="AA123" s="57"/>
      <c r="AB123" s="551"/>
      <c r="AC123" s="536"/>
      <c r="AD123" s="488"/>
      <c r="AE123" s="59"/>
      <c r="AF123" s="59"/>
      <c r="AG123" s="263"/>
      <c r="AH123" s="60"/>
      <c r="AI123" s="55"/>
      <c r="AJ123" s="61"/>
      <c r="AK123" s="62"/>
      <c r="AL123" s="63"/>
      <c r="AM123" s="64"/>
      <c r="AN123" s="65"/>
      <c r="AO123" s="66"/>
    </row>
    <row r="124" spans="1:41" s="22" customFormat="1" ht="60" customHeight="1" x14ac:dyDescent="0.15">
      <c r="A124" s="43"/>
      <c r="B124" s="44"/>
      <c r="C124" s="80"/>
      <c r="D124" s="67"/>
      <c r="E124" s="220"/>
      <c r="F124" s="117"/>
      <c r="G124" s="46"/>
      <c r="H124" s="47"/>
      <c r="I124" s="48"/>
      <c r="J124" s="49"/>
      <c r="K124" s="49"/>
      <c r="L124" s="49"/>
      <c r="M124" s="49"/>
      <c r="N124" s="50"/>
      <c r="O124" s="51"/>
      <c r="P124" s="52"/>
      <c r="Q124" s="53"/>
      <c r="R124" s="53"/>
      <c r="S124" s="53"/>
      <c r="T124" s="53"/>
      <c r="U124" s="54"/>
      <c r="V124" s="55"/>
      <c r="W124" s="57"/>
      <c r="X124" s="57"/>
      <c r="Y124" s="57"/>
      <c r="Z124" s="57"/>
      <c r="AA124" s="57"/>
      <c r="AB124" s="551"/>
      <c r="AC124" s="536"/>
      <c r="AD124" s="488"/>
      <c r="AE124" s="59"/>
      <c r="AF124" s="59"/>
      <c r="AG124" s="263"/>
      <c r="AH124" s="60"/>
      <c r="AI124" s="55"/>
      <c r="AJ124" s="61"/>
      <c r="AK124" s="62"/>
      <c r="AL124" s="63"/>
      <c r="AM124" s="64"/>
      <c r="AN124" s="65"/>
      <c r="AO124" s="66"/>
    </row>
    <row r="125" spans="1:41" s="22" customFormat="1" ht="48.75" customHeight="1" x14ac:dyDescent="0.15">
      <c r="A125" s="43"/>
      <c r="B125" s="44"/>
      <c r="C125" s="80"/>
      <c r="D125" s="67"/>
      <c r="E125" s="220"/>
      <c r="F125" s="117"/>
      <c r="G125" s="46"/>
      <c r="H125" s="47"/>
      <c r="I125" s="48"/>
      <c r="J125" s="49"/>
      <c r="K125" s="49"/>
      <c r="L125" s="49"/>
      <c r="M125" s="49"/>
      <c r="N125" s="50"/>
      <c r="O125" s="51"/>
      <c r="P125" s="52"/>
      <c r="Q125" s="53"/>
      <c r="R125" s="53"/>
      <c r="S125" s="53"/>
      <c r="T125" s="53"/>
      <c r="U125" s="54"/>
      <c r="V125" s="55"/>
      <c r="W125" s="57"/>
      <c r="X125" s="57"/>
      <c r="Y125" s="57"/>
      <c r="Z125" s="57"/>
      <c r="AA125" s="57"/>
      <c r="AB125" s="551"/>
      <c r="AC125" s="536"/>
      <c r="AD125" s="488"/>
      <c r="AE125" s="59"/>
      <c r="AF125" s="59"/>
      <c r="AG125" s="263"/>
      <c r="AH125" s="60"/>
      <c r="AI125" s="55"/>
      <c r="AJ125" s="61"/>
      <c r="AK125" s="62"/>
      <c r="AL125" s="63"/>
      <c r="AM125" s="64"/>
      <c r="AN125" s="65"/>
      <c r="AO125" s="66"/>
    </row>
    <row r="126" spans="1:41" s="22" customFormat="1" ht="48.75" customHeight="1" x14ac:dyDescent="0.15">
      <c r="A126" s="43"/>
      <c r="B126" s="44"/>
      <c r="C126" s="80"/>
      <c r="D126" s="67"/>
      <c r="E126" s="220"/>
      <c r="F126" s="117"/>
      <c r="G126" s="46"/>
      <c r="H126" s="47"/>
      <c r="I126" s="48"/>
      <c r="J126" s="49"/>
      <c r="K126" s="49"/>
      <c r="L126" s="49"/>
      <c r="M126" s="49"/>
      <c r="N126" s="50"/>
      <c r="O126" s="51"/>
      <c r="P126" s="52"/>
      <c r="Q126" s="53"/>
      <c r="R126" s="53"/>
      <c r="S126" s="53"/>
      <c r="T126" s="53"/>
      <c r="U126" s="54"/>
      <c r="V126" s="55"/>
      <c r="W126" s="57"/>
      <c r="X126" s="57"/>
      <c r="Y126" s="57"/>
      <c r="Z126" s="57"/>
      <c r="AA126" s="57"/>
      <c r="AB126" s="551"/>
      <c r="AC126" s="536"/>
      <c r="AD126" s="488"/>
      <c r="AE126" s="59"/>
      <c r="AF126" s="59"/>
      <c r="AG126" s="263"/>
      <c r="AH126" s="60"/>
      <c r="AI126" s="55"/>
      <c r="AJ126" s="61"/>
      <c r="AK126" s="62"/>
      <c r="AL126" s="63"/>
      <c r="AM126" s="64"/>
      <c r="AN126" s="65"/>
      <c r="AO126" s="66"/>
    </row>
    <row r="127" spans="1:41" s="22" customFormat="1" ht="26.25" customHeight="1" x14ac:dyDescent="0.15">
      <c r="A127" s="43"/>
      <c r="B127" s="44"/>
      <c r="C127" s="80"/>
      <c r="D127" s="67"/>
      <c r="E127" s="220"/>
      <c r="F127" s="117"/>
      <c r="G127" s="46"/>
      <c r="H127" s="47"/>
      <c r="I127" s="48"/>
      <c r="J127" s="49"/>
      <c r="K127" s="49"/>
      <c r="L127" s="49"/>
      <c r="M127" s="49"/>
      <c r="N127" s="50"/>
      <c r="O127" s="51"/>
      <c r="P127" s="52"/>
      <c r="Q127" s="53"/>
      <c r="R127" s="53"/>
      <c r="S127" s="53"/>
      <c r="T127" s="53"/>
      <c r="U127" s="54"/>
      <c r="V127" s="55"/>
      <c r="W127" s="57"/>
      <c r="X127" s="57"/>
      <c r="Y127" s="57"/>
      <c r="Z127" s="57"/>
      <c r="AA127" s="57"/>
      <c r="AB127" s="551"/>
      <c r="AC127" s="536"/>
      <c r="AD127" s="488"/>
      <c r="AE127" s="59"/>
      <c r="AF127" s="59"/>
      <c r="AG127" s="263"/>
      <c r="AH127" s="60"/>
      <c r="AI127" s="55"/>
      <c r="AJ127" s="61"/>
      <c r="AK127" s="62"/>
      <c r="AL127" s="63"/>
      <c r="AM127" s="64"/>
      <c r="AN127" s="65"/>
      <c r="AO127" s="66"/>
    </row>
    <row r="128" spans="1:41" s="22" customFormat="1" ht="58.5" customHeight="1" x14ac:dyDescent="0.15">
      <c r="A128" s="43"/>
      <c r="B128" s="44"/>
      <c r="C128" s="80"/>
      <c r="D128" s="67"/>
      <c r="E128" s="220"/>
      <c r="F128" s="117"/>
      <c r="G128" s="46"/>
      <c r="H128" s="47"/>
      <c r="I128" s="48"/>
      <c r="J128" s="49"/>
      <c r="K128" s="49"/>
      <c r="L128" s="49"/>
      <c r="M128" s="49"/>
      <c r="N128" s="50"/>
      <c r="O128" s="51"/>
      <c r="P128" s="52"/>
      <c r="Q128" s="53"/>
      <c r="R128" s="53"/>
      <c r="S128" s="53"/>
      <c r="T128" s="53"/>
      <c r="U128" s="54"/>
      <c r="V128" s="55"/>
      <c r="W128" s="57"/>
      <c r="X128" s="57"/>
      <c r="Y128" s="57"/>
      <c r="Z128" s="57"/>
      <c r="AA128" s="57"/>
      <c r="AB128" s="551"/>
      <c r="AC128" s="536"/>
      <c r="AD128" s="488"/>
      <c r="AE128" s="59"/>
      <c r="AF128" s="59"/>
      <c r="AG128" s="263"/>
      <c r="AH128" s="60"/>
      <c r="AI128" s="55"/>
      <c r="AJ128" s="61"/>
      <c r="AK128" s="62"/>
      <c r="AL128" s="63"/>
      <c r="AM128" s="64"/>
      <c r="AN128" s="65"/>
      <c r="AO128" s="66"/>
    </row>
    <row r="129" spans="1:41" s="22" customFormat="1" ht="48.75" customHeight="1" x14ac:dyDescent="0.15">
      <c r="A129" s="43"/>
      <c r="B129" s="44"/>
      <c r="C129" s="80"/>
      <c r="D129" s="67"/>
      <c r="E129" s="220"/>
      <c r="F129" s="117"/>
      <c r="G129" s="46"/>
      <c r="H129" s="47"/>
      <c r="I129" s="48"/>
      <c r="J129" s="49"/>
      <c r="K129" s="49"/>
      <c r="L129" s="49"/>
      <c r="M129" s="49"/>
      <c r="N129" s="50"/>
      <c r="O129" s="51"/>
      <c r="P129" s="52"/>
      <c r="Q129" s="53"/>
      <c r="R129" s="53"/>
      <c r="S129" s="53"/>
      <c r="T129" s="53"/>
      <c r="U129" s="54"/>
      <c r="V129" s="55"/>
      <c r="W129" s="57"/>
      <c r="X129" s="57"/>
      <c r="Y129" s="57"/>
      <c r="Z129" s="57"/>
      <c r="AA129" s="57"/>
      <c r="AB129" s="551"/>
      <c r="AC129" s="536"/>
      <c r="AD129" s="488"/>
      <c r="AE129" s="59"/>
      <c r="AF129" s="59"/>
      <c r="AG129" s="263"/>
      <c r="AH129" s="60"/>
      <c r="AI129" s="55"/>
      <c r="AJ129" s="61"/>
      <c r="AK129" s="62"/>
      <c r="AL129" s="63"/>
      <c r="AM129" s="64"/>
      <c r="AN129" s="65"/>
      <c r="AO129" s="66"/>
    </row>
    <row r="130" spans="1:41" s="22" customFormat="1" ht="48.75" customHeight="1" x14ac:dyDescent="0.15">
      <c r="A130" s="43"/>
      <c r="B130" s="44"/>
      <c r="C130" s="80"/>
      <c r="D130" s="67"/>
      <c r="E130" s="220"/>
      <c r="F130" s="117"/>
      <c r="G130" s="46"/>
      <c r="H130" s="47"/>
      <c r="I130" s="48"/>
      <c r="J130" s="49"/>
      <c r="K130" s="49"/>
      <c r="L130" s="49"/>
      <c r="M130" s="49"/>
      <c r="N130" s="50"/>
      <c r="O130" s="51"/>
      <c r="P130" s="52"/>
      <c r="Q130" s="53"/>
      <c r="R130" s="53"/>
      <c r="S130" s="53"/>
      <c r="T130" s="53"/>
      <c r="U130" s="54"/>
      <c r="V130" s="55"/>
      <c r="W130" s="57"/>
      <c r="X130" s="57"/>
      <c r="Y130" s="57"/>
      <c r="Z130" s="57"/>
      <c r="AA130" s="57"/>
      <c r="AB130" s="551"/>
      <c r="AC130" s="536"/>
      <c r="AD130" s="488"/>
      <c r="AE130" s="59"/>
      <c r="AF130" s="59"/>
      <c r="AG130" s="263"/>
      <c r="AH130" s="60"/>
      <c r="AI130" s="55"/>
      <c r="AJ130" s="61"/>
      <c r="AK130" s="62"/>
      <c r="AL130" s="63"/>
      <c r="AM130" s="64"/>
      <c r="AN130" s="65"/>
      <c r="AO130" s="66"/>
    </row>
    <row r="131" spans="1:41" s="22" customFormat="1" ht="48.75" customHeight="1" x14ac:dyDescent="0.15">
      <c r="A131" s="43"/>
      <c r="B131" s="44"/>
      <c r="C131" s="80"/>
      <c r="D131" s="67"/>
      <c r="E131" s="220"/>
      <c r="F131" s="117"/>
      <c r="G131" s="46"/>
      <c r="H131" s="47"/>
      <c r="I131" s="48"/>
      <c r="J131" s="49"/>
      <c r="K131" s="49"/>
      <c r="L131" s="49"/>
      <c r="M131" s="49"/>
      <c r="N131" s="50"/>
      <c r="O131" s="51"/>
      <c r="P131" s="52"/>
      <c r="Q131" s="53"/>
      <c r="R131" s="53"/>
      <c r="S131" s="53"/>
      <c r="T131" s="53"/>
      <c r="U131" s="54"/>
      <c r="V131" s="55"/>
      <c r="W131" s="57"/>
      <c r="X131" s="57"/>
      <c r="Y131" s="57"/>
      <c r="Z131" s="57"/>
      <c r="AA131" s="57"/>
      <c r="AB131" s="551"/>
      <c r="AC131" s="536"/>
      <c r="AD131" s="488"/>
      <c r="AE131" s="59"/>
      <c r="AF131" s="59"/>
      <c r="AG131" s="263"/>
      <c r="AH131" s="60"/>
      <c r="AI131" s="55"/>
      <c r="AJ131" s="61"/>
      <c r="AK131" s="62"/>
      <c r="AL131" s="63"/>
      <c r="AM131" s="64"/>
      <c r="AN131" s="65"/>
      <c r="AO131" s="66"/>
    </row>
    <row r="132" spans="1:41" s="22" customFormat="1" ht="48.75" customHeight="1" x14ac:dyDescent="0.15">
      <c r="A132" s="43"/>
      <c r="B132" s="44"/>
      <c r="C132" s="80"/>
      <c r="D132" s="67"/>
      <c r="E132" s="220"/>
      <c r="F132" s="117"/>
      <c r="G132" s="46"/>
      <c r="H132" s="47"/>
      <c r="I132" s="48"/>
      <c r="J132" s="49"/>
      <c r="K132" s="49"/>
      <c r="L132" s="49"/>
      <c r="M132" s="49"/>
      <c r="N132" s="50"/>
      <c r="O132" s="51"/>
      <c r="P132" s="52"/>
      <c r="Q132" s="53"/>
      <c r="R132" s="53"/>
      <c r="S132" s="53"/>
      <c r="T132" s="53"/>
      <c r="U132" s="54"/>
      <c r="V132" s="55"/>
      <c r="W132" s="57"/>
      <c r="X132" s="57"/>
      <c r="Y132" s="57"/>
      <c r="Z132" s="57"/>
      <c r="AA132" s="57"/>
      <c r="AB132" s="551"/>
      <c r="AC132" s="536"/>
      <c r="AD132" s="488"/>
      <c r="AE132" s="59"/>
      <c r="AF132" s="59"/>
      <c r="AG132" s="263"/>
      <c r="AH132" s="60"/>
      <c r="AI132" s="55"/>
      <c r="AJ132" s="61"/>
      <c r="AK132" s="62"/>
      <c r="AL132" s="63"/>
      <c r="AM132" s="64"/>
      <c r="AN132" s="65"/>
      <c r="AO132" s="66"/>
    </row>
    <row r="133" spans="1:41" s="22" customFormat="1" ht="48.75" customHeight="1" x14ac:dyDescent="0.15">
      <c r="A133" s="43"/>
      <c r="B133" s="44"/>
      <c r="C133" s="80"/>
      <c r="D133" s="67"/>
      <c r="E133" s="220"/>
      <c r="F133" s="117"/>
      <c r="G133" s="46"/>
      <c r="H133" s="47"/>
      <c r="I133" s="48"/>
      <c r="J133" s="49"/>
      <c r="K133" s="49"/>
      <c r="L133" s="49"/>
      <c r="M133" s="49"/>
      <c r="N133" s="50"/>
      <c r="O133" s="51"/>
      <c r="P133" s="52"/>
      <c r="Q133" s="53"/>
      <c r="R133" s="53"/>
      <c r="S133" s="53"/>
      <c r="T133" s="53"/>
      <c r="U133" s="54"/>
      <c r="V133" s="55"/>
      <c r="W133" s="57"/>
      <c r="X133" s="57"/>
      <c r="Y133" s="57"/>
      <c r="Z133" s="57"/>
      <c r="AA133" s="57"/>
      <c r="AB133" s="551"/>
      <c r="AC133" s="536"/>
      <c r="AD133" s="488"/>
      <c r="AE133" s="59"/>
      <c r="AF133" s="59"/>
      <c r="AG133" s="263"/>
      <c r="AH133" s="60"/>
      <c r="AI133" s="55"/>
      <c r="AJ133" s="61"/>
      <c r="AK133" s="62"/>
      <c r="AL133" s="63"/>
      <c r="AM133" s="64"/>
      <c r="AN133" s="65"/>
      <c r="AO133" s="66"/>
    </row>
    <row r="134" spans="1:41" s="22" customFormat="1" ht="48.75" customHeight="1" x14ac:dyDescent="0.15">
      <c r="A134" s="43"/>
      <c r="B134" s="44"/>
      <c r="C134" s="80"/>
      <c r="D134" s="67"/>
      <c r="E134" s="220"/>
      <c r="F134" s="117"/>
      <c r="G134" s="46"/>
      <c r="H134" s="47"/>
      <c r="I134" s="48"/>
      <c r="J134" s="49"/>
      <c r="K134" s="49"/>
      <c r="L134" s="49"/>
      <c r="M134" s="49"/>
      <c r="N134" s="50"/>
      <c r="O134" s="51"/>
      <c r="P134" s="52"/>
      <c r="Q134" s="53"/>
      <c r="R134" s="53"/>
      <c r="S134" s="53"/>
      <c r="T134" s="53"/>
      <c r="U134" s="54"/>
      <c r="V134" s="55"/>
      <c r="W134" s="57"/>
      <c r="X134" s="57"/>
      <c r="Y134" s="57"/>
      <c r="Z134" s="57"/>
      <c r="AA134" s="57"/>
      <c r="AB134" s="551"/>
      <c r="AC134" s="536"/>
      <c r="AD134" s="488"/>
      <c r="AE134" s="59"/>
      <c r="AF134" s="59"/>
      <c r="AG134" s="263"/>
      <c r="AH134" s="60"/>
      <c r="AI134" s="55"/>
      <c r="AJ134" s="61"/>
      <c r="AK134" s="62"/>
      <c r="AL134" s="63"/>
      <c r="AM134" s="64"/>
      <c r="AN134" s="65"/>
      <c r="AO134" s="66"/>
    </row>
    <row r="135" spans="1:41" s="22" customFormat="1" ht="58.5" customHeight="1" x14ac:dyDescent="0.15">
      <c r="A135" s="43"/>
      <c r="B135" s="44"/>
      <c r="C135" s="80"/>
      <c r="D135" s="67"/>
      <c r="E135" s="220"/>
      <c r="F135" s="117"/>
      <c r="G135" s="46"/>
      <c r="H135" s="47"/>
      <c r="I135" s="48"/>
      <c r="J135" s="49"/>
      <c r="K135" s="49"/>
      <c r="L135" s="49"/>
      <c r="M135" s="49"/>
      <c r="N135" s="50"/>
      <c r="O135" s="51"/>
      <c r="P135" s="52"/>
      <c r="Q135" s="53"/>
      <c r="R135" s="53"/>
      <c r="S135" s="53"/>
      <c r="T135" s="53"/>
      <c r="U135" s="54"/>
      <c r="V135" s="55"/>
      <c r="W135" s="57"/>
      <c r="X135" s="57"/>
      <c r="Y135" s="57"/>
      <c r="Z135" s="57"/>
      <c r="AA135" s="57"/>
      <c r="AB135" s="551"/>
      <c r="AC135" s="536"/>
      <c r="AD135" s="488"/>
      <c r="AE135" s="59"/>
      <c r="AF135" s="59"/>
      <c r="AG135" s="263"/>
      <c r="AH135" s="60"/>
      <c r="AI135" s="55"/>
      <c r="AJ135" s="61"/>
      <c r="AK135" s="62"/>
      <c r="AL135" s="63"/>
      <c r="AM135" s="64"/>
      <c r="AN135" s="65"/>
      <c r="AO135" s="66"/>
    </row>
    <row r="136" spans="1:41" s="22" customFormat="1" ht="48.75" customHeight="1" x14ac:dyDescent="0.15">
      <c r="A136" s="43"/>
      <c r="B136" s="44"/>
      <c r="C136" s="80"/>
      <c r="D136" s="67"/>
      <c r="E136" s="220"/>
      <c r="F136" s="117"/>
      <c r="G136" s="46"/>
      <c r="H136" s="47"/>
      <c r="I136" s="48"/>
      <c r="J136" s="49"/>
      <c r="K136" s="49"/>
      <c r="L136" s="49"/>
      <c r="M136" s="49"/>
      <c r="N136" s="50"/>
      <c r="O136" s="51"/>
      <c r="P136" s="52"/>
      <c r="Q136" s="53"/>
      <c r="R136" s="53"/>
      <c r="S136" s="53"/>
      <c r="T136" s="53"/>
      <c r="U136" s="54"/>
      <c r="V136" s="55"/>
      <c r="W136" s="57"/>
      <c r="X136" s="57"/>
      <c r="Y136" s="57"/>
      <c r="Z136" s="57"/>
      <c r="AA136" s="57"/>
      <c r="AB136" s="551"/>
      <c r="AC136" s="536"/>
      <c r="AD136" s="488"/>
      <c r="AE136" s="59"/>
      <c r="AF136" s="59"/>
      <c r="AG136" s="263"/>
      <c r="AH136" s="60"/>
      <c r="AI136" s="55"/>
      <c r="AJ136" s="61"/>
      <c r="AK136" s="62"/>
      <c r="AL136" s="63"/>
      <c r="AM136" s="64"/>
      <c r="AN136" s="65"/>
      <c r="AO136" s="66"/>
    </row>
    <row r="137" spans="1:41" s="22" customFormat="1" ht="48.75" customHeight="1" x14ac:dyDescent="0.15">
      <c r="A137" s="43"/>
      <c r="B137" s="44"/>
      <c r="C137" s="80"/>
      <c r="D137" s="67"/>
      <c r="E137" s="220"/>
      <c r="F137" s="117"/>
      <c r="G137" s="46"/>
      <c r="H137" s="47"/>
      <c r="I137" s="48"/>
      <c r="J137" s="49"/>
      <c r="K137" s="49"/>
      <c r="L137" s="49"/>
      <c r="M137" s="49"/>
      <c r="N137" s="50"/>
      <c r="O137" s="51"/>
      <c r="P137" s="52"/>
      <c r="Q137" s="53"/>
      <c r="R137" s="53"/>
      <c r="S137" s="53"/>
      <c r="T137" s="53"/>
      <c r="U137" s="54"/>
      <c r="V137" s="55"/>
      <c r="W137" s="57"/>
      <c r="X137" s="57"/>
      <c r="Y137" s="57"/>
      <c r="Z137" s="57"/>
      <c r="AA137" s="57"/>
      <c r="AB137" s="551"/>
      <c r="AC137" s="536"/>
      <c r="AD137" s="488"/>
      <c r="AE137" s="59"/>
      <c r="AF137" s="59"/>
      <c r="AG137" s="263"/>
      <c r="AH137" s="60"/>
      <c r="AI137" s="55"/>
      <c r="AJ137" s="61"/>
      <c r="AK137" s="62"/>
      <c r="AL137" s="63"/>
      <c r="AM137" s="64"/>
      <c r="AN137" s="65"/>
      <c r="AO137" s="66"/>
    </row>
    <row r="138" spans="1:41" s="22" customFormat="1" ht="58.5" customHeight="1" x14ac:dyDescent="0.15">
      <c r="A138" s="43"/>
      <c r="B138" s="44"/>
      <c r="C138" s="80"/>
      <c r="D138" s="67"/>
      <c r="E138" s="220"/>
      <c r="F138" s="117"/>
      <c r="G138" s="46"/>
      <c r="H138" s="47"/>
      <c r="I138" s="48"/>
      <c r="J138" s="49"/>
      <c r="K138" s="49"/>
      <c r="L138" s="49"/>
      <c r="M138" s="49"/>
      <c r="N138" s="50"/>
      <c r="O138" s="51"/>
      <c r="P138" s="52"/>
      <c r="Q138" s="53"/>
      <c r="R138" s="53"/>
      <c r="S138" s="53"/>
      <c r="T138" s="53"/>
      <c r="U138" s="54"/>
      <c r="V138" s="55"/>
      <c r="W138" s="57"/>
      <c r="X138" s="57"/>
      <c r="Y138" s="57"/>
      <c r="Z138" s="57"/>
      <c r="AA138" s="57"/>
      <c r="AB138" s="551"/>
      <c r="AC138" s="536"/>
      <c r="AD138" s="488"/>
      <c r="AE138" s="59"/>
      <c r="AF138" s="59"/>
      <c r="AG138" s="263"/>
      <c r="AH138" s="60"/>
      <c r="AI138" s="55"/>
      <c r="AJ138" s="61"/>
      <c r="AK138" s="62"/>
      <c r="AL138" s="63"/>
      <c r="AM138" s="64"/>
      <c r="AN138" s="65"/>
      <c r="AO138" s="66"/>
    </row>
    <row r="139" spans="1:41" s="22" customFormat="1" ht="48.75" customHeight="1" x14ac:dyDescent="0.15">
      <c r="A139" s="43"/>
      <c r="B139" s="44"/>
      <c r="C139" s="80"/>
      <c r="D139" s="67"/>
      <c r="E139" s="220"/>
      <c r="F139" s="117"/>
      <c r="G139" s="46"/>
      <c r="H139" s="47"/>
      <c r="I139" s="48"/>
      <c r="J139" s="49"/>
      <c r="K139" s="49"/>
      <c r="L139" s="49"/>
      <c r="M139" s="49"/>
      <c r="N139" s="50"/>
      <c r="O139" s="51"/>
      <c r="P139" s="52"/>
      <c r="Q139" s="53"/>
      <c r="R139" s="53"/>
      <c r="S139" s="53"/>
      <c r="T139" s="53"/>
      <c r="U139" s="54"/>
      <c r="V139" s="55"/>
      <c r="W139" s="57"/>
      <c r="X139" s="57"/>
      <c r="Y139" s="57"/>
      <c r="Z139" s="57"/>
      <c r="AA139" s="57"/>
      <c r="AB139" s="551"/>
      <c r="AC139" s="536"/>
      <c r="AD139" s="488"/>
      <c r="AE139" s="59"/>
      <c r="AF139" s="59"/>
      <c r="AG139" s="263"/>
      <c r="AH139" s="60"/>
      <c r="AI139" s="55"/>
      <c r="AJ139" s="61"/>
      <c r="AK139" s="62"/>
      <c r="AL139" s="63"/>
      <c r="AM139" s="64"/>
      <c r="AN139" s="65"/>
      <c r="AO139" s="66"/>
    </row>
    <row r="140" spans="1:41" s="22" customFormat="1" ht="26.25" customHeight="1" x14ac:dyDescent="0.15">
      <c r="A140" s="43"/>
      <c r="B140" s="44"/>
      <c r="C140" s="80"/>
      <c r="D140" s="67"/>
      <c r="E140" s="220"/>
      <c r="F140" s="117"/>
      <c r="G140" s="46"/>
      <c r="H140" s="47"/>
      <c r="I140" s="48"/>
      <c r="J140" s="49"/>
      <c r="K140" s="49"/>
      <c r="L140" s="49"/>
      <c r="M140" s="49"/>
      <c r="N140" s="50"/>
      <c r="O140" s="51"/>
      <c r="P140" s="52"/>
      <c r="Q140" s="53"/>
      <c r="R140" s="53"/>
      <c r="S140" s="53"/>
      <c r="T140" s="53"/>
      <c r="U140" s="54"/>
      <c r="V140" s="55"/>
      <c r="W140" s="57"/>
      <c r="X140" s="57"/>
      <c r="Y140" s="57"/>
      <c r="Z140" s="57"/>
      <c r="AA140" s="57"/>
      <c r="AB140" s="551"/>
      <c r="AC140" s="536"/>
      <c r="AD140" s="488"/>
      <c r="AE140" s="59"/>
      <c r="AF140" s="59"/>
      <c r="AG140" s="263"/>
      <c r="AH140" s="60"/>
      <c r="AI140" s="55"/>
      <c r="AJ140" s="61"/>
      <c r="AK140" s="62"/>
      <c r="AL140" s="63"/>
      <c r="AM140" s="64"/>
      <c r="AN140" s="65"/>
      <c r="AO140" s="66"/>
    </row>
    <row r="141" spans="1:41" s="22" customFormat="1" ht="52.5" customHeight="1" x14ac:dyDescent="0.15">
      <c r="A141" s="43"/>
      <c r="B141" s="44"/>
      <c r="C141" s="80"/>
      <c r="D141" s="67"/>
      <c r="E141" s="220"/>
      <c r="F141" s="117"/>
      <c r="G141" s="46"/>
      <c r="H141" s="47"/>
      <c r="I141" s="48"/>
      <c r="J141" s="49"/>
      <c r="K141" s="49"/>
      <c r="L141" s="49"/>
      <c r="M141" s="49"/>
      <c r="N141" s="50"/>
      <c r="O141" s="51"/>
      <c r="P141" s="52"/>
      <c r="Q141" s="53"/>
      <c r="R141" s="53"/>
      <c r="S141" s="53"/>
      <c r="T141" s="53"/>
      <c r="U141" s="54"/>
      <c r="V141" s="55"/>
      <c r="W141" s="57"/>
      <c r="X141" s="57"/>
      <c r="Y141" s="57"/>
      <c r="Z141" s="57"/>
      <c r="AA141" s="57"/>
      <c r="AB141" s="551"/>
      <c r="AC141" s="536"/>
      <c r="AD141" s="488"/>
      <c r="AE141" s="59"/>
      <c r="AF141" s="59"/>
      <c r="AG141" s="263"/>
      <c r="AH141" s="60"/>
      <c r="AI141" s="55"/>
      <c r="AJ141" s="61"/>
      <c r="AK141" s="62"/>
      <c r="AL141" s="63"/>
      <c r="AM141" s="64"/>
      <c r="AN141" s="65"/>
      <c r="AO141" s="66"/>
    </row>
    <row r="142" spans="1:41" s="22" customFormat="1" ht="48" customHeight="1" x14ac:dyDescent="0.15">
      <c r="A142" s="43"/>
      <c r="B142" s="44"/>
      <c r="C142" s="80"/>
      <c r="D142" s="67"/>
      <c r="E142" s="220"/>
      <c r="F142" s="117"/>
      <c r="G142" s="46"/>
      <c r="H142" s="47"/>
      <c r="I142" s="48"/>
      <c r="J142" s="49"/>
      <c r="K142" s="49"/>
      <c r="L142" s="49"/>
      <c r="M142" s="49"/>
      <c r="N142" s="50"/>
      <c r="O142" s="51"/>
      <c r="P142" s="52"/>
      <c r="Q142" s="53"/>
      <c r="R142" s="53"/>
      <c r="S142" s="53"/>
      <c r="T142" s="53"/>
      <c r="U142" s="54"/>
      <c r="V142" s="55"/>
      <c r="W142" s="57"/>
      <c r="X142" s="57"/>
      <c r="Y142" s="57"/>
      <c r="Z142" s="57"/>
      <c r="AA142" s="57"/>
      <c r="AB142" s="551"/>
      <c r="AC142" s="536"/>
      <c r="AD142" s="488"/>
      <c r="AE142" s="59"/>
      <c r="AF142" s="59"/>
      <c r="AG142" s="263"/>
      <c r="AH142" s="60"/>
      <c r="AI142" s="55"/>
      <c r="AJ142" s="61"/>
      <c r="AK142" s="62"/>
      <c r="AL142" s="63"/>
      <c r="AM142" s="64"/>
      <c r="AN142" s="65"/>
      <c r="AO142" s="66"/>
    </row>
    <row r="143" spans="1:41" s="22" customFormat="1" ht="48.75" customHeight="1" x14ac:dyDescent="0.15">
      <c r="A143" s="43"/>
      <c r="B143" s="44"/>
      <c r="C143" s="80"/>
      <c r="D143" s="67"/>
      <c r="E143" s="220"/>
      <c r="F143" s="117"/>
      <c r="G143" s="46"/>
      <c r="H143" s="47"/>
      <c r="I143" s="48"/>
      <c r="J143" s="49"/>
      <c r="K143" s="49"/>
      <c r="L143" s="49"/>
      <c r="M143" s="49"/>
      <c r="N143" s="50"/>
      <c r="O143" s="51"/>
      <c r="P143" s="52"/>
      <c r="Q143" s="53"/>
      <c r="R143" s="53"/>
      <c r="S143" s="53"/>
      <c r="T143" s="53"/>
      <c r="U143" s="54"/>
      <c r="V143" s="55"/>
      <c r="W143" s="57"/>
      <c r="X143" s="57"/>
      <c r="Y143" s="57"/>
      <c r="Z143" s="57"/>
      <c r="AA143" s="57"/>
      <c r="AB143" s="551"/>
      <c r="AC143" s="536"/>
      <c r="AD143" s="488"/>
      <c r="AE143" s="59"/>
      <c r="AF143" s="59"/>
      <c r="AG143" s="263"/>
      <c r="AH143" s="60"/>
      <c r="AI143" s="55"/>
      <c r="AJ143" s="61"/>
      <c r="AK143" s="62"/>
      <c r="AL143" s="63"/>
      <c r="AM143" s="64"/>
      <c r="AN143" s="65"/>
      <c r="AO143" s="66"/>
    </row>
    <row r="144" spans="1:41" s="22" customFormat="1" ht="48" customHeight="1" x14ac:dyDescent="0.15">
      <c r="A144" s="43"/>
      <c r="B144" s="44"/>
      <c r="C144" s="80"/>
      <c r="D144" s="67"/>
      <c r="E144" s="220"/>
      <c r="F144" s="117"/>
      <c r="G144" s="46"/>
      <c r="H144" s="47"/>
      <c r="I144" s="48"/>
      <c r="J144" s="49"/>
      <c r="K144" s="49"/>
      <c r="L144" s="49"/>
      <c r="M144" s="49"/>
      <c r="N144" s="50"/>
      <c r="O144" s="51"/>
      <c r="P144" s="52"/>
      <c r="Q144" s="53"/>
      <c r="R144" s="53"/>
      <c r="S144" s="53"/>
      <c r="T144" s="53"/>
      <c r="U144" s="54"/>
      <c r="V144" s="55"/>
      <c r="W144" s="57"/>
      <c r="X144" s="57"/>
      <c r="Y144" s="57"/>
      <c r="Z144" s="57"/>
      <c r="AA144" s="57"/>
      <c r="AB144" s="551"/>
      <c r="AC144" s="536"/>
      <c r="AD144" s="488"/>
      <c r="AE144" s="59"/>
      <c r="AF144" s="59"/>
      <c r="AG144" s="263"/>
      <c r="AH144" s="60"/>
      <c r="AI144" s="55"/>
      <c r="AJ144" s="61"/>
      <c r="AK144" s="62"/>
      <c r="AL144" s="63"/>
      <c r="AM144" s="64"/>
      <c r="AN144" s="65"/>
      <c r="AO144" s="66"/>
    </row>
    <row r="145" spans="1:41" s="22" customFormat="1" ht="58.5" customHeight="1" x14ac:dyDescent="0.15">
      <c r="A145" s="43"/>
      <c r="B145" s="44"/>
      <c r="C145" s="80"/>
      <c r="D145" s="67"/>
      <c r="E145" s="220"/>
      <c r="F145" s="117"/>
      <c r="G145" s="46"/>
      <c r="H145" s="47"/>
      <c r="I145" s="48"/>
      <c r="J145" s="49"/>
      <c r="K145" s="49"/>
      <c r="L145" s="49"/>
      <c r="M145" s="49"/>
      <c r="N145" s="50"/>
      <c r="O145" s="51"/>
      <c r="P145" s="52"/>
      <c r="Q145" s="53"/>
      <c r="R145" s="53"/>
      <c r="S145" s="53"/>
      <c r="T145" s="53"/>
      <c r="U145" s="54"/>
      <c r="V145" s="55"/>
      <c r="W145" s="57"/>
      <c r="X145" s="57"/>
      <c r="Y145" s="57"/>
      <c r="Z145" s="57"/>
      <c r="AA145" s="57"/>
      <c r="AB145" s="551"/>
      <c r="AC145" s="536"/>
      <c r="AD145" s="488"/>
      <c r="AE145" s="59"/>
      <c r="AF145" s="59"/>
      <c r="AG145" s="263"/>
      <c r="AH145" s="60"/>
      <c r="AI145" s="55"/>
      <c r="AJ145" s="61"/>
      <c r="AK145" s="62"/>
      <c r="AL145" s="63"/>
      <c r="AM145" s="64"/>
      <c r="AN145" s="65"/>
      <c r="AO145" s="66"/>
    </row>
    <row r="146" spans="1:41" s="22" customFormat="1" ht="60" customHeight="1" x14ac:dyDescent="0.15">
      <c r="A146" s="43"/>
      <c r="B146" s="44"/>
      <c r="C146" s="80"/>
      <c r="D146" s="67"/>
      <c r="E146" s="220"/>
      <c r="F146" s="117"/>
      <c r="G146" s="46"/>
      <c r="H146" s="47"/>
      <c r="I146" s="48"/>
      <c r="J146" s="49"/>
      <c r="K146" s="49"/>
      <c r="L146" s="49"/>
      <c r="M146" s="49"/>
      <c r="N146" s="50"/>
      <c r="O146" s="51"/>
      <c r="P146" s="52"/>
      <c r="Q146" s="53"/>
      <c r="R146" s="53"/>
      <c r="S146" s="53"/>
      <c r="T146" s="53"/>
      <c r="U146" s="54"/>
      <c r="V146" s="55"/>
      <c r="W146" s="57"/>
      <c r="X146" s="57"/>
      <c r="Y146" s="57"/>
      <c r="Z146" s="57"/>
      <c r="AA146" s="57"/>
      <c r="AB146" s="551"/>
      <c r="AC146" s="536"/>
      <c r="AD146" s="488"/>
      <c r="AE146" s="59"/>
      <c r="AF146" s="59"/>
      <c r="AG146" s="263"/>
      <c r="AH146" s="60"/>
      <c r="AI146" s="55"/>
      <c r="AJ146" s="61"/>
      <c r="AK146" s="62"/>
      <c r="AL146" s="63"/>
      <c r="AM146" s="64"/>
      <c r="AN146" s="65"/>
      <c r="AO146" s="66"/>
    </row>
    <row r="147" spans="1:41" s="22" customFormat="1" ht="26.25" customHeight="1" x14ac:dyDescent="0.15">
      <c r="A147" s="43"/>
      <c r="B147" s="44"/>
      <c r="C147" s="80"/>
      <c r="D147" s="67"/>
      <c r="E147" s="220"/>
      <c r="F147" s="117"/>
      <c r="G147" s="46"/>
      <c r="H147" s="47"/>
      <c r="I147" s="48"/>
      <c r="J147" s="49"/>
      <c r="K147" s="49"/>
      <c r="L147" s="49"/>
      <c r="M147" s="49"/>
      <c r="N147" s="50"/>
      <c r="O147" s="51"/>
      <c r="P147" s="52"/>
      <c r="Q147" s="53"/>
      <c r="R147" s="53"/>
      <c r="S147" s="53"/>
      <c r="T147" s="53"/>
      <c r="U147" s="54"/>
      <c r="V147" s="55"/>
      <c r="W147" s="57"/>
      <c r="X147" s="57"/>
      <c r="Y147" s="57"/>
      <c r="Z147" s="57"/>
      <c r="AA147" s="57"/>
      <c r="AB147" s="551"/>
      <c r="AC147" s="536"/>
      <c r="AD147" s="488"/>
      <c r="AE147" s="59"/>
      <c r="AF147" s="59"/>
      <c r="AG147" s="263"/>
      <c r="AH147" s="60"/>
      <c r="AI147" s="55"/>
      <c r="AJ147" s="61"/>
      <c r="AK147" s="62"/>
      <c r="AL147" s="63"/>
      <c r="AM147" s="64"/>
      <c r="AN147" s="65"/>
      <c r="AO147" s="66"/>
    </row>
    <row r="148" spans="1:41" s="22" customFormat="1" ht="48" customHeight="1" x14ac:dyDescent="0.15">
      <c r="A148" s="43"/>
      <c r="B148" s="44"/>
      <c r="C148" s="80"/>
      <c r="D148" s="67"/>
      <c r="E148" s="220"/>
      <c r="F148" s="117"/>
      <c r="G148" s="46"/>
      <c r="H148" s="47"/>
      <c r="I148" s="48"/>
      <c r="J148" s="49"/>
      <c r="K148" s="49"/>
      <c r="L148" s="49"/>
      <c r="M148" s="49"/>
      <c r="N148" s="50"/>
      <c r="O148" s="51"/>
      <c r="P148" s="52"/>
      <c r="Q148" s="53"/>
      <c r="R148" s="53"/>
      <c r="S148" s="53"/>
      <c r="T148" s="53"/>
      <c r="U148" s="54"/>
      <c r="V148" s="55"/>
      <c r="W148" s="57"/>
      <c r="X148" s="57"/>
      <c r="Y148" s="57"/>
      <c r="Z148" s="57"/>
      <c r="AA148" s="57"/>
      <c r="AB148" s="551"/>
      <c r="AC148" s="536"/>
      <c r="AD148" s="488"/>
      <c r="AE148" s="59"/>
      <c r="AF148" s="59"/>
      <c r="AG148" s="263"/>
      <c r="AH148" s="60"/>
      <c r="AI148" s="55"/>
      <c r="AJ148" s="61"/>
      <c r="AK148" s="62"/>
      <c r="AL148" s="63"/>
      <c r="AM148" s="64"/>
      <c r="AN148" s="65"/>
      <c r="AO148" s="66"/>
    </row>
    <row r="149" spans="1:41" s="22" customFormat="1" ht="48.75" customHeight="1" x14ac:dyDescent="0.15">
      <c r="A149" s="43"/>
      <c r="B149" s="44"/>
      <c r="C149" s="80"/>
      <c r="D149" s="67"/>
      <c r="E149" s="220"/>
      <c r="F149" s="117"/>
      <c r="G149" s="46"/>
      <c r="H149" s="47"/>
      <c r="I149" s="48"/>
      <c r="J149" s="49"/>
      <c r="K149" s="49"/>
      <c r="L149" s="49"/>
      <c r="M149" s="49"/>
      <c r="N149" s="50"/>
      <c r="O149" s="51"/>
      <c r="P149" s="52"/>
      <c r="Q149" s="53"/>
      <c r="R149" s="53"/>
      <c r="S149" s="53"/>
      <c r="T149" s="53"/>
      <c r="U149" s="54"/>
      <c r="V149" s="55"/>
      <c r="W149" s="57"/>
      <c r="X149" s="57"/>
      <c r="Y149" s="57"/>
      <c r="Z149" s="57"/>
      <c r="AA149" s="57"/>
      <c r="AB149" s="551"/>
      <c r="AC149" s="536"/>
      <c r="AD149" s="488"/>
      <c r="AE149" s="59"/>
      <c r="AF149" s="59"/>
      <c r="AG149" s="263"/>
      <c r="AH149" s="60"/>
      <c r="AI149" s="55"/>
      <c r="AJ149" s="61"/>
      <c r="AK149" s="62"/>
      <c r="AL149" s="63"/>
      <c r="AM149" s="64"/>
      <c r="AN149" s="65"/>
      <c r="AO149" s="66"/>
    </row>
    <row r="150" spans="1:41" s="22" customFormat="1" ht="48" customHeight="1" x14ac:dyDescent="0.15">
      <c r="A150" s="43"/>
      <c r="B150" s="44"/>
      <c r="C150" s="80"/>
      <c r="D150" s="67"/>
      <c r="E150" s="220"/>
      <c r="F150" s="117"/>
      <c r="G150" s="46"/>
      <c r="H150" s="47"/>
      <c r="I150" s="48"/>
      <c r="J150" s="49"/>
      <c r="K150" s="49"/>
      <c r="L150" s="49"/>
      <c r="M150" s="49"/>
      <c r="N150" s="50"/>
      <c r="O150" s="51"/>
      <c r="P150" s="52"/>
      <c r="Q150" s="53"/>
      <c r="R150" s="53"/>
      <c r="S150" s="53"/>
      <c r="T150" s="53"/>
      <c r="U150" s="54"/>
      <c r="V150" s="55"/>
      <c r="W150" s="57"/>
      <c r="X150" s="57"/>
      <c r="Y150" s="57"/>
      <c r="Z150" s="57"/>
      <c r="AA150" s="57"/>
      <c r="AB150" s="551"/>
      <c r="AC150" s="536"/>
      <c r="AD150" s="488"/>
      <c r="AE150" s="59"/>
      <c r="AF150" s="59"/>
      <c r="AG150" s="263"/>
      <c r="AH150" s="60"/>
      <c r="AI150" s="55"/>
      <c r="AJ150" s="61"/>
      <c r="AK150" s="62"/>
      <c r="AL150" s="63"/>
      <c r="AM150" s="64"/>
      <c r="AN150" s="65"/>
      <c r="AO150" s="66"/>
    </row>
    <row r="151" spans="1:41" s="22" customFormat="1" ht="48" customHeight="1" x14ac:dyDescent="0.15">
      <c r="A151" s="43"/>
      <c r="B151" s="44"/>
      <c r="C151" s="80"/>
      <c r="D151" s="67"/>
      <c r="E151" s="220"/>
      <c r="F151" s="117"/>
      <c r="G151" s="46"/>
      <c r="H151" s="47"/>
      <c r="I151" s="48"/>
      <c r="J151" s="49"/>
      <c r="K151" s="49"/>
      <c r="L151" s="49"/>
      <c r="M151" s="49"/>
      <c r="N151" s="50"/>
      <c r="O151" s="51"/>
      <c r="P151" s="52"/>
      <c r="Q151" s="53"/>
      <c r="R151" s="53"/>
      <c r="S151" s="53"/>
      <c r="T151" s="53"/>
      <c r="U151" s="54"/>
      <c r="V151" s="55"/>
      <c r="W151" s="57"/>
      <c r="X151" s="57"/>
      <c r="Y151" s="57"/>
      <c r="Z151" s="57"/>
      <c r="AA151" s="57"/>
      <c r="AB151" s="551"/>
      <c r="AC151" s="536"/>
      <c r="AD151" s="488"/>
      <c r="AE151" s="59"/>
      <c r="AF151" s="59"/>
      <c r="AG151" s="263"/>
      <c r="AH151" s="60"/>
      <c r="AI151" s="55"/>
      <c r="AJ151" s="61"/>
      <c r="AK151" s="62"/>
      <c r="AL151" s="63"/>
      <c r="AM151" s="64"/>
      <c r="AN151" s="65"/>
      <c r="AO151" s="66"/>
    </row>
    <row r="152" spans="1:41" s="22" customFormat="1" ht="26.25" customHeight="1" x14ac:dyDescent="0.15">
      <c r="A152" s="43"/>
      <c r="B152" s="44"/>
      <c r="C152" s="80"/>
      <c r="D152" s="67"/>
      <c r="E152" s="220"/>
      <c r="F152" s="117"/>
      <c r="G152" s="46"/>
      <c r="H152" s="47"/>
      <c r="I152" s="48"/>
      <c r="J152" s="49"/>
      <c r="K152" s="49"/>
      <c r="L152" s="49"/>
      <c r="M152" s="49"/>
      <c r="N152" s="50"/>
      <c r="O152" s="51"/>
      <c r="P152" s="52"/>
      <c r="Q152" s="53"/>
      <c r="R152" s="53"/>
      <c r="S152" s="53"/>
      <c r="T152" s="53"/>
      <c r="U152" s="54"/>
      <c r="V152" s="55"/>
      <c r="W152" s="57"/>
      <c r="X152" s="57"/>
      <c r="Y152" s="57"/>
      <c r="Z152" s="57"/>
      <c r="AA152" s="57"/>
      <c r="AB152" s="551"/>
      <c r="AC152" s="536"/>
      <c r="AD152" s="488"/>
      <c r="AE152" s="59"/>
      <c r="AF152" s="59"/>
      <c r="AG152" s="263"/>
      <c r="AH152" s="60"/>
      <c r="AI152" s="55"/>
      <c r="AJ152" s="61"/>
      <c r="AK152" s="62"/>
      <c r="AL152" s="63"/>
      <c r="AM152" s="64"/>
      <c r="AN152" s="65"/>
      <c r="AO152" s="66"/>
    </row>
    <row r="153" spans="1:41" s="22" customFormat="1" ht="58.5" customHeight="1" x14ac:dyDescent="0.15">
      <c r="A153" s="43"/>
      <c r="B153" s="44"/>
      <c r="C153" s="80"/>
      <c r="D153" s="67"/>
      <c r="E153" s="220"/>
      <c r="F153" s="117"/>
      <c r="G153" s="46"/>
      <c r="H153" s="47"/>
      <c r="I153" s="48"/>
      <c r="J153" s="49"/>
      <c r="K153" s="49"/>
      <c r="L153" s="49"/>
      <c r="M153" s="49"/>
      <c r="N153" s="50"/>
      <c r="O153" s="51"/>
      <c r="P153" s="52"/>
      <c r="Q153" s="53"/>
      <c r="R153" s="53"/>
      <c r="S153" s="53"/>
      <c r="T153" s="53"/>
      <c r="U153" s="54"/>
      <c r="V153" s="55"/>
      <c r="W153" s="57"/>
      <c r="X153" s="57"/>
      <c r="Y153" s="57"/>
      <c r="Z153" s="57"/>
      <c r="AA153" s="57"/>
      <c r="AB153" s="551"/>
      <c r="AC153" s="536"/>
      <c r="AD153" s="488"/>
      <c r="AE153" s="59"/>
      <c r="AF153" s="59"/>
      <c r="AG153" s="263"/>
      <c r="AH153" s="60"/>
      <c r="AI153" s="55"/>
      <c r="AJ153" s="61"/>
      <c r="AK153" s="62"/>
      <c r="AL153" s="63"/>
      <c r="AM153" s="64"/>
      <c r="AN153" s="65"/>
      <c r="AO153" s="66"/>
    </row>
    <row r="154" spans="1:41" s="22" customFormat="1" ht="52.5" customHeight="1" x14ac:dyDescent="0.15">
      <c r="A154" s="43"/>
      <c r="B154" s="44"/>
      <c r="C154" s="80"/>
      <c r="D154" s="67"/>
      <c r="E154" s="220"/>
      <c r="F154" s="117"/>
      <c r="G154" s="46"/>
      <c r="H154" s="47"/>
      <c r="I154" s="48"/>
      <c r="J154" s="49"/>
      <c r="K154" s="49"/>
      <c r="L154" s="49"/>
      <c r="M154" s="49"/>
      <c r="N154" s="50"/>
      <c r="O154" s="51"/>
      <c r="P154" s="52"/>
      <c r="Q154" s="53"/>
      <c r="R154" s="53"/>
      <c r="S154" s="53"/>
      <c r="T154" s="53"/>
      <c r="U154" s="54"/>
      <c r="V154" s="55"/>
      <c r="W154" s="57"/>
      <c r="X154" s="57"/>
      <c r="Y154" s="57"/>
      <c r="Z154" s="57"/>
      <c r="AA154" s="57"/>
      <c r="AB154" s="551"/>
      <c r="AC154" s="536"/>
      <c r="AD154" s="488"/>
      <c r="AE154" s="59"/>
      <c r="AF154" s="59"/>
      <c r="AG154" s="263"/>
      <c r="AH154" s="60"/>
      <c r="AI154" s="55"/>
      <c r="AJ154" s="61"/>
      <c r="AK154" s="62"/>
      <c r="AL154" s="63"/>
      <c r="AM154" s="64"/>
      <c r="AN154" s="65"/>
      <c r="AO154" s="66"/>
    </row>
    <row r="155" spans="1:41" s="22" customFormat="1" ht="58.5" customHeight="1" x14ac:dyDescent="0.15">
      <c r="A155" s="43"/>
      <c r="B155" s="44"/>
      <c r="C155" s="80"/>
      <c r="D155" s="67"/>
      <c r="E155" s="220"/>
      <c r="F155" s="117"/>
      <c r="G155" s="46"/>
      <c r="H155" s="47"/>
      <c r="I155" s="48"/>
      <c r="J155" s="49"/>
      <c r="K155" s="49"/>
      <c r="L155" s="49"/>
      <c r="M155" s="49"/>
      <c r="N155" s="50"/>
      <c r="O155" s="51"/>
      <c r="P155" s="52"/>
      <c r="Q155" s="53"/>
      <c r="R155" s="53"/>
      <c r="S155" s="53"/>
      <c r="T155" s="53"/>
      <c r="U155" s="54"/>
      <c r="V155" s="55"/>
      <c r="W155" s="57"/>
      <c r="X155" s="57"/>
      <c r="Y155" s="57"/>
      <c r="Z155" s="57"/>
      <c r="AA155" s="57"/>
      <c r="AB155" s="551"/>
      <c r="AC155" s="536"/>
      <c r="AD155" s="488"/>
      <c r="AE155" s="59"/>
      <c r="AF155" s="59"/>
      <c r="AG155" s="263"/>
      <c r="AH155" s="60"/>
      <c r="AI155" s="55"/>
      <c r="AJ155" s="61"/>
      <c r="AK155" s="62"/>
      <c r="AL155" s="63"/>
      <c r="AM155" s="64"/>
      <c r="AN155" s="65"/>
      <c r="AO155" s="66"/>
    </row>
    <row r="156" spans="1:41" s="22" customFormat="1" ht="58.5" customHeight="1" x14ac:dyDescent="0.15">
      <c r="A156" s="43"/>
      <c r="B156" s="44"/>
      <c r="C156" s="80"/>
      <c r="D156" s="67"/>
      <c r="E156" s="220"/>
      <c r="F156" s="117"/>
      <c r="G156" s="46"/>
      <c r="H156" s="47"/>
      <c r="I156" s="48"/>
      <c r="J156" s="49"/>
      <c r="K156" s="49"/>
      <c r="L156" s="49"/>
      <c r="M156" s="49"/>
      <c r="N156" s="50"/>
      <c r="O156" s="51"/>
      <c r="P156" s="52"/>
      <c r="Q156" s="53"/>
      <c r="R156" s="53"/>
      <c r="S156" s="53"/>
      <c r="T156" s="53"/>
      <c r="U156" s="54"/>
      <c r="V156" s="55"/>
      <c r="W156" s="57"/>
      <c r="X156" s="57"/>
      <c r="Y156" s="57"/>
      <c r="Z156" s="57"/>
      <c r="AA156" s="57"/>
      <c r="AB156" s="551"/>
      <c r="AC156" s="536"/>
      <c r="AD156" s="488"/>
      <c r="AE156" s="59"/>
      <c r="AF156" s="59"/>
      <c r="AG156" s="263"/>
      <c r="AH156" s="60"/>
      <c r="AI156" s="55"/>
      <c r="AJ156" s="61"/>
      <c r="AK156" s="62"/>
      <c r="AL156" s="63"/>
      <c r="AM156" s="64"/>
      <c r="AN156" s="65"/>
      <c r="AO156" s="66"/>
    </row>
    <row r="157" spans="1:41" s="22" customFormat="1" ht="59.25" customHeight="1" x14ac:dyDescent="0.15">
      <c r="A157" s="43"/>
      <c r="B157" s="44"/>
      <c r="C157" s="80"/>
      <c r="D157" s="67"/>
      <c r="E157" s="220"/>
      <c r="F157" s="117"/>
      <c r="G157" s="46"/>
      <c r="H157" s="47"/>
      <c r="I157" s="48"/>
      <c r="J157" s="49"/>
      <c r="K157" s="49"/>
      <c r="L157" s="49"/>
      <c r="M157" s="49"/>
      <c r="N157" s="50"/>
      <c r="O157" s="51"/>
      <c r="P157" s="52"/>
      <c r="Q157" s="53"/>
      <c r="R157" s="53"/>
      <c r="S157" s="53"/>
      <c r="T157" s="53"/>
      <c r="U157" s="54"/>
      <c r="V157" s="55"/>
      <c r="W157" s="57"/>
      <c r="X157" s="57"/>
      <c r="Y157" s="57"/>
      <c r="Z157" s="57"/>
      <c r="AA157" s="57"/>
      <c r="AB157" s="551"/>
      <c r="AC157" s="536"/>
      <c r="AD157" s="488"/>
      <c r="AE157" s="59"/>
      <c r="AF157" s="59"/>
      <c r="AG157" s="263"/>
      <c r="AH157" s="60"/>
      <c r="AI157" s="55"/>
      <c r="AJ157" s="61"/>
      <c r="AK157" s="62"/>
      <c r="AL157" s="63"/>
      <c r="AM157" s="64"/>
      <c r="AN157" s="65"/>
      <c r="AO157" s="66"/>
    </row>
    <row r="158" spans="1:41" s="22" customFormat="1" ht="58.5" customHeight="1" x14ac:dyDescent="0.15">
      <c r="A158" s="43"/>
      <c r="B158" s="44"/>
      <c r="C158" s="80"/>
      <c r="D158" s="67"/>
      <c r="E158" s="220"/>
      <c r="F158" s="117"/>
      <c r="G158" s="46"/>
      <c r="H158" s="47"/>
      <c r="I158" s="48"/>
      <c r="J158" s="49"/>
      <c r="K158" s="49"/>
      <c r="L158" s="49"/>
      <c r="M158" s="49"/>
      <c r="N158" s="50"/>
      <c r="O158" s="51"/>
      <c r="P158" s="52"/>
      <c r="Q158" s="53"/>
      <c r="R158" s="53"/>
      <c r="S158" s="53"/>
      <c r="T158" s="53"/>
      <c r="U158" s="54"/>
      <c r="V158" s="55"/>
      <c r="W158" s="57"/>
      <c r="X158" s="57"/>
      <c r="Y158" s="57"/>
      <c r="Z158" s="57"/>
      <c r="AA158" s="57"/>
      <c r="AB158" s="551"/>
      <c r="AC158" s="536"/>
      <c r="AD158" s="488"/>
      <c r="AE158" s="59"/>
      <c r="AF158" s="59"/>
      <c r="AG158" s="263"/>
      <c r="AH158" s="60"/>
      <c r="AI158" s="55"/>
      <c r="AJ158" s="61"/>
      <c r="AK158" s="62"/>
      <c r="AL158" s="63"/>
      <c r="AM158" s="64"/>
      <c r="AN158" s="65"/>
      <c r="AO158" s="66"/>
    </row>
    <row r="159" spans="1:41" s="22" customFormat="1" ht="41.25" customHeight="1" x14ac:dyDescent="0.15">
      <c r="A159" s="43"/>
      <c r="B159" s="44"/>
      <c r="C159" s="80"/>
      <c r="D159" s="67"/>
      <c r="E159" s="220"/>
      <c r="F159" s="117"/>
      <c r="G159" s="46"/>
      <c r="H159" s="47"/>
      <c r="I159" s="48"/>
      <c r="J159" s="49"/>
      <c r="K159" s="49"/>
      <c r="L159" s="49"/>
      <c r="M159" s="49"/>
      <c r="N159" s="50"/>
      <c r="O159" s="51"/>
      <c r="P159" s="52"/>
      <c r="Q159" s="53"/>
      <c r="R159" s="53"/>
      <c r="S159" s="53"/>
      <c r="T159" s="53"/>
      <c r="U159" s="54"/>
      <c r="V159" s="55"/>
      <c r="W159" s="57"/>
      <c r="X159" s="57"/>
      <c r="Y159" s="57"/>
      <c r="Z159" s="57"/>
      <c r="AA159" s="57"/>
      <c r="AB159" s="551"/>
      <c r="AC159" s="536"/>
      <c r="AD159" s="488"/>
      <c r="AE159" s="59"/>
      <c r="AF159" s="59"/>
      <c r="AG159" s="263"/>
      <c r="AH159" s="60"/>
      <c r="AI159" s="55"/>
      <c r="AJ159" s="61"/>
      <c r="AK159" s="62"/>
      <c r="AL159" s="63"/>
      <c r="AM159" s="64"/>
      <c r="AN159" s="65"/>
      <c r="AO159" s="66"/>
    </row>
    <row r="160" spans="1:41" s="22" customFormat="1" ht="60" customHeight="1" x14ac:dyDescent="0.15">
      <c r="A160" s="43"/>
      <c r="B160" s="44"/>
      <c r="C160" s="80"/>
      <c r="D160" s="67"/>
      <c r="E160" s="220"/>
      <c r="F160" s="117"/>
      <c r="G160" s="46"/>
      <c r="H160" s="47"/>
      <c r="I160" s="48"/>
      <c r="J160" s="49"/>
      <c r="K160" s="49"/>
      <c r="L160" s="49"/>
      <c r="M160" s="49"/>
      <c r="N160" s="50"/>
      <c r="O160" s="51"/>
      <c r="P160" s="52"/>
      <c r="Q160" s="53"/>
      <c r="R160" s="53"/>
      <c r="S160" s="53"/>
      <c r="T160" s="53"/>
      <c r="U160" s="54"/>
      <c r="V160" s="55"/>
      <c r="W160" s="57"/>
      <c r="X160" s="57"/>
      <c r="Y160" s="57"/>
      <c r="Z160" s="57"/>
      <c r="AA160" s="57"/>
      <c r="AB160" s="551"/>
      <c r="AC160" s="536"/>
      <c r="AD160" s="488"/>
      <c r="AE160" s="59"/>
      <c r="AF160" s="59"/>
      <c r="AG160" s="263"/>
      <c r="AH160" s="60"/>
      <c r="AI160" s="55"/>
      <c r="AJ160" s="61"/>
      <c r="AK160" s="62"/>
      <c r="AL160" s="63"/>
      <c r="AM160" s="64"/>
      <c r="AN160" s="65"/>
      <c r="AO160" s="66"/>
    </row>
    <row r="161" spans="1:41" s="22" customFormat="1" ht="48" customHeight="1" x14ac:dyDescent="0.15">
      <c r="A161" s="43"/>
      <c r="B161" s="44"/>
      <c r="C161" s="80"/>
      <c r="D161" s="67"/>
      <c r="E161" s="220"/>
      <c r="F161" s="117"/>
      <c r="G161" s="46"/>
      <c r="H161" s="47"/>
      <c r="I161" s="48"/>
      <c r="J161" s="49"/>
      <c r="K161" s="49"/>
      <c r="L161" s="49"/>
      <c r="M161" s="49"/>
      <c r="N161" s="50"/>
      <c r="O161" s="51"/>
      <c r="P161" s="52"/>
      <c r="Q161" s="53"/>
      <c r="R161" s="53"/>
      <c r="S161" s="53"/>
      <c r="T161" s="53"/>
      <c r="U161" s="54"/>
      <c r="V161" s="55"/>
      <c r="W161" s="57"/>
      <c r="X161" s="57"/>
      <c r="Y161" s="57"/>
      <c r="Z161" s="57"/>
      <c r="AA161" s="57"/>
      <c r="AB161" s="551"/>
      <c r="AC161" s="536"/>
      <c r="AD161" s="488"/>
      <c r="AE161" s="59"/>
      <c r="AF161" s="59"/>
      <c r="AG161" s="263"/>
      <c r="AH161" s="60"/>
      <c r="AI161" s="55"/>
      <c r="AJ161" s="61"/>
      <c r="AK161" s="62"/>
      <c r="AL161" s="63"/>
      <c r="AM161" s="64"/>
      <c r="AN161" s="65"/>
      <c r="AO161" s="66"/>
    </row>
    <row r="162" spans="1:41" s="22" customFormat="1" ht="58.5" customHeight="1" x14ac:dyDescent="0.15">
      <c r="A162" s="43"/>
      <c r="B162" s="44"/>
      <c r="C162" s="80"/>
      <c r="D162" s="67"/>
      <c r="E162" s="220"/>
      <c r="F162" s="117"/>
      <c r="G162" s="46"/>
      <c r="H162" s="47"/>
      <c r="I162" s="48"/>
      <c r="J162" s="49"/>
      <c r="K162" s="49"/>
      <c r="L162" s="49"/>
      <c r="M162" s="49"/>
      <c r="N162" s="50"/>
      <c r="O162" s="51"/>
      <c r="P162" s="52"/>
      <c r="Q162" s="53"/>
      <c r="R162" s="53"/>
      <c r="S162" s="53"/>
      <c r="T162" s="53"/>
      <c r="U162" s="54"/>
      <c r="V162" s="55"/>
      <c r="W162" s="57"/>
      <c r="X162" s="57"/>
      <c r="Y162" s="57"/>
      <c r="Z162" s="57"/>
      <c r="AA162" s="57"/>
      <c r="AB162" s="551"/>
      <c r="AC162" s="536"/>
      <c r="AD162" s="488"/>
      <c r="AE162" s="59"/>
      <c r="AF162" s="59"/>
      <c r="AG162" s="263"/>
      <c r="AH162" s="60"/>
      <c r="AI162" s="55"/>
      <c r="AJ162" s="61"/>
      <c r="AK162" s="62"/>
      <c r="AL162" s="63"/>
      <c r="AM162" s="64"/>
      <c r="AN162" s="65"/>
      <c r="AO162" s="66"/>
    </row>
    <row r="163" spans="1:41" s="22" customFormat="1" ht="60" customHeight="1" x14ac:dyDescent="0.15">
      <c r="A163" s="43"/>
      <c r="B163" s="44"/>
      <c r="C163" s="80"/>
      <c r="D163" s="67"/>
      <c r="E163" s="220"/>
      <c r="F163" s="117"/>
      <c r="G163" s="46"/>
      <c r="H163" s="47"/>
      <c r="I163" s="48"/>
      <c r="J163" s="49"/>
      <c r="K163" s="49"/>
      <c r="L163" s="49"/>
      <c r="M163" s="49"/>
      <c r="N163" s="50"/>
      <c r="O163" s="51"/>
      <c r="P163" s="52"/>
      <c r="Q163" s="53"/>
      <c r="R163" s="53"/>
      <c r="S163" s="53"/>
      <c r="T163" s="53"/>
      <c r="U163" s="54"/>
      <c r="V163" s="55"/>
      <c r="W163" s="57"/>
      <c r="X163" s="57"/>
      <c r="Y163" s="57"/>
      <c r="Z163" s="57"/>
      <c r="AA163" s="57"/>
      <c r="AB163" s="551"/>
      <c r="AC163" s="536"/>
      <c r="AD163" s="488"/>
      <c r="AE163" s="59"/>
      <c r="AF163" s="59"/>
      <c r="AG163" s="263"/>
      <c r="AH163" s="60"/>
      <c r="AI163" s="55"/>
      <c r="AJ163" s="61"/>
      <c r="AK163" s="62"/>
      <c r="AL163" s="63"/>
      <c r="AM163" s="64"/>
      <c r="AN163" s="65"/>
      <c r="AO163" s="66"/>
    </row>
    <row r="164" spans="1:41" s="22" customFormat="1" ht="48" customHeight="1" x14ac:dyDescent="0.15">
      <c r="A164" s="43"/>
      <c r="B164" s="44"/>
      <c r="C164" s="80"/>
      <c r="D164" s="67"/>
      <c r="E164" s="220"/>
      <c r="F164" s="117"/>
      <c r="G164" s="46"/>
      <c r="H164" s="47"/>
      <c r="I164" s="48"/>
      <c r="J164" s="49"/>
      <c r="K164" s="49"/>
      <c r="L164" s="49"/>
      <c r="M164" s="49"/>
      <c r="N164" s="50"/>
      <c r="O164" s="51"/>
      <c r="P164" s="52"/>
      <c r="Q164" s="53"/>
      <c r="R164" s="53"/>
      <c r="S164" s="53"/>
      <c r="T164" s="53"/>
      <c r="U164" s="54"/>
      <c r="V164" s="55"/>
      <c r="W164" s="57"/>
      <c r="X164" s="57"/>
      <c r="Y164" s="57"/>
      <c r="Z164" s="57"/>
      <c r="AA164" s="57"/>
      <c r="AB164" s="551"/>
      <c r="AC164" s="536"/>
      <c r="AD164" s="488"/>
      <c r="AE164" s="59"/>
      <c r="AF164" s="59"/>
      <c r="AG164" s="263"/>
      <c r="AH164" s="60"/>
      <c r="AI164" s="55"/>
      <c r="AJ164" s="61"/>
      <c r="AK164" s="62"/>
      <c r="AL164" s="63"/>
      <c r="AM164" s="64"/>
      <c r="AN164" s="65"/>
      <c r="AO164" s="66"/>
    </row>
    <row r="165" spans="1:41" s="22" customFormat="1" ht="41.25" customHeight="1" x14ac:dyDescent="0.15">
      <c r="A165" s="43"/>
      <c r="B165" s="44"/>
      <c r="C165" s="80"/>
      <c r="D165" s="67"/>
      <c r="E165" s="220"/>
      <c r="F165" s="117"/>
      <c r="G165" s="46"/>
      <c r="H165" s="47"/>
      <c r="I165" s="48"/>
      <c r="J165" s="49"/>
      <c r="K165" s="49"/>
      <c r="L165" s="49"/>
      <c r="M165" s="49"/>
      <c r="N165" s="50"/>
      <c r="O165" s="51"/>
      <c r="P165" s="52"/>
      <c r="Q165" s="53"/>
      <c r="R165" s="53"/>
      <c r="S165" s="53"/>
      <c r="T165" s="53"/>
      <c r="U165" s="54"/>
      <c r="V165" s="55"/>
      <c r="W165" s="57"/>
      <c r="X165" s="57"/>
      <c r="Y165" s="57"/>
      <c r="Z165" s="57"/>
      <c r="AA165" s="57"/>
      <c r="AB165" s="551"/>
      <c r="AC165" s="536"/>
      <c r="AD165" s="488"/>
      <c r="AE165" s="59"/>
      <c r="AF165" s="59"/>
      <c r="AG165" s="263"/>
      <c r="AH165" s="60"/>
      <c r="AI165" s="55"/>
      <c r="AJ165" s="61"/>
      <c r="AK165" s="62"/>
      <c r="AL165" s="63"/>
      <c r="AM165" s="64"/>
      <c r="AN165" s="65"/>
      <c r="AO165" s="66"/>
    </row>
    <row r="166" spans="1:41" s="22" customFormat="1" ht="41.25" customHeight="1" x14ac:dyDescent="0.15">
      <c r="A166" s="43"/>
      <c r="B166" s="44"/>
      <c r="C166" s="80"/>
      <c r="D166" s="67"/>
      <c r="E166" s="220"/>
      <c r="F166" s="117"/>
      <c r="G166" s="46"/>
      <c r="H166" s="47"/>
      <c r="I166" s="48"/>
      <c r="J166" s="49"/>
      <c r="K166" s="49"/>
      <c r="L166" s="49"/>
      <c r="M166" s="49"/>
      <c r="N166" s="50"/>
      <c r="O166" s="51"/>
      <c r="P166" s="52"/>
      <c r="Q166" s="53"/>
      <c r="R166" s="53"/>
      <c r="S166" s="53"/>
      <c r="T166" s="53"/>
      <c r="U166" s="54"/>
      <c r="V166" s="55"/>
      <c r="W166" s="57"/>
      <c r="X166" s="57"/>
      <c r="Y166" s="57"/>
      <c r="Z166" s="57"/>
      <c r="AA166" s="57"/>
      <c r="AB166" s="551"/>
      <c r="AC166" s="536"/>
      <c r="AD166" s="488"/>
      <c r="AE166" s="59"/>
      <c r="AF166" s="59"/>
      <c r="AG166" s="263"/>
      <c r="AH166" s="60"/>
      <c r="AI166" s="55"/>
      <c r="AJ166" s="61"/>
      <c r="AK166" s="62"/>
      <c r="AL166" s="63"/>
      <c r="AM166" s="64"/>
      <c r="AN166" s="65"/>
      <c r="AO166" s="66"/>
    </row>
    <row r="167" spans="1:41" s="22" customFormat="1" ht="48.75" customHeight="1" x14ac:dyDescent="0.15">
      <c r="A167" s="43"/>
      <c r="B167" s="44"/>
      <c r="C167" s="80"/>
      <c r="D167" s="67"/>
      <c r="E167" s="220"/>
      <c r="F167" s="117"/>
      <c r="G167" s="46"/>
      <c r="H167" s="47"/>
      <c r="I167" s="48"/>
      <c r="J167" s="49"/>
      <c r="K167" s="49"/>
      <c r="L167" s="49"/>
      <c r="M167" s="49"/>
      <c r="N167" s="50"/>
      <c r="O167" s="51"/>
      <c r="P167" s="52"/>
      <c r="Q167" s="53"/>
      <c r="R167" s="53"/>
      <c r="S167" s="53"/>
      <c r="T167" s="53"/>
      <c r="U167" s="54"/>
      <c r="V167" s="55"/>
      <c r="W167" s="57"/>
      <c r="X167" s="57"/>
      <c r="Y167" s="57"/>
      <c r="Z167" s="57"/>
      <c r="AA167" s="57"/>
      <c r="AB167" s="551"/>
      <c r="AC167" s="536"/>
      <c r="AD167" s="488"/>
      <c r="AE167" s="59"/>
      <c r="AF167" s="59"/>
      <c r="AG167" s="263"/>
      <c r="AH167" s="60"/>
      <c r="AI167" s="55"/>
      <c r="AJ167" s="61"/>
      <c r="AK167" s="62"/>
      <c r="AL167" s="63"/>
      <c r="AM167" s="64"/>
      <c r="AN167" s="65"/>
      <c r="AO167" s="66"/>
    </row>
    <row r="168" spans="1:41" s="22" customFormat="1" ht="48" customHeight="1" x14ac:dyDescent="0.15">
      <c r="A168" s="43"/>
      <c r="B168" s="44"/>
      <c r="C168" s="80"/>
      <c r="D168" s="67"/>
      <c r="E168" s="220"/>
      <c r="F168" s="117"/>
      <c r="G168" s="46"/>
      <c r="H168" s="47"/>
      <c r="I168" s="48"/>
      <c r="J168" s="49"/>
      <c r="K168" s="49"/>
      <c r="L168" s="49"/>
      <c r="M168" s="49"/>
      <c r="N168" s="50"/>
      <c r="O168" s="51"/>
      <c r="P168" s="52"/>
      <c r="Q168" s="53"/>
      <c r="R168" s="53"/>
      <c r="S168" s="53"/>
      <c r="T168" s="53"/>
      <c r="U168" s="54"/>
      <c r="V168" s="55"/>
      <c r="W168" s="57"/>
      <c r="X168" s="57"/>
      <c r="Y168" s="57"/>
      <c r="Z168" s="57"/>
      <c r="AA168" s="57"/>
      <c r="AB168" s="551"/>
      <c r="AC168" s="536"/>
      <c r="AD168" s="488"/>
      <c r="AE168" s="59"/>
      <c r="AF168" s="59"/>
      <c r="AG168" s="263"/>
      <c r="AH168" s="60"/>
      <c r="AI168" s="55"/>
      <c r="AJ168" s="61"/>
      <c r="AK168" s="62"/>
      <c r="AL168" s="63"/>
      <c r="AM168" s="64"/>
      <c r="AN168" s="65"/>
      <c r="AO168" s="66"/>
    </row>
    <row r="169" spans="1:41" s="22" customFormat="1" ht="58.5" customHeight="1" x14ac:dyDescent="0.15">
      <c r="A169" s="43"/>
      <c r="B169" s="44"/>
      <c r="C169" s="80"/>
      <c r="D169" s="67"/>
      <c r="E169" s="220"/>
      <c r="F169" s="117"/>
      <c r="G169" s="46"/>
      <c r="H169" s="47"/>
      <c r="I169" s="48"/>
      <c r="J169" s="49"/>
      <c r="K169" s="49"/>
      <c r="L169" s="49"/>
      <c r="M169" s="49"/>
      <c r="N169" s="50"/>
      <c r="O169" s="51"/>
      <c r="P169" s="52"/>
      <c r="Q169" s="53"/>
      <c r="R169" s="53"/>
      <c r="S169" s="53"/>
      <c r="T169" s="53"/>
      <c r="U169" s="54"/>
      <c r="V169" s="55"/>
      <c r="W169" s="57"/>
      <c r="X169" s="57"/>
      <c r="Y169" s="57"/>
      <c r="Z169" s="57"/>
      <c r="AA169" s="57"/>
      <c r="AB169" s="551"/>
      <c r="AC169" s="536"/>
      <c r="AD169" s="488"/>
      <c r="AE169" s="59"/>
      <c r="AF169" s="59"/>
      <c r="AG169" s="263"/>
      <c r="AH169" s="60"/>
      <c r="AI169" s="55"/>
      <c r="AJ169" s="61"/>
      <c r="AK169" s="62"/>
      <c r="AL169" s="63"/>
      <c r="AM169" s="64"/>
      <c r="AN169" s="65"/>
      <c r="AO169" s="66"/>
    </row>
    <row r="170" spans="1:41" s="22" customFormat="1" ht="58.5" customHeight="1" x14ac:dyDescent="0.15">
      <c r="A170" s="43"/>
      <c r="B170" s="44"/>
      <c r="C170" s="80"/>
      <c r="D170" s="67"/>
      <c r="E170" s="220"/>
      <c r="F170" s="117"/>
      <c r="G170" s="46"/>
      <c r="H170" s="47"/>
      <c r="I170" s="48"/>
      <c r="J170" s="49"/>
      <c r="K170" s="49"/>
      <c r="L170" s="49"/>
      <c r="M170" s="49"/>
      <c r="N170" s="50"/>
      <c r="O170" s="51"/>
      <c r="P170" s="52"/>
      <c r="Q170" s="53"/>
      <c r="R170" s="53"/>
      <c r="S170" s="53"/>
      <c r="T170" s="53"/>
      <c r="U170" s="54"/>
      <c r="V170" s="55"/>
      <c r="W170" s="57"/>
      <c r="X170" s="57"/>
      <c r="Y170" s="57"/>
      <c r="Z170" s="57"/>
      <c r="AA170" s="57"/>
      <c r="AB170" s="551"/>
      <c r="AC170" s="536"/>
      <c r="AD170" s="488"/>
      <c r="AE170" s="59"/>
      <c r="AF170" s="59"/>
      <c r="AG170" s="263"/>
      <c r="AH170" s="60"/>
      <c r="AI170" s="55"/>
      <c r="AJ170" s="61"/>
      <c r="AK170" s="62"/>
      <c r="AL170" s="63"/>
      <c r="AM170" s="64"/>
      <c r="AN170" s="65"/>
      <c r="AO170" s="66"/>
    </row>
    <row r="171" spans="1:41" s="22" customFormat="1" ht="48" customHeight="1" x14ac:dyDescent="0.15">
      <c r="A171" s="43"/>
      <c r="B171" s="44"/>
      <c r="C171" s="80"/>
      <c r="D171" s="67"/>
      <c r="E171" s="220"/>
      <c r="F171" s="117"/>
      <c r="G171" s="46"/>
      <c r="H171" s="47"/>
      <c r="I171" s="48"/>
      <c r="J171" s="49"/>
      <c r="K171" s="49"/>
      <c r="L171" s="49"/>
      <c r="M171" s="49"/>
      <c r="N171" s="50"/>
      <c r="O171" s="51"/>
      <c r="P171" s="52"/>
      <c r="Q171" s="53"/>
      <c r="R171" s="53"/>
      <c r="S171" s="53"/>
      <c r="T171" s="53"/>
      <c r="U171" s="54"/>
      <c r="V171" s="55"/>
      <c r="W171" s="57"/>
      <c r="X171" s="57"/>
      <c r="Y171" s="57"/>
      <c r="Z171" s="57"/>
      <c r="AA171" s="57"/>
      <c r="AB171" s="551"/>
      <c r="AC171" s="536"/>
      <c r="AD171" s="488"/>
      <c r="AE171" s="59"/>
      <c r="AF171" s="59"/>
      <c r="AG171" s="263"/>
      <c r="AH171" s="60"/>
      <c r="AI171" s="55"/>
      <c r="AJ171" s="61"/>
      <c r="AK171" s="62"/>
      <c r="AL171" s="63"/>
      <c r="AM171" s="64"/>
      <c r="AN171" s="65"/>
      <c r="AO171" s="66"/>
    </row>
    <row r="172" spans="1:41" s="22" customFormat="1" ht="58.5" customHeight="1" x14ac:dyDescent="0.15">
      <c r="A172" s="43"/>
      <c r="B172" s="44"/>
      <c r="C172" s="80"/>
      <c r="D172" s="67"/>
      <c r="E172" s="220"/>
      <c r="F172" s="117"/>
      <c r="G172" s="46"/>
      <c r="H172" s="47"/>
      <c r="I172" s="48"/>
      <c r="J172" s="49"/>
      <c r="K172" s="49"/>
      <c r="L172" s="49"/>
      <c r="M172" s="49"/>
      <c r="N172" s="50"/>
      <c r="O172" s="51"/>
      <c r="P172" s="52"/>
      <c r="Q172" s="53"/>
      <c r="R172" s="53"/>
      <c r="S172" s="53"/>
      <c r="T172" s="53"/>
      <c r="U172" s="54"/>
      <c r="V172" s="55"/>
      <c r="W172" s="57"/>
      <c r="X172" s="57"/>
      <c r="Y172" s="57"/>
      <c r="Z172" s="57"/>
      <c r="AA172" s="57"/>
      <c r="AB172" s="551"/>
      <c r="AC172" s="536"/>
      <c r="AD172" s="488"/>
      <c r="AE172" s="59"/>
      <c r="AF172" s="59"/>
      <c r="AG172" s="263"/>
      <c r="AH172" s="60"/>
      <c r="AI172" s="55"/>
      <c r="AJ172" s="61"/>
      <c r="AK172" s="62"/>
      <c r="AL172" s="63"/>
      <c r="AM172" s="64"/>
      <c r="AN172" s="65"/>
      <c r="AO172" s="66"/>
    </row>
    <row r="173" spans="1:41" s="22" customFormat="1" ht="58.5" customHeight="1" x14ac:dyDescent="0.15">
      <c r="A173" s="43"/>
      <c r="B173" s="44"/>
      <c r="C173" s="80"/>
      <c r="D173" s="67"/>
      <c r="E173" s="220"/>
      <c r="F173" s="117"/>
      <c r="G173" s="46"/>
      <c r="H173" s="47"/>
      <c r="I173" s="48"/>
      <c r="J173" s="49"/>
      <c r="K173" s="49"/>
      <c r="L173" s="49"/>
      <c r="M173" s="49"/>
      <c r="N173" s="50"/>
      <c r="O173" s="51"/>
      <c r="P173" s="52"/>
      <c r="Q173" s="53"/>
      <c r="R173" s="53"/>
      <c r="S173" s="53"/>
      <c r="T173" s="53"/>
      <c r="U173" s="54"/>
      <c r="V173" s="55"/>
      <c r="W173" s="57"/>
      <c r="X173" s="57"/>
      <c r="Y173" s="57"/>
      <c r="Z173" s="57"/>
      <c r="AA173" s="57"/>
      <c r="AB173" s="551"/>
      <c r="AC173" s="536"/>
      <c r="AD173" s="488"/>
      <c r="AE173" s="59"/>
      <c r="AF173" s="59"/>
      <c r="AG173" s="263"/>
      <c r="AH173" s="60"/>
      <c r="AI173" s="55"/>
      <c r="AJ173" s="61"/>
      <c r="AK173" s="62"/>
      <c r="AL173" s="63"/>
      <c r="AM173" s="64"/>
      <c r="AN173" s="65"/>
      <c r="AO173" s="66"/>
    </row>
    <row r="174" spans="1:41" s="22" customFormat="1" ht="48" customHeight="1" x14ac:dyDescent="0.15">
      <c r="A174" s="43"/>
      <c r="B174" s="44"/>
      <c r="C174" s="80"/>
      <c r="D174" s="67"/>
      <c r="E174" s="220"/>
      <c r="F174" s="117"/>
      <c r="G174" s="46"/>
      <c r="H174" s="47"/>
      <c r="I174" s="48"/>
      <c r="J174" s="49"/>
      <c r="K174" s="49"/>
      <c r="L174" s="49"/>
      <c r="M174" s="49"/>
      <c r="N174" s="50"/>
      <c r="O174" s="51"/>
      <c r="P174" s="52"/>
      <c r="Q174" s="53"/>
      <c r="R174" s="53"/>
      <c r="S174" s="53"/>
      <c r="T174" s="53"/>
      <c r="U174" s="54"/>
      <c r="V174" s="55"/>
      <c r="W174" s="57"/>
      <c r="X174" s="57"/>
      <c r="Y174" s="57"/>
      <c r="Z174" s="57"/>
      <c r="AA174" s="57"/>
      <c r="AB174" s="551"/>
      <c r="AC174" s="536"/>
      <c r="AD174" s="488"/>
      <c r="AE174" s="59"/>
      <c r="AF174" s="59"/>
      <c r="AG174" s="263"/>
      <c r="AH174" s="60"/>
      <c r="AI174" s="55"/>
      <c r="AJ174" s="61"/>
      <c r="AK174" s="62"/>
      <c r="AL174" s="63"/>
      <c r="AM174" s="64"/>
      <c r="AN174" s="65"/>
      <c r="AO174" s="66"/>
    </row>
    <row r="175" spans="1:41" s="22" customFormat="1" ht="48.75" customHeight="1" x14ac:dyDescent="0.15">
      <c r="A175" s="43"/>
      <c r="B175" s="44"/>
      <c r="C175" s="80"/>
      <c r="D175" s="67"/>
      <c r="E175" s="220"/>
      <c r="F175" s="117"/>
      <c r="G175" s="46"/>
      <c r="H175" s="47"/>
      <c r="I175" s="48"/>
      <c r="J175" s="49"/>
      <c r="K175" s="49"/>
      <c r="L175" s="49"/>
      <c r="M175" s="49"/>
      <c r="N175" s="50"/>
      <c r="O175" s="51"/>
      <c r="P175" s="52"/>
      <c r="Q175" s="53"/>
      <c r="R175" s="53"/>
      <c r="S175" s="53"/>
      <c r="T175" s="53"/>
      <c r="U175" s="54"/>
      <c r="V175" s="55"/>
      <c r="W175" s="57"/>
      <c r="X175" s="57"/>
      <c r="Y175" s="57"/>
      <c r="Z175" s="57"/>
      <c r="AA175" s="57"/>
      <c r="AB175" s="551"/>
      <c r="AC175" s="536"/>
      <c r="AD175" s="488"/>
      <c r="AE175" s="59"/>
      <c r="AF175" s="59"/>
      <c r="AG175" s="263"/>
      <c r="AH175" s="60"/>
      <c r="AI175" s="55"/>
      <c r="AJ175" s="61"/>
      <c r="AK175" s="62"/>
      <c r="AL175" s="63"/>
      <c r="AM175" s="64"/>
      <c r="AN175" s="65"/>
      <c r="AO175" s="66"/>
    </row>
    <row r="176" spans="1:41" s="22" customFormat="1" ht="58.5" customHeight="1" x14ac:dyDescent="0.15">
      <c r="A176" s="43"/>
      <c r="B176" s="44"/>
      <c r="C176" s="80"/>
      <c r="D176" s="67"/>
      <c r="E176" s="220"/>
      <c r="F176" s="117"/>
      <c r="G176" s="46"/>
      <c r="H176" s="47"/>
      <c r="I176" s="48"/>
      <c r="J176" s="49"/>
      <c r="K176" s="49"/>
      <c r="L176" s="49"/>
      <c r="M176" s="49"/>
      <c r="N176" s="50"/>
      <c r="O176" s="51"/>
      <c r="P176" s="52"/>
      <c r="Q176" s="53"/>
      <c r="R176" s="53"/>
      <c r="S176" s="53"/>
      <c r="T176" s="53"/>
      <c r="U176" s="54"/>
      <c r="V176" s="55"/>
      <c r="W176" s="57"/>
      <c r="X176" s="57"/>
      <c r="Y176" s="57"/>
      <c r="Z176" s="57"/>
      <c r="AA176" s="57"/>
      <c r="AB176" s="551"/>
      <c r="AC176" s="536"/>
      <c r="AD176" s="488"/>
      <c r="AE176" s="59"/>
      <c r="AF176" s="59"/>
      <c r="AG176" s="263"/>
      <c r="AH176" s="60"/>
      <c r="AI176" s="55"/>
      <c r="AJ176" s="61"/>
      <c r="AK176" s="62"/>
      <c r="AL176" s="63"/>
      <c r="AM176" s="64"/>
      <c r="AN176" s="65"/>
      <c r="AO176" s="66"/>
    </row>
    <row r="177" spans="1:41" s="22" customFormat="1" ht="58.5" customHeight="1" x14ac:dyDescent="0.15">
      <c r="A177" s="43"/>
      <c r="B177" s="44"/>
      <c r="C177" s="80"/>
      <c r="D177" s="67"/>
      <c r="E177" s="220"/>
      <c r="F177" s="117"/>
      <c r="G177" s="46"/>
      <c r="H177" s="47"/>
      <c r="I177" s="48"/>
      <c r="J177" s="49"/>
      <c r="K177" s="49"/>
      <c r="L177" s="49"/>
      <c r="M177" s="49"/>
      <c r="N177" s="50"/>
      <c r="O177" s="51"/>
      <c r="P177" s="52"/>
      <c r="Q177" s="53"/>
      <c r="R177" s="53"/>
      <c r="S177" s="53"/>
      <c r="T177" s="53"/>
      <c r="U177" s="54"/>
      <c r="V177" s="55"/>
      <c r="W177" s="57"/>
      <c r="X177" s="57"/>
      <c r="Y177" s="57"/>
      <c r="Z177" s="57"/>
      <c r="AA177" s="57"/>
      <c r="AB177" s="551"/>
      <c r="AC177" s="536"/>
      <c r="AD177" s="488"/>
      <c r="AE177" s="59"/>
      <c r="AF177" s="59"/>
      <c r="AG177" s="263"/>
      <c r="AH177" s="60"/>
      <c r="AI177" s="55"/>
      <c r="AJ177" s="61"/>
      <c r="AK177" s="62"/>
      <c r="AL177" s="63"/>
      <c r="AM177" s="64"/>
      <c r="AN177" s="65"/>
      <c r="AO177" s="66"/>
    </row>
    <row r="178" spans="1:41" s="22" customFormat="1" ht="48.75" customHeight="1" x14ac:dyDescent="0.15">
      <c r="A178" s="43"/>
      <c r="B178" s="44"/>
      <c r="C178" s="80"/>
      <c r="D178" s="67"/>
      <c r="E178" s="220"/>
      <c r="F178" s="117"/>
      <c r="G178" s="46"/>
      <c r="H178" s="47"/>
      <c r="I178" s="48"/>
      <c r="J178" s="49"/>
      <c r="K178" s="49"/>
      <c r="L178" s="49"/>
      <c r="M178" s="49"/>
      <c r="N178" s="50"/>
      <c r="O178" s="51"/>
      <c r="P178" s="52"/>
      <c r="Q178" s="53"/>
      <c r="R178" s="53"/>
      <c r="S178" s="53"/>
      <c r="T178" s="53"/>
      <c r="U178" s="54"/>
      <c r="V178" s="55"/>
      <c r="W178" s="57"/>
      <c r="X178" s="57"/>
      <c r="Y178" s="57"/>
      <c r="Z178" s="57"/>
      <c r="AA178" s="57"/>
      <c r="AB178" s="551"/>
      <c r="AC178" s="536"/>
      <c r="AD178" s="488"/>
      <c r="AE178" s="59"/>
      <c r="AF178" s="59"/>
      <c r="AG178" s="263"/>
      <c r="AH178" s="60"/>
      <c r="AI178" s="55"/>
      <c r="AJ178" s="61"/>
      <c r="AK178" s="62"/>
      <c r="AL178" s="63"/>
      <c r="AM178" s="64"/>
      <c r="AN178" s="65"/>
      <c r="AO178" s="66"/>
    </row>
    <row r="179" spans="1:41" s="22" customFormat="1" ht="48.75" customHeight="1" x14ac:dyDescent="0.15">
      <c r="A179" s="43"/>
      <c r="B179" s="44"/>
      <c r="C179" s="80"/>
      <c r="D179" s="67"/>
      <c r="E179" s="220"/>
      <c r="F179" s="117"/>
      <c r="G179" s="46"/>
      <c r="H179" s="47"/>
      <c r="I179" s="48"/>
      <c r="J179" s="49"/>
      <c r="K179" s="49"/>
      <c r="L179" s="49"/>
      <c r="M179" s="49"/>
      <c r="N179" s="50"/>
      <c r="O179" s="51"/>
      <c r="P179" s="52"/>
      <c r="Q179" s="53"/>
      <c r="R179" s="53"/>
      <c r="S179" s="53"/>
      <c r="T179" s="53"/>
      <c r="U179" s="54"/>
      <c r="V179" s="55"/>
      <c r="W179" s="57"/>
      <c r="X179" s="57"/>
      <c r="Y179" s="57"/>
      <c r="Z179" s="57"/>
      <c r="AA179" s="57"/>
      <c r="AB179" s="551"/>
      <c r="AC179" s="536"/>
      <c r="AD179" s="488"/>
      <c r="AE179" s="59"/>
      <c r="AF179" s="59"/>
      <c r="AG179" s="263"/>
      <c r="AH179" s="60"/>
      <c r="AI179" s="55"/>
      <c r="AJ179" s="61"/>
      <c r="AK179" s="62"/>
      <c r="AL179" s="63"/>
      <c r="AM179" s="64"/>
      <c r="AN179" s="65"/>
      <c r="AO179" s="66"/>
    </row>
    <row r="180" spans="1:41" s="22" customFormat="1" ht="67.5" customHeight="1" x14ac:dyDescent="0.15">
      <c r="A180" s="43"/>
      <c r="B180" s="44"/>
      <c r="C180" s="80"/>
      <c r="D180" s="67"/>
      <c r="E180" s="220"/>
      <c r="F180" s="117"/>
      <c r="G180" s="46"/>
      <c r="H180" s="47"/>
      <c r="I180" s="48"/>
      <c r="J180" s="49"/>
      <c r="K180" s="49"/>
      <c r="L180" s="49"/>
      <c r="M180" s="49"/>
      <c r="N180" s="50"/>
      <c r="O180" s="51"/>
      <c r="P180" s="52"/>
      <c r="Q180" s="53"/>
      <c r="R180" s="53"/>
      <c r="S180" s="53"/>
      <c r="T180" s="53"/>
      <c r="U180" s="54"/>
      <c r="V180" s="55"/>
      <c r="W180" s="57"/>
      <c r="X180" s="57"/>
      <c r="Y180" s="57"/>
      <c r="Z180" s="57"/>
      <c r="AA180" s="57"/>
      <c r="AB180" s="551"/>
      <c r="AC180" s="536"/>
      <c r="AD180" s="488"/>
      <c r="AE180" s="59"/>
      <c r="AF180" s="59"/>
      <c r="AG180" s="263"/>
      <c r="AH180" s="60"/>
      <c r="AI180" s="55"/>
      <c r="AJ180" s="61"/>
      <c r="AK180" s="62"/>
      <c r="AL180" s="63"/>
      <c r="AM180" s="64"/>
      <c r="AN180" s="65"/>
      <c r="AO180" s="66"/>
    </row>
    <row r="181" spans="1:41" s="22" customFormat="1" ht="48.75" customHeight="1" x14ac:dyDescent="0.15">
      <c r="A181" s="43"/>
      <c r="B181" s="44"/>
      <c r="C181" s="80"/>
      <c r="D181" s="67"/>
      <c r="E181" s="220"/>
      <c r="F181" s="117"/>
      <c r="G181" s="46"/>
      <c r="H181" s="47"/>
      <c r="I181" s="48"/>
      <c r="J181" s="49"/>
      <c r="K181" s="49"/>
      <c r="L181" s="49"/>
      <c r="M181" s="49"/>
      <c r="N181" s="50"/>
      <c r="O181" s="51"/>
      <c r="P181" s="52"/>
      <c r="Q181" s="53"/>
      <c r="R181" s="53"/>
      <c r="S181" s="53"/>
      <c r="T181" s="53"/>
      <c r="U181" s="54"/>
      <c r="V181" s="55"/>
      <c r="W181" s="57"/>
      <c r="X181" s="57"/>
      <c r="Y181" s="57"/>
      <c r="Z181" s="57"/>
      <c r="AA181" s="57"/>
      <c r="AB181" s="551"/>
      <c r="AC181" s="536"/>
      <c r="AD181" s="488"/>
      <c r="AE181" s="59"/>
      <c r="AF181" s="59"/>
      <c r="AG181" s="263"/>
      <c r="AH181" s="60"/>
      <c r="AI181" s="55"/>
      <c r="AJ181" s="61"/>
      <c r="AK181" s="62"/>
      <c r="AL181" s="63"/>
      <c r="AM181" s="64"/>
      <c r="AN181" s="65"/>
      <c r="AO181" s="66"/>
    </row>
    <row r="182" spans="1:41" s="22" customFormat="1" ht="62.25" customHeight="1" x14ac:dyDescent="0.15">
      <c r="A182" s="43"/>
      <c r="B182" s="44"/>
      <c r="C182" s="80"/>
      <c r="D182" s="67"/>
      <c r="E182" s="220"/>
      <c r="F182" s="117"/>
      <c r="G182" s="46"/>
      <c r="H182" s="47"/>
      <c r="I182" s="48"/>
      <c r="J182" s="49"/>
      <c r="K182" s="49"/>
      <c r="L182" s="49"/>
      <c r="M182" s="49"/>
      <c r="N182" s="50"/>
      <c r="O182" s="51"/>
      <c r="P182" s="52"/>
      <c r="Q182" s="53"/>
      <c r="R182" s="53"/>
      <c r="S182" s="53"/>
      <c r="T182" s="53"/>
      <c r="U182" s="54"/>
      <c r="V182" s="55"/>
      <c r="W182" s="57"/>
      <c r="X182" s="57"/>
      <c r="Y182" s="57"/>
      <c r="Z182" s="57"/>
      <c r="AA182" s="57"/>
      <c r="AB182" s="551"/>
      <c r="AC182" s="536"/>
      <c r="AD182" s="488"/>
      <c r="AE182" s="59"/>
      <c r="AF182" s="59"/>
      <c r="AG182" s="263"/>
      <c r="AH182" s="60"/>
      <c r="AI182" s="55"/>
      <c r="AJ182" s="61"/>
      <c r="AK182" s="62"/>
      <c r="AL182" s="63"/>
      <c r="AM182" s="64"/>
      <c r="AN182" s="65"/>
      <c r="AO182" s="66"/>
    </row>
    <row r="183" spans="1:41" s="22" customFormat="1" ht="67.5" customHeight="1" x14ac:dyDescent="0.15">
      <c r="A183" s="43"/>
      <c r="B183" s="44"/>
      <c r="C183" s="80"/>
      <c r="D183" s="67"/>
      <c r="E183" s="220"/>
      <c r="F183" s="117"/>
      <c r="G183" s="46"/>
      <c r="H183" s="47"/>
      <c r="I183" s="48"/>
      <c r="J183" s="49"/>
      <c r="K183" s="49"/>
      <c r="L183" s="49"/>
      <c r="M183" s="49"/>
      <c r="N183" s="50"/>
      <c r="O183" s="51"/>
      <c r="P183" s="52"/>
      <c r="Q183" s="53"/>
      <c r="R183" s="53"/>
      <c r="S183" s="53"/>
      <c r="T183" s="53"/>
      <c r="U183" s="54"/>
      <c r="V183" s="55"/>
      <c r="W183" s="57"/>
      <c r="X183" s="57"/>
      <c r="Y183" s="57"/>
      <c r="Z183" s="57"/>
      <c r="AA183" s="57"/>
      <c r="AB183" s="551"/>
      <c r="AC183" s="536"/>
      <c r="AD183" s="488"/>
      <c r="AE183" s="59"/>
      <c r="AF183" s="59"/>
      <c r="AG183" s="263"/>
      <c r="AH183" s="60"/>
      <c r="AI183" s="55"/>
      <c r="AJ183" s="61"/>
      <c r="AK183" s="62"/>
      <c r="AL183" s="63"/>
      <c r="AM183" s="64"/>
      <c r="AN183" s="65"/>
      <c r="AO183" s="66"/>
    </row>
    <row r="184" spans="1:41" s="22" customFormat="1" ht="48" customHeight="1" x14ac:dyDescent="0.15">
      <c r="A184" s="43"/>
      <c r="B184" s="44"/>
      <c r="C184" s="80"/>
      <c r="D184" s="67"/>
      <c r="E184" s="220"/>
      <c r="F184" s="117"/>
      <c r="G184" s="46"/>
      <c r="H184" s="47"/>
      <c r="I184" s="48"/>
      <c r="J184" s="49"/>
      <c r="K184" s="49"/>
      <c r="L184" s="49"/>
      <c r="M184" s="49"/>
      <c r="N184" s="50"/>
      <c r="O184" s="51"/>
      <c r="P184" s="52"/>
      <c r="Q184" s="53"/>
      <c r="R184" s="53"/>
      <c r="S184" s="53"/>
      <c r="T184" s="53"/>
      <c r="U184" s="54"/>
      <c r="V184" s="55"/>
      <c r="W184" s="57"/>
      <c r="X184" s="57"/>
      <c r="Y184" s="57"/>
      <c r="Z184" s="57"/>
      <c r="AA184" s="57"/>
      <c r="AB184" s="551"/>
      <c r="AC184" s="536"/>
      <c r="AD184" s="488"/>
      <c r="AE184" s="59"/>
      <c r="AF184" s="59"/>
      <c r="AG184" s="263"/>
      <c r="AH184" s="60"/>
      <c r="AI184" s="55"/>
      <c r="AJ184" s="61"/>
      <c r="AK184" s="62"/>
      <c r="AL184" s="63"/>
      <c r="AM184" s="64"/>
      <c r="AN184" s="65"/>
      <c r="AO184" s="66"/>
    </row>
    <row r="185" spans="1:41" s="22" customFormat="1" ht="67.5" customHeight="1" x14ac:dyDescent="0.15">
      <c r="A185" s="43"/>
      <c r="B185" s="44"/>
      <c r="C185" s="80"/>
      <c r="D185" s="67"/>
      <c r="E185" s="220"/>
      <c r="F185" s="117"/>
      <c r="G185" s="46"/>
      <c r="H185" s="47"/>
      <c r="I185" s="48"/>
      <c r="J185" s="49"/>
      <c r="K185" s="49"/>
      <c r="L185" s="49"/>
      <c r="M185" s="49"/>
      <c r="N185" s="50"/>
      <c r="O185" s="51"/>
      <c r="P185" s="52"/>
      <c r="Q185" s="53"/>
      <c r="R185" s="53"/>
      <c r="S185" s="53"/>
      <c r="T185" s="53"/>
      <c r="U185" s="54"/>
      <c r="V185" s="55"/>
      <c r="W185" s="57"/>
      <c r="X185" s="57"/>
      <c r="Y185" s="57"/>
      <c r="Z185" s="57"/>
      <c r="AA185" s="57"/>
      <c r="AB185" s="551"/>
      <c r="AC185" s="536"/>
      <c r="AD185" s="488"/>
      <c r="AE185" s="59"/>
      <c r="AF185" s="59"/>
      <c r="AG185" s="263"/>
      <c r="AH185" s="60"/>
      <c r="AI185" s="55"/>
      <c r="AJ185" s="61"/>
      <c r="AK185" s="62"/>
      <c r="AL185" s="63"/>
      <c r="AM185" s="64"/>
      <c r="AN185" s="65"/>
      <c r="AO185" s="66"/>
    </row>
    <row r="186" spans="1:41" s="22" customFormat="1" ht="48" customHeight="1" x14ac:dyDescent="0.15">
      <c r="A186" s="43"/>
      <c r="B186" s="44"/>
      <c r="C186" s="80"/>
      <c r="D186" s="67"/>
      <c r="E186" s="220"/>
      <c r="F186" s="117"/>
      <c r="G186" s="46"/>
      <c r="H186" s="47"/>
      <c r="I186" s="48"/>
      <c r="J186" s="49"/>
      <c r="K186" s="49"/>
      <c r="L186" s="49"/>
      <c r="M186" s="49"/>
      <c r="N186" s="50"/>
      <c r="O186" s="51"/>
      <c r="P186" s="52"/>
      <c r="Q186" s="53"/>
      <c r="R186" s="53"/>
      <c r="S186" s="53"/>
      <c r="T186" s="53"/>
      <c r="U186" s="54"/>
      <c r="V186" s="55"/>
      <c r="W186" s="57"/>
      <c r="X186" s="57"/>
      <c r="Y186" s="57"/>
      <c r="Z186" s="57"/>
      <c r="AA186" s="57"/>
      <c r="AB186" s="551"/>
      <c r="AC186" s="536"/>
      <c r="AD186" s="488"/>
      <c r="AE186" s="59"/>
      <c r="AF186" s="59"/>
      <c r="AG186" s="263"/>
      <c r="AH186" s="60"/>
      <c r="AI186" s="55"/>
      <c r="AJ186" s="61"/>
      <c r="AK186" s="62"/>
      <c r="AL186" s="63"/>
      <c r="AM186" s="64"/>
      <c r="AN186" s="65"/>
      <c r="AO186" s="66"/>
    </row>
    <row r="187" spans="1:41" s="22" customFormat="1" ht="48" customHeight="1" x14ac:dyDescent="0.15">
      <c r="A187" s="43"/>
      <c r="B187" s="44"/>
      <c r="C187" s="80"/>
      <c r="D187" s="67"/>
      <c r="E187" s="220"/>
      <c r="F187" s="117"/>
      <c r="G187" s="46"/>
      <c r="H187" s="47"/>
      <c r="I187" s="48"/>
      <c r="J187" s="49"/>
      <c r="K187" s="49"/>
      <c r="L187" s="49"/>
      <c r="M187" s="49"/>
      <c r="N187" s="50"/>
      <c r="O187" s="51"/>
      <c r="P187" s="52"/>
      <c r="Q187" s="53"/>
      <c r="R187" s="53"/>
      <c r="S187" s="53"/>
      <c r="T187" s="53"/>
      <c r="U187" s="54"/>
      <c r="V187" s="55"/>
      <c r="W187" s="57"/>
      <c r="X187" s="57"/>
      <c r="Y187" s="57"/>
      <c r="Z187" s="57"/>
      <c r="AA187" s="57"/>
      <c r="AB187" s="551"/>
      <c r="AC187" s="536"/>
      <c r="AD187" s="488"/>
      <c r="AE187" s="59"/>
      <c r="AF187" s="59"/>
      <c r="AG187" s="263"/>
      <c r="AH187" s="60"/>
      <c r="AI187" s="55"/>
      <c r="AJ187" s="61"/>
      <c r="AK187" s="62"/>
      <c r="AL187" s="63"/>
      <c r="AM187" s="64"/>
      <c r="AN187" s="65"/>
      <c r="AO187" s="66"/>
    </row>
    <row r="188" spans="1:41" s="22" customFormat="1" ht="48" customHeight="1" x14ac:dyDescent="0.15">
      <c r="A188" s="43"/>
      <c r="B188" s="44"/>
      <c r="C188" s="80"/>
      <c r="D188" s="67"/>
      <c r="E188" s="220"/>
      <c r="F188" s="117"/>
      <c r="G188" s="46"/>
      <c r="H188" s="47"/>
      <c r="I188" s="48"/>
      <c r="J188" s="49"/>
      <c r="K188" s="49"/>
      <c r="L188" s="49"/>
      <c r="M188" s="49"/>
      <c r="N188" s="50"/>
      <c r="O188" s="51"/>
      <c r="P188" s="52"/>
      <c r="Q188" s="53"/>
      <c r="R188" s="53"/>
      <c r="S188" s="53"/>
      <c r="T188" s="53"/>
      <c r="U188" s="54"/>
      <c r="V188" s="55"/>
      <c r="W188" s="57"/>
      <c r="X188" s="57"/>
      <c r="Y188" s="57"/>
      <c r="Z188" s="57"/>
      <c r="AA188" s="57"/>
      <c r="AB188" s="551"/>
      <c r="AC188" s="536"/>
      <c r="AD188" s="488"/>
      <c r="AE188" s="59"/>
      <c r="AF188" s="59"/>
      <c r="AG188" s="263"/>
      <c r="AH188" s="60"/>
      <c r="AI188" s="55"/>
      <c r="AJ188" s="61"/>
      <c r="AK188" s="62"/>
      <c r="AL188" s="63"/>
      <c r="AM188" s="64"/>
      <c r="AN188" s="65"/>
      <c r="AO188" s="66"/>
    </row>
    <row r="189" spans="1:41" s="22" customFormat="1" ht="60" customHeight="1" x14ac:dyDescent="0.15">
      <c r="A189" s="43"/>
      <c r="B189" s="44"/>
      <c r="C189" s="80"/>
      <c r="D189" s="67"/>
      <c r="E189" s="220"/>
      <c r="F189" s="117"/>
      <c r="G189" s="46"/>
      <c r="H189" s="47"/>
      <c r="I189" s="48"/>
      <c r="J189" s="49"/>
      <c r="K189" s="49"/>
      <c r="L189" s="49"/>
      <c r="M189" s="49"/>
      <c r="N189" s="50"/>
      <c r="O189" s="51"/>
      <c r="P189" s="52"/>
      <c r="Q189" s="53"/>
      <c r="R189" s="53"/>
      <c r="S189" s="53"/>
      <c r="T189" s="53"/>
      <c r="U189" s="54"/>
      <c r="V189" s="55"/>
      <c r="W189" s="57"/>
      <c r="X189" s="57"/>
      <c r="Y189" s="57"/>
      <c r="Z189" s="57"/>
      <c r="AA189" s="57"/>
      <c r="AB189" s="551"/>
      <c r="AC189" s="536"/>
      <c r="AD189" s="488"/>
      <c r="AE189" s="59"/>
      <c r="AF189" s="59"/>
      <c r="AG189" s="263"/>
      <c r="AH189" s="60"/>
      <c r="AI189" s="55"/>
      <c r="AJ189" s="61"/>
      <c r="AK189" s="62"/>
      <c r="AL189" s="63"/>
      <c r="AM189" s="64"/>
      <c r="AN189" s="65"/>
      <c r="AO189" s="66"/>
    </row>
    <row r="190" spans="1:41" s="22" customFormat="1" ht="48.75" customHeight="1" x14ac:dyDescent="0.15">
      <c r="A190" s="43"/>
      <c r="B190" s="44"/>
      <c r="C190" s="80"/>
      <c r="D190" s="67"/>
      <c r="E190" s="220"/>
      <c r="F190" s="117"/>
      <c r="G190" s="46"/>
      <c r="H190" s="47"/>
      <c r="I190" s="48"/>
      <c r="J190" s="49"/>
      <c r="K190" s="49"/>
      <c r="L190" s="49"/>
      <c r="M190" s="49"/>
      <c r="N190" s="50"/>
      <c r="O190" s="51"/>
      <c r="P190" s="52"/>
      <c r="Q190" s="53"/>
      <c r="R190" s="53"/>
      <c r="S190" s="53"/>
      <c r="T190" s="53"/>
      <c r="U190" s="54"/>
      <c r="V190" s="55"/>
      <c r="W190" s="57"/>
      <c r="X190" s="57"/>
      <c r="Y190" s="57"/>
      <c r="Z190" s="57"/>
      <c r="AA190" s="57"/>
      <c r="AB190" s="551"/>
      <c r="AC190" s="536"/>
      <c r="AD190" s="488"/>
      <c r="AE190" s="59"/>
      <c r="AF190" s="59"/>
      <c r="AG190" s="263"/>
      <c r="AH190" s="60"/>
      <c r="AI190" s="55"/>
      <c r="AJ190" s="61"/>
      <c r="AK190" s="62"/>
      <c r="AL190" s="63"/>
      <c r="AM190" s="64"/>
      <c r="AN190" s="65"/>
      <c r="AO190" s="66"/>
    </row>
    <row r="191" spans="1:41" s="22" customFormat="1" ht="48.75" customHeight="1" x14ac:dyDescent="0.15">
      <c r="A191" s="43"/>
      <c r="B191" s="44"/>
      <c r="C191" s="80"/>
      <c r="D191" s="67"/>
      <c r="E191" s="220"/>
      <c r="F191" s="117"/>
      <c r="G191" s="46"/>
      <c r="H191" s="47"/>
      <c r="I191" s="48"/>
      <c r="J191" s="49"/>
      <c r="K191" s="49"/>
      <c r="L191" s="49"/>
      <c r="M191" s="49"/>
      <c r="N191" s="50"/>
      <c r="O191" s="51"/>
      <c r="P191" s="52"/>
      <c r="Q191" s="53"/>
      <c r="R191" s="53"/>
      <c r="S191" s="53"/>
      <c r="T191" s="53"/>
      <c r="U191" s="54"/>
      <c r="V191" s="55"/>
      <c r="W191" s="57"/>
      <c r="X191" s="57"/>
      <c r="Y191" s="57"/>
      <c r="Z191" s="57"/>
      <c r="AA191" s="57"/>
      <c r="AB191" s="551"/>
      <c r="AC191" s="536"/>
      <c r="AD191" s="488"/>
      <c r="AE191" s="59"/>
      <c r="AF191" s="59"/>
      <c r="AG191" s="263"/>
      <c r="AH191" s="60"/>
      <c r="AI191" s="55"/>
      <c r="AJ191" s="61"/>
      <c r="AK191" s="62"/>
      <c r="AL191" s="63"/>
      <c r="AM191" s="64"/>
      <c r="AN191" s="65"/>
      <c r="AO191" s="66"/>
    </row>
    <row r="192" spans="1:41" s="22" customFormat="1" ht="48.75" customHeight="1" x14ac:dyDescent="0.15">
      <c r="A192" s="43"/>
      <c r="B192" s="44"/>
      <c r="C192" s="80"/>
      <c r="D192" s="67"/>
      <c r="E192" s="220"/>
      <c r="F192" s="117"/>
      <c r="G192" s="46"/>
      <c r="H192" s="47"/>
      <c r="I192" s="48"/>
      <c r="J192" s="49"/>
      <c r="K192" s="49"/>
      <c r="L192" s="49"/>
      <c r="M192" s="49"/>
      <c r="N192" s="50"/>
      <c r="O192" s="51"/>
      <c r="P192" s="52"/>
      <c r="Q192" s="53"/>
      <c r="R192" s="53"/>
      <c r="S192" s="53"/>
      <c r="T192" s="53"/>
      <c r="U192" s="54"/>
      <c r="V192" s="55"/>
      <c r="W192" s="57"/>
      <c r="X192" s="57"/>
      <c r="Y192" s="57"/>
      <c r="Z192" s="57"/>
      <c r="AA192" s="57"/>
      <c r="AB192" s="551"/>
      <c r="AC192" s="536"/>
      <c r="AD192" s="488"/>
      <c r="AE192" s="59"/>
      <c r="AF192" s="59"/>
      <c r="AG192" s="263"/>
      <c r="AH192" s="60"/>
      <c r="AI192" s="55"/>
      <c r="AJ192" s="61"/>
      <c r="AK192" s="62"/>
      <c r="AL192" s="63"/>
      <c r="AM192" s="64"/>
      <c r="AN192" s="65"/>
      <c r="AO192" s="66"/>
    </row>
    <row r="193" spans="1:41" s="22" customFormat="1" ht="48.75" customHeight="1" x14ac:dyDescent="0.15">
      <c r="A193" s="43"/>
      <c r="B193" s="44"/>
      <c r="C193" s="80"/>
      <c r="D193" s="67"/>
      <c r="E193" s="220"/>
      <c r="F193" s="117"/>
      <c r="G193" s="46"/>
      <c r="H193" s="47"/>
      <c r="I193" s="48"/>
      <c r="J193" s="49"/>
      <c r="K193" s="49"/>
      <c r="L193" s="49"/>
      <c r="M193" s="49"/>
      <c r="N193" s="50"/>
      <c r="O193" s="51"/>
      <c r="P193" s="52"/>
      <c r="Q193" s="53"/>
      <c r="R193" s="53"/>
      <c r="S193" s="53"/>
      <c r="T193" s="53"/>
      <c r="U193" s="54"/>
      <c r="V193" s="55"/>
      <c r="W193" s="57"/>
      <c r="X193" s="57"/>
      <c r="Y193" s="57"/>
      <c r="Z193" s="57"/>
      <c r="AA193" s="57"/>
      <c r="AB193" s="551"/>
      <c r="AC193" s="536"/>
      <c r="AD193" s="488"/>
      <c r="AE193" s="59"/>
      <c r="AF193" s="59"/>
      <c r="AG193" s="263"/>
      <c r="AH193" s="60"/>
      <c r="AI193" s="55"/>
      <c r="AJ193" s="61"/>
      <c r="AK193" s="62"/>
      <c r="AL193" s="63"/>
      <c r="AM193" s="64"/>
      <c r="AN193" s="65"/>
      <c r="AO193" s="66"/>
    </row>
    <row r="194" spans="1:41" s="22" customFormat="1" ht="48.75" customHeight="1" x14ac:dyDescent="0.15">
      <c r="A194" s="43"/>
      <c r="B194" s="44"/>
      <c r="C194" s="80"/>
      <c r="D194" s="67"/>
      <c r="E194" s="220"/>
      <c r="F194" s="117"/>
      <c r="G194" s="46"/>
      <c r="H194" s="47"/>
      <c r="I194" s="48"/>
      <c r="J194" s="49"/>
      <c r="K194" s="49"/>
      <c r="L194" s="49"/>
      <c r="M194" s="49"/>
      <c r="N194" s="50"/>
      <c r="O194" s="51"/>
      <c r="P194" s="52"/>
      <c r="Q194" s="53"/>
      <c r="R194" s="53"/>
      <c r="S194" s="53"/>
      <c r="T194" s="53"/>
      <c r="U194" s="54"/>
      <c r="V194" s="55"/>
      <c r="W194" s="57"/>
      <c r="X194" s="57"/>
      <c r="Y194" s="57"/>
      <c r="Z194" s="57"/>
      <c r="AA194" s="57"/>
      <c r="AB194" s="551"/>
      <c r="AC194" s="536"/>
      <c r="AD194" s="488"/>
      <c r="AE194" s="59"/>
      <c r="AF194" s="59"/>
      <c r="AG194" s="263"/>
      <c r="AH194" s="60"/>
      <c r="AI194" s="55"/>
      <c r="AJ194" s="61"/>
      <c r="AK194" s="62"/>
      <c r="AL194" s="63"/>
      <c r="AM194" s="64"/>
      <c r="AN194" s="65"/>
      <c r="AO194" s="66"/>
    </row>
    <row r="195" spans="1:41" s="22" customFormat="1" ht="26.25" customHeight="1" x14ac:dyDescent="0.15">
      <c r="A195" s="43"/>
      <c r="B195" s="44"/>
      <c r="C195" s="80"/>
      <c r="D195" s="67"/>
      <c r="E195" s="220"/>
      <c r="F195" s="117"/>
      <c r="G195" s="46"/>
      <c r="H195" s="47"/>
      <c r="I195" s="48"/>
      <c r="J195" s="49"/>
      <c r="K195" s="49"/>
      <c r="L195" s="49"/>
      <c r="M195" s="49"/>
      <c r="N195" s="50"/>
      <c r="O195" s="51"/>
      <c r="P195" s="52"/>
      <c r="Q195" s="53"/>
      <c r="R195" s="53"/>
      <c r="S195" s="53"/>
      <c r="T195" s="53"/>
      <c r="U195" s="54"/>
      <c r="V195" s="55"/>
      <c r="W195" s="57"/>
      <c r="X195" s="57"/>
      <c r="Y195" s="57"/>
      <c r="Z195" s="57"/>
      <c r="AA195" s="57"/>
      <c r="AB195" s="551"/>
      <c r="AC195" s="536"/>
      <c r="AD195" s="488"/>
      <c r="AE195" s="59"/>
      <c r="AF195" s="59"/>
      <c r="AG195" s="263"/>
      <c r="AH195" s="60"/>
      <c r="AI195" s="55"/>
      <c r="AJ195" s="61"/>
      <c r="AK195" s="62"/>
      <c r="AL195" s="63"/>
      <c r="AM195" s="64"/>
      <c r="AN195" s="65"/>
      <c r="AO195" s="66"/>
    </row>
    <row r="196" spans="1:41" s="22" customFormat="1" ht="48.75" customHeight="1" x14ac:dyDescent="0.15">
      <c r="A196" s="43"/>
      <c r="B196" s="44"/>
      <c r="C196" s="80"/>
      <c r="D196" s="67"/>
      <c r="E196" s="220"/>
      <c r="F196" s="117"/>
      <c r="G196" s="46"/>
      <c r="H196" s="47"/>
      <c r="I196" s="48"/>
      <c r="J196" s="49"/>
      <c r="K196" s="49"/>
      <c r="L196" s="49"/>
      <c r="M196" s="49"/>
      <c r="N196" s="50"/>
      <c r="O196" s="51"/>
      <c r="P196" s="52"/>
      <c r="Q196" s="53"/>
      <c r="R196" s="53"/>
      <c r="S196" s="53"/>
      <c r="T196" s="53"/>
      <c r="U196" s="54"/>
      <c r="V196" s="55"/>
      <c r="W196" s="57"/>
      <c r="X196" s="57"/>
      <c r="Y196" s="57"/>
      <c r="Z196" s="57"/>
      <c r="AA196" s="57"/>
      <c r="AB196" s="551"/>
      <c r="AC196" s="536"/>
      <c r="AD196" s="488"/>
      <c r="AE196" s="59"/>
      <c r="AF196" s="59"/>
      <c r="AG196" s="263"/>
      <c r="AH196" s="60"/>
      <c r="AI196" s="55"/>
      <c r="AJ196" s="61"/>
      <c r="AK196" s="62"/>
      <c r="AL196" s="63"/>
      <c r="AM196" s="64"/>
      <c r="AN196" s="65"/>
      <c r="AO196" s="66"/>
    </row>
    <row r="197" spans="1:41" s="22" customFormat="1" ht="26.25" customHeight="1" x14ac:dyDescent="0.15">
      <c r="A197" s="43"/>
      <c r="B197" s="44"/>
      <c r="C197" s="80"/>
      <c r="D197" s="67"/>
      <c r="E197" s="220"/>
      <c r="F197" s="117"/>
      <c r="G197" s="46"/>
      <c r="H197" s="47"/>
      <c r="I197" s="48"/>
      <c r="J197" s="49"/>
      <c r="K197" s="49"/>
      <c r="L197" s="49"/>
      <c r="M197" s="49"/>
      <c r="N197" s="50"/>
      <c r="O197" s="51"/>
      <c r="P197" s="52"/>
      <c r="Q197" s="53"/>
      <c r="R197" s="53"/>
      <c r="S197" s="53"/>
      <c r="T197" s="53"/>
      <c r="U197" s="54"/>
      <c r="V197" s="55"/>
      <c r="W197" s="57"/>
      <c r="X197" s="57"/>
      <c r="Y197" s="57"/>
      <c r="Z197" s="57"/>
      <c r="AA197" s="57"/>
      <c r="AB197" s="551"/>
      <c r="AC197" s="536"/>
      <c r="AD197" s="488"/>
      <c r="AE197" s="59"/>
      <c r="AF197" s="59"/>
      <c r="AG197" s="263"/>
      <c r="AH197" s="60"/>
      <c r="AI197" s="55"/>
      <c r="AJ197" s="61"/>
      <c r="AK197" s="62"/>
      <c r="AL197" s="63"/>
      <c r="AM197" s="64"/>
      <c r="AN197" s="65"/>
      <c r="AO197" s="66"/>
    </row>
    <row r="198" spans="1:41" s="22" customFormat="1" ht="48.75" customHeight="1" x14ac:dyDescent="0.15">
      <c r="A198" s="43"/>
      <c r="B198" s="44"/>
      <c r="C198" s="80"/>
      <c r="D198" s="67"/>
      <c r="E198" s="220"/>
      <c r="F198" s="117"/>
      <c r="G198" s="46"/>
      <c r="H198" s="47"/>
      <c r="I198" s="48"/>
      <c r="J198" s="49"/>
      <c r="K198" s="49"/>
      <c r="L198" s="49"/>
      <c r="M198" s="49"/>
      <c r="N198" s="50"/>
      <c r="O198" s="51"/>
      <c r="P198" s="52"/>
      <c r="Q198" s="53"/>
      <c r="R198" s="53"/>
      <c r="S198" s="53"/>
      <c r="T198" s="53"/>
      <c r="U198" s="54"/>
      <c r="V198" s="55"/>
      <c r="W198" s="57"/>
      <c r="X198" s="57"/>
      <c r="Y198" s="57"/>
      <c r="Z198" s="57"/>
      <c r="AA198" s="57"/>
      <c r="AB198" s="551"/>
      <c r="AC198" s="536"/>
      <c r="AD198" s="488"/>
      <c r="AE198" s="59"/>
      <c r="AF198" s="59"/>
      <c r="AG198" s="263"/>
      <c r="AH198" s="60"/>
      <c r="AI198" s="55"/>
      <c r="AJ198" s="61"/>
      <c r="AK198" s="62"/>
      <c r="AL198" s="63"/>
      <c r="AM198" s="64"/>
      <c r="AN198" s="65"/>
      <c r="AO198" s="66"/>
    </row>
    <row r="199" spans="1:41" s="22" customFormat="1" ht="48.75" customHeight="1" x14ac:dyDescent="0.15">
      <c r="A199" s="43"/>
      <c r="B199" s="44"/>
      <c r="C199" s="80"/>
      <c r="D199" s="67"/>
      <c r="E199" s="220"/>
      <c r="F199" s="117"/>
      <c r="G199" s="46"/>
      <c r="H199" s="47"/>
      <c r="I199" s="48"/>
      <c r="J199" s="49"/>
      <c r="K199" s="49"/>
      <c r="L199" s="49"/>
      <c r="M199" s="49"/>
      <c r="N199" s="50"/>
      <c r="O199" s="51"/>
      <c r="P199" s="52"/>
      <c r="Q199" s="53"/>
      <c r="R199" s="53"/>
      <c r="S199" s="53"/>
      <c r="T199" s="53"/>
      <c r="U199" s="54"/>
      <c r="V199" s="55"/>
      <c r="W199" s="57"/>
      <c r="X199" s="57"/>
      <c r="Y199" s="57"/>
      <c r="Z199" s="57"/>
      <c r="AA199" s="57"/>
      <c r="AB199" s="551"/>
      <c r="AC199" s="536"/>
      <c r="AD199" s="488"/>
      <c r="AE199" s="59"/>
      <c r="AF199" s="59"/>
      <c r="AG199" s="263"/>
      <c r="AH199" s="60"/>
      <c r="AI199" s="55"/>
      <c r="AJ199" s="61"/>
      <c r="AK199" s="62"/>
      <c r="AL199" s="63"/>
      <c r="AM199" s="64"/>
      <c r="AN199" s="65"/>
      <c r="AO199" s="66"/>
    </row>
    <row r="200" spans="1:41" s="22" customFormat="1" ht="48.75" customHeight="1" x14ac:dyDescent="0.15">
      <c r="A200" s="43"/>
      <c r="B200" s="44"/>
      <c r="C200" s="80"/>
      <c r="D200" s="67"/>
      <c r="E200" s="220"/>
      <c r="F200" s="117"/>
      <c r="G200" s="46"/>
      <c r="H200" s="47"/>
      <c r="I200" s="48"/>
      <c r="J200" s="49"/>
      <c r="K200" s="49"/>
      <c r="L200" s="49"/>
      <c r="M200" s="49"/>
      <c r="N200" s="50"/>
      <c r="O200" s="51"/>
      <c r="P200" s="52"/>
      <c r="Q200" s="53"/>
      <c r="R200" s="53"/>
      <c r="S200" s="53"/>
      <c r="T200" s="53"/>
      <c r="U200" s="54"/>
      <c r="V200" s="55"/>
      <c r="W200" s="57"/>
      <c r="X200" s="57"/>
      <c r="Y200" s="57"/>
      <c r="Z200" s="57"/>
      <c r="AA200" s="57"/>
      <c r="AB200" s="551"/>
      <c r="AC200" s="536"/>
      <c r="AD200" s="488"/>
      <c r="AE200" s="59"/>
      <c r="AF200" s="59"/>
      <c r="AG200" s="263"/>
      <c r="AH200" s="60"/>
      <c r="AI200" s="55"/>
      <c r="AJ200" s="61"/>
      <c r="AK200" s="62"/>
      <c r="AL200" s="63"/>
      <c r="AM200" s="64"/>
      <c r="AN200" s="65"/>
      <c r="AO200" s="66"/>
    </row>
    <row r="201" spans="1:41" s="22" customFormat="1" ht="48.75" customHeight="1" x14ac:dyDescent="0.15">
      <c r="A201" s="43"/>
      <c r="B201" s="44"/>
      <c r="C201" s="80"/>
      <c r="D201" s="67"/>
      <c r="E201" s="220"/>
      <c r="F201" s="117"/>
      <c r="G201" s="46"/>
      <c r="H201" s="47"/>
      <c r="I201" s="48"/>
      <c r="J201" s="49"/>
      <c r="K201" s="49"/>
      <c r="L201" s="49"/>
      <c r="M201" s="49"/>
      <c r="N201" s="50"/>
      <c r="O201" s="51"/>
      <c r="P201" s="52"/>
      <c r="Q201" s="53"/>
      <c r="R201" s="53"/>
      <c r="S201" s="53"/>
      <c r="T201" s="53"/>
      <c r="U201" s="54"/>
      <c r="V201" s="55"/>
      <c r="W201" s="57"/>
      <c r="X201" s="57"/>
      <c r="Y201" s="57"/>
      <c r="Z201" s="57"/>
      <c r="AA201" s="57"/>
      <c r="AB201" s="551"/>
      <c r="AC201" s="536"/>
      <c r="AD201" s="488"/>
      <c r="AE201" s="59"/>
      <c r="AF201" s="59"/>
      <c r="AG201" s="263"/>
      <c r="AH201" s="60"/>
      <c r="AI201" s="55"/>
      <c r="AJ201" s="61"/>
      <c r="AK201" s="62"/>
      <c r="AL201" s="63"/>
      <c r="AM201" s="64"/>
      <c r="AN201" s="65"/>
      <c r="AO201" s="66"/>
    </row>
    <row r="202" spans="1:41" s="22" customFormat="1" ht="48.75" customHeight="1" x14ac:dyDescent="0.15">
      <c r="A202" s="43"/>
      <c r="B202" s="44"/>
      <c r="C202" s="80"/>
      <c r="D202" s="67"/>
      <c r="E202" s="220"/>
      <c r="F202" s="117"/>
      <c r="G202" s="46"/>
      <c r="H202" s="47"/>
      <c r="I202" s="48"/>
      <c r="J202" s="49"/>
      <c r="K202" s="49"/>
      <c r="L202" s="49"/>
      <c r="M202" s="49"/>
      <c r="N202" s="50"/>
      <c r="O202" s="51"/>
      <c r="P202" s="52"/>
      <c r="Q202" s="53"/>
      <c r="R202" s="53"/>
      <c r="S202" s="53"/>
      <c r="T202" s="53"/>
      <c r="U202" s="54"/>
      <c r="V202" s="55"/>
      <c r="W202" s="57"/>
      <c r="X202" s="57"/>
      <c r="Y202" s="57"/>
      <c r="Z202" s="57"/>
      <c r="AA202" s="57"/>
      <c r="AB202" s="551"/>
      <c r="AC202" s="536"/>
      <c r="AD202" s="488"/>
      <c r="AE202" s="59"/>
      <c r="AF202" s="59"/>
      <c r="AG202" s="263"/>
      <c r="AH202" s="60"/>
      <c r="AI202" s="55"/>
      <c r="AJ202" s="61"/>
      <c r="AK202" s="62"/>
      <c r="AL202" s="63"/>
      <c r="AM202" s="64"/>
      <c r="AN202" s="65"/>
      <c r="AO202" s="66"/>
    </row>
    <row r="203" spans="1:41" s="22" customFormat="1" ht="48" customHeight="1" x14ac:dyDescent="0.15">
      <c r="A203" s="43"/>
      <c r="B203" s="44"/>
      <c r="C203" s="80"/>
      <c r="D203" s="67"/>
      <c r="E203" s="220"/>
      <c r="F203" s="117"/>
      <c r="G203" s="46"/>
      <c r="H203" s="47"/>
      <c r="I203" s="48"/>
      <c r="J203" s="49"/>
      <c r="K203" s="49"/>
      <c r="L203" s="49"/>
      <c r="M203" s="49"/>
      <c r="N203" s="50"/>
      <c r="O203" s="51"/>
      <c r="P203" s="52"/>
      <c r="Q203" s="53"/>
      <c r="R203" s="53"/>
      <c r="S203" s="53"/>
      <c r="T203" s="53"/>
      <c r="U203" s="54"/>
      <c r="V203" s="55"/>
      <c r="W203" s="57"/>
      <c r="X203" s="57"/>
      <c r="Y203" s="57"/>
      <c r="Z203" s="57"/>
      <c r="AA203" s="57"/>
      <c r="AB203" s="551"/>
      <c r="AC203" s="536"/>
      <c r="AD203" s="488"/>
      <c r="AE203" s="59"/>
      <c r="AF203" s="59"/>
      <c r="AG203" s="263"/>
      <c r="AH203" s="60"/>
      <c r="AI203" s="55"/>
      <c r="AJ203" s="61"/>
      <c r="AK203" s="62"/>
      <c r="AL203" s="63"/>
      <c r="AM203" s="64"/>
      <c r="AN203" s="65"/>
      <c r="AO203" s="66"/>
    </row>
    <row r="204" spans="1:41" s="22" customFormat="1" ht="58.5" customHeight="1" x14ac:dyDescent="0.15">
      <c r="A204" s="43"/>
      <c r="B204" s="44"/>
      <c r="C204" s="80"/>
      <c r="D204" s="67"/>
      <c r="E204" s="220"/>
      <c r="F204" s="117"/>
      <c r="G204" s="46"/>
      <c r="H204" s="47"/>
      <c r="I204" s="48"/>
      <c r="J204" s="49"/>
      <c r="K204" s="49"/>
      <c r="L204" s="49"/>
      <c r="M204" s="49"/>
      <c r="N204" s="50"/>
      <c r="O204" s="51"/>
      <c r="P204" s="52"/>
      <c r="Q204" s="53"/>
      <c r="R204" s="53"/>
      <c r="S204" s="53"/>
      <c r="T204" s="53"/>
      <c r="U204" s="54"/>
      <c r="V204" s="55"/>
      <c r="W204" s="57"/>
      <c r="X204" s="57"/>
      <c r="Y204" s="57"/>
      <c r="Z204" s="57"/>
      <c r="AA204" s="57"/>
      <c r="AB204" s="551"/>
      <c r="AC204" s="536"/>
      <c r="AD204" s="488"/>
      <c r="AE204" s="59"/>
      <c r="AF204" s="59"/>
      <c r="AG204" s="263"/>
      <c r="AH204" s="60"/>
      <c r="AI204" s="55"/>
      <c r="AJ204" s="61"/>
      <c r="AK204" s="62"/>
      <c r="AL204" s="63"/>
      <c r="AM204" s="64"/>
      <c r="AN204" s="65"/>
      <c r="AO204" s="66"/>
    </row>
    <row r="205" spans="1:41" s="22" customFormat="1" ht="56.25" customHeight="1" x14ac:dyDescent="0.15">
      <c r="A205" s="43"/>
      <c r="B205" s="44"/>
      <c r="C205" s="80"/>
      <c r="D205" s="67"/>
      <c r="E205" s="220"/>
      <c r="F205" s="117"/>
      <c r="G205" s="46"/>
      <c r="H205" s="47"/>
      <c r="I205" s="48"/>
      <c r="J205" s="49"/>
      <c r="K205" s="49"/>
      <c r="L205" s="49"/>
      <c r="M205" s="49"/>
      <c r="N205" s="50"/>
      <c r="O205" s="51"/>
      <c r="P205" s="52"/>
      <c r="Q205" s="53"/>
      <c r="R205" s="53"/>
      <c r="S205" s="53"/>
      <c r="T205" s="53"/>
      <c r="U205" s="54"/>
      <c r="V205" s="55"/>
      <c r="W205" s="57"/>
      <c r="X205" s="57"/>
      <c r="Y205" s="57"/>
      <c r="Z205" s="57"/>
      <c r="AA205" s="57"/>
      <c r="AB205" s="551"/>
      <c r="AC205" s="536"/>
      <c r="AD205" s="488"/>
      <c r="AE205" s="59"/>
      <c r="AF205" s="59"/>
      <c r="AG205" s="263"/>
      <c r="AH205" s="60"/>
      <c r="AI205" s="55"/>
      <c r="AJ205" s="61"/>
      <c r="AK205" s="62"/>
      <c r="AL205" s="63"/>
      <c r="AM205" s="64"/>
      <c r="AN205" s="65"/>
      <c r="AO205" s="66"/>
    </row>
    <row r="206" spans="1:41" s="22" customFormat="1" ht="26.25" customHeight="1" x14ac:dyDescent="0.15">
      <c r="A206" s="43"/>
      <c r="B206" s="44"/>
      <c r="C206" s="80"/>
      <c r="D206" s="67"/>
      <c r="E206" s="220"/>
      <c r="F206" s="117"/>
      <c r="G206" s="46"/>
      <c r="H206" s="47"/>
      <c r="I206" s="48"/>
      <c r="J206" s="49"/>
      <c r="K206" s="49"/>
      <c r="L206" s="49"/>
      <c r="M206" s="49"/>
      <c r="N206" s="50"/>
      <c r="O206" s="51"/>
      <c r="P206" s="52"/>
      <c r="Q206" s="53"/>
      <c r="R206" s="53"/>
      <c r="S206" s="53"/>
      <c r="T206" s="53"/>
      <c r="U206" s="54"/>
      <c r="V206" s="55"/>
      <c r="W206" s="57"/>
      <c r="X206" s="57"/>
      <c r="Y206" s="57"/>
      <c r="Z206" s="57"/>
      <c r="AA206" s="57"/>
      <c r="AB206" s="551"/>
      <c r="AC206" s="536"/>
      <c r="AD206" s="488"/>
      <c r="AE206" s="59"/>
      <c r="AF206" s="59"/>
      <c r="AG206" s="263"/>
      <c r="AH206" s="60"/>
      <c r="AI206" s="55"/>
      <c r="AJ206" s="61"/>
      <c r="AK206" s="62"/>
      <c r="AL206" s="63"/>
      <c r="AM206" s="64"/>
      <c r="AN206" s="65"/>
      <c r="AO206" s="66"/>
    </row>
    <row r="207" spans="1:41" s="22" customFormat="1" ht="27.75" customHeight="1" x14ac:dyDescent="0.15">
      <c r="A207" s="43"/>
      <c r="B207" s="44"/>
      <c r="C207" s="80"/>
      <c r="D207" s="67"/>
      <c r="E207" s="220"/>
      <c r="F207" s="117"/>
      <c r="G207" s="46"/>
      <c r="H207" s="47"/>
      <c r="I207" s="48"/>
      <c r="J207" s="49"/>
      <c r="K207" s="49"/>
      <c r="L207" s="49"/>
      <c r="M207" s="49"/>
      <c r="N207" s="50"/>
      <c r="O207" s="51"/>
      <c r="P207" s="52"/>
      <c r="Q207" s="53"/>
      <c r="R207" s="53"/>
      <c r="S207" s="53"/>
      <c r="T207" s="53"/>
      <c r="U207" s="54"/>
      <c r="V207" s="55"/>
      <c r="W207" s="57"/>
      <c r="X207" s="57"/>
      <c r="Y207" s="57"/>
      <c r="Z207" s="57"/>
      <c r="AA207" s="57"/>
      <c r="AB207" s="551"/>
      <c r="AC207" s="536"/>
      <c r="AD207" s="488"/>
      <c r="AE207" s="59"/>
      <c r="AF207" s="59"/>
      <c r="AG207" s="263"/>
      <c r="AH207" s="60"/>
      <c r="AI207" s="55"/>
      <c r="AJ207" s="61"/>
      <c r="AK207" s="62"/>
      <c r="AL207" s="63"/>
      <c r="AM207" s="64"/>
      <c r="AN207" s="65"/>
      <c r="AO207" s="66"/>
    </row>
    <row r="208" spans="1:41" s="22" customFormat="1" ht="60" customHeight="1" x14ac:dyDescent="0.15">
      <c r="A208" s="43"/>
      <c r="B208" s="44"/>
      <c r="C208" s="80"/>
      <c r="D208" s="67"/>
      <c r="E208" s="220"/>
      <c r="F208" s="117"/>
      <c r="G208" s="46"/>
      <c r="H208" s="47"/>
      <c r="I208" s="48"/>
      <c r="J208" s="49"/>
      <c r="K208" s="49"/>
      <c r="L208" s="49"/>
      <c r="M208" s="49"/>
      <c r="N208" s="50"/>
      <c r="O208" s="51"/>
      <c r="P208" s="52"/>
      <c r="Q208" s="53"/>
      <c r="R208" s="53"/>
      <c r="S208" s="53"/>
      <c r="T208" s="53"/>
      <c r="U208" s="54"/>
      <c r="V208" s="55"/>
      <c r="W208" s="57"/>
      <c r="X208" s="57"/>
      <c r="Y208" s="57"/>
      <c r="Z208" s="57"/>
      <c r="AA208" s="57"/>
      <c r="AB208" s="551"/>
      <c r="AC208" s="536"/>
      <c r="AD208" s="488"/>
      <c r="AE208" s="59"/>
      <c r="AF208" s="59"/>
      <c r="AG208" s="263"/>
      <c r="AH208" s="60"/>
      <c r="AI208" s="55"/>
      <c r="AJ208" s="61"/>
      <c r="AK208" s="62"/>
      <c r="AL208" s="63"/>
      <c r="AM208" s="64"/>
      <c r="AN208" s="65"/>
      <c r="AO208" s="66"/>
    </row>
    <row r="209" spans="1:41" s="22" customFormat="1" ht="58.5" customHeight="1" x14ac:dyDescent="0.15">
      <c r="A209" s="43"/>
      <c r="B209" s="44"/>
      <c r="C209" s="80"/>
      <c r="D209" s="67"/>
      <c r="E209" s="220"/>
      <c r="F209" s="117"/>
      <c r="G209" s="46"/>
      <c r="H209" s="47"/>
      <c r="I209" s="48"/>
      <c r="J209" s="49"/>
      <c r="K209" s="49"/>
      <c r="L209" s="49"/>
      <c r="M209" s="49"/>
      <c r="N209" s="50"/>
      <c r="O209" s="51"/>
      <c r="P209" s="52"/>
      <c r="Q209" s="53"/>
      <c r="R209" s="53"/>
      <c r="S209" s="53"/>
      <c r="T209" s="53"/>
      <c r="U209" s="54"/>
      <c r="V209" s="55"/>
      <c r="W209" s="57"/>
      <c r="X209" s="57"/>
      <c r="Y209" s="57"/>
      <c r="Z209" s="57"/>
      <c r="AA209" s="57"/>
      <c r="AB209" s="551"/>
      <c r="AC209" s="536"/>
      <c r="AD209" s="488"/>
      <c r="AE209" s="59"/>
      <c r="AF209" s="59"/>
      <c r="AG209" s="263"/>
      <c r="AH209" s="60"/>
      <c r="AI209" s="55"/>
      <c r="AJ209" s="61"/>
      <c r="AK209" s="62"/>
      <c r="AL209" s="63"/>
      <c r="AM209" s="64"/>
      <c r="AN209" s="65"/>
      <c r="AO209" s="66"/>
    </row>
    <row r="210" spans="1:41" s="22" customFormat="1" ht="58.5" customHeight="1" x14ac:dyDescent="0.15">
      <c r="A210" s="43"/>
      <c r="B210" s="44"/>
      <c r="C210" s="80"/>
      <c r="D210" s="67"/>
      <c r="E210" s="220"/>
      <c r="F210" s="117"/>
      <c r="G210" s="46"/>
      <c r="H210" s="47"/>
      <c r="I210" s="48"/>
      <c r="J210" s="49"/>
      <c r="K210" s="49"/>
      <c r="L210" s="49"/>
      <c r="M210" s="49"/>
      <c r="N210" s="50"/>
      <c r="O210" s="51"/>
      <c r="P210" s="52"/>
      <c r="Q210" s="53"/>
      <c r="R210" s="53"/>
      <c r="S210" s="53"/>
      <c r="T210" s="53"/>
      <c r="U210" s="54"/>
      <c r="V210" s="55"/>
      <c r="W210" s="57"/>
      <c r="X210" s="57"/>
      <c r="Y210" s="57"/>
      <c r="Z210" s="57"/>
      <c r="AA210" s="57"/>
      <c r="AB210" s="551"/>
      <c r="AC210" s="536"/>
      <c r="AD210" s="488"/>
      <c r="AE210" s="59"/>
      <c r="AF210" s="59"/>
      <c r="AG210" s="263"/>
      <c r="AH210" s="60"/>
      <c r="AI210" s="55"/>
      <c r="AJ210" s="61"/>
      <c r="AK210" s="62"/>
      <c r="AL210" s="63"/>
      <c r="AM210" s="64"/>
      <c r="AN210" s="65"/>
      <c r="AO210" s="66"/>
    </row>
    <row r="211" spans="1:41" s="22" customFormat="1" ht="48" customHeight="1" x14ac:dyDescent="0.15">
      <c r="A211" s="43"/>
      <c r="B211" s="44"/>
      <c r="C211" s="80"/>
      <c r="D211" s="67"/>
      <c r="E211" s="220"/>
      <c r="F211" s="117"/>
      <c r="G211" s="46"/>
      <c r="H211" s="47"/>
      <c r="I211" s="48"/>
      <c r="J211" s="49"/>
      <c r="K211" s="49"/>
      <c r="L211" s="49"/>
      <c r="M211" s="49"/>
      <c r="N211" s="50"/>
      <c r="O211" s="51"/>
      <c r="P211" s="52"/>
      <c r="Q211" s="53"/>
      <c r="R211" s="53"/>
      <c r="S211" s="53"/>
      <c r="T211" s="53"/>
      <c r="U211" s="54"/>
      <c r="V211" s="55"/>
      <c r="W211" s="57"/>
      <c r="X211" s="57"/>
      <c r="Y211" s="57"/>
      <c r="Z211" s="57"/>
      <c r="AA211" s="57"/>
      <c r="AB211" s="551"/>
      <c r="AC211" s="536"/>
      <c r="AD211" s="488"/>
      <c r="AE211" s="59"/>
      <c r="AF211" s="59"/>
      <c r="AG211" s="263"/>
      <c r="AH211" s="60"/>
      <c r="AI211" s="55"/>
      <c r="AJ211" s="61"/>
      <c r="AK211" s="62"/>
      <c r="AL211" s="63"/>
      <c r="AM211" s="64"/>
      <c r="AN211" s="65"/>
      <c r="AO211" s="66"/>
    </row>
    <row r="212" spans="1:41" s="22" customFormat="1" ht="48" customHeight="1" x14ac:dyDescent="0.15">
      <c r="A212" s="43"/>
      <c r="B212" s="44"/>
      <c r="C212" s="80"/>
      <c r="D212" s="67"/>
      <c r="E212" s="220"/>
      <c r="F212" s="117"/>
      <c r="G212" s="46"/>
      <c r="H212" s="47"/>
      <c r="I212" s="48"/>
      <c r="J212" s="49"/>
      <c r="K212" s="49"/>
      <c r="L212" s="49"/>
      <c r="M212" s="49"/>
      <c r="N212" s="50"/>
      <c r="O212" s="51"/>
      <c r="P212" s="52"/>
      <c r="Q212" s="53"/>
      <c r="R212" s="53"/>
      <c r="S212" s="53"/>
      <c r="T212" s="53"/>
      <c r="U212" s="54"/>
      <c r="V212" s="55"/>
      <c r="W212" s="57"/>
      <c r="X212" s="57"/>
      <c r="Y212" s="57"/>
      <c r="Z212" s="57"/>
      <c r="AA212" s="57"/>
      <c r="AB212" s="551"/>
      <c r="AC212" s="536"/>
      <c r="AD212" s="488"/>
      <c r="AE212" s="59"/>
      <c r="AF212" s="59"/>
      <c r="AG212" s="263"/>
      <c r="AH212" s="60"/>
      <c r="AI212" s="55"/>
      <c r="AJ212" s="61"/>
      <c r="AK212" s="62"/>
      <c r="AL212" s="63"/>
      <c r="AM212" s="64"/>
      <c r="AN212" s="65"/>
      <c r="AO212" s="66"/>
    </row>
    <row r="213" spans="1:41" s="22" customFormat="1" ht="48" customHeight="1" x14ac:dyDescent="0.15">
      <c r="A213" s="43"/>
      <c r="B213" s="44"/>
      <c r="C213" s="80"/>
      <c r="D213" s="67"/>
      <c r="E213" s="220"/>
      <c r="F213" s="117"/>
      <c r="G213" s="46"/>
      <c r="H213" s="47"/>
      <c r="I213" s="48"/>
      <c r="J213" s="49"/>
      <c r="K213" s="49"/>
      <c r="L213" s="49"/>
      <c r="M213" s="49"/>
      <c r="N213" s="50"/>
      <c r="O213" s="51"/>
      <c r="P213" s="52"/>
      <c r="Q213" s="53"/>
      <c r="R213" s="53"/>
      <c r="S213" s="53"/>
      <c r="T213" s="53"/>
      <c r="U213" s="54"/>
      <c r="V213" s="55"/>
      <c r="W213" s="57"/>
      <c r="X213" s="57"/>
      <c r="Y213" s="57"/>
      <c r="Z213" s="57"/>
      <c r="AA213" s="57"/>
      <c r="AB213" s="551"/>
      <c r="AC213" s="536"/>
      <c r="AD213" s="488"/>
      <c r="AE213" s="59"/>
      <c r="AF213" s="59"/>
      <c r="AG213" s="263"/>
      <c r="AH213" s="60"/>
      <c r="AI213" s="55"/>
      <c r="AJ213" s="61"/>
      <c r="AK213" s="62"/>
      <c r="AL213" s="63"/>
      <c r="AM213" s="64"/>
      <c r="AN213" s="65"/>
      <c r="AO213" s="66"/>
    </row>
    <row r="214" spans="1:41" s="22" customFormat="1" ht="48" customHeight="1" x14ac:dyDescent="0.15">
      <c r="A214" s="43"/>
      <c r="B214" s="44"/>
      <c r="C214" s="80"/>
      <c r="D214" s="67"/>
      <c r="E214" s="220"/>
      <c r="F214" s="117"/>
      <c r="G214" s="46"/>
      <c r="H214" s="47"/>
      <c r="I214" s="48"/>
      <c r="J214" s="49"/>
      <c r="K214" s="49"/>
      <c r="L214" s="49"/>
      <c r="M214" s="49"/>
      <c r="N214" s="50"/>
      <c r="O214" s="51"/>
      <c r="P214" s="52"/>
      <c r="Q214" s="53"/>
      <c r="R214" s="53"/>
      <c r="S214" s="53"/>
      <c r="T214" s="53"/>
      <c r="U214" s="54"/>
      <c r="V214" s="55"/>
      <c r="W214" s="57"/>
      <c r="X214" s="57"/>
      <c r="Y214" s="57"/>
      <c r="Z214" s="57"/>
      <c r="AA214" s="57"/>
      <c r="AB214" s="551"/>
      <c r="AC214" s="536"/>
      <c r="AD214" s="488"/>
      <c r="AE214" s="59"/>
      <c r="AF214" s="59"/>
      <c r="AG214" s="263"/>
      <c r="AH214" s="60"/>
      <c r="AI214" s="55"/>
      <c r="AJ214" s="61"/>
      <c r="AK214" s="62"/>
      <c r="AL214" s="63"/>
      <c r="AM214" s="64"/>
      <c r="AN214" s="65"/>
      <c r="AO214" s="66"/>
    </row>
    <row r="215" spans="1:41" s="22" customFormat="1" ht="63" customHeight="1" x14ac:dyDescent="0.15">
      <c r="A215" s="43"/>
      <c r="B215" s="44"/>
      <c r="C215" s="80"/>
      <c r="D215" s="67"/>
      <c r="E215" s="220"/>
      <c r="F215" s="117"/>
      <c r="G215" s="46"/>
      <c r="H215" s="47"/>
      <c r="I215" s="48"/>
      <c r="J215" s="49"/>
      <c r="K215" s="49"/>
      <c r="L215" s="49"/>
      <c r="M215" s="49"/>
      <c r="N215" s="50"/>
      <c r="O215" s="51"/>
      <c r="P215" s="52"/>
      <c r="Q215" s="53"/>
      <c r="R215" s="53"/>
      <c r="S215" s="53"/>
      <c r="T215" s="53"/>
      <c r="U215" s="54"/>
      <c r="V215" s="55"/>
      <c r="W215" s="57"/>
      <c r="X215" s="57"/>
      <c r="Y215" s="57"/>
      <c r="Z215" s="57"/>
      <c r="AA215" s="57"/>
      <c r="AB215" s="551"/>
      <c r="AC215" s="536"/>
      <c r="AD215" s="488"/>
      <c r="AE215" s="59"/>
      <c r="AF215" s="59"/>
      <c r="AG215" s="263"/>
      <c r="AH215" s="60"/>
      <c r="AI215" s="55"/>
      <c r="AJ215" s="61"/>
      <c r="AK215" s="62"/>
      <c r="AL215" s="63"/>
      <c r="AM215" s="64"/>
      <c r="AN215" s="65"/>
      <c r="AO215" s="66"/>
    </row>
    <row r="216" spans="1:41" s="22" customFormat="1" ht="48" customHeight="1" x14ac:dyDescent="0.15">
      <c r="A216" s="43"/>
      <c r="B216" s="44"/>
      <c r="C216" s="80"/>
      <c r="D216" s="67"/>
      <c r="E216" s="220"/>
      <c r="F216" s="117"/>
      <c r="G216" s="46"/>
      <c r="H216" s="47"/>
      <c r="I216" s="48"/>
      <c r="J216" s="49"/>
      <c r="K216" s="49"/>
      <c r="L216" s="49"/>
      <c r="M216" s="49"/>
      <c r="N216" s="50"/>
      <c r="O216" s="51"/>
      <c r="P216" s="52"/>
      <c r="Q216" s="53"/>
      <c r="R216" s="53"/>
      <c r="S216" s="53"/>
      <c r="T216" s="53"/>
      <c r="U216" s="54"/>
      <c r="V216" s="55"/>
      <c r="W216" s="57"/>
      <c r="X216" s="57"/>
      <c r="Y216" s="57"/>
      <c r="Z216" s="57"/>
      <c r="AA216" s="57"/>
      <c r="AB216" s="551"/>
      <c r="AC216" s="536"/>
      <c r="AD216" s="488"/>
      <c r="AE216" s="59"/>
      <c r="AF216" s="59"/>
      <c r="AG216" s="263"/>
      <c r="AH216" s="60"/>
      <c r="AI216" s="55"/>
      <c r="AJ216" s="61"/>
      <c r="AK216" s="62"/>
      <c r="AL216" s="63"/>
      <c r="AM216" s="64"/>
      <c r="AN216" s="65"/>
      <c r="AO216" s="66"/>
    </row>
    <row r="217" spans="1:41" s="22" customFormat="1" ht="48" customHeight="1" x14ac:dyDescent="0.15">
      <c r="A217" s="43"/>
      <c r="B217" s="44"/>
      <c r="C217" s="80"/>
      <c r="D217" s="67"/>
      <c r="E217" s="220"/>
      <c r="F217" s="117"/>
      <c r="G217" s="46"/>
      <c r="H217" s="47"/>
      <c r="I217" s="48"/>
      <c r="J217" s="49"/>
      <c r="K217" s="49"/>
      <c r="L217" s="49"/>
      <c r="M217" s="49"/>
      <c r="N217" s="50"/>
      <c r="O217" s="51"/>
      <c r="P217" s="52"/>
      <c r="Q217" s="53"/>
      <c r="R217" s="53"/>
      <c r="S217" s="53"/>
      <c r="T217" s="53"/>
      <c r="U217" s="54"/>
      <c r="V217" s="55"/>
      <c r="W217" s="57"/>
      <c r="X217" s="57"/>
      <c r="Y217" s="57"/>
      <c r="Z217" s="57"/>
      <c r="AA217" s="57"/>
      <c r="AB217" s="551"/>
      <c r="AC217" s="536"/>
      <c r="AD217" s="488"/>
      <c r="AE217" s="59"/>
      <c r="AF217" s="59"/>
      <c r="AG217" s="263"/>
      <c r="AH217" s="60"/>
      <c r="AI217" s="55"/>
      <c r="AJ217" s="61"/>
      <c r="AK217" s="62"/>
      <c r="AL217" s="63"/>
      <c r="AM217" s="64"/>
      <c r="AN217" s="65"/>
      <c r="AO217" s="66"/>
    </row>
    <row r="218" spans="1:41" s="22" customFormat="1" ht="48" customHeight="1" x14ac:dyDescent="0.15">
      <c r="A218" s="43"/>
      <c r="B218" s="44"/>
      <c r="C218" s="80"/>
      <c r="D218" s="67"/>
      <c r="E218" s="220"/>
      <c r="F218" s="117"/>
      <c r="G218" s="46"/>
      <c r="H218" s="47"/>
      <c r="I218" s="48"/>
      <c r="J218" s="49"/>
      <c r="K218" s="49"/>
      <c r="L218" s="49"/>
      <c r="M218" s="49"/>
      <c r="N218" s="50"/>
      <c r="O218" s="51"/>
      <c r="P218" s="52"/>
      <c r="Q218" s="53"/>
      <c r="R218" s="53"/>
      <c r="S218" s="53"/>
      <c r="T218" s="53"/>
      <c r="U218" s="54"/>
      <c r="V218" s="55"/>
      <c r="W218" s="57"/>
      <c r="X218" s="57"/>
      <c r="Y218" s="57"/>
      <c r="Z218" s="57"/>
      <c r="AA218" s="57"/>
      <c r="AB218" s="551"/>
      <c r="AC218" s="536"/>
      <c r="AD218" s="488"/>
      <c r="AE218" s="59"/>
      <c r="AF218" s="59"/>
      <c r="AG218" s="263"/>
      <c r="AH218" s="60"/>
      <c r="AI218" s="55"/>
      <c r="AJ218" s="61"/>
      <c r="AK218" s="62"/>
      <c r="AL218" s="63"/>
      <c r="AM218" s="64"/>
      <c r="AN218" s="65"/>
      <c r="AO218" s="66"/>
    </row>
    <row r="219" spans="1:41" s="22" customFormat="1" ht="48" customHeight="1" x14ac:dyDescent="0.15">
      <c r="A219" s="43"/>
      <c r="B219" s="44"/>
      <c r="C219" s="80"/>
      <c r="D219" s="67"/>
      <c r="E219" s="220"/>
      <c r="F219" s="117"/>
      <c r="G219" s="46"/>
      <c r="H219" s="47"/>
      <c r="I219" s="48"/>
      <c r="J219" s="49"/>
      <c r="K219" s="49"/>
      <c r="L219" s="49"/>
      <c r="M219" s="49"/>
      <c r="N219" s="50"/>
      <c r="O219" s="51"/>
      <c r="P219" s="52"/>
      <c r="Q219" s="53"/>
      <c r="R219" s="53"/>
      <c r="S219" s="53"/>
      <c r="T219" s="53"/>
      <c r="U219" s="54"/>
      <c r="V219" s="55"/>
      <c r="W219" s="57"/>
      <c r="X219" s="57"/>
      <c r="Y219" s="57"/>
      <c r="Z219" s="57"/>
      <c r="AA219" s="57"/>
      <c r="AB219" s="551"/>
      <c r="AC219" s="536"/>
      <c r="AD219" s="488"/>
      <c r="AE219" s="59"/>
      <c r="AF219" s="59"/>
      <c r="AG219" s="263"/>
      <c r="AH219" s="60"/>
      <c r="AI219" s="55"/>
      <c r="AJ219" s="61"/>
      <c r="AK219" s="62"/>
      <c r="AL219" s="63"/>
      <c r="AM219" s="64"/>
      <c r="AN219" s="65"/>
      <c r="AO219" s="66"/>
    </row>
    <row r="220" spans="1:41" s="22" customFormat="1" ht="48" customHeight="1" x14ac:dyDescent="0.15">
      <c r="A220" s="43"/>
      <c r="B220" s="44"/>
      <c r="C220" s="80"/>
      <c r="D220" s="67"/>
      <c r="E220" s="220"/>
      <c r="F220" s="117"/>
      <c r="G220" s="46"/>
      <c r="H220" s="47"/>
      <c r="I220" s="48"/>
      <c r="J220" s="49"/>
      <c r="K220" s="49"/>
      <c r="L220" s="49"/>
      <c r="M220" s="49"/>
      <c r="N220" s="50"/>
      <c r="O220" s="51"/>
      <c r="P220" s="52"/>
      <c r="Q220" s="53"/>
      <c r="R220" s="53"/>
      <c r="S220" s="53"/>
      <c r="T220" s="53"/>
      <c r="U220" s="54"/>
      <c r="V220" s="55"/>
      <c r="W220" s="57"/>
      <c r="X220" s="57"/>
      <c r="Y220" s="57"/>
      <c r="Z220" s="57"/>
      <c r="AA220" s="57"/>
      <c r="AB220" s="551"/>
      <c r="AC220" s="536"/>
      <c r="AD220" s="488"/>
      <c r="AE220" s="59"/>
      <c r="AF220" s="59"/>
      <c r="AG220" s="263"/>
      <c r="AH220" s="60"/>
      <c r="AI220" s="55"/>
      <c r="AJ220" s="61"/>
      <c r="AK220" s="62"/>
      <c r="AL220" s="63"/>
      <c r="AM220" s="64"/>
      <c r="AN220" s="65"/>
      <c r="AO220" s="66"/>
    </row>
    <row r="221" spans="1:41" s="22" customFormat="1" ht="58.5" customHeight="1" x14ac:dyDescent="0.15">
      <c r="A221" s="43"/>
      <c r="B221" s="44"/>
      <c r="C221" s="80"/>
      <c r="D221" s="67"/>
      <c r="E221" s="220"/>
      <c r="F221" s="117"/>
      <c r="G221" s="46"/>
      <c r="H221" s="47"/>
      <c r="I221" s="48"/>
      <c r="J221" s="49"/>
      <c r="K221" s="49"/>
      <c r="L221" s="49"/>
      <c r="M221" s="49"/>
      <c r="N221" s="50"/>
      <c r="O221" s="51"/>
      <c r="P221" s="52"/>
      <c r="Q221" s="53"/>
      <c r="R221" s="53"/>
      <c r="S221" s="53"/>
      <c r="T221" s="53"/>
      <c r="U221" s="54"/>
      <c r="V221" s="55"/>
      <c r="W221" s="57"/>
      <c r="X221" s="57"/>
      <c r="Y221" s="57"/>
      <c r="Z221" s="57"/>
      <c r="AA221" s="57"/>
      <c r="AB221" s="551"/>
      <c r="AC221" s="536"/>
      <c r="AD221" s="488"/>
      <c r="AE221" s="59"/>
      <c r="AF221" s="59"/>
      <c r="AG221" s="263"/>
      <c r="AH221" s="60"/>
      <c r="AI221" s="55"/>
      <c r="AJ221" s="61"/>
      <c r="AK221" s="62"/>
      <c r="AL221" s="63"/>
      <c r="AM221" s="64"/>
      <c r="AN221" s="65"/>
      <c r="AO221" s="66"/>
    </row>
    <row r="222" spans="1:41" s="22" customFormat="1" ht="48" customHeight="1" x14ac:dyDescent="0.15">
      <c r="A222" s="43"/>
      <c r="B222" s="44"/>
      <c r="C222" s="80"/>
      <c r="D222" s="67"/>
      <c r="E222" s="220"/>
      <c r="F222" s="117"/>
      <c r="G222" s="46"/>
      <c r="H222" s="47"/>
      <c r="I222" s="48"/>
      <c r="J222" s="49"/>
      <c r="K222" s="49"/>
      <c r="L222" s="49"/>
      <c r="M222" s="49"/>
      <c r="N222" s="50"/>
      <c r="O222" s="51"/>
      <c r="P222" s="52"/>
      <c r="Q222" s="53"/>
      <c r="R222" s="53"/>
      <c r="S222" s="53"/>
      <c r="T222" s="53"/>
      <c r="U222" s="54"/>
      <c r="V222" s="55"/>
      <c r="W222" s="57"/>
      <c r="X222" s="57"/>
      <c r="Y222" s="57"/>
      <c r="Z222" s="57"/>
      <c r="AA222" s="57"/>
      <c r="AB222" s="551"/>
      <c r="AC222" s="536"/>
      <c r="AD222" s="488"/>
      <c r="AE222" s="59"/>
      <c r="AF222" s="59"/>
      <c r="AG222" s="263"/>
      <c r="AH222" s="60"/>
      <c r="AI222" s="55"/>
      <c r="AJ222" s="61"/>
      <c r="AK222" s="62"/>
      <c r="AL222" s="63"/>
      <c r="AM222" s="64"/>
      <c r="AN222" s="65"/>
      <c r="AO222" s="66"/>
    </row>
    <row r="223" spans="1:41" s="22" customFormat="1" ht="58.5" customHeight="1" x14ac:dyDescent="0.15">
      <c r="A223" s="43"/>
      <c r="B223" s="44"/>
      <c r="C223" s="80"/>
      <c r="D223" s="67"/>
      <c r="E223" s="220"/>
      <c r="F223" s="117"/>
      <c r="G223" s="46"/>
      <c r="H223" s="47"/>
      <c r="I223" s="48"/>
      <c r="J223" s="49"/>
      <c r="K223" s="49"/>
      <c r="L223" s="49"/>
      <c r="M223" s="49"/>
      <c r="N223" s="50"/>
      <c r="O223" s="51"/>
      <c r="P223" s="52"/>
      <c r="Q223" s="53"/>
      <c r="R223" s="53"/>
      <c r="S223" s="53"/>
      <c r="T223" s="53"/>
      <c r="U223" s="54"/>
      <c r="V223" s="55"/>
      <c r="W223" s="57"/>
      <c r="X223" s="57"/>
      <c r="Y223" s="57"/>
      <c r="Z223" s="57"/>
      <c r="AA223" s="57"/>
      <c r="AB223" s="551"/>
      <c r="AC223" s="536"/>
      <c r="AD223" s="488"/>
      <c r="AE223" s="59"/>
      <c r="AF223" s="59"/>
      <c r="AG223" s="263"/>
      <c r="AH223" s="60"/>
      <c r="AI223" s="55"/>
      <c r="AJ223" s="61"/>
      <c r="AK223" s="62"/>
      <c r="AL223" s="63"/>
      <c r="AM223" s="64"/>
      <c r="AN223" s="65"/>
      <c r="AO223" s="66"/>
    </row>
    <row r="224" spans="1:41" s="22" customFormat="1" ht="58.5" customHeight="1" x14ac:dyDescent="0.15">
      <c r="A224" s="43"/>
      <c r="B224" s="44"/>
      <c r="C224" s="80"/>
      <c r="D224" s="67"/>
      <c r="E224" s="220"/>
      <c r="F224" s="117"/>
      <c r="G224" s="46"/>
      <c r="H224" s="47"/>
      <c r="I224" s="48"/>
      <c r="J224" s="49"/>
      <c r="K224" s="49"/>
      <c r="L224" s="49"/>
      <c r="M224" s="49"/>
      <c r="N224" s="50"/>
      <c r="O224" s="51"/>
      <c r="P224" s="52"/>
      <c r="Q224" s="53"/>
      <c r="R224" s="53"/>
      <c r="S224" s="53"/>
      <c r="T224" s="53"/>
      <c r="U224" s="54"/>
      <c r="V224" s="55"/>
      <c r="W224" s="57"/>
      <c r="X224" s="57"/>
      <c r="Y224" s="57"/>
      <c r="Z224" s="57"/>
      <c r="AA224" s="57"/>
      <c r="AB224" s="551"/>
      <c r="AC224" s="536"/>
      <c r="AD224" s="488"/>
      <c r="AE224" s="59"/>
      <c r="AF224" s="59"/>
      <c r="AG224" s="263"/>
      <c r="AH224" s="60"/>
      <c r="AI224" s="55"/>
      <c r="AJ224" s="61"/>
      <c r="AK224" s="62"/>
      <c r="AL224" s="63"/>
      <c r="AM224" s="64"/>
      <c r="AN224" s="65"/>
      <c r="AO224" s="66"/>
    </row>
    <row r="225" spans="1:41" s="22" customFormat="1" ht="48.75" customHeight="1" x14ac:dyDescent="0.15">
      <c r="A225" s="43"/>
      <c r="B225" s="44"/>
      <c r="C225" s="80"/>
      <c r="D225" s="67"/>
      <c r="E225" s="220"/>
      <c r="F225" s="117"/>
      <c r="G225" s="46"/>
      <c r="H225" s="47"/>
      <c r="I225" s="48"/>
      <c r="J225" s="49"/>
      <c r="K225" s="49"/>
      <c r="L225" s="49"/>
      <c r="M225" s="49"/>
      <c r="N225" s="50"/>
      <c r="O225" s="51"/>
      <c r="P225" s="52"/>
      <c r="Q225" s="53"/>
      <c r="R225" s="53"/>
      <c r="S225" s="53"/>
      <c r="T225" s="53"/>
      <c r="U225" s="54"/>
      <c r="V225" s="55"/>
      <c r="W225" s="57"/>
      <c r="X225" s="57"/>
      <c r="Y225" s="57"/>
      <c r="Z225" s="57"/>
      <c r="AA225" s="57"/>
      <c r="AB225" s="551"/>
      <c r="AC225" s="536"/>
      <c r="AD225" s="488"/>
      <c r="AE225" s="59"/>
      <c r="AF225" s="59"/>
      <c r="AG225" s="263"/>
      <c r="AH225" s="60"/>
      <c r="AI225" s="55"/>
      <c r="AJ225" s="61"/>
      <c r="AK225" s="62"/>
      <c r="AL225" s="63"/>
      <c r="AM225" s="64"/>
      <c r="AN225" s="65"/>
      <c r="AO225" s="66"/>
    </row>
    <row r="226" spans="1:41" s="22" customFormat="1" ht="41.25" customHeight="1" x14ac:dyDescent="0.15">
      <c r="A226" s="43"/>
      <c r="B226" s="44"/>
      <c r="C226" s="80"/>
      <c r="D226" s="67"/>
      <c r="E226" s="220"/>
      <c r="F226" s="117"/>
      <c r="G226" s="46"/>
      <c r="H226" s="47"/>
      <c r="I226" s="48"/>
      <c r="J226" s="49"/>
      <c r="K226" s="49"/>
      <c r="L226" s="49"/>
      <c r="M226" s="49"/>
      <c r="N226" s="50"/>
      <c r="O226" s="51"/>
      <c r="P226" s="52"/>
      <c r="Q226" s="53"/>
      <c r="R226" s="53"/>
      <c r="S226" s="53"/>
      <c r="T226" s="53"/>
      <c r="U226" s="54"/>
      <c r="V226" s="55"/>
      <c r="W226" s="57"/>
      <c r="X226" s="57"/>
      <c r="Y226" s="57"/>
      <c r="Z226" s="57"/>
      <c r="AA226" s="57"/>
      <c r="AB226" s="551"/>
      <c r="AC226" s="536"/>
      <c r="AD226" s="488"/>
      <c r="AE226" s="59"/>
      <c r="AF226" s="59"/>
      <c r="AG226" s="263"/>
      <c r="AH226" s="60"/>
      <c r="AI226" s="55"/>
      <c r="AJ226" s="61"/>
      <c r="AK226" s="62"/>
      <c r="AL226" s="63"/>
      <c r="AM226" s="64"/>
      <c r="AN226" s="65"/>
      <c r="AO226" s="66"/>
    </row>
    <row r="227" spans="1:41" s="22" customFormat="1" ht="41.25" customHeight="1" x14ac:dyDescent="0.15">
      <c r="A227" s="43"/>
      <c r="B227" s="44"/>
      <c r="C227" s="80"/>
      <c r="D227" s="67"/>
      <c r="E227" s="220"/>
      <c r="F227" s="117"/>
      <c r="G227" s="46"/>
      <c r="H227" s="47"/>
      <c r="I227" s="48"/>
      <c r="J227" s="49"/>
      <c r="K227" s="49"/>
      <c r="L227" s="49"/>
      <c r="M227" s="49"/>
      <c r="N227" s="50"/>
      <c r="O227" s="51"/>
      <c r="P227" s="52"/>
      <c r="Q227" s="53"/>
      <c r="R227" s="53"/>
      <c r="S227" s="53"/>
      <c r="T227" s="53"/>
      <c r="U227" s="54"/>
      <c r="V227" s="55"/>
      <c r="W227" s="57"/>
      <c r="X227" s="57"/>
      <c r="Y227" s="57"/>
      <c r="Z227" s="57"/>
      <c r="AA227" s="57"/>
      <c r="AB227" s="551"/>
      <c r="AC227" s="536"/>
      <c r="AD227" s="488"/>
      <c r="AE227" s="59"/>
      <c r="AF227" s="59"/>
      <c r="AG227" s="263"/>
      <c r="AH227" s="60"/>
      <c r="AI227" s="55"/>
      <c r="AJ227" s="61"/>
      <c r="AK227" s="62"/>
      <c r="AL227" s="63"/>
      <c r="AM227" s="64"/>
      <c r="AN227" s="65"/>
      <c r="AO227" s="66"/>
    </row>
    <row r="228" spans="1:41" s="22" customFormat="1" ht="41.25" customHeight="1" x14ac:dyDescent="0.15">
      <c r="A228" s="43"/>
      <c r="B228" s="44"/>
      <c r="C228" s="80"/>
      <c r="D228" s="67"/>
      <c r="E228" s="220"/>
      <c r="F228" s="117"/>
      <c r="G228" s="46"/>
      <c r="H228" s="47"/>
      <c r="I228" s="48"/>
      <c r="J228" s="49"/>
      <c r="K228" s="49"/>
      <c r="L228" s="49"/>
      <c r="M228" s="49"/>
      <c r="N228" s="50"/>
      <c r="O228" s="51"/>
      <c r="P228" s="52"/>
      <c r="Q228" s="53"/>
      <c r="R228" s="53"/>
      <c r="S228" s="53"/>
      <c r="T228" s="53"/>
      <c r="U228" s="54"/>
      <c r="V228" s="55"/>
      <c r="W228" s="57"/>
      <c r="X228" s="57"/>
      <c r="Y228" s="57"/>
      <c r="Z228" s="57"/>
      <c r="AA228" s="57"/>
      <c r="AB228" s="551"/>
      <c r="AC228" s="536"/>
      <c r="AD228" s="488"/>
      <c r="AE228" s="59"/>
      <c r="AF228" s="59"/>
      <c r="AG228" s="263"/>
      <c r="AH228" s="60"/>
      <c r="AI228" s="55"/>
      <c r="AJ228" s="61"/>
      <c r="AK228" s="62"/>
      <c r="AL228" s="63"/>
      <c r="AM228" s="64"/>
      <c r="AN228" s="65"/>
      <c r="AO228" s="66"/>
    </row>
    <row r="229" spans="1:41" s="22" customFormat="1" ht="52.5" customHeight="1" x14ac:dyDescent="0.15">
      <c r="A229" s="43"/>
      <c r="B229" s="44"/>
      <c r="C229" s="80"/>
      <c r="D229" s="67"/>
      <c r="E229" s="220"/>
      <c r="F229" s="117"/>
      <c r="G229" s="46"/>
      <c r="H229" s="47"/>
      <c r="I229" s="48"/>
      <c r="J229" s="49"/>
      <c r="K229" s="49"/>
      <c r="L229" s="49"/>
      <c r="M229" s="49"/>
      <c r="N229" s="50"/>
      <c r="O229" s="51"/>
      <c r="P229" s="52"/>
      <c r="Q229" s="53"/>
      <c r="R229" s="53"/>
      <c r="S229" s="53"/>
      <c r="T229" s="53"/>
      <c r="U229" s="54"/>
      <c r="V229" s="55"/>
      <c r="W229" s="57"/>
      <c r="X229" s="57"/>
      <c r="Y229" s="57"/>
      <c r="Z229" s="57"/>
      <c r="AA229" s="57"/>
      <c r="AB229" s="551"/>
      <c r="AC229" s="536"/>
      <c r="AD229" s="488"/>
      <c r="AE229" s="59"/>
      <c r="AF229" s="59"/>
      <c r="AG229" s="263"/>
      <c r="AH229" s="60"/>
      <c r="AI229" s="55"/>
      <c r="AJ229" s="61"/>
      <c r="AK229" s="62"/>
      <c r="AL229" s="63"/>
      <c r="AM229" s="64"/>
      <c r="AN229" s="65"/>
      <c r="AO229" s="66"/>
    </row>
    <row r="230" spans="1:41" s="22" customFormat="1" ht="41.25" customHeight="1" x14ac:dyDescent="0.15">
      <c r="A230" s="43"/>
      <c r="B230" s="44"/>
      <c r="C230" s="80"/>
      <c r="D230" s="67"/>
      <c r="E230" s="220"/>
      <c r="F230" s="117"/>
      <c r="G230" s="46"/>
      <c r="H230" s="47"/>
      <c r="I230" s="48"/>
      <c r="J230" s="49"/>
      <c r="K230" s="49"/>
      <c r="L230" s="49"/>
      <c r="M230" s="49"/>
      <c r="N230" s="50"/>
      <c r="O230" s="51"/>
      <c r="P230" s="52"/>
      <c r="Q230" s="53"/>
      <c r="R230" s="53"/>
      <c r="S230" s="53"/>
      <c r="T230" s="53"/>
      <c r="U230" s="54"/>
      <c r="V230" s="55"/>
      <c r="W230" s="57"/>
      <c r="X230" s="57"/>
      <c r="Y230" s="57"/>
      <c r="Z230" s="57"/>
      <c r="AA230" s="57"/>
      <c r="AB230" s="551"/>
      <c r="AC230" s="536"/>
      <c r="AD230" s="488"/>
      <c r="AE230" s="59"/>
      <c r="AF230" s="59"/>
      <c r="AG230" s="263"/>
      <c r="AH230" s="60"/>
      <c r="AI230" s="55"/>
      <c r="AJ230" s="61"/>
      <c r="AK230" s="62"/>
      <c r="AL230" s="63"/>
      <c r="AM230" s="64"/>
      <c r="AN230" s="65"/>
      <c r="AO230" s="66"/>
    </row>
    <row r="231" spans="1:41" s="22" customFormat="1" ht="41.25" customHeight="1" x14ac:dyDescent="0.15">
      <c r="A231" s="43"/>
      <c r="B231" s="44"/>
      <c r="C231" s="80"/>
      <c r="D231" s="67"/>
      <c r="E231" s="220"/>
      <c r="F231" s="117"/>
      <c r="G231" s="46"/>
      <c r="H231" s="47"/>
      <c r="I231" s="48"/>
      <c r="J231" s="49"/>
      <c r="K231" s="49"/>
      <c r="L231" s="49"/>
      <c r="M231" s="49"/>
      <c r="N231" s="50"/>
      <c r="O231" s="51"/>
      <c r="P231" s="52"/>
      <c r="Q231" s="53"/>
      <c r="R231" s="53"/>
      <c r="S231" s="53"/>
      <c r="T231" s="53"/>
      <c r="U231" s="54"/>
      <c r="V231" s="55"/>
      <c r="W231" s="57"/>
      <c r="X231" s="57"/>
      <c r="Y231" s="57"/>
      <c r="Z231" s="57"/>
      <c r="AA231" s="57"/>
      <c r="AB231" s="551"/>
      <c r="AC231" s="536"/>
      <c r="AD231" s="488"/>
      <c r="AE231" s="59"/>
      <c r="AF231" s="59"/>
      <c r="AG231" s="263"/>
      <c r="AH231" s="60"/>
      <c r="AI231" s="55"/>
      <c r="AJ231" s="61"/>
      <c r="AK231" s="62"/>
      <c r="AL231" s="63"/>
      <c r="AM231" s="64"/>
      <c r="AN231" s="65"/>
      <c r="AO231" s="66"/>
    </row>
    <row r="232" spans="1:41" s="22" customFormat="1" ht="45.75" customHeight="1" x14ac:dyDescent="0.15">
      <c r="A232" s="43"/>
      <c r="B232" s="44"/>
      <c r="C232" s="80"/>
      <c r="D232" s="67"/>
      <c r="E232" s="220"/>
      <c r="F232" s="117"/>
      <c r="G232" s="46"/>
      <c r="H232" s="47"/>
      <c r="I232" s="48"/>
      <c r="J232" s="49"/>
      <c r="K232" s="49"/>
      <c r="L232" s="49"/>
      <c r="M232" s="49"/>
      <c r="N232" s="50"/>
      <c r="O232" s="51"/>
      <c r="P232" s="52"/>
      <c r="Q232" s="53"/>
      <c r="R232" s="53"/>
      <c r="S232" s="53"/>
      <c r="T232" s="53"/>
      <c r="U232" s="54"/>
      <c r="V232" s="55"/>
      <c r="W232" s="57"/>
      <c r="X232" s="57"/>
      <c r="Y232" s="57"/>
      <c r="Z232" s="57"/>
      <c r="AA232" s="57"/>
      <c r="AB232" s="551"/>
      <c r="AC232" s="536"/>
      <c r="AD232" s="488"/>
      <c r="AE232" s="59"/>
      <c r="AF232" s="59"/>
      <c r="AG232" s="263"/>
      <c r="AH232" s="60"/>
      <c r="AI232" s="55"/>
      <c r="AJ232" s="61"/>
      <c r="AK232" s="62"/>
      <c r="AL232" s="63"/>
      <c r="AM232" s="64"/>
      <c r="AN232" s="65"/>
      <c r="AO232" s="66"/>
    </row>
    <row r="233" spans="1:41" s="22" customFormat="1" ht="41.25" customHeight="1" x14ac:dyDescent="0.15">
      <c r="A233" s="43"/>
      <c r="B233" s="44"/>
      <c r="C233" s="80"/>
      <c r="D233" s="67"/>
      <c r="E233" s="220"/>
      <c r="F233" s="117"/>
      <c r="G233" s="46"/>
      <c r="H233" s="47"/>
      <c r="I233" s="48"/>
      <c r="J233" s="49"/>
      <c r="K233" s="49"/>
      <c r="L233" s="49"/>
      <c r="M233" s="49"/>
      <c r="N233" s="50"/>
      <c r="O233" s="51"/>
      <c r="P233" s="52"/>
      <c r="Q233" s="53"/>
      <c r="R233" s="53"/>
      <c r="S233" s="53"/>
      <c r="T233" s="53"/>
      <c r="U233" s="54"/>
      <c r="V233" s="55"/>
      <c r="W233" s="57"/>
      <c r="X233" s="57"/>
      <c r="Y233" s="57"/>
      <c r="Z233" s="57"/>
      <c r="AA233" s="57"/>
      <c r="AB233" s="551"/>
      <c r="AC233" s="536"/>
      <c r="AD233" s="488"/>
      <c r="AE233" s="59"/>
      <c r="AF233" s="59"/>
      <c r="AG233" s="263"/>
      <c r="AH233" s="60"/>
      <c r="AI233" s="55"/>
      <c r="AJ233" s="61"/>
      <c r="AK233" s="62"/>
      <c r="AL233" s="63"/>
      <c r="AM233" s="64"/>
      <c r="AN233" s="65"/>
      <c r="AO233" s="66"/>
    </row>
    <row r="234" spans="1:41" s="22" customFormat="1" ht="41.25" customHeight="1" x14ac:dyDescent="0.15">
      <c r="A234" s="43"/>
      <c r="B234" s="44"/>
      <c r="C234" s="80"/>
      <c r="D234" s="67"/>
      <c r="E234" s="220"/>
      <c r="F234" s="117"/>
      <c r="G234" s="46"/>
      <c r="H234" s="47"/>
      <c r="I234" s="48"/>
      <c r="J234" s="49"/>
      <c r="K234" s="49"/>
      <c r="L234" s="49"/>
      <c r="M234" s="49"/>
      <c r="N234" s="50"/>
      <c r="O234" s="51"/>
      <c r="P234" s="52"/>
      <c r="Q234" s="53"/>
      <c r="R234" s="53"/>
      <c r="S234" s="53"/>
      <c r="T234" s="53"/>
      <c r="U234" s="54"/>
      <c r="V234" s="55"/>
      <c r="W234" s="57"/>
      <c r="X234" s="57"/>
      <c r="Y234" s="57"/>
      <c r="Z234" s="57"/>
      <c r="AA234" s="57"/>
      <c r="AB234" s="551"/>
      <c r="AC234" s="536"/>
      <c r="AD234" s="488"/>
      <c r="AE234" s="59"/>
      <c r="AF234" s="59"/>
      <c r="AG234" s="263"/>
      <c r="AH234" s="60"/>
      <c r="AI234" s="55"/>
      <c r="AJ234" s="61"/>
      <c r="AK234" s="62"/>
      <c r="AL234" s="63"/>
      <c r="AM234" s="64"/>
      <c r="AN234" s="65"/>
      <c r="AO234" s="66"/>
    </row>
    <row r="235" spans="1:41" s="22" customFormat="1" ht="51.75" customHeight="1" x14ac:dyDescent="0.15">
      <c r="A235" s="43"/>
      <c r="B235" s="44"/>
      <c r="C235" s="80"/>
      <c r="D235" s="67"/>
      <c r="E235" s="220"/>
      <c r="F235" s="117"/>
      <c r="G235" s="46"/>
      <c r="H235" s="47"/>
      <c r="I235" s="48"/>
      <c r="J235" s="49"/>
      <c r="K235" s="49"/>
      <c r="L235" s="49"/>
      <c r="M235" s="49"/>
      <c r="N235" s="50"/>
      <c r="O235" s="51"/>
      <c r="P235" s="52"/>
      <c r="Q235" s="53"/>
      <c r="R235" s="53"/>
      <c r="S235" s="53"/>
      <c r="T235" s="53"/>
      <c r="U235" s="54"/>
      <c r="V235" s="55"/>
      <c r="W235" s="57"/>
      <c r="X235" s="57"/>
      <c r="Y235" s="57"/>
      <c r="Z235" s="57"/>
      <c r="AA235" s="57"/>
      <c r="AB235" s="551"/>
      <c r="AC235" s="536"/>
      <c r="AD235" s="488"/>
      <c r="AE235" s="59"/>
      <c r="AF235" s="59"/>
      <c r="AG235" s="263"/>
      <c r="AH235" s="60"/>
      <c r="AI235" s="55"/>
      <c r="AJ235" s="61"/>
      <c r="AK235" s="62"/>
      <c r="AL235" s="63"/>
      <c r="AM235" s="64"/>
      <c r="AN235" s="65"/>
      <c r="AO235" s="66"/>
    </row>
    <row r="236" spans="1:41" s="22" customFormat="1" ht="41.25" customHeight="1" x14ac:dyDescent="0.15">
      <c r="A236" s="43"/>
      <c r="B236" s="44"/>
      <c r="C236" s="80"/>
      <c r="D236" s="67"/>
      <c r="E236" s="220"/>
      <c r="F236" s="117"/>
      <c r="G236" s="46"/>
      <c r="H236" s="47"/>
      <c r="I236" s="48"/>
      <c r="J236" s="49"/>
      <c r="K236" s="49"/>
      <c r="L236" s="49"/>
      <c r="M236" s="49"/>
      <c r="N236" s="50"/>
      <c r="O236" s="51"/>
      <c r="P236" s="52"/>
      <c r="Q236" s="53"/>
      <c r="R236" s="53"/>
      <c r="S236" s="53"/>
      <c r="T236" s="53"/>
      <c r="U236" s="54"/>
      <c r="V236" s="55"/>
      <c r="W236" s="57"/>
      <c r="X236" s="57"/>
      <c r="Y236" s="57"/>
      <c r="Z236" s="57"/>
      <c r="AA236" s="57"/>
      <c r="AB236" s="551"/>
      <c r="AC236" s="536"/>
      <c r="AD236" s="488"/>
      <c r="AE236" s="59"/>
      <c r="AF236" s="59"/>
      <c r="AG236" s="263"/>
      <c r="AH236" s="60"/>
      <c r="AI236" s="55"/>
      <c r="AJ236" s="61"/>
      <c r="AK236" s="62"/>
      <c r="AL236" s="63"/>
      <c r="AM236" s="64"/>
      <c r="AN236" s="65"/>
      <c r="AO236" s="66"/>
    </row>
    <row r="237" spans="1:41" s="22" customFormat="1" ht="48" customHeight="1" x14ac:dyDescent="0.15">
      <c r="A237" s="43"/>
      <c r="B237" s="44"/>
      <c r="C237" s="80"/>
      <c r="D237" s="67"/>
      <c r="E237" s="220"/>
      <c r="F237" s="117"/>
      <c r="G237" s="46"/>
      <c r="H237" s="47"/>
      <c r="I237" s="48"/>
      <c r="J237" s="49"/>
      <c r="K237" s="49"/>
      <c r="L237" s="49"/>
      <c r="M237" s="49"/>
      <c r="N237" s="50"/>
      <c r="O237" s="51"/>
      <c r="P237" s="52"/>
      <c r="Q237" s="53"/>
      <c r="R237" s="53"/>
      <c r="S237" s="53"/>
      <c r="T237" s="53"/>
      <c r="U237" s="54"/>
      <c r="V237" s="55"/>
      <c r="W237" s="57"/>
      <c r="X237" s="57"/>
      <c r="Y237" s="57"/>
      <c r="Z237" s="57"/>
      <c r="AA237" s="57"/>
      <c r="AB237" s="551"/>
      <c r="AC237" s="536"/>
      <c r="AD237" s="488"/>
      <c r="AE237" s="59"/>
      <c r="AF237" s="59"/>
      <c r="AG237" s="263"/>
      <c r="AH237" s="60"/>
      <c r="AI237" s="55"/>
      <c r="AJ237" s="61"/>
      <c r="AK237" s="62"/>
      <c r="AL237" s="63"/>
      <c r="AM237" s="64"/>
      <c r="AN237" s="65"/>
      <c r="AO237" s="66"/>
    </row>
    <row r="238" spans="1:41" s="22" customFormat="1" ht="26.25" customHeight="1" x14ac:dyDescent="0.15">
      <c r="A238" s="43"/>
      <c r="B238" s="44"/>
      <c r="C238" s="80"/>
      <c r="D238" s="67"/>
      <c r="E238" s="220"/>
      <c r="F238" s="117"/>
      <c r="G238" s="46"/>
      <c r="H238" s="47"/>
      <c r="I238" s="48"/>
      <c r="J238" s="49"/>
      <c r="K238" s="49"/>
      <c r="L238" s="49"/>
      <c r="M238" s="49"/>
      <c r="N238" s="50"/>
      <c r="O238" s="51"/>
      <c r="P238" s="52"/>
      <c r="Q238" s="53"/>
      <c r="R238" s="53"/>
      <c r="S238" s="53"/>
      <c r="T238" s="53"/>
      <c r="U238" s="54"/>
      <c r="V238" s="55"/>
      <c r="W238" s="57"/>
      <c r="X238" s="57"/>
      <c r="Y238" s="57"/>
      <c r="Z238" s="57"/>
      <c r="AA238" s="57"/>
      <c r="AB238" s="551"/>
      <c r="AC238" s="536"/>
      <c r="AD238" s="488"/>
      <c r="AE238" s="59"/>
      <c r="AF238" s="59"/>
      <c r="AG238" s="263"/>
      <c r="AH238" s="60"/>
      <c r="AI238" s="55"/>
      <c r="AJ238" s="61"/>
      <c r="AK238" s="62"/>
      <c r="AL238" s="63"/>
      <c r="AM238" s="64"/>
      <c r="AN238" s="65"/>
      <c r="AO238" s="66"/>
    </row>
    <row r="239" spans="1:41" s="22" customFormat="1" ht="48" customHeight="1" x14ac:dyDescent="0.15">
      <c r="A239" s="43"/>
      <c r="B239" s="44"/>
      <c r="C239" s="80"/>
      <c r="D239" s="67"/>
      <c r="E239" s="220"/>
      <c r="F239" s="117"/>
      <c r="G239" s="46"/>
      <c r="H239" s="47"/>
      <c r="I239" s="48"/>
      <c r="J239" s="49"/>
      <c r="K239" s="49"/>
      <c r="L239" s="49"/>
      <c r="M239" s="49"/>
      <c r="N239" s="50"/>
      <c r="O239" s="51"/>
      <c r="P239" s="52"/>
      <c r="Q239" s="53"/>
      <c r="R239" s="53"/>
      <c r="S239" s="53"/>
      <c r="T239" s="53"/>
      <c r="U239" s="54"/>
      <c r="V239" s="55"/>
      <c r="W239" s="57"/>
      <c r="X239" s="57"/>
      <c r="Y239" s="57"/>
      <c r="Z239" s="57"/>
      <c r="AA239" s="57"/>
      <c r="AB239" s="551"/>
      <c r="AC239" s="536"/>
      <c r="AD239" s="488"/>
      <c r="AE239" s="59"/>
      <c r="AF239" s="59"/>
      <c r="AG239" s="263"/>
      <c r="AH239" s="60"/>
      <c r="AI239" s="55"/>
      <c r="AJ239" s="61"/>
      <c r="AK239" s="62"/>
      <c r="AL239" s="63"/>
      <c r="AM239" s="64"/>
      <c r="AN239" s="65"/>
      <c r="AO239" s="66"/>
    </row>
    <row r="240" spans="1:41" s="22" customFormat="1" ht="48" customHeight="1" x14ac:dyDescent="0.15">
      <c r="A240" s="43"/>
      <c r="B240" s="44"/>
      <c r="C240" s="80"/>
      <c r="D240" s="67"/>
      <c r="E240" s="220"/>
      <c r="F240" s="117"/>
      <c r="G240" s="46"/>
      <c r="H240" s="47"/>
      <c r="I240" s="48"/>
      <c r="J240" s="49"/>
      <c r="K240" s="49"/>
      <c r="L240" s="49"/>
      <c r="M240" s="49"/>
      <c r="N240" s="50"/>
      <c r="O240" s="51"/>
      <c r="P240" s="52"/>
      <c r="Q240" s="53"/>
      <c r="R240" s="53"/>
      <c r="S240" s="53"/>
      <c r="T240" s="53"/>
      <c r="U240" s="54"/>
      <c r="V240" s="55"/>
      <c r="W240" s="57"/>
      <c r="X240" s="57"/>
      <c r="Y240" s="57"/>
      <c r="Z240" s="57"/>
      <c r="AA240" s="57"/>
      <c r="AB240" s="551"/>
      <c r="AC240" s="536"/>
      <c r="AD240" s="488"/>
      <c r="AE240" s="59"/>
      <c r="AF240" s="59"/>
      <c r="AG240" s="263"/>
      <c r="AH240" s="60"/>
      <c r="AI240" s="55"/>
      <c r="AJ240" s="61"/>
      <c r="AK240" s="62"/>
      <c r="AL240" s="63"/>
      <c r="AM240" s="64"/>
      <c r="AN240" s="65"/>
      <c r="AO240" s="66"/>
    </row>
    <row r="241" spans="1:41" s="22" customFormat="1" ht="48" customHeight="1" x14ac:dyDescent="0.15">
      <c r="A241" s="43"/>
      <c r="B241" s="44"/>
      <c r="C241" s="80"/>
      <c r="D241" s="67"/>
      <c r="E241" s="220"/>
      <c r="F241" s="117"/>
      <c r="G241" s="46"/>
      <c r="H241" s="47"/>
      <c r="I241" s="48"/>
      <c r="J241" s="49"/>
      <c r="K241" s="49"/>
      <c r="L241" s="49"/>
      <c r="M241" s="49"/>
      <c r="N241" s="50"/>
      <c r="O241" s="51"/>
      <c r="P241" s="52"/>
      <c r="Q241" s="53"/>
      <c r="R241" s="53"/>
      <c r="S241" s="53"/>
      <c r="T241" s="53"/>
      <c r="U241" s="54"/>
      <c r="V241" s="55"/>
      <c r="W241" s="57"/>
      <c r="X241" s="57"/>
      <c r="Y241" s="57"/>
      <c r="Z241" s="57"/>
      <c r="AA241" s="57"/>
      <c r="AB241" s="551"/>
      <c r="AC241" s="536"/>
      <c r="AD241" s="488"/>
      <c r="AE241" s="59"/>
      <c r="AF241" s="59"/>
      <c r="AG241" s="263"/>
      <c r="AH241" s="60"/>
      <c r="AI241" s="55"/>
      <c r="AJ241" s="61"/>
      <c r="AK241" s="62"/>
      <c r="AL241" s="63"/>
      <c r="AM241" s="64"/>
      <c r="AN241" s="65"/>
      <c r="AO241" s="66"/>
    </row>
    <row r="242" spans="1:41" s="22" customFormat="1" ht="48" customHeight="1" x14ac:dyDescent="0.15">
      <c r="A242" s="43"/>
      <c r="B242" s="44"/>
      <c r="C242" s="80"/>
      <c r="D242" s="67"/>
      <c r="E242" s="220"/>
      <c r="F242" s="117"/>
      <c r="G242" s="46"/>
      <c r="H242" s="47"/>
      <c r="I242" s="48"/>
      <c r="J242" s="49"/>
      <c r="K242" s="49"/>
      <c r="L242" s="49"/>
      <c r="M242" s="49"/>
      <c r="N242" s="50"/>
      <c r="O242" s="51"/>
      <c r="P242" s="52"/>
      <c r="Q242" s="53"/>
      <c r="R242" s="53"/>
      <c r="S242" s="53"/>
      <c r="T242" s="53"/>
      <c r="U242" s="54"/>
      <c r="V242" s="55"/>
      <c r="W242" s="57"/>
      <c r="X242" s="57"/>
      <c r="Y242" s="57"/>
      <c r="Z242" s="57"/>
      <c r="AA242" s="57"/>
      <c r="AB242" s="551"/>
      <c r="AC242" s="536"/>
      <c r="AD242" s="488"/>
      <c r="AE242" s="59"/>
      <c r="AF242" s="59"/>
      <c r="AG242" s="263"/>
      <c r="AH242" s="60"/>
      <c r="AI242" s="55"/>
      <c r="AJ242" s="61"/>
      <c r="AK242" s="62"/>
      <c r="AL242" s="63"/>
      <c r="AM242" s="64"/>
      <c r="AN242" s="65"/>
      <c r="AO242" s="66"/>
    </row>
    <row r="243" spans="1:41" s="22" customFormat="1" ht="48" customHeight="1" x14ac:dyDescent="0.15">
      <c r="A243" s="43"/>
      <c r="B243" s="44"/>
      <c r="C243" s="80"/>
      <c r="D243" s="67"/>
      <c r="E243" s="220"/>
      <c r="F243" s="117"/>
      <c r="G243" s="46"/>
      <c r="H243" s="47"/>
      <c r="I243" s="48"/>
      <c r="J243" s="49"/>
      <c r="K243" s="49"/>
      <c r="L243" s="49"/>
      <c r="M243" s="49"/>
      <c r="N243" s="50"/>
      <c r="O243" s="51"/>
      <c r="P243" s="52"/>
      <c r="Q243" s="53"/>
      <c r="R243" s="53"/>
      <c r="S243" s="53"/>
      <c r="T243" s="53"/>
      <c r="U243" s="54"/>
      <c r="V243" s="55"/>
      <c r="W243" s="57"/>
      <c r="X243" s="57"/>
      <c r="Y243" s="57"/>
      <c r="Z243" s="57"/>
      <c r="AA243" s="57"/>
      <c r="AB243" s="551"/>
      <c r="AC243" s="536"/>
      <c r="AD243" s="488"/>
      <c r="AE243" s="59"/>
      <c r="AF243" s="59"/>
      <c r="AG243" s="263"/>
      <c r="AH243" s="60"/>
      <c r="AI243" s="55"/>
      <c r="AJ243" s="61"/>
      <c r="AK243" s="62"/>
      <c r="AL243" s="63"/>
      <c r="AM243" s="64"/>
      <c r="AN243" s="65"/>
      <c r="AO243" s="66"/>
    </row>
    <row r="244" spans="1:41" s="22" customFormat="1" ht="58.5" customHeight="1" x14ac:dyDescent="0.15">
      <c r="A244" s="43"/>
      <c r="B244" s="44"/>
      <c r="C244" s="80"/>
      <c r="D244" s="67"/>
      <c r="E244" s="220"/>
      <c r="F244" s="117"/>
      <c r="G244" s="46"/>
      <c r="H244" s="47"/>
      <c r="I244" s="48"/>
      <c r="J244" s="49"/>
      <c r="K244" s="49"/>
      <c r="L244" s="49"/>
      <c r="M244" s="49"/>
      <c r="N244" s="50"/>
      <c r="O244" s="51"/>
      <c r="P244" s="52"/>
      <c r="Q244" s="53"/>
      <c r="R244" s="53"/>
      <c r="S244" s="53"/>
      <c r="T244" s="53"/>
      <c r="U244" s="54"/>
      <c r="V244" s="55"/>
      <c r="W244" s="57"/>
      <c r="X244" s="57"/>
      <c r="Y244" s="57"/>
      <c r="Z244" s="57"/>
      <c r="AA244" s="57"/>
      <c r="AB244" s="551"/>
      <c r="AC244" s="536"/>
      <c r="AD244" s="488"/>
      <c r="AE244" s="59"/>
      <c r="AF244" s="59"/>
      <c r="AG244" s="263"/>
      <c r="AH244" s="60"/>
      <c r="AI244" s="55"/>
      <c r="AJ244" s="61"/>
      <c r="AK244" s="62"/>
      <c r="AL244" s="63"/>
      <c r="AM244" s="64"/>
      <c r="AN244" s="65"/>
      <c r="AO244" s="66"/>
    </row>
    <row r="245" spans="1:41" s="22" customFormat="1" ht="41.25" customHeight="1" x14ac:dyDescent="0.15">
      <c r="A245" s="43"/>
      <c r="B245" s="44"/>
      <c r="C245" s="80"/>
      <c r="D245" s="67"/>
      <c r="E245" s="220"/>
      <c r="F245" s="117"/>
      <c r="G245" s="46"/>
      <c r="H245" s="47"/>
      <c r="I245" s="48"/>
      <c r="J245" s="49"/>
      <c r="K245" s="49"/>
      <c r="L245" s="49"/>
      <c r="M245" s="49"/>
      <c r="N245" s="50"/>
      <c r="O245" s="51"/>
      <c r="P245" s="52"/>
      <c r="Q245" s="53"/>
      <c r="R245" s="53"/>
      <c r="S245" s="53"/>
      <c r="T245" s="53"/>
      <c r="U245" s="54"/>
      <c r="V245" s="55"/>
      <c r="W245" s="57"/>
      <c r="X245" s="57"/>
      <c r="Y245" s="57"/>
      <c r="Z245" s="57"/>
      <c r="AA245" s="57"/>
      <c r="AB245" s="551"/>
      <c r="AC245" s="536"/>
      <c r="AD245" s="488"/>
      <c r="AE245" s="59"/>
      <c r="AF245" s="59"/>
      <c r="AG245" s="263"/>
      <c r="AH245" s="60"/>
      <c r="AI245" s="55"/>
      <c r="AJ245" s="61"/>
      <c r="AK245" s="62"/>
      <c r="AL245" s="63"/>
      <c r="AM245" s="64"/>
      <c r="AN245" s="65"/>
      <c r="AO245" s="66"/>
    </row>
    <row r="246" spans="1:41" s="22" customFormat="1" ht="48.75" customHeight="1" x14ac:dyDescent="0.15">
      <c r="A246" s="43"/>
      <c r="B246" s="44"/>
      <c r="C246" s="80"/>
      <c r="D246" s="67"/>
      <c r="E246" s="220"/>
      <c r="F246" s="117"/>
      <c r="G246" s="46"/>
      <c r="H246" s="47"/>
      <c r="I246" s="48"/>
      <c r="J246" s="49"/>
      <c r="K246" s="49"/>
      <c r="L246" s="49"/>
      <c r="M246" s="49"/>
      <c r="N246" s="50"/>
      <c r="O246" s="51"/>
      <c r="P246" s="52"/>
      <c r="Q246" s="53"/>
      <c r="R246" s="53"/>
      <c r="S246" s="53"/>
      <c r="T246" s="53"/>
      <c r="U246" s="54"/>
      <c r="V246" s="55"/>
      <c r="W246" s="57"/>
      <c r="X246" s="57"/>
      <c r="Y246" s="57"/>
      <c r="Z246" s="57"/>
      <c r="AA246" s="57"/>
      <c r="AB246" s="551"/>
      <c r="AC246" s="536"/>
      <c r="AD246" s="488"/>
      <c r="AE246" s="59"/>
      <c r="AF246" s="59"/>
      <c r="AG246" s="263"/>
      <c r="AH246" s="60"/>
      <c r="AI246" s="55"/>
      <c r="AJ246" s="61"/>
      <c r="AK246" s="62"/>
      <c r="AL246" s="63"/>
      <c r="AM246" s="64"/>
      <c r="AN246" s="65"/>
      <c r="AO246" s="66"/>
    </row>
    <row r="247" spans="1:41" s="22" customFormat="1" ht="56.25" customHeight="1" x14ac:dyDescent="0.15">
      <c r="A247" s="43"/>
      <c r="B247" s="44"/>
      <c r="C247" s="80"/>
      <c r="D247" s="67"/>
      <c r="E247" s="220"/>
      <c r="F247" s="117"/>
      <c r="G247" s="46"/>
      <c r="H247" s="47"/>
      <c r="I247" s="48"/>
      <c r="J247" s="49"/>
      <c r="K247" s="49"/>
      <c r="L247" s="49"/>
      <c r="M247" s="49"/>
      <c r="N247" s="50"/>
      <c r="O247" s="51"/>
      <c r="P247" s="52"/>
      <c r="Q247" s="53"/>
      <c r="R247" s="53"/>
      <c r="S247" s="53"/>
      <c r="T247" s="53"/>
      <c r="U247" s="54"/>
      <c r="V247" s="55"/>
      <c r="W247" s="57"/>
      <c r="X247" s="57"/>
      <c r="Y247" s="57"/>
      <c r="Z247" s="57"/>
      <c r="AA247" s="57"/>
      <c r="AB247" s="551"/>
      <c r="AC247" s="536"/>
      <c r="AD247" s="488"/>
      <c r="AE247" s="59"/>
      <c r="AF247" s="59"/>
      <c r="AG247" s="263"/>
      <c r="AH247" s="60"/>
      <c r="AI247" s="55"/>
      <c r="AJ247" s="61"/>
      <c r="AK247" s="62"/>
      <c r="AL247" s="63"/>
      <c r="AM247" s="64"/>
      <c r="AN247" s="65"/>
      <c r="AO247" s="66"/>
    </row>
    <row r="248" spans="1:41" s="22" customFormat="1" ht="48.75" customHeight="1" x14ac:dyDescent="0.15">
      <c r="A248" s="43"/>
      <c r="B248" s="44"/>
      <c r="C248" s="80"/>
      <c r="D248" s="67"/>
      <c r="E248" s="220"/>
      <c r="F248" s="117"/>
      <c r="G248" s="46"/>
      <c r="H248" s="47"/>
      <c r="I248" s="48"/>
      <c r="J248" s="49"/>
      <c r="K248" s="49"/>
      <c r="L248" s="49"/>
      <c r="M248" s="49"/>
      <c r="N248" s="50"/>
      <c r="O248" s="51"/>
      <c r="P248" s="52"/>
      <c r="Q248" s="53"/>
      <c r="R248" s="53"/>
      <c r="S248" s="53"/>
      <c r="T248" s="53"/>
      <c r="U248" s="54"/>
      <c r="V248" s="55"/>
      <c r="W248" s="57"/>
      <c r="X248" s="57"/>
      <c r="Y248" s="57"/>
      <c r="Z248" s="57"/>
      <c r="AA248" s="57"/>
      <c r="AB248" s="551"/>
      <c r="AC248" s="536"/>
      <c r="AD248" s="488"/>
      <c r="AE248" s="59"/>
      <c r="AF248" s="59"/>
      <c r="AG248" s="263"/>
      <c r="AH248" s="60"/>
      <c r="AI248" s="55"/>
      <c r="AJ248" s="61"/>
      <c r="AK248" s="62"/>
      <c r="AL248" s="63"/>
      <c r="AM248" s="64"/>
      <c r="AN248" s="65"/>
      <c r="AO248" s="66"/>
    </row>
    <row r="249" spans="1:41" s="22" customFormat="1" ht="48.75" customHeight="1" x14ac:dyDescent="0.15">
      <c r="A249" s="43"/>
      <c r="B249" s="44"/>
      <c r="C249" s="80"/>
      <c r="D249" s="67"/>
      <c r="E249" s="220"/>
      <c r="F249" s="117"/>
      <c r="G249" s="46"/>
      <c r="H249" s="47"/>
      <c r="I249" s="48"/>
      <c r="J249" s="49"/>
      <c r="K249" s="49"/>
      <c r="L249" s="49"/>
      <c r="M249" s="49"/>
      <c r="N249" s="50"/>
      <c r="O249" s="51"/>
      <c r="P249" s="52"/>
      <c r="Q249" s="53"/>
      <c r="R249" s="53"/>
      <c r="S249" s="53"/>
      <c r="T249" s="53"/>
      <c r="U249" s="54"/>
      <c r="V249" s="55"/>
      <c r="W249" s="57"/>
      <c r="X249" s="57"/>
      <c r="Y249" s="57"/>
      <c r="Z249" s="57"/>
      <c r="AA249" s="57"/>
      <c r="AB249" s="551"/>
      <c r="AC249" s="536"/>
      <c r="AD249" s="488"/>
      <c r="AE249" s="59"/>
      <c r="AF249" s="59"/>
      <c r="AG249" s="263"/>
      <c r="AH249" s="60"/>
      <c r="AI249" s="55"/>
      <c r="AJ249" s="61"/>
      <c r="AK249" s="62"/>
      <c r="AL249" s="63"/>
      <c r="AM249" s="64"/>
      <c r="AN249" s="65"/>
      <c r="AO249" s="66"/>
    </row>
    <row r="250" spans="1:41" s="22" customFormat="1" ht="48.75" customHeight="1" x14ac:dyDescent="0.15">
      <c r="A250" s="43"/>
      <c r="B250" s="44"/>
      <c r="C250" s="80"/>
      <c r="D250" s="67"/>
      <c r="E250" s="220"/>
      <c r="F250" s="117"/>
      <c r="G250" s="46"/>
      <c r="H250" s="47"/>
      <c r="I250" s="48"/>
      <c r="J250" s="49"/>
      <c r="K250" s="49"/>
      <c r="L250" s="49"/>
      <c r="M250" s="49"/>
      <c r="N250" s="50"/>
      <c r="O250" s="51"/>
      <c r="P250" s="52"/>
      <c r="Q250" s="53"/>
      <c r="R250" s="53"/>
      <c r="S250" s="53"/>
      <c r="T250" s="53"/>
      <c r="U250" s="54"/>
      <c r="V250" s="55"/>
      <c r="W250" s="57"/>
      <c r="X250" s="57"/>
      <c r="Y250" s="57"/>
      <c r="Z250" s="57"/>
      <c r="AA250" s="57"/>
      <c r="AB250" s="551"/>
      <c r="AC250" s="536"/>
      <c r="AD250" s="488"/>
      <c r="AE250" s="59"/>
      <c r="AF250" s="59"/>
      <c r="AG250" s="263"/>
      <c r="AH250" s="60"/>
      <c r="AI250" s="55"/>
      <c r="AJ250" s="61"/>
      <c r="AK250" s="62"/>
      <c r="AL250" s="63"/>
      <c r="AM250" s="64"/>
      <c r="AN250" s="65"/>
      <c r="AO250" s="66"/>
    </row>
    <row r="251" spans="1:41" s="22" customFormat="1" ht="48.75" customHeight="1" x14ac:dyDescent="0.15">
      <c r="A251" s="43"/>
      <c r="B251" s="44"/>
      <c r="C251" s="80"/>
      <c r="D251" s="67"/>
      <c r="E251" s="220"/>
      <c r="F251" s="117"/>
      <c r="G251" s="46"/>
      <c r="H251" s="47"/>
      <c r="I251" s="48"/>
      <c r="J251" s="49"/>
      <c r="K251" s="49"/>
      <c r="L251" s="49"/>
      <c r="M251" s="49"/>
      <c r="N251" s="50"/>
      <c r="O251" s="51"/>
      <c r="P251" s="52"/>
      <c r="Q251" s="53"/>
      <c r="R251" s="53"/>
      <c r="S251" s="53"/>
      <c r="T251" s="53"/>
      <c r="U251" s="54"/>
      <c r="V251" s="55"/>
      <c r="W251" s="57"/>
      <c r="X251" s="57"/>
      <c r="Y251" s="57"/>
      <c r="Z251" s="57"/>
      <c r="AA251" s="57"/>
      <c r="AB251" s="551"/>
      <c r="AC251" s="536"/>
      <c r="AD251" s="488"/>
      <c r="AE251" s="59"/>
      <c r="AF251" s="59"/>
      <c r="AG251" s="263"/>
      <c r="AH251" s="60"/>
      <c r="AI251" s="55"/>
      <c r="AJ251" s="61"/>
      <c r="AK251" s="62"/>
      <c r="AL251" s="63"/>
      <c r="AM251" s="64"/>
      <c r="AN251" s="65"/>
      <c r="AO251" s="66"/>
    </row>
    <row r="252" spans="1:41" s="22" customFormat="1" ht="48.75" customHeight="1" x14ac:dyDescent="0.15">
      <c r="A252" s="43"/>
      <c r="B252" s="44"/>
      <c r="C252" s="80"/>
      <c r="D252" s="67"/>
      <c r="E252" s="220"/>
      <c r="F252" s="117"/>
      <c r="G252" s="46"/>
      <c r="H252" s="47"/>
      <c r="I252" s="48"/>
      <c r="J252" s="49"/>
      <c r="K252" s="49"/>
      <c r="L252" s="49"/>
      <c r="M252" s="49"/>
      <c r="N252" s="50"/>
      <c r="O252" s="51"/>
      <c r="P252" s="52"/>
      <c r="Q252" s="53"/>
      <c r="R252" s="53"/>
      <c r="S252" s="53"/>
      <c r="T252" s="53"/>
      <c r="U252" s="54"/>
      <c r="V252" s="55"/>
      <c r="W252" s="57"/>
      <c r="X252" s="57"/>
      <c r="Y252" s="57"/>
      <c r="Z252" s="57"/>
      <c r="AA252" s="57"/>
      <c r="AB252" s="551"/>
      <c r="AC252" s="536"/>
      <c r="AD252" s="488"/>
      <c r="AE252" s="59"/>
      <c r="AF252" s="59"/>
      <c r="AG252" s="263"/>
      <c r="AH252" s="60"/>
      <c r="AI252" s="55"/>
      <c r="AJ252" s="61"/>
      <c r="AK252" s="62"/>
      <c r="AL252" s="63"/>
      <c r="AM252" s="64"/>
      <c r="AN252" s="65"/>
      <c r="AO252" s="66"/>
    </row>
    <row r="253" spans="1:41" s="22" customFormat="1" ht="48.75" customHeight="1" x14ac:dyDescent="0.15">
      <c r="A253" s="43"/>
      <c r="B253" s="44"/>
      <c r="C253" s="80"/>
      <c r="D253" s="67"/>
      <c r="E253" s="220"/>
      <c r="F253" s="117"/>
      <c r="G253" s="46"/>
      <c r="H253" s="47"/>
      <c r="I253" s="48"/>
      <c r="J253" s="49"/>
      <c r="K253" s="49"/>
      <c r="L253" s="49"/>
      <c r="M253" s="49"/>
      <c r="N253" s="50"/>
      <c r="O253" s="51"/>
      <c r="P253" s="52"/>
      <c r="Q253" s="53"/>
      <c r="R253" s="53"/>
      <c r="S253" s="53"/>
      <c r="T253" s="53"/>
      <c r="U253" s="54"/>
      <c r="V253" s="55"/>
      <c r="W253" s="57"/>
      <c r="X253" s="57"/>
      <c r="Y253" s="57"/>
      <c r="Z253" s="57"/>
      <c r="AA253" s="57"/>
      <c r="AB253" s="551"/>
      <c r="AC253" s="536"/>
      <c r="AD253" s="488"/>
      <c r="AE253" s="59"/>
      <c r="AF253" s="59"/>
      <c r="AG253" s="263"/>
      <c r="AH253" s="60"/>
      <c r="AI253" s="55"/>
      <c r="AJ253" s="61"/>
      <c r="AK253" s="62"/>
      <c r="AL253" s="63"/>
      <c r="AM253" s="64"/>
      <c r="AN253" s="65"/>
      <c r="AO253" s="66"/>
    </row>
    <row r="254" spans="1:41" s="22" customFormat="1" ht="48.75" customHeight="1" x14ac:dyDescent="0.15">
      <c r="A254" s="43"/>
      <c r="B254" s="44"/>
      <c r="C254" s="80"/>
      <c r="D254" s="67"/>
      <c r="E254" s="220"/>
      <c r="F254" s="117"/>
      <c r="G254" s="46"/>
      <c r="H254" s="47"/>
      <c r="I254" s="48"/>
      <c r="J254" s="49"/>
      <c r="K254" s="49"/>
      <c r="L254" s="49"/>
      <c r="M254" s="49"/>
      <c r="N254" s="50"/>
      <c r="O254" s="51"/>
      <c r="P254" s="52"/>
      <c r="Q254" s="53"/>
      <c r="R254" s="53"/>
      <c r="S254" s="53"/>
      <c r="T254" s="53"/>
      <c r="U254" s="54"/>
      <c r="V254" s="55"/>
      <c r="W254" s="57"/>
      <c r="X254" s="57"/>
      <c r="Y254" s="57"/>
      <c r="Z254" s="57"/>
      <c r="AA254" s="57"/>
      <c r="AB254" s="551"/>
      <c r="AC254" s="536"/>
      <c r="AD254" s="488"/>
      <c r="AE254" s="59"/>
      <c r="AF254" s="59"/>
      <c r="AG254" s="263"/>
      <c r="AH254" s="60"/>
      <c r="AI254" s="55"/>
      <c r="AJ254" s="61"/>
      <c r="AK254" s="62"/>
      <c r="AL254" s="63"/>
      <c r="AM254" s="64"/>
      <c r="AN254" s="65"/>
      <c r="AO254" s="66"/>
    </row>
    <row r="255" spans="1:41" s="22" customFormat="1" ht="48.75" customHeight="1" x14ac:dyDescent="0.15">
      <c r="A255" s="43"/>
      <c r="B255" s="44"/>
      <c r="C255" s="80"/>
      <c r="D255" s="67"/>
      <c r="E255" s="220"/>
      <c r="F255" s="117"/>
      <c r="G255" s="46"/>
      <c r="H255" s="47"/>
      <c r="I255" s="48"/>
      <c r="J255" s="49"/>
      <c r="K255" s="49"/>
      <c r="L255" s="49"/>
      <c r="M255" s="49"/>
      <c r="N255" s="50"/>
      <c r="O255" s="51"/>
      <c r="P255" s="52"/>
      <c r="Q255" s="53"/>
      <c r="R255" s="53"/>
      <c r="S255" s="53"/>
      <c r="T255" s="53"/>
      <c r="U255" s="54"/>
      <c r="V255" s="55"/>
      <c r="W255" s="57"/>
      <c r="X255" s="57"/>
      <c r="Y255" s="57"/>
      <c r="Z255" s="57"/>
      <c r="AA255" s="57"/>
      <c r="AB255" s="551"/>
      <c r="AC255" s="536"/>
      <c r="AD255" s="488"/>
      <c r="AE255" s="59"/>
      <c r="AF255" s="59"/>
      <c r="AG255" s="263"/>
      <c r="AH255" s="60"/>
      <c r="AI255" s="55"/>
      <c r="AJ255" s="61"/>
      <c r="AK255" s="62"/>
      <c r="AL255" s="63"/>
      <c r="AM255" s="64"/>
      <c r="AN255" s="65"/>
      <c r="AO255" s="66"/>
    </row>
    <row r="256" spans="1:41" s="22" customFormat="1" ht="48.75" customHeight="1" x14ac:dyDescent="0.15">
      <c r="A256" s="43"/>
      <c r="B256" s="44"/>
      <c r="C256" s="80"/>
      <c r="D256" s="67"/>
      <c r="E256" s="220"/>
      <c r="F256" s="117"/>
      <c r="G256" s="46"/>
      <c r="H256" s="47"/>
      <c r="I256" s="48"/>
      <c r="J256" s="49"/>
      <c r="K256" s="49"/>
      <c r="L256" s="49"/>
      <c r="M256" s="49"/>
      <c r="N256" s="50"/>
      <c r="O256" s="51"/>
      <c r="P256" s="52"/>
      <c r="Q256" s="53"/>
      <c r="R256" s="53"/>
      <c r="S256" s="53"/>
      <c r="T256" s="53"/>
      <c r="U256" s="54"/>
      <c r="V256" s="55"/>
      <c r="W256" s="57"/>
      <c r="X256" s="57"/>
      <c r="Y256" s="57"/>
      <c r="Z256" s="57"/>
      <c r="AA256" s="57"/>
      <c r="AB256" s="551"/>
      <c r="AC256" s="536"/>
      <c r="AD256" s="488"/>
      <c r="AE256" s="59"/>
      <c r="AF256" s="59"/>
      <c r="AG256" s="263"/>
      <c r="AH256" s="60"/>
      <c r="AI256" s="55"/>
      <c r="AJ256" s="61"/>
      <c r="AK256" s="62"/>
      <c r="AL256" s="63"/>
      <c r="AM256" s="64"/>
      <c r="AN256" s="65"/>
      <c r="AO256" s="66"/>
    </row>
    <row r="257" spans="1:41" s="22" customFormat="1" ht="48.75" customHeight="1" x14ac:dyDescent="0.15">
      <c r="A257" s="43"/>
      <c r="B257" s="44"/>
      <c r="C257" s="80"/>
      <c r="D257" s="67"/>
      <c r="E257" s="220"/>
      <c r="F257" s="117"/>
      <c r="G257" s="46"/>
      <c r="H257" s="47"/>
      <c r="I257" s="48"/>
      <c r="J257" s="49"/>
      <c r="K257" s="49"/>
      <c r="L257" s="49"/>
      <c r="M257" s="49"/>
      <c r="N257" s="50"/>
      <c r="O257" s="51"/>
      <c r="P257" s="52"/>
      <c r="Q257" s="53"/>
      <c r="R257" s="53"/>
      <c r="S257" s="53"/>
      <c r="T257" s="53"/>
      <c r="U257" s="54"/>
      <c r="V257" s="55"/>
      <c r="W257" s="57"/>
      <c r="X257" s="57"/>
      <c r="Y257" s="57"/>
      <c r="Z257" s="57"/>
      <c r="AA257" s="57"/>
      <c r="AB257" s="551"/>
      <c r="AC257" s="536"/>
      <c r="AD257" s="488"/>
      <c r="AE257" s="59"/>
      <c r="AF257" s="59"/>
      <c r="AG257" s="263"/>
      <c r="AH257" s="60"/>
      <c r="AI257" s="55"/>
      <c r="AJ257" s="61"/>
      <c r="AK257" s="62"/>
      <c r="AL257" s="63"/>
      <c r="AM257" s="64"/>
      <c r="AN257" s="65"/>
      <c r="AO257" s="66"/>
    </row>
    <row r="258" spans="1:41" s="22" customFormat="1" ht="48.75" customHeight="1" x14ac:dyDescent="0.15">
      <c r="A258" s="43"/>
      <c r="B258" s="44"/>
      <c r="C258" s="80"/>
      <c r="D258" s="67"/>
      <c r="E258" s="220"/>
      <c r="F258" s="117"/>
      <c r="G258" s="46"/>
      <c r="H258" s="47"/>
      <c r="I258" s="48"/>
      <c r="J258" s="49"/>
      <c r="K258" s="49"/>
      <c r="L258" s="49"/>
      <c r="M258" s="49"/>
      <c r="N258" s="50"/>
      <c r="O258" s="51"/>
      <c r="P258" s="52"/>
      <c r="Q258" s="53"/>
      <c r="R258" s="53"/>
      <c r="S258" s="53"/>
      <c r="T258" s="53"/>
      <c r="U258" s="54"/>
      <c r="V258" s="55"/>
      <c r="W258" s="57"/>
      <c r="X258" s="57"/>
      <c r="Y258" s="57"/>
      <c r="Z258" s="57"/>
      <c r="AA258" s="57"/>
      <c r="AB258" s="551"/>
      <c r="AC258" s="536"/>
      <c r="AD258" s="488"/>
      <c r="AE258" s="59"/>
      <c r="AF258" s="59"/>
      <c r="AG258" s="263"/>
      <c r="AH258" s="60"/>
      <c r="AI258" s="55"/>
      <c r="AJ258" s="61"/>
      <c r="AK258" s="62"/>
      <c r="AL258" s="63"/>
      <c r="AM258" s="64"/>
      <c r="AN258" s="65"/>
      <c r="AO258" s="66"/>
    </row>
    <row r="259" spans="1:41" s="22" customFormat="1" ht="48.75" customHeight="1" x14ac:dyDescent="0.15">
      <c r="A259" s="43"/>
      <c r="B259" s="44"/>
      <c r="C259" s="80"/>
      <c r="D259" s="67"/>
      <c r="E259" s="220"/>
      <c r="F259" s="117"/>
      <c r="G259" s="46"/>
      <c r="H259" s="47"/>
      <c r="I259" s="48"/>
      <c r="J259" s="49"/>
      <c r="K259" s="49"/>
      <c r="L259" s="49"/>
      <c r="M259" s="49"/>
      <c r="N259" s="50"/>
      <c r="O259" s="51"/>
      <c r="P259" s="52"/>
      <c r="Q259" s="53"/>
      <c r="R259" s="53"/>
      <c r="S259" s="53"/>
      <c r="T259" s="53"/>
      <c r="U259" s="54"/>
      <c r="V259" s="55"/>
      <c r="W259" s="57"/>
      <c r="X259" s="57"/>
      <c r="Y259" s="57"/>
      <c r="Z259" s="57"/>
      <c r="AA259" s="57"/>
      <c r="AB259" s="551"/>
      <c r="AC259" s="536"/>
      <c r="AD259" s="488"/>
      <c r="AE259" s="59"/>
      <c r="AF259" s="59"/>
      <c r="AG259" s="263"/>
      <c r="AH259" s="60"/>
      <c r="AI259" s="55"/>
      <c r="AJ259" s="61"/>
      <c r="AK259" s="62"/>
      <c r="AL259" s="63"/>
      <c r="AM259" s="64"/>
      <c r="AN259" s="65"/>
      <c r="AO259" s="66"/>
    </row>
    <row r="260" spans="1:41" s="22" customFormat="1" ht="48.75" customHeight="1" x14ac:dyDescent="0.15">
      <c r="A260" s="43"/>
      <c r="B260" s="44"/>
      <c r="C260" s="80"/>
      <c r="D260" s="67"/>
      <c r="E260" s="220"/>
      <c r="F260" s="117"/>
      <c r="G260" s="46"/>
      <c r="H260" s="47"/>
      <c r="I260" s="48"/>
      <c r="J260" s="49"/>
      <c r="K260" s="49"/>
      <c r="L260" s="49"/>
      <c r="M260" s="49"/>
      <c r="N260" s="50"/>
      <c r="O260" s="51"/>
      <c r="P260" s="52"/>
      <c r="Q260" s="53"/>
      <c r="R260" s="53"/>
      <c r="S260" s="53"/>
      <c r="T260" s="53"/>
      <c r="U260" s="54"/>
      <c r="V260" s="55"/>
      <c r="W260" s="57"/>
      <c r="X260" s="57"/>
      <c r="Y260" s="57"/>
      <c r="Z260" s="57"/>
      <c r="AA260" s="57"/>
      <c r="AB260" s="551"/>
      <c r="AC260" s="536"/>
      <c r="AD260" s="488"/>
      <c r="AE260" s="59"/>
      <c r="AF260" s="59"/>
      <c r="AG260" s="263"/>
      <c r="AH260" s="60"/>
      <c r="AI260" s="55"/>
      <c r="AJ260" s="61"/>
      <c r="AK260" s="62"/>
      <c r="AL260" s="63"/>
      <c r="AM260" s="64"/>
      <c r="AN260" s="65"/>
      <c r="AO260" s="66"/>
    </row>
    <row r="261" spans="1:41" s="22" customFormat="1" ht="48.75" customHeight="1" x14ac:dyDescent="0.15">
      <c r="A261" s="43"/>
      <c r="B261" s="44"/>
      <c r="C261" s="80"/>
      <c r="D261" s="67"/>
      <c r="E261" s="220"/>
      <c r="F261" s="117"/>
      <c r="G261" s="46"/>
      <c r="H261" s="47"/>
      <c r="I261" s="48"/>
      <c r="J261" s="49"/>
      <c r="K261" s="49"/>
      <c r="L261" s="49"/>
      <c r="M261" s="49"/>
      <c r="N261" s="50"/>
      <c r="O261" s="51"/>
      <c r="P261" s="52"/>
      <c r="Q261" s="53"/>
      <c r="R261" s="53"/>
      <c r="S261" s="53"/>
      <c r="T261" s="53"/>
      <c r="U261" s="54"/>
      <c r="V261" s="55"/>
      <c r="W261" s="57"/>
      <c r="X261" s="57"/>
      <c r="Y261" s="57"/>
      <c r="Z261" s="57"/>
      <c r="AA261" s="57"/>
      <c r="AB261" s="551"/>
      <c r="AC261" s="536"/>
      <c r="AD261" s="488"/>
      <c r="AE261" s="59"/>
      <c r="AF261" s="59"/>
      <c r="AG261" s="263"/>
      <c r="AH261" s="60"/>
      <c r="AI261" s="55"/>
      <c r="AJ261" s="61"/>
      <c r="AK261" s="62"/>
      <c r="AL261" s="63"/>
      <c r="AM261" s="64"/>
      <c r="AN261" s="65"/>
      <c r="AO261" s="66"/>
    </row>
    <row r="262" spans="1:41" s="22" customFormat="1" ht="48.75" customHeight="1" x14ac:dyDescent="0.15">
      <c r="A262" s="43"/>
      <c r="B262" s="44"/>
      <c r="C262" s="80"/>
      <c r="D262" s="67"/>
      <c r="E262" s="220"/>
      <c r="F262" s="117"/>
      <c r="G262" s="46"/>
      <c r="H262" s="47"/>
      <c r="I262" s="48"/>
      <c r="J262" s="49"/>
      <c r="K262" s="49"/>
      <c r="L262" s="49"/>
      <c r="M262" s="49"/>
      <c r="N262" s="50"/>
      <c r="O262" s="51"/>
      <c r="P262" s="52"/>
      <c r="Q262" s="53"/>
      <c r="R262" s="53"/>
      <c r="S262" s="53"/>
      <c r="T262" s="53"/>
      <c r="U262" s="54"/>
      <c r="V262" s="55"/>
      <c r="W262" s="57"/>
      <c r="X262" s="57"/>
      <c r="Y262" s="57"/>
      <c r="Z262" s="57"/>
      <c r="AA262" s="57"/>
      <c r="AB262" s="551"/>
      <c r="AC262" s="536"/>
      <c r="AD262" s="488"/>
      <c r="AE262" s="59"/>
      <c r="AF262" s="59"/>
      <c r="AG262" s="263"/>
      <c r="AH262" s="60"/>
      <c r="AI262" s="55"/>
      <c r="AJ262" s="61"/>
      <c r="AK262" s="62"/>
      <c r="AL262" s="63"/>
      <c r="AM262" s="64"/>
      <c r="AN262" s="65"/>
      <c r="AO262" s="66"/>
    </row>
    <row r="263" spans="1:41" s="22" customFormat="1" ht="48.75" customHeight="1" x14ac:dyDescent="0.15">
      <c r="A263" s="43"/>
      <c r="B263" s="44"/>
      <c r="C263" s="80"/>
      <c r="D263" s="67"/>
      <c r="E263" s="220"/>
      <c r="F263" s="117"/>
      <c r="G263" s="46"/>
      <c r="H263" s="47"/>
      <c r="I263" s="48"/>
      <c r="J263" s="49"/>
      <c r="K263" s="49"/>
      <c r="L263" s="49"/>
      <c r="M263" s="49"/>
      <c r="N263" s="50"/>
      <c r="O263" s="51"/>
      <c r="P263" s="52"/>
      <c r="Q263" s="53"/>
      <c r="R263" s="53"/>
      <c r="S263" s="53"/>
      <c r="T263" s="53"/>
      <c r="U263" s="54"/>
      <c r="V263" s="55"/>
      <c r="W263" s="57"/>
      <c r="X263" s="57"/>
      <c r="Y263" s="57"/>
      <c r="Z263" s="57"/>
      <c r="AA263" s="57"/>
      <c r="AB263" s="551"/>
      <c r="AC263" s="536"/>
      <c r="AD263" s="488"/>
      <c r="AE263" s="59"/>
      <c r="AF263" s="59"/>
      <c r="AG263" s="263"/>
      <c r="AH263" s="60"/>
      <c r="AI263" s="55"/>
      <c r="AJ263" s="61"/>
      <c r="AK263" s="62"/>
      <c r="AL263" s="63"/>
      <c r="AM263" s="64"/>
      <c r="AN263" s="65"/>
      <c r="AO263" s="66"/>
    </row>
    <row r="264" spans="1:41" s="22" customFormat="1" ht="48.75" customHeight="1" x14ac:dyDescent="0.15">
      <c r="A264" s="43"/>
      <c r="B264" s="44"/>
      <c r="C264" s="80"/>
      <c r="D264" s="67"/>
      <c r="E264" s="220"/>
      <c r="F264" s="117"/>
      <c r="G264" s="46"/>
      <c r="H264" s="47"/>
      <c r="I264" s="48"/>
      <c r="J264" s="49"/>
      <c r="K264" s="49"/>
      <c r="L264" s="49"/>
      <c r="M264" s="49"/>
      <c r="N264" s="50"/>
      <c r="O264" s="51"/>
      <c r="P264" s="52"/>
      <c r="Q264" s="53"/>
      <c r="R264" s="53"/>
      <c r="S264" s="53"/>
      <c r="T264" s="53"/>
      <c r="U264" s="54"/>
      <c r="V264" s="55"/>
      <c r="W264" s="57"/>
      <c r="X264" s="57"/>
      <c r="Y264" s="57"/>
      <c r="Z264" s="57"/>
      <c r="AA264" s="57"/>
      <c r="AB264" s="551"/>
      <c r="AC264" s="536"/>
      <c r="AD264" s="488"/>
      <c r="AE264" s="59"/>
      <c r="AF264" s="59"/>
      <c r="AG264" s="263"/>
      <c r="AH264" s="60"/>
      <c r="AI264" s="55"/>
      <c r="AJ264" s="61"/>
      <c r="AK264" s="62"/>
      <c r="AL264" s="63"/>
      <c r="AM264" s="64"/>
      <c r="AN264" s="65"/>
      <c r="AO264" s="66"/>
    </row>
    <row r="265" spans="1:41" s="22" customFormat="1" ht="48.75" customHeight="1" x14ac:dyDescent="0.15">
      <c r="A265" s="43"/>
      <c r="B265" s="44"/>
      <c r="C265" s="80"/>
      <c r="D265" s="67"/>
      <c r="E265" s="220"/>
      <c r="F265" s="117"/>
      <c r="G265" s="46"/>
      <c r="H265" s="47"/>
      <c r="I265" s="48"/>
      <c r="J265" s="49"/>
      <c r="K265" s="49"/>
      <c r="L265" s="49"/>
      <c r="M265" s="49"/>
      <c r="N265" s="50"/>
      <c r="O265" s="51"/>
      <c r="P265" s="52"/>
      <c r="Q265" s="53"/>
      <c r="R265" s="53"/>
      <c r="S265" s="53"/>
      <c r="T265" s="53"/>
      <c r="U265" s="54"/>
      <c r="V265" s="55"/>
      <c r="W265" s="57"/>
      <c r="X265" s="57"/>
      <c r="Y265" s="57"/>
      <c r="Z265" s="57"/>
      <c r="AA265" s="57"/>
      <c r="AB265" s="551"/>
      <c r="AC265" s="536"/>
      <c r="AD265" s="488"/>
      <c r="AE265" s="59"/>
      <c r="AF265" s="59"/>
      <c r="AG265" s="263"/>
      <c r="AH265" s="60"/>
      <c r="AI265" s="55"/>
      <c r="AJ265" s="61"/>
      <c r="AK265" s="62"/>
      <c r="AL265" s="63"/>
      <c r="AM265" s="64"/>
      <c r="AN265" s="65"/>
      <c r="AO265" s="66"/>
    </row>
    <row r="266" spans="1:41" s="22" customFormat="1" ht="48.75" customHeight="1" x14ac:dyDescent="0.15">
      <c r="A266" s="43"/>
      <c r="B266" s="44"/>
      <c r="C266" s="80"/>
      <c r="D266" s="67"/>
      <c r="E266" s="220"/>
      <c r="F266" s="117"/>
      <c r="G266" s="46"/>
      <c r="H266" s="47"/>
      <c r="I266" s="48"/>
      <c r="J266" s="49"/>
      <c r="K266" s="49"/>
      <c r="L266" s="49"/>
      <c r="M266" s="49"/>
      <c r="N266" s="50"/>
      <c r="O266" s="51"/>
      <c r="P266" s="52"/>
      <c r="Q266" s="53"/>
      <c r="R266" s="53"/>
      <c r="S266" s="53"/>
      <c r="T266" s="53"/>
      <c r="U266" s="54"/>
      <c r="V266" s="55"/>
      <c r="W266" s="57"/>
      <c r="X266" s="57"/>
      <c r="Y266" s="57"/>
      <c r="Z266" s="57"/>
      <c r="AA266" s="57"/>
      <c r="AB266" s="551"/>
      <c r="AC266" s="536"/>
      <c r="AD266" s="488"/>
      <c r="AE266" s="59"/>
      <c r="AF266" s="59"/>
      <c r="AG266" s="263"/>
      <c r="AH266" s="60"/>
      <c r="AI266" s="55"/>
      <c r="AJ266" s="61"/>
      <c r="AK266" s="62"/>
      <c r="AL266" s="63"/>
      <c r="AM266" s="64"/>
      <c r="AN266" s="65"/>
      <c r="AO266" s="66"/>
    </row>
    <row r="267" spans="1:41" s="22" customFormat="1" ht="48.75" customHeight="1" x14ac:dyDescent="0.15">
      <c r="A267" s="43"/>
      <c r="B267" s="44"/>
      <c r="C267" s="80"/>
      <c r="D267" s="67"/>
      <c r="E267" s="220"/>
      <c r="F267" s="117"/>
      <c r="G267" s="46"/>
      <c r="H267" s="47"/>
      <c r="I267" s="48"/>
      <c r="J267" s="49"/>
      <c r="K267" s="49"/>
      <c r="L267" s="49"/>
      <c r="M267" s="49"/>
      <c r="N267" s="50"/>
      <c r="O267" s="51"/>
      <c r="P267" s="52"/>
      <c r="Q267" s="53"/>
      <c r="R267" s="53"/>
      <c r="S267" s="53"/>
      <c r="T267" s="53"/>
      <c r="U267" s="54"/>
      <c r="V267" s="55"/>
      <c r="W267" s="57"/>
      <c r="X267" s="57"/>
      <c r="Y267" s="57"/>
      <c r="Z267" s="57"/>
      <c r="AA267" s="57"/>
      <c r="AB267" s="551"/>
      <c r="AC267" s="536"/>
      <c r="AD267" s="488"/>
      <c r="AE267" s="59"/>
      <c r="AF267" s="59"/>
      <c r="AG267" s="263"/>
      <c r="AH267" s="60"/>
      <c r="AI267" s="55"/>
      <c r="AJ267" s="61"/>
      <c r="AK267" s="62"/>
      <c r="AL267" s="63"/>
      <c r="AM267" s="64"/>
      <c r="AN267" s="65"/>
      <c r="AO267" s="66"/>
    </row>
    <row r="268" spans="1:41" s="22" customFormat="1" ht="48.75" customHeight="1" x14ac:dyDescent="0.15">
      <c r="A268" s="43"/>
      <c r="B268" s="44"/>
      <c r="C268" s="80"/>
      <c r="D268" s="67"/>
      <c r="E268" s="220"/>
      <c r="F268" s="117"/>
      <c r="G268" s="46"/>
      <c r="H268" s="47"/>
      <c r="I268" s="48"/>
      <c r="J268" s="49"/>
      <c r="K268" s="49"/>
      <c r="L268" s="49"/>
      <c r="M268" s="49"/>
      <c r="N268" s="50"/>
      <c r="O268" s="51"/>
      <c r="P268" s="52"/>
      <c r="Q268" s="53"/>
      <c r="R268" s="53"/>
      <c r="S268" s="53"/>
      <c r="T268" s="53"/>
      <c r="U268" s="54"/>
      <c r="V268" s="55"/>
      <c r="W268" s="57"/>
      <c r="X268" s="57"/>
      <c r="Y268" s="57"/>
      <c r="Z268" s="57"/>
      <c r="AA268" s="57"/>
      <c r="AB268" s="551"/>
      <c r="AC268" s="536"/>
      <c r="AD268" s="488"/>
      <c r="AE268" s="59"/>
      <c r="AF268" s="59"/>
      <c r="AG268" s="263"/>
      <c r="AH268" s="60"/>
      <c r="AI268" s="55"/>
      <c r="AJ268" s="61"/>
      <c r="AK268" s="62"/>
      <c r="AL268" s="63"/>
      <c r="AM268" s="64"/>
      <c r="AN268" s="65"/>
      <c r="AO268" s="66"/>
    </row>
    <row r="269" spans="1:41" s="22" customFormat="1" ht="48.75" customHeight="1" x14ac:dyDescent="0.15">
      <c r="A269" s="43"/>
      <c r="B269" s="44"/>
      <c r="C269" s="80"/>
      <c r="D269" s="67"/>
      <c r="E269" s="220"/>
      <c r="F269" s="117"/>
      <c r="G269" s="46"/>
      <c r="H269" s="47"/>
      <c r="I269" s="48"/>
      <c r="J269" s="49"/>
      <c r="K269" s="49"/>
      <c r="L269" s="49"/>
      <c r="M269" s="49"/>
      <c r="N269" s="50"/>
      <c r="O269" s="51"/>
      <c r="P269" s="52"/>
      <c r="Q269" s="53"/>
      <c r="R269" s="53"/>
      <c r="S269" s="53"/>
      <c r="T269" s="53"/>
      <c r="U269" s="54"/>
      <c r="V269" s="55"/>
      <c r="W269" s="57"/>
      <c r="X269" s="57"/>
      <c r="Y269" s="57"/>
      <c r="Z269" s="57"/>
      <c r="AA269" s="57"/>
      <c r="AB269" s="551"/>
      <c r="AC269" s="536"/>
      <c r="AD269" s="488"/>
      <c r="AE269" s="59"/>
      <c r="AF269" s="59"/>
      <c r="AG269" s="263"/>
      <c r="AH269" s="60"/>
      <c r="AI269" s="55"/>
      <c r="AJ269" s="61"/>
      <c r="AK269" s="62"/>
      <c r="AL269" s="63"/>
      <c r="AM269" s="64"/>
      <c r="AN269" s="65"/>
      <c r="AO269" s="66"/>
    </row>
    <row r="270" spans="1:41" s="22" customFormat="1" ht="48.75" customHeight="1" x14ac:dyDescent="0.15">
      <c r="A270" s="43"/>
      <c r="B270" s="44"/>
      <c r="C270" s="80"/>
      <c r="D270" s="67"/>
      <c r="E270" s="220"/>
      <c r="F270" s="117"/>
      <c r="G270" s="46"/>
      <c r="H270" s="47"/>
      <c r="I270" s="48"/>
      <c r="J270" s="49"/>
      <c r="K270" s="49"/>
      <c r="L270" s="49"/>
      <c r="M270" s="49"/>
      <c r="N270" s="50"/>
      <c r="O270" s="51"/>
      <c r="P270" s="52"/>
      <c r="Q270" s="53"/>
      <c r="R270" s="53"/>
      <c r="S270" s="53"/>
      <c r="T270" s="53"/>
      <c r="U270" s="54"/>
      <c r="V270" s="55"/>
      <c r="W270" s="57"/>
      <c r="X270" s="57"/>
      <c r="Y270" s="57"/>
      <c r="Z270" s="57"/>
      <c r="AA270" s="57"/>
      <c r="AB270" s="551"/>
      <c r="AC270" s="536"/>
      <c r="AD270" s="488"/>
      <c r="AE270" s="59"/>
      <c r="AF270" s="59"/>
      <c r="AG270" s="263"/>
      <c r="AH270" s="60"/>
      <c r="AI270" s="55"/>
      <c r="AJ270" s="61"/>
      <c r="AK270" s="62"/>
      <c r="AL270" s="63"/>
      <c r="AM270" s="64"/>
      <c r="AN270" s="65"/>
      <c r="AO270" s="66"/>
    </row>
    <row r="271" spans="1:41" s="22" customFormat="1" ht="48.75" customHeight="1" x14ac:dyDescent="0.15">
      <c r="A271" s="43"/>
      <c r="B271" s="44"/>
      <c r="C271" s="80"/>
      <c r="D271" s="67"/>
      <c r="E271" s="220"/>
      <c r="F271" s="117"/>
      <c r="G271" s="46"/>
      <c r="H271" s="47"/>
      <c r="I271" s="48"/>
      <c r="J271" s="49"/>
      <c r="K271" s="49"/>
      <c r="L271" s="49"/>
      <c r="M271" s="49"/>
      <c r="N271" s="50"/>
      <c r="O271" s="51"/>
      <c r="P271" s="52"/>
      <c r="Q271" s="53"/>
      <c r="R271" s="53"/>
      <c r="S271" s="53"/>
      <c r="T271" s="53"/>
      <c r="U271" s="54"/>
      <c r="V271" s="55"/>
      <c r="W271" s="57"/>
      <c r="X271" s="57"/>
      <c r="Y271" s="57"/>
      <c r="Z271" s="57"/>
      <c r="AA271" s="57"/>
      <c r="AB271" s="551"/>
      <c r="AC271" s="536"/>
      <c r="AD271" s="488"/>
      <c r="AE271" s="59"/>
      <c r="AF271" s="59"/>
      <c r="AG271" s="263"/>
      <c r="AH271" s="60"/>
      <c r="AI271" s="55"/>
      <c r="AJ271" s="61"/>
      <c r="AK271" s="62"/>
      <c r="AL271" s="63"/>
      <c r="AM271" s="64"/>
      <c r="AN271" s="65"/>
      <c r="AO271" s="66"/>
    </row>
    <row r="272" spans="1:41" s="22" customFormat="1" ht="48.75" customHeight="1" x14ac:dyDescent="0.15">
      <c r="A272" s="43"/>
      <c r="B272" s="44"/>
      <c r="C272" s="80"/>
      <c r="D272" s="67"/>
      <c r="E272" s="220"/>
      <c r="F272" s="117"/>
      <c r="G272" s="46"/>
      <c r="H272" s="47"/>
      <c r="I272" s="48"/>
      <c r="J272" s="49"/>
      <c r="K272" s="49"/>
      <c r="L272" s="49"/>
      <c r="M272" s="49"/>
      <c r="N272" s="50"/>
      <c r="O272" s="51"/>
      <c r="P272" s="52"/>
      <c r="Q272" s="53"/>
      <c r="R272" s="53"/>
      <c r="S272" s="53"/>
      <c r="T272" s="53"/>
      <c r="U272" s="54"/>
      <c r="V272" s="55"/>
      <c r="W272" s="57"/>
      <c r="X272" s="57"/>
      <c r="Y272" s="57"/>
      <c r="Z272" s="57"/>
      <c r="AA272" s="57"/>
      <c r="AB272" s="551"/>
      <c r="AC272" s="536"/>
      <c r="AD272" s="488"/>
      <c r="AE272" s="59"/>
      <c r="AF272" s="59"/>
      <c r="AG272" s="263"/>
      <c r="AH272" s="60"/>
      <c r="AI272" s="55"/>
      <c r="AJ272" s="61"/>
      <c r="AK272" s="62"/>
      <c r="AL272" s="63"/>
      <c r="AM272" s="64"/>
      <c r="AN272" s="65"/>
      <c r="AO272" s="66"/>
    </row>
    <row r="273" spans="1:41" s="22" customFormat="1" ht="48.75" customHeight="1" x14ac:dyDescent="0.15">
      <c r="A273" s="43"/>
      <c r="B273" s="44"/>
      <c r="C273" s="80"/>
      <c r="D273" s="67"/>
      <c r="E273" s="220"/>
      <c r="F273" s="117"/>
      <c r="G273" s="46"/>
      <c r="H273" s="47"/>
      <c r="I273" s="48"/>
      <c r="J273" s="49"/>
      <c r="K273" s="49"/>
      <c r="L273" s="49"/>
      <c r="M273" s="49"/>
      <c r="N273" s="50"/>
      <c r="O273" s="51"/>
      <c r="P273" s="52"/>
      <c r="Q273" s="53"/>
      <c r="R273" s="53"/>
      <c r="S273" s="53"/>
      <c r="T273" s="53"/>
      <c r="U273" s="54"/>
      <c r="V273" s="55"/>
      <c r="W273" s="57"/>
      <c r="X273" s="57"/>
      <c r="Y273" s="57"/>
      <c r="Z273" s="57"/>
      <c r="AA273" s="57"/>
      <c r="AB273" s="551"/>
      <c r="AC273" s="536"/>
      <c r="AD273" s="488"/>
      <c r="AE273" s="59"/>
      <c r="AF273" s="59"/>
      <c r="AG273" s="263"/>
      <c r="AH273" s="60"/>
      <c r="AI273" s="55"/>
      <c r="AJ273" s="61"/>
      <c r="AK273" s="62"/>
      <c r="AL273" s="63"/>
      <c r="AM273" s="64"/>
      <c r="AN273" s="65"/>
      <c r="AO273" s="66"/>
    </row>
    <row r="274" spans="1:41" s="22" customFormat="1" ht="30.75" customHeight="1" x14ac:dyDescent="0.15">
      <c r="A274" s="43"/>
      <c r="B274" s="44"/>
      <c r="C274" s="80"/>
      <c r="D274" s="67"/>
      <c r="E274" s="220"/>
      <c r="F274" s="117"/>
      <c r="G274" s="46"/>
      <c r="H274" s="47"/>
      <c r="I274" s="48"/>
      <c r="J274" s="49"/>
      <c r="K274" s="49"/>
      <c r="L274" s="49"/>
      <c r="M274" s="49"/>
      <c r="N274" s="50"/>
      <c r="O274" s="51"/>
      <c r="P274" s="52"/>
      <c r="Q274" s="53"/>
      <c r="R274" s="53"/>
      <c r="S274" s="53"/>
      <c r="T274" s="53"/>
      <c r="U274" s="54"/>
      <c r="V274" s="55"/>
      <c r="W274" s="57"/>
      <c r="X274" s="57"/>
      <c r="Y274" s="57"/>
      <c r="Z274" s="57"/>
      <c r="AA274" s="57"/>
      <c r="AB274" s="551"/>
      <c r="AC274" s="536"/>
      <c r="AD274" s="488"/>
      <c r="AE274" s="59"/>
      <c r="AF274" s="59"/>
      <c r="AG274" s="263"/>
      <c r="AH274" s="60"/>
      <c r="AI274" s="55"/>
      <c r="AJ274" s="61"/>
      <c r="AK274" s="62"/>
      <c r="AL274" s="63"/>
      <c r="AM274" s="64"/>
      <c r="AN274" s="65"/>
      <c r="AO274" s="66"/>
    </row>
    <row r="275" spans="1:41" s="22" customFormat="1" ht="48.75" customHeight="1" x14ac:dyDescent="0.15">
      <c r="A275" s="43"/>
      <c r="B275" s="44"/>
      <c r="C275" s="80"/>
      <c r="D275" s="67"/>
      <c r="E275" s="220"/>
      <c r="F275" s="117"/>
      <c r="G275" s="46"/>
      <c r="H275" s="47"/>
      <c r="I275" s="48"/>
      <c r="J275" s="49"/>
      <c r="K275" s="49"/>
      <c r="L275" s="49"/>
      <c r="M275" s="49"/>
      <c r="N275" s="50"/>
      <c r="O275" s="51"/>
      <c r="P275" s="52"/>
      <c r="Q275" s="53"/>
      <c r="R275" s="53"/>
      <c r="S275" s="53"/>
      <c r="T275" s="53"/>
      <c r="U275" s="54"/>
      <c r="V275" s="55"/>
      <c r="W275" s="57"/>
      <c r="X275" s="57"/>
      <c r="Y275" s="57"/>
      <c r="Z275" s="57"/>
      <c r="AA275" s="57"/>
      <c r="AB275" s="551"/>
      <c r="AC275" s="536"/>
      <c r="AD275" s="488"/>
      <c r="AE275" s="59"/>
      <c r="AF275" s="59"/>
      <c r="AG275" s="263"/>
      <c r="AH275" s="60"/>
      <c r="AI275" s="55"/>
      <c r="AJ275" s="61"/>
      <c r="AK275" s="62"/>
      <c r="AL275" s="63"/>
      <c r="AM275" s="64"/>
      <c r="AN275" s="65"/>
      <c r="AO275" s="66"/>
    </row>
    <row r="276" spans="1:41" s="22" customFormat="1" ht="48.75" customHeight="1" x14ac:dyDescent="0.15">
      <c r="A276" s="43"/>
      <c r="B276" s="44"/>
      <c r="C276" s="80"/>
      <c r="D276" s="67"/>
      <c r="E276" s="220"/>
      <c r="F276" s="117"/>
      <c r="G276" s="46"/>
      <c r="H276" s="47"/>
      <c r="I276" s="48"/>
      <c r="J276" s="49"/>
      <c r="K276" s="49"/>
      <c r="L276" s="49"/>
      <c r="M276" s="49"/>
      <c r="N276" s="50"/>
      <c r="O276" s="51"/>
      <c r="P276" s="52"/>
      <c r="Q276" s="53"/>
      <c r="R276" s="53"/>
      <c r="S276" s="53"/>
      <c r="T276" s="53"/>
      <c r="U276" s="54"/>
      <c r="V276" s="55"/>
      <c r="W276" s="57"/>
      <c r="X276" s="57"/>
      <c r="Y276" s="57"/>
      <c r="Z276" s="57"/>
      <c r="AA276" s="57"/>
      <c r="AB276" s="551"/>
      <c r="AC276" s="536"/>
      <c r="AD276" s="488"/>
      <c r="AE276" s="59"/>
      <c r="AF276" s="59"/>
      <c r="AG276" s="263"/>
      <c r="AH276" s="60"/>
      <c r="AI276" s="55"/>
      <c r="AJ276" s="61"/>
      <c r="AK276" s="62"/>
      <c r="AL276" s="63"/>
      <c r="AM276" s="64"/>
      <c r="AN276" s="65"/>
      <c r="AO276" s="66"/>
    </row>
    <row r="277" spans="1:41" s="22" customFormat="1" ht="48.75" customHeight="1" x14ac:dyDescent="0.15">
      <c r="A277" s="43"/>
      <c r="B277" s="44"/>
      <c r="C277" s="80"/>
      <c r="D277" s="67"/>
      <c r="E277" s="220"/>
      <c r="F277" s="117"/>
      <c r="G277" s="46"/>
      <c r="H277" s="47"/>
      <c r="I277" s="48"/>
      <c r="J277" s="49"/>
      <c r="K277" s="49"/>
      <c r="L277" s="49"/>
      <c r="M277" s="49"/>
      <c r="N277" s="50"/>
      <c r="O277" s="51"/>
      <c r="P277" s="52"/>
      <c r="Q277" s="53"/>
      <c r="R277" s="53"/>
      <c r="S277" s="53"/>
      <c r="T277" s="53"/>
      <c r="U277" s="54"/>
      <c r="V277" s="55"/>
      <c r="W277" s="57"/>
      <c r="X277" s="57"/>
      <c r="Y277" s="57"/>
      <c r="Z277" s="57"/>
      <c r="AA277" s="57"/>
      <c r="AB277" s="551"/>
      <c r="AC277" s="536"/>
      <c r="AD277" s="488"/>
      <c r="AE277" s="59"/>
      <c r="AF277" s="59"/>
      <c r="AG277" s="263"/>
      <c r="AH277" s="60"/>
      <c r="AI277" s="55"/>
      <c r="AJ277" s="61"/>
      <c r="AK277" s="62"/>
      <c r="AL277" s="63"/>
      <c r="AM277" s="64"/>
      <c r="AN277" s="65"/>
      <c r="AO277" s="66"/>
    </row>
    <row r="278" spans="1:41" s="22" customFormat="1" ht="48.75" customHeight="1" x14ac:dyDescent="0.15">
      <c r="A278" s="43"/>
      <c r="B278" s="44"/>
      <c r="C278" s="80"/>
      <c r="D278" s="67"/>
      <c r="E278" s="220"/>
      <c r="F278" s="117"/>
      <c r="G278" s="46"/>
      <c r="H278" s="47"/>
      <c r="I278" s="48"/>
      <c r="J278" s="49"/>
      <c r="K278" s="49"/>
      <c r="L278" s="49"/>
      <c r="M278" s="49"/>
      <c r="N278" s="50"/>
      <c r="O278" s="51"/>
      <c r="P278" s="52"/>
      <c r="Q278" s="53"/>
      <c r="R278" s="53"/>
      <c r="S278" s="53"/>
      <c r="T278" s="53"/>
      <c r="U278" s="54"/>
      <c r="V278" s="55"/>
      <c r="W278" s="57"/>
      <c r="X278" s="57"/>
      <c r="Y278" s="57"/>
      <c r="Z278" s="57"/>
      <c r="AA278" s="57"/>
      <c r="AB278" s="551"/>
      <c r="AC278" s="536"/>
      <c r="AD278" s="488"/>
      <c r="AE278" s="59"/>
      <c r="AF278" s="59"/>
      <c r="AG278" s="263"/>
      <c r="AH278" s="60"/>
      <c r="AI278" s="55"/>
      <c r="AJ278" s="61"/>
      <c r="AK278" s="62"/>
      <c r="AL278" s="63"/>
      <c r="AM278" s="64"/>
      <c r="AN278" s="65"/>
      <c r="AO278" s="66"/>
    </row>
    <row r="279" spans="1:41" s="22" customFormat="1" ht="48.75" customHeight="1" x14ac:dyDescent="0.15">
      <c r="A279" s="43"/>
      <c r="B279" s="44"/>
      <c r="C279" s="80"/>
      <c r="D279" s="67"/>
      <c r="E279" s="220"/>
      <c r="F279" s="117"/>
      <c r="G279" s="46"/>
      <c r="H279" s="47"/>
      <c r="I279" s="48"/>
      <c r="J279" s="49"/>
      <c r="K279" s="49"/>
      <c r="L279" s="49"/>
      <c r="M279" s="49"/>
      <c r="N279" s="50"/>
      <c r="O279" s="51"/>
      <c r="P279" s="52"/>
      <c r="Q279" s="53"/>
      <c r="R279" s="53"/>
      <c r="S279" s="53"/>
      <c r="T279" s="53"/>
      <c r="U279" s="54"/>
      <c r="V279" s="55"/>
      <c r="W279" s="57"/>
      <c r="X279" s="57"/>
      <c r="Y279" s="57"/>
      <c r="Z279" s="57"/>
      <c r="AA279" s="57"/>
      <c r="AB279" s="551"/>
      <c r="AC279" s="536"/>
      <c r="AD279" s="488"/>
      <c r="AE279" s="59"/>
      <c r="AF279" s="59"/>
      <c r="AG279" s="263"/>
      <c r="AH279" s="60"/>
      <c r="AI279" s="55"/>
      <c r="AJ279" s="61"/>
      <c r="AK279" s="62"/>
      <c r="AL279" s="63"/>
      <c r="AM279" s="64"/>
      <c r="AN279" s="65"/>
      <c r="AO279" s="66"/>
    </row>
    <row r="280" spans="1:41" s="22" customFormat="1" ht="48.75" customHeight="1" x14ac:dyDescent="0.15">
      <c r="A280" s="43"/>
      <c r="B280" s="44"/>
      <c r="C280" s="80"/>
      <c r="D280" s="67"/>
      <c r="E280" s="220"/>
      <c r="F280" s="117"/>
      <c r="G280" s="46"/>
      <c r="H280" s="47"/>
      <c r="I280" s="48"/>
      <c r="J280" s="49"/>
      <c r="K280" s="49"/>
      <c r="L280" s="49"/>
      <c r="M280" s="49"/>
      <c r="N280" s="50"/>
      <c r="O280" s="51"/>
      <c r="P280" s="52"/>
      <c r="Q280" s="53"/>
      <c r="R280" s="53"/>
      <c r="S280" s="53"/>
      <c r="T280" s="53"/>
      <c r="U280" s="54"/>
      <c r="V280" s="55"/>
      <c r="W280" s="57"/>
      <c r="X280" s="57"/>
      <c r="Y280" s="57"/>
      <c r="Z280" s="57"/>
      <c r="AA280" s="57"/>
      <c r="AB280" s="551"/>
      <c r="AC280" s="536"/>
      <c r="AD280" s="488"/>
      <c r="AE280" s="59"/>
      <c r="AF280" s="59"/>
      <c r="AG280" s="263"/>
      <c r="AH280" s="60"/>
      <c r="AI280" s="55"/>
      <c r="AJ280" s="61"/>
      <c r="AK280" s="62"/>
      <c r="AL280" s="63"/>
      <c r="AM280" s="64"/>
      <c r="AN280" s="65"/>
      <c r="AO280" s="66"/>
    </row>
    <row r="281" spans="1:41" s="22" customFormat="1" ht="48.75" customHeight="1" x14ac:dyDescent="0.15">
      <c r="A281" s="43"/>
      <c r="B281" s="44"/>
      <c r="C281" s="80"/>
      <c r="D281" s="67"/>
      <c r="E281" s="220"/>
      <c r="F281" s="117"/>
      <c r="G281" s="46"/>
      <c r="H281" s="47"/>
      <c r="I281" s="48"/>
      <c r="J281" s="49"/>
      <c r="K281" s="49"/>
      <c r="L281" s="49"/>
      <c r="M281" s="49"/>
      <c r="N281" s="50"/>
      <c r="O281" s="51"/>
      <c r="P281" s="52"/>
      <c r="Q281" s="53"/>
      <c r="R281" s="53"/>
      <c r="S281" s="53"/>
      <c r="T281" s="53"/>
      <c r="U281" s="54"/>
      <c r="V281" s="55"/>
      <c r="W281" s="57"/>
      <c r="X281" s="57"/>
      <c r="Y281" s="57"/>
      <c r="Z281" s="57"/>
      <c r="AA281" s="57"/>
      <c r="AB281" s="551"/>
      <c r="AC281" s="536"/>
      <c r="AD281" s="488"/>
      <c r="AE281" s="59"/>
      <c r="AF281" s="59"/>
      <c r="AG281" s="263"/>
      <c r="AH281" s="60"/>
      <c r="AI281" s="55"/>
      <c r="AJ281" s="61"/>
      <c r="AK281" s="62"/>
      <c r="AL281" s="63"/>
      <c r="AM281" s="64"/>
      <c r="AN281" s="65"/>
      <c r="AO281" s="66"/>
    </row>
    <row r="282" spans="1:41" s="22" customFormat="1" ht="48.75" customHeight="1" x14ac:dyDescent="0.15">
      <c r="A282" s="43"/>
      <c r="B282" s="44"/>
      <c r="C282" s="80"/>
      <c r="D282" s="67"/>
      <c r="E282" s="220"/>
      <c r="F282" s="117"/>
      <c r="G282" s="46"/>
      <c r="H282" s="47"/>
      <c r="I282" s="48"/>
      <c r="J282" s="49"/>
      <c r="K282" s="49"/>
      <c r="L282" s="49"/>
      <c r="M282" s="49"/>
      <c r="N282" s="50"/>
      <c r="O282" s="51"/>
      <c r="P282" s="52"/>
      <c r="Q282" s="53"/>
      <c r="R282" s="53"/>
      <c r="S282" s="53"/>
      <c r="T282" s="53"/>
      <c r="U282" s="54"/>
      <c r="V282" s="55"/>
      <c r="W282" s="57"/>
      <c r="X282" s="57"/>
      <c r="Y282" s="57"/>
      <c r="Z282" s="57"/>
      <c r="AA282" s="57"/>
      <c r="AB282" s="551"/>
      <c r="AC282" s="536"/>
      <c r="AD282" s="488"/>
      <c r="AE282" s="59"/>
      <c r="AF282" s="59"/>
      <c r="AG282" s="263"/>
      <c r="AH282" s="60"/>
      <c r="AI282" s="55"/>
      <c r="AJ282" s="61"/>
      <c r="AK282" s="62"/>
      <c r="AL282" s="63"/>
      <c r="AM282" s="64"/>
      <c r="AN282" s="65"/>
      <c r="AO282" s="66"/>
    </row>
    <row r="283" spans="1:41" s="22" customFormat="1" ht="48.75" customHeight="1" x14ac:dyDescent="0.15">
      <c r="A283" s="43"/>
      <c r="B283" s="44"/>
      <c r="C283" s="80"/>
      <c r="D283" s="67"/>
      <c r="E283" s="220"/>
      <c r="F283" s="117"/>
      <c r="G283" s="46"/>
      <c r="H283" s="47"/>
      <c r="I283" s="48"/>
      <c r="J283" s="49"/>
      <c r="K283" s="49"/>
      <c r="L283" s="49"/>
      <c r="M283" s="49"/>
      <c r="N283" s="50"/>
      <c r="O283" s="51"/>
      <c r="P283" s="52"/>
      <c r="Q283" s="53"/>
      <c r="R283" s="53"/>
      <c r="S283" s="53"/>
      <c r="T283" s="53"/>
      <c r="U283" s="54"/>
      <c r="V283" s="55"/>
      <c r="W283" s="57"/>
      <c r="X283" s="57"/>
      <c r="Y283" s="57"/>
      <c r="Z283" s="57"/>
      <c r="AA283" s="57"/>
      <c r="AB283" s="551"/>
      <c r="AC283" s="536"/>
      <c r="AD283" s="488"/>
      <c r="AE283" s="59"/>
      <c r="AF283" s="59"/>
      <c r="AG283" s="263"/>
      <c r="AH283" s="60"/>
      <c r="AI283" s="55"/>
      <c r="AJ283" s="61"/>
      <c r="AK283" s="62"/>
      <c r="AL283" s="63"/>
      <c r="AM283" s="64"/>
      <c r="AN283" s="65"/>
      <c r="AO283" s="66"/>
    </row>
    <row r="284" spans="1:41" s="22" customFormat="1" ht="48.75" customHeight="1" x14ac:dyDescent="0.15">
      <c r="A284" s="43"/>
      <c r="B284" s="44"/>
      <c r="C284" s="80"/>
      <c r="D284" s="67"/>
      <c r="E284" s="220"/>
      <c r="F284" s="117"/>
      <c r="G284" s="46"/>
      <c r="H284" s="47"/>
      <c r="I284" s="48"/>
      <c r="J284" s="49"/>
      <c r="K284" s="49"/>
      <c r="L284" s="49"/>
      <c r="M284" s="49"/>
      <c r="N284" s="50"/>
      <c r="O284" s="51"/>
      <c r="P284" s="52"/>
      <c r="Q284" s="53"/>
      <c r="R284" s="53"/>
      <c r="S284" s="53"/>
      <c r="T284" s="53"/>
      <c r="U284" s="54"/>
      <c r="V284" s="55"/>
      <c r="W284" s="57"/>
      <c r="X284" s="57"/>
      <c r="Y284" s="57"/>
      <c r="Z284" s="57"/>
      <c r="AA284" s="57"/>
      <c r="AB284" s="551"/>
      <c r="AC284" s="536"/>
      <c r="AD284" s="488"/>
      <c r="AE284" s="59"/>
      <c r="AF284" s="59"/>
      <c r="AG284" s="263"/>
      <c r="AH284" s="60"/>
      <c r="AI284" s="55"/>
      <c r="AJ284" s="61"/>
      <c r="AK284" s="62"/>
      <c r="AL284" s="63"/>
      <c r="AM284" s="64"/>
      <c r="AN284" s="65"/>
      <c r="AO284" s="66"/>
    </row>
    <row r="285" spans="1:41" s="22" customFormat="1" ht="48.75" customHeight="1" x14ac:dyDescent="0.15">
      <c r="A285" s="43"/>
      <c r="B285" s="44"/>
      <c r="C285" s="80"/>
      <c r="D285" s="67"/>
      <c r="E285" s="220"/>
      <c r="F285" s="117"/>
      <c r="G285" s="46"/>
      <c r="H285" s="47"/>
      <c r="I285" s="48"/>
      <c r="J285" s="49"/>
      <c r="K285" s="49"/>
      <c r="L285" s="49"/>
      <c r="M285" s="49"/>
      <c r="N285" s="50"/>
      <c r="O285" s="51"/>
      <c r="P285" s="52"/>
      <c r="Q285" s="53"/>
      <c r="R285" s="53"/>
      <c r="S285" s="53"/>
      <c r="T285" s="53"/>
      <c r="U285" s="54"/>
      <c r="V285" s="55"/>
      <c r="W285" s="57"/>
      <c r="X285" s="57"/>
      <c r="Y285" s="57"/>
      <c r="Z285" s="57"/>
      <c r="AA285" s="57"/>
      <c r="AB285" s="551"/>
      <c r="AC285" s="536"/>
      <c r="AD285" s="488"/>
      <c r="AE285" s="59"/>
      <c r="AF285" s="59"/>
      <c r="AG285" s="263"/>
      <c r="AH285" s="60"/>
      <c r="AI285" s="55"/>
      <c r="AJ285" s="61"/>
      <c r="AK285" s="62"/>
      <c r="AL285" s="63"/>
      <c r="AM285" s="64"/>
      <c r="AN285" s="65"/>
      <c r="AO285" s="66"/>
    </row>
    <row r="286" spans="1:41" s="22" customFormat="1" ht="48.75" customHeight="1" x14ac:dyDescent="0.15">
      <c r="A286" s="43"/>
      <c r="B286" s="44"/>
      <c r="C286" s="80"/>
      <c r="D286" s="67"/>
      <c r="E286" s="220"/>
      <c r="F286" s="117"/>
      <c r="G286" s="46"/>
      <c r="H286" s="47"/>
      <c r="I286" s="48"/>
      <c r="J286" s="49"/>
      <c r="K286" s="49"/>
      <c r="L286" s="49"/>
      <c r="M286" s="49"/>
      <c r="N286" s="50"/>
      <c r="O286" s="51"/>
      <c r="P286" s="52"/>
      <c r="Q286" s="53"/>
      <c r="R286" s="53"/>
      <c r="S286" s="53"/>
      <c r="T286" s="53"/>
      <c r="U286" s="54"/>
      <c r="V286" s="55"/>
      <c r="W286" s="57"/>
      <c r="X286" s="57"/>
      <c r="Y286" s="57"/>
      <c r="Z286" s="57"/>
      <c r="AA286" s="57"/>
      <c r="AB286" s="551"/>
      <c r="AC286" s="536"/>
      <c r="AD286" s="488"/>
      <c r="AE286" s="59"/>
      <c r="AF286" s="59"/>
      <c r="AG286" s="263"/>
      <c r="AH286" s="60"/>
      <c r="AI286" s="55"/>
      <c r="AJ286" s="61"/>
      <c r="AK286" s="62"/>
      <c r="AL286" s="63"/>
      <c r="AM286" s="64"/>
      <c r="AN286" s="65"/>
      <c r="AO286" s="66"/>
    </row>
    <row r="287" spans="1:41" s="22" customFormat="1" ht="41.25" customHeight="1" x14ac:dyDescent="0.15">
      <c r="A287" s="43"/>
      <c r="B287" s="44"/>
      <c r="C287" s="80"/>
      <c r="D287" s="67"/>
      <c r="E287" s="220"/>
      <c r="F287" s="117"/>
      <c r="G287" s="46"/>
      <c r="H287" s="47"/>
      <c r="I287" s="48"/>
      <c r="J287" s="49"/>
      <c r="K287" s="49"/>
      <c r="L287" s="49"/>
      <c r="M287" s="49"/>
      <c r="N287" s="50"/>
      <c r="O287" s="51"/>
      <c r="P287" s="52"/>
      <c r="Q287" s="53"/>
      <c r="R287" s="53"/>
      <c r="S287" s="53"/>
      <c r="T287" s="53"/>
      <c r="U287" s="54"/>
      <c r="V287" s="55"/>
      <c r="W287" s="57"/>
      <c r="X287" s="57"/>
      <c r="Y287" s="57"/>
      <c r="Z287" s="57"/>
      <c r="AA287" s="57"/>
      <c r="AB287" s="551"/>
      <c r="AC287" s="536"/>
      <c r="AD287" s="488"/>
      <c r="AE287" s="59"/>
      <c r="AF287" s="59"/>
      <c r="AG287" s="263"/>
      <c r="AH287" s="60"/>
      <c r="AI287" s="55"/>
      <c r="AJ287" s="61"/>
      <c r="AK287" s="62"/>
      <c r="AL287" s="63"/>
      <c r="AM287" s="64"/>
      <c r="AN287" s="65"/>
      <c r="AO287" s="66"/>
    </row>
    <row r="288" spans="1:41" s="22" customFormat="1" ht="48.75" customHeight="1" x14ac:dyDescent="0.15">
      <c r="A288" s="43"/>
      <c r="B288" s="44"/>
      <c r="C288" s="80"/>
      <c r="D288" s="67"/>
      <c r="E288" s="220"/>
      <c r="F288" s="117"/>
      <c r="G288" s="46"/>
      <c r="H288" s="47"/>
      <c r="I288" s="48"/>
      <c r="J288" s="49"/>
      <c r="K288" s="49"/>
      <c r="L288" s="49"/>
      <c r="M288" s="49"/>
      <c r="N288" s="50"/>
      <c r="O288" s="51"/>
      <c r="P288" s="52"/>
      <c r="Q288" s="53"/>
      <c r="R288" s="53"/>
      <c r="S288" s="53"/>
      <c r="T288" s="53"/>
      <c r="U288" s="54"/>
      <c r="V288" s="55"/>
      <c r="W288" s="57"/>
      <c r="X288" s="57"/>
      <c r="Y288" s="57"/>
      <c r="Z288" s="57"/>
      <c r="AA288" s="57"/>
      <c r="AB288" s="551"/>
      <c r="AC288" s="536"/>
      <c r="AD288" s="488"/>
      <c r="AE288" s="59"/>
      <c r="AF288" s="59"/>
      <c r="AG288" s="263"/>
      <c r="AH288" s="60"/>
      <c r="AI288" s="55"/>
      <c r="AJ288" s="61"/>
      <c r="AK288" s="62"/>
      <c r="AL288" s="63"/>
      <c r="AM288" s="64"/>
      <c r="AN288" s="65"/>
      <c r="AO288" s="66"/>
    </row>
    <row r="289" spans="1:41" s="22" customFormat="1" ht="48.75" customHeight="1" x14ac:dyDescent="0.15">
      <c r="A289" s="43"/>
      <c r="B289" s="44"/>
      <c r="C289" s="80"/>
      <c r="D289" s="67"/>
      <c r="E289" s="220"/>
      <c r="F289" s="117"/>
      <c r="G289" s="46"/>
      <c r="H289" s="47"/>
      <c r="I289" s="48"/>
      <c r="J289" s="49"/>
      <c r="K289" s="49"/>
      <c r="L289" s="49"/>
      <c r="M289" s="49"/>
      <c r="N289" s="50"/>
      <c r="O289" s="51"/>
      <c r="P289" s="52"/>
      <c r="Q289" s="53"/>
      <c r="R289" s="53"/>
      <c r="S289" s="53"/>
      <c r="T289" s="53"/>
      <c r="U289" s="54"/>
      <c r="V289" s="55"/>
      <c r="W289" s="57"/>
      <c r="X289" s="57"/>
      <c r="Y289" s="57"/>
      <c r="Z289" s="57"/>
      <c r="AA289" s="57"/>
      <c r="AB289" s="551"/>
      <c r="AC289" s="536"/>
      <c r="AD289" s="488"/>
      <c r="AE289" s="59"/>
      <c r="AF289" s="59"/>
      <c r="AG289" s="263"/>
      <c r="AH289" s="60"/>
      <c r="AI289" s="55"/>
      <c r="AJ289" s="61"/>
      <c r="AK289" s="62"/>
      <c r="AL289" s="63"/>
      <c r="AM289" s="64"/>
      <c r="AN289" s="65"/>
      <c r="AO289" s="66"/>
    </row>
    <row r="290" spans="1:41" s="22" customFormat="1" ht="48.75" customHeight="1" x14ac:dyDescent="0.15">
      <c r="A290" s="43"/>
      <c r="B290" s="44"/>
      <c r="C290" s="80"/>
      <c r="D290" s="67"/>
      <c r="E290" s="220"/>
      <c r="F290" s="117"/>
      <c r="G290" s="46"/>
      <c r="H290" s="47"/>
      <c r="I290" s="48"/>
      <c r="J290" s="49"/>
      <c r="K290" s="49"/>
      <c r="L290" s="49"/>
      <c r="M290" s="49"/>
      <c r="N290" s="50"/>
      <c r="O290" s="51"/>
      <c r="P290" s="52"/>
      <c r="Q290" s="53"/>
      <c r="R290" s="53"/>
      <c r="S290" s="53"/>
      <c r="T290" s="53"/>
      <c r="U290" s="54"/>
      <c r="V290" s="55"/>
      <c r="W290" s="57"/>
      <c r="X290" s="57"/>
      <c r="Y290" s="57"/>
      <c r="Z290" s="57"/>
      <c r="AA290" s="57"/>
      <c r="AB290" s="551"/>
      <c r="AC290" s="536"/>
      <c r="AD290" s="488"/>
      <c r="AE290" s="59"/>
      <c r="AF290" s="59"/>
      <c r="AG290" s="263"/>
      <c r="AH290" s="60"/>
      <c r="AI290" s="55"/>
      <c r="AJ290" s="61"/>
      <c r="AK290" s="62"/>
      <c r="AL290" s="63"/>
      <c r="AM290" s="64"/>
      <c r="AN290" s="65"/>
      <c r="AO290" s="66"/>
    </row>
    <row r="291" spans="1:41" s="22" customFormat="1" ht="48.75" customHeight="1" x14ac:dyDescent="0.15">
      <c r="A291" s="43"/>
      <c r="B291" s="44"/>
      <c r="C291" s="80"/>
      <c r="D291" s="67"/>
      <c r="E291" s="220"/>
      <c r="F291" s="117"/>
      <c r="G291" s="46"/>
      <c r="H291" s="47"/>
      <c r="I291" s="48"/>
      <c r="J291" s="49"/>
      <c r="K291" s="49"/>
      <c r="L291" s="49"/>
      <c r="M291" s="49"/>
      <c r="N291" s="50"/>
      <c r="O291" s="51"/>
      <c r="P291" s="52"/>
      <c r="Q291" s="53"/>
      <c r="R291" s="53"/>
      <c r="S291" s="53"/>
      <c r="T291" s="53"/>
      <c r="U291" s="54"/>
      <c r="V291" s="55"/>
      <c r="W291" s="57"/>
      <c r="X291" s="57"/>
      <c r="Y291" s="57"/>
      <c r="Z291" s="57"/>
      <c r="AA291" s="57"/>
      <c r="AB291" s="551"/>
      <c r="AC291" s="536"/>
      <c r="AD291" s="488"/>
      <c r="AE291" s="59"/>
      <c r="AF291" s="59"/>
      <c r="AG291" s="263"/>
      <c r="AH291" s="60"/>
      <c r="AI291" s="55"/>
      <c r="AJ291" s="61"/>
      <c r="AK291" s="62"/>
      <c r="AL291" s="63"/>
      <c r="AM291" s="64"/>
      <c r="AN291" s="65"/>
      <c r="AO291" s="66"/>
    </row>
    <row r="292" spans="1:41" s="22" customFormat="1" ht="48.75" customHeight="1" x14ac:dyDescent="0.15">
      <c r="A292" s="43"/>
      <c r="B292" s="44"/>
      <c r="C292" s="80"/>
      <c r="D292" s="67"/>
      <c r="E292" s="220"/>
      <c r="F292" s="117"/>
      <c r="G292" s="46"/>
      <c r="H292" s="47"/>
      <c r="I292" s="48"/>
      <c r="J292" s="49"/>
      <c r="K292" s="49"/>
      <c r="L292" s="49"/>
      <c r="M292" s="49"/>
      <c r="N292" s="50"/>
      <c r="O292" s="51"/>
      <c r="P292" s="52"/>
      <c r="Q292" s="53"/>
      <c r="R292" s="53"/>
      <c r="S292" s="53"/>
      <c r="T292" s="53"/>
      <c r="U292" s="54"/>
      <c r="V292" s="55"/>
      <c r="W292" s="57"/>
      <c r="X292" s="57"/>
      <c r="Y292" s="57"/>
      <c r="Z292" s="57"/>
      <c r="AA292" s="57"/>
      <c r="AB292" s="551"/>
      <c r="AC292" s="536"/>
      <c r="AD292" s="488"/>
      <c r="AE292" s="59"/>
      <c r="AF292" s="59"/>
      <c r="AG292" s="263"/>
      <c r="AH292" s="60"/>
      <c r="AI292" s="55"/>
      <c r="AJ292" s="61"/>
      <c r="AK292" s="62"/>
      <c r="AL292" s="63"/>
      <c r="AM292" s="64"/>
      <c r="AN292" s="65"/>
      <c r="AO292" s="66"/>
    </row>
    <row r="293" spans="1:41" s="22" customFormat="1" ht="48.75" customHeight="1" x14ac:dyDescent="0.15">
      <c r="A293" s="43"/>
      <c r="B293" s="44"/>
      <c r="C293" s="80"/>
      <c r="D293" s="67"/>
      <c r="E293" s="220"/>
      <c r="F293" s="117"/>
      <c r="G293" s="46"/>
      <c r="H293" s="47"/>
      <c r="I293" s="48"/>
      <c r="J293" s="49"/>
      <c r="K293" s="49"/>
      <c r="L293" s="49"/>
      <c r="M293" s="49"/>
      <c r="N293" s="50"/>
      <c r="O293" s="51"/>
      <c r="P293" s="52"/>
      <c r="Q293" s="53"/>
      <c r="R293" s="53"/>
      <c r="S293" s="53"/>
      <c r="T293" s="53"/>
      <c r="U293" s="54"/>
      <c r="V293" s="55"/>
      <c r="W293" s="57"/>
      <c r="X293" s="57"/>
      <c r="Y293" s="57"/>
      <c r="Z293" s="57"/>
      <c r="AA293" s="57"/>
      <c r="AB293" s="551"/>
      <c r="AC293" s="536"/>
      <c r="AD293" s="488"/>
      <c r="AE293" s="59"/>
      <c r="AF293" s="59"/>
      <c r="AG293" s="263"/>
      <c r="AH293" s="60"/>
      <c r="AI293" s="55"/>
      <c r="AJ293" s="61"/>
      <c r="AK293" s="62"/>
      <c r="AL293" s="63"/>
      <c r="AM293" s="64"/>
      <c r="AN293" s="65"/>
      <c r="AO293" s="66"/>
    </row>
    <row r="294" spans="1:41" s="22" customFormat="1" ht="48.75" customHeight="1" x14ac:dyDescent="0.15">
      <c r="A294" s="43"/>
      <c r="B294" s="44"/>
      <c r="C294" s="80"/>
      <c r="D294" s="67"/>
      <c r="E294" s="220"/>
      <c r="F294" s="117"/>
      <c r="G294" s="46"/>
      <c r="H294" s="47"/>
      <c r="I294" s="48"/>
      <c r="J294" s="49"/>
      <c r="K294" s="49"/>
      <c r="L294" s="49"/>
      <c r="M294" s="49"/>
      <c r="N294" s="50"/>
      <c r="O294" s="51"/>
      <c r="P294" s="52"/>
      <c r="Q294" s="53"/>
      <c r="R294" s="53"/>
      <c r="S294" s="53"/>
      <c r="T294" s="53"/>
      <c r="U294" s="54"/>
      <c r="V294" s="55"/>
      <c r="W294" s="57"/>
      <c r="X294" s="57"/>
      <c r="Y294" s="57"/>
      <c r="Z294" s="57"/>
      <c r="AA294" s="57"/>
      <c r="AB294" s="551"/>
      <c r="AC294" s="536"/>
      <c r="AD294" s="488"/>
      <c r="AE294" s="59"/>
      <c r="AF294" s="59"/>
      <c r="AG294" s="263"/>
      <c r="AH294" s="60"/>
      <c r="AI294" s="55"/>
      <c r="AJ294" s="61"/>
      <c r="AK294" s="62"/>
      <c r="AL294" s="63"/>
      <c r="AM294" s="64"/>
      <c r="AN294" s="65"/>
      <c r="AO294" s="66"/>
    </row>
    <row r="295" spans="1:41" s="22" customFormat="1" ht="48.75" customHeight="1" x14ac:dyDescent="0.15">
      <c r="A295" s="43"/>
      <c r="B295" s="44"/>
      <c r="C295" s="80"/>
      <c r="D295" s="67"/>
      <c r="E295" s="220"/>
      <c r="F295" s="117"/>
      <c r="G295" s="46"/>
      <c r="H295" s="47"/>
      <c r="I295" s="48"/>
      <c r="J295" s="49"/>
      <c r="K295" s="49"/>
      <c r="L295" s="49"/>
      <c r="M295" s="49"/>
      <c r="N295" s="50"/>
      <c r="O295" s="51"/>
      <c r="P295" s="52"/>
      <c r="Q295" s="53"/>
      <c r="R295" s="53"/>
      <c r="S295" s="53"/>
      <c r="T295" s="53"/>
      <c r="U295" s="54"/>
      <c r="V295" s="55"/>
      <c r="W295" s="57"/>
      <c r="X295" s="57"/>
      <c r="Y295" s="57"/>
      <c r="Z295" s="57"/>
      <c r="AA295" s="57"/>
      <c r="AB295" s="551"/>
      <c r="AC295" s="536"/>
      <c r="AD295" s="488"/>
      <c r="AE295" s="59"/>
      <c r="AF295" s="59"/>
      <c r="AG295" s="263"/>
      <c r="AH295" s="60"/>
      <c r="AI295" s="55"/>
      <c r="AJ295" s="61"/>
      <c r="AK295" s="62"/>
      <c r="AL295" s="63"/>
      <c r="AM295" s="64"/>
      <c r="AN295" s="65"/>
      <c r="AO295" s="66"/>
    </row>
    <row r="296" spans="1:41" s="22" customFormat="1" ht="48.75" customHeight="1" x14ac:dyDescent="0.15">
      <c r="A296" s="43"/>
      <c r="B296" s="44"/>
      <c r="C296" s="80"/>
      <c r="D296" s="67"/>
      <c r="E296" s="220"/>
      <c r="F296" s="117"/>
      <c r="G296" s="46"/>
      <c r="H296" s="47"/>
      <c r="I296" s="48"/>
      <c r="J296" s="49"/>
      <c r="K296" s="49"/>
      <c r="L296" s="49"/>
      <c r="M296" s="49"/>
      <c r="N296" s="50"/>
      <c r="O296" s="51"/>
      <c r="P296" s="52"/>
      <c r="Q296" s="53"/>
      <c r="R296" s="53"/>
      <c r="S296" s="53"/>
      <c r="T296" s="53"/>
      <c r="U296" s="54"/>
      <c r="V296" s="55"/>
      <c r="W296" s="57"/>
      <c r="X296" s="57"/>
      <c r="Y296" s="57"/>
      <c r="Z296" s="57"/>
      <c r="AA296" s="57"/>
      <c r="AB296" s="551"/>
      <c r="AC296" s="536"/>
      <c r="AD296" s="488"/>
      <c r="AE296" s="59"/>
      <c r="AF296" s="59"/>
      <c r="AG296" s="263"/>
      <c r="AH296" s="60"/>
      <c r="AI296" s="55"/>
      <c r="AJ296" s="61"/>
      <c r="AK296" s="62"/>
      <c r="AL296" s="63"/>
      <c r="AM296" s="64"/>
      <c r="AN296" s="65"/>
      <c r="AO296" s="66"/>
    </row>
    <row r="297" spans="1:41" s="22" customFormat="1" ht="48" customHeight="1" x14ac:dyDescent="0.15">
      <c r="A297" s="43"/>
      <c r="B297" s="44"/>
      <c r="C297" s="80"/>
      <c r="D297" s="67"/>
      <c r="E297" s="220"/>
      <c r="F297" s="117"/>
      <c r="G297" s="46"/>
      <c r="H297" s="47"/>
      <c r="I297" s="48"/>
      <c r="J297" s="49"/>
      <c r="K297" s="49"/>
      <c r="L297" s="49"/>
      <c r="M297" s="49"/>
      <c r="N297" s="50"/>
      <c r="O297" s="51"/>
      <c r="P297" s="52"/>
      <c r="Q297" s="53"/>
      <c r="R297" s="53"/>
      <c r="S297" s="53"/>
      <c r="T297" s="53"/>
      <c r="U297" s="54"/>
      <c r="V297" s="55"/>
      <c r="W297" s="57"/>
      <c r="X297" s="57"/>
      <c r="Y297" s="57"/>
      <c r="Z297" s="57"/>
      <c r="AA297" s="57"/>
      <c r="AB297" s="551"/>
      <c r="AC297" s="536"/>
      <c r="AD297" s="488"/>
      <c r="AE297" s="59"/>
      <c r="AF297" s="59"/>
      <c r="AG297" s="263"/>
      <c r="AH297" s="60"/>
      <c r="AI297" s="55"/>
      <c r="AJ297" s="61"/>
      <c r="AK297" s="62"/>
      <c r="AL297" s="63"/>
      <c r="AM297" s="64"/>
      <c r="AN297" s="65"/>
      <c r="AO297" s="66"/>
    </row>
    <row r="298" spans="1:41" s="22" customFormat="1" ht="41.25" customHeight="1" x14ac:dyDescent="0.15">
      <c r="A298" s="43"/>
      <c r="B298" s="44"/>
      <c r="C298" s="80"/>
      <c r="D298" s="67"/>
      <c r="E298" s="220"/>
      <c r="F298" s="117"/>
      <c r="G298" s="46"/>
      <c r="H298" s="47"/>
      <c r="I298" s="48"/>
      <c r="J298" s="49"/>
      <c r="K298" s="49"/>
      <c r="L298" s="49"/>
      <c r="M298" s="49"/>
      <c r="N298" s="50"/>
      <c r="O298" s="51"/>
      <c r="P298" s="52"/>
      <c r="Q298" s="53"/>
      <c r="R298" s="53"/>
      <c r="S298" s="53"/>
      <c r="T298" s="53"/>
      <c r="U298" s="54"/>
      <c r="V298" s="55"/>
      <c r="W298" s="57"/>
      <c r="X298" s="57"/>
      <c r="Y298" s="57"/>
      <c r="Z298" s="57"/>
      <c r="AA298" s="57"/>
      <c r="AB298" s="551"/>
      <c r="AC298" s="536"/>
      <c r="AD298" s="488"/>
      <c r="AE298" s="59"/>
      <c r="AF298" s="59"/>
      <c r="AG298" s="263"/>
      <c r="AH298" s="60"/>
      <c r="AI298" s="55"/>
      <c r="AJ298" s="61"/>
      <c r="AK298" s="62"/>
      <c r="AL298" s="63"/>
      <c r="AM298" s="64"/>
      <c r="AN298" s="65"/>
      <c r="AO298" s="66"/>
    </row>
    <row r="299" spans="1:41" s="22" customFormat="1" ht="41.25" customHeight="1" x14ac:dyDescent="0.15">
      <c r="A299" s="43"/>
      <c r="B299" s="44"/>
      <c r="C299" s="80"/>
      <c r="D299" s="67"/>
      <c r="E299" s="220"/>
      <c r="F299" s="117"/>
      <c r="G299" s="46"/>
      <c r="H299" s="47"/>
      <c r="I299" s="48"/>
      <c r="J299" s="49"/>
      <c r="K299" s="49"/>
      <c r="L299" s="49"/>
      <c r="M299" s="49"/>
      <c r="N299" s="50"/>
      <c r="O299" s="51"/>
      <c r="P299" s="52"/>
      <c r="Q299" s="53"/>
      <c r="R299" s="53"/>
      <c r="S299" s="53"/>
      <c r="T299" s="53"/>
      <c r="U299" s="54"/>
      <c r="V299" s="55"/>
      <c r="W299" s="57"/>
      <c r="X299" s="57"/>
      <c r="Y299" s="57"/>
      <c r="Z299" s="57"/>
      <c r="AA299" s="57"/>
      <c r="AB299" s="551"/>
      <c r="AC299" s="536"/>
      <c r="AD299" s="488"/>
      <c r="AE299" s="59"/>
      <c r="AF299" s="59"/>
      <c r="AG299" s="263"/>
      <c r="AH299" s="60"/>
      <c r="AI299" s="55"/>
      <c r="AJ299" s="61"/>
      <c r="AK299" s="62"/>
      <c r="AL299" s="63"/>
      <c r="AM299" s="64"/>
      <c r="AN299" s="65"/>
      <c r="AO299" s="66"/>
    </row>
    <row r="300" spans="1:41" s="22" customFormat="1" ht="48" customHeight="1" x14ac:dyDescent="0.15">
      <c r="A300" s="43"/>
      <c r="B300" s="44"/>
      <c r="C300" s="80"/>
      <c r="D300" s="67"/>
      <c r="E300" s="220"/>
      <c r="F300" s="117"/>
      <c r="G300" s="46"/>
      <c r="H300" s="47"/>
      <c r="I300" s="48"/>
      <c r="J300" s="49"/>
      <c r="K300" s="49"/>
      <c r="L300" s="49"/>
      <c r="M300" s="49"/>
      <c r="N300" s="50"/>
      <c r="O300" s="51"/>
      <c r="P300" s="52"/>
      <c r="Q300" s="53"/>
      <c r="R300" s="53"/>
      <c r="S300" s="53"/>
      <c r="T300" s="53"/>
      <c r="U300" s="54"/>
      <c r="V300" s="55"/>
      <c r="W300" s="57"/>
      <c r="X300" s="57"/>
      <c r="Y300" s="57"/>
      <c r="Z300" s="57"/>
      <c r="AA300" s="57"/>
      <c r="AB300" s="551"/>
      <c r="AC300" s="536"/>
      <c r="AD300" s="488"/>
      <c r="AE300" s="59"/>
      <c r="AF300" s="59"/>
      <c r="AG300" s="263"/>
      <c r="AH300" s="60"/>
      <c r="AI300" s="55"/>
      <c r="AJ300" s="61"/>
      <c r="AK300" s="62"/>
      <c r="AL300" s="63"/>
      <c r="AM300" s="64"/>
      <c r="AN300" s="65"/>
      <c r="AO300" s="66"/>
    </row>
    <row r="301" spans="1:41" s="22" customFormat="1" ht="48" customHeight="1" x14ac:dyDescent="0.15">
      <c r="A301" s="43"/>
      <c r="B301" s="44"/>
      <c r="C301" s="80"/>
      <c r="D301" s="67"/>
      <c r="E301" s="220"/>
      <c r="F301" s="117"/>
      <c r="G301" s="46"/>
      <c r="H301" s="47"/>
      <c r="I301" s="48"/>
      <c r="J301" s="49"/>
      <c r="K301" s="49"/>
      <c r="L301" s="49"/>
      <c r="M301" s="49"/>
      <c r="N301" s="50"/>
      <c r="O301" s="51"/>
      <c r="P301" s="52"/>
      <c r="Q301" s="53"/>
      <c r="R301" s="53"/>
      <c r="S301" s="53"/>
      <c r="T301" s="53"/>
      <c r="U301" s="54"/>
      <c r="V301" s="55"/>
      <c r="W301" s="57"/>
      <c r="X301" s="57"/>
      <c r="Y301" s="57"/>
      <c r="Z301" s="57"/>
      <c r="AA301" s="57"/>
      <c r="AB301" s="551"/>
      <c r="AC301" s="536"/>
      <c r="AD301" s="488"/>
      <c r="AE301" s="59"/>
      <c r="AF301" s="59"/>
      <c r="AG301" s="263"/>
      <c r="AH301" s="60"/>
      <c r="AI301" s="55"/>
      <c r="AJ301" s="61"/>
      <c r="AK301" s="62"/>
      <c r="AL301" s="63"/>
      <c r="AM301" s="64"/>
      <c r="AN301" s="65"/>
      <c r="AO301" s="66"/>
    </row>
    <row r="302" spans="1:41" s="22" customFormat="1" ht="58.5" customHeight="1" x14ac:dyDescent="0.15">
      <c r="A302" s="43"/>
      <c r="B302" s="44"/>
      <c r="C302" s="80"/>
      <c r="D302" s="67"/>
      <c r="E302" s="220"/>
      <c r="F302" s="117"/>
      <c r="G302" s="46"/>
      <c r="H302" s="47"/>
      <c r="I302" s="48"/>
      <c r="J302" s="49"/>
      <c r="K302" s="49"/>
      <c r="L302" s="49"/>
      <c r="M302" s="49"/>
      <c r="N302" s="50"/>
      <c r="O302" s="51"/>
      <c r="P302" s="52"/>
      <c r="Q302" s="53"/>
      <c r="R302" s="53"/>
      <c r="S302" s="53"/>
      <c r="T302" s="53"/>
      <c r="U302" s="54"/>
      <c r="V302" s="55"/>
      <c r="W302" s="57"/>
      <c r="X302" s="57"/>
      <c r="Y302" s="57"/>
      <c r="Z302" s="57"/>
      <c r="AA302" s="57"/>
      <c r="AB302" s="551"/>
      <c r="AC302" s="536"/>
      <c r="AD302" s="488"/>
      <c r="AE302" s="59"/>
      <c r="AF302" s="59"/>
      <c r="AG302" s="263"/>
      <c r="AH302" s="60"/>
      <c r="AI302" s="55"/>
      <c r="AJ302" s="61"/>
      <c r="AK302" s="62"/>
      <c r="AL302" s="63"/>
      <c r="AM302" s="64"/>
      <c r="AN302" s="65"/>
      <c r="AO302" s="66"/>
    </row>
    <row r="303" spans="1:41" s="22" customFormat="1" ht="48" customHeight="1" x14ac:dyDescent="0.15">
      <c r="A303" s="43"/>
      <c r="B303" s="44"/>
      <c r="C303" s="80"/>
      <c r="D303" s="67"/>
      <c r="E303" s="220"/>
      <c r="F303" s="117"/>
      <c r="G303" s="46"/>
      <c r="H303" s="47"/>
      <c r="I303" s="48"/>
      <c r="J303" s="49"/>
      <c r="K303" s="49"/>
      <c r="L303" s="49"/>
      <c r="M303" s="49"/>
      <c r="N303" s="50"/>
      <c r="O303" s="51"/>
      <c r="P303" s="52"/>
      <c r="Q303" s="53"/>
      <c r="R303" s="53"/>
      <c r="S303" s="53"/>
      <c r="T303" s="53"/>
      <c r="U303" s="54"/>
      <c r="V303" s="55"/>
      <c r="W303" s="57"/>
      <c r="X303" s="57"/>
      <c r="Y303" s="57"/>
      <c r="Z303" s="57"/>
      <c r="AA303" s="57"/>
      <c r="AB303" s="551"/>
      <c r="AC303" s="536"/>
      <c r="AD303" s="488"/>
      <c r="AE303" s="59"/>
      <c r="AF303" s="59"/>
      <c r="AG303" s="263"/>
      <c r="AH303" s="60"/>
      <c r="AI303" s="55"/>
      <c r="AJ303" s="61"/>
      <c r="AK303" s="62"/>
      <c r="AL303" s="63"/>
      <c r="AM303" s="64"/>
      <c r="AN303" s="65"/>
      <c r="AO303" s="66"/>
    </row>
    <row r="304" spans="1:41" s="22" customFormat="1" ht="48" customHeight="1" x14ac:dyDescent="0.15">
      <c r="A304" s="43"/>
      <c r="B304" s="44"/>
      <c r="C304" s="80"/>
      <c r="D304" s="67"/>
      <c r="E304" s="220"/>
      <c r="F304" s="117"/>
      <c r="G304" s="46"/>
      <c r="H304" s="47"/>
      <c r="I304" s="48"/>
      <c r="J304" s="49"/>
      <c r="K304" s="49"/>
      <c r="L304" s="49"/>
      <c r="M304" s="49"/>
      <c r="N304" s="50"/>
      <c r="O304" s="51"/>
      <c r="P304" s="52"/>
      <c r="Q304" s="53"/>
      <c r="R304" s="53"/>
      <c r="S304" s="53"/>
      <c r="T304" s="53"/>
      <c r="U304" s="54"/>
      <c r="V304" s="55"/>
      <c r="W304" s="57"/>
      <c r="X304" s="57"/>
      <c r="Y304" s="57"/>
      <c r="Z304" s="57"/>
      <c r="AA304" s="57"/>
      <c r="AB304" s="551"/>
      <c r="AC304" s="536"/>
      <c r="AD304" s="488"/>
      <c r="AE304" s="59"/>
      <c r="AF304" s="59"/>
      <c r="AG304" s="263"/>
      <c r="AH304" s="60"/>
      <c r="AI304" s="55"/>
      <c r="AJ304" s="61"/>
      <c r="AK304" s="62"/>
      <c r="AL304" s="63"/>
      <c r="AM304" s="64"/>
      <c r="AN304" s="65"/>
      <c r="AO304" s="66"/>
    </row>
    <row r="305" spans="1:41" s="22" customFormat="1" ht="48" customHeight="1" x14ac:dyDescent="0.15">
      <c r="A305" s="43"/>
      <c r="B305" s="44"/>
      <c r="C305" s="80"/>
      <c r="D305" s="67"/>
      <c r="E305" s="220"/>
      <c r="F305" s="117"/>
      <c r="G305" s="46"/>
      <c r="H305" s="47"/>
      <c r="I305" s="48"/>
      <c r="J305" s="49"/>
      <c r="K305" s="49"/>
      <c r="L305" s="49"/>
      <c r="M305" s="49"/>
      <c r="N305" s="50"/>
      <c r="O305" s="51"/>
      <c r="P305" s="52"/>
      <c r="Q305" s="53"/>
      <c r="R305" s="53"/>
      <c r="S305" s="53"/>
      <c r="T305" s="53"/>
      <c r="U305" s="54"/>
      <c r="V305" s="55"/>
      <c r="W305" s="57"/>
      <c r="X305" s="57"/>
      <c r="Y305" s="57"/>
      <c r="Z305" s="57"/>
      <c r="AA305" s="57"/>
      <c r="AB305" s="551"/>
      <c r="AC305" s="536"/>
      <c r="AD305" s="488"/>
      <c r="AE305" s="59"/>
      <c r="AF305" s="59"/>
      <c r="AG305" s="263"/>
      <c r="AH305" s="60"/>
      <c r="AI305" s="55"/>
      <c r="AJ305" s="61"/>
      <c r="AK305" s="62"/>
      <c r="AL305" s="63"/>
      <c r="AM305" s="64"/>
      <c r="AN305" s="65"/>
      <c r="AO305" s="66"/>
    </row>
    <row r="306" spans="1:41" s="22" customFormat="1" ht="48" customHeight="1" x14ac:dyDescent="0.15">
      <c r="A306" s="43"/>
      <c r="B306" s="44"/>
      <c r="C306" s="80"/>
      <c r="D306" s="67"/>
      <c r="E306" s="220"/>
      <c r="F306" s="117"/>
      <c r="G306" s="46"/>
      <c r="H306" s="47"/>
      <c r="I306" s="48"/>
      <c r="J306" s="49"/>
      <c r="K306" s="49"/>
      <c r="L306" s="49"/>
      <c r="M306" s="49"/>
      <c r="N306" s="50"/>
      <c r="O306" s="51"/>
      <c r="P306" s="52"/>
      <c r="Q306" s="53"/>
      <c r="R306" s="53"/>
      <c r="S306" s="53"/>
      <c r="T306" s="53"/>
      <c r="U306" s="54"/>
      <c r="V306" s="55"/>
      <c r="W306" s="57"/>
      <c r="X306" s="57"/>
      <c r="Y306" s="57"/>
      <c r="Z306" s="57"/>
      <c r="AA306" s="57"/>
      <c r="AB306" s="551"/>
      <c r="AC306" s="536"/>
      <c r="AD306" s="488"/>
      <c r="AE306" s="59"/>
      <c r="AF306" s="59"/>
      <c r="AG306" s="263"/>
      <c r="AH306" s="60"/>
      <c r="AI306" s="55"/>
      <c r="AJ306" s="61"/>
      <c r="AK306" s="62"/>
      <c r="AL306" s="63"/>
      <c r="AM306" s="64"/>
      <c r="AN306" s="65"/>
      <c r="AO306" s="66"/>
    </row>
    <row r="307" spans="1:41" s="22" customFormat="1" ht="68.25" customHeight="1" x14ac:dyDescent="0.15">
      <c r="A307" s="43"/>
      <c r="B307" s="44"/>
      <c r="C307" s="80"/>
      <c r="D307" s="67"/>
      <c r="E307" s="220"/>
      <c r="F307" s="117"/>
      <c r="G307" s="46"/>
      <c r="H307" s="47"/>
      <c r="I307" s="48"/>
      <c r="J307" s="49"/>
      <c r="K307" s="49"/>
      <c r="L307" s="49"/>
      <c r="M307" s="49"/>
      <c r="N307" s="50"/>
      <c r="O307" s="51"/>
      <c r="P307" s="52"/>
      <c r="Q307" s="53"/>
      <c r="R307" s="53"/>
      <c r="S307" s="53"/>
      <c r="T307" s="53"/>
      <c r="U307" s="54"/>
      <c r="V307" s="55"/>
      <c r="W307" s="57"/>
      <c r="X307" s="57"/>
      <c r="Y307" s="57"/>
      <c r="Z307" s="57"/>
      <c r="AA307" s="57"/>
      <c r="AB307" s="551"/>
      <c r="AC307" s="536"/>
      <c r="AD307" s="488"/>
      <c r="AE307" s="59"/>
      <c r="AF307" s="59"/>
      <c r="AG307" s="263"/>
      <c r="AH307" s="60"/>
      <c r="AI307" s="55"/>
      <c r="AJ307" s="61"/>
      <c r="AK307" s="62"/>
      <c r="AL307" s="63"/>
      <c r="AM307" s="64"/>
      <c r="AN307" s="65"/>
      <c r="AO307" s="66"/>
    </row>
    <row r="308" spans="1:41" s="22" customFormat="1" ht="42" customHeight="1" x14ac:dyDescent="0.15">
      <c r="A308" s="43"/>
      <c r="B308" s="44"/>
      <c r="C308" s="80"/>
      <c r="D308" s="67"/>
      <c r="E308" s="220"/>
      <c r="F308" s="117"/>
      <c r="G308" s="46"/>
      <c r="H308" s="47"/>
      <c r="I308" s="48"/>
      <c r="J308" s="49"/>
      <c r="K308" s="49"/>
      <c r="L308" s="49"/>
      <c r="M308" s="49"/>
      <c r="N308" s="50"/>
      <c r="O308" s="51"/>
      <c r="P308" s="52"/>
      <c r="Q308" s="53"/>
      <c r="R308" s="53"/>
      <c r="S308" s="53"/>
      <c r="T308" s="53"/>
      <c r="U308" s="54"/>
      <c r="V308" s="55"/>
      <c r="W308" s="57"/>
      <c r="X308" s="57"/>
      <c r="Y308" s="57"/>
      <c r="Z308" s="57"/>
      <c r="AA308" s="57"/>
      <c r="AB308" s="551"/>
      <c r="AC308" s="536"/>
      <c r="AD308" s="488"/>
      <c r="AE308" s="59"/>
      <c r="AF308" s="59"/>
      <c r="AG308" s="263"/>
      <c r="AH308" s="60"/>
      <c r="AI308" s="55"/>
      <c r="AJ308" s="61"/>
      <c r="AK308" s="62"/>
      <c r="AL308" s="63"/>
      <c r="AM308" s="64"/>
      <c r="AN308" s="65"/>
      <c r="AO308" s="66"/>
    </row>
    <row r="309" spans="1:41" s="22" customFormat="1" ht="48.75" customHeight="1" x14ac:dyDescent="0.15">
      <c r="A309" s="43"/>
      <c r="B309" s="44"/>
      <c r="C309" s="80"/>
      <c r="D309" s="67"/>
      <c r="E309" s="220"/>
      <c r="F309" s="117"/>
      <c r="G309" s="46"/>
      <c r="H309" s="47"/>
      <c r="I309" s="48"/>
      <c r="J309" s="49"/>
      <c r="K309" s="49"/>
      <c r="L309" s="49"/>
      <c r="M309" s="49"/>
      <c r="N309" s="50"/>
      <c r="O309" s="51"/>
      <c r="P309" s="52"/>
      <c r="Q309" s="53"/>
      <c r="R309" s="53"/>
      <c r="S309" s="53"/>
      <c r="T309" s="53"/>
      <c r="U309" s="54"/>
      <c r="V309" s="55"/>
      <c r="W309" s="57"/>
      <c r="X309" s="57"/>
      <c r="Y309" s="57"/>
      <c r="Z309" s="57"/>
      <c r="AA309" s="57"/>
      <c r="AB309" s="551"/>
      <c r="AC309" s="536"/>
      <c r="AD309" s="488"/>
      <c r="AE309" s="59"/>
      <c r="AF309" s="59"/>
      <c r="AG309" s="263"/>
      <c r="AH309" s="60"/>
      <c r="AI309" s="55"/>
      <c r="AJ309" s="61"/>
      <c r="AK309" s="62"/>
      <c r="AL309" s="63"/>
      <c r="AM309" s="64"/>
      <c r="AN309" s="65"/>
      <c r="AO309" s="66"/>
    </row>
    <row r="310" spans="1:41" s="22" customFormat="1" ht="48" customHeight="1" x14ac:dyDescent="0.15">
      <c r="A310" s="43"/>
      <c r="B310" s="44"/>
      <c r="C310" s="80"/>
      <c r="D310" s="67"/>
      <c r="E310" s="220"/>
      <c r="F310" s="117"/>
      <c r="G310" s="46"/>
      <c r="H310" s="47"/>
      <c r="I310" s="48"/>
      <c r="J310" s="49"/>
      <c r="K310" s="49"/>
      <c r="L310" s="49"/>
      <c r="M310" s="49"/>
      <c r="N310" s="50"/>
      <c r="O310" s="51"/>
      <c r="P310" s="52"/>
      <c r="Q310" s="53"/>
      <c r="R310" s="53"/>
      <c r="S310" s="53"/>
      <c r="T310" s="53"/>
      <c r="U310" s="54"/>
      <c r="V310" s="55"/>
      <c r="W310" s="57"/>
      <c r="X310" s="57"/>
      <c r="Y310" s="57"/>
      <c r="Z310" s="57"/>
      <c r="AA310" s="57"/>
      <c r="AB310" s="551"/>
      <c r="AC310" s="536"/>
      <c r="AD310" s="488"/>
      <c r="AE310" s="59"/>
      <c r="AF310" s="59"/>
      <c r="AG310" s="263"/>
      <c r="AH310" s="60"/>
      <c r="AI310" s="55"/>
      <c r="AJ310" s="61"/>
      <c r="AK310" s="62"/>
      <c r="AL310" s="63"/>
      <c r="AM310" s="64"/>
      <c r="AN310" s="65"/>
      <c r="AO310" s="66"/>
    </row>
    <row r="311" spans="1:41" s="22" customFormat="1" ht="48" customHeight="1" x14ac:dyDescent="0.15">
      <c r="A311" s="43"/>
      <c r="B311" s="44"/>
      <c r="C311" s="80"/>
      <c r="D311" s="67"/>
      <c r="E311" s="220"/>
      <c r="F311" s="117"/>
      <c r="G311" s="46"/>
      <c r="H311" s="47"/>
      <c r="I311" s="48"/>
      <c r="J311" s="49"/>
      <c r="K311" s="49"/>
      <c r="L311" s="49"/>
      <c r="M311" s="49"/>
      <c r="N311" s="50"/>
      <c r="O311" s="51"/>
      <c r="P311" s="52"/>
      <c r="Q311" s="53"/>
      <c r="R311" s="53"/>
      <c r="S311" s="53"/>
      <c r="T311" s="53"/>
      <c r="U311" s="54"/>
      <c r="V311" s="55"/>
      <c r="W311" s="57"/>
      <c r="X311" s="57"/>
      <c r="Y311" s="57"/>
      <c r="Z311" s="57"/>
      <c r="AA311" s="57"/>
      <c r="AB311" s="551"/>
      <c r="AC311" s="536"/>
      <c r="AD311" s="488"/>
      <c r="AE311" s="59"/>
      <c r="AF311" s="59"/>
      <c r="AG311" s="263"/>
      <c r="AH311" s="60"/>
      <c r="AI311" s="55"/>
      <c r="AJ311" s="61"/>
      <c r="AK311" s="62"/>
      <c r="AL311" s="63"/>
      <c r="AM311" s="64"/>
      <c r="AN311" s="65"/>
      <c r="AO311" s="66"/>
    </row>
    <row r="312" spans="1:41" s="22" customFormat="1" ht="48" customHeight="1" x14ac:dyDescent="0.15">
      <c r="A312" s="43"/>
      <c r="B312" s="44"/>
      <c r="C312" s="80"/>
      <c r="D312" s="67"/>
      <c r="E312" s="220"/>
      <c r="F312" s="117"/>
      <c r="G312" s="46"/>
      <c r="H312" s="47"/>
      <c r="I312" s="48"/>
      <c r="J312" s="49"/>
      <c r="K312" s="49"/>
      <c r="L312" s="49"/>
      <c r="M312" s="49"/>
      <c r="N312" s="50"/>
      <c r="O312" s="51"/>
      <c r="P312" s="52"/>
      <c r="Q312" s="53"/>
      <c r="R312" s="53"/>
      <c r="S312" s="53"/>
      <c r="T312" s="53"/>
      <c r="U312" s="54"/>
      <c r="V312" s="55"/>
      <c r="W312" s="57"/>
      <c r="X312" s="57"/>
      <c r="Y312" s="57"/>
      <c r="Z312" s="57"/>
      <c r="AA312" s="57"/>
      <c r="AB312" s="551"/>
      <c r="AC312" s="536"/>
      <c r="AD312" s="488"/>
      <c r="AE312" s="59"/>
      <c r="AF312" s="59"/>
      <c r="AG312" s="263"/>
      <c r="AH312" s="60"/>
      <c r="AI312" s="55"/>
      <c r="AJ312" s="61"/>
      <c r="AK312" s="62"/>
      <c r="AL312" s="63"/>
      <c r="AM312" s="64"/>
      <c r="AN312" s="65"/>
      <c r="AO312" s="66"/>
    </row>
    <row r="313" spans="1:41" s="22" customFormat="1" ht="58.5" customHeight="1" x14ac:dyDescent="0.15">
      <c r="A313" s="43"/>
      <c r="B313" s="44"/>
      <c r="C313" s="80"/>
      <c r="D313" s="67"/>
      <c r="E313" s="220"/>
      <c r="F313" s="117"/>
      <c r="G313" s="46"/>
      <c r="H313" s="47"/>
      <c r="I313" s="48"/>
      <c r="J313" s="49"/>
      <c r="K313" s="49"/>
      <c r="L313" s="49"/>
      <c r="M313" s="49"/>
      <c r="N313" s="50"/>
      <c r="O313" s="51"/>
      <c r="P313" s="52"/>
      <c r="Q313" s="53"/>
      <c r="R313" s="53"/>
      <c r="S313" s="53"/>
      <c r="T313" s="53"/>
      <c r="U313" s="54"/>
      <c r="V313" s="55"/>
      <c r="W313" s="57"/>
      <c r="X313" s="57"/>
      <c r="Y313" s="57"/>
      <c r="Z313" s="57"/>
      <c r="AA313" s="57"/>
      <c r="AB313" s="551"/>
      <c r="AC313" s="536"/>
      <c r="AD313" s="488"/>
      <c r="AE313" s="59"/>
      <c r="AF313" s="59"/>
      <c r="AG313" s="263"/>
      <c r="AH313" s="60"/>
      <c r="AI313" s="55"/>
      <c r="AJ313" s="61"/>
      <c r="AK313" s="62"/>
      <c r="AL313" s="63"/>
      <c r="AM313" s="64"/>
      <c r="AN313" s="65"/>
      <c r="AO313" s="66"/>
    </row>
    <row r="314" spans="1:41" s="22" customFormat="1" ht="58.5" customHeight="1" x14ac:dyDescent="0.15">
      <c r="A314" s="43"/>
      <c r="B314" s="44"/>
      <c r="C314" s="80"/>
      <c r="D314" s="67"/>
      <c r="E314" s="220"/>
      <c r="F314" s="117"/>
      <c r="G314" s="46"/>
      <c r="H314" s="47"/>
      <c r="I314" s="48"/>
      <c r="J314" s="49"/>
      <c r="K314" s="49"/>
      <c r="L314" s="49"/>
      <c r="M314" s="49"/>
      <c r="N314" s="50"/>
      <c r="O314" s="51"/>
      <c r="P314" s="52"/>
      <c r="Q314" s="53"/>
      <c r="R314" s="53"/>
      <c r="S314" s="53"/>
      <c r="T314" s="53"/>
      <c r="U314" s="54"/>
      <c r="V314" s="55"/>
      <c r="W314" s="57"/>
      <c r="X314" s="57"/>
      <c r="Y314" s="57"/>
      <c r="Z314" s="57"/>
      <c r="AA314" s="57"/>
      <c r="AB314" s="551"/>
      <c r="AC314" s="536"/>
      <c r="AD314" s="488"/>
      <c r="AE314" s="59"/>
      <c r="AF314" s="59"/>
      <c r="AG314" s="263"/>
      <c r="AH314" s="60"/>
      <c r="AI314" s="55"/>
      <c r="AJ314" s="61"/>
      <c r="AK314" s="62"/>
      <c r="AL314" s="63"/>
      <c r="AM314" s="64"/>
      <c r="AN314" s="65"/>
      <c r="AO314" s="66"/>
    </row>
    <row r="315" spans="1:41" s="22" customFormat="1" ht="46.5" customHeight="1" x14ac:dyDescent="0.15">
      <c r="A315" s="43"/>
      <c r="B315" s="44"/>
      <c r="C315" s="80"/>
      <c r="D315" s="67"/>
      <c r="E315" s="220"/>
      <c r="F315" s="117"/>
      <c r="G315" s="46"/>
      <c r="H315" s="47"/>
      <c r="I315" s="48"/>
      <c r="J315" s="49"/>
      <c r="K315" s="49"/>
      <c r="L315" s="49"/>
      <c r="M315" s="49"/>
      <c r="N315" s="50"/>
      <c r="O315" s="51"/>
      <c r="P315" s="52"/>
      <c r="Q315" s="53"/>
      <c r="R315" s="53"/>
      <c r="S315" s="53"/>
      <c r="T315" s="53"/>
      <c r="U315" s="54"/>
      <c r="V315" s="55"/>
      <c r="W315" s="57"/>
      <c r="X315" s="57"/>
      <c r="Y315" s="57"/>
      <c r="Z315" s="57"/>
      <c r="AA315" s="57"/>
      <c r="AB315" s="551"/>
      <c r="AC315" s="536"/>
      <c r="AD315" s="488"/>
      <c r="AE315" s="59"/>
      <c r="AF315" s="59"/>
      <c r="AG315" s="263"/>
      <c r="AH315" s="60"/>
      <c r="AI315" s="55"/>
      <c r="AJ315" s="61"/>
      <c r="AK315" s="62"/>
      <c r="AL315" s="63"/>
      <c r="AM315" s="64"/>
      <c r="AN315" s="65"/>
      <c r="AO315" s="66"/>
    </row>
    <row r="316" spans="1:41" s="22" customFormat="1" ht="48" customHeight="1" x14ac:dyDescent="0.15">
      <c r="A316" s="43"/>
      <c r="B316" s="44"/>
      <c r="C316" s="80"/>
      <c r="D316" s="67"/>
      <c r="E316" s="220"/>
      <c r="F316" s="117"/>
      <c r="G316" s="46"/>
      <c r="H316" s="47"/>
      <c r="I316" s="48"/>
      <c r="J316" s="49"/>
      <c r="K316" s="49"/>
      <c r="L316" s="49"/>
      <c r="M316" s="49"/>
      <c r="N316" s="50"/>
      <c r="O316" s="51"/>
      <c r="P316" s="52"/>
      <c r="Q316" s="53"/>
      <c r="R316" s="53"/>
      <c r="S316" s="53"/>
      <c r="T316" s="53"/>
      <c r="U316" s="54"/>
      <c r="V316" s="55"/>
      <c r="W316" s="57"/>
      <c r="X316" s="57"/>
      <c r="Y316" s="57"/>
      <c r="Z316" s="57"/>
      <c r="AA316" s="57"/>
      <c r="AB316" s="551"/>
      <c r="AC316" s="536"/>
      <c r="AD316" s="488"/>
      <c r="AE316" s="59"/>
      <c r="AF316" s="59"/>
      <c r="AG316" s="263"/>
      <c r="AH316" s="60"/>
      <c r="AI316" s="55"/>
      <c r="AJ316" s="61"/>
      <c r="AK316" s="62"/>
      <c r="AL316" s="63"/>
      <c r="AM316" s="64"/>
      <c r="AN316" s="65"/>
      <c r="AO316" s="66"/>
    </row>
    <row r="317" spans="1:41" s="22" customFormat="1" ht="48" customHeight="1" x14ac:dyDescent="0.15">
      <c r="A317" s="43"/>
      <c r="B317" s="44"/>
      <c r="C317" s="80"/>
      <c r="D317" s="67"/>
      <c r="E317" s="220"/>
      <c r="F317" s="117"/>
      <c r="G317" s="46"/>
      <c r="H317" s="47"/>
      <c r="I317" s="48"/>
      <c r="J317" s="49"/>
      <c r="K317" s="49"/>
      <c r="L317" s="49"/>
      <c r="M317" s="49"/>
      <c r="N317" s="50"/>
      <c r="O317" s="51"/>
      <c r="P317" s="52"/>
      <c r="Q317" s="53"/>
      <c r="R317" s="53"/>
      <c r="S317" s="53"/>
      <c r="T317" s="53"/>
      <c r="U317" s="54"/>
      <c r="V317" s="55"/>
      <c r="W317" s="57"/>
      <c r="X317" s="57"/>
      <c r="Y317" s="57"/>
      <c r="Z317" s="57"/>
      <c r="AA317" s="57"/>
      <c r="AB317" s="551"/>
      <c r="AC317" s="536"/>
      <c r="AD317" s="488"/>
      <c r="AE317" s="59"/>
      <c r="AF317" s="59"/>
      <c r="AG317" s="263"/>
      <c r="AH317" s="60"/>
      <c r="AI317" s="55"/>
      <c r="AJ317" s="61"/>
      <c r="AK317" s="62"/>
      <c r="AL317" s="63"/>
      <c r="AM317" s="64"/>
      <c r="AN317" s="65"/>
      <c r="AO317" s="66"/>
    </row>
    <row r="318" spans="1:41" s="22" customFormat="1" ht="48" customHeight="1" x14ac:dyDescent="0.15">
      <c r="A318" s="43"/>
      <c r="B318" s="44"/>
      <c r="C318" s="80"/>
      <c r="D318" s="67"/>
      <c r="E318" s="220"/>
      <c r="F318" s="117"/>
      <c r="G318" s="46"/>
      <c r="H318" s="47"/>
      <c r="I318" s="48"/>
      <c r="J318" s="49"/>
      <c r="K318" s="49"/>
      <c r="L318" s="49"/>
      <c r="M318" s="49"/>
      <c r="N318" s="50"/>
      <c r="O318" s="51"/>
      <c r="P318" s="52"/>
      <c r="Q318" s="53"/>
      <c r="R318" s="53"/>
      <c r="S318" s="53"/>
      <c r="T318" s="53"/>
      <c r="U318" s="54"/>
      <c r="V318" s="55"/>
      <c r="W318" s="57"/>
      <c r="X318" s="57"/>
      <c r="Y318" s="57"/>
      <c r="Z318" s="57"/>
      <c r="AA318" s="57"/>
      <c r="AB318" s="551"/>
      <c r="AC318" s="536"/>
      <c r="AD318" s="488"/>
      <c r="AE318" s="59"/>
      <c r="AF318" s="59"/>
      <c r="AG318" s="263"/>
      <c r="AH318" s="60"/>
      <c r="AI318" s="55"/>
      <c r="AJ318" s="61"/>
      <c r="AK318" s="62"/>
      <c r="AL318" s="63"/>
      <c r="AM318" s="64"/>
      <c r="AN318" s="65"/>
      <c r="AO318" s="66"/>
    </row>
    <row r="319" spans="1:41" s="22" customFormat="1" ht="48" customHeight="1" x14ac:dyDescent="0.15">
      <c r="A319" s="43"/>
      <c r="B319" s="44"/>
      <c r="C319" s="80"/>
      <c r="D319" s="67"/>
      <c r="E319" s="220"/>
      <c r="F319" s="117"/>
      <c r="G319" s="46"/>
      <c r="H319" s="47"/>
      <c r="I319" s="48"/>
      <c r="J319" s="49"/>
      <c r="K319" s="49"/>
      <c r="L319" s="49"/>
      <c r="M319" s="49"/>
      <c r="N319" s="50"/>
      <c r="O319" s="51"/>
      <c r="P319" s="52"/>
      <c r="Q319" s="53"/>
      <c r="R319" s="53"/>
      <c r="S319" s="53"/>
      <c r="T319" s="53"/>
      <c r="U319" s="54"/>
      <c r="V319" s="55"/>
      <c r="W319" s="57"/>
      <c r="X319" s="57"/>
      <c r="Y319" s="57"/>
      <c r="Z319" s="57"/>
      <c r="AA319" s="57"/>
      <c r="AB319" s="551"/>
      <c r="AC319" s="536"/>
      <c r="AD319" s="488"/>
      <c r="AE319" s="59"/>
      <c r="AF319" s="59"/>
      <c r="AG319" s="263"/>
      <c r="AH319" s="60"/>
      <c r="AI319" s="55"/>
      <c r="AJ319" s="61"/>
      <c r="AK319" s="62"/>
      <c r="AL319" s="63"/>
      <c r="AM319" s="64"/>
      <c r="AN319" s="65"/>
      <c r="AO319" s="66"/>
    </row>
    <row r="320" spans="1:41" s="22" customFormat="1" ht="48" customHeight="1" x14ac:dyDescent="0.15">
      <c r="A320" s="43"/>
      <c r="B320" s="44"/>
      <c r="C320" s="80"/>
      <c r="D320" s="67"/>
      <c r="E320" s="220"/>
      <c r="F320" s="117"/>
      <c r="G320" s="46"/>
      <c r="H320" s="47"/>
      <c r="I320" s="48"/>
      <c r="J320" s="49"/>
      <c r="K320" s="49"/>
      <c r="L320" s="49"/>
      <c r="M320" s="49"/>
      <c r="N320" s="50"/>
      <c r="O320" s="51"/>
      <c r="P320" s="52"/>
      <c r="Q320" s="53"/>
      <c r="R320" s="53"/>
      <c r="S320" s="53"/>
      <c r="T320" s="53"/>
      <c r="U320" s="54"/>
      <c r="V320" s="55"/>
      <c r="W320" s="57"/>
      <c r="X320" s="57"/>
      <c r="Y320" s="57"/>
      <c r="Z320" s="57"/>
      <c r="AA320" s="57"/>
      <c r="AB320" s="551"/>
      <c r="AC320" s="536"/>
      <c r="AD320" s="488"/>
      <c r="AE320" s="59"/>
      <c r="AF320" s="59"/>
      <c r="AG320" s="263"/>
      <c r="AH320" s="60"/>
      <c r="AI320" s="55"/>
      <c r="AJ320" s="61"/>
      <c r="AK320" s="62"/>
      <c r="AL320" s="63"/>
      <c r="AM320" s="64"/>
      <c r="AN320" s="65"/>
      <c r="AO320" s="66"/>
    </row>
    <row r="321" spans="1:41" s="22" customFormat="1" ht="58.5" customHeight="1" x14ac:dyDescent="0.15">
      <c r="A321" s="43"/>
      <c r="B321" s="44"/>
      <c r="C321" s="80"/>
      <c r="D321" s="67"/>
      <c r="E321" s="220"/>
      <c r="F321" s="117"/>
      <c r="G321" s="46"/>
      <c r="H321" s="47"/>
      <c r="I321" s="48"/>
      <c r="J321" s="49"/>
      <c r="K321" s="49"/>
      <c r="L321" s="49"/>
      <c r="M321" s="49"/>
      <c r="N321" s="50"/>
      <c r="O321" s="51"/>
      <c r="P321" s="52"/>
      <c r="Q321" s="53"/>
      <c r="R321" s="53"/>
      <c r="S321" s="53"/>
      <c r="T321" s="53"/>
      <c r="U321" s="54"/>
      <c r="V321" s="55"/>
      <c r="W321" s="57"/>
      <c r="X321" s="57"/>
      <c r="Y321" s="57"/>
      <c r="Z321" s="57"/>
      <c r="AA321" s="57"/>
      <c r="AB321" s="551"/>
      <c r="AC321" s="536"/>
      <c r="AD321" s="488"/>
      <c r="AE321" s="59"/>
      <c r="AF321" s="59"/>
      <c r="AG321" s="263"/>
      <c r="AH321" s="60"/>
      <c r="AI321" s="55"/>
      <c r="AJ321" s="61"/>
      <c r="AK321" s="62"/>
      <c r="AL321" s="63"/>
      <c r="AM321" s="64"/>
      <c r="AN321" s="65"/>
      <c r="AO321" s="66"/>
    </row>
    <row r="322" spans="1:41" s="22" customFormat="1" ht="41.25" customHeight="1" x14ac:dyDescent="0.15">
      <c r="A322" s="43"/>
      <c r="B322" s="44"/>
      <c r="C322" s="80"/>
      <c r="D322" s="67"/>
      <c r="E322" s="220"/>
      <c r="F322" s="117"/>
      <c r="G322" s="46"/>
      <c r="H322" s="47"/>
      <c r="I322" s="48"/>
      <c r="J322" s="49"/>
      <c r="K322" s="49"/>
      <c r="L322" s="49"/>
      <c r="M322" s="49"/>
      <c r="N322" s="50"/>
      <c r="O322" s="51"/>
      <c r="P322" s="52"/>
      <c r="Q322" s="53"/>
      <c r="R322" s="53"/>
      <c r="S322" s="53"/>
      <c r="T322" s="53"/>
      <c r="U322" s="54"/>
      <c r="V322" s="55"/>
      <c r="W322" s="57"/>
      <c r="X322" s="57"/>
      <c r="Y322" s="57"/>
      <c r="Z322" s="57"/>
      <c r="AA322" s="57"/>
      <c r="AB322" s="551"/>
      <c r="AC322" s="536"/>
      <c r="AD322" s="488"/>
      <c r="AE322" s="59"/>
      <c r="AF322" s="59"/>
      <c r="AG322" s="263"/>
      <c r="AH322" s="60"/>
      <c r="AI322" s="55"/>
      <c r="AJ322" s="61"/>
      <c r="AK322" s="62"/>
      <c r="AL322" s="63"/>
      <c r="AM322" s="64"/>
      <c r="AN322" s="65"/>
      <c r="AO322" s="66"/>
    </row>
    <row r="323" spans="1:41" s="22" customFormat="1" ht="41.25" customHeight="1" x14ac:dyDescent="0.15">
      <c r="A323" s="43"/>
      <c r="B323" s="44"/>
      <c r="C323" s="80"/>
      <c r="D323" s="67"/>
      <c r="E323" s="220"/>
      <c r="F323" s="117"/>
      <c r="G323" s="46"/>
      <c r="H323" s="47"/>
      <c r="I323" s="48"/>
      <c r="J323" s="49"/>
      <c r="K323" s="49"/>
      <c r="L323" s="49"/>
      <c r="M323" s="49"/>
      <c r="N323" s="50"/>
      <c r="O323" s="51"/>
      <c r="P323" s="52"/>
      <c r="Q323" s="53"/>
      <c r="R323" s="53"/>
      <c r="S323" s="53"/>
      <c r="T323" s="53"/>
      <c r="U323" s="54"/>
      <c r="V323" s="55"/>
      <c r="W323" s="57"/>
      <c r="X323" s="57"/>
      <c r="Y323" s="57"/>
      <c r="Z323" s="57"/>
      <c r="AA323" s="57"/>
      <c r="AB323" s="551"/>
      <c r="AC323" s="536"/>
      <c r="AD323" s="488"/>
      <c r="AE323" s="59"/>
      <c r="AF323" s="59"/>
      <c r="AG323" s="263"/>
      <c r="AH323" s="60"/>
      <c r="AI323" s="55"/>
      <c r="AJ323" s="61"/>
      <c r="AK323" s="62"/>
      <c r="AL323" s="63"/>
      <c r="AM323" s="64"/>
      <c r="AN323" s="65"/>
      <c r="AO323" s="66"/>
    </row>
    <row r="324" spans="1:41" s="22" customFormat="1" ht="66.75" customHeight="1" x14ac:dyDescent="0.15">
      <c r="A324" s="43"/>
      <c r="B324" s="44"/>
      <c r="C324" s="80"/>
      <c r="D324" s="67"/>
      <c r="E324" s="220"/>
      <c r="F324" s="117"/>
      <c r="G324" s="46"/>
      <c r="H324" s="47"/>
      <c r="I324" s="48"/>
      <c r="J324" s="49"/>
      <c r="K324" s="49"/>
      <c r="L324" s="49"/>
      <c r="M324" s="49"/>
      <c r="N324" s="50"/>
      <c r="O324" s="51"/>
      <c r="P324" s="52"/>
      <c r="Q324" s="53"/>
      <c r="R324" s="53"/>
      <c r="S324" s="53"/>
      <c r="T324" s="53"/>
      <c r="U324" s="54"/>
      <c r="V324" s="55"/>
      <c r="W324" s="57"/>
      <c r="X324" s="57"/>
      <c r="Y324" s="57"/>
      <c r="Z324" s="57"/>
      <c r="AA324" s="57"/>
      <c r="AB324" s="551"/>
      <c r="AC324" s="536"/>
      <c r="AD324" s="488"/>
      <c r="AE324" s="59"/>
      <c r="AF324" s="59"/>
      <c r="AG324" s="263"/>
      <c r="AH324" s="60"/>
      <c r="AI324" s="55"/>
      <c r="AJ324" s="61"/>
      <c r="AK324" s="62"/>
      <c r="AL324" s="63"/>
      <c r="AM324" s="64"/>
      <c r="AN324" s="65"/>
      <c r="AO324" s="66"/>
    </row>
    <row r="325" spans="1:41" s="22" customFormat="1" ht="48" customHeight="1" x14ac:dyDescent="0.15">
      <c r="A325" s="43"/>
      <c r="B325" s="44"/>
      <c r="C325" s="80"/>
      <c r="D325" s="67"/>
      <c r="E325" s="220"/>
      <c r="F325" s="117"/>
      <c r="G325" s="46"/>
      <c r="H325" s="47"/>
      <c r="I325" s="48"/>
      <c r="J325" s="49"/>
      <c r="K325" s="49"/>
      <c r="L325" s="49"/>
      <c r="M325" s="49"/>
      <c r="N325" s="50"/>
      <c r="O325" s="51"/>
      <c r="P325" s="52"/>
      <c r="Q325" s="53"/>
      <c r="R325" s="53"/>
      <c r="S325" s="53"/>
      <c r="T325" s="53"/>
      <c r="U325" s="54"/>
      <c r="V325" s="55"/>
      <c r="W325" s="57"/>
      <c r="X325" s="57"/>
      <c r="Y325" s="57"/>
      <c r="Z325" s="57"/>
      <c r="AA325" s="57"/>
      <c r="AB325" s="551"/>
      <c r="AC325" s="536"/>
      <c r="AD325" s="488"/>
      <c r="AE325" s="59"/>
      <c r="AF325" s="59"/>
      <c r="AG325" s="263"/>
      <c r="AH325" s="60"/>
      <c r="AI325" s="55"/>
      <c r="AJ325" s="61"/>
      <c r="AK325" s="62"/>
      <c r="AL325" s="63"/>
      <c r="AM325" s="64"/>
      <c r="AN325" s="65"/>
      <c r="AO325" s="66"/>
    </row>
    <row r="326" spans="1:41" s="22" customFormat="1" ht="48" customHeight="1" x14ac:dyDescent="0.15">
      <c r="A326" s="43"/>
      <c r="B326" s="44"/>
      <c r="C326" s="80"/>
      <c r="D326" s="67"/>
      <c r="E326" s="220"/>
      <c r="F326" s="117"/>
      <c r="G326" s="46"/>
      <c r="H326" s="47"/>
      <c r="I326" s="48"/>
      <c r="J326" s="49"/>
      <c r="K326" s="49"/>
      <c r="L326" s="49"/>
      <c r="M326" s="49"/>
      <c r="N326" s="50"/>
      <c r="O326" s="51"/>
      <c r="P326" s="52"/>
      <c r="Q326" s="53"/>
      <c r="R326" s="53"/>
      <c r="S326" s="53"/>
      <c r="T326" s="53"/>
      <c r="U326" s="54"/>
      <c r="V326" s="55"/>
      <c r="W326" s="57"/>
      <c r="X326" s="57"/>
      <c r="Y326" s="57"/>
      <c r="Z326" s="57"/>
      <c r="AA326" s="57"/>
      <c r="AB326" s="551"/>
      <c r="AC326" s="536"/>
      <c r="AD326" s="488"/>
      <c r="AE326" s="59"/>
      <c r="AF326" s="59"/>
      <c r="AG326" s="263"/>
      <c r="AH326" s="60"/>
      <c r="AI326" s="55"/>
      <c r="AJ326" s="61"/>
      <c r="AK326" s="62"/>
      <c r="AL326" s="63"/>
      <c r="AM326" s="64"/>
      <c r="AN326" s="65"/>
      <c r="AO326" s="66"/>
    </row>
    <row r="327" spans="1:41" s="22" customFormat="1" ht="48" customHeight="1" x14ac:dyDescent="0.15">
      <c r="A327" s="43"/>
      <c r="B327" s="44"/>
      <c r="C327" s="80"/>
      <c r="D327" s="67"/>
      <c r="E327" s="220"/>
      <c r="F327" s="117"/>
      <c r="G327" s="46"/>
      <c r="H327" s="47"/>
      <c r="I327" s="48"/>
      <c r="J327" s="49"/>
      <c r="K327" s="49"/>
      <c r="L327" s="49"/>
      <c r="M327" s="49"/>
      <c r="N327" s="50"/>
      <c r="O327" s="51"/>
      <c r="P327" s="52"/>
      <c r="Q327" s="53"/>
      <c r="R327" s="53"/>
      <c r="S327" s="53"/>
      <c r="T327" s="53"/>
      <c r="U327" s="54"/>
      <c r="V327" s="55"/>
      <c r="W327" s="57"/>
      <c r="X327" s="57"/>
      <c r="Y327" s="57"/>
      <c r="Z327" s="57"/>
      <c r="AA327" s="57"/>
      <c r="AB327" s="551"/>
      <c r="AC327" s="536"/>
      <c r="AD327" s="488"/>
      <c r="AE327" s="59"/>
      <c r="AF327" s="59"/>
      <c r="AG327" s="263"/>
      <c r="AH327" s="60"/>
      <c r="AI327" s="55"/>
      <c r="AJ327" s="61"/>
      <c r="AK327" s="62"/>
      <c r="AL327" s="63"/>
      <c r="AM327" s="64"/>
      <c r="AN327" s="65"/>
      <c r="AO327" s="66"/>
    </row>
    <row r="328" spans="1:41" s="22" customFormat="1" ht="48" customHeight="1" x14ac:dyDescent="0.15">
      <c r="A328" s="43"/>
      <c r="B328" s="44"/>
      <c r="C328" s="80"/>
      <c r="D328" s="67"/>
      <c r="E328" s="220"/>
      <c r="F328" s="117"/>
      <c r="G328" s="46"/>
      <c r="H328" s="47"/>
      <c r="I328" s="48"/>
      <c r="J328" s="49"/>
      <c r="K328" s="49"/>
      <c r="L328" s="49"/>
      <c r="M328" s="49"/>
      <c r="N328" s="50"/>
      <c r="O328" s="51"/>
      <c r="P328" s="52"/>
      <c r="Q328" s="53"/>
      <c r="R328" s="53"/>
      <c r="S328" s="53"/>
      <c r="T328" s="53"/>
      <c r="U328" s="54"/>
      <c r="V328" s="55"/>
      <c r="W328" s="57"/>
      <c r="X328" s="57"/>
      <c r="Y328" s="57"/>
      <c r="Z328" s="57"/>
      <c r="AA328" s="57"/>
      <c r="AB328" s="551"/>
      <c r="AC328" s="536"/>
      <c r="AD328" s="488"/>
      <c r="AE328" s="59"/>
      <c r="AF328" s="59"/>
      <c r="AG328" s="263"/>
      <c r="AH328" s="60"/>
      <c r="AI328" s="55"/>
      <c r="AJ328" s="61"/>
      <c r="AK328" s="62"/>
      <c r="AL328" s="63"/>
      <c r="AM328" s="64"/>
      <c r="AN328" s="65"/>
      <c r="AO328" s="66"/>
    </row>
    <row r="329" spans="1:41" s="22" customFormat="1" ht="48" customHeight="1" x14ac:dyDescent="0.15">
      <c r="A329" s="43"/>
      <c r="B329" s="44"/>
      <c r="C329" s="80"/>
      <c r="D329" s="67"/>
      <c r="E329" s="220"/>
      <c r="F329" s="117"/>
      <c r="G329" s="46"/>
      <c r="H329" s="47"/>
      <c r="I329" s="48"/>
      <c r="J329" s="49"/>
      <c r="K329" s="49"/>
      <c r="L329" s="49"/>
      <c r="M329" s="49"/>
      <c r="N329" s="50"/>
      <c r="O329" s="51"/>
      <c r="P329" s="52"/>
      <c r="Q329" s="53"/>
      <c r="R329" s="53"/>
      <c r="S329" s="53"/>
      <c r="T329" s="53"/>
      <c r="U329" s="54"/>
      <c r="V329" s="55"/>
      <c r="W329" s="57"/>
      <c r="X329" s="57"/>
      <c r="Y329" s="57"/>
      <c r="Z329" s="57"/>
      <c r="AA329" s="57"/>
      <c r="AB329" s="551"/>
      <c r="AC329" s="536"/>
      <c r="AD329" s="488"/>
      <c r="AE329" s="59"/>
      <c r="AF329" s="59"/>
      <c r="AG329" s="263"/>
      <c r="AH329" s="60"/>
      <c r="AI329" s="55"/>
      <c r="AJ329" s="61"/>
      <c r="AK329" s="62"/>
      <c r="AL329" s="63"/>
      <c r="AM329" s="64"/>
      <c r="AN329" s="65"/>
      <c r="AO329" s="66"/>
    </row>
    <row r="330" spans="1:41" s="22" customFormat="1" ht="48" customHeight="1" x14ac:dyDescent="0.15">
      <c r="A330" s="43"/>
      <c r="B330" s="44"/>
      <c r="C330" s="80"/>
      <c r="D330" s="67"/>
      <c r="E330" s="220"/>
      <c r="F330" s="117"/>
      <c r="G330" s="46"/>
      <c r="H330" s="47"/>
      <c r="I330" s="48"/>
      <c r="J330" s="49"/>
      <c r="K330" s="49"/>
      <c r="L330" s="49"/>
      <c r="M330" s="49"/>
      <c r="N330" s="50"/>
      <c r="O330" s="51"/>
      <c r="P330" s="52"/>
      <c r="Q330" s="53"/>
      <c r="R330" s="53"/>
      <c r="S330" s="53"/>
      <c r="T330" s="53"/>
      <c r="U330" s="54"/>
      <c r="V330" s="55"/>
      <c r="W330" s="57"/>
      <c r="X330" s="57"/>
      <c r="Y330" s="57"/>
      <c r="Z330" s="57"/>
      <c r="AA330" s="57"/>
      <c r="AB330" s="551"/>
      <c r="AC330" s="536"/>
      <c r="AD330" s="488"/>
      <c r="AE330" s="59"/>
      <c r="AF330" s="59"/>
      <c r="AG330" s="263"/>
      <c r="AH330" s="60"/>
      <c r="AI330" s="55"/>
      <c r="AJ330" s="61"/>
      <c r="AK330" s="62"/>
      <c r="AL330" s="63"/>
      <c r="AM330" s="64"/>
      <c r="AN330" s="65"/>
      <c r="AO330" s="66"/>
    </row>
    <row r="331" spans="1:41" s="22" customFormat="1" ht="48" customHeight="1" x14ac:dyDescent="0.15">
      <c r="A331" s="43"/>
      <c r="B331" s="44"/>
      <c r="C331" s="80"/>
      <c r="D331" s="67"/>
      <c r="E331" s="220"/>
      <c r="F331" s="117"/>
      <c r="G331" s="46"/>
      <c r="H331" s="47"/>
      <c r="I331" s="48"/>
      <c r="J331" s="49"/>
      <c r="K331" s="49"/>
      <c r="L331" s="49"/>
      <c r="M331" s="49"/>
      <c r="N331" s="50"/>
      <c r="O331" s="51"/>
      <c r="P331" s="52"/>
      <c r="Q331" s="53"/>
      <c r="R331" s="53"/>
      <c r="S331" s="53"/>
      <c r="T331" s="53"/>
      <c r="U331" s="54"/>
      <c r="V331" s="55"/>
      <c r="W331" s="57"/>
      <c r="X331" s="57"/>
      <c r="Y331" s="57"/>
      <c r="Z331" s="57"/>
      <c r="AA331" s="57"/>
      <c r="AB331" s="551"/>
      <c r="AC331" s="536"/>
      <c r="AD331" s="488"/>
      <c r="AE331" s="59"/>
      <c r="AF331" s="59"/>
      <c r="AG331" s="263"/>
      <c r="AH331" s="60"/>
      <c r="AI331" s="55"/>
      <c r="AJ331" s="61"/>
      <c r="AK331" s="62"/>
      <c r="AL331" s="63"/>
      <c r="AM331" s="64"/>
      <c r="AN331" s="65"/>
      <c r="AO331" s="66"/>
    </row>
    <row r="332" spans="1:41" s="22" customFormat="1" ht="48" customHeight="1" x14ac:dyDescent="0.15">
      <c r="A332" s="43"/>
      <c r="B332" s="44"/>
      <c r="C332" s="80"/>
      <c r="D332" s="67"/>
      <c r="E332" s="220"/>
      <c r="F332" s="117"/>
      <c r="G332" s="46"/>
      <c r="H332" s="47"/>
      <c r="I332" s="48"/>
      <c r="J332" s="49"/>
      <c r="K332" s="49"/>
      <c r="L332" s="49"/>
      <c r="M332" s="49"/>
      <c r="N332" s="50"/>
      <c r="O332" s="51"/>
      <c r="P332" s="52"/>
      <c r="Q332" s="53"/>
      <c r="R332" s="53"/>
      <c r="S332" s="53"/>
      <c r="T332" s="53"/>
      <c r="U332" s="54"/>
      <c r="V332" s="55"/>
      <c r="W332" s="57"/>
      <c r="X332" s="57"/>
      <c r="Y332" s="57"/>
      <c r="Z332" s="57"/>
      <c r="AA332" s="57"/>
      <c r="AB332" s="551"/>
      <c r="AC332" s="536"/>
      <c r="AD332" s="488"/>
      <c r="AE332" s="59"/>
      <c r="AF332" s="59"/>
      <c r="AG332" s="263"/>
      <c r="AH332" s="60"/>
      <c r="AI332" s="55"/>
      <c r="AJ332" s="61"/>
      <c r="AK332" s="62"/>
      <c r="AL332" s="63"/>
      <c r="AM332" s="64"/>
      <c r="AN332" s="65"/>
      <c r="AO332" s="66"/>
    </row>
    <row r="333" spans="1:41" s="22" customFormat="1" ht="48.75" customHeight="1" x14ac:dyDescent="0.15">
      <c r="A333" s="43"/>
      <c r="B333" s="44"/>
      <c r="C333" s="80"/>
      <c r="D333" s="67"/>
      <c r="E333" s="220"/>
      <c r="F333" s="117"/>
      <c r="G333" s="46"/>
      <c r="H333" s="47"/>
      <c r="I333" s="48"/>
      <c r="J333" s="49"/>
      <c r="K333" s="49"/>
      <c r="L333" s="49"/>
      <c r="M333" s="49"/>
      <c r="N333" s="50"/>
      <c r="O333" s="51"/>
      <c r="P333" s="52"/>
      <c r="Q333" s="53"/>
      <c r="R333" s="53"/>
      <c r="S333" s="53"/>
      <c r="T333" s="53"/>
      <c r="U333" s="54"/>
      <c r="V333" s="55"/>
      <c r="W333" s="57"/>
      <c r="X333" s="57"/>
      <c r="Y333" s="57"/>
      <c r="Z333" s="57"/>
      <c r="AA333" s="57"/>
      <c r="AB333" s="551"/>
      <c r="AC333" s="536"/>
      <c r="AD333" s="488"/>
      <c r="AE333" s="59"/>
      <c r="AF333" s="59"/>
      <c r="AG333" s="263"/>
      <c r="AH333" s="60"/>
      <c r="AI333" s="55"/>
      <c r="AJ333" s="61"/>
      <c r="AK333" s="62"/>
      <c r="AL333" s="63"/>
      <c r="AM333" s="64"/>
      <c r="AN333" s="65"/>
      <c r="AO333" s="66"/>
    </row>
    <row r="334" spans="1:41" s="22" customFormat="1" ht="48" customHeight="1" x14ac:dyDescent="0.15">
      <c r="A334" s="43"/>
      <c r="B334" s="44"/>
      <c r="C334" s="80"/>
      <c r="D334" s="67"/>
      <c r="E334" s="220"/>
      <c r="F334" s="117"/>
      <c r="G334" s="46"/>
      <c r="H334" s="47"/>
      <c r="I334" s="48"/>
      <c r="J334" s="49"/>
      <c r="K334" s="49"/>
      <c r="L334" s="49"/>
      <c r="M334" s="49"/>
      <c r="N334" s="50"/>
      <c r="O334" s="51"/>
      <c r="P334" s="52"/>
      <c r="Q334" s="53"/>
      <c r="R334" s="53"/>
      <c r="S334" s="53"/>
      <c r="T334" s="53"/>
      <c r="U334" s="54"/>
      <c r="V334" s="55"/>
      <c r="W334" s="57"/>
      <c r="X334" s="57"/>
      <c r="Y334" s="57"/>
      <c r="Z334" s="57"/>
      <c r="AA334" s="57"/>
      <c r="AB334" s="551"/>
      <c r="AC334" s="536"/>
      <c r="AD334" s="488"/>
      <c r="AE334" s="59"/>
      <c r="AF334" s="59"/>
      <c r="AG334" s="263"/>
      <c r="AH334" s="60"/>
      <c r="AI334" s="55"/>
      <c r="AJ334" s="61"/>
      <c r="AK334" s="62"/>
      <c r="AL334" s="63"/>
      <c r="AM334" s="64"/>
      <c r="AN334" s="65"/>
      <c r="AO334" s="66"/>
    </row>
    <row r="335" spans="1:41" s="22" customFormat="1" ht="48" customHeight="1" x14ac:dyDescent="0.15">
      <c r="A335" s="43"/>
      <c r="B335" s="44"/>
      <c r="C335" s="80"/>
      <c r="D335" s="67"/>
      <c r="E335" s="220"/>
      <c r="F335" s="117"/>
      <c r="G335" s="46"/>
      <c r="H335" s="47"/>
      <c r="I335" s="48"/>
      <c r="J335" s="49"/>
      <c r="K335" s="49"/>
      <c r="L335" s="49"/>
      <c r="M335" s="49"/>
      <c r="N335" s="50"/>
      <c r="O335" s="51"/>
      <c r="P335" s="52"/>
      <c r="Q335" s="53"/>
      <c r="R335" s="53"/>
      <c r="S335" s="53"/>
      <c r="T335" s="53"/>
      <c r="U335" s="54"/>
      <c r="V335" s="55"/>
      <c r="W335" s="57"/>
      <c r="X335" s="57"/>
      <c r="Y335" s="57"/>
      <c r="Z335" s="57"/>
      <c r="AA335" s="57"/>
      <c r="AB335" s="551"/>
      <c r="AC335" s="536"/>
      <c r="AD335" s="488"/>
      <c r="AE335" s="59"/>
      <c r="AF335" s="59"/>
      <c r="AG335" s="263"/>
      <c r="AH335" s="60"/>
      <c r="AI335" s="55"/>
      <c r="AJ335" s="61"/>
      <c r="AK335" s="62"/>
      <c r="AL335" s="63"/>
      <c r="AM335" s="64"/>
      <c r="AN335" s="65"/>
      <c r="AO335" s="66"/>
    </row>
    <row r="336" spans="1:41" s="22" customFormat="1" ht="48" customHeight="1" x14ac:dyDescent="0.15">
      <c r="A336" s="43"/>
      <c r="B336" s="44"/>
      <c r="C336" s="80"/>
      <c r="D336" s="67"/>
      <c r="E336" s="220"/>
      <c r="F336" s="117"/>
      <c r="G336" s="46"/>
      <c r="H336" s="47"/>
      <c r="I336" s="48"/>
      <c r="J336" s="49"/>
      <c r="K336" s="49"/>
      <c r="L336" s="49"/>
      <c r="M336" s="49"/>
      <c r="N336" s="50"/>
      <c r="O336" s="51"/>
      <c r="P336" s="52"/>
      <c r="Q336" s="53"/>
      <c r="R336" s="53"/>
      <c r="S336" s="53"/>
      <c r="T336" s="53"/>
      <c r="U336" s="54"/>
      <c r="V336" s="55"/>
      <c r="W336" s="57"/>
      <c r="X336" s="57"/>
      <c r="Y336" s="57"/>
      <c r="Z336" s="57"/>
      <c r="AA336" s="57"/>
      <c r="AB336" s="551"/>
      <c r="AC336" s="536"/>
      <c r="AD336" s="488"/>
      <c r="AE336" s="59"/>
      <c r="AF336" s="59"/>
      <c r="AG336" s="263"/>
      <c r="AH336" s="60"/>
      <c r="AI336" s="55"/>
      <c r="AJ336" s="61"/>
      <c r="AK336" s="62"/>
      <c r="AL336" s="63"/>
      <c r="AM336" s="64"/>
      <c r="AN336" s="65"/>
      <c r="AO336" s="66"/>
    </row>
    <row r="337" spans="1:41" s="22" customFormat="1" ht="72.75" customHeight="1" x14ac:dyDescent="0.15">
      <c r="A337" s="43"/>
      <c r="B337" s="44"/>
      <c r="C337" s="80"/>
      <c r="D337" s="67"/>
      <c r="E337" s="220"/>
      <c r="F337" s="117"/>
      <c r="G337" s="46"/>
      <c r="H337" s="47"/>
      <c r="I337" s="48"/>
      <c r="J337" s="49"/>
      <c r="K337" s="49"/>
      <c r="L337" s="49"/>
      <c r="M337" s="49"/>
      <c r="N337" s="50"/>
      <c r="O337" s="51"/>
      <c r="P337" s="52"/>
      <c r="Q337" s="53"/>
      <c r="R337" s="53"/>
      <c r="S337" s="53"/>
      <c r="T337" s="53"/>
      <c r="U337" s="54"/>
      <c r="V337" s="55"/>
      <c r="W337" s="57"/>
      <c r="X337" s="57"/>
      <c r="Y337" s="57"/>
      <c r="Z337" s="57"/>
      <c r="AA337" s="57"/>
      <c r="AB337" s="551"/>
      <c r="AC337" s="536"/>
      <c r="AD337" s="488"/>
      <c r="AE337" s="59"/>
      <c r="AF337" s="59"/>
      <c r="AG337" s="263"/>
      <c r="AH337" s="60"/>
      <c r="AI337" s="55"/>
      <c r="AJ337" s="61"/>
      <c r="AK337" s="62"/>
      <c r="AL337" s="63"/>
      <c r="AM337" s="64"/>
      <c r="AN337" s="65"/>
      <c r="AO337" s="66"/>
    </row>
    <row r="338" spans="1:41" s="22" customFormat="1" ht="48.75" customHeight="1" x14ac:dyDescent="0.15">
      <c r="A338" s="43"/>
      <c r="B338" s="44"/>
      <c r="C338" s="80"/>
      <c r="D338" s="67"/>
      <c r="E338" s="220"/>
      <c r="F338" s="117"/>
      <c r="G338" s="46"/>
      <c r="H338" s="47"/>
      <c r="I338" s="48"/>
      <c r="J338" s="49"/>
      <c r="K338" s="49"/>
      <c r="L338" s="49"/>
      <c r="M338" s="49"/>
      <c r="N338" s="50"/>
      <c r="O338" s="51"/>
      <c r="P338" s="52"/>
      <c r="Q338" s="53"/>
      <c r="R338" s="53"/>
      <c r="S338" s="53"/>
      <c r="T338" s="53"/>
      <c r="U338" s="54"/>
      <c r="V338" s="55"/>
      <c r="W338" s="57"/>
      <c r="X338" s="57"/>
      <c r="Y338" s="57"/>
      <c r="Z338" s="57"/>
      <c r="AA338" s="57"/>
      <c r="AB338" s="551"/>
      <c r="AC338" s="536"/>
      <c r="AD338" s="488"/>
      <c r="AE338" s="59"/>
      <c r="AF338" s="59"/>
      <c r="AG338" s="263"/>
      <c r="AH338" s="60"/>
      <c r="AI338" s="55"/>
      <c r="AJ338" s="61"/>
      <c r="AK338" s="62"/>
      <c r="AL338" s="63"/>
      <c r="AM338" s="64"/>
      <c r="AN338" s="65"/>
      <c r="AO338" s="66"/>
    </row>
    <row r="339" spans="1:41" s="22" customFormat="1" ht="42" customHeight="1" x14ac:dyDescent="0.15">
      <c r="A339" s="43"/>
      <c r="B339" s="44"/>
      <c r="C339" s="80"/>
      <c r="D339" s="67"/>
      <c r="E339" s="220"/>
      <c r="F339" s="117"/>
      <c r="G339" s="46"/>
      <c r="H339" s="47"/>
      <c r="I339" s="48"/>
      <c r="J339" s="49"/>
      <c r="K339" s="49"/>
      <c r="L339" s="49"/>
      <c r="M339" s="49"/>
      <c r="N339" s="50"/>
      <c r="O339" s="51"/>
      <c r="P339" s="52"/>
      <c r="Q339" s="53"/>
      <c r="R339" s="53"/>
      <c r="S339" s="53"/>
      <c r="T339" s="53"/>
      <c r="U339" s="54"/>
      <c r="V339" s="55"/>
      <c r="W339" s="57"/>
      <c r="X339" s="57"/>
      <c r="Y339" s="57"/>
      <c r="Z339" s="57"/>
      <c r="AA339" s="57"/>
      <c r="AB339" s="551"/>
      <c r="AC339" s="536"/>
      <c r="AD339" s="488"/>
      <c r="AE339" s="59"/>
      <c r="AF339" s="59"/>
      <c r="AG339" s="263"/>
      <c r="AH339" s="60"/>
      <c r="AI339" s="55"/>
      <c r="AJ339" s="61"/>
      <c r="AK339" s="62"/>
      <c r="AL339" s="63"/>
      <c r="AM339" s="64"/>
      <c r="AN339" s="65"/>
      <c r="AO339" s="66"/>
    </row>
    <row r="340" spans="1:41" s="22" customFormat="1" ht="48" customHeight="1" x14ac:dyDescent="0.15">
      <c r="A340" s="43"/>
      <c r="B340" s="44"/>
      <c r="C340" s="80"/>
      <c r="D340" s="67"/>
      <c r="E340" s="220"/>
      <c r="F340" s="117"/>
      <c r="G340" s="46"/>
      <c r="H340" s="47"/>
      <c r="I340" s="48"/>
      <c r="J340" s="49"/>
      <c r="K340" s="49"/>
      <c r="L340" s="49"/>
      <c r="M340" s="49"/>
      <c r="N340" s="50"/>
      <c r="O340" s="51"/>
      <c r="P340" s="52"/>
      <c r="Q340" s="53"/>
      <c r="R340" s="53"/>
      <c r="S340" s="53"/>
      <c r="T340" s="53"/>
      <c r="U340" s="54"/>
      <c r="V340" s="55"/>
      <c r="W340" s="57"/>
      <c r="X340" s="57"/>
      <c r="Y340" s="57"/>
      <c r="Z340" s="57"/>
      <c r="AA340" s="57"/>
      <c r="AB340" s="551"/>
      <c r="AC340" s="536"/>
      <c r="AD340" s="488"/>
      <c r="AE340" s="59"/>
      <c r="AF340" s="59"/>
      <c r="AG340" s="263"/>
      <c r="AH340" s="60"/>
      <c r="AI340" s="55"/>
      <c r="AJ340" s="61"/>
      <c r="AK340" s="62"/>
      <c r="AL340" s="63"/>
      <c r="AM340" s="64"/>
      <c r="AN340" s="65"/>
      <c r="AO340" s="66"/>
    </row>
    <row r="341" spans="1:41" s="22" customFormat="1" ht="48" customHeight="1" x14ac:dyDescent="0.15">
      <c r="A341" s="43"/>
      <c r="B341" s="44"/>
      <c r="C341" s="80"/>
      <c r="D341" s="67"/>
      <c r="E341" s="220"/>
      <c r="F341" s="117"/>
      <c r="G341" s="46"/>
      <c r="H341" s="47"/>
      <c r="I341" s="48"/>
      <c r="J341" s="49"/>
      <c r="K341" s="49"/>
      <c r="L341" s="49"/>
      <c r="M341" s="49"/>
      <c r="N341" s="50"/>
      <c r="O341" s="51"/>
      <c r="P341" s="52"/>
      <c r="Q341" s="53"/>
      <c r="R341" s="53"/>
      <c r="S341" s="53"/>
      <c r="T341" s="53"/>
      <c r="U341" s="54"/>
      <c r="V341" s="55"/>
      <c r="W341" s="57"/>
      <c r="X341" s="57"/>
      <c r="Y341" s="57"/>
      <c r="Z341" s="57"/>
      <c r="AA341" s="57"/>
      <c r="AB341" s="551"/>
      <c r="AC341" s="536"/>
      <c r="AD341" s="488"/>
      <c r="AE341" s="59"/>
      <c r="AF341" s="59"/>
      <c r="AG341" s="263"/>
      <c r="AH341" s="60"/>
      <c r="AI341" s="55"/>
      <c r="AJ341" s="61"/>
      <c r="AK341" s="62"/>
      <c r="AL341" s="63"/>
      <c r="AM341" s="64"/>
      <c r="AN341" s="65"/>
      <c r="AO341" s="66"/>
    </row>
    <row r="342" spans="1:41" s="22" customFormat="1" ht="58.5" customHeight="1" x14ac:dyDescent="0.15">
      <c r="A342" s="43"/>
      <c r="B342" s="44"/>
      <c r="C342" s="80"/>
      <c r="D342" s="67"/>
      <c r="E342" s="220"/>
      <c r="F342" s="117"/>
      <c r="G342" s="46"/>
      <c r="H342" s="47"/>
      <c r="I342" s="48"/>
      <c r="J342" s="49"/>
      <c r="K342" s="49"/>
      <c r="L342" s="49"/>
      <c r="M342" s="49"/>
      <c r="N342" s="50"/>
      <c r="O342" s="51"/>
      <c r="P342" s="52"/>
      <c r="Q342" s="53"/>
      <c r="R342" s="53"/>
      <c r="S342" s="53"/>
      <c r="T342" s="53"/>
      <c r="U342" s="54"/>
      <c r="V342" s="55"/>
      <c r="W342" s="57"/>
      <c r="X342" s="57"/>
      <c r="Y342" s="57"/>
      <c r="Z342" s="57"/>
      <c r="AA342" s="57"/>
      <c r="AB342" s="551"/>
      <c r="AC342" s="536"/>
      <c r="AD342" s="488"/>
      <c r="AE342" s="59"/>
      <c r="AF342" s="59"/>
      <c r="AG342" s="263"/>
      <c r="AH342" s="60"/>
      <c r="AI342" s="55"/>
      <c r="AJ342" s="61"/>
      <c r="AK342" s="62"/>
      <c r="AL342" s="63"/>
      <c r="AM342" s="64"/>
      <c r="AN342" s="65"/>
      <c r="AO342" s="66"/>
    </row>
    <row r="343" spans="1:41" s="22" customFormat="1" ht="72.75" customHeight="1" x14ac:dyDescent="0.15">
      <c r="A343" s="43"/>
      <c r="B343" s="44"/>
      <c r="C343" s="80"/>
      <c r="D343" s="67"/>
      <c r="E343" s="220"/>
      <c r="F343" s="117"/>
      <c r="G343" s="46"/>
      <c r="H343" s="47"/>
      <c r="I343" s="48"/>
      <c r="J343" s="49"/>
      <c r="K343" s="49"/>
      <c r="L343" s="49"/>
      <c r="M343" s="49"/>
      <c r="N343" s="50"/>
      <c r="O343" s="51"/>
      <c r="P343" s="52"/>
      <c r="Q343" s="53"/>
      <c r="R343" s="53"/>
      <c r="S343" s="53"/>
      <c r="T343" s="53"/>
      <c r="U343" s="54"/>
      <c r="V343" s="55"/>
      <c r="W343" s="57"/>
      <c r="X343" s="57"/>
      <c r="Y343" s="57"/>
      <c r="Z343" s="57"/>
      <c r="AA343" s="57"/>
      <c r="AB343" s="551"/>
      <c r="AC343" s="536"/>
      <c r="AD343" s="488"/>
      <c r="AE343" s="59"/>
      <c r="AF343" s="59"/>
      <c r="AG343" s="263"/>
      <c r="AH343" s="60"/>
      <c r="AI343" s="55"/>
      <c r="AJ343" s="61"/>
      <c r="AK343" s="62"/>
      <c r="AL343" s="63"/>
      <c r="AM343" s="64"/>
      <c r="AN343" s="65"/>
      <c r="AO343" s="66"/>
    </row>
    <row r="344" spans="1:41" s="22" customFormat="1" ht="46.5" customHeight="1" x14ac:dyDescent="0.15">
      <c r="A344" s="43"/>
      <c r="B344" s="44"/>
      <c r="C344" s="80"/>
      <c r="D344" s="67"/>
      <c r="E344" s="220"/>
      <c r="F344" s="117"/>
      <c r="G344" s="46"/>
      <c r="H344" s="47"/>
      <c r="I344" s="48"/>
      <c r="J344" s="49"/>
      <c r="K344" s="49"/>
      <c r="L344" s="49"/>
      <c r="M344" s="49"/>
      <c r="N344" s="50"/>
      <c r="O344" s="51"/>
      <c r="P344" s="52"/>
      <c r="Q344" s="53"/>
      <c r="R344" s="53"/>
      <c r="S344" s="53"/>
      <c r="T344" s="53"/>
      <c r="U344" s="54"/>
      <c r="V344" s="55"/>
      <c r="W344" s="57"/>
      <c r="X344" s="57"/>
      <c r="Y344" s="57"/>
      <c r="Z344" s="57"/>
      <c r="AA344" s="57"/>
      <c r="AB344" s="551"/>
      <c r="AC344" s="536"/>
      <c r="AD344" s="488"/>
      <c r="AE344" s="59"/>
      <c r="AF344" s="59"/>
      <c r="AG344" s="263"/>
      <c r="AH344" s="60"/>
      <c r="AI344" s="55"/>
      <c r="AJ344" s="61"/>
      <c r="AK344" s="62"/>
      <c r="AL344" s="63"/>
      <c r="AM344" s="64"/>
      <c r="AN344" s="65"/>
      <c r="AO344" s="66"/>
    </row>
    <row r="345" spans="1:41" s="22" customFormat="1" ht="67.5" customHeight="1" x14ac:dyDescent="0.15">
      <c r="A345" s="43"/>
      <c r="B345" s="44"/>
      <c r="C345" s="80"/>
      <c r="D345" s="67"/>
      <c r="E345" s="220"/>
      <c r="F345" s="117"/>
      <c r="G345" s="46"/>
      <c r="H345" s="47"/>
      <c r="I345" s="48"/>
      <c r="J345" s="49"/>
      <c r="K345" s="49"/>
      <c r="L345" s="49"/>
      <c r="M345" s="49"/>
      <c r="N345" s="50"/>
      <c r="O345" s="51"/>
      <c r="P345" s="52"/>
      <c r="Q345" s="53"/>
      <c r="R345" s="53"/>
      <c r="S345" s="53"/>
      <c r="T345" s="53"/>
      <c r="U345" s="54"/>
      <c r="V345" s="55"/>
      <c r="W345" s="57"/>
      <c r="X345" s="57"/>
      <c r="Y345" s="57"/>
      <c r="Z345" s="57"/>
      <c r="AA345" s="57"/>
      <c r="AB345" s="551"/>
      <c r="AC345" s="536"/>
      <c r="AD345" s="488"/>
      <c r="AE345" s="59"/>
      <c r="AF345" s="59"/>
      <c r="AG345" s="263"/>
      <c r="AH345" s="60"/>
      <c r="AI345" s="55"/>
      <c r="AJ345" s="61"/>
      <c r="AK345" s="62"/>
      <c r="AL345" s="63"/>
      <c r="AM345" s="64"/>
      <c r="AN345" s="65"/>
      <c r="AO345" s="66"/>
    </row>
    <row r="346" spans="1:41" s="22" customFormat="1" ht="48" customHeight="1" x14ac:dyDescent="0.15">
      <c r="A346" s="43"/>
      <c r="B346" s="44"/>
      <c r="C346" s="80"/>
      <c r="D346" s="67"/>
      <c r="E346" s="220"/>
      <c r="F346" s="117"/>
      <c r="G346" s="46"/>
      <c r="H346" s="47"/>
      <c r="I346" s="48"/>
      <c r="J346" s="49"/>
      <c r="K346" s="49"/>
      <c r="L346" s="49"/>
      <c r="M346" s="49"/>
      <c r="N346" s="50"/>
      <c r="O346" s="51"/>
      <c r="P346" s="52"/>
      <c r="Q346" s="53"/>
      <c r="R346" s="53"/>
      <c r="S346" s="53"/>
      <c r="T346" s="53"/>
      <c r="U346" s="54"/>
      <c r="V346" s="55"/>
      <c r="W346" s="57"/>
      <c r="X346" s="57"/>
      <c r="Y346" s="57"/>
      <c r="Z346" s="57"/>
      <c r="AA346" s="57"/>
      <c r="AB346" s="551"/>
      <c r="AC346" s="536"/>
      <c r="AD346" s="488"/>
      <c r="AE346" s="59"/>
      <c r="AF346" s="59"/>
      <c r="AG346" s="263"/>
      <c r="AH346" s="60"/>
      <c r="AI346" s="55"/>
      <c r="AJ346" s="61"/>
      <c r="AK346" s="62"/>
      <c r="AL346" s="63"/>
      <c r="AM346" s="64"/>
      <c r="AN346" s="65"/>
      <c r="AO346" s="66"/>
    </row>
    <row r="347" spans="1:41" s="22" customFormat="1" ht="58.5" customHeight="1" x14ac:dyDescent="0.15">
      <c r="A347" s="43"/>
      <c r="B347" s="44"/>
      <c r="C347" s="80"/>
      <c r="D347" s="67"/>
      <c r="E347" s="220"/>
      <c r="F347" s="117"/>
      <c r="G347" s="46"/>
      <c r="H347" s="47"/>
      <c r="I347" s="48"/>
      <c r="J347" s="49"/>
      <c r="K347" s="49"/>
      <c r="L347" s="49"/>
      <c r="M347" s="49"/>
      <c r="N347" s="50"/>
      <c r="O347" s="51"/>
      <c r="P347" s="52"/>
      <c r="Q347" s="53"/>
      <c r="R347" s="53"/>
      <c r="S347" s="53"/>
      <c r="T347" s="53"/>
      <c r="U347" s="54"/>
      <c r="V347" s="55"/>
      <c r="W347" s="57"/>
      <c r="X347" s="57"/>
      <c r="Y347" s="57"/>
      <c r="Z347" s="57"/>
      <c r="AA347" s="57"/>
      <c r="AB347" s="551"/>
      <c r="AC347" s="536"/>
      <c r="AD347" s="488"/>
      <c r="AE347" s="59"/>
      <c r="AF347" s="59"/>
      <c r="AG347" s="263"/>
      <c r="AH347" s="60"/>
      <c r="AI347" s="55"/>
      <c r="AJ347" s="61"/>
      <c r="AK347" s="62"/>
      <c r="AL347" s="63"/>
      <c r="AM347" s="64"/>
      <c r="AN347" s="65"/>
      <c r="AO347" s="66"/>
    </row>
    <row r="348" spans="1:41" s="22" customFormat="1" ht="58.5" customHeight="1" x14ac:dyDescent="0.15">
      <c r="A348" s="43"/>
      <c r="B348" s="44"/>
      <c r="C348" s="80"/>
      <c r="D348" s="67"/>
      <c r="E348" s="220"/>
      <c r="F348" s="117"/>
      <c r="G348" s="46"/>
      <c r="H348" s="47"/>
      <c r="I348" s="48"/>
      <c r="J348" s="49"/>
      <c r="K348" s="49"/>
      <c r="L348" s="49"/>
      <c r="M348" s="49"/>
      <c r="N348" s="50"/>
      <c r="O348" s="51"/>
      <c r="P348" s="52"/>
      <c r="Q348" s="53"/>
      <c r="R348" s="53"/>
      <c r="S348" s="53"/>
      <c r="T348" s="53"/>
      <c r="U348" s="54"/>
      <c r="V348" s="55"/>
      <c r="W348" s="57"/>
      <c r="X348" s="57"/>
      <c r="Y348" s="57"/>
      <c r="Z348" s="57"/>
      <c r="AA348" s="57"/>
      <c r="AB348" s="551"/>
      <c r="AC348" s="536"/>
      <c r="AD348" s="488"/>
      <c r="AE348" s="59"/>
      <c r="AF348" s="59"/>
      <c r="AG348" s="263"/>
      <c r="AH348" s="60"/>
      <c r="AI348" s="55"/>
      <c r="AJ348" s="61"/>
      <c r="AK348" s="62"/>
      <c r="AL348" s="63"/>
      <c r="AM348" s="64"/>
      <c r="AN348" s="65"/>
      <c r="AO348" s="66"/>
    </row>
    <row r="349" spans="1:41" s="22" customFormat="1" ht="58.5" customHeight="1" x14ac:dyDescent="0.15">
      <c r="A349" s="43"/>
      <c r="B349" s="44"/>
      <c r="C349" s="80"/>
      <c r="D349" s="67"/>
      <c r="E349" s="220"/>
      <c r="F349" s="117"/>
      <c r="G349" s="46"/>
      <c r="H349" s="47"/>
      <c r="I349" s="48"/>
      <c r="J349" s="49"/>
      <c r="K349" s="49"/>
      <c r="L349" s="49"/>
      <c r="M349" s="49"/>
      <c r="N349" s="50"/>
      <c r="O349" s="51"/>
      <c r="P349" s="52"/>
      <c r="Q349" s="53"/>
      <c r="R349" s="53"/>
      <c r="S349" s="53"/>
      <c r="T349" s="53"/>
      <c r="U349" s="54"/>
      <c r="V349" s="55"/>
      <c r="W349" s="57"/>
      <c r="X349" s="57"/>
      <c r="Y349" s="57"/>
      <c r="Z349" s="57"/>
      <c r="AA349" s="57"/>
      <c r="AB349" s="551"/>
      <c r="AC349" s="536"/>
      <c r="AD349" s="488"/>
      <c r="AE349" s="59"/>
      <c r="AF349" s="59"/>
      <c r="AG349" s="263"/>
      <c r="AH349" s="60"/>
      <c r="AI349" s="55"/>
      <c r="AJ349" s="61"/>
      <c r="AK349" s="62"/>
      <c r="AL349" s="63"/>
      <c r="AM349" s="64"/>
      <c r="AN349" s="65"/>
      <c r="AO349" s="66"/>
    </row>
    <row r="350" spans="1:41" s="22" customFormat="1" ht="48" customHeight="1" x14ac:dyDescent="0.15">
      <c r="A350" s="43"/>
      <c r="B350" s="44"/>
      <c r="C350" s="80"/>
      <c r="D350" s="67"/>
      <c r="E350" s="220"/>
      <c r="F350" s="117"/>
      <c r="G350" s="46"/>
      <c r="H350" s="47"/>
      <c r="I350" s="48"/>
      <c r="J350" s="49"/>
      <c r="K350" s="49"/>
      <c r="L350" s="49"/>
      <c r="M350" s="49"/>
      <c r="N350" s="50"/>
      <c r="O350" s="51"/>
      <c r="P350" s="52"/>
      <c r="Q350" s="53"/>
      <c r="R350" s="53"/>
      <c r="S350" s="53"/>
      <c r="T350" s="53"/>
      <c r="U350" s="54"/>
      <c r="V350" s="55"/>
      <c r="W350" s="57"/>
      <c r="X350" s="57"/>
      <c r="Y350" s="57"/>
      <c r="Z350" s="57"/>
      <c r="AA350" s="57"/>
      <c r="AB350" s="551"/>
      <c r="AC350" s="536"/>
      <c r="AD350" s="488"/>
      <c r="AE350" s="59"/>
      <c r="AF350" s="59"/>
      <c r="AG350" s="263"/>
      <c r="AH350" s="60"/>
      <c r="AI350" s="55"/>
      <c r="AJ350" s="61"/>
      <c r="AK350" s="62"/>
      <c r="AL350" s="63"/>
      <c r="AM350" s="64"/>
      <c r="AN350" s="65"/>
      <c r="AO350" s="66"/>
    </row>
    <row r="351" spans="1:41" s="22" customFormat="1" ht="48" customHeight="1" x14ac:dyDescent="0.15">
      <c r="A351" s="43"/>
      <c r="B351" s="44"/>
      <c r="C351" s="80"/>
      <c r="D351" s="67"/>
      <c r="E351" s="220"/>
      <c r="F351" s="117"/>
      <c r="G351" s="46"/>
      <c r="H351" s="47"/>
      <c r="I351" s="48"/>
      <c r="J351" s="49"/>
      <c r="K351" s="49"/>
      <c r="L351" s="49"/>
      <c r="M351" s="49"/>
      <c r="N351" s="50"/>
      <c r="O351" s="51"/>
      <c r="P351" s="52"/>
      <c r="Q351" s="53"/>
      <c r="R351" s="53"/>
      <c r="S351" s="53"/>
      <c r="T351" s="53"/>
      <c r="U351" s="54"/>
      <c r="V351" s="55"/>
      <c r="W351" s="57"/>
      <c r="X351" s="57"/>
      <c r="Y351" s="57"/>
      <c r="Z351" s="57"/>
      <c r="AA351" s="57"/>
      <c r="AB351" s="551"/>
      <c r="AC351" s="536"/>
      <c r="AD351" s="488"/>
      <c r="AE351" s="59"/>
      <c r="AF351" s="59"/>
      <c r="AG351" s="263"/>
      <c r="AH351" s="60"/>
      <c r="AI351" s="55"/>
      <c r="AJ351" s="61"/>
      <c r="AK351" s="62"/>
      <c r="AL351" s="63"/>
      <c r="AM351" s="64"/>
      <c r="AN351" s="65"/>
      <c r="AO351" s="66"/>
    </row>
    <row r="352" spans="1:41" s="22" customFormat="1" ht="48" customHeight="1" x14ac:dyDescent="0.15">
      <c r="A352" s="43"/>
      <c r="B352" s="44"/>
      <c r="C352" s="80"/>
      <c r="D352" s="67"/>
      <c r="E352" s="220"/>
      <c r="F352" s="117"/>
      <c r="G352" s="46"/>
      <c r="H352" s="47"/>
      <c r="I352" s="48"/>
      <c r="J352" s="49"/>
      <c r="K352" s="49"/>
      <c r="L352" s="49"/>
      <c r="M352" s="49"/>
      <c r="N352" s="50"/>
      <c r="O352" s="51"/>
      <c r="P352" s="52"/>
      <c r="Q352" s="53"/>
      <c r="R352" s="53"/>
      <c r="S352" s="53"/>
      <c r="T352" s="53"/>
      <c r="U352" s="54"/>
      <c r="V352" s="55"/>
      <c r="W352" s="57"/>
      <c r="X352" s="57"/>
      <c r="Y352" s="57"/>
      <c r="Z352" s="57"/>
      <c r="AA352" s="57"/>
      <c r="AB352" s="551"/>
      <c r="AC352" s="536"/>
      <c r="AD352" s="488"/>
      <c r="AE352" s="59"/>
      <c r="AF352" s="59"/>
      <c r="AG352" s="263"/>
      <c r="AH352" s="60"/>
      <c r="AI352" s="55"/>
      <c r="AJ352" s="61"/>
      <c r="AK352" s="62"/>
      <c r="AL352" s="63"/>
      <c r="AM352" s="64"/>
      <c r="AN352" s="65"/>
      <c r="AO352" s="66"/>
    </row>
    <row r="353" spans="1:41" s="22" customFormat="1" ht="48" customHeight="1" x14ac:dyDescent="0.15">
      <c r="A353" s="43"/>
      <c r="B353" s="44"/>
      <c r="C353" s="80"/>
      <c r="D353" s="67"/>
      <c r="E353" s="220"/>
      <c r="F353" s="117"/>
      <c r="G353" s="46"/>
      <c r="H353" s="47"/>
      <c r="I353" s="48"/>
      <c r="J353" s="49"/>
      <c r="K353" s="49"/>
      <c r="L353" s="49"/>
      <c r="M353" s="49"/>
      <c r="N353" s="50"/>
      <c r="O353" s="51"/>
      <c r="P353" s="52"/>
      <c r="Q353" s="53"/>
      <c r="R353" s="53"/>
      <c r="S353" s="53"/>
      <c r="T353" s="53"/>
      <c r="U353" s="54"/>
      <c r="V353" s="55"/>
      <c r="W353" s="57"/>
      <c r="X353" s="57"/>
      <c r="Y353" s="57"/>
      <c r="Z353" s="57"/>
      <c r="AA353" s="57"/>
      <c r="AB353" s="551"/>
      <c r="AC353" s="536"/>
      <c r="AD353" s="488"/>
      <c r="AE353" s="59"/>
      <c r="AF353" s="59"/>
      <c r="AG353" s="263"/>
      <c r="AH353" s="60"/>
      <c r="AI353" s="55"/>
      <c r="AJ353" s="61"/>
      <c r="AK353" s="62"/>
      <c r="AL353" s="63"/>
      <c r="AM353" s="64"/>
      <c r="AN353" s="65"/>
      <c r="AO353" s="66"/>
    </row>
    <row r="354" spans="1:41" s="22" customFormat="1" ht="54" customHeight="1" x14ac:dyDescent="0.15">
      <c r="A354" s="43"/>
      <c r="B354" s="44"/>
      <c r="C354" s="80"/>
      <c r="D354" s="67"/>
      <c r="E354" s="220"/>
      <c r="F354" s="117"/>
      <c r="G354" s="46"/>
      <c r="H354" s="47"/>
      <c r="I354" s="48"/>
      <c r="J354" s="49"/>
      <c r="K354" s="49"/>
      <c r="L354" s="49"/>
      <c r="M354" s="49"/>
      <c r="N354" s="50"/>
      <c r="O354" s="51"/>
      <c r="P354" s="52"/>
      <c r="Q354" s="53"/>
      <c r="R354" s="53"/>
      <c r="S354" s="53"/>
      <c r="T354" s="53"/>
      <c r="U354" s="54"/>
      <c r="V354" s="55"/>
      <c r="W354" s="57"/>
      <c r="X354" s="57"/>
      <c r="Y354" s="57"/>
      <c r="Z354" s="57"/>
      <c r="AA354" s="57"/>
      <c r="AB354" s="551"/>
      <c r="AC354" s="536"/>
      <c r="AD354" s="488"/>
      <c r="AE354" s="59"/>
      <c r="AF354" s="59"/>
      <c r="AG354" s="263"/>
      <c r="AH354" s="60"/>
      <c r="AI354" s="55"/>
      <c r="AJ354" s="61"/>
      <c r="AK354" s="62"/>
      <c r="AL354" s="63"/>
      <c r="AM354" s="64"/>
      <c r="AN354" s="65"/>
      <c r="AO354" s="66"/>
    </row>
    <row r="355" spans="1:41" s="22" customFormat="1" ht="48" customHeight="1" x14ac:dyDescent="0.15">
      <c r="A355" s="43"/>
      <c r="B355" s="44"/>
      <c r="C355" s="80"/>
      <c r="D355" s="67"/>
      <c r="E355" s="220"/>
      <c r="F355" s="117"/>
      <c r="G355" s="46"/>
      <c r="H355" s="47"/>
      <c r="I355" s="48"/>
      <c r="J355" s="49"/>
      <c r="K355" s="49"/>
      <c r="L355" s="49"/>
      <c r="M355" s="49"/>
      <c r="N355" s="50"/>
      <c r="O355" s="51"/>
      <c r="P355" s="52"/>
      <c r="Q355" s="53"/>
      <c r="R355" s="53"/>
      <c r="S355" s="53"/>
      <c r="T355" s="53"/>
      <c r="U355" s="54"/>
      <c r="V355" s="55"/>
      <c r="W355" s="57"/>
      <c r="X355" s="57"/>
      <c r="Y355" s="57"/>
      <c r="Z355" s="57"/>
      <c r="AA355" s="57"/>
      <c r="AB355" s="551"/>
      <c r="AC355" s="536"/>
      <c r="AD355" s="488"/>
      <c r="AE355" s="59"/>
      <c r="AF355" s="59"/>
      <c r="AG355" s="263"/>
      <c r="AH355" s="60"/>
      <c r="AI355" s="55"/>
      <c r="AJ355" s="61"/>
      <c r="AK355" s="62"/>
      <c r="AL355" s="63"/>
      <c r="AM355" s="64"/>
      <c r="AN355" s="65"/>
      <c r="AO355" s="66"/>
    </row>
    <row r="356" spans="1:41" s="22" customFormat="1" ht="48" customHeight="1" x14ac:dyDescent="0.15">
      <c r="A356" s="43"/>
      <c r="B356" s="44"/>
      <c r="C356" s="80"/>
      <c r="D356" s="67"/>
      <c r="E356" s="220"/>
      <c r="F356" s="117"/>
      <c r="G356" s="46"/>
      <c r="H356" s="47"/>
      <c r="I356" s="48"/>
      <c r="J356" s="49"/>
      <c r="K356" s="49"/>
      <c r="L356" s="49"/>
      <c r="M356" s="49"/>
      <c r="N356" s="50"/>
      <c r="O356" s="51"/>
      <c r="P356" s="52"/>
      <c r="Q356" s="53"/>
      <c r="R356" s="53"/>
      <c r="S356" s="53"/>
      <c r="T356" s="53"/>
      <c r="U356" s="54"/>
      <c r="V356" s="55"/>
      <c r="W356" s="57"/>
      <c r="X356" s="57"/>
      <c r="Y356" s="57"/>
      <c r="Z356" s="57"/>
      <c r="AA356" s="57"/>
      <c r="AB356" s="551"/>
      <c r="AC356" s="536"/>
      <c r="AD356" s="488"/>
      <c r="AE356" s="59"/>
      <c r="AF356" s="59"/>
      <c r="AG356" s="263"/>
      <c r="AH356" s="60"/>
      <c r="AI356" s="55"/>
      <c r="AJ356" s="61"/>
      <c r="AK356" s="62"/>
      <c r="AL356" s="63"/>
      <c r="AM356" s="64"/>
      <c r="AN356" s="65"/>
      <c r="AO356" s="66"/>
    </row>
    <row r="357" spans="1:41" s="22" customFormat="1" ht="48" customHeight="1" x14ac:dyDescent="0.15">
      <c r="A357" s="43"/>
      <c r="B357" s="44"/>
      <c r="C357" s="80"/>
      <c r="D357" s="67"/>
      <c r="E357" s="220"/>
      <c r="F357" s="117"/>
      <c r="G357" s="46"/>
      <c r="H357" s="47"/>
      <c r="I357" s="48"/>
      <c r="J357" s="49"/>
      <c r="K357" s="49"/>
      <c r="L357" s="49"/>
      <c r="M357" s="49"/>
      <c r="N357" s="50"/>
      <c r="O357" s="51"/>
      <c r="P357" s="52"/>
      <c r="Q357" s="53"/>
      <c r="R357" s="53"/>
      <c r="S357" s="53"/>
      <c r="T357" s="53"/>
      <c r="U357" s="54"/>
      <c r="V357" s="55"/>
      <c r="W357" s="57"/>
      <c r="X357" s="57"/>
      <c r="Y357" s="57"/>
      <c r="Z357" s="57"/>
      <c r="AA357" s="57"/>
      <c r="AB357" s="551"/>
      <c r="AC357" s="536"/>
      <c r="AD357" s="488"/>
      <c r="AE357" s="59"/>
      <c r="AF357" s="59"/>
      <c r="AG357" s="263"/>
      <c r="AH357" s="60"/>
      <c r="AI357" s="55"/>
      <c r="AJ357" s="61"/>
      <c r="AK357" s="62"/>
      <c r="AL357" s="63"/>
      <c r="AM357" s="64"/>
      <c r="AN357" s="65"/>
      <c r="AO357" s="66"/>
    </row>
    <row r="358" spans="1:41" s="22" customFormat="1" ht="48" customHeight="1" x14ac:dyDescent="0.15">
      <c r="A358" s="43"/>
      <c r="B358" s="44"/>
      <c r="C358" s="80"/>
      <c r="D358" s="67"/>
      <c r="E358" s="220"/>
      <c r="F358" s="117"/>
      <c r="G358" s="46"/>
      <c r="H358" s="47"/>
      <c r="I358" s="48"/>
      <c r="J358" s="49"/>
      <c r="K358" s="49"/>
      <c r="L358" s="49"/>
      <c r="M358" s="49"/>
      <c r="N358" s="50"/>
      <c r="O358" s="51"/>
      <c r="P358" s="52"/>
      <c r="Q358" s="53"/>
      <c r="R358" s="53"/>
      <c r="S358" s="53"/>
      <c r="T358" s="53"/>
      <c r="U358" s="54"/>
      <c r="V358" s="55"/>
      <c r="W358" s="57"/>
      <c r="X358" s="57"/>
      <c r="Y358" s="57"/>
      <c r="Z358" s="57"/>
      <c r="AA358" s="57"/>
      <c r="AB358" s="551"/>
      <c r="AC358" s="536"/>
      <c r="AD358" s="488"/>
      <c r="AE358" s="59"/>
      <c r="AF358" s="59"/>
      <c r="AG358" s="263"/>
      <c r="AH358" s="60"/>
      <c r="AI358" s="55"/>
      <c r="AJ358" s="61"/>
      <c r="AK358" s="62"/>
      <c r="AL358" s="63"/>
      <c r="AM358" s="64"/>
      <c r="AN358" s="65"/>
      <c r="AO358" s="66"/>
    </row>
    <row r="359" spans="1:41" s="22" customFormat="1" ht="72.75" customHeight="1" x14ac:dyDescent="0.15">
      <c r="A359" s="43"/>
      <c r="B359" s="44"/>
      <c r="C359" s="80"/>
      <c r="D359" s="67"/>
      <c r="E359" s="220"/>
      <c r="F359" s="117"/>
      <c r="G359" s="46"/>
      <c r="H359" s="47"/>
      <c r="I359" s="48"/>
      <c r="J359" s="49"/>
      <c r="K359" s="49"/>
      <c r="L359" s="49"/>
      <c r="M359" s="49"/>
      <c r="N359" s="50"/>
      <c r="O359" s="51"/>
      <c r="P359" s="52"/>
      <c r="Q359" s="53"/>
      <c r="R359" s="53"/>
      <c r="S359" s="53"/>
      <c r="T359" s="53"/>
      <c r="U359" s="54"/>
      <c r="V359" s="55"/>
      <c r="W359" s="57"/>
      <c r="X359" s="57"/>
      <c r="Y359" s="57"/>
      <c r="Z359" s="57"/>
      <c r="AA359" s="57"/>
      <c r="AB359" s="551"/>
      <c r="AC359" s="536"/>
      <c r="AD359" s="488"/>
      <c r="AE359" s="59"/>
      <c r="AF359" s="59"/>
      <c r="AG359" s="263"/>
      <c r="AH359" s="60"/>
      <c r="AI359" s="55"/>
      <c r="AJ359" s="61"/>
      <c r="AK359" s="62"/>
      <c r="AL359" s="63"/>
      <c r="AM359" s="64"/>
      <c r="AN359" s="65"/>
      <c r="AO359" s="66"/>
    </row>
    <row r="360" spans="1:41" s="22" customFormat="1" ht="55.5" hidden="1" customHeight="1" x14ac:dyDescent="0.15">
      <c r="A360" s="43"/>
      <c r="B360" s="44"/>
      <c r="C360" s="80"/>
      <c r="D360" s="67"/>
      <c r="E360" s="220"/>
      <c r="F360" s="117"/>
      <c r="G360" s="46"/>
      <c r="H360" s="47"/>
      <c r="I360" s="48"/>
      <c r="J360" s="49"/>
      <c r="K360" s="49"/>
      <c r="L360" s="49"/>
      <c r="M360" s="49"/>
      <c r="N360" s="50"/>
      <c r="O360" s="51"/>
      <c r="P360" s="52"/>
      <c r="Q360" s="53"/>
      <c r="R360" s="53"/>
      <c r="S360" s="53"/>
      <c r="T360" s="53"/>
      <c r="U360" s="54"/>
      <c r="V360" s="55"/>
      <c r="W360" s="57"/>
      <c r="X360" s="57"/>
      <c r="Y360" s="57"/>
      <c r="Z360" s="57"/>
      <c r="AA360" s="57"/>
      <c r="AB360" s="551"/>
      <c r="AC360" s="536"/>
      <c r="AD360" s="488"/>
      <c r="AE360" s="59"/>
      <c r="AF360" s="59"/>
      <c r="AG360" s="263"/>
      <c r="AH360" s="60"/>
      <c r="AI360" s="55"/>
      <c r="AJ360" s="61"/>
      <c r="AK360" s="62"/>
      <c r="AL360" s="63"/>
      <c r="AM360" s="64"/>
      <c r="AN360" s="65"/>
      <c r="AO360" s="66"/>
    </row>
    <row r="361" spans="1:41" s="22" customFormat="1" ht="3.75" customHeight="1" x14ac:dyDescent="0.15">
      <c r="A361" s="43"/>
      <c r="B361" s="44"/>
      <c r="C361" s="80"/>
      <c r="D361" s="67"/>
      <c r="E361" s="220"/>
      <c r="F361" s="117"/>
      <c r="G361" s="46"/>
      <c r="H361" s="47"/>
      <c r="I361" s="48"/>
      <c r="J361" s="49"/>
      <c r="K361" s="49"/>
      <c r="L361" s="49"/>
      <c r="M361" s="49"/>
      <c r="N361" s="50"/>
      <c r="O361" s="51"/>
      <c r="P361" s="52"/>
      <c r="Q361" s="53"/>
      <c r="R361" s="53"/>
      <c r="S361" s="53"/>
      <c r="T361" s="53"/>
      <c r="U361" s="54"/>
      <c r="V361" s="55"/>
      <c r="W361" s="57"/>
      <c r="X361" s="57"/>
      <c r="Y361" s="57"/>
      <c r="Z361" s="57"/>
      <c r="AA361" s="57"/>
      <c r="AB361" s="551"/>
      <c r="AC361" s="536"/>
      <c r="AD361" s="488"/>
      <c r="AE361" s="59"/>
      <c r="AF361" s="59"/>
      <c r="AG361" s="263"/>
      <c r="AH361" s="60"/>
      <c r="AI361" s="55"/>
      <c r="AJ361" s="61"/>
      <c r="AK361" s="62"/>
      <c r="AL361" s="63"/>
      <c r="AM361" s="64"/>
      <c r="AN361" s="65"/>
      <c r="AO361" s="66"/>
    </row>
    <row r="362" spans="1:41" s="22" customFormat="1" ht="48" hidden="1" customHeight="1" x14ac:dyDescent="0.15">
      <c r="A362" s="43"/>
      <c r="B362" s="44"/>
      <c r="C362" s="80"/>
      <c r="D362" s="67"/>
      <c r="E362" s="220"/>
      <c r="F362" s="117"/>
      <c r="G362" s="46"/>
      <c r="H362" s="47"/>
      <c r="I362" s="48"/>
      <c r="J362" s="49"/>
      <c r="K362" s="49"/>
      <c r="L362" s="49"/>
      <c r="M362" s="49"/>
      <c r="N362" s="50"/>
      <c r="O362" s="51"/>
      <c r="P362" s="52"/>
      <c r="Q362" s="53"/>
      <c r="R362" s="53"/>
      <c r="S362" s="53"/>
      <c r="T362" s="53"/>
      <c r="U362" s="54"/>
      <c r="V362" s="55"/>
      <c r="W362" s="57"/>
      <c r="X362" s="57"/>
      <c r="Y362" s="57"/>
      <c r="Z362" s="57"/>
      <c r="AA362" s="57"/>
      <c r="AB362" s="551"/>
      <c r="AC362" s="536"/>
      <c r="AD362" s="488"/>
      <c r="AE362" s="59"/>
      <c r="AF362" s="59"/>
      <c r="AG362" s="263"/>
      <c r="AH362" s="60"/>
      <c r="AI362" s="55"/>
      <c r="AJ362" s="61"/>
      <c r="AK362" s="62"/>
      <c r="AL362" s="63"/>
      <c r="AM362" s="64"/>
      <c r="AN362" s="65"/>
      <c r="AO362" s="66"/>
    </row>
    <row r="363" spans="1:41" s="22" customFormat="1" ht="48" customHeight="1" x14ac:dyDescent="0.15">
      <c r="A363" s="43"/>
      <c r="B363" s="44"/>
      <c r="C363" s="80"/>
      <c r="D363" s="67"/>
      <c r="E363" s="220"/>
      <c r="F363" s="117"/>
      <c r="G363" s="46"/>
      <c r="H363" s="47"/>
      <c r="I363" s="48"/>
      <c r="J363" s="49"/>
      <c r="K363" s="49"/>
      <c r="L363" s="49"/>
      <c r="M363" s="49"/>
      <c r="N363" s="50"/>
      <c r="O363" s="51"/>
      <c r="P363" s="52"/>
      <c r="Q363" s="53"/>
      <c r="R363" s="53"/>
      <c r="S363" s="53"/>
      <c r="T363" s="53"/>
      <c r="U363" s="54"/>
      <c r="V363" s="55"/>
      <c r="W363" s="57"/>
      <c r="X363" s="57"/>
      <c r="Y363" s="57"/>
      <c r="Z363" s="57"/>
      <c r="AA363" s="57"/>
      <c r="AB363" s="551"/>
      <c r="AC363" s="536"/>
      <c r="AD363" s="488"/>
      <c r="AE363" s="59"/>
      <c r="AF363" s="59"/>
      <c r="AG363" s="263"/>
      <c r="AH363" s="60"/>
      <c r="AI363" s="55"/>
      <c r="AJ363" s="61"/>
      <c r="AK363" s="62"/>
      <c r="AL363" s="63"/>
      <c r="AM363" s="64"/>
      <c r="AN363" s="65"/>
      <c r="AO363" s="66"/>
    </row>
    <row r="364" spans="1:41" s="22" customFormat="1" ht="48" customHeight="1" x14ac:dyDescent="0.15">
      <c r="A364" s="43"/>
      <c r="B364" s="44"/>
      <c r="C364" s="80"/>
      <c r="D364" s="67"/>
      <c r="E364" s="220"/>
      <c r="F364" s="117"/>
      <c r="G364" s="46"/>
      <c r="H364" s="47"/>
      <c r="I364" s="48"/>
      <c r="J364" s="49"/>
      <c r="K364" s="49"/>
      <c r="L364" s="49"/>
      <c r="M364" s="49"/>
      <c r="N364" s="50"/>
      <c r="O364" s="51"/>
      <c r="P364" s="52"/>
      <c r="Q364" s="53"/>
      <c r="R364" s="53"/>
      <c r="S364" s="53"/>
      <c r="T364" s="53"/>
      <c r="U364" s="54"/>
      <c r="V364" s="55"/>
      <c r="W364" s="57"/>
      <c r="X364" s="57"/>
      <c r="Y364" s="57"/>
      <c r="Z364" s="57"/>
      <c r="AA364" s="57"/>
      <c r="AB364" s="551"/>
      <c r="AC364" s="536"/>
      <c r="AD364" s="488"/>
      <c r="AE364" s="59"/>
      <c r="AF364" s="59"/>
      <c r="AG364" s="263"/>
      <c r="AH364" s="60"/>
      <c r="AI364" s="55"/>
      <c r="AJ364" s="61"/>
      <c r="AK364" s="62"/>
      <c r="AL364" s="63"/>
      <c r="AM364" s="64"/>
      <c r="AN364" s="65"/>
      <c r="AO364" s="66"/>
    </row>
    <row r="365" spans="1:41" s="22" customFormat="1" ht="41.25" customHeight="1" x14ac:dyDescent="0.15">
      <c r="A365" s="43"/>
      <c r="B365" s="44"/>
      <c r="C365" s="80"/>
      <c r="D365" s="67"/>
      <c r="E365" s="220"/>
      <c r="F365" s="117"/>
      <c r="G365" s="46"/>
      <c r="H365" s="47"/>
      <c r="I365" s="48"/>
      <c r="J365" s="49"/>
      <c r="K365" s="49"/>
      <c r="L365" s="49"/>
      <c r="M365" s="49"/>
      <c r="N365" s="50"/>
      <c r="O365" s="51"/>
      <c r="P365" s="52"/>
      <c r="Q365" s="53"/>
      <c r="R365" s="53"/>
      <c r="S365" s="53"/>
      <c r="T365" s="53"/>
      <c r="U365" s="54"/>
      <c r="V365" s="55"/>
      <c r="W365" s="57"/>
      <c r="X365" s="57"/>
      <c r="Y365" s="57"/>
      <c r="Z365" s="57"/>
      <c r="AA365" s="57"/>
      <c r="AB365" s="551"/>
      <c r="AC365" s="536"/>
      <c r="AD365" s="488"/>
      <c r="AE365" s="59"/>
      <c r="AF365" s="59"/>
      <c r="AG365" s="263"/>
      <c r="AH365" s="60"/>
      <c r="AI365" s="55"/>
      <c r="AJ365" s="61"/>
      <c r="AK365" s="62"/>
      <c r="AL365" s="63"/>
      <c r="AM365" s="64"/>
      <c r="AN365" s="65"/>
      <c r="AO365" s="66"/>
    </row>
    <row r="366" spans="1:41" s="22" customFormat="1" ht="42" customHeight="1" x14ac:dyDescent="0.15">
      <c r="A366" s="43"/>
      <c r="B366" s="44"/>
      <c r="C366" s="80"/>
      <c r="D366" s="67"/>
      <c r="E366" s="220"/>
      <c r="F366" s="117"/>
      <c r="G366" s="46"/>
      <c r="H366" s="47"/>
      <c r="I366" s="48"/>
      <c r="J366" s="49"/>
      <c r="K366" s="49"/>
      <c r="L366" s="49"/>
      <c r="M366" s="49"/>
      <c r="N366" s="50"/>
      <c r="O366" s="51"/>
      <c r="P366" s="52"/>
      <c r="Q366" s="53"/>
      <c r="R366" s="53"/>
      <c r="S366" s="53"/>
      <c r="T366" s="53"/>
      <c r="U366" s="54"/>
      <c r="V366" s="55"/>
      <c r="W366" s="57"/>
      <c r="X366" s="57"/>
      <c r="Y366" s="57"/>
      <c r="Z366" s="57"/>
      <c r="AA366" s="57"/>
      <c r="AB366" s="551"/>
      <c r="AC366" s="536"/>
      <c r="AD366" s="488"/>
      <c r="AE366" s="59"/>
      <c r="AF366" s="59"/>
      <c r="AG366" s="263"/>
      <c r="AH366" s="60"/>
      <c r="AI366" s="55"/>
      <c r="AJ366" s="61"/>
      <c r="AK366" s="62"/>
      <c r="AL366" s="63"/>
      <c r="AM366" s="64"/>
      <c r="AN366" s="65"/>
      <c r="AO366" s="66"/>
    </row>
    <row r="367" spans="1:41" s="22" customFormat="1" ht="42" customHeight="1" x14ac:dyDescent="0.15">
      <c r="A367" s="43"/>
      <c r="B367" s="44"/>
      <c r="C367" s="80"/>
      <c r="D367" s="67"/>
      <c r="E367" s="220"/>
      <c r="F367" s="117"/>
      <c r="G367" s="46"/>
      <c r="H367" s="47"/>
      <c r="I367" s="48"/>
      <c r="J367" s="49"/>
      <c r="K367" s="49"/>
      <c r="L367" s="49"/>
      <c r="M367" s="49"/>
      <c r="N367" s="50"/>
      <c r="O367" s="51"/>
      <c r="P367" s="52"/>
      <c r="Q367" s="53"/>
      <c r="R367" s="53"/>
      <c r="S367" s="53"/>
      <c r="T367" s="53"/>
      <c r="U367" s="54"/>
      <c r="V367" s="55"/>
      <c r="W367" s="57"/>
      <c r="X367" s="57"/>
      <c r="Y367" s="57"/>
      <c r="Z367" s="57"/>
      <c r="AA367" s="57"/>
      <c r="AB367" s="551"/>
      <c r="AC367" s="536"/>
      <c r="AD367" s="488"/>
      <c r="AE367" s="59"/>
      <c r="AF367" s="59"/>
      <c r="AG367" s="263"/>
      <c r="AH367" s="60"/>
      <c r="AI367" s="55"/>
      <c r="AJ367" s="61"/>
      <c r="AK367" s="62"/>
      <c r="AL367" s="63"/>
      <c r="AM367" s="64"/>
      <c r="AN367" s="65"/>
      <c r="AO367" s="66"/>
    </row>
    <row r="368" spans="1:41" s="22" customFormat="1" ht="48" customHeight="1" x14ac:dyDescent="0.15">
      <c r="A368" s="43"/>
      <c r="B368" s="44"/>
      <c r="C368" s="80"/>
      <c r="D368" s="67"/>
      <c r="E368" s="220"/>
      <c r="F368" s="117"/>
      <c r="G368" s="46"/>
      <c r="H368" s="47"/>
      <c r="I368" s="48"/>
      <c r="J368" s="49"/>
      <c r="K368" s="49"/>
      <c r="L368" s="49"/>
      <c r="M368" s="49"/>
      <c r="N368" s="50"/>
      <c r="O368" s="51"/>
      <c r="P368" s="52"/>
      <c r="Q368" s="53"/>
      <c r="R368" s="53"/>
      <c r="S368" s="53"/>
      <c r="T368" s="53"/>
      <c r="U368" s="54"/>
      <c r="V368" s="55"/>
      <c r="W368" s="57"/>
      <c r="X368" s="57"/>
      <c r="Y368" s="57"/>
      <c r="Z368" s="57"/>
      <c r="AA368" s="57"/>
      <c r="AB368" s="551"/>
      <c r="AC368" s="536"/>
      <c r="AD368" s="488"/>
      <c r="AE368" s="59"/>
      <c r="AF368" s="59"/>
      <c r="AG368" s="263"/>
      <c r="AH368" s="60"/>
      <c r="AI368" s="55"/>
      <c r="AJ368" s="61"/>
      <c r="AK368" s="62"/>
      <c r="AL368" s="63"/>
      <c r="AM368" s="64"/>
      <c r="AN368" s="65"/>
      <c r="AO368" s="66"/>
    </row>
    <row r="369" spans="1:41" s="22" customFormat="1" ht="48" customHeight="1" x14ac:dyDescent="0.15">
      <c r="A369" s="43"/>
      <c r="B369" s="44"/>
      <c r="C369" s="80"/>
      <c r="D369" s="67"/>
      <c r="E369" s="220"/>
      <c r="F369" s="117"/>
      <c r="G369" s="46"/>
      <c r="H369" s="47"/>
      <c r="I369" s="48"/>
      <c r="J369" s="49"/>
      <c r="K369" s="49"/>
      <c r="L369" s="49"/>
      <c r="M369" s="49"/>
      <c r="N369" s="50"/>
      <c r="O369" s="51"/>
      <c r="P369" s="52"/>
      <c r="Q369" s="53"/>
      <c r="R369" s="53"/>
      <c r="S369" s="53"/>
      <c r="T369" s="53"/>
      <c r="U369" s="54"/>
      <c r="V369" s="55"/>
      <c r="W369" s="57"/>
      <c r="X369" s="57"/>
      <c r="Y369" s="57"/>
      <c r="Z369" s="57"/>
      <c r="AA369" s="57"/>
      <c r="AB369" s="551"/>
      <c r="AC369" s="536"/>
      <c r="AD369" s="488"/>
      <c r="AE369" s="59"/>
      <c r="AF369" s="59"/>
      <c r="AG369" s="263"/>
      <c r="AH369" s="60"/>
      <c r="AI369" s="55"/>
      <c r="AJ369" s="61"/>
      <c r="AK369" s="62"/>
      <c r="AL369" s="63"/>
      <c r="AM369" s="64"/>
      <c r="AN369" s="65"/>
      <c r="AO369" s="66"/>
    </row>
    <row r="370" spans="1:41" s="22" customFormat="1" ht="48" customHeight="1" x14ac:dyDescent="0.15">
      <c r="A370" s="43"/>
      <c r="B370" s="44"/>
      <c r="C370" s="80"/>
      <c r="D370" s="67"/>
      <c r="E370" s="220"/>
      <c r="F370" s="117"/>
      <c r="G370" s="46"/>
      <c r="H370" s="47"/>
      <c r="I370" s="48"/>
      <c r="J370" s="49"/>
      <c r="K370" s="49"/>
      <c r="L370" s="49"/>
      <c r="M370" s="49"/>
      <c r="N370" s="50"/>
      <c r="O370" s="51"/>
      <c r="P370" s="52"/>
      <c r="Q370" s="53"/>
      <c r="R370" s="53"/>
      <c r="S370" s="53"/>
      <c r="T370" s="53"/>
      <c r="U370" s="54"/>
      <c r="V370" s="55"/>
      <c r="W370" s="57"/>
      <c r="X370" s="57"/>
      <c r="Y370" s="57"/>
      <c r="Z370" s="57"/>
      <c r="AA370" s="57"/>
      <c r="AB370" s="551"/>
      <c r="AC370" s="536"/>
      <c r="AD370" s="488"/>
      <c r="AE370" s="59"/>
      <c r="AF370" s="59"/>
      <c r="AG370" s="263"/>
      <c r="AH370" s="60"/>
      <c r="AI370" s="55"/>
      <c r="AJ370" s="61"/>
      <c r="AK370" s="62"/>
      <c r="AL370" s="63"/>
      <c r="AM370" s="64"/>
      <c r="AN370" s="65"/>
      <c r="AO370" s="66"/>
    </row>
    <row r="371" spans="1:41" s="22" customFormat="1" ht="41.25" customHeight="1" x14ac:dyDescent="0.15">
      <c r="A371" s="43"/>
      <c r="B371" s="44"/>
      <c r="C371" s="80"/>
      <c r="D371" s="67"/>
      <c r="E371" s="220"/>
      <c r="F371" s="117"/>
      <c r="G371" s="46"/>
      <c r="H371" s="47"/>
      <c r="I371" s="48"/>
      <c r="J371" s="49"/>
      <c r="K371" s="49"/>
      <c r="L371" s="49"/>
      <c r="M371" s="49"/>
      <c r="N371" s="50"/>
      <c r="O371" s="51"/>
      <c r="P371" s="52"/>
      <c r="Q371" s="53"/>
      <c r="R371" s="53"/>
      <c r="S371" s="53"/>
      <c r="T371" s="53"/>
      <c r="U371" s="54"/>
      <c r="V371" s="55"/>
      <c r="W371" s="57"/>
      <c r="X371" s="57"/>
      <c r="Y371" s="57"/>
      <c r="Z371" s="57"/>
      <c r="AA371" s="57"/>
      <c r="AB371" s="551"/>
      <c r="AC371" s="536"/>
      <c r="AD371" s="488"/>
      <c r="AE371" s="59"/>
      <c r="AF371" s="59"/>
      <c r="AG371" s="263"/>
      <c r="AH371" s="60"/>
      <c r="AI371" s="55"/>
      <c r="AJ371" s="61"/>
      <c r="AK371" s="62"/>
      <c r="AL371" s="63"/>
      <c r="AM371" s="64"/>
      <c r="AN371" s="65"/>
      <c r="AO371" s="66"/>
    </row>
    <row r="372" spans="1:41" s="22" customFormat="1" ht="42" customHeight="1" x14ac:dyDescent="0.15">
      <c r="A372" s="43"/>
      <c r="B372" s="44"/>
      <c r="C372" s="80"/>
      <c r="D372" s="67"/>
      <c r="E372" s="220"/>
      <c r="F372" s="117"/>
      <c r="G372" s="46"/>
      <c r="H372" s="47"/>
      <c r="I372" s="48"/>
      <c r="J372" s="49"/>
      <c r="K372" s="49"/>
      <c r="L372" s="49"/>
      <c r="M372" s="49"/>
      <c r="N372" s="50"/>
      <c r="O372" s="51"/>
      <c r="P372" s="52"/>
      <c r="Q372" s="53"/>
      <c r="R372" s="53"/>
      <c r="S372" s="53"/>
      <c r="T372" s="53"/>
      <c r="U372" s="54"/>
      <c r="V372" s="55"/>
      <c r="W372" s="57"/>
      <c r="X372" s="57"/>
      <c r="Y372" s="57"/>
      <c r="Z372" s="57"/>
      <c r="AA372" s="57"/>
      <c r="AB372" s="551"/>
      <c r="AC372" s="536"/>
      <c r="AD372" s="488"/>
      <c r="AE372" s="59"/>
      <c r="AF372" s="59"/>
      <c r="AG372" s="263"/>
      <c r="AH372" s="60"/>
      <c r="AI372" s="55"/>
      <c r="AJ372" s="61"/>
      <c r="AK372" s="62"/>
      <c r="AL372" s="63"/>
      <c r="AM372" s="64"/>
      <c r="AN372" s="65"/>
      <c r="AO372" s="66"/>
    </row>
    <row r="373" spans="1:41" s="22" customFormat="1" ht="54" customHeight="1" x14ac:dyDescent="0.15">
      <c r="A373" s="43"/>
      <c r="B373" s="44"/>
      <c r="C373" s="80"/>
      <c r="D373" s="67"/>
      <c r="E373" s="220"/>
      <c r="F373" s="117"/>
      <c r="G373" s="46"/>
      <c r="H373" s="47"/>
      <c r="I373" s="48"/>
      <c r="J373" s="49"/>
      <c r="K373" s="49"/>
      <c r="L373" s="49"/>
      <c r="M373" s="49"/>
      <c r="N373" s="50"/>
      <c r="O373" s="51"/>
      <c r="P373" s="52"/>
      <c r="Q373" s="53"/>
      <c r="R373" s="53"/>
      <c r="S373" s="53"/>
      <c r="T373" s="53"/>
      <c r="U373" s="54"/>
      <c r="V373" s="55"/>
      <c r="W373" s="57"/>
      <c r="X373" s="57"/>
      <c r="Y373" s="57"/>
      <c r="Z373" s="57"/>
      <c r="AA373" s="57"/>
      <c r="AB373" s="551"/>
      <c r="AC373" s="536"/>
      <c r="AD373" s="488"/>
      <c r="AE373" s="59"/>
      <c r="AF373" s="59"/>
      <c r="AG373" s="263"/>
      <c r="AH373" s="60"/>
      <c r="AI373" s="55"/>
      <c r="AJ373" s="61"/>
      <c r="AK373" s="62"/>
      <c r="AL373" s="63"/>
      <c r="AM373" s="64"/>
      <c r="AN373" s="65"/>
      <c r="AO373" s="66"/>
    </row>
    <row r="374" spans="1:41" s="22" customFormat="1" ht="48" customHeight="1" x14ac:dyDescent="0.15">
      <c r="A374" s="43"/>
      <c r="B374" s="44"/>
      <c r="C374" s="80"/>
      <c r="D374" s="67"/>
      <c r="E374" s="220"/>
      <c r="F374" s="117"/>
      <c r="G374" s="46"/>
      <c r="H374" s="47"/>
      <c r="I374" s="48"/>
      <c r="J374" s="49"/>
      <c r="K374" s="49"/>
      <c r="L374" s="49"/>
      <c r="M374" s="49"/>
      <c r="N374" s="50"/>
      <c r="O374" s="51"/>
      <c r="P374" s="52"/>
      <c r="Q374" s="53"/>
      <c r="R374" s="53"/>
      <c r="S374" s="53"/>
      <c r="T374" s="53"/>
      <c r="U374" s="54"/>
      <c r="V374" s="55"/>
      <c r="W374" s="57"/>
      <c r="X374" s="57"/>
      <c r="Y374" s="57"/>
      <c r="Z374" s="57"/>
      <c r="AA374" s="57"/>
      <c r="AB374" s="551"/>
      <c r="AC374" s="536"/>
      <c r="AD374" s="488"/>
      <c r="AE374" s="59"/>
      <c r="AF374" s="59"/>
      <c r="AG374" s="263"/>
      <c r="AH374" s="60"/>
      <c r="AI374" s="55"/>
      <c r="AJ374" s="61"/>
      <c r="AK374" s="62"/>
      <c r="AL374" s="63"/>
      <c r="AM374" s="64"/>
      <c r="AN374" s="65"/>
      <c r="AO374" s="66"/>
    </row>
    <row r="375" spans="1:41" s="22" customFormat="1" ht="48" customHeight="1" x14ac:dyDescent="0.15">
      <c r="A375" s="43"/>
      <c r="B375" s="44"/>
      <c r="C375" s="80"/>
      <c r="D375" s="67"/>
      <c r="E375" s="220"/>
      <c r="F375" s="117"/>
      <c r="G375" s="46"/>
      <c r="H375" s="47"/>
      <c r="I375" s="48"/>
      <c r="J375" s="49"/>
      <c r="K375" s="49"/>
      <c r="L375" s="49"/>
      <c r="M375" s="49"/>
      <c r="N375" s="50"/>
      <c r="O375" s="51"/>
      <c r="P375" s="52"/>
      <c r="Q375" s="53"/>
      <c r="R375" s="53"/>
      <c r="S375" s="53"/>
      <c r="T375" s="53"/>
      <c r="U375" s="54"/>
      <c r="V375" s="55"/>
      <c r="W375" s="57"/>
      <c r="X375" s="57"/>
      <c r="Y375" s="57"/>
      <c r="Z375" s="57"/>
      <c r="AA375" s="57"/>
      <c r="AB375" s="551"/>
      <c r="AC375" s="536"/>
      <c r="AD375" s="488"/>
      <c r="AE375" s="59"/>
      <c r="AF375" s="59"/>
      <c r="AG375" s="263"/>
      <c r="AH375" s="60"/>
      <c r="AI375" s="55"/>
      <c r="AJ375" s="61"/>
      <c r="AK375" s="62"/>
      <c r="AL375" s="63"/>
      <c r="AM375" s="64"/>
      <c r="AN375" s="65"/>
      <c r="AO375" s="66"/>
    </row>
    <row r="376" spans="1:41" s="22" customFormat="1" ht="48" customHeight="1" x14ac:dyDescent="0.15">
      <c r="A376" s="43"/>
      <c r="B376" s="44"/>
      <c r="C376" s="80"/>
      <c r="D376" s="67"/>
      <c r="E376" s="220"/>
      <c r="F376" s="117"/>
      <c r="G376" s="46"/>
      <c r="H376" s="47"/>
      <c r="I376" s="48"/>
      <c r="J376" s="49"/>
      <c r="K376" s="49"/>
      <c r="L376" s="49"/>
      <c r="M376" s="49"/>
      <c r="N376" s="50"/>
      <c r="O376" s="51"/>
      <c r="P376" s="52"/>
      <c r="Q376" s="53"/>
      <c r="R376" s="53"/>
      <c r="S376" s="53"/>
      <c r="T376" s="53"/>
      <c r="U376" s="54"/>
      <c r="V376" s="55"/>
      <c r="W376" s="57"/>
      <c r="X376" s="57"/>
      <c r="Y376" s="57"/>
      <c r="Z376" s="57"/>
      <c r="AA376" s="57"/>
      <c r="AB376" s="551"/>
      <c r="AC376" s="536"/>
      <c r="AD376" s="488"/>
      <c r="AE376" s="59"/>
      <c r="AF376" s="59"/>
      <c r="AG376" s="263"/>
      <c r="AH376" s="60"/>
      <c r="AI376" s="55"/>
      <c r="AJ376" s="61"/>
      <c r="AK376" s="62"/>
      <c r="AL376" s="63"/>
      <c r="AM376" s="64"/>
      <c r="AN376" s="65"/>
      <c r="AO376" s="66"/>
    </row>
    <row r="377" spans="1:41" s="22" customFormat="1" ht="55.5" customHeight="1" x14ac:dyDescent="0.15">
      <c r="A377" s="43"/>
      <c r="B377" s="44"/>
      <c r="C377" s="80"/>
      <c r="D377" s="67"/>
      <c r="E377" s="220"/>
      <c r="F377" s="117"/>
      <c r="G377" s="46"/>
      <c r="H377" s="47"/>
      <c r="I377" s="48"/>
      <c r="J377" s="49"/>
      <c r="K377" s="49"/>
      <c r="L377" s="49"/>
      <c r="M377" s="49"/>
      <c r="N377" s="50"/>
      <c r="O377" s="51"/>
      <c r="P377" s="52"/>
      <c r="Q377" s="53"/>
      <c r="R377" s="53"/>
      <c r="S377" s="53"/>
      <c r="T377" s="53"/>
      <c r="U377" s="54"/>
      <c r="V377" s="55"/>
      <c r="W377" s="57"/>
      <c r="X377" s="57"/>
      <c r="Y377" s="57"/>
      <c r="Z377" s="57"/>
      <c r="AA377" s="57"/>
      <c r="AB377" s="551"/>
      <c r="AC377" s="536"/>
      <c r="AD377" s="488"/>
      <c r="AE377" s="59"/>
      <c r="AF377" s="59"/>
      <c r="AG377" s="263"/>
      <c r="AH377" s="60"/>
      <c r="AI377" s="55"/>
      <c r="AJ377" s="61"/>
      <c r="AK377" s="62"/>
      <c r="AL377" s="63"/>
      <c r="AM377" s="64"/>
      <c r="AN377" s="65"/>
      <c r="AO377" s="66"/>
    </row>
    <row r="378" spans="1:41" s="22" customFormat="1" ht="55.5" customHeight="1" x14ac:dyDescent="0.15">
      <c r="A378" s="43"/>
      <c r="B378" s="44"/>
      <c r="C378" s="80"/>
      <c r="D378" s="67"/>
      <c r="E378" s="220"/>
      <c r="F378" s="117"/>
      <c r="G378" s="46"/>
      <c r="H378" s="47"/>
      <c r="I378" s="48"/>
      <c r="J378" s="49"/>
      <c r="K378" s="49"/>
      <c r="L378" s="49"/>
      <c r="M378" s="49"/>
      <c r="N378" s="50"/>
      <c r="O378" s="51"/>
      <c r="P378" s="52"/>
      <c r="Q378" s="53"/>
      <c r="R378" s="53"/>
      <c r="S378" s="53"/>
      <c r="T378" s="53"/>
      <c r="U378" s="54"/>
      <c r="V378" s="55"/>
      <c r="W378" s="57"/>
      <c r="X378" s="57"/>
      <c r="Y378" s="57"/>
      <c r="Z378" s="57"/>
      <c r="AA378" s="57"/>
      <c r="AB378" s="551"/>
      <c r="AC378" s="536"/>
      <c r="AD378" s="488"/>
      <c r="AE378" s="59"/>
      <c r="AF378" s="59"/>
      <c r="AG378" s="263"/>
      <c r="AH378" s="60"/>
      <c r="AI378" s="55"/>
      <c r="AJ378" s="61"/>
      <c r="AK378" s="62"/>
      <c r="AL378" s="63"/>
      <c r="AM378" s="64"/>
      <c r="AN378" s="65"/>
      <c r="AO378" s="66"/>
    </row>
    <row r="379" spans="1:41" s="22" customFormat="1" ht="48" customHeight="1" x14ac:dyDescent="0.15">
      <c r="A379" s="43"/>
      <c r="B379" s="44"/>
      <c r="C379" s="80"/>
      <c r="D379" s="67"/>
      <c r="E379" s="220"/>
      <c r="F379" s="117"/>
      <c r="G379" s="46"/>
      <c r="H379" s="47"/>
      <c r="I379" s="48"/>
      <c r="J379" s="49"/>
      <c r="K379" s="49"/>
      <c r="L379" s="49"/>
      <c r="M379" s="49"/>
      <c r="N379" s="50"/>
      <c r="O379" s="51"/>
      <c r="P379" s="52"/>
      <c r="Q379" s="53"/>
      <c r="R379" s="53"/>
      <c r="S379" s="53"/>
      <c r="T379" s="53"/>
      <c r="U379" s="54"/>
      <c r="V379" s="55"/>
      <c r="W379" s="57"/>
      <c r="X379" s="57"/>
      <c r="Y379" s="57"/>
      <c r="Z379" s="57"/>
      <c r="AA379" s="57"/>
      <c r="AB379" s="551"/>
      <c r="AC379" s="536"/>
      <c r="AD379" s="488"/>
      <c r="AE379" s="59"/>
      <c r="AF379" s="59"/>
      <c r="AG379" s="263"/>
      <c r="AH379" s="60"/>
      <c r="AI379" s="55"/>
      <c r="AJ379" s="61"/>
      <c r="AK379" s="62"/>
      <c r="AL379" s="63"/>
      <c r="AM379" s="64"/>
      <c r="AN379" s="65"/>
      <c r="AO379" s="66"/>
    </row>
    <row r="380" spans="1:41" s="22" customFormat="1" ht="48" customHeight="1" x14ac:dyDescent="0.15">
      <c r="A380" s="43"/>
      <c r="B380" s="44"/>
      <c r="C380" s="80"/>
      <c r="D380" s="67"/>
      <c r="E380" s="220"/>
      <c r="F380" s="117"/>
      <c r="G380" s="46"/>
      <c r="H380" s="47"/>
      <c r="I380" s="48"/>
      <c r="J380" s="49"/>
      <c r="K380" s="49"/>
      <c r="L380" s="49"/>
      <c r="M380" s="49"/>
      <c r="N380" s="50"/>
      <c r="O380" s="51"/>
      <c r="P380" s="52"/>
      <c r="Q380" s="53"/>
      <c r="R380" s="53"/>
      <c r="S380" s="53"/>
      <c r="T380" s="53"/>
      <c r="U380" s="54"/>
      <c r="V380" s="55"/>
      <c r="W380" s="57"/>
      <c r="X380" s="57"/>
      <c r="Y380" s="57"/>
      <c r="Z380" s="57"/>
      <c r="AA380" s="57"/>
      <c r="AB380" s="551"/>
      <c r="AC380" s="536"/>
      <c r="AD380" s="488"/>
      <c r="AE380" s="59"/>
      <c r="AF380" s="59"/>
      <c r="AG380" s="263"/>
      <c r="AH380" s="60"/>
      <c r="AI380" s="55"/>
      <c r="AJ380" s="61"/>
      <c r="AK380" s="62"/>
      <c r="AL380" s="63"/>
      <c r="AM380" s="64"/>
      <c r="AN380" s="65"/>
      <c r="AO380" s="66"/>
    </row>
    <row r="381" spans="1:41" s="22" customFormat="1" ht="48" customHeight="1" x14ac:dyDescent="0.15">
      <c r="A381" s="43"/>
      <c r="B381" s="44"/>
      <c r="C381" s="80"/>
      <c r="D381" s="67"/>
      <c r="E381" s="220"/>
      <c r="F381" s="117"/>
      <c r="G381" s="46"/>
      <c r="H381" s="47"/>
      <c r="I381" s="48"/>
      <c r="J381" s="49"/>
      <c r="K381" s="49"/>
      <c r="L381" s="49"/>
      <c r="M381" s="49"/>
      <c r="N381" s="50"/>
      <c r="O381" s="51"/>
      <c r="P381" s="52"/>
      <c r="Q381" s="53"/>
      <c r="R381" s="53"/>
      <c r="S381" s="53"/>
      <c r="T381" s="53"/>
      <c r="U381" s="54"/>
      <c r="V381" s="55"/>
      <c r="W381" s="57"/>
      <c r="X381" s="57"/>
      <c r="Y381" s="57"/>
      <c r="Z381" s="57"/>
      <c r="AA381" s="57"/>
      <c r="AB381" s="551"/>
      <c r="AC381" s="536"/>
      <c r="AD381" s="488"/>
      <c r="AE381" s="59"/>
      <c r="AF381" s="59"/>
      <c r="AG381" s="263"/>
      <c r="AH381" s="60"/>
      <c r="AI381" s="55"/>
      <c r="AJ381" s="61"/>
      <c r="AK381" s="62"/>
      <c r="AL381" s="63"/>
      <c r="AM381" s="64"/>
      <c r="AN381" s="65"/>
      <c r="AO381" s="66"/>
    </row>
    <row r="382" spans="1:41" s="22" customFormat="1" ht="55.5" customHeight="1" x14ac:dyDescent="0.15">
      <c r="A382" s="43"/>
      <c r="B382" s="44"/>
      <c r="C382" s="80"/>
      <c r="D382" s="67"/>
      <c r="E382" s="220"/>
      <c r="F382" s="117"/>
      <c r="G382" s="46"/>
      <c r="H382" s="47"/>
      <c r="I382" s="48"/>
      <c r="J382" s="49"/>
      <c r="K382" s="49"/>
      <c r="L382" s="49"/>
      <c r="M382" s="49"/>
      <c r="N382" s="50"/>
      <c r="O382" s="51"/>
      <c r="P382" s="52"/>
      <c r="Q382" s="53"/>
      <c r="R382" s="53"/>
      <c r="S382" s="53"/>
      <c r="T382" s="53"/>
      <c r="U382" s="54"/>
      <c r="V382" s="55"/>
      <c r="W382" s="57"/>
      <c r="X382" s="57"/>
      <c r="Y382" s="57"/>
      <c r="Z382" s="57"/>
      <c r="AA382" s="57"/>
      <c r="AB382" s="551"/>
      <c r="AC382" s="536"/>
      <c r="AD382" s="488"/>
      <c r="AE382" s="59"/>
      <c r="AF382" s="59"/>
      <c r="AG382" s="263"/>
      <c r="AH382" s="60"/>
      <c r="AI382" s="55"/>
      <c r="AJ382" s="61"/>
      <c r="AK382" s="62"/>
      <c r="AL382" s="63"/>
      <c r="AM382" s="64"/>
      <c r="AN382" s="65"/>
      <c r="AO382" s="66"/>
    </row>
    <row r="383" spans="1:41" s="22" customFormat="1" ht="48" customHeight="1" x14ac:dyDescent="0.15">
      <c r="A383" s="43"/>
      <c r="B383" s="44"/>
      <c r="C383" s="80"/>
      <c r="D383" s="67"/>
      <c r="E383" s="220"/>
      <c r="F383" s="117"/>
      <c r="G383" s="46"/>
      <c r="H383" s="47"/>
      <c r="I383" s="48"/>
      <c r="J383" s="49"/>
      <c r="K383" s="49"/>
      <c r="L383" s="49"/>
      <c r="M383" s="49"/>
      <c r="N383" s="50"/>
      <c r="O383" s="51"/>
      <c r="P383" s="52"/>
      <c r="Q383" s="53"/>
      <c r="R383" s="53"/>
      <c r="S383" s="53"/>
      <c r="T383" s="53"/>
      <c r="U383" s="54"/>
      <c r="V383" s="55"/>
      <c r="W383" s="57"/>
      <c r="X383" s="57"/>
      <c r="Y383" s="57"/>
      <c r="Z383" s="57"/>
      <c r="AA383" s="57"/>
      <c r="AB383" s="551"/>
      <c r="AC383" s="536"/>
      <c r="AD383" s="488"/>
      <c r="AE383" s="59"/>
      <c r="AF383" s="59"/>
      <c r="AG383" s="263"/>
      <c r="AH383" s="60"/>
      <c r="AI383" s="55"/>
      <c r="AJ383" s="61"/>
      <c r="AK383" s="62"/>
      <c r="AL383" s="63"/>
      <c r="AM383" s="64"/>
      <c r="AN383" s="65"/>
      <c r="AO383" s="66"/>
    </row>
    <row r="384" spans="1:41" s="22" customFormat="1" ht="48" customHeight="1" x14ac:dyDescent="0.15">
      <c r="A384" s="43"/>
      <c r="B384" s="44"/>
      <c r="C384" s="80"/>
      <c r="D384" s="67"/>
      <c r="E384" s="220"/>
      <c r="F384" s="117"/>
      <c r="G384" s="46"/>
      <c r="H384" s="47"/>
      <c r="I384" s="48"/>
      <c r="J384" s="49"/>
      <c r="K384" s="49"/>
      <c r="L384" s="49"/>
      <c r="M384" s="49"/>
      <c r="N384" s="50"/>
      <c r="O384" s="51"/>
      <c r="P384" s="52"/>
      <c r="Q384" s="53"/>
      <c r="R384" s="53"/>
      <c r="S384" s="53"/>
      <c r="T384" s="53"/>
      <c r="U384" s="54"/>
      <c r="V384" s="55"/>
      <c r="W384" s="57"/>
      <c r="X384" s="57"/>
      <c r="Y384" s="57"/>
      <c r="Z384" s="57"/>
      <c r="AA384" s="57"/>
      <c r="AB384" s="551"/>
      <c r="AC384" s="536"/>
      <c r="AD384" s="488"/>
      <c r="AE384" s="59"/>
      <c r="AF384" s="59"/>
      <c r="AG384" s="263"/>
      <c r="AH384" s="60"/>
      <c r="AI384" s="55"/>
      <c r="AJ384" s="61"/>
      <c r="AK384" s="62"/>
      <c r="AL384" s="63"/>
      <c r="AM384" s="64"/>
      <c r="AN384" s="65"/>
      <c r="AO384" s="66"/>
    </row>
    <row r="385" spans="1:41" s="22" customFormat="1" ht="48" customHeight="1" x14ac:dyDescent="0.15">
      <c r="A385" s="43"/>
      <c r="B385" s="44"/>
      <c r="C385" s="80"/>
      <c r="D385" s="67"/>
      <c r="E385" s="220"/>
      <c r="F385" s="117"/>
      <c r="G385" s="46"/>
      <c r="H385" s="47"/>
      <c r="I385" s="48"/>
      <c r="J385" s="49"/>
      <c r="K385" s="49"/>
      <c r="L385" s="49"/>
      <c r="M385" s="49"/>
      <c r="N385" s="50"/>
      <c r="O385" s="51"/>
      <c r="P385" s="52"/>
      <c r="Q385" s="53"/>
      <c r="R385" s="53"/>
      <c r="S385" s="53"/>
      <c r="T385" s="53"/>
      <c r="U385" s="54"/>
      <c r="V385" s="55"/>
      <c r="W385" s="57"/>
      <c r="X385" s="57"/>
      <c r="Y385" s="57"/>
      <c r="Z385" s="57"/>
      <c r="AA385" s="57"/>
      <c r="AB385" s="551"/>
      <c r="AC385" s="536"/>
      <c r="AD385" s="488"/>
      <c r="AE385" s="59"/>
      <c r="AF385" s="59"/>
      <c r="AG385" s="263"/>
      <c r="AH385" s="60"/>
      <c r="AI385" s="55"/>
      <c r="AJ385" s="61"/>
      <c r="AK385" s="62"/>
      <c r="AL385" s="63"/>
      <c r="AM385" s="64"/>
      <c r="AN385" s="65"/>
      <c r="AO385" s="66"/>
    </row>
    <row r="386" spans="1:41" s="22" customFormat="1" ht="48" customHeight="1" x14ac:dyDescent="0.15">
      <c r="A386" s="43"/>
      <c r="B386" s="44"/>
      <c r="C386" s="80"/>
      <c r="D386" s="67"/>
      <c r="E386" s="220"/>
      <c r="F386" s="117"/>
      <c r="G386" s="46"/>
      <c r="H386" s="47"/>
      <c r="I386" s="48"/>
      <c r="J386" s="49"/>
      <c r="K386" s="49"/>
      <c r="L386" s="49"/>
      <c r="M386" s="49"/>
      <c r="N386" s="50"/>
      <c r="O386" s="51"/>
      <c r="P386" s="52"/>
      <c r="Q386" s="53"/>
      <c r="R386" s="53"/>
      <c r="S386" s="53"/>
      <c r="T386" s="53"/>
      <c r="U386" s="54"/>
      <c r="V386" s="55"/>
      <c r="W386" s="57"/>
      <c r="X386" s="57"/>
      <c r="Y386" s="57"/>
      <c r="Z386" s="57"/>
      <c r="AA386" s="57"/>
      <c r="AB386" s="551"/>
      <c r="AC386" s="536"/>
      <c r="AD386" s="488"/>
      <c r="AE386" s="59"/>
      <c r="AF386" s="59"/>
      <c r="AG386" s="263"/>
      <c r="AH386" s="60"/>
      <c r="AI386" s="55"/>
      <c r="AJ386" s="61"/>
      <c r="AK386" s="62"/>
      <c r="AL386" s="63"/>
      <c r="AM386" s="64"/>
      <c r="AN386" s="65"/>
      <c r="AO386" s="66"/>
    </row>
    <row r="387" spans="1:41" s="22" customFormat="1" ht="42" customHeight="1" x14ac:dyDescent="0.15">
      <c r="A387" s="43"/>
      <c r="B387" s="44"/>
      <c r="C387" s="80"/>
      <c r="D387" s="67"/>
      <c r="E387" s="220"/>
      <c r="F387" s="117"/>
      <c r="G387" s="46"/>
      <c r="H387" s="47"/>
      <c r="I387" s="48"/>
      <c r="J387" s="49"/>
      <c r="K387" s="49"/>
      <c r="L387" s="49"/>
      <c r="M387" s="49"/>
      <c r="N387" s="50"/>
      <c r="O387" s="51"/>
      <c r="P387" s="52"/>
      <c r="Q387" s="53"/>
      <c r="R387" s="53"/>
      <c r="S387" s="53"/>
      <c r="T387" s="53"/>
      <c r="U387" s="54"/>
      <c r="V387" s="55"/>
      <c r="W387" s="57"/>
      <c r="X387" s="57"/>
      <c r="Y387" s="57"/>
      <c r="Z387" s="57"/>
      <c r="AA387" s="57"/>
      <c r="AB387" s="551"/>
      <c r="AC387" s="536"/>
      <c r="AD387" s="488"/>
      <c r="AE387" s="59"/>
      <c r="AF387" s="59"/>
      <c r="AG387" s="263"/>
      <c r="AH387" s="60"/>
      <c r="AI387" s="55"/>
      <c r="AJ387" s="61"/>
      <c r="AK387" s="62"/>
      <c r="AL387" s="63"/>
      <c r="AM387" s="64"/>
      <c r="AN387" s="65"/>
      <c r="AO387" s="66"/>
    </row>
    <row r="388" spans="1:41" s="22" customFormat="1" ht="48" customHeight="1" x14ac:dyDescent="0.15">
      <c r="A388" s="43"/>
      <c r="B388" s="44"/>
      <c r="C388" s="80"/>
      <c r="D388" s="67"/>
      <c r="E388" s="220"/>
      <c r="F388" s="117"/>
      <c r="G388" s="46"/>
      <c r="H388" s="47"/>
      <c r="I388" s="48"/>
      <c r="J388" s="49"/>
      <c r="K388" s="49"/>
      <c r="L388" s="49"/>
      <c r="M388" s="49"/>
      <c r="N388" s="50"/>
      <c r="O388" s="51"/>
      <c r="P388" s="52"/>
      <c r="Q388" s="53"/>
      <c r="R388" s="53"/>
      <c r="S388" s="53"/>
      <c r="T388" s="53"/>
      <c r="U388" s="54"/>
      <c r="V388" s="55"/>
      <c r="W388" s="57"/>
      <c r="X388" s="57"/>
      <c r="Y388" s="57"/>
      <c r="Z388" s="57"/>
      <c r="AA388" s="57"/>
      <c r="AB388" s="551"/>
      <c r="AC388" s="536"/>
      <c r="AD388" s="488"/>
      <c r="AE388" s="59"/>
      <c r="AF388" s="59"/>
      <c r="AG388" s="263"/>
      <c r="AH388" s="60"/>
      <c r="AI388" s="55"/>
      <c r="AJ388" s="61"/>
      <c r="AK388" s="62"/>
      <c r="AL388" s="63"/>
      <c r="AM388" s="64"/>
      <c r="AN388" s="65"/>
      <c r="AO388" s="66"/>
    </row>
    <row r="389" spans="1:41" s="22" customFormat="1" ht="48" customHeight="1" x14ac:dyDescent="0.15">
      <c r="A389" s="43"/>
      <c r="B389" s="44"/>
      <c r="C389" s="80"/>
      <c r="D389" s="67"/>
      <c r="E389" s="220"/>
      <c r="F389" s="117"/>
      <c r="G389" s="46"/>
      <c r="H389" s="47"/>
      <c r="I389" s="48"/>
      <c r="J389" s="49"/>
      <c r="K389" s="49"/>
      <c r="L389" s="49"/>
      <c r="M389" s="49"/>
      <c r="N389" s="50"/>
      <c r="O389" s="51"/>
      <c r="P389" s="52"/>
      <c r="Q389" s="53"/>
      <c r="R389" s="53"/>
      <c r="S389" s="53"/>
      <c r="T389" s="53"/>
      <c r="U389" s="54"/>
      <c r="V389" s="55"/>
      <c r="W389" s="57"/>
      <c r="X389" s="57"/>
      <c r="Y389" s="57"/>
      <c r="Z389" s="57"/>
      <c r="AA389" s="57"/>
      <c r="AB389" s="551"/>
      <c r="AC389" s="536"/>
      <c r="AD389" s="488"/>
      <c r="AE389" s="59"/>
      <c r="AF389" s="59"/>
      <c r="AG389" s="263"/>
      <c r="AH389" s="60"/>
      <c r="AI389" s="55"/>
      <c r="AJ389" s="61"/>
      <c r="AK389" s="62"/>
      <c r="AL389" s="63"/>
      <c r="AM389" s="64"/>
      <c r="AN389" s="65"/>
      <c r="AO389" s="66"/>
    </row>
    <row r="390" spans="1:41" s="22" customFormat="1" ht="48" customHeight="1" x14ac:dyDescent="0.15">
      <c r="A390" s="43"/>
      <c r="B390" s="44"/>
      <c r="C390" s="80"/>
      <c r="D390" s="67"/>
      <c r="E390" s="220"/>
      <c r="F390" s="117"/>
      <c r="G390" s="46"/>
      <c r="H390" s="47"/>
      <c r="I390" s="48"/>
      <c r="J390" s="49"/>
      <c r="K390" s="49"/>
      <c r="L390" s="49"/>
      <c r="M390" s="49"/>
      <c r="N390" s="50"/>
      <c r="O390" s="51"/>
      <c r="P390" s="52"/>
      <c r="Q390" s="53"/>
      <c r="R390" s="53"/>
      <c r="S390" s="53"/>
      <c r="T390" s="53"/>
      <c r="U390" s="54"/>
      <c r="V390" s="55"/>
      <c r="W390" s="57"/>
      <c r="X390" s="57"/>
      <c r="Y390" s="57"/>
      <c r="Z390" s="57"/>
      <c r="AA390" s="57"/>
      <c r="AB390" s="551"/>
      <c r="AC390" s="536"/>
      <c r="AD390" s="488"/>
      <c r="AE390" s="59"/>
      <c r="AF390" s="59"/>
      <c r="AG390" s="263"/>
      <c r="AH390" s="60"/>
      <c r="AI390" s="55"/>
      <c r="AJ390" s="61"/>
      <c r="AK390" s="62"/>
      <c r="AL390" s="63"/>
      <c r="AM390" s="64"/>
      <c r="AN390" s="65"/>
      <c r="AO390" s="66"/>
    </row>
    <row r="391" spans="1:41" s="22" customFormat="1" ht="48" customHeight="1" x14ac:dyDescent="0.15">
      <c r="A391" s="43"/>
      <c r="B391" s="44"/>
      <c r="C391" s="80"/>
      <c r="D391" s="67"/>
      <c r="E391" s="220"/>
      <c r="F391" s="117"/>
      <c r="G391" s="46"/>
      <c r="H391" s="47"/>
      <c r="I391" s="48"/>
      <c r="J391" s="49"/>
      <c r="K391" s="49"/>
      <c r="L391" s="49"/>
      <c r="M391" s="49"/>
      <c r="N391" s="50"/>
      <c r="O391" s="51"/>
      <c r="P391" s="52"/>
      <c r="Q391" s="53"/>
      <c r="R391" s="53"/>
      <c r="S391" s="53"/>
      <c r="T391" s="53"/>
      <c r="U391" s="54"/>
      <c r="V391" s="55"/>
      <c r="W391" s="57"/>
      <c r="X391" s="57"/>
      <c r="Y391" s="57"/>
      <c r="Z391" s="57"/>
      <c r="AA391" s="57"/>
      <c r="AB391" s="551"/>
      <c r="AC391" s="536"/>
      <c r="AD391" s="488"/>
      <c r="AE391" s="59"/>
      <c r="AF391" s="59"/>
      <c r="AG391" s="263"/>
      <c r="AH391" s="60"/>
      <c r="AI391" s="55"/>
      <c r="AJ391" s="61"/>
      <c r="AK391" s="62"/>
      <c r="AL391" s="63"/>
      <c r="AM391" s="64"/>
      <c r="AN391" s="65"/>
      <c r="AO391" s="66"/>
    </row>
    <row r="392" spans="1:41" s="22" customFormat="1" ht="48" customHeight="1" x14ac:dyDescent="0.15">
      <c r="A392" s="43"/>
      <c r="B392" s="44"/>
      <c r="C392" s="80"/>
      <c r="D392" s="67"/>
      <c r="E392" s="220"/>
      <c r="F392" s="117"/>
      <c r="G392" s="46"/>
      <c r="H392" s="47"/>
      <c r="I392" s="48"/>
      <c r="J392" s="49"/>
      <c r="K392" s="49"/>
      <c r="L392" s="49"/>
      <c r="M392" s="49"/>
      <c r="N392" s="50"/>
      <c r="O392" s="51"/>
      <c r="P392" s="52"/>
      <c r="Q392" s="53"/>
      <c r="R392" s="53"/>
      <c r="S392" s="53"/>
      <c r="T392" s="53"/>
      <c r="U392" s="54"/>
      <c r="V392" s="55"/>
      <c r="W392" s="57"/>
      <c r="X392" s="57"/>
      <c r="Y392" s="57"/>
      <c r="Z392" s="57"/>
      <c r="AA392" s="57"/>
      <c r="AB392" s="551"/>
      <c r="AC392" s="536"/>
      <c r="AD392" s="488"/>
      <c r="AE392" s="59"/>
      <c r="AF392" s="59"/>
      <c r="AG392" s="263"/>
      <c r="AH392" s="60"/>
      <c r="AI392" s="55"/>
      <c r="AJ392" s="61"/>
      <c r="AK392" s="62"/>
      <c r="AL392" s="63"/>
      <c r="AM392" s="64"/>
      <c r="AN392" s="65"/>
      <c r="AO392" s="66"/>
    </row>
    <row r="393" spans="1:41" s="22" customFormat="1" ht="48" customHeight="1" x14ac:dyDescent="0.15">
      <c r="A393" s="43"/>
      <c r="B393" s="44"/>
      <c r="C393" s="80"/>
      <c r="D393" s="67"/>
      <c r="E393" s="220"/>
      <c r="F393" s="117"/>
      <c r="G393" s="46"/>
      <c r="H393" s="47"/>
      <c r="I393" s="48"/>
      <c r="J393" s="49"/>
      <c r="K393" s="49"/>
      <c r="L393" s="49"/>
      <c r="M393" s="49"/>
      <c r="N393" s="50"/>
      <c r="O393" s="51"/>
      <c r="P393" s="52"/>
      <c r="Q393" s="53"/>
      <c r="R393" s="53"/>
      <c r="S393" s="53"/>
      <c r="T393" s="53"/>
      <c r="U393" s="54"/>
      <c r="V393" s="55"/>
      <c r="W393" s="57"/>
      <c r="X393" s="57"/>
      <c r="Y393" s="57"/>
      <c r="Z393" s="57"/>
      <c r="AA393" s="57"/>
      <c r="AB393" s="551"/>
      <c r="AC393" s="536"/>
      <c r="AD393" s="488"/>
      <c r="AE393" s="59"/>
      <c r="AF393" s="59"/>
      <c r="AG393" s="263"/>
      <c r="AH393" s="60"/>
      <c r="AI393" s="55"/>
      <c r="AJ393" s="61"/>
      <c r="AK393" s="62"/>
      <c r="AL393" s="63"/>
      <c r="AM393" s="64"/>
      <c r="AN393" s="65"/>
      <c r="AO393" s="66"/>
    </row>
    <row r="394" spans="1:41" s="22" customFormat="1" ht="48" customHeight="1" x14ac:dyDescent="0.15">
      <c r="A394" s="43"/>
      <c r="B394" s="44"/>
      <c r="C394" s="80"/>
      <c r="D394" s="67"/>
      <c r="E394" s="220"/>
      <c r="F394" s="117"/>
      <c r="G394" s="46"/>
      <c r="H394" s="47"/>
      <c r="I394" s="48"/>
      <c r="J394" s="49"/>
      <c r="K394" s="49"/>
      <c r="L394" s="49"/>
      <c r="M394" s="49"/>
      <c r="N394" s="50"/>
      <c r="O394" s="51"/>
      <c r="P394" s="52"/>
      <c r="Q394" s="53"/>
      <c r="R394" s="53"/>
      <c r="S394" s="53"/>
      <c r="T394" s="53"/>
      <c r="U394" s="54"/>
      <c r="V394" s="55"/>
      <c r="W394" s="57"/>
      <c r="X394" s="57"/>
      <c r="Y394" s="57"/>
      <c r="Z394" s="57"/>
      <c r="AA394" s="57"/>
      <c r="AB394" s="551"/>
      <c r="AC394" s="536"/>
      <c r="AD394" s="488"/>
      <c r="AE394" s="59"/>
      <c r="AF394" s="59"/>
      <c r="AG394" s="263"/>
      <c r="AH394" s="60"/>
      <c r="AI394" s="55"/>
      <c r="AJ394" s="61"/>
      <c r="AK394" s="62"/>
      <c r="AL394" s="63"/>
      <c r="AM394" s="64"/>
      <c r="AN394" s="65"/>
      <c r="AO394" s="66"/>
    </row>
    <row r="395" spans="1:41" s="22" customFormat="1" ht="42" customHeight="1" x14ac:dyDescent="0.15">
      <c r="A395" s="43"/>
      <c r="B395" s="44"/>
      <c r="C395" s="80"/>
      <c r="D395" s="67"/>
      <c r="E395" s="220"/>
      <c r="F395" s="117"/>
      <c r="G395" s="46"/>
      <c r="H395" s="47"/>
      <c r="I395" s="48"/>
      <c r="J395" s="49"/>
      <c r="K395" s="49"/>
      <c r="L395" s="49"/>
      <c r="M395" s="49"/>
      <c r="N395" s="50"/>
      <c r="O395" s="51"/>
      <c r="P395" s="52"/>
      <c r="Q395" s="53"/>
      <c r="R395" s="53"/>
      <c r="S395" s="53"/>
      <c r="T395" s="53"/>
      <c r="U395" s="54"/>
      <c r="V395" s="55"/>
      <c r="W395" s="57"/>
      <c r="X395" s="57"/>
      <c r="Y395" s="57"/>
      <c r="Z395" s="57"/>
      <c r="AA395" s="57"/>
      <c r="AB395" s="551"/>
      <c r="AC395" s="536"/>
      <c r="AD395" s="488"/>
      <c r="AE395" s="59"/>
      <c r="AF395" s="59"/>
      <c r="AG395" s="263"/>
      <c r="AH395" s="60"/>
      <c r="AI395" s="55"/>
      <c r="AJ395" s="61"/>
      <c r="AK395" s="62"/>
      <c r="AL395" s="63"/>
      <c r="AM395" s="64"/>
      <c r="AN395" s="65"/>
      <c r="AO395" s="66"/>
    </row>
    <row r="396" spans="1:41" s="22" customFormat="1" ht="52.5" customHeight="1" x14ac:dyDescent="0.15">
      <c r="A396" s="43"/>
      <c r="B396" s="44"/>
      <c r="C396" s="80"/>
      <c r="D396" s="67"/>
      <c r="E396" s="220"/>
      <c r="F396" s="117"/>
      <c r="G396" s="46"/>
      <c r="H396" s="47"/>
      <c r="I396" s="48"/>
      <c r="J396" s="49"/>
      <c r="K396" s="49"/>
      <c r="L396" s="49"/>
      <c r="M396" s="49"/>
      <c r="N396" s="50"/>
      <c r="O396" s="51"/>
      <c r="P396" s="52"/>
      <c r="Q396" s="53"/>
      <c r="R396" s="53"/>
      <c r="S396" s="53"/>
      <c r="T396" s="53"/>
      <c r="U396" s="54"/>
      <c r="V396" s="55"/>
      <c r="W396" s="57"/>
      <c r="X396" s="57"/>
      <c r="Y396" s="57"/>
      <c r="Z396" s="57"/>
      <c r="AA396" s="57"/>
      <c r="AB396" s="551"/>
      <c r="AC396" s="536"/>
      <c r="AD396" s="488"/>
      <c r="AE396" s="59"/>
      <c r="AF396" s="59"/>
      <c r="AG396" s="263"/>
      <c r="AH396" s="60"/>
      <c r="AI396" s="55"/>
      <c r="AJ396" s="61"/>
      <c r="AK396" s="62"/>
      <c r="AL396" s="63"/>
      <c r="AM396" s="64"/>
      <c r="AN396" s="65"/>
      <c r="AO396" s="66"/>
    </row>
    <row r="397" spans="1:41" s="22" customFormat="1" ht="52.5" customHeight="1" x14ac:dyDescent="0.15">
      <c r="A397" s="43"/>
      <c r="B397" s="44"/>
      <c r="C397" s="80"/>
      <c r="D397" s="67"/>
      <c r="E397" s="220"/>
      <c r="F397" s="117"/>
      <c r="G397" s="46"/>
      <c r="H397" s="47"/>
      <c r="I397" s="48"/>
      <c r="J397" s="49"/>
      <c r="K397" s="49"/>
      <c r="L397" s="49"/>
      <c r="M397" s="49"/>
      <c r="N397" s="50"/>
      <c r="O397" s="51"/>
      <c r="P397" s="52"/>
      <c r="Q397" s="53"/>
      <c r="R397" s="53"/>
      <c r="S397" s="53"/>
      <c r="T397" s="53"/>
      <c r="U397" s="54"/>
      <c r="V397" s="55"/>
      <c r="W397" s="57"/>
      <c r="X397" s="57"/>
      <c r="Y397" s="57"/>
      <c r="Z397" s="57"/>
      <c r="AA397" s="57"/>
      <c r="AB397" s="551"/>
      <c r="AC397" s="536"/>
      <c r="AD397" s="488"/>
      <c r="AE397" s="59"/>
      <c r="AF397" s="59"/>
      <c r="AG397" s="263"/>
      <c r="AH397" s="60"/>
      <c r="AI397" s="55"/>
      <c r="AJ397" s="61"/>
      <c r="AK397" s="62"/>
      <c r="AL397" s="63"/>
      <c r="AM397" s="64"/>
      <c r="AN397" s="65"/>
      <c r="AO397" s="66"/>
    </row>
    <row r="398" spans="1:41" s="22" customFormat="1" ht="52.5" customHeight="1" x14ac:dyDescent="0.15">
      <c r="A398" s="43"/>
      <c r="B398" s="44"/>
      <c r="C398" s="80"/>
      <c r="D398" s="67"/>
      <c r="E398" s="220"/>
      <c r="F398" s="117"/>
      <c r="G398" s="46"/>
      <c r="H398" s="47"/>
      <c r="I398" s="48"/>
      <c r="J398" s="49"/>
      <c r="K398" s="49"/>
      <c r="L398" s="49"/>
      <c r="M398" s="49"/>
      <c r="N398" s="50"/>
      <c r="O398" s="51"/>
      <c r="P398" s="52"/>
      <c r="Q398" s="53"/>
      <c r="R398" s="53"/>
      <c r="S398" s="53"/>
      <c r="T398" s="53"/>
      <c r="U398" s="54"/>
      <c r="V398" s="55"/>
      <c r="W398" s="57"/>
      <c r="X398" s="57"/>
      <c r="Y398" s="57"/>
      <c r="Z398" s="57"/>
      <c r="AA398" s="57"/>
      <c r="AB398" s="551"/>
      <c r="AC398" s="536"/>
      <c r="AD398" s="488"/>
      <c r="AE398" s="59"/>
      <c r="AF398" s="59"/>
      <c r="AG398" s="263"/>
      <c r="AH398" s="60"/>
      <c r="AI398" s="55"/>
      <c r="AJ398" s="61"/>
      <c r="AK398" s="62"/>
      <c r="AL398" s="63"/>
      <c r="AM398" s="64"/>
      <c r="AN398" s="65"/>
      <c r="AO398" s="66"/>
    </row>
    <row r="399" spans="1:41" s="22" customFormat="1" ht="48" customHeight="1" x14ac:dyDescent="0.15">
      <c r="A399" s="43"/>
      <c r="B399" s="44"/>
      <c r="C399" s="80"/>
      <c r="D399" s="67"/>
      <c r="E399" s="220"/>
      <c r="F399" s="117"/>
      <c r="G399" s="46"/>
      <c r="H399" s="47"/>
      <c r="I399" s="48"/>
      <c r="J399" s="49"/>
      <c r="K399" s="49"/>
      <c r="L399" s="49"/>
      <c r="M399" s="49"/>
      <c r="N399" s="50"/>
      <c r="O399" s="51"/>
      <c r="P399" s="52"/>
      <c r="Q399" s="53"/>
      <c r="R399" s="53"/>
      <c r="S399" s="53"/>
      <c r="T399" s="53"/>
      <c r="U399" s="54"/>
      <c r="V399" s="55"/>
      <c r="W399" s="57"/>
      <c r="X399" s="57"/>
      <c r="Y399" s="57"/>
      <c r="Z399" s="57"/>
      <c r="AA399" s="57"/>
      <c r="AB399" s="551"/>
      <c r="AC399" s="536"/>
      <c r="AD399" s="488"/>
      <c r="AE399" s="59"/>
      <c r="AF399" s="59"/>
      <c r="AG399" s="263"/>
      <c r="AH399" s="60"/>
      <c r="AI399" s="55"/>
      <c r="AJ399" s="61"/>
      <c r="AK399" s="62"/>
      <c r="AL399" s="63"/>
      <c r="AM399" s="64"/>
      <c r="AN399" s="65"/>
      <c r="AO399" s="66"/>
    </row>
    <row r="400" spans="1:41" s="22" customFormat="1" ht="42" customHeight="1" x14ac:dyDescent="0.15">
      <c r="A400" s="43"/>
      <c r="B400" s="44"/>
      <c r="C400" s="80"/>
      <c r="D400" s="67"/>
      <c r="E400" s="220"/>
      <c r="F400" s="117"/>
      <c r="G400" s="46"/>
      <c r="H400" s="47"/>
      <c r="I400" s="48"/>
      <c r="J400" s="49"/>
      <c r="K400" s="49"/>
      <c r="L400" s="49"/>
      <c r="M400" s="49"/>
      <c r="N400" s="50"/>
      <c r="O400" s="51"/>
      <c r="P400" s="52"/>
      <c r="Q400" s="53"/>
      <c r="R400" s="53"/>
      <c r="S400" s="53"/>
      <c r="T400" s="53"/>
      <c r="U400" s="54"/>
      <c r="V400" s="55"/>
      <c r="W400" s="57"/>
      <c r="X400" s="57"/>
      <c r="Y400" s="57"/>
      <c r="Z400" s="57"/>
      <c r="AA400" s="57"/>
      <c r="AB400" s="551"/>
      <c r="AC400" s="536"/>
      <c r="AD400" s="488"/>
      <c r="AE400" s="59"/>
      <c r="AF400" s="59"/>
      <c r="AG400" s="263"/>
      <c r="AH400" s="60"/>
      <c r="AI400" s="55"/>
      <c r="AJ400" s="61"/>
      <c r="AK400" s="62"/>
      <c r="AL400" s="63"/>
      <c r="AM400" s="64"/>
      <c r="AN400" s="65"/>
      <c r="AO400" s="66"/>
    </row>
    <row r="401" spans="1:41" s="22" customFormat="1" ht="48" customHeight="1" x14ac:dyDescent="0.15">
      <c r="A401" s="43"/>
      <c r="B401" s="44"/>
      <c r="C401" s="80"/>
      <c r="D401" s="67"/>
      <c r="E401" s="220"/>
      <c r="F401" s="117"/>
      <c r="G401" s="46"/>
      <c r="H401" s="47"/>
      <c r="I401" s="48"/>
      <c r="J401" s="49"/>
      <c r="K401" s="49"/>
      <c r="L401" s="49"/>
      <c r="M401" s="49"/>
      <c r="N401" s="50"/>
      <c r="O401" s="51"/>
      <c r="P401" s="52"/>
      <c r="Q401" s="53"/>
      <c r="R401" s="53"/>
      <c r="S401" s="53"/>
      <c r="T401" s="53"/>
      <c r="U401" s="54"/>
      <c r="V401" s="55"/>
      <c r="W401" s="57"/>
      <c r="X401" s="57"/>
      <c r="Y401" s="57"/>
      <c r="Z401" s="57"/>
      <c r="AA401" s="57"/>
      <c r="AB401" s="551"/>
      <c r="AC401" s="536"/>
      <c r="AD401" s="488"/>
      <c r="AE401" s="59"/>
      <c r="AF401" s="59"/>
      <c r="AG401" s="263"/>
      <c r="AH401" s="60"/>
      <c r="AI401" s="55"/>
      <c r="AJ401" s="61"/>
      <c r="AK401" s="62"/>
      <c r="AL401" s="63"/>
      <c r="AM401" s="64"/>
      <c r="AN401" s="65"/>
      <c r="AO401" s="66"/>
    </row>
    <row r="402" spans="1:41" s="22" customFormat="1" ht="48" customHeight="1" x14ac:dyDescent="0.15">
      <c r="A402" s="43"/>
      <c r="B402" s="44"/>
      <c r="C402" s="80"/>
      <c r="D402" s="67"/>
      <c r="E402" s="220"/>
      <c r="F402" s="117"/>
      <c r="G402" s="46"/>
      <c r="H402" s="47"/>
      <c r="I402" s="48"/>
      <c r="J402" s="49"/>
      <c r="K402" s="49"/>
      <c r="L402" s="49"/>
      <c r="M402" s="49"/>
      <c r="N402" s="50"/>
      <c r="O402" s="51"/>
      <c r="P402" s="52"/>
      <c r="Q402" s="53"/>
      <c r="R402" s="53"/>
      <c r="S402" s="53"/>
      <c r="T402" s="53"/>
      <c r="U402" s="54"/>
      <c r="V402" s="55"/>
      <c r="W402" s="57"/>
      <c r="X402" s="57"/>
      <c r="Y402" s="57"/>
      <c r="Z402" s="57"/>
      <c r="AA402" s="57"/>
      <c r="AB402" s="551"/>
      <c r="AC402" s="536"/>
      <c r="AD402" s="488"/>
      <c r="AE402" s="59"/>
      <c r="AF402" s="59"/>
      <c r="AG402" s="263"/>
      <c r="AH402" s="60"/>
      <c r="AI402" s="55"/>
      <c r="AJ402" s="61"/>
      <c r="AK402" s="62"/>
      <c r="AL402" s="63"/>
      <c r="AM402" s="64"/>
      <c r="AN402" s="65"/>
      <c r="AO402" s="66"/>
    </row>
    <row r="403" spans="1:41" s="22" customFormat="1" ht="48" customHeight="1" x14ac:dyDescent="0.15">
      <c r="A403" s="43"/>
      <c r="B403" s="44"/>
      <c r="C403" s="80"/>
      <c r="D403" s="67"/>
      <c r="E403" s="220"/>
      <c r="F403" s="117"/>
      <c r="G403" s="46"/>
      <c r="H403" s="47"/>
      <c r="I403" s="48"/>
      <c r="J403" s="49"/>
      <c r="K403" s="49"/>
      <c r="L403" s="49"/>
      <c r="M403" s="49"/>
      <c r="N403" s="50"/>
      <c r="O403" s="51"/>
      <c r="P403" s="52"/>
      <c r="Q403" s="53"/>
      <c r="R403" s="53"/>
      <c r="S403" s="53"/>
      <c r="T403" s="53"/>
      <c r="U403" s="54"/>
      <c r="V403" s="55"/>
      <c r="W403" s="57"/>
      <c r="X403" s="57"/>
      <c r="Y403" s="57"/>
      <c r="Z403" s="57"/>
      <c r="AA403" s="57"/>
      <c r="AB403" s="551"/>
      <c r="AC403" s="536"/>
      <c r="AD403" s="488"/>
      <c r="AE403" s="59"/>
      <c r="AF403" s="59"/>
      <c r="AG403" s="263"/>
      <c r="AH403" s="60"/>
      <c r="AI403" s="55"/>
      <c r="AJ403" s="61"/>
      <c r="AK403" s="62"/>
      <c r="AL403" s="63"/>
      <c r="AM403" s="64"/>
      <c r="AN403" s="65"/>
      <c r="AO403" s="66"/>
    </row>
    <row r="404" spans="1:41" s="22" customFormat="1" ht="42" customHeight="1" x14ac:dyDescent="0.15">
      <c r="A404" s="43"/>
      <c r="B404" s="44"/>
      <c r="C404" s="80"/>
      <c r="D404" s="67"/>
      <c r="E404" s="220"/>
      <c r="F404" s="117"/>
      <c r="G404" s="46"/>
      <c r="H404" s="47"/>
      <c r="I404" s="48"/>
      <c r="J404" s="49"/>
      <c r="K404" s="49"/>
      <c r="L404" s="49"/>
      <c r="M404" s="49"/>
      <c r="N404" s="50"/>
      <c r="O404" s="51"/>
      <c r="P404" s="52"/>
      <c r="Q404" s="53"/>
      <c r="R404" s="53"/>
      <c r="S404" s="53"/>
      <c r="T404" s="53"/>
      <c r="U404" s="54"/>
      <c r="V404" s="55"/>
      <c r="W404" s="57"/>
      <c r="X404" s="57"/>
      <c r="Y404" s="57"/>
      <c r="Z404" s="57"/>
      <c r="AA404" s="57"/>
      <c r="AB404" s="551"/>
      <c r="AC404" s="536"/>
      <c r="AD404" s="488"/>
      <c r="AE404" s="59"/>
      <c r="AF404" s="59"/>
      <c r="AG404" s="263"/>
      <c r="AH404" s="60"/>
      <c r="AI404" s="55"/>
      <c r="AJ404" s="61"/>
      <c r="AK404" s="62"/>
      <c r="AL404" s="63"/>
      <c r="AM404" s="64"/>
      <c r="AN404" s="65"/>
      <c r="AO404" s="66"/>
    </row>
    <row r="405" spans="1:41" s="22" customFormat="1" ht="48" customHeight="1" x14ac:dyDescent="0.15">
      <c r="A405" s="43"/>
      <c r="B405" s="44"/>
      <c r="C405" s="80"/>
      <c r="D405" s="67"/>
      <c r="E405" s="220"/>
      <c r="F405" s="117"/>
      <c r="G405" s="46"/>
      <c r="H405" s="47"/>
      <c r="I405" s="48"/>
      <c r="J405" s="49"/>
      <c r="K405" s="49"/>
      <c r="L405" s="49"/>
      <c r="M405" s="49"/>
      <c r="N405" s="50"/>
      <c r="O405" s="51"/>
      <c r="P405" s="52"/>
      <c r="Q405" s="53"/>
      <c r="R405" s="53"/>
      <c r="S405" s="53"/>
      <c r="T405" s="53"/>
      <c r="U405" s="54"/>
      <c r="V405" s="55"/>
      <c r="W405" s="57"/>
      <c r="X405" s="57"/>
      <c r="Y405" s="57"/>
      <c r="Z405" s="57"/>
      <c r="AA405" s="57"/>
      <c r="AB405" s="551"/>
      <c r="AC405" s="536"/>
      <c r="AD405" s="488"/>
      <c r="AE405" s="59"/>
      <c r="AF405" s="59"/>
      <c r="AG405" s="263"/>
      <c r="AH405" s="60"/>
      <c r="AI405" s="55"/>
      <c r="AJ405" s="61"/>
      <c r="AK405" s="62"/>
      <c r="AL405" s="63"/>
      <c r="AM405" s="64"/>
      <c r="AN405" s="65"/>
      <c r="AO405" s="66"/>
    </row>
    <row r="406" spans="1:41" s="22" customFormat="1" ht="48" customHeight="1" x14ac:dyDescent="0.15">
      <c r="A406" s="43"/>
      <c r="B406" s="44"/>
      <c r="C406" s="80"/>
      <c r="D406" s="67"/>
      <c r="E406" s="220"/>
      <c r="F406" s="117"/>
      <c r="G406" s="46"/>
      <c r="H406" s="47"/>
      <c r="I406" s="48"/>
      <c r="J406" s="49"/>
      <c r="K406" s="49"/>
      <c r="L406" s="49"/>
      <c r="M406" s="49"/>
      <c r="N406" s="50"/>
      <c r="O406" s="51"/>
      <c r="P406" s="52"/>
      <c r="Q406" s="53"/>
      <c r="R406" s="53"/>
      <c r="S406" s="53"/>
      <c r="T406" s="53"/>
      <c r="U406" s="54"/>
      <c r="V406" s="55"/>
      <c r="W406" s="57"/>
      <c r="X406" s="57"/>
      <c r="Y406" s="57"/>
      <c r="Z406" s="57"/>
      <c r="AA406" s="57"/>
      <c r="AB406" s="551"/>
      <c r="AC406" s="536"/>
      <c r="AD406" s="488"/>
      <c r="AE406" s="59"/>
      <c r="AF406" s="59"/>
      <c r="AG406" s="263"/>
      <c r="AH406" s="60"/>
      <c r="AI406" s="55"/>
      <c r="AJ406" s="61"/>
      <c r="AK406" s="62"/>
      <c r="AL406" s="63"/>
      <c r="AM406" s="64"/>
      <c r="AN406" s="65"/>
      <c r="AO406" s="66"/>
    </row>
    <row r="407" spans="1:41" s="22" customFormat="1" ht="48" customHeight="1" x14ac:dyDescent="0.15">
      <c r="A407" s="43"/>
      <c r="B407" s="44"/>
      <c r="C407" s="80"/>
      <c r="D407" s="67"/>
      <c r="E407" s="220"/>
      <c r="F407" s="117"/>
      <c r="G407" s="46"/>
      <c r="H407" s="47"/>
      <c r="I407" s="48"/>
      <c r="J407" s="49"/>
      <c r="K407" s="49"/>
      <c r="L407" s="49"/>
      <c r="M407" s="49"/>
      <c r="N407" s="50"/>
      <c r="O407" s="51"/>
      <c r="P407" s="52"/>
      <c r="Q407" s="53"/>
      <c r="R407" s="53"/>
      <c r="S407" s="53"/>
      <c r="T407" s="53"/>
      <c r="U407" s="54"/>
      <c r="V407" s="55"/>
      <c r="W407" s="57"/>
      <c r="X407" s="57"/>
      <c r="Y407" s="57"/>
      <c r="Z407" s="57"/>
      <c r="AA407" s="57"/>
      <c r="AB407" s="551"/>
      <c r="AC407" s="536"/>
      <c r="AD407" s="488"/>
      <c r="AE407" s="59"/>
      <c r="AF407" s="59"/>
      <c r="AG407" s="263"/>
      <c r="AH407" s="60"/>
      <c r="AI407" s="55"/>
      <c r="AJ407" s="61"/>
      <c r="AK407" s="62"/>
      <c r="AL407" s="63"/>
      <c r="AM407" s="64"/>
      <c r="AN407" s="65"/>
      <c r="AO407" s="66"/>
    </row>
    <row r="408" spans="1:41" s="22" customFormat="1" ht="41.25" customHeight="1" x14ac:dyDescent="0.15">
      <c r="A408" s="43"/>
      <c r="B408" s="44"/>
      <c r="C408" s="80"/>
      <c r="D408" s="67"/>
      <c r="E408" s="220"/>
      <c r="F408" s="117"/>
      <c r="G408" s="46"/>
      <c r="H408" s="47"/>
      <c r="I408" s="48"/>
      <c r="J408" s="49"/>
      <c r="K408" s="49"/>
      <c r="L408" s="49"/>
      <c r="M408" s="49"/>
      <c r="N408" s="50"/>
      <c r="O408" s="51"/>
      <c r="P408" s="52"/>
      <c r="Q408" s="53"/>
      <c r="R408" s="53"/>
      <c r="S408" s="53"/>
      <c r="T408" s="53"/>
      <c r="U408" s="54"/>
      <c r="V408" s="55"/>
      <c r="W408" s="57"/>
      <c r="X408" s="57"/>
      <c r="Y408" s="57"/>
      <c r="Z408" s="57"/>
      <c r="AA408" s="57"/>
      <c r="AB408" s="551"/>
      <c r="AC408" s="536"/>
      <c r="AD408" s="488"/>
      <c r="AE408" s="59"/>
      <c r="AF408" s="59"/>
      <c r="AG408" s="263"/>
      <c r="AH408" s="60"/>
      <c r="AI408" s="55"/>
      <c r="AJ408" s="61"/>
      <c r="AK408" s="62"/>
      <c r="AL408" s="63"/>
      <c r="AM408" s="64"/>
      <c r="AN408" s="65"/>
      <c r="AO408" s="66"/>
    </row>
    <row r="409" spans="1:41" s="22" customFormat="1" ht="41.25" customHeight="1" x14ac:dyDescent="0.15">
      <c r="A409" s="43"/>
      <c r="B409" s="44"/>
      <c r="C409" s="80"/>
      <c r="D409" s="67"/>
      <c r="E409" s="220"/>
      <c r="F409" s="117"/>
      <c r="G409" s="46"/>
      <c r="H409" s="47"/>
      <c r="I409" s="48"/>
      <c r="J409" s="49"/>
      <c r="K409" s="49"/>
      <c r="L409" s="49"/>
      <c r="M409" s="49"/>
      <c r="N409" s="50"/>
      <c r="O409" s="51"/>
      <c r="P409" s="52"/>
      <c r="Q409" s="53"/>
      <c r="R409" s="53"/>
      <c r="S409" s="53"/>
      <c r="T409" s="53"/>
      <c r="U409" s="54"/>
      <c r="V409" s="55"/>
      <c r="W409" s="57"/>
      <c r="X409" s="57"/>
      <c r="Y409" s="57"/>
      <c r="Z409" s="57"/>
      <c r="AA409" s="57"/>
      <c r="AB409" s="551"/>
      <c r="AC409" s="536"/>
      <c r="AD409" s="488"/>
      <c r="AE409" s="59"/>
      <c r="AF409" s="59"/>
      <c r="AG409" s="263"/>
      <c r="AH409" s="60"/>
      <c r="AI409" s="55"/>
      <c r="AJ409" s="61"/>
      <c r="AK409" s="62"/>
      <c r="AL409" s="63"/>
      <c r="AM409" s="64"/>
      <c r="AN409" s="65"/>
      <c r="AO409" s="66"/>
    </row>
    <row r="410" spans="1:41" s="22" customFormat="1" ht="48" customHeight="1" x14ac:dyDescent="0.15">
      <c r="A410" s="43"/>
      <c r="B410" s="44"/>
      <c r="C410" s="80"/>
      <c r="D410" s="67"/>
      <c r="E410" s="220"/>
      <c r="F410" s="117"/>
      <c r="G410" s="46"/>
      <c r="H410" s="47"/>
      <c r="I410" s="48"/>
      <c r="J410" s="49"/>
      <c r="K410" s="49"/>
      <c r="L410" s="49"/>
      <c r="M410" s="49"/>
      <c r="N410" s="50"/>
      <c r="O410" s="51"/>
      <c r="P410" s="52"/>
      <c r="Q410" s="53"/>
      <c r="R410" s="53"/>
      <c r="S410" s="53"/>
      <c r="T410" s="53"/>
      <c r="U410" s="54"/>
      <c r="V410" s="55"/>
      <c r="W410" s="57"/>
      <c r="X410" s="57"/>
      <c r="Y410" s="57"/>
      <c r="Z410" s="57"/>
      <c r="AA410" s="57"/>
      <c r="AB410" s="551"/>
      <c r="AC410" s="536"/>
      <c r="AD410" s="488"/>
      <c r="AE410" s="59"/>
      <c r="AF410" s="59"/>
      <c r="AG410" s="263"/>
      <c r="AH410" s="60"/>
      <c r="AI410" s="55"/>
      <c r="AJ410" s="61"/>
      <c r="AK410" s="62"/>
      <c r="AL410" s="63"/>
      <c r="AM410" s="64"/>
      <c r="AN410" s="65"/>
      <c r="AO410" s="66"/>
    </row>
    <row r="411" spans="1:41" s="22" customFormat="1" ht="48" customHeight="1" x14ac:dyDescent="0.15">
      <c r="A411" s="43"/>
      <c r="B411" s="44"/>
      <c r="C411" s="80"/>
      <c r="D411" s="67"/>
      <c r="E411" s="220"/>
      <c r="F411" s="117"/>
      <c r="G411" s="46"/>
      <c r="H411" s="47"/>
      <c r="I411" s="48"/>
      <c r="J411" s="49"/>
      <c r="K411" s="49"/>
      <c r="L411" s="49"/>
      <c r="M411" s="49"/>
      <c r="N411" s="50"/>
      <c r="O411" s="51"/>
      <c r="P411" s="52"/>
      <c r="Q411" s="53"/>
      <c r="R411" s="53"/>
      <c r="S411" s="53"/>
      <c r="T411" s="53"/>
      <c r="U411" s="54"/>
      <c r="V411" s="55"/>
      <c r="W411" s="57"/>
      <c r="X411" s="57"/>
      <c r="Y411" s="57"/>
      <c r="Z411" s="57"/>
      <c r="AA411" s="57"/>
      <c r="AB411" s="551"/>
      <c r="AC411" s="536"/>
      <c r="AD411" s="488"/>
      <c r="AE411" s="59"/>
      <c r="AF411" s="59"/>
      <c r="AG411" s="263"/>
      <c r="AH411" s="60"/>
      <c r="AI411" s="55"/>
      <c r="AJ411" s="61"/>
      <c r="AK411" s="62"/>
      <c r="AL411" s="63"/>
      <c r="AM411" s="64"/>
      <c r="AN411" s="65"/>
      <c r="AO411" s="66"/>
    </row>
    <row r="412" spans="1:41" s="22" customFormat="1" ht="48" customHeight="1" x14ac:dyDescent="0.15">
      <c r="A412" s="43"/>
      <c r="B412" s="44"/>
      <c r="C412" s="80"/>
      <c r="D412" s="67"/>
      <c r="E412" s="220"/>
      <c r="F412" s="117"/>
      <c r="G412" s="46"/>
      <c r="H412" s="47"/>
      <c r="I412" s="48"/>
      <c r="J412" s="49"/>
      <c r="K412" s="49"/>
      <c r="L412" s="49"/>
      <c r="M412" s="49"/>
      <c r="N412" s="50"/>
      <c r="O412" s="51"/>
      <c r="P412" s="52"/>
      <c r="Q412" s="53"/>
      <c r="R412" s="53"/>
      <c r="S412" s="53"/>
      <c r="T412" s="53"/>
      <c r="U412" s="54"/>
      <c r="V412" s="55"/>
      <c r="W412" s="57"/>
      <c r="X412" s="57"/>
      <c r="Y412" s="57"/>
      <c r="Z412" s="57"/>
      <c r="AA412" s="57"/>
      <c r="AB412" s="551"/>
      <c r="AC412" s="536"/>
      <c r="AD412" s="488"/>
      <c r="AE412" s="59"/>
      <c r="AF412" s="59"/>
      <c r="AG412" s="263"/>
      <c r="AH412" s="60"/>
      <c r="AI412" s="55"/>
      <c r="AJ412" s="61"/>
      <c r="AK412" s="62"/>
      <c r="AL412" s="63"/>
      <c r="AM412" s="64"/>
      <c r="AN412" s="65"/>
      <c r="AO412" s="66"/>
    </row>
    <row r="413" spans="1:41" s="22" customFormat="1" ht="42" customHeight="1" x14ac:dyDescent="0.15">
      <c r="A413" s="43"/>
      <c r="B413" s="44"/>
      <c r="C413" s="80"/>
      <c r="D413" s="67"/>
      <c r="E413" s="220"/>
      <c r="F413" s="117"/>
      <c r="G413" s="46"/>
      <c r="H413" s="47"/>
      <c r="I413" s="48"/>
      <c r="J413" s="49"/>
      <c r="K413" s="49"/>
      <c r="L413" s="49"/>
      <c r="M413" s="49"/>
      <c r="N413" s="50"/>
      <c r="O413" s="51"/>
      <c r="P413" s="52"/>
      <c r="Q413" s="53"/>
      <c r="R413" s="53"/>
      <c r="S413" s="53"/>
      <c r="T413" s="53"/>
      <c r="U413" s="54"/>
      <c r="V413" s="55"/>
      <c r="W413" s="57"/>
      <c r="X413" s="57"/>
      <c r="Y413" s="57"/>
      <c r="Z413" s="57"/>
      <c r="AA413" s="57"/>
      <c r="AB413" s="551"/>
      <c r="AC413" s="536"/>
      <c r="AD413" s="488"/>
      <c r="AE413" s="59"/>
      <c r="AF413" s="59"/>
      <c r="AG413" s="263"/>
      <c r="AH413" s="60"/>
      <c r="AI413" s="55"/>
      <c r="AJ413" s="61"/>
      <c r="AK413" s="62"/>
      <c r="AL413" s="63"/>
      <c r="AM413" s="64"/>
      <c r="AN413" s="65"/>
      <c r="AO413" s="66"/>
    </row>
    <row r="414" spans="1:41" s="22" customFormat="1" ht="53.25" customHeight="1" x14ac:dyDescent="0.15">
      <c r="A414" s="43"/>
      <c r="B414" s="44"/>
      <c r="C414" s="80"/>
      <c r="D414" s="67"/>
      <c r="E414" s="220"/>
      <c r="F414" s="117"/>
      <c r="G414" s="46"/>
      <c r="H414" s="47"/>
      <c r="I414" s="48"/>
      <c r="J414" s="49"/>
      <c r="K414" s="49"/>
      <c r="L414" s="49"/>
      <c r="M414" s="49"/>
      <c r="N414" s="50"/>
      <c r="O414" s="51"/>
      <c r="P414" s="52"/>
      <c r="Q414" s="53"/>
      <c r="R414" s="53"/>
      <c r="S414" s="53"/>
      <c r="T414" s="53"/>
      <c r="U414" s="54"/>
      <c r="V414" s="55"/>
      <c r="W414" s="57"/>
      <c r="X414" s="57"/>
      <c r="Y414" s="57"/>
      <c r="Z414" s="57"/>
      <c r="AA414" s="57"/>
      <c r="AB414" s="551"/>
      <c r="AC414" s="536"/>
      <c r="AD414" s="488"/>
      <c r="AE414" s="59"/>
      <c r="AF414" s="59"/>
      <c r="AG414" s="263"/>
      <c r="AH414" s="60"/>
      <c r="AI414" s="55"/>
      <c r="AJ414" s="61"/>
      <c r="AK414" s="62"/>
      <c r="AL414" s="63"/>
      <c r="AM414" s="64"/>
      <c r="AN414" s="65"/>
      <c r="AO414" s="66"/>
    </row>
    <row r="415" spans="1:41" s="22" customFormat="1" ht="55.5" customHeight="1" x14ac:dyDescent="0.15">
      <c r="A415" s="43"/>
      <c r="B415" s="44"/>
      <c r="C415" s="80"/>
      <c r="D415" s="67"/>
      <c r="E415" s="220"/>
      <c r="F415" s="117"/>
      <c r="G415" s="46"/>
      <c r="H415" s="47"/>
      <c r="I415" s="48"/>
      <c r="J415" s="49"/>
      <c r="K415" s="49"/>
      <c r="L415" s="49"/>
      <c r="M415" s="49"/>
      <c r="N415" s="50"/>
      <c r="O415" s="51"/>
      <c r="P415" s="52"/>
      <c r="Q415" s="53"/>
      <c r="R415" s="53"/>
      <c r="S415" s="53"/>
      <c r="T415" s="53"/>
      <c r="U415" s="54"/>
      <c r="V415" s="55"/>
      <c r="W415" s="57"/>
      <c r="X415" s="57"/>
      <c r="Y415" s="57"/>
      <c r="Z415" s="57"/>
      <c r="AA415" s="57"/>
      <c r="AB415" s="551"/>
      <c r="AC415" s="536"/>
      <c r="AD415" s="488"/>
      <c r="AE415" s="59"/>
      <c r="AF415" s="59"/>
      <c r="AG415" s="263"/>
      <c r="AH415" s="60"/>
      <c r="AI415" s="55"/>
      <c r="AJ415" s="61"/>
      <c r="AK415" s="62"/>
      <c r="AL415" s="63"/>
      <c r="AM415" s="64"/>
      <c r="AN415" s="65"/>
      <c r="AO415" s="66"/>
    </row>
    <row r="416" spans="1:41" s="22" customFormat="1" ht="55.5" customHeight="1" x14ac:dyDescent="0.15">
      <c r="A416" s="43"/>
      <c r="B416" s="44"/>
      <c r="C416" s="80"/>
      <c r="D416" s="67"/>
      <c r="E416" s="220"/>
      <c r="F416" s="117"/>
      <c r="G416" s="46"/>
      <c r="H416" s="47"/>
      <c r="I416" s="48"/>
      <c r="J416" s="49"/>
      <c r="K416" s="49"/>
      <c r="L416" s="49"/>
      <c r="M416" s="49"/>
      <c r="N416" s="50"/>
      <c r="O416" s="51"/>
      <c r="P416" s="52"/>
      <c r="Q416" s="53"/>
      <c r="R416" s="53"/>
      <c r="S416" s="53"/>
      <c r="T416" s="53"/>
      <c r="U416" s="54"/>
      <c r="V416" s="55"/>
      <c r="W416" s="57"/>
      <c r="X416" s="57"/>
      <c r="Y416" s="57"/>
      <c r="Z416" s="57"/>
      <c r="AA416" s="57"/>
      <c r="AB416" s="551"/>
      <c r="AC416" s="536"/>
      <c r="AD416" s="488"/>
      <c r="AE416" s="59"/>
      <c r="AF416" s="59"/>
      <c r="AG416" s="263"/>
      <c r="AH416" s="60"/>
      <c r="AI416" s="55"/>
      <c r="AJ416" s="61"/>
      <c r="AK416" s="62"/>
      <c r="AL416" s="63"/>
      <c r="AM416" s="64"/>
      <c r="AN416" s="65"/>
      <c r="AO416" s="66"/>
    </row>
    <row r="417" spans="1:41" s="22" customFormat="1" ht="42" customHeight="1" x14ac:dyDescent="0.15">
      <c r="A417" s="43"/>
      <c r="B417" s="44"/>
      <c r="C417" s="80"/>
      <c r="D417" s="67"/>
      <c r="E417" s="220"/>
      <c r="F417" s="117"/>
      <c r="G417" s="46"/>
      <c r="H417" s="47"/>
      <c r="I417" s="48"/>
      <c r="J417" s="49"/>
      <c r="K417" s="49"/>
      <c r="L417" s="49"/>
      <c r="M417" s="49"/>
      <c r="N417" s="50"/>
      <c r="O417" s="51"/>
      <c r="P417" s="52"/>
      <c r="Q417" s="53"/>
      <c r="R417" s="53"/>
      <c r="S417" s="53"/>
      <c r="T417" s="53"/>
      <c r="U417" s="54"/>
      <c r="V417" s="55"/>
      <c r="W417" s="57"/>
      <c r="X417" s="57"/>
      <c r="Y417" s="57"/>
      <c r="Z417" s="57"/>
      <c r="AA417" s="57"/>
      <c r="AB417" s="551"/>
      <c r="AC417" s="536"/>
      <c r="AD417" s="488"/>
      <c r="AE417" s="59"/>
      <c r="AF417" s="59"/>
      <c r="AG417" s="263"/>
      <c r="AH417" s="60"/>
      <c r="AI417" s="55"/>
      <c r="AJ417" s="61"/>
      <c r="AK417" s="62"/>
      <c r="AL417" s="63"/>
      <c r="AM417" s="64"/>
      <c r="AN417" s="65"/>
      <c r="AO417" s="66"/>
    </row>
    <row r="418" spans="1:41" s="22" customFormat="1" ht="42" customHeight="1" x14ac:dyDescent="0.15">
      <c r="A418" s="43"/>
      <c r="B418" s="44"/>
      <c r="C418" s="80"/>
      <c r="D418" s="67"/>
      <c r="E418" s="220"/>
      <c r="F418" s="117"/>
      <c r="G418" s="46"/>
      <c r="H418" s="47"/>
      <c r="I418" s="48"/>
      <c r="J418" s="49"/>
      <c r="K418" s="49"/>
      <c r="L418" s="49"/>
      <c r="M418" s="49"/>
      <c r="N418" s="50"/>
      <c r="O418" s="51"/>
      <c r="P418" s="52"/>
      <c r="Q418" s="53"/>
      <c r="R418" s="53"/>
      <c r="S418" s="53"/>
      <c r="T418" s="53"/>
      <c r="U418" s="54"/>
      <c r="V418" s="55"/>
      <c r="W418" s="57"/>
      <c r="X418" s="57"/>
      <c r="Y418" s="57"/>
      <c r="Z418" s="57"/>
      <c r="AA418" s="57"/>
      <c r="AB418" s="551"/>
      <c r="AC418" s="536"/>
      <c r="AD418" s="488"/>
      <c r="AE418" s="59"/>
      <c r="AF418" s="59"/>
      <c r="AG418" s="263"/>
      <c r="AH418" s="60"/>
      <c r="AI418" s="55"/>
      <c r="AJ418" s="61"/>
      <c r="AK418" s="62"/>
      <c r="AL418" s="63"/>
      <c r="AM418" s="64"/>
      <c r="AN418" s="65"/>
      <c r="AO418" s="66"/>
    </row>
    <row r="419" spans="1:41" s="22" customFormat="1" ht="42" customHeight="1" x14ac:dyDescent="0.15">
      <c r="A419" s="43"/>
      <c r="B419" s="44"/>
      <c r="C419" s="80"/>
      <c r="D419" s="67"/>
      <c r="E419" s="220"/>
      <c r="F419" s="117"/>
      <c r="G419" s="46"/>
      <c r="H419" s="47"/>
      <c r="I419" s="48"/>
      <c r="J419" s="49"/>
      <c r="K419" s="49"/>
      <c r="L419" s="49"/>
      <c r="M419" s="49"/>
      <c r="N419" s="50"/>
      <c r="O419" s="51"/>
      <c r="P419" s="52"/>
      <c r="Q419" s="53"/>
      <c r="R419" s="53"/>
      <c r="S419" s="53"/>
      <c r="T419" s="53"/>
      <c r="U419" s="54"/>
      <c r="V419" s="55"/>
      <c r="W419" s="57"/>
      <c r="X419" s="57"/>
      <c r="Y419" s="57"/>
      <c r="Z419" s="57"/>
      <c r="AA419" s="57"/>
      <c r="AB419" s="551"/>
      <c r="AC419" s="536"/>
      <c r="AD419" s="488"/>
      <c r="AE419" s="59"/>
      <c r="AF419" s="59"/>
      <c r="AG419" s="263"/>
      <c r="AH419" s="60"/>
      <c r="AI419" s="55"/>
      <c r="AJ419" s="61"/>
      <c r="AK419" s="62"/>
      <c r="AL419" s="63"/>
      <c r="AM419" s="64"/>
      <c r="AN419" s="65"/>
      <c r="AO419" s="66"/>
    </row>
    <row r="420" spans="1:41" s="22" customFormat="1" ht="46.5" customHeight="1" x14ac:dyDescent="0.15">
      <c r="A420" s="43"/>
      <c r="B420" s="44"/>
      <c r="C420" s="80"/>
      <c r="D420" s="67"/>
      <c r="E420" s="220"/>
      <c r="F420" s="117"/>
      <c r="G420" s="46"/>
      <c r="H420" s="47"/>
      <c r="I420" s="48"/>
      <c r="J420" s="49"/>
      <c r="K420" s="49"/>
      <c r="L420" s="49"/>
      <c r="M420" s="49"/>
      <c r="N420" s="50"/>
      <c r="O420" s="51"/>
      <c r="P420" s="52"/>
      <c r="Q420" s="53"/>
      <c r="R420" s="53"/>
      <c r="S420" s="53"/>
      <c r="T420" s="53"/>
      <c r="U420" s="54"/>
      <c r="V420" s="55"/>
      <c r="W420" s="57"/>
      <c r="X420" s="57"/>
      <c r="Y420" s="57"/>
      <c r="Z420" s="57"/>
      <c r="AA420" s="57"/>
      <c r="AB420" s="551"/>
      <c r="AC420" s="536"/>
      <c r="AD420" s="488"/>
      <c r="AE420" s="59"/>
      <c r="AF420" s="59"/>
      <c r="AG420" s="263"/>
      <c r="AH420" s="60"/>
      <c r="AI420" s="55"/>
      <c r="AJ420" s="61"/>
      <c r="AK420" s="62"/>
      <c r="AL420" s="63"/>
      <c r="AM420" s="64"/>
      <c r="AN420" s="65"/>
      <c r="AO420" s="66"/>
    </row>
    <row r="421" spans="1:41" s="22" customFormat="1" ht="48" customHeight="1" x14ac:dyDescent="0.15">
      <c r="A421" s="43"/>
      <c r="B421" s="44"/>
      <c r="C421" s="80"/>
      <c r="D421" s="67"/>
      <c r="E421" s="220"/>
      <c r="F421" s="117"/>
      <c r="G421" s="46"/>
      <c r="H421" s="47"/>
      <c r="I421" s="48"/>
      <c r="J421" s="49"/>
      <c r="K421" s="49"/>
      <c r="L421" s="49"/>
      <c r="M421" s="49"/>
      <c r="N421" s="50"/>
      <c r="O421" s="51"/>
      <c r="P421" s="52"/>
      <c r="Q421" s="53"/>
      <c r="R421" s="53"/>
      <c r="S421" s="53"/>
      <c r="T421" s="53"/>
      <c r="U421" s="54"/>
      <c r="V421" s="55"/>
      <c r="W421" s="57"/>
      <c r="X421" s="57"/>
      <c r="Y421" s="57"/>
      <c r="Z421" s="57"/>
      <c r="AA421" s="57"/>
      <c r="AB421" s="551"/>
      <c r="AC421" s="536"/>
      <c r="AD421" s="488"/>
      <c r="AE421" s="59"/>
      <c r="AF421" s="59"/>
      <c r="AG421" s="263"/>
      <c r="AH421" s="60"/>
      <c r="AI421" s="55"/>
      <c r="AJ421" s="61"/>
      <c r="AK421" s="62"/>
      <c r="AL421" s="63"/>
      <c r="AM421" s="64"/>
      <c r="AN421" s="65"/>
      <c r="AO421" s="66"/>
    </row>
    <row r="422" spans="1:41" s="22" customFormat="1" ht="42" customHeight="1" x14ac:dyDescent="0.15">
      <c r="A422" s="43"/>
      <c r="B422" s="44"/>
      <c r="C422" s="80"/>
      <c r="D422" s="67"/>
      <c r="E422" s="220"/>
      <c r="F422" s="117"/>
      <c r="G422" s="46"/>
      <c r="H422" s="47"/>
      <c r="I422" s="48"/>
      <c r="J422" s="49"/>
      <c r="K422" s="49"/>
      <c r="L422" s="49"/>
      <c r="M422" s="49"/>
      <c r="N422" s="50"/>
      <c r="O422" s="51"/>
      <c r="P422" s="52"/>
      <c r="Q422" s="53"/>
      <c r="R422" s="53"/>
      <c r="S422" s="53"/>
      <c r="T422" s="53"/>
      <c r="U422" s="54"/>
      <c r="V422" s="55"/>
      <c r="W422" s="57"/>
      <c r="X422" s="57"/>
      <c r="Y422" s="57"/>
      <c r="Z422" s="57"/>
      <c r="AA422" s="57"/>
      <c r="AB422" s="551"/>
      <c r="AC422" s="536"/>
      <c r="AD422" s="488"/>
      <c r="AE422" s="59"/>
      <c r="AF422" s="59"/>
      <c r="AG422" s="263"/>
      <c r="AH422" s="60"/>
      <c r="AI422" s="55"/>
      <c r="AJ422" s="61"/>
      <c r="AK422" s="62"/>
      <c r="AL422" s="63"/>
      <c r="AM422" s="64"/>
      <c r="AN422" s="65"/>
      <c r="AO422" s="66"/>
    </row>
    <row r="423" spans="1:41" s="22" customFormat="1" ht="54" customHeight="1" x14ac:dyDescent="0.15">
      <c r="A423" s="43"/>
      <c r="B423" s="44"/>
      <c r="C423" s="80"/>
      <c r="D423" s="67"/>
      <c r="E423" s="220"/>
      <c r="F423" s="117"/>
      <c r="G423" s="46"/>
      <c r="H423" s="47"/>
      <c r="I423" s="48"/>
      <c r="J423" s="49"/>
      <c r="K423" s="49"/>
      <c r="L423" s="49"/>
      <c r="M423" s="49"/>
      <c r="N423" s="50"/>
      <c r="O423" s="51"/>
      <c r="P423" s="52"/>
      <c r="Q423" s="53"/>
      <c r="R423" s="53"/>
      <c r="S423" s="53"/>
      <c r="T423" s="53"/>
      <c r="U423" s="54"/>
      <c r="V423" s="55"/>
      <c r="W423" s="57"/>
      <c r="X423" s="57"/>
      <c r="Y423" s="57"/>
      <c r="Z423" s="57"/>
      <c r="AA423" s="57"/>
      <c r="AB423" s="551"/>
      <c r="AC423" s="536"/>
      <c r="AD423" s="488"/>
      <c r="AE423" s="59"/>
      <c r="AF423" s="59"/>
      <c r="AG423" s="263"/>
      <c r="AH423" s="60"/>
      <c r="AI423" s="55"/>
      <c r="AJ423" s="61"/>
      <c r="AK423" s="62"/>
      <c r="AL423" s="63"/>
      <c r="AM423" s="64"/>
      <c r="AN423" s="65"/>
      <c r="AO423" s="66"/>
    </row>
    <row r="424" spans="1:41" s="22" customFormat="1" ht="42" customHeight="1" x14ac:dyDescent="0.15">
      <c r="A424" s="43"/>
      <c r="B424" s="44"/>
      <c r="C424" s="80"/>
      <c r="D424" s="67"/>
      <c r="E424" s="220"/>
      <c r="F424" s="117"/>
      <c r="G424" s="46"/>
      <c r="H424" s="47"/>
      <c r="I424" s="48"/>
      <c r="J424" s="49"/>
      <c r="K424" s="49"/>
      <c r="L424" s="49"/>
      <c r="M424" s="49"/>
      <c r="N424" s="50"/>
      <c r="O424" s="51"/>
      <c r="P424" s="52"/>
      <c r="Q424" s="53"/>
      <c r="R424" s="53"/>
      <c r="S424" s="53"/>
      <c r="T424" s="53"/>
      <c r="U424" s="54"/>
      <c r="V424" s="55"/>
      <c r="W424" s="57"/>
      <c r="X424" s="57"/>
      <c r="Y424" s="57"/>
      <c r="Z424" s="57"/>
      <c r="AA424" s="57"/>
      <c r="AB424" s="551"/>
      <c r="AC424" s="536"/>
      <c r="AD424" s="488"/>
      <c r="AE424" s="59"/>
      <c r="AF424" s="59"/>
      <c r="AG424" s="263"/>
      <c r="AH424" s="60"/>
      <c r="AI424" s="55"/>
      <c r="AJ424" s="61"/>
      <c r="AK424" s="62"/>
      <c r="AL424" s="63"/>
      <c r="AM424" s="64"/>
      <c r="AN424" s="65"/>
      <c r="AO424" s="66"/>
    </row>
    <row r="425" spans="1:41" s="22" customFormat="1" ht="48" customHeight="1" x14ac:dyDescent="0.15">
      <c r="A425" s="43"/>
      <c r="B425" s="44"/>
      <c r="C425" s="80"/>
      <c r="D425" s="67"/>
      <c r="E425" s="220"/>
      <c r="F425" s="117"/>
      <c r="G425" s="46"/>
      <c r="H425" s="47"/>
      <c r="I425" s="48"/>
      <c r="J425" s="49"/>
      <c r="K425" s="49"/>
      <c r="L425" s="49"/>
      <c r="M425" s="49"/>
      <c r="N425" s="50"/>
      <c r="O425" s="51"/>
      <c r="P425" s="52"/>
      <c r="Q425" s="53"/>
      <c r="R425" s="53"/>
      <c r="S425" s="53"/>
      <c r="T425" s="53"/>
      <c r="U425" s="54"/>
      <c r="V425" s="55"/>
      <c r="W425" s="57"/>
      <c r="X425" s="57"/>
      <c r="Y425" s="57"/>
      <c r="Z425" s="57"/>
      <c r="AA425" s="57"/>
      <c r="AB425" s="551"/>
      <c r="AC425" s="536"/>
      <c r="AD425" s="488"/>
      <c r="AE425" s="59"/>
      <c r="AF425" s="59"/>
      <c r="AG425" s="263"/>
      <c r="AH425" s="60"/>
      <c r="AI425" s="55"/>
      <c r="AJ425" s="61"/>
      <c r="AK425" s="62"/>
      <c r="AL425" s="63"/>
      <c r="AM425" s="64"/>
      <c r="AN425" s="65"/>
      <c r="AO425" s="66"/>
    </row>
    <row r="426" spans="1:41" s="22" customFormat="1" ht="48" customHeight="1" x14ac:dyDescent="0.15">
      <c r="A426" s="43"/>
      <c r="B426" s="44"/>
      <c r="C426" s="80"/>
      <c r="D426" s="67"/>
      <c r="E426" s="220"/>
      <c r="F426" s="117"/>
      <c r="G426" s="46"/>
      <c r="H426" s="47"/>
      <c r="I426" s="48"/>
      <c r="J426" s="49"/>
      <c r="K426" s="49"/>
      <c r="L426" s="49"/>
      <c r="M426" s="49"/>
      <c r="N426" s="50"/>
      <c r="O426" s="51"/>
      <c r="P426" s="52"/>
      <c r="Q426" s="53"/>
      <c r="R426" s="53"/>
      <c r="S426" s="53"/>
      <c r="T426" s="53"/>
      <c r="U426" s="54"/>
      <c r="V426" s="55"/>
      <c r="W426" s="57"/>
      <c r="X426" s="57"/>
      <c r="Y426" s="57"/>
      <c r="Z426" s="57"/>
      <c r="AA426" s="57"/>
      <c r="AB426" s="551"/>
      <c r="AC426" s="536"/>
      <c r="AD426" s="488"/>
      <c r="AE426" s="59"/>
      <c r="AF426" s="59"/>
      <c r="AG426" s="263"/>
      <c r="AH426" s="60"/>
      <c r="AI426" s="55"/>
      <c r="AJ426" s="61"/>
      <c r="AK426" s="62"/>
      <c r="AL426" s="63"/>
      <c r="AM426" s="64"/>
      <c r="AN426" s="65"/>
      <c r="AO426" s="66"/>
    </row>
    <row r="427" spans="1:41" s="22" customFormat="1" ht="48" customHeight="1" x14ac:dyDescent="0.15">
      <c r="A427" s="43"/>
      <c r="B427" s="44"/>
      <c r="C427" s="80"/>
      <c r="D427" s="67"/>
      <c r="E427" s="220"/>
      <c r="F427" s="117"/>
      <c r="G427" s="46"/>
      <c r="H427" s="47"/>
      <c r="I427" s="48"/>
      <c r="J427" s="49"/>
      <c r="K427" s="49"/>
      <c r="L427" s="49"/>
      <c r="M427" s="49"/>
      <c r="N427" s="50"/>
      <c r="O427" s="51"/>
      <c r="P427" s="52"/>
      <c r="Q427" s="53"/>
      <c r="R427" s="53"/>
      <c r="S427" s="53"/>
      <c r="T427" s="53"/>
      <c r="U427" s="54"/>
      <c r="V427" s="55"/>
      <c r="W427" s="57"/>
      <c r="X427" s="57"/>
      <c r="Y427" s="57"/>
      <c r="Z427" s="57"/>
      <c r="AA427" s="57"/>
      <c r="AB427" s="551"/>
      <c r="AC427" s="536"/>
      <c r="AD427" s="488"/>
      <c r="AE427" s="59"/>
      <c r="AF427" s="59"/>
      <c r="AG427" s="263"/>
      <c r="AH427" s="60"/>
      <c r="AI427" s="55"/>
      <c r="AJ427" s="61"/>
      <c r="AK427" s="62"/>
      <c r="AL427" s="63"/>
      <c r="AM427" s="64"/>
      <c r="AN427" s="65"/>
      <c r="AO427" s="66"/>
    </row>
    <row r="428" spans="1:41" s="22" customFormat="1" ht="48" customHeight="1" x14ac:dyDescent="0.15">
      <c r="A428" s="43"/>
      <c r="B428" s="44"/>
      <c r="C428" s="80"/>
      <c r="D428" s="67"/>
      <c r="E428" s="220"/>
      <c r="F428" s="117"/>
      <c r="G428" s="46"/>
      <c r="H428" s="47"/>
      <c r="I428" s="48"/>
      <c r="J428" s="49"/>
      <c r="K428" s="49"/>
      <c r="L428" s="49"/>
      <c r="M428" s="49"/>
      <c r="N428" s="50"/>
      <c r="O428" s="51"/>
      <c r="P428" s="52"/>
      <c r="Q428" s="53"/>
      <c r="R428" s="53"/>
      <c r="S428" s="53"/>
      <c r="T428" s="53"/>
      <c r="U428" s="54"/>
      <c r="V428" s="55"/>
      <c r="W428" s="57"/>
      <c r="X428" s="57"/>
      <c r="Y428" s="57"/>
      <c r="Z428" s="57"/>
      <c r="AA428" s="57"/>
      <c r="AB428" s="551"/>
      <c r="AC428" s="536"/>
      <c r="AD428" s="488"/>
      <c r="AE428" s="59"/>
      <c r="AF428" s="59"/>
      <c r="AG428" s="263"/>
      <c r="AH428" s="60"/>
      <c r="AI428" s="55"/>
      <c r="AJ428" s="61"/>
      <c r="AK428" s="62"/>
      <c r="AL428" s="63"/>
      <c r="AM428" s="64"/>
      <c r="AN428" s="65"/>
      <c r="AO428" s="66"/>
    </row>
    <row r="429" spans="1:41" s="22" customFormat="1" ht="48" customHeight="1" x14ac:dyDescent="0.15">
      <c r="A429" s="43"/>
      <c r="B429" s="44"/>
      <c r="C429" s="80"/>
      <c r="D429" s="67"/>
      <c r="E429" s="220"/>
      <c r="F429" s="117"/>
      <c r="G429" s="46"/>
      <c r="H429" s="47"/>
      <c r="I429" s="48"/>
      <c r="J429" s="49"/>
      <c r="K429" s="49"/>
      <c r="L429" s="49"/>
      <c r="M429" s="49"/>
      <c r="N429" s="50"/>
      <c r="O429" s="51"/>
      <c r="P429" s="52"/>
      <c r="Q429" s="53"/>
      <c r="R429" s="53"/>
      <c r="S429" s="53"/>
      <c r="T429" s="53"/>
      <c r="U429" s="54"/>
      <c r="V429" s="55"/>
      <c r="W429" s="57"/>
      <c r="X429" s="57"/>
      <c r="Y429" s="57"/>
      <c r="Z429" s="57"/>
      <c r="AA429" s="57"/>
      <c r="AB429" s="551"/>
      <c r="AC429" s="536"/>
      <c r="AD429" s="488"/>
      <c r="AE429" s="59"/>
      <c r="AF429" s="59"/>
      <c r="AG429" s="263"/>
      <c r="AH429" s="60"/>
      <c r="AI429" s="55"/>
      <c r="AJ429" s="61"/>
      <c r="AK429" s="62"/>
      <c r="AL429" s="63"/>
      <c r="AM429" s="64"/>
      <c r="AN429" s="65"/>
      <c r="AO429" s="66"/>
    </row>
    <row r="430" spans="1:41" s="22" customFormat="1" ht="48" customHeight="1" x14ac:dyDescent="0.15">
      <c r="A430" s="43"/>
      <c r="B430" s="44"/>
      <c r="C430" s="80"/>
      <c r="D430" s="67"/>
      <c r="E430" s="220"/>
      <c r="F430" s="117"/>
      <c r="G430" s="46"/>
      <c r="H430" s="47"/>
      <c r="I430" s="48"/>
      <c r="J430" s="49"/>
      <c r="K430" s="49"/>
      <c r="L430" s="49"/>
      <c r="M430" s="49"/>
      <c r="N430" s="50"/>
      <c r="O430" s="51"/>
      <c r="P430" s="52"/>
      <c r="Q430" s="53"/>
      <c r="R430" s="53"/>
      <c r="S430" s="53"/>
      <c r="T430" s="53"/>
      <c r="U430" s="54"/>
      <c r="V430" s="55"/>
      <c r="W430" s="57"/>
      <c r="X430" s="57"/>
      <c r="Y430" s="57"/>
      <c r="Z430" s="57"/>
      <c r="AA430" s="57"/>
      <c r="AB430" s="551"/>
      <c r="AC430" s="536"/>
      <c r="AD430" s="488"/>
      <c r="AE430" s="59"/>
      <c r="AF430" s="59"/>
      <c r="AG430" s="263"/>
      <c r="AH430" s="60"/>
      <c r="AI430" s="55"/>
      <c r="AJ430" s="61"/>
      <c r="AK430" s="62"/>
      <c r="AL430" s="63"/>
      <c r="AM430" s="64"/>
      <c r="AN430" s="65"/>
      <c r="AO430" s="66"/>
    </row>
    <row r="431" spans="1:41" s="22" customFormat="1" ht="42" customHeight="1" x14ac:dyDescent="0.15">
      <c r="A431" s="43"/>
      <c r="B431" s="44"/>
      <c r="C431" s="80"/>
      <c r="D431" s="67"/>
      <c r="E431" s="220"/>
      <c r="F431" s="117"/>
      <c r="G431" s="46"/>
      <c r="H431" s="47"/>
      <c r="I431" s="48"/>
      <c r="J431" s="49"/>
      <c r="K431" s="49"/>
      <c r="L431" s="49"/>
      <c r="M431" s="49"/>
      <c r="N431" s="50"/>
      <c r="O431" s="51"/>
      <c r="P431" s="52"/>
      <c r="Q431" s="53"/>
      <c r="R431" s="53"/>
      <c r="S431" s="53"/>
      <c r="T431" s="53"/>
      <c r="U431" s="54"/>
      <c r="V431" s="55"/>
      <c r="W431" s="57"/>
      <c r="X431" s="57"/>
      <c r="Y431" s="57"/>
      <c r="Z431" s="57"/>
      <c r="AA431" s="57"/>
      <c r="AB431" s="551"/>
      <c r="AC431" s="536"/>
      <c r="AD431" s="488"/>
      <c r="AE431" s="59"/>
      <c r="AF431" s="59"/>
      <c r="AG431" s="263"/>
      <c r="AH431" s="60"/>
      <c r="AI431" s="55"/>
      <c r="AJ431" s="61"/>
      <c r="AK431" s="62"/>
      <c r="AL431" s="63"/>
      <c r="AM431" s="64"/>
      <c r="AN431" s="65"/>
      <c r="AO431" s="66"/>
    </row>
    <row r="432" spans="1:41" s="22" customFormat="1" ht="54" customHeight="1" x14ac:dyDescent="0.15">
      <c r="A432" s="43"/>
      <c r="B432" s="44"/>
      <c r="C432" s="80"/>
      <c r="D432" s="67"/>
      <c r="E432" s="220"/>
      <c r="F432" s="117"/>
      <c r="G432" s="46"/>
      <c r="H432" s="47"/>
      <c r="I432" s="48"/>
      <c r="J432" s="49"/>
      <c r="K432" s="49"/>
      <c r="L432" s="49"/>
      <c r="M432" s="49"/>
      <c r="N432" s="50"/>
      <c r="O432" s="51"/>
      <c r="P432" s="52"/>
      <c r="Q432" s="53"/>
      <c r="R432" s="53"/>
      <c r="S432" s="53"/>
      <c r="T432" s="53"/>
      <c r="U432" s="54"/>
      <c r="V432" s="55"/>
      <c r="W432" s="57"/>
      <c r="X432" s="57"/>
      <c r="Y432" s="57"/>
      <c r="Z432" s="57"/>
      <c r="AA432" s="57"/>
      <c r="AB432" s="551"/>
      <c r="AC432" s="536"/>
      <c r="AD432" s="488"/>
      <c r="AE432" s="59"/>
      <c r="AF432" s="59"/>
      <c r="AG432" s="263"/>
      <c r="AH432" s="60"/>
      <c r="AI432" s="55"/>
      <c r="AJ432" s="61"/>
      <c r="AK432" s="62"/>
      <c r="AL432" s="63"/>
      <c r="AM432" s="64"/>
      <c r="AN432" s="65"/>
      <c r="AO432" s="66"/>
    </row>
    <row r="433" spans="1:41" s="22" customFormat="1" ht="48" customHeight="1" x14ac:dyDescent="0.15">
      <c r="A433" s="43"/>
      <c r="B433" s="44"/>
      <c r="C433" s="80"/>
      <c r="D433" s="67"/>
      <c r="E433" s="220"/>
      <c r="F433" s="117"/>
      <c r="G433" s="46"/>
      <c r="H433" s="47"/>
      <c r="I433" s="48"/>
      <c r="J433" s="49"/>
      <c r="K433" s="49"/>
      <c r="L433" s="49"/>
      <c r="M433" s="49"/>
      <c r="N433" s="50"/>
      <c r="O433" s="51"/>
      <c r="P433" s="52"/>
      <c r="Q433" s="53"/>
      <c r="R433" s="53"/>
      <c r="S433" s="53"/>
      <c r="T433" s="53"/>
      <c r="U433" s="54"/>
      <c r="V433" s="55"/>
      <c r="W433" s="57"/>
      <c r="X433" s="57"/>
      <c r="Y433" s="57"/>
      <c r="Z433" s="57"/>
      <c r="AA433" s="57"/>
      <c r="AB433" s="551"/>
      <c r="AC433" s="536"/>
      <c r="AD433" s="488"/>
      <c r="AE433" s="59"/>
      <c r="AF433" s="59"/>
      <c r="AG433" s="263"/>
      <c r="AH433" s="60"/>
      <c r="AI433" s="55"/>
      <c r="AJ433" s="61"/>
      <c r="AK433" s="62"/>
      <c r="AL433" s="63"/>
      <c r="AM433" s="64"/>
      <c r="AN433" s="65"/>
      <c r="AO433" s="66"/>
    </row>
    <row r="434" spans="1:41" s="22" customFormat="1" ht="42" customHeight="1" x14ac:dyDescent="0.15">
      <c r="A434" s="43"/>
      <c r="B434" s="44"/>
      <c r="C434" s="80"/>
      <c r="D434" s="67"/>
      <c r="E434" s="220"/>
      <c r="F434" s="117"/>
      <c r="G434" s="46"/>
      <c r="H434" s="47"/>
      <c r="I434" s="48"/>
      <c r="J434" s="49"/>
      <c r="K434" s="49"/>
      <c r="L434" s="49"/>
      <c r="M434" s="49"/>
      <c r="N434" s="50"/>
      <c r="O434" s="51"/>
      <c r="P434" s="52"/>
      <c r="Q434" s="53"/>
      <c r="R434" s="53"/>
      <c r="S434" s="53"/>
      <c r="T434" s="53"/>
      <c r="U434" s="54"/>
      <c r="V434" s="55"/>
      <c r="W434" s="57"/>
      <c r="X434" s="57"/>
      <c r="Y434" s="57"/>
      <c r="Z434" s="57"/>
      <c r="AA434" s="57"/>
      <c r="AB434" s="551"/>
      <c r="AC434" s="536"/>
      <c r="AD434" s="488"/>
      <c r="AE434" s="59"/>
      <c r="AF434" s="59"/>
      <c r="AG434" s="263"/>
      <c r="AH434" s="60"/>
      <c r="AI434" s="55"/>
      <c r="AJ434" s="61"/>
      <c r="AK434" s="62"/>
      <c r="AL434" s="63"/>
      <c r="AM434" s="64"/>
      <c r="AN434" s="65"/>
      <c r="AO434" s="66"/>
    </row>
    <row r="435" spans="1:41" s="22" customFormat="1" ht="46.5" customHeight="1" x14ac:dyDescent="0.15">
      <c r="A435" s="43"/>
      <c r="B435" s="44"/>
      <c r="C435" s="80"/>
      <c r="D435" s="67"/>
      <c r="E435" s="220"/>
      <c r="F435" s="117"/>
      <c r="G435" s="46"/>
      <c r="H435" s="47"/>
      <c r="I435" s="48"/>
      <c r="J435" s="49"/>
      <c r="K435" s="49"/>
      <c r="L435" s="49"/>
      <c r="M435" s="49"/>
      <c r="N435" s="50"/>
      <c r="O435" s="51"/>
      <c r="P435" s="52"/>
      <c r="Q435" s="53"/>
      <c r="R435" s="53"/>
      <c r="S435" s="53"/>
      <c r="T435" s="53"/>
      <c r="U435" s="54"/>
      <c r="V435" s="55"/>
      <c r="W435" s="57"/>
      <c r="X435" s="57"/>
      <c r="Y435" s="57"/>
      <c r="Z435" s="57"/>
      <c r="AA435" s="57"/>
      <c r="AB435" s="551"/>
      <c r="AC435" s="536"/>
      <c r="AD435" s="488"/>
      <c r="AE435" s="59"/>
      <c r="AF435" s="59"/>
      <c r="AG435" s="263"/>
      <c r="AH435" s="60"/>
      <c r="AI435" s="55"/>
      <c r="AJ435" s="61"/>
      <c r="AK435" s="62"/>
      <c r="AL435" s="63"/>
      <c r="AM435" s="64"/>
      <c r="AN435" s="65"/>
      <c r="AO435" s="66"/>
    </row>
    <row r="436" spans="1:41" s="22" customFormat="1" ht="42" customHeight="1" x14ac:dyDescent="0.15">
      <c r="A436" s="43"/>
      <c r="B436" s="44"/>
      <c r="C436" s="80"/>
      <c r="D436" s="67"/>
      <c r="E436" s="220"/>
      <c r="F436" s="117"/>
      <c r="G436" s="46"/>
      <c r="H436" s="47"/>
      <c r="I436" s="48"/>
      <c r="J436" s="49"/>
      <c r="K436" s="49"/>
      <c r="L436" s="49"/>
      <c r="M436" s="49"/>
      <c r="N436" s="50"/>
      <c r="O436" s="51"/>
      <c r="P436" s="52"/>
      <c r="Q436" s="53"/>
      <c r="R436" s="53"/>
      <c r="S436" s="53"/>
      <c r="T436" s="53"/>
      <c r="U436" s="54"/>
      <c r="V436" s="55"/>
      <c r="W436" s="57"/>
      <c r="X436" s="57"/>
      <c r="Y436" s="57"/>
      <c r="Z436" s="57"/>
      <c r="AA436" s="57"/>
      <c r="AB436" s="551"/>
      <c r="AC436" s="536"/>
      <c r="AD436" s="488"/>
      <c r="AE436" s="59"/>
      <c r="AF436" s="59"/>
      <c r="AG436" s="263"/>
      <c r="AH436" s="60"/>
      <c r="AI436" s="55"/>
      <c r="AJ436" s="61"/>
      <c r="AK436" s="62"/>
      <c r="AL436" s="63"/>
      <c r="AM436" s="64"/>
      <c r="AN436" s="65"/>
      <c r="AO436" s="66"/>
    </row>
    <row r="437" spans="1:41" s="22" customFormat="1" ht="48" customHeight="1" x14ac:dyDescent="0.15">
      <c r="A437" s="43"/>
      <c r="B437" s="44"/>
      <c r="C437" s="80"/>
      <c r="D437" s="67"/>
      <c r="E437" s="220"/>
      <c r="F437" s="117"/>
      <c r="G437" s="46"/>
      <c r="H437" s="47"/>
      <c r="I437" s="48"/>
      <c r="J437" s="49"/>
      <c r="K437" s="49"/>
      <c r="L437" s="49"/>
      <c r="M437" s="49"/>
      <c r="N437" s="50"/>
      <c r="O437" s="51"/>
      <c r="P437" s="52"/>
      <c r="Q437" s="53"/>
      <c r="R437" s="53"/>
      <c r="S437" s="53"/>
      <c r="T437" s="53"/>
      <c r="U437" s="54"/>
      <c r="V437" s="55"/>
      <c r="W437" s="57"/>
      <c r="X437" s="57"/>
      <c r="Y437" s="57"/>
      <c r="Z437" s="57"/>
      <c r="AA437" s="57"/>
      <c r="AB437" s="551"/>
      <c r="AC437" s="536"/>
      <c r="AD437" s="488"/>
      <c r="AE437" s="59"/>
      <c r="AF437" s="59"/>
      <c r="AG437" s="263"/>
      <c r="AH437" s="60"/>
      <c r="AI437" s="55"/>
      <c r="AJ437" s="61"/>
      <c r="AK437" s="62"/>
      <c r="AL437" s="63"/>
      <c r="AM437" s="64"/>
      <c r="AN437" s="65"/>
      <c r="AO437" s="66"/>
    </row>
    <row r="438" spans="1:41" s="22" customFormat="1" ht="46.5" customHeight="1" x14ac:dyDescent="0.15">
      <c r="A438" s="43"/>
      <c r="B438" s="44"/>
      <c r="C438" s="80"/>
      <c r="D438" s="67"/>
      <c r="E438" s="220"/>
      <c r="F438" s="117"/>
      <c r="G438" s="46"/>
      <c r="H438" s="47"/>
      <c r="I438" s="48"/>
      <c r="J438" s="49"/>
      <c r="K438" s="49"/>
      <c r="L438" s="49"/>
      <c r="M438" s="49"/>
      <c r="N438" s="50"/>
      <c r="O438" s="51"/>
      <c r="P438" s="52"/>
      <c r="Q438" s="53"/>
      <c r="R438" s="53"/>
      <c r="S438" s="53"/>
      <c r="T438" s="53"/>
      <c r="U438" s="54"/>
      <c r="V438" s="55"/>
      <c r="W438" s="57"/>
      <c r="X438" s="57"/>
      <c r="Y438" s="57"/>
      <c r="Z438" s="57"/>
      <c r="AA438" s="57"/>
      <c r="AB438" s="551"/>
      <c r="AC438" s="536"/>
      <c r="AD438" s="488"/>
      <c r="AE438" s="59"/>
      <c r="AF438" s="59"/>
      <c r="AG438" s="263"/>
      <c r="AH438" s="60"/>
      <c r="AI438" s="55"/>
      <c r="AJ438" s="61"/>
      <c r="AK438" s="62"/>
      <c r="AL438" s="63"/>
      <c r="AM438" s="64"/>
      <c r="AN438" s="65"/>
      <c r="AO438" s="66"/>
    </row>
    <row r="439" spans="1:41" s="22" customFormat="1" ht="48" customHeight="1" x14ac:dyDescent="0.15">
      <c r="A439" s="43"/>
      <c r="B439" s="44"/>
      <c r="C439" s="80"/>
      <c r="D439" s="67"/>
      <c r="E439" s="220"/>
      <c r="F439" s="117"/>
      <c r="G439" s="46"/>
      <c r="H439" s="47"/>
      <c r="I439" s="48"/>
      <c r="J439" s="49"/>
      <c r="K439" s="49"/>
      <c r="L439" s="49"/>
      <c r="M439" s="49"/>
      <c r="N439" s="50"/>
      <c r="O439" s="51"/>
      <c r="P439" s="52"/>
      <c r="Q439" s="53"/>
      <c r="R439" s="53"/>
      <c r="S439" s="53"/>
      <c r="T439" s="53"/>
      <c r="U439" s="54"/>
      <c r="V439" s="55"/>
      <c r="W439" s="57"/>
      <c r="X439" s="57"/>
      <c r="Y439" s="57"/>
      <c r="Z439" s="57"/>
      <c r="AA439" s="57"/>
      <c r="AB439" s="551"/>
      <c r="AC439" s="536"/>
      <c r="AD439" s="488"/>
      <c r="AE439" s="59"/>
      <c r="AF439" s="59"/>
      <c r="AG439" s="263"/>
      <c r="AH439" s="60"/>
      <c r="AI439" s="55"/>
      <c r="AJ439" s="61"/>
      <c r="AK439" s="62"/>
      <c r="AL439" s="63"/>
      <c r="AM439" s="64"/>
      <c r="AN439" s="65"/>
      <c r="AO439" s="66"/>
    </row>
    <row r="440" spans="1:41" s="22" customFormat="1" ht="48" customHeight="1" x14ac:dyDescent="0.15">
      <c r="A440" s="43"/>
      <c r="B440" s="44"/>
      <c r="C440" s="80"/>
      <c r="D440" s="67"/>
      <c r="E440" s="220"/>
      <c r="F440" s="117"/>
      <c r="G440" s="46"/>
      <c r="H440" s="47"/>
      <c r="I440" s="48"/>
      <c r="J440" s="49"/>
      <c r="K440" s="49"/>
      <c r="L440" s="49"/>
      <c r="M440" s="49"/>
      <c r="N440" s="50"/>
      <c r="O440" s="51"/>
      <c r="P440" s="52"/>
      <c r="Q440" s="53"/>
      <c r="R440" s="53"/>
      <c r="S440" s="53"/>
      <c r="T440" s="53"/>
      <c r="U440" s="54"/>
      <c r="V440" s="55"/>
      <c r="W440" s="57"/>
      <c r="X440" s="57"/>
      <c r="Y440" s="57"/>
      <c r="Z440" s="57"/>
      <c r="AA440" s="57"/>
      <c r="AB440" s="551"/>
      <c r="AC440" s="536"/>
      <c r="AD440" s="488"/>
      <c r="AE440" s="59"/>
      <c r="AF440" s="59"/>
      <c r="AG440" s="263"/>
      <c r="AH440" s="60"/>
      <c r="AI440" s="55"/>
      <c r="AJ440" s="61"/>
      <c r="AK440" s="62"/>
      <c r="AL440" s="63"/>
      <c r="AM440" s="64"/>
      <c r="AN440" s="65"/>
      <c r="AO440" s="66"/>
    </row>
    <row r="441" spans="1:41" s="22" customFormat="1" ht="42" customHeight="1" x14ac:dyDescent="0.15">
      <c r="A441" s="43"/>
      <c r="B441" s="44"/>
      <c r="C441" s="80"/>
      <c r="D441" s="67"/>
      <c r="E441" s="220"/>
      <c r="F441" s="117"/>
      <c r="G441" s="46"/>
      <c r="H441" s="47"/>
      <c r="I441" s="48"/>
      <c r="J441" s="49"/>
      <c r="K441" s="49"/>
      <c r="L441" s="49"/>
      <c r="M441" s="49"/>
      <c r="N441" s="50"/>
      <c r="O441" s="51"/>
      <c r="P441" s="52"/>
      <c r="Q441" s="53"/>
      <c r="R441" s="53"/>
      <c r="S441" s="53"/>
      <c r="T441" s="53"/>
      <c r="U441" s="54"/>
      <c r="V441" s="55"/>
      <c r="W441" s="57"/>
      <c r="X441" s="57"/>
      <c r="Y441" s="57"/>
      <c r="Z441" s="57"/>
      <c r="AA441" s="57"/>
      <c r="AB441" s="551"/>
      <c r="AC441" s="536"/>
      <c r="AD441" s="488"/>
      <c r="AE441" s="59"/>
      <c r="AF441" s="59"/>
      <c r="AG441" s="263"/>
      <c r="AH441" s="60"/>
      <c r="AI441" s="55"/>
      <c r="AJ441" s="61"/>
      <c r="AK441" s="62"/>
      <c r="AL441" s="63"/>
      <c r="AM441" s="64"/>
      <c r="AN441" s="65"/>
      <c r="AO441" s="66"/>
    </row>
    <row r="442" spans="1:41" s="22" customFormat="1" ht="42" customHeight="1" x14ac:dyDescent="0.15">
      <c r="A442" s="43"/>
      <c r="B442" s="44"/>
      <c r="C442" s="80"/>
      <c r="D442" s="67"/>
      <c r="E442" s="220"/>
      <c r="F442" s="117"/>
      <c r="G442" s="46"/>
      <c r="H442" s="47"/>
      <c r="I442" s="48"/>
      <c r="J442" s="49"/>
      <c r="K442" s="49"/>
      <c r="L442" s="49"/>
      <c r="M442" s="49"/>
      <c r="N442" s="50"/>
      <c r="O442" s="51"/>
      <c r="P442" s="52"/>
      <c r="Q442" s="53"/>
      <c r="R442" s="53"/>
      <c r="S442" s="53"/>
      <c r="T442" s="53"/>
      <c r="U442" s="54"/>
      <c r="V442" s="55"/>
      <c r="W442" s="57"/>
      <c r="X442" s="57"/>
      <c r="Y442" s="57"/>
      <c r="Z442" s="57"/>
      <c r="AA442" s="57"/>
      <c r="AB442" s="551"/>
      <c r="AC442" s="536"/>
      <c r="AD442" s="488"/>
      <c r="AE442" s="59"/>
      <c r="AF442" s="59"/>
      <c r="AG442" s="263"/>
      <c r="AH442" s="60"/>
      <c r="AI442" s="55"/>
      <c r="AJ442" s="61"/>
      <c r="AK442" s="62"/>
      <c r="AL442" s="63"/>
      <c r="AM442" s="64"/>
      <c r="AN442" s="65"/>
      <c r="AO442" s="66"/>
    </row>
    <row r="443" spans="1:41" s="22" customFormat="1" ht="48.75" customHeight="1" x14ac:dyDescent="0.15">
      <c r="A443" s="43"/>
      <c r="B443" s="44"/>
      <c r="C443" s="80"/>
      <c r="D443" s="67"/>
      <c r="E443" s="220"/>
      <c r="F443" s="117"/>
      <c r="G443" s="46"/>
      <c r="H443" s="47"/>
      <c r="I443" s="48"/>
      <c r="J443" s="49"/>
      <c r="K443" s="49"/>
      <c r="L443" s="49"/>
      <c r="M443" s="49"/>
      <c r="N443" s="50"/>
      <c r="O443" s="51"/>
      <c r="P443" s="52"/>
      <c r="Q443" s="53"/>
      <c r="R443" s="53"/>
      <c r="S443" s="53"/>
      <c r="T443" s="53"/>
      <c r="U443" s="54"/>
      <c r="V443" s="55"/>
      <c r="W443" s="57"/>
      <c r="X443" s="57"/>
      <c r="Y443" s="57"/>
      <c r="Z443" s="57"/>
      <c r="AA443" s="57"/>
      <c r="AB443" s="551"/>
      <c r="AC443" s="536"/>
      <c r="AD443" s="488"/>
      <c r="AE443" s="59"/>
      <c r="AF443" s="59"/>
      <c r="AG443" s="263"/>
      <c r="AH443" s="60"/>
      <c r="AI443" s="55"/>
      <c r="AJ443" s="61"/>
      <c r="AK443" s="62"/>
      <c r="AL443" s="63"/>
      <c r="AM443" s="64"/>
      <c r="AN443" s="65"/>
      <c r="AO443" s="66"/>
    </row>
    <row r="444" spans="1:41" s="22" customFormat="1" ht="54" customHeight="1" x14ac:dyDescent="0.15">
      <c r="A444" s="43"/>
      <c r="B444" s="44"/>
      <c r="C444" s="80"/>
      <c r="D444" s="67"/>
      <c r="E444" s="220"/>
      <c r="F444" s="117"/>
      <c r="G444" s="46"/>
      <c r="H444" s="47"/>
      <c r="I444" s="48"/>
      <c r="J444" s="49"/>
      <c r="K444" s="49"/>
      <c r="L444" s="49"/>
      <c r="M444" s="49"/>
      <c r="N444" s="50"/>
      <c r="O444" s="51"/>
      <c r="P444" s="52"/>
      <c r="Q444" s="53"/>
      <c r="R444" s="53"/>
      <c r="S444" s="53"/>
      <c r="T444" s="53"/>
      <c r="U444" s="54"/>
      <c r="V444" s="55"/>
      <c r="W444" s="57"/>
      <c r="X444" s="57"/>
      <c r="Y444" s="57"/>
      <c r="Z444" s="57"/>
      <c r="AA444" s="57"/>
      <c r="AB444" s="551"/>
      <c r="AC444" s="536"/>
      <c r="AD444" s="488"/>
      <c r="AE444" s="59"/>
      <c r="AF444" s="59"/>
      <c r="AG444" s="263"/>
      <c r="AH444" s="60"/>
      <c r="AI444" s="55"/>
      <c r="AJ444" s="61"/>
      <c r="AK444" s="62"/>
      <c r="AL444" s="63"/>
      <c r="AM444" s="64"/>
      <c r="AN444" s="65"/>
      <c r="AO444" s="66"/>
    </row>
    <row r="445" spans="1:41" s="22" customFormat="1" ht="42" customHeight="1" x14ac:dyDescent="0.15">
      <c r="A445" s="43"/>
      <c r="B445" s="44"/>
      <c r="C445" s="80"/>
      <c r="D445" s="67"/>
      <c r="E445" s="220"/>
      <c r="F445" s="117"/>
      <c r="G445" s="46"/>
      <c r="H445" s="47"/>
      <c r="I445" s="48"/>
      <c r="J445" s="49"/>
      <c r="K445" s="49"/>
      <c r="L445" s="49"/>
      <c r="M445" s="49"/>
      <c r="N445" s="50"/>
      <c r="O445" s="51"/>
      <c r="P445" s="52"/>
      <c r="Q445" s="53"/>
      <c r="R445" s="53"/>
      <c r="S445" s="53"/>
      <c r="T445" s="53"/>
      <c r="U445" s="54"/>
      <c r="V445" s="55"/>
      <c r="W445" s="57"/>
      <c r="X445" s="57"/>
      <c r="Y445" s="57"/>
      <c r="Z445" s="57"/>
      <c r="AA445" s="57"/>
      <c r="AB445" s="551"/>
      <c r="AC445" s="536"/>
      <c r="AD445" s="488"/>
      <c r="AE445" s="59"/>
      <c r="AF445" s="59"/>
      <c r="AG445" s="263"/>
      <c r="AH445" s="60"/>
      <c r="AI445" s="55"/>
      <c r="AJ445" s="61"/>
      <c r="AK445" s="62"/>
      <c r="AL445" s="63"/>
      <c r="AM445" s="64"/>
      <c r="AN445" s="65"/>
      <c r="AO445" s="66"/>
    </row>
    <row r="446" spans="1:41" s="22" customFormat="1" ht="42" customHeight="1" x14ac:dyDescent="0.15">
      <c r="A446" s="43"/>
      <c r="B446" s="44"/>
      <c r="C446" s="80"/>
      <c r="D446" s="67"/>
      <c r="E446" s="220"/>
      <c r="F446" s="117"/>
      <c r="G446" s="46"/>
      <c r="H446" s="47"/>
      <c r="I446" s="48"/>
      <c r="J446" s="49"/>
      <c r="K446" s="49"/>
      <c r="L446" s="49"/>
      <c r="M446" s="49"/>
      <c r="N446" s="50"/>
      <c r="O446" s="51"/>
      <c r="P446" s="52"/>
      <c r="Q446" s="53"/>
      <c r="R446" s="53"/>
      <c r="S446" s="53"/>
      <c r="T446" s="53"/>
      <c r="U446" s="54"/>
      <c r="V446" s="55"/>
      <c r="W446" s="57"/>
      <c r="X446" s="57"/>
      <c r="Y446" s="57"/>
      <c r="Z446" s="57"/>
      <c r="AA446" s="57"/>
      <c r="AB446" s="551"/>
      <c r="AC446" s="536"/>
      <c r="AD446" s="488"/>
      <c r="AE446" s="59"/>
      <c r="AF446" s="59"/>
      <c r="AG446" s="263"/>
      <c r="AH446" s="60"/>
      <c r="AI446" s="55"/>
      <c r="AJ446" s="61"/>
      <c r="AK446" s="62"/>
      <c r="AL446" s="63"/>
      <c r="AM446" s="64"/>
      <c r="AN446" s="65"/>
      <c r="AO446" s="66"/>
    </row>
    <row r="447" spans="1:41" s="22" customFormat="1" ht="42" customHeight="1" x14ac:dyDescent="0.15">
      <c r="A447" s="43"/>
      <c r="B447" s="44"/>
      <c r="C447" s="80"/>
      <c r="D447" s="67"/>
      <c r="E447" s="220"/>
      <c r="F447" s="117"/>
      <c r="G447" s="46"/>
      <c r="H447" s="47"/>
      <c r="I447" s="48"/>
      <c r="J447" s="49"/>
      <c r="K447" s="49"/>
      <c r="L447" s="49"/>
      <c r="M447" s="49"/>
      <c r="N447" s="50"/>
      <c r="O447" s="51"/>
      <c r="P447" s="52"/>
      <c r="Q447" s="53"/>
      <c r="R447" s="53"/>
      <c r="S447" s="53"/>
      <c r="T447" s="53"/>
      <c r="U447" s="54"/>
      <c r="V447" s="55"/>
      <c r="W447" s="57"/>
      <c r="X447" s="57"/>
      <c r="Y447" s="57"/>
      <c r="Z447" s="57"/>
      <c r="AA447" s="57"/>
      <c r="AB447" s="551"/>
      <c r="AC447" s="536"/>
      <c r="AD447" s="488"/>
      <c r="AE447" s="59"/>
      <c r="AF447" s="59"/>
      <c r="AG447" s="263"/>
      <c r="AH447" s="60"/>
      <c r="AI447" s="55"/>
      <c r="AJ447" s="61"/>
      <c r="AK447" s="62"/>
      <c r="AL447" s="63"/>
      <c r="AM447" s="64"/>
      <c r="AN447" s="65"/>
      <c r="AO447" s="66"/>
    </row>
    <row r="448" spans="1:41" s="22" customFormat="1" ht="53.25" customHeight="1" x14ac:dyDescent="0.15">
      <c r="A448" s="43"/>
      <c r="B448" s="44"/>
      <c r="C448" s="80"/>
      <c r="D448" s="67"/>
      <c r="E448" s="220"/>
      <c r="F448" s="117"/>
      <c r="G448" s="46"/>
      <c r="H448" s="47"/>
      <c r="I448" s="48"/>
      <c r="J448" s="49"/>
      <c r="K448" s="49"/>
      <c r="L448" s="49"/>
      <c r="M448" s="49"/>
      <c r="N448" s="50"/>
      <c r="O448" s="51"/>
      <c r="P448" s="52"/>
      <c r="Q448" s="53"/>
      <c r="R448" s="53"/>
      <c r="S448" s="53"/>
      <c r="T448" s="53"/>
      <c r="U448" s="54"/>
      <c r="V448" s="55"/>
      <c r="W448" s="57"/>
      <c r="X448" s="57"/>
      <c r="Y448" s="57"/>
      <c r="Z448" s="57"/>
      <c r="AA448" s="57"/>
      <c r="AB448" s="551"/>
      <c r="AC448" s="536"/>
      <c r="AD448" s="488"/>
      <c r="AE448" s="59"/>
      <c r="AF448" s="59"/>
      <c r="AG448" s="263"/>
      <c r="AH448" s="60"/>
      <c r="AI448" s="55"/>
      <c r="AJ448" s="61"/>
      <c r="AK448" s="62"/>
      <c r="AL448" s="63"/>
      <c r="AM448" s="64"/>
      <c r="AN448" s="65"/>
      <c r="AO448" s="66"/>
    </row>
    <row r="449" spans="1:41" s="22" customFormat="1" ht="48" customHeight="1" x14ac:dyDescent="0.15">
      <c r="A449" s="43"/>
      <c r="B449" s="44"/>
      <c r="C449" s="80"/>
      <c r="D449" s="67"/>
      <c r="E449" s="220"/>
      <c r="F449" s="117"/>
      <c r="G449" s="46"/>
      <c r="H449" s="47"/>
      <c r="I449" s="48"/>
      <c r="J449" s="49"/>
      <c r="K449" s="49"/>
      <c r="L449" s="49"/>
      <c r="M449" s="49"/>
      <c r="N449" s="50"/>
      <c r="O449" s="51"/>
      <c r="P449" s="52"/>
      <c r="Q449" s="53"/>
      <c r="R449" s="53"/>
      <c r="S449" s="53"/>
      <c r="T449" s="53"/>
      <c r="U449" s="54"/>
      <c r="V449" s="55"/>
      <c r="W449" s="57"/>
      <c r="X449" s="57"/>
      <c r="Y449" s="57"/>
      <c r="Z449" s="57"/>
      <c r="AA449" s="57"/>
      <c r="AB449" s="551"/>
      <c r="AC449" s="536"/>
      <c r="AD449" s="488"/>
      <c r="AE449" s="59"/>
      <c r="AF449" s="59"/>
      <c r="AG449" s="263"/>
      <c r="AH449" s="60"/>
      <c r="AI449" s="55"/>
      <c r="AJ449" s="61"/>
      <c r="AK449" s="62"/>
      <c r="AL449" s="63"/>
      <c r="AM449" s="64"/>
      <c r="AN449" s="65"/>
      <c r="AO449" s="66"/>
    </row>
    <row r="450" spans="1:41" s="22" customFormat="1" ht="55.5" customHeight="1" x14ac:dyDescent="0.15">
      <c r="A450" s="43"/>
      <c r="B450" s="44"/>
      <c r="C450" s="80"/>
      <c r="D450" s="67"/>
      <c r="E450" s="220"/>
      <c r="F450" s="117"/>
      <c r="G450" s="46"/>
      <c r="H450" s="47"/>
      <c r="I450" s="48"/>
      <c r="J450" s="49"/>
      <c r="K450" s="49"/>
      <c r="L450" s="49"/>
      <c r="M450" s="49"/>
      <c r="N450" s="50"/>
      <c r="O450" s="51"/>
      <c r="P450" s="52"/>
      <c r="Q450" s="53"/>
      <c r="R450" s="53"/>
      <c r="S450" s="53"/>
      <c r="T450" s="53"/>
      <c r="U450" s="54"/>
      <c r="V450" s="55"/>
      <c r="W450" s="57"/>
      <c r="X450" s="57"/>
      <c r="Y450" s="57"/>
      <c r="Z450" s="57"/>
      <c r="AA450" s="57"/>
      <c r="AB450" s="551"/>
      <c r="AC450" s="536"/>
      <c r="AD450" s="488"/>
      <c r="AE450" s="59"/>
      <c r="AF450" s="59"/>
      <c r="AG450" s="263"/>
      <c r="AH450" s="60"/>
      <c r="AI450" s="55"/>
      <c r="AJ450" s="61"/>
      <c r="AK450" s="62"/>
      <c r="AL450" s="63"/>
      <c r="AM450" s="64"/>
      <c r="AN450" s="65"/>
      <c r="AO450" s="66"/>
    </row>
    <row r="451" spans="1:41" s="22" customFormat="1" ht="42" customHeight="1" x14ac:dyDescent="0.15">
      <c r="A451" s="43"/>
      <c r="B451" s="44"/>
      <c r="C451" s="80"/>
      <c r="D451" s="67"/>
      <c r="E451" s="220"/>
      <c r="F451" s="117"/>
      <c r="G451" s="46"/>
      <c r="H451" s="47"/>
      <c r="I451" s="48"/>
      <c r="J451" s="49"/>
      <c r="K451" s="49"/>
      <c r="L451" s="49"/>
      <c r="M451" s="49"/>
      <c r="N451" s="50"/>
      <c r="O451" s="51"/>
      <c r="P451" s="52"/>
      <c r="Q451" s="53"/>
      <c r="R451" s="53"/>
      <c r="S451" s="53"/>
      <c r="T451" s="53"/>
      <c r="U451" s="54"/>
      <c r="V451" s="55"/>
      <c r="W451" s="57"/>
      <c r="X451" s="57"/>
      <c r="Y451" s="57"/>
      <c r="Z451" s="57"/>
      <c r="AA451" s="57"/>
      <c r="AB451" s="551"/>
      <c r="AC451" s="536"/>
      <c r="AD451" s="488"/>
      <c r="AE451" s="59"/>
      <c r="AF451" s="59"/>
      <c r="AG451" s="263"/>
      <c r="AH451" s="60"/>
      <c r="AI451" s="55"/>
      <c r="AJ451" s="61"/>
      <c r="AK451" s="62"/>
      <c r="AL451" s="63"/>
      <c r="AM451" s="64"/>
      <c r="AN451" s="65"/>
      <c r="AO451" s="66"/>
    </row>
    <row r="452" spans="1:41" s="22" customFormat="1" ht="42" customHeight="1" x14ac:dyDescent="0.15">
      <c r="A452" s="43"/>
      <c r="B452" s="44"/>
      <c r="C452" s="80"/>
      <c r="D452" s="67"/>
      <c r="E452" s="220"/>
      <c r="F452" s="117"/>
      <c r="G452" s="46"/>
      <c r="H452" s="47"/>
      <c r="I452" s="48"/>
      <c r="J452" s="49"/>
      <c r="K452" s="49"/>
      <c r="L452" s="49"/>
      <c r="M452" s="49"/>
      <c r="N452" s="50"/>
      <c r="O452" s="51"/>
      <c r="P452" s="52"/>
      <c r="Q452" s="53"/>
      <c r="R452" s="53"/>
      <c r="S452" s="53"/>
      <c r="T452" s="53"/>
      <c r="U452" s="54"/>
      <c r="V452" s="55"/>
      <c r="W452" s="57"/>
      <c r="X452" s="57"/>
      <c r="Y452" s="57"/>
      <c r="Z452" s="57"/>
      <c r="AA452" s="57"/>
      <c r="AB452" s="551"/>
      <c r="AC452" s="536"/>
      <c r="AD452" s="488"/>
      <c r="AE452" s="59"/>
      <c r="AF452" s="59"/>
      <c r="AG452" s="263"/>
      <c r="AH452" s="60"/>
      <c r="AI452" s="55"/>
      <c r="AJ452" s="61"/>
      <c r="AK452" s="62"/>
      <c r="AL452" s="63"/>
      <c r="AM452" s="64"/>
      <c r="AN452" s="65"/>
      <c r="AO452" s="66"/>
    </row>
    <row r="453" spans="1:41" s="22" customFormat="1" ht="57" customHeight="1" x14ac:dyDescent="0.15">
      <c r="A453" s="43"/>
      <c r="B453" s="44"/>
      <c r="C453" s="80"/>
      <c r="D453" s="67"/>
      <c r="E453" s="220"/>
      <c r="F453" s="117"/>
      <c r="G453" s="46"/>
      <c r="H453" s="47"/>
      <c r="I453" s="48"/>
      <c r="J453" s="49"/>
      <c r="K453" s="49"/>
      <c r="L453" s="49"/>
      <c r="M453" s="49"/>
      <c r="N453" s="50"/>
      <c r="O453" s="51"/>
      <c r="P453" s="52"/>
      <c r="Q453" s="53"/>
      <c r="R453" s="53"/>
      <c r="S453" s="53"/>
      <c r="T453" s="53"/>
      <c r="U453" s="54"/>
      <c r="V453" s="55"/>
      <c r="W453" s="57"/>
      <c r="X453" s="57"/>
      <c r="Y453" s="57"/>
      <c r="Z453" s="57"/>
      <c r="AA453" s="57"/>
      <c r="AB453" s="551"/>
      <c r="AC453" s="536"/>
      <c r="AD453" s="488"/>
      <c r="AE453" s="59"/>
      <c r="AF453" s="59"/>
      <c r="AG453" s="263"/>
      <c r="AH453" s="60"/>
      <c r="AI453" s="55"/>
      <c r="AJ453" s="61"/>
      <c r="AK453" s="62"/>
      <c r="AL453" s="63"/>
      <c r="AM453" s="64"/>
      <c r="AN453" s="65"/>
      <c r="AO453" s="66"/>
    </row>
    <row r="454" spans="1:41" s="22" customFormat="1" ht="52.5" customHeight="1" x14ac:dyDescent="0.15">
      <c r="A454" s="43"/>
      <c r="B454" s="44"/>
      <c r="C454" s="80"/>
      <c r="D454" s="67"/>
      <c r="E454" s="220"/>
      <c r="F454" s="117"/>
      <c r="G454" s="46"/>
      <c r="H454" s="47"/>
      <c r="I454" s="48"/>
      <c r="J454" s="49"/>
      <c r="K454" s="49"/>
      <c r="L454" s="49"/>
      <c r="M454" s="49"/>
      <c r="N454" s="50"/>
      <c r="O454" s="51"/>
      <c r="P454" s="52"/>
      <c r="Q454" s="53"/>
      <c r="R454" s="53"/>
      <c r="S454" s="53"/>
      <c r="T454" s="53"/>
      <c r="U454" s="54"/>
      <c r="V454" s="55"/>
      <c r="W454" s="57"/>
      <c r="X454" s="57"/>
      <c r="Y454" s="57"/>
      <c r="Z454" s="57"/>
      <c r="AA454" s="57"/>
      <c r="AB454" s="551"/>
      <c r="AC454" s="536"/>
      <c r="AD454" s="488"/>
      <c r="AE454" s="59"/>
      <c r="AF454" s="59"/>
      <c r="AG454" s="263"/>
      <c r="AH454" s="60"/>
      <c r="AI454" s="55"/>
      <c r="AJ454" s="61"/>
      <c r="AK454" s="62"/>
      <c r="AL454" s="63"/>
      <c r="AM454" s="64"/>
      <c r="AN454" s="65"/>
      <c r="AO454" s="66"/>
    </row>
    <row r="455" spans="1:41" s="22" customFormat="1" ht="42" customHeight="1" x14ac:dyDescent="0.15">
      <c r="A455" s="43"/>
      <c r="B455" s="44"/>
      <c r="C455" s="80"/>
      <c r="D455" s="67"/>
      <c r="E455" s="220"/>
      <c r="F455" s="117"/>
      <c r="G455" s="46"/>
      <c r="H455" s="47"/>
      <c r="I455" s="48"/>
      <c r="J455" s="49"/>
      <c r="K455" s="49"/>
      <c r="L455" s="49"/>
      <c r="M455" s="49"/>
      <c r="N455" s="50"/>
      <c r="O455" s="51"/>
      <c r="P455" s="52"/>
      <c r="Q455" s="53"/>
      <c r="R455" s="53"/>
      <c r="S455" s="53"/>
      <c r="T455" s="53"/>
      <c r="U455" s="54"/>
      <c r="V455" s="55"/>
      <c r="W455" s="57"/>
      <c r="X455" s="57"/>
      <c r="Y455" s="57"/>
      <c r="Z455" s="57"/>
      <c r="AA455" s="57"/>
      <c r="AB455" s="551"/>
      <c r="AC455" s="536"/>
      <c r="AD455" s="488"/>
      <c r="AE455" s="59"/>
      <c r="AF455" s="59"/>
      <c r="AG455" s="263"/>
      <c r="AH455" s="60"/>
      <c r="AI455" s="55"/>
      <c r="AJ455" s="61"/>
      <c r="AK455" s="62"/>
      <c r="AL455" s="63"/>
      <c r="AM455" s="64"/>
      <c r="AN455" s="65"/>
      <c r="AO455" s="66"/>
    </row>
    <row r="456" spans="1:41" s="22" customFormat="1" ht="42" customHeight="1" x14ac:dyDescent="0.15">
      <c r="A456" s="43"/>
      <c r="B456" s="44"/>
      <c r="C456" s="80"/>
      <c r="D456" s="67"/>
      <c r="E456" s="220"/>
      <c r="F456" s="117"/>
      <c r="G456" s="46"/>
      <c r="H456" s="47"/>
      <c r="I456" s="48"/>
      <c r="J456" s="49"/>
      <c r="K456" s="49"/>
      <c r="L456" s="49"/>
      <c r="M456" s="49"/>
      <c r="N456" s="50"/>
      <c r="O456" s="51"/>
      <c r="P456" s="52"/>
      <c r="Q456" s="53"/>
      <c r="R456" s="53"/>
      <c r="S456" s="53"/>
      <c r="T456" s="53"/>
      <c r="U456" s="54"/>
      <c r="V456" s="55"/>
      <c r="W456" s="57"/>
      <c r="X456" s="57"/>
      <c r="Y456" s="57"/>
      <c r="Z456" s="57"/>
      <c r="AA456" s="57"/>
      <c r="AB456" s="551"/>
      <c r="AC456" s="536"/>
      <c r="AD456" s="488"/>
      <c r="AE456" s="59"/>
      <c r="AF456" s="59"/>
      <c r="AG456" s="263"/>
      <c r="AH456" s="60"/>
      <c r="AI456" s="55"/>
      <c r="AJ456" s="61"/>
      <c r="AK456" s="62"/>
      <c r="AL456" s="63"/>
      <c r="AM456" s="64"/>
      <c r="AN456" s="65"/>
      <c r="AO456" s="66"/>
    </row>
    <row r="457" spans="1:41" s="22" customFormat="1" ht="42" customHeight="1" x14ac:dyDescent="0.15">
      <c r="A457" s="43"/>
      <c r="B457" s="44"/>
      <c r="C457" s="80"/>
      <c r="D457" s="67"/>
      <c r="E457" s="220"/>
      <c r="F457" s="117"/>
      <c r="G457" s="46"/>
      <c r="H457" s="47"/>
      <c r="I457" s="48"/>
      <c r="J457" s="49"/>
      <c r="K457" s="49"/>
      <c r="L457" s="49"/>
      <c r="M457" s="49"/>
      <c r="N457" s="50"/>
      <c r="O457" s="51"/>
      <c r="P457" s="52"/>
      <c r="Q457" s="53"/>
      <c r="R457" s="53"/>
      <c r="S457" s="53"/>
      <c r="T457" s="53"/>
      <c r="U457" s="54"/>
      <c r="V457" s="55"/>
      <c r="W457" s="57"/>
      <c r="X457" s="57"/>
      <c r="Y457" s="57"/>
      <c r="Z457" s="57"/>
      <c r="AA457" s="57"/>
      <c r="AB457" s="551"/>
      <c r="AC457" s="536"/>
      <c r="AD457" s="488"/>
      <c r="AE457" s="59"/>
      <c r="AF457" s="59"/>
      <c r="AG457" s="263"/>
      <c r="AH457" s="60"/>
      <c r="AI457" s="55"/>
      <c r="AJ457" s="61"/>
      <c r="AK457" s="62"/>
      <c r="AL457" s="63"/>
      <c r="AM457" s="64"/>
      <c r="AN457" s="65"/>
      <c r="AO457" s="66"/>
    </row>
    <row r="458" spans="1:41" s="22" customFormat="1" ht="42" customHeight="1" x14ac:dyDescent="0.15">
      <c r="A458" s="43"/>
      <c r="B458" s="44"/>
      <c r="C458" s="80"/>
      <c r="D458" s="67"/>
      <c r="E458" s="220"/>
      <c r="F458" s="117"/>
      <c r="G458" s="46"/>
      <c r="H458" s="47"/>
      <c r="I458" s="48"/>
      <c r="J458" s="49"/>
      <c r="K458" s="49"/>
      <c r="L458" s="49"/>
      <c r="M458" s="49"/>
      <c r="N458" s="50"/>
      <c r="O458" s="51"/>
      <c r="P458" s="52"/>
      <c r="Q458" s="53"/>
      <c r="R458" s="53"/>
      <c r="S458" s="53"/>
      <c r="T458" s="53"/>
      <c r="U458" s="54"/>
      <c r="V458" s="55"/>
      <c r="W458" s="57"/>
      <c r="X458" s="57"/>
      <c r="Y458" s="57"/>
      <c r="Z458" s="57"/>
      <c r="AA458" s="57"/>
      <c r="AB458" s="551"/>
      <c r="AC458" s="536"/>
      <c r="AD458" s="488"/>
      <c r="AE458" s="59"/>
      <c r="AF458" s="59"/>
      <c r="AG458" s="263"/>
      <c r="AH458" s="60"/>
      <c r="AI458" s="55"/>
      <c r="AJ458" s="61"/>
      <c r="AK458" s="62"/>
      <c r="AL458" s="63"/>
      <c r="AM458" s="64"/>
      <c r="AN458" s="65"/>
      <c r="AO458" s="66"/>
    </row>
    <row r="459" spans="1:41" s="22" customFormat="1" ht="42" customHeight="1" x14ac:dyDescent="0.15">
      <c r="A459" s="43"/>
      <c r="B459" s="44"/>
      <c r="C459" s="80"/>
      <c r="D459" s="67"/>
      <c r="E459" s="220"/>
      <c r="F459" s="117"/>
      <c r="G459" s="46"/>
      <c r="H459" s="47"/>
      <c r="I459" s="48"/>
      <c r="J459" s="49"/>
      <c r="K459" s="49"/>
      <c r="L459" s="49"/>
      <c r="M459" s="49"/>
      <c r="N459" s="50"/>
      <c r="O459" s="51"/>
      <c r="P459" s="52"/>
      <c r="Q459" s="53"/>
      <c r="R459" s="53"/>
      <c r="S459" s="53"/>
      <c r="T459" s="53"/>
      <c r="U459" s="54"/>
      <c r="V459" s="55"/>
      <c r="W459" s="57"/>
      <c r="X459" s="57"/>
      <c r="Y459" s="57"/>
      <c r="Z459" s="57"/>
      <c r="AA459" s="57"/>
      <c r="AB459" s="551"/>
      <c r="AC459" s="536"/>
      <c r="AD459" s="488"/>
      <c r="AE459" s="59"/>
      <c r="AF459" s="59"/>
      <c r="AG459" s="263"/>
      <c r="AH459" s="60"/>
      <c r="AI459" s="55"/>
      <c r="AJ459" s="61"/>
      <c r="AK459" s="62"/>
      <c r="AL459" s="63"/>
      <c r="AM459" s="64"/>
      <c r="AN459" s="65"/>
      <c r="AO459" s="66"/>
    </row>
    <row r="460" spans="1:41" s="22" customFormat="1" ht="42" customHeight="1" x14ac:dyDescent="0.15">
      <c r="A460" s="43"/>
      <c r="B460" s="44"/>
      <c r="C460" s="80"/>
      <c r="D460" s="67"/>
      <c r="E460" s="220"/>
      <c r="F460" s="117"/>
      <c r="G460" s="46"/>
      <c r="H460" s="47"/>
      <c r="I460" s="48"/>
      <c r="J460" s="49"/>
      <c r="K460" s="49"/>
      <c r="L460" s="49"/>
      <c r="M460" s="49"/>
      <c r="N460" s="50"/>
      <c r="O460" s="51"/>
      <c r="P460" s="52"/>
      <c r="Q460" s="53"/>
      <c r="R460" s="53"/>
      <c r="S460" s="53"/>
      <c r="T460" s="53"/>
      <c r="U460" s="54"/>
      <c r="V460" s="55"/>
      <c r="W460" s="57"/>
      <c r="X460" s="57"/>
      <c r="Y460" s="57"/>
      <c r="Z460" s="57"/>
      <c r="AA460" s="57"/>
      <c r="AB460" s="551"/>
      <c r="AC460" s="536"/>
      <c r="AD460" s="488"/>
      <c r="AE460" s="59"/>
      <c r="AF460" s="59"/>
      <c r="AG460" s="263"/>
      <c r="AH460" s="60"/>
      <c r="AI460" s="55"/>
      <c r="AJ460" s="61"/>
      <c r="AK460" s="62"/>
      <c r="AL460" s="63"/>
      <c r="AM460" s="64"/>
      <c r="AN460" s="65"/>
      <c r="AO460" s="66"/>
    </row>
    <row r="461" spans="1:41" s="22" customFormat="1" ht="41.25" customHeight="1" x14ac:dyDescent="0.15">
      <c r="A461" s="43"/>
      <c r="B461" s="44"/>
      <c r="C461" s="80"/>
      <c r="D461" s="67"/>
      <c r="E461" s="220"/>
      <c r="F461" s="117"/>
      <c r="G461" s="46"/>
      <c r="H461" s="47"/>
      <c r="I461" s="48"/>
      <c r="J461" s="49"/>
      <c r="K461" s="49"/>
      <c r="L461" s="49"/>
      <c r="M461" s="49"/>
      <c r="N461" s="50"/>
      <c r="O461" s="51"/>
      <c r="P461" s="52"/>
      <c r="Q461" s="53"/>
      <c r="R461" s="53"/>
      <c r="S461" s="53"/>
      <c r="T461" s="53"/>
      <c r="U461" s="54"/>
      <c r="V461" s="55"/>
      <c r="W461" s="57"/>
      <c r="X461" s="57"/>
      <c r="Y461" s="57"/>
      <c r="Z461" s="57"/>
      <c r="AA461" s="57"/>
      <c r="AB461" s="551"/>
      <c r="AC461" s="536"/>
      <c r="AD461" s="488"/>
      <c r="AE461" s="59"/>
      <c r="AF461" s="59"/>
      <c r="AG461" s="263"/>
      <c r="AH461" s="60"/>
      <c r="AI461" s="55"/>
      <c r="AJ461" s="61"/>
      <c r="AK461" s="62"/>
      <c r="AL461" s="63"/>
      <c r="AM461" s="64"/>
      <c r="AN461" s="65"/>
      <c r="AO461" s="66"/>
    </row>
    <row r="462" spans="1:41" s="22" customFormat="1" ht="42" customHeight="1" x14ac:dyDescent="0.15">
      <c r="A462" s="43"/>
      <c r="B462" s="44"/>
      <c r="C462" s="80"/>
      <c r="D462" s="67"/>
      <c r="E462" s="220"/>
      <c r="F462" s="117"/>
      <c r="G462" s="46"/>
      <c r="H462" s="47"/>
      <c r="I462" s="48"/>
      <c r="J462" s="49"/>
      <c r="K462" s="49"/>
      <c r="L462" s="49"/>
      <c r="M462" s="49"/>
      <c r="N462" s="50"/>
      <c r="O462" s="51"/>
      <c r="P462" s="52"/>
      <c r="Q462" s="53"/>
      <c r="R462" s="53"/>
      <c r="S462" s="53"/>
      <c r="T462" s="53"/>
      <c r="U462" s="54"/>
      <c r="V462" s="55"/>
      <c r="W462" s="57"/>
      <c r="X462" s="57"/>
      <c r="Y462" s="57"/>
      <c r="Z462" s="57"/>
      <c r="AA462" s="57"/>
      <c r="AB462" s="551"/>
      <c r="AC462" s="536"/>
      <c r="AD462" s="488"/>
      <c r="AE462" s="59"/>
      <c r="AF462" s="59"/>
      <c r="AG462" s="263"/>
      <c r="AH462" s="60"/>
      <c r="AI462" s="55"/>
      <c r="AJ462" s="61"/>
      <c r="AK462" s="62"/>
      <c r="AL462" s="63"/>
      <c r="AM462" s="64"/>
      <c r="AN462" s="65"/>
      <c r="AO462" s="66"/>
    </row>
    <row r="463" spans="1:41" s="22" customFormat="1" ht="52.5" customHeight="1" x14ac:dyDescent="0.15">
      <c r="A463" s="43"/>
      <c r="B463" s="44"/>
      <c r="C463" s="80"/>
      <c r="D463" s="67"/>
      <c r="E463" s="220"/>
      <c r="F463" s="117"/>
      <c r="G463" s="46"/>
      <c r="H463" s="47"/>
      <c r="I463" s="48"/>
      <c r="J463" s="49"/>
      <c r="K463" s="49"/>
      <c r="L463" s="49"/>
      <c r="M463" s="49"/>
      <c r="N463" s="50"/>
      <c r="O463" s="51"/>
      <c r="P463" s="52"/>
      <c r="Q463" s="53"/>
      <c r="R463" s="53"/>
      <c r="S463" s="53"/>
      <c r="T463" s="53"/>
      <c r="U463" s="54"/>
      <c r="V463" s="55"/>
      <c r="W463" s="57"/>
      <c r="X463" s="57"/>
      <c r="Y463" s="57"/>
      <c r="Z463" s="57"/>
      <c r="AA463" s="57"/>
      <c r="AB463" s="551"/>
      <c r="AC463" s="536"/>
      <c r="AD463" s="488"/>
      <c r="AE463" s="59"/>
      <c r="AF463" s="59"/>
      <c r="AG463" s="263"/>
      <c r="AH463" s="60"/>
      <c r="AI463" s="55"/>
      <c r="AJ463" s="61"/>
      <c r="AK463" s="62"/>
      <c r="AL463" s="63"/>
      <c r="AM463" s="64"/>
      <c r="AN463" s="65"/>
      <c r="AO463" s="66"/>
    </row>
    <row r="464" spans="1:41" s="22" customFormat="1" ht="42" customHeight="1" x14ac:dyDescent="0.15">
      <c r="A464" s="43"/>
      <c r="B464" s="44"/>
      <c r="C464" s="80"/>
      <c r="D464" s="67"/>
      <c r="E464" s="220"/>
      <c r="F464" s="117"/>
      <c r="G464" s="46"/>
      <c r="H464" s="47"/>
      <c r="I464" s="48"/>
      <c r="J464" s="49"/>
      <c r="K464" s="49"/>
      <c r="L464" s="49"/>
      <c r="M464" s="49"/>
      <c r="N464" s="50"/>
      <c r="O464" s="51"/>
      <c r="P464" s="52"/>
      <c r="Q464" s="53"/>
      <c r="R464" s="53"/>
      <c r="S464" s="53"/>
      <c r="T464" s="53"/>
      <c r="U464" s="54"/>
      <c r="V464" s="55"/>
      <c r="W464" s="57"/>
      <c r="X464" s="57"/>
      <c r="Y464" s="57"/>
      <c r="Z464" s="57"/>
      <c r="AA464" s="57"/>
      <c r="AB464" s="551"/>
      <c r="AC464" s="536"/>
      <c r="AD464" s="488"/>
      <c r="AE464" s="59"/>
      <c r="AF464" s="59"/>
      <c r="AG464" s="263"/>
      <c r="AH464" s="60"/>
      <c r="AI464" s="55"/>
      <c r="AJ464" s="61"/>
      <c r="AK464" s="62"/>
      <c r="AL464" s="63"/>
      <c r="AM464" s="64"/>
      <c r="AN464" s="65"/>
      <c r="AO464" s="66"/>
    </row>
    <row r="465" spans="1:41" s="22" customFormat="1" ht="59.25" customHeight="1" x14ac:dyDescent="0.15">
      <c r="A465" s="43"/>
      <c r="B465" s="44"/>
      <c r="C465" s="80"/>
      <c r="D465" s="67"/>
      <c r="E465" s="220"/>
      <c r="F465" s="117"/>
      <c r="G465" s="46"/>
      <c r="H465" s="47"/>
      <c r="I465" s="48"/>
      <c r="J465" s="49"/>
      <c r="K465" s="49"/>
      <c r="L465" s="49"/>
      <c r="M465" s="49"/>
      <c r="N465" s="50"/>
      <c r="O465" s="51"/>
      <c r="P465" s="52"/>
      <c r="Q465" s="53"/>
      <c r="R465" s="53"/>
      <c r="S465" s="53"/>
      <c r="T465" s="53"/>
      <c r="U465" s="54"/>
      <c r="V465" s="55"/>
      <c r="W465" s="57"/>
      <c r="X465" s="57"/>
      <c r="Y465" s="57"/>
      <c r="Z465" s="57"/>
      <c r="AA465" s="57"/>
      <c r="AB465" s="551"/>
      <c r="AC465" s="536"/>
      <c r="AD465" s="488"/>
      <c r="AE465" s="59"/>
      <c r="AF465" s="59"/>
      <c r="AG465" s="263"/>
      <c r="AH465" s="60"/>
      <c r="AI465" s="55"/>
      <c r="AJ465" s="61"/>
      <c r="AK465" s="62"/>
      <c r="AL465" s="63"/>
      <c r="AM465" s="64"/>
      <c r="AN465" s="65"/>
      <c r="AO465" s="66"/>
    </row>
    <row r="466" spans="1:41" s="22" customFormat="1" ht="48" customHeight="1" x14ac:dyDescent="0.15">
      <c r="A466" s="43"/>
      <c r="B466" s="44"/>
      <c r="C466" s="80"/>
      <c r="D466" s="67"/>
      <c r="E466" s="220"/>
      <c r="F466" s="117"/>
      <c r="G466" s="46"/>
      <c r="H466" s="47"/>
      <c r="I466" s="48"/>
      <c r="J466" s="49"/>
      <c r="K466" s="49"/>
      <c r="L466" s="49"/>
      <c r="M466" s="49"/>
      <c r="N466" s="50"/>
      <c r="O466" s="51"/>
      <c r="P466" s="52"/>
      <c r="Q466" s="53"/>
      <c r="R466" s="53"/>
      <c r="S466" s="53"/>
      <c r="T466" s="53"/>
      <c r="U466" s="54"/>
      <c r="V466" s="55"/>
      <c r="W466" s="57"/>
      <c r="X466" s="57"/>
      <c r="Y466" s="57"/>
      <c r="Z466" s="57"/>
      <c r="AA466" s="57"/>
      <c r="AB466" s="551"/>
      <c r="AC466" s="536"/>
      <c r="AD466" s="488"/>
      <c r="AE466" s="59"/>
      <c r="AF466" s="59"/>
      <c r="AG466" s="263"/>
      <c r="AH466" s="60"/>
      <c r="AI466" s="55"/>
      <c r="AJ466" s="61"/>
      <c r="AK466" s="62"/>
      <c r="AL466" s="63"/>
      <c r="AM466" s="64"/>
      <c r="AN466" s="65"/>
      <c r="AO466" s="66"/>
    </row>
    <row r="467" spans="1:41" s="22" customFormat="1" ht="51.75" customHeight="1" x14ac:dyDescent="0.15">
      <c r="A467" s="43"/>
      <c r="B467" s="44"/>
      <c r="C467" s="80"/>
      <c r="D467" s="67"/>
      <c r="E467" s="220"/>
      <c r="F467" s="117"/>
      <c r="G467" s="46"/>
      <c r="H467" s="47"/>
      <c r="I467" s="48"/>
      <c r="J467" s="49"/>
      <c r="K467" s="49"/>
      <c r="L467" s="49"/>
      <c r="M467" s="49"/>
      <c r="N467" s="50"/>
      <c r="O467" s="51"/>
      <c r="P467" s="52"/>
      <c r="Q467" s="53"/>
      <c r="R467" s="53"/>
      <c r="S467" s="53"/>
      <c r="T467" s="53"/>
      <c r="U467" s="54"/>
      <c r="V467" s="55"/>
      <c r="W467" s="57"/>
      <c r="X467" s="57"/>
      <c r="Y467" s="57"/>
      <c r="Z467" s="57"/>
      <c r="AA467" s="57"/>
      <c r="AB467" s="551"/>
      <c r="AC467" s="536"/>
      <c r="AD467" s="488"/>
      <c r="AE467" s="59"/>
      <c r="AF467" s="59"/>
      <c r="AG467" s="263"/>
      <c r="AH467" s="60"/>
      <c r="AI467" s="55"/>
      <c r="AJ467" s="61"/>
      <c r="AK467" s="62"/>
      <c r="AL467" s="63"/>
      <c r="AM467" s="64"/>
      <c r="AN467" s="65"/>
      <c r="AO467" s="66"/>
    </row>
    <row r="468" spans="1:41" s="22" customFormat="1" ht="42" customHeight="1" x14ac:dyDescent="0.15">
      <c r="A468" s="43"/>
      <c r="B468" s="44"/>
      <c r="C468" s="80"/>
      <c r="D468" s="67"/>
      <c r="E468" s="220"/>
      <c r="F468" s="117"/>
      <c r="G468" s="46"/>
      <c r="H468" s="47"/>
      <c r="I468" s="48"/>
      <c r="J468" s="49"/>
      <c r="K468" s="49"/>
      <c r="L468" s="49"/>
      <c r="M468" s="49"/>
      <c r="N468" s="50"/>
      <c r="O468" s="51"/>
      <c r="P468" s="52"/>
      <c r="Q468" s="53"/>
      <c r="R468" s="53"/>
      <c r="S468" s="53"/>
      <c r="T468" s="53"/>
      <c r="U468" s="54"/>
      <c r="V468" s="55"/>
      <c r="W468" s="57"/>
      <c r="X468" s="57"/>
      <c r="Y468" s="57"/>
      <c r="Z468" s="57"/>
      <c r="AA468" s="57"/>
      <c r="AB468" s="551"/>
      <c r="AC468" s="536"/>
      <c r="AD468" s="488"/>
      <c r="AE468" s="59"/>
      <c r="AF468" s="59"/>
      <c r="AG468" s="263"/>
      <c r="AH468" s="60"/>
      <c r="AI468" s="55"/>
      <c r="AJ468" s="61"/>
      <c r="AK468" s="62"/>
      <c r="AL468" s="63"/>
      <c r="AM468" s="64"/>
      <c r="AN468" s="65"/>
      <c r="AO468" s="66"/>
    </row>
    <row r="469" spans="1:41" s="22" customFormat="1" ht="42" customHeight="1" x14ac:dyDescent="0.15">
      <c r="A469" s="43"/>
      <c r="B469" s="44"/>
      <c r="C469" s="80"/>
      <c r="D469" s="67"/>
      <c r="E469" s="220"/>
      <c r="F469" s="117"/>
      <c r="G469" s="46"/>
      <c r="H469" s="47"/>
      <c r="I469" s="48"/>
      <c r="J469" s="49"/>
      <c r="K469" s="49"/>
      <c r="L469" s="49"/>
      <c r="M469" s="49"/>
      <c r="N469" s="50"/>
      <c r="O469" s="51"/>
      <c r="P469" s="52"/>
      <c r="Q469" s="53"/>
      <c r="R469" s="53"/>
      <c r="S469" s="53"/>
      <c r="T469" s="53"/>
      <c r="U469" s="54"/>
      <c r="V469" s="55"/>
      <c r="W469" s="57"/>
      <c r="X469" s="57"/>
      <c r="Y469" s="57"/>
      <c r="Z469" s="57"/>
      <c r="AA469" s="57"/>
      <c r="AB469" s="551"/>
      <c r="AC469" s="536"/>
      <c r="AD469" s="488"/>
      <c r="AE469" s="59"/>
      <c r="AF469" s="59"/>
      <c r="AG469" s="263"/>
      <c r="AH469" s="60"/>
      <c r="AI469" s="55"/>
      <c r="AJ469" s="61"/>
      <c r="AK469" s="62"/>
      <c r="AL469" s="63"/>
      <c r="AM469" s="64"/>
      <c r="AN469" s="65"/>
      <c r="AO469" s="66"/>
    </row>
    <row r="470" spans="1:41" s="22" customFormat="1" ht="42" customHeight="1" x14ac:dyDescent="0.15">
      <c r="A470" s="43"/>
      <c r="B470" s="44"/>
      <c r="C470" s="80"/>
      <c r="D470" s="67"/>
      <c r="E470" s="220"/>
      <c r="F470" s="117"/>
      <c r="G470" s="46"/>
      <c r="H470" s="47"/>
      <c r="I470" s="48"/>
      <c r="J470" s="49"/>
      <c r="K470" s="49"/>
      <c r="L470" s="49"/>
      <c r="M470" s="49"/>
      <c r="N470" s="50"/>
      <c r="O470" s="51"/>
      <c r="P470" s="52"/>
      <c r="Q470" s="53"/>
      <c r="R470" s="53"/>
      <c r="S470" s="53"/>
      <c r="T470" s="53"/>
      <c r="U470" s="54"/>
      <c r="V470" s="55"/>
      <c r="W470" s="57"/>
      <c r="X470" s="57"/>
      <c r="Y470" s="57"/>
      <c r="Z470" s="57"/>
      <c r="AA470" s="57"/>
      <c r="AB470" s="551"/>
      <c r="AC470" s="536"/>
      <c r="AD470" s="488"/>
      <c r="AE470" s="59"/>
      <c r="AF470" s="59"/>
      <c r="AG470" s="263"/>
      <c r="AH470" s="60"/>
      <c r="AI470" s="55"/>
      <c r="AJ470" s="61"/>
      <c r="AK470" s="62"/>
      <c r="AL470" s="63"/>
      <c r="AM470" s="64"/>
      <c r="AN470" s="65"/>
      <c r="AO470" s="66"/>
    </row>
    <row r="471" spans="1:41" s="22" customFormat="1" ht="42" customHeight="1" x14ac:dyDescent="0.15">
      <c r="A471" s="43"/>
      <c r="B471" s="44"/>
      <c r="C471" s="80"/>
      <c r="D471" s="67"/>
      <c r="E471" s="220"/>
      <c r="F471" s="117"/>
      <c r="G471" s="46"/>
      <c r="H471" s="47"/>
      <c r="I471" s="48"/>
      <c r="J471" s="49"/>
      <c r="K471" s="49"/>
      <c r="L471" s="49"/>
      <c r="M471" s="49"/>
      <c r="N471" s="50"/>
      <c r="O471" s="51"/>
      <c r="P471" s="52"/>
      <c r="Q471" s="53"/>
      <c r="R471" s="53"/>
      <c r="S471" s="53"/>
      <c r="T471" s="53"/>
      <c r="U471" s="54"/>
      <c r="V471" s="55"/>
      <c r="W471" s="57"/>
      <c r="X471" s="57"/>
      <c r="Y471" s="57"/>
      <c r="Z471" s="57"/>
      <c r="AA471" s="57"/>
      <c r="AB471" s="551"/>
      <c r="AC471" s="536"/>
      <c r="AD471" s="488"/>
      <c r="AE471" s="59"/>
      <c r="AF471" s="59"/>
      <c r="AG471" s="263"/>
      <c r="AH471" s="60"/>
      <c r="AI471" s="55"/>
      <c r="AJ471" s="61"/>
      <c r="AK471" s="62"/>
      <c r="AL471" s="63"/>
      <c r="AM471" s="64"/>
      <c r="AN471" s="65"/>
      <c r="AO471" s="66"/>
    </row>
    <row r="472" spans="1:41" s="22" customFormat="1" ht="48.75" customHeight="1" x14ac:dyDescent="0.15">
      <c r="A472" s="43"/>
      <c r="B472" s="44"/>
      <c r="C472" s="80"/>
      <c r="D472" s="67"/>
      <c r="E472" s="220"/>
      <c r="F472" s="117"/>
      <c r="G472" s="46"/>
      <c r="H472" s="47"/>
      <c r="I472" s="48"/>
      <c r="J472" s="49"/>
      <c r="K472" s="49"/>
      <c r="L472" s="49"/>
      <c r="M472" s="49"/>
      <c r="N472" s="50"/>
      <c r="O472" s="51"/>
      <c r="P472" s="52"/>
      <c r="Q472" s="53"/>
      <c r="R472" s="53"/>
      <c r="S472" s="53"/>
      <c r="T472" s="53"/>
      <c r="U472" s="54"/>
      <c r="V472" s="55"/>
      <c r="W472" s="57"/>
      <c r="X472" s="57"/>
      <c r="Y472" s="57"/>
      <c r="Z472" s="57"/>
      <c r="AA472" s="57"/>
      <c r="AB472" s="551"/>
      <c r="AC472" s="536"/>
      <c r="AD472" s="488"/>
      <c r="AE472" s="59"/>
      <c r="AF472" s="59"/>
      <c r="AG472" s="263"/>
      <c r="AH472" s="60"/>
      <c r="AI472" s="55"/>
      <c r="AJ472" s="61"/>
      <c r="AK472" s="62"/>
      <c r="AL472" s="63"/>
      <c r="AM472" s="64"/>
      <c r="AN472" s="65"/>
      <c r="AO472" s="66"/>
    </row>
    <row r="473" spans="1:41" s="22" customFormat="1" ht="42" customHeight="1" x14ac:dyDescent="0.15">
      <c r="A473" s="43"/>
      <c r="B473" s="44"/>
      <c r="C473" s="80"/>
      <c r="D473" s="67"/>
      <c r="E473" s="220"/>
      <c r="F473" s="117"/>
      <c r="G473" s="46"/>
      <c r="H473" s="47"/>
      <c r="I473" s="48"/>
      <c r="J473" s="49"/>
      <c r="K473" s="49"/>
      <c r="L473" s="49"/>
      <c r="M473" s="49"/>
      <c r="N473" s="50"/>
      <c r="O473" s="51"/>
      <c r="P473" s="52"/>
      <c r="Q473" s="53"/>
      <c r="R473" s="53"/>
      <c r="S473" s="53"/>
      <c r="T473" s="53"/>
      <c r="U473" s="54"/>
      <c r="V473" s="55"/>
      <c r="W473" s="57"/>
      <c r="X473" s="57"/>
      <c r="Y473" s="57"/>
      <c r="Z473" s="57"/>
      <c r="AA473" s="57"/>
      <c r="AB473" s="551"/>
      <c r="AC473" s="536"/>
      <c r="AD473" s="488"/>
      <c r="AE473" s="59"/>
      <c r="AF473" s="59"/>
      <c r="AG473" s="263"/>
      <c r="AH473" s="60"/>
      <c r="AI473" s="55"/>
      <c r="AJ473" s="61"/>
      <c r="AK473" s="62"/>
      <c r="AL473" s="63"/>
      <c r="AM473" s="64"/>
      <c r="AN473" s="65"/>
      <c r="AO473" s="66"/>
    </row>
    <row r="474" spans="1:41" s="22" customFormat="1" ht="42" customHeight="1" x14ac:dyDescent="0.15">
      <c r="A474" s="43"/>
      <c r="B474" s="44"/>
      <c r="C474" s="80"/>
      <c r="D474" s="67"/>
      <c r="E474" s="220"/>
      <c r="F474" s="117"/>
      <c r="G474" s="46"/>
      <c r="H474" s="47"/>
      <c r="I474" s="48"/>
      <c r="J474" s="49"/>
      <c r="K474" s="49"/>
      <c r="L474" s="49"/>
      <c r="M474" s="49"/>
      <c r="N474" s="50"/>
      <c r="O474" s="51"/>
      <c r="P474" s="52"/>
      <c r="Q474" s="53"/>
      <c r="R474" s="53"/>
      <c r="S474" s="53"/>
      <c r="T474" s="53"/>
      <c r="U474" s="54"/>
      <c r="V474" s="55"/>
      <c r="W474" s="57"/>
      <c r="X474" s="57"/>
      <c r="Y474" s="57"/>
      <c r="Z474" s="57"/>
      <c r="AA474" s="57"/>
      <c r="AB474" s="551"/>
      <c r="AC474" s="536"/>
      <c r="AD474" s="488"/>
      <c r="AE474" s="59"/>
      <c r="AF474" s="59"/>
      <c r="AG474" s="263"/>
      <c r="AH474" s="60"/>
      <c r="AI474" s="55"/>
      <c r="AJ474" s="61"/>
      <c r="AK474" s="62"/>
      <c r="AL474" s="63"/>
      <c r="AM474" s="64"/>
      <c r="AN474" s="65"/>
      <c r="AO474" s="66"/>
    </row>
    <row r="475" spans="1:41" s="22" customFormat="1" ht="42" customHeight="1" x14ac:dyDescent="0.15">
      <c r="A475" s="43"/>
      <c r="B475" s="44"/>
      <c r="C475" s="80"/>
      <c r="D475" s="67"/>
      <c r="E475" s="220"/>
      <c r="F475" s="117"/>
      <c r="G475" s="46"/>
      <c r="H475" s="47"/>
      <c r="I475" s="48"/>
      <c r="J475" s="49"/>
      <c r="K475" s="49"/>
      <c r="L475" s="49"/>
      <c r="M475" s="49"/>
      <c r="N475" s="50"/>
      <c r="O475" s="51"/>
      <c r="P475" s="52"/>
      <c r="Q475" s="53"/>
      <c r="R475" s="53"/>
      <c r="S475" s="53"/>
      <c r="T475" s="53"/>
      <c r="U475" s="54"/>
      <c r="V475" s="55"/>
      <c r="W475" s="57"/>
      <c r="X475" s="57"/>
      <c r="Y475" s="57"/>
      <c r="Z475" s="57"/>
      <c r="AA475" s="57"/>
      <c r="AB475" s="551"/>
      <c r="AC475" s="536"/>
      <c r="AD475" s="488"/>
      <c r="AE475" s="59"/>
      <c r="AF475" s="59"/>
      <c r="AG475" s="263"/>
      <c r="AH475" s="60"/>
      <c r="AI475" s="55"/>
      <c r="AJ475" s="61"/>
      <c r="AK475" s="62"/>
      <c r="AL475" s="63"/>
      <c r="AM475" s="64"/>
      <c r="AN475" s="65"/>
      <c r="AO475" s="66"/>
    </row>
    <row r="476" spans="1:41" s="22" customFormat="1" ht="42" customHeight="1" x14ac:dyDescent="0.15">
      <c r="A476" s="43"/>
      <c r="B476" s="44"/>
      <c r="C476" s="80"/>
      <c r="D476" s="67"/>
      <c r="E476" s="220"/>
      <c r="F476" s="117"/>
      <c r="G476" s="46"/>
      <c r="H476" s="47"/>
      <c r="I476" s="48"/>
      <c r="J476" s="49"/>
      <c r="K476" s="49"/>
      <c r="L476" s="49"/>
      <c r="M476" s="49"/>
      <c r="N476" s="50"/>
      <c r="O476" s="51"/>
      <c r="P476" s="52"/>
      <c r="Q476" s="53"/>
      <c r="R476" s="53"/>
      <c r="S476" s="53"/>
      <c r="T476" s="53"/>
      <c r="U476" s="54"/>
      <c r="V476" s="55"/>
      <c r="W476" s="57"/>
      <c r="X476" s="57"/>
      <c r="Y476" s="57"/>
      <c r="Z476" s="57"/>
      <c r="AA476" s="57"/>
      <c r="AB476" s="551"/>
      <c r="AC476" s="536"/>
      <c r="AD476" s="488"/>
      <c r="AE476" s="59"/>
      <c r="AF476" s="59"/>
      <c r="AG476" s="263"/>
      <c r="AH476" s="60"/>
      <c r="AI476" s="55"/>
      <c r="AJ476" s="61"/>
      <c r="AK476" s="62"/>
      <c r="AL476" s="63"/>
      <c r="AM476" s="64"/>
      <c r="AN476" s="65"/>
      <c r="AO476" s="66"/>
    </row>
    <row r="477" spans="1:41" s="22" customFormat="1" ht="52.5" customHeight="1" x14ac:dyDescent="0.15">
      <c r="A477" s="43"/>
      <c r="B477" s="44"/>
      <c r="C477" s="80"/>
      <c r="D477" s="67"/>
      <c r="E477" s="220"/>
      <c r="F477" s="117"/>
      <c r="G477" s="46"/>
      <c r="H477" s="47"/>
      <c r="I477" s="48"/>
      <c r="J477" s="49"/>
      <c r="K477" s="49"/>
      <c r="L477" s="49"/>
      <c r="M477" s="49"/>
      <c r="N477" s="50"/>
      <c r="O477" s="51"/>
      <c r="P477" s="52"/>
      <c r="Q477" s="53"/>
      <c r="R477" s="53"/>
      <c r="S477" s="53"/>
      <c r="T477" s="53"/>
      <c r="U477" s="54"/>
      <c r="V477" s="55"/>
      <c r="W477" s="57"/>
      <c r="X477" s="57"/>
      <c r="Y477" s="57"/>
      <c r="Z477" s="57"/>
      <c r="AA477" s="57"/>
      <c r="AB477" s="551"/>
      <c r="AC477" s="536"/>
      <c r="AD477" s="488"/>
      <c r="AE477" s="59"/>
      <c r="AF477" s="59"/>
      <c r="AG477" s="263"/>
      <c r="AH477" s="60"/>
      <c r="AI477" s="55"/>
      <c r="AJ477" s="61"/>
      <c r="AK477" s="62"/>
      <c r="AL477" s="63"/>
      <c r="AM477" s="64"/>
      <c r="AN477" s="65"/>
      <c r="AO477" s="66"/>
    </row>
    <row r="478" spans="1:41" s="22" customFormat="1" ht="42" customHeight="1" x14ac:dyDescent="0.15">
      <c r="A478" s="43"/>
      <c r="B478" s="44"/>
      <c r="C478" s="80"/>
      <c r="D478" s="67"/>
      <c r="E478" s="220"/>
      <c r="F478" s="117"/>
      <c r="G478" s="46"/>
      <c r="H478" s="47"/>
      <c r="I478" s="48"/>
      <c r="J478" s="49"/>
      <c r="K478" s="49"/>
      <c r="L478" s="49"/>
      <c r="M478" s="49"/>
      <c r="N478" s="50"/>
      <c r="O478" s="51"/>
      <c r="P478" s="52"/>
      <c r="Q478" s="53"/>
      <c r="R478" s="53"/>
      <c r="S478" s="53"/>
      <c r="T478" s="53"/>
      <c r="U478" s="54"/>
      <c r="V478" s="55"/>
      <c r="W478" s="57"/>
      <c r="X478" s="57"/>
      <c r="Y478" s="57"/>
      <c r="Z478" s="57"/>
      <c r="AA478" s="57"/>
      <c r="AB478" s="551"/>
      <c r="AC478" s="536"/>
      <c r="AD478" s="488"/>
      <c r="AE478" s="59"/>
      <c r="AF478" s="59"/>
      <c r="AG478" s="263"/>
      <c r="AH478" s="60"/>
      <c r="AI478" s="55"/>
      <c r="AJ478" s="61"/>
      <c r="AK478" s="62"/>
      <c r="AL478" s="63"/>
      <c r="AM478" s="64"/>
      <c r="AN478" s="65"/>
      <c r="AO478" s="66"/>
    </row>
    <row r="479" spans="1:41" s="22" customFormat="1" ht="54" customHeight="1" x14ac:dyDescent="0.15">
      <c r="A479" s="43"/>
      <c r="B479" s="44"/>
      <c r="C479" s="80"/>
      <c r="D479" s="67"/>
      <c r="E479" s="220"/>
      <c r="F479" s="117"/>
      <c r="G479" s="46"/>
      <c r="H479" s="47"/>
      <c r="I479" s="48"/>
      <c r="J479" s="49"/>
      <c r="K479" s="49"/>
      <c r="L479" s="49"/>
      <c r="M479" s="49"/>
      <c r="N479" s="50"/>
      <c r="O479" s="51"/>
      <c r="P479" s="52"/>
      <c r="Q479" s="53"/>
      <c r="R479" s="53"/>
      <c r="S479" s="53"/>
      <c r="T479" s="53"/>
      <c r="U479" s="54"/>
      <c r="V479" s="55"/>
      <c r="W479" s="57"/>
      <c r="X479" s="57"/>
      <c r="Y479" s="57"/>
      <c r="Z479" s="57"/>
      <c r="AA479" s="57"/>
      <c r="AB479" s="551"/>
      <c r="AC479" s="536"/>
      <c r="AD479" s="488"/>
      <c r="AE479" s="59"/>
      <c r="AF479" s="59"/>
      <c r="AG479" s="263"/>
      <c r="AH479" s="60"/>
      <c r="AI479" s="55"/>
      <c r="AJ479" s="61"/>
      <c r="AK479" s="62"/>
      <c r="AL479" s="63"/>
      <c r="AM479" s="64"/>
      <c r="AN479" s="65"/>
      <c r="AO479" s="66"/>
    </row>
    <row r="480" spans="1:41" s="22" customFormat="1" ht="55.5" customHeight="1" x14ac:dyDescent="0.15">
      <c r="A480" s="43"/>
      <c r="B480" s="44"/>
      <c r="C480" s="80"/>
      <c r="D480" s="67"/>
      <c r="E480" s="220"/>
      <c r="F480" s="117"/>
      <c r="G480" s="46"/>
      <c r="H480" s="47"/>
      <c r="I480" s="48"/>
      <c r="J480" s="49"/>
      <c r="K480" s="49"/>
      <c r="L480" s="49"/>
      <c r="M480" s="49"/>
      <c r="N480" s="50"/>
      <c r="O480" s="51"/>
      <c r="P480" s="52"/>
      <c r="Q480" s="53"/>
      <c r="R480" s="53"/>
      <c r="S480" s="53"/>
      <c r="T480" s="53"/>
      <c r="U480" s="54"/>
      <c r="V480" s="55"/>
      <c r="W480" s="57"/>
      <c r="X480" s="57"/>
      <c r="Y480" s="57"/>
      <c r="Z480" s="57"/>
      <c r="AA480" s="57"/>
      <c r="AB480" s="551"/>
      <c r="AC480" s="536"/>
      <c r="AD480" s="488"/>
      <c r="AE480" s="59"/>
      <c r="AF480" s="59"/>
      <c r="AG480" s="263"/>
      <c r="AH480" s="60"/>
      <c r="AI480" s="55"/>
      <c r="AJ480" s="61"/>
      <c r="AK480" s="62"/>
      <c r="AL480" s="63"/>
      <c r="AM480" s="64"/>
      <c r="AN480" s="65"/>
      <c r="AO480" s="66"/>
    </row>
    <row r="481" spans="1:41" s="22" customFormat="1" ht="42" customHeight="1" x14ac:dyDescent="0.15">
      <c r="A481" s="43"/>
      <c r="B481" s="44"/>
      <c r="C481" s="80"/>
      <c r="D481" s="67"/>
      <c r="E481" s="220"/>
      <c r="F481" s="117"/>
      <c r="G481" s="46"/>
      <c r="H481" s="47"/>
      <c r="I481" s="48"/>
      <c r="J481" s="49"/>
      <c r="K481" s="49"/>
      <c r="L481" s="49"/>
      <c r="M481" s="49"/>
      <c r="N481" s="50"/>
      <c r="O481" s="51"/>
      <c r="P481" s="52"/>
      <c r="Q481" s="53"/>
      <c r="R481" s="53"/>
      <c r="S481" s="53"/>
      <c r="T481" s="53"/>
      <c r="U481" s="54"/>
      <c r="V481" s="55"/>
      <c r="W481" s="57"/>
      <c r="X481" s="57"/>
      <c r="Y481" s="57"/>
      <c r="Z481" s="57"/>
      <c r="AA481" s="57"/>
      <c r="AB481" s="551"/>
      <c r="AC481" s="536"/>
      <c r="AD481" s="488"/>
      <c r="AE481" s="59"/>
      <c r="AF481" s="59"/>
      <c r="AG481" s="263"/>
      <c r="AH481" s="60"/>
      <c r="AI481" s="55"/>
      <c r="AJ481" s="61"/>
      <c r="AK481" s="62"/>
      <c r="AL481" s="63"/>
      <c r="AM481" s="64"/>
      <c r="AN481" s="65"/>
      <c r="AO481" s="66"/>
    </row>
    <row r="482" spans="1:41" s="22" customFormat="1" ht="42" customHeight="1" x14ac:dyDescent="0.15">
      <c r="A482" s="43"/>
      <c r="B482" s="44"/>
      <c r="C482" s="80"/>
      <c r="D482" s="67"/>
      <c r="E482" s="220"/>
      <c r="F482" s="117"/>
      <c r="G482" s="46"/>
      <c r="H482" s="47"/>
      <c r="I482" s="48"/>
      <c r="J482" s="49"/>
      <c r="K482" s="49"/>
      <c r="L482" s="49"/>
      <c r="M482" s="49"/>
      <c r="N482" s="50"/>
      <c r="O482" s="51"/>
      <c r="P482" s="52"/>
      <c r="Q482" s="53"/>
      <c r="R482" s="53"/>
      <c r="S482" s="53"/>
      <c r="T482" s="53"/>
      <c r="U482" s="54"/>
      <c r="V482" s="55"/>
      <c r="W482" s="57"/>
      <c r="X482" s="57"/>
      <c r="Y482" s="57"/>
      <c r="Z482" s="57"/>
      <c r="AA482" s="57"/>
      <c r="AB482" s="551"/>
      <c r="AC482" s="536"/>
      <c r="AD482" s="488"/>
      <c r="AE482" s="59"/>
      <c r="AF482" s="59"/>
      <c r="AG482" s="263"/>
      <c r="AH482" s="60"/>
      <c r="AI482" s="55"/>
      <c r="AJ482" s="61"/>
      <c r="AK482" s="62"/>
      <c r="AL482" s="63"/>
      <c r="AM482" s="64"/>
      <c r="AN482" s="65"/>
      <c r="AO482" s="66"/>
    </row>
    <row r="483" spans="1:41" s="22" customFormat="1" ht="48.75" customHeight="1" x14ac:dyDescent="0.15">
      <c r="A483" s="43"/>
      <c r="B483" s="44"/>
      <c r="C483" s="80"/>
      <c r="D483" s="67"/>
      <c r="E483" s="220"/>
      <c r="F483" s="117"/>
      <c r="G483" s="46"/>
      <c r="H483" s="47"/>
      <c r="I483" s="48"/>
      <c r="J483" s="49"/>
      <c r="K483" s="49"/>
      <c r="L483" s="49"/>
      <c r="M483" s="49"/>
      <c r="N483" s="50"/>
      <c r="O483" s="51"/>
      <c r="P483" s="52"/>
      <c r="Q483" s="53"/>
      <c r="R483" s="53"/>
      <c r="S483" s="53"/>
      <c r="T483" s="53"/>
      <c r="U483" s="54"/>
      <c r="V483" s="55"/>
      <c r="W483" s="57"/>
      <c r="X483" s="57"/>
      <c r="Y483" s="57"/>
      <c r="Z483" s="57"/>
      <c r="AA483" s="57"/>
      <c r="AB483" s="551"/>
      <c r="AC483" s="536"/>
      <c r="AD483" s="488"/>
      <c r="AE483" s="59"/>
      <c r="AF483" s="59"/>
      <c r="AG483" s="263"/>
      <c r="AH483" s="60"/>
      <c r="AI483" s="55"/>
      <c r="AJ483" s="61"/>
      <c r="AK483" s="62"/>
      <c r="AL483" s="63"/>
      <c r="AM483" s="64"/>
      <c r="AN483" s="65"/>
      <c r="AO483" s="66"/>
    </row>
    <row r="484" spans="1:41" s="22" customFormat="1" ht="42" customHeight="1" x14ac:dyDescent="0.15">
      <c r="A484" s="43"/>
      <c r="B484" s="44"/>
      <c r="C484" s="80"/>
      <c r="D484" s="67"/>
      <c r="E484" s="220"/>
      <c r="F484" s="117"/>
      <c r="G484" s="46"/>
      <c r="H484" s="47"/>
      <c r="I484" s="48"/>
      <c r="J484" s="49"/>
      <c r="K484" s="49"/>
      <c r="L484" s="49"/>
      <c r="M484" s="49"/>
      <c r="N484" s="50"/>
      <c r="O484" s="51"/>
      <c r="P484" s="52"/>
      <c r="Q484" s="53"/>
      <c r="R484" s="53"/>
      <c r="S484" s="53"/>
      <c r="T484" s="53"/>
      <c r="U484" s="54"/>
      <c r="V484" s="55"/>
      <c r="W484" s="57"/>
      <c r="X484" s="57"/>
      <c r="Y484" s="57"/>
      <c r="Z484" s="57"/>
      <c r="AA484" s="57"/>
      <c r="AB484" s="551"/>
      <c r="AC484" s="536"/>
      <c r="AD484" s="488"/>
      <c r="AE484" s="59"/>
      <c r="AF484" s="59"/>
      <c r="AG484" s="263"/>
      <c r="AH484" s="60"/>
      <c r="AI484" s="55"/>
      <c r="AJ484" s="61"/>
      <c r="AK484" s="62"/>
      <c r="AL484" s="63"/>
      <c r="AM484" s="64"/>
      <c r="AN484" s="65"/>
      <c r="AO484" s="66"/>
    </row>
    <row r="485" spans="1:41" s="22" customFormat="1" ht="42" customHeight="1" x14ac:dyDescent="0.15">
      <c r="A485" s="43"/>
      <c r="B485" s="44"/>
      <c r="C485" s="80"/>
      <c r="D485" s="67"/>
      <c r="E485" s="220"/>
      <c r="F485" s="117"/>
      <c r="G485" s="46"/>
      <c r="H485" s="47"/>
      <c r="I485" s="48"/>
      <c r="J485" s="49"/>
      <c r="K485" s="49"/>
      <c r="L485" s="49"/>
      <c r="M485" s="49"/>
      <c r="N485" s="50"/>
      <c r="O485" s="51"/>
      <c r="P485" s="52"/>
      <c r="Q485" s="53"/>
      <c r="R485" s="53"/>
      <c r="S485" s="53"/>
      <c r="T485" s="53"/>
      <c r="U485" s="54"/>
      <c r="V485" s="55"/>
      <c r="W485" s="57"/>
      <c r="X485" s="57"/>
      <c r="Y485" s="57"/>
      <c r="Z485" s="57"/>
      <c r="AA485" s="57"/>
      <c r="AB485" s="551"/>
      <c r="AC485" s="536"/>
      <c r="AD485" s="488"/>
      <c r="AE485" s="59"/>
      <c r="AF485" s="59"/>
      <c r="AG485" s="263"/>
      <c r="AH485" s="60"/>
      <c r="AI485" s="55"/>
      <c r="AJ485" s="61"/>
      <c r="AK485" s="62"/>
      <c r="AL485" s="63"/>
      <c r="AM485" s="64"/>
      <c r="AN485" s="65"/>
      <c r="AO485" s="66"/>
    </row>
    <row r="486" spans="1:41" s="22" customFormat="1" ht="42" customHeight="1" x14ac:dyDescent="0.15">
      <c r="A486" s="43"/>
      <c r="B486" s="44"/>
      <c r="C486" s="80"/>
      <c r="D486" s="67"/>
      <c r="E486" s="220"/>
      <c r="F486" s="117"/>
      <c r="G486" s="46"/>
      <c r="H486" s="47"/>
      <c r="I486" s="48"/>
      <c r="J486" s="49"/>
      <c r="K486" s="49"/>
      <c r="L486" s="49"/>
      <c r="M486" s="49"/>
      <c r="N486" s="50"/>
      <c r="O486" s="51"/>
      <c r="P486" s="52"/>
      <c r="Q486" s="53"/>
      <c r="R486" s="53"/>
      <c r="S486" s="53"/>
      <c r="T486" s="53"/>
      <c r="U486" s="54"/>
      <c r="V486" s="55"/>
      <c r="W486" s="57"/>
      <c r="X486" s="57"/>
      <c r="Y486" s="57"/>
      <c r="Z486" s="57"/>
      <c r="AA486" s="57"/>
      <c r="AB486" s="551"/>
      <c r="AC486" s="536"/>
      <c r="AD486" s="488"/>
      <c r="AE486" s="59"/>
      <c r="AF486" s="59"/>
      <c r="AG486" s="263"/>
      <c r="AH486" s="60"/>
      <c r="AI486" s="55"/>
      <c r="AJ486" s="61"/>
      <c r="AK486" s="62"/>
      <c r="AL486" s="63"/>
      <c r="AM486" s="64"/>
      <c r="AN486" s="65"/>
      <c r="AO486" s="66"/>
    </row>
    <row r="487" spans="1:41" s="22" customFormat="1" ht="42" customHeight="1" x14ac:dyDescent="0.15">
      <c r="A487" s="43"/>
      <c r="B487" s="44"/>
      <c r="C487" s="80"/>
      <c r="D487" s="67"/>
      <c r="E487" s="220"/>
      <c r="F487" s="117"/>
      <c r="G487" s="46"/>
      <c r="H487" s="47"/>
      <c r="I487" s="48"/>
      <c r="J487" s="49"/>
      <c r="K487" s="49"/>
      <c r="L487" s="49"/>
      <c r="M487" s="49"/>
      <c r="N487" s="50"/>
      <c r="O487" s="51"/>
      <c r="P487" s="52"/>
      <c r="Q487" s="53"/>
      <c r="R487" s="53"/>
      <c r="S487" s="53"/>
      <c r="T487" s="53"/>
      <c r="U487" s="54"/>
      <c r="V487" s="55"/>
      <c r="W487" s="57"/>
      <c r="X487" s="57"/>
      <c r="Y487" s="57"/>
      <c r="Z487" s="57"/>
      <c r="AA487" s="57"/>
      <c r="AB487" s="551"/>
      <c r="AC487" s="536"/>
      <c r="AD487" s="488"/>
      <c r="AE487" s="59"/>
      <c r="AF487" s="59"/>
      <c r="AG487" s="263"/>
      <c r="AH487" s="60"/>
      <c r="AI487" s="55"/>
      <c r="AJ487" s="61"/>
      <c r="AK487" s="62"/>
      <c r="AL487" s="63"/>
      <c r="AM487" s="64"/>
      <c r="AN487" s="65"/>
      <c r="AO487" s="66"/>
    </row>
    <row r="488" spans="1:41" s="22" customFormat="1" ht="42" customHeight="1" x14ac:dyDescent="0.15">
      <c r="A488" s="43"/>
      <c r="B488" s="44"/>
      <c r="C488" s="80"/>
      <c r="D488" s="67"/>
      <c r="E488" s="220"/>
      <c r="F488" s="117"/>
      <c r="G488" s="46"/>
      <c r="H488" s="47"/>
      <c r="I488" s="48"/>
      <c r="J488" s="49"/>
      <c r="K488" s="49"/>
      <c r="L488" s="49"/>
      <c r="M488" s="49"/>
      <c r="N488" s="50"/>
      <c r="O488" s="51"/>
      <c r="P488" s="52"/>
      <c r="Q488" s="53"/>
      <c r="R488" s="53"/>
      <c r="S488" s="53"/>
      <c r="T488" s="53"/>
      <c r="U488" s="54"/>
      <c r="V488" s="55"/>
      <c r="W488" s="57"/>
      <c r="X488" s="57"/>
      <c r="Y488" s="57"/>
      <c r="Z488" s="57"/>
      <c r="AA488" s="57"/>
      <c r="AB488" s="551"/>
      <c r="AC488" s="536"/>
      <c r="AD488" s="488"/>
      <c r="AE488" s="59"/>
      <c r="AF488" s="59"/>
      <c r="AG488" s="263"/>
      <c r="AH488" s="60"/>
      <c r="AI488" s="55"/>
      <c r="AJ488" s="61"/>
      <c r="AK488" s="62"/>
      <c r="AL488" s="63"/>
      <c r="AM488" s="64"/>
      <c r="AN488" s="65"/>
      <c r="AO488" s="66"/>
    </row>
    <row r="489" spans="1:41" s="22" customFormat="1" ht="42" customHeight="1" x14ac:dyDescent="0.15">
      <c r="A489" s="43"/>
      <c r="B489" s="44"/>
      <c r="C489" s="80"/>
      <c r="D489" s="67"/>
      <c r="E489" s="220"/>
      <c r="F489" s="117"/>
      <c r="G489" s="46"/>
      <c r="H489" s="47"/>
      <c r="I489" s="48"/>
      <c r="J489" s="49"/>
      <c r="K489" s="49"/>
      <c r="L489" s="49"/>
      <c r="M489" s="49"/>
      <c r="N489" s="50"/>
      <c r="O489" s="51"/>
      <c r="P489" s="52"/>
      <c r="Q489" s="53"/>
      <c r="R489" s="53"/>
      <c r="S489" s="53"/>
      <c r="T489" s="53"/>
      <c r="U489" s="54"/>
      <c r="V489" s="55"/>
      <c r="W489" s="57"/>
      <c r="X489" s="57"/>
      <c r="Y489" s="57"/>
      <c r="Z489" s="57"/>
      <c r="AA489" s="57"/>
      <c r="AB489" s="551"/>
      <c r="AC489" s="536"/>
      <c r="AD489" s="488"/>
      <c r="AE489" s="59"/>
      <c r="AF489" s="59"/>
      <c r="AG489" s="263"/>
      <c r="AH489" s="60"/>
      <c r="AI489" s="55"/>
      <c r="AJ489" s="61"/>
      <c r="AK489" s="62"/>
      <c r="AL489" s="63"/>
      <c r="AM489" s="64"/>
      <c r="AN489" s="65"/>
      <c r="AO489" s="66"/>
    </row>
    <row r="490" spans="1:41" s="22" customFormat="1" ht="42" customHeight="1" x14ac:dyDescent="0.15">
      <c r="A490" s="43"/>
      <c r="B490" s="44"/>
      <c r="C490" s="80"/>
      <c r="D490" s="67"/>
      <c r="E490" s="220"/>
      <c r="F490" s="117"/>
      <c r="G490" s="46"/>
      <c r="H490" s="47"/>
      <c r="I490" s="48"/>
      <c r="J490" s="49"/>
      <c r="K490" s="49"/>
      <c r="L490" s="49"/>
      <c r="M490" s="49"/>
      <c r="N490" s="50"/>
      <c r="O490" s="51"/>
      <c r="P490" s="52"/>
      <c r="Q490" s="53"/>
      <c r="R490" s="53"/>
      <c r="S490" s="53"/>
      <c r="T490" s="53"/>
      <c r="U490" s="54"/>
      <c r="V490" s="55"/>
      <c r="W490" s="57"/>
      <c r="X490" s="57"/>
      <c r="Y490" s="57"/>
      <c r="Z490" s="57"/>
      <c r="AA490" s="57"/>
      <c r="AB490" s="551"/>
      <c r="AC490" s="536"/>
      <c r="AD490" s="488"/>
      <c r="AE490" s="59"/>
      <c r="AF490" s="59"/>
      <c r="AG490" s="263"/>
      <c r="AH490" s="60"/>
      <c r="AI490" s="55"/>
      <c r="AJ490" s="61"/>
      <c r="AK490" s="62"/>
      <c r="AL490" s="63"/>
      <c r="AM490" s="64"/>
      <c r="AN490" s="65"/>
      <c r="AO490" s="66"/>
    </row>
    <row r="491" spans="1:41" s="22" customFormat="1" ht="42" customHeight="1" x14ac:dyDescent="0.15">
      <c r="A491" s="43"/>
      <c r="B491" s="44"/>
      <c r="C491" s="80"/>
      <c r="D491" s="67"/>
      <c r="E491" s="220"/>
      <c r="F491" s="117"/>
      <c r="G491" s="46"/>
      <c r="H491" s="47"/>
      <c r="I491" s="48"/>
      <c r="J491" s="49"/>
      <c r="K491" s="49"/>
      <c r="L491" s="49"/>
      <c r="M491" s="49"/>
      <c r="N491" s="50"/>
      <c r="O491" s="51"/>
      <c r="P491" s="52"/>
      <c r="Q491" s="53"/>
      <c r="R491" s="53"/>
      <c r="S491" s="53"/>
      <c r="T491" s="53"/>
      <c r="U491" s="54"/>
      <c r="V491" s="55"/>
      <c r="W491" s="57"/>
      <c r="X491" s="57"/>
      <c r="Y491" s="57"/>
      <c r="Z491" s="57"/>
      <c r="AA491" s="57"/>
      <c r="AB491" s="551"/>
      <c r="AC491" s="536"/>
      <c r="AD491" s="488"/>
      <c r="AE491" s="59"/>
      <c r="AF491" s="59"/>
      <c r="AG491" s="263"/>
      <c r="AH491" s="60"/>
      <c r="AI491" s="55"/>
      <c r="AJ491" s="61"/>
      <c r="AK491" s="62"/>
      <c r="AL491" s="63"/>
      <c r="AM491" s="64"/>
      <c r="AN491" s="65"/>
      <c r="AO491" s="66"/>
    </row>
    <row r="492" spans="1:41" s="22" customFormat="1" ht="48.75" customHeight="1" x14ac:dyDescent="0.15">
      <c r="A492" s="43"/>
      <c r="B492" s="44"/>
      <c r="C492" s="80"/>
      <c r="D492" s="67"/>
      <c r="E492" s="220"/>
      <c r="F492" s="117"/>
      <c r="G492" s="46"/>
      <c r="H492" s="47"/>
      <c r="I492" s="48"/>
      <c r="J492" s="49"/>
      <c r="K492" s="49"/>
      <c r="L492" s="49"/>
      <c r="M492" s="49"/>
      <c r="N492" s="50"/>
      <c r="O492" s="51"/>
      <c r="P492" s="52"/>
      <c r="Q492" s="53"/>
      <c r="R492" s="53"/>
      <c r="S492" s="53"/>
      <c r="T492" s="53"/>
      <c r="U492" s="54"/>
      <c r="V492" s="55"/>
      <c r="W492" s="57"/>
      <c r="X492" s="57"/>
      <c r="Y492" s="57"/>
      <c r="Z492" s="57"/>
      <c r="AA492" s="57"/>
      <c r="AB492" s="551"/>
      <c r="AC492" s="536"/>
      <c r="AD492" s="488"/>
      <c r="AE492" s="59"/>
      <c r="AF492" s="59"/>
      <c r="AG492" s="263"/>
      <c r="AH492" s="60"/>
      <c r="AI492" s="55"/>
      <c r="AJ492" s="61"/>
      <c r="AK492" s="62"/>
      <c r="AL492" s="63"/>
      <c r="AM492" s="64"/>
      <c r="AN492" s="65"/>
      <c r="AO492" s="66"/>
    </row>
    <row r="493" spans="1:41" s="22" customFormat="1" ht="42" customHeight="1" x14ac:dyDescent="0.15">
      <c r="A493" s="43"/>
      <c r="B493" s="44"/>
      <c r="C493" s="80"/>
      <c r="D493" s="67"/>
      <c r="E493" s="220"/>
      <c r="F493" s="117"/>
      <c r="G493" s="46"/>
      <c r="H493" s="47"/>
      <c r="I493" s="48"/>
      <c r="J493" s="49"/>
      <c r="K493" s="49"/>
      <c r="L493" s="49"/>
      <c r="M493" s="49"/>
      <c r="N493" s="50"/>
      <c r="O493" s="51"/>
      <c r="P493" s="52"/>
      <c r="Q493" s="53"/>
      <c r="R493" s="53"/>
      <c r="S493" s="53"/>
      <c r="T493" s="53"/>
      <c r="U493" s="54"/>
      <c r="V493" s="55"/>
      <c r="W493" s="57"/>
      <c r="X493" s="57"/>
      <c r="Y493" s="57"/>
      <c r="Z493" s="57"/>
      <c r="AA493" s="57"/>
      <c r="AB493" s="551"/>
      <c r="AC493" s="536"/>
      <c r="AD493" s="488"/>
      <c r="AE493" s="59"/>
      <c r="AF493" s="59"/>
      <c r="AG493" s="263"/>
      <c r="AH493" s="60"/>
      <c r="AI493" s="55"/>
      <c r="AJ493" s="61"/>
      <c r="AK493" s="62"/>
      <c r="AL493" s="63"/>
      <c r="AM493" s="64"/>
      <c r="AN493" s="65"/>
      <c r="AO493" s="66"/>
    </row>
    <row r="494" spans="1:41" s="22" customFormat="1" ht="41.25" customHeight="1" x14ac:dyDescent="0.15">
      <c r="A494" s="43"/>
      <c r="B494" s="44"/>
      <c r="C494" s="80"/>
      <c r="D494" s="67"/>
      <c r="E494" s="220"/>
      <c r="F494" s="117"/>
      <c r="G494" s="46"/>
      <c r="H494" s="47"/>
      <c r="I494" s="48"/>
      <c r="J494" s="49"/>
      <c r="K494" s="49"/>
      <c r="L494" s="49"/>
      <c r="M494" s="49"/>
      <c r="N494" s="50"/>
      <c r="O494" s="51"/>
      <c r="P494" s="52"/>
      <c r="Q494" s="53"/>
      <c r="R494" s="53"/>
      <c r="S494" s="53"/>
      <c r="T494" s="53"/>
      <c r="U494" s="54"/>
      <c r="V494" s="55"/>
      <c r="W494" s="57"/>
      <c r="X494" s="57"/>
      <c r="Y494" s="57"/>
      <c r="Z494" s="57"/>
      <c r="AA494" s="57"/>
      <c r="AB494" s="551"/>
      <c r="AC494" s="536"/>
      <c r="AD494" s="488"/>
      <c r="AE494" s="59"/>
      <c r="AF494" s="59"/>
      <c r="AG494" s="263"/>
      <c r="AH494" s="60"/>
      <c r="AI494" s="55"/>
      <c r="AJ494" s="61"/>
      <c r="AK494" s="62"/>
      <c r="AL494" s="63"/>
      <c r="AM494" s="64"/>
      <c r="AN494" s="65"/>
      <c r="AO494" s="66"/>
    </row>
    <row r="495" spans="1:41" s="22" customFormat="1" ht="41.25" customHeight="1" x14ac:dyDescent="0.15">
      <c r="A495" s="43"/>
      <c r="B495" s="44"/>
      <c r="C495" s="80"/>
      <c r="D495" s="67"/>
      <c r="E495" s="220"/>
      <c r="F495" s="117"/>
      <c r="G495" s="46"/>
      <c r="H495" s="47"/>
      <c r="I495" s="48"/>
      <c r="J495" s="49"/>
      <c r="K495" s="49"/>
      <c r="L495" s="49"/>
      <c r="M495" s="49"/>
      <c r="N495" s="50"/>
      <c r="O495" s="51"/>
      <c r="P495" s="52"/>
      <c r="Q495" s="53"/>
      <c r="R495" s="53"/>
      <c r="S495" s="53"/>
      <c r="T495" s="53"/>
      <c r="U495" s="54"/>
      <c r="V495" s="55"/>
      <c r="W495" s="57"/>
      <c r="X495" s="57"/>
      <c r="Y495" s="57"/>
      <c r="Z495" s="57"/>
      <c r="AA495" s="57"/>
      <c r="AB495" s="551"/>
      <c r="AC495" s="536"/>
      <c r="AD495" s="488"/>
      <c r="AE495" s="59"/>
      <c r="AF495" s="59"/>
      <c r="AG495" s="263"/>
      <c r="AH495" s="60"/>
      <c r="AI495" s="55"/>
      <c r="AJ495" s="61"/>
      <c r="AK495" s="62"/>
      <c r="AL495" s="63"/>
      <c r="AM495" s="64"/>
      <c r="AN495" s="65"/>
      <c r="AO495" s="66"/>
    </row>
    <row r="496" spans="1:41" s="22" customFormat="1" ht="41.25" customHeight="1" x14ac:dyDescent="0.15">
      <c r="A496" s="43"/>
      <c r="B496" s="44"/>
      <c r="C496" s="80"/>
      <c r="D496" s="67"/>
      <c r="E496" s="220"/>
      <c r="F496" s="117"/>
      <c r="G496" s="46"/>
      <c r="H496" s="47"/>
      <c r="I496" s="48"/>
      <c r="J496" s="49"/>
      <c r="K496" s="49"/>
      <c r="L496" s="49"/>
      <c r="M496" s="49"/>
      <c r="N496" s="50"/>
      <c r="O496" s="51"/>
      <c r="P496" s="52"/>
      <c r="Q496" s="53"/>
      <c r="R496" s="53"/>
      <c r="S496" s="53"/>
      <c r="T496" s="53"/>
      <c r="U496" s="54"/>
      <c r="V496" s="55"/>
      <c r="W496" s="57"/>
      <c r="X496" s="57"/>
      <c r="Y496" s="57"/>
      <c r="Z496" s="57"/>
      <c r="AA496" s="57"/>
      <c r="AB496" s="551"/>
      <c r="AC496" s="536"/>
      <c r="AD496" s="488"/>
      <c r="AE496" s="59"/>
      <c r="AF496" s="59"/>
      <c r="AG496" s="263"/>
      <c r="AH496" s="60"/>
      <c r="AI496" s="55"/>
      <c r="AJ496" s="61"/>
      <c r="AK496" s="62"/>
      <c r="AL496" s="63"/>
      <c r="AM496" s="64"/>
      <c r="AN496" s="65"/>
      <c r="AO496" s="66"/>
    </row>
    <row r="497" spans="1:41" s="22" customFormat="1" ht="41.25" customHeight="1" x14ac:dyDescent="0.15">
      <c r="A497" s="43"/>
      <c r="B497" s="44"/>
      <c r="C497" s="80"/>
      <c r="D497" s="67"/>
      <c r="E497" s="220"/>
      <c r="F497" s="117"/>
      <c r="G497" s="46"/>
      <c r="H497" s="47"/>
      <c r="I497" s="48"/>
      <c r="J497" s="49"/>
      <c r="K497" s="49"/>
      <c r="L497" s="49"/>
      <c r="M497" s="49"/>
      <c r="N497" s="50"/>
      <c r="O497" s="51"/>
      <c r="P497" s="52"/>
      <c r="Q497" s="53"/>
      <c r="R497" s="53"/>
      <c r="S497" s="53"/>
      <c r="T497" s="53"/>
      <c r="U497" s="54"/>
      <c r="V497" s="55"/>
      <c r="W497" s="57"/>
      <c r="X497" s="57"/>
      <c r="Y497" s="57"/>
      <c r="Z497" s="57"/>
      <c r="AA497" s="57"/>
      <c r="AB497" s="551"/>
      <c r="AC497" s="536"/>
      <c r="AD497" s="488"/>
      <c r="AE497" s="59"/>
      <c r="AF497" s="59"/>
      <c r="AG497" s="263"/>
      <c r="AH497" s="60"/>
      <c r="AI497" s="55"/>
      <c r="AJ497" s="61"/>
      <c r="AK497" s="62"/>
      <c r="AL497" s="63"/>
      <c r="AM497" s="64"/>
      <c r="AN497" s="65"/>
      <c r="AO497" s="66"/>
    </row>
    <row r="498" spans="1:41" s="22" customFormat="1" ht="41.25" customHeight="1" x14ac:dyDescent="0.15">
      <c r="A498" s="43"/>
      <c r="B498" s="44"/>
      <c r="C498" s="80"/>
      <c r="D498" s="67"/>
      <c r="E498" s="220"/>
      <c r="F498" s="117"/>
      <c r="G498" s="46"/>
      <c r="H498" s="47"/>
      <c r="I498" s="48"/>
      <c r="J498" s="49"/>
      <c r="K498" s="49"/>
      <c r="L498" s="49"/>
      <c r="M498" s="49"/>
      <c r="N498" s="50"/>
      <c r="O498" s="51"/>
      <c r="P498" s="52"/>
      <c r="Q498" s="53"/>
      <c r="R498" s="53"/>
      <c r="S498" s="53"/>
      <c r="T498" s="53"/>
      <c r="U498" s="54"/>
      <c r="V498" s="55"/>
      <c r="W498" s="57"/>
      <c r="X498" s="57"/>
      <c r="Y498" s="57"/>
      <c r="Z498" s="57"/>
      <c r="AA498" s="57"/>
      <c r="AB498" s="551"/>
      <c r="AC498" s="536"/>
      <c r="AD498" s="488"/>
      <c r="AE498" s="59"/>
      <c r="AF498" s="59"/>
      <c r="AG498" s="263"/>
      <c r="AH498" s="60"/>
      <c r="AI498" s="55"/>
      <c r="AJ498" s="61"/>
      <c r="AK498" s="62"/>
      <c r="AL498" s="63"/>
      <c r="AM498" s="64"/>
      <c r="AN498" s="65"/>
      <c r="AO498" s="66"/>
    </row>
    <row r="499" spans="1:41" s="22" customFormat="1" ht="41.25" customHeight="1" x14ac:dyDescent="0.15">
      <c r="A499" s="43"/>
      <c r="B499" s="44"/>
      <c r="C499" s="80"/>
      <c r="D499" s="67"/>
      <c r="E499" s="220"/>
      <c r="F499" s="117"/>
      <c r="G499" s="46"/>
      <c r="H499" s="47"/>
      <c r="I499" s="48"/>
      <c r="J499" s="49"/>
      <c r="K499" s="49"/>
      <c r="L499" s="49"/>
      <c r="M499" s="49"/>
      <c r="N499" s="50"/>
      <c r="O499" s="51"/>
      <c r="P499" s="52"/>
      <c r="Q499" s="53"/>
      <c r="R499" s="53"/>
      <c r="S499" s="53"/>
      <c r="T499" s="53"/>
      <c r="U499" s="54"/>
      <c r="V499" s="55"/>
      <c r="W499" s="57"/>
      <c r="X499" s="57"/>
      <c r="Y499" s="57"/>
      <c r="Z499" s="57"/>
      <c r="AA499" s="57"/>
      <c r="AB499" s="551"/>
      <c r="AC499" s="536"/>
      <c r="AD499" s="488"/>
      <c r="AE499" s="59"/>
      <c r="AF499" s="59"/>
      <c r="AG499" s="263"/>
      <c r="AH499" s="60"/>
      <c r="AI499" s="55"/>
      <c r="AJ499" s="61"/>
      <c r="AK499" s="62"/>
      <c r="AL499" s="63"/>
      <c r="AM499" s="64"/>
      <c r="AN499" s="65"/>
      <c r="AO499" s="66"/>
    </row>
    <row r="500" spans="1:41" s="22" customFormat="1" ht="42" customHeight="1" x14ac:dyDescent="0.15">
      <c r="A500" s="43"/>
      <c r="B500" s="44"/>
      <c r="C500" s="80"/>
      <c r="D500" s="67"/>
      <c r="E500" s="220"/>
      <c r="F500" s="117"/>
      <c r="G500" s="46"/>
      <c r="H500" s="47"/>
      <c r="I500" s="48"/>
      <c r="J500" s="49"/>
      <c r="K500" s="49"/>
      <c r="L500" s="49"/>
      <c r="M500" s="49"/>
      <c r="N500" s="50"/>
      <c r="O500" s="51"/>
      <c r="P500" s="52"/>
      <c r="Q500" s="53"/>
      <c r="R500" s="53"/>
      <c r="S500" s="53"/>
      <c r="T500" s="53"/>
      <c r="U500" s="54"/>
      <c r="V500" s="55"/>
      <c r="W500" s="57"/>
      <c r="X500" s="57"/>
      <c r="Y500" s="57"/>
      <c r="Z500" s="57"/>
      <c r="AA500" s="57"/>
      <c r="AB500" s="551"/>
      <c r="AC500" s="536"/>
      <c r="AD500" s="488"/>
      <c r="AE500" s="59"/>
      <c r="AF500" s="59"/>
      <c r="AG500" s="263"/>
      <c r="AH500" s="60"/>
      <c r="AI500" s="55"/>
      <c r="AJ500" s="61"/>
      <c r="AK500" s="62"/>
      <c r="AL500" s="63"/>
      <c r="AM500" s="64"/>
      <c r="AN500" s="65"/>
      <c r="AO500" s="66"/>
    </row>
    <row r="501" spans="1:41" s="22" customFormat="1" ht="48" customHeight="1" x14ac:dyDescent="0.15">
      <c r="A501" s="43"/>
      <c r="B501" s="44"/>
      <c r="C501" s="80"/>
      <c r="D501" s="67"/>
      <c r="E501" s="220"/>
      <c r="F501" s="117"/>
      <c r="G501" s="46"/>
      <c r="H501" s="47"/>
      <c r="I501" s="48"/>
      <c r="J501" s="49"/>
      <c r="K501" s="49"/>
      <c r="L501" s="49"/>
      <c r="M501" s="49"/>
      <c r="N501" s="50"/>
      <c r="O501" s="51"/>
      <c r="P501" s="52"/>
      <c r="Q501" s="53"/>
      <c r="R501" s="53"/>
      <c r="S501" s="53"/>
      <c r="T501" s="53"/>
      <c r="U501" s="54"/>
      <c r="V501" s="55"/>
      <c r="W501" s="57"/>
      <c r="X501" s="57"/>
      <c r="Y501" s="57"/>
      <c r="Z501" s="57"/>
      <c r="AA501" s="57"/>
      <c r="AB501" s="551"/>
      <c r="AC501" s="536"/>
      <c r="AD501" s="488"/>
      <c r="AE501" s="59"/>
      <c r="AF501" s="59"/>
      <c r="AG501" s="263"/>
      <c r="AH501" s="60"/>
      <c r="AI501" s="55"/>
      <c r="AJ501" s="61"/>
      <c r="AK501" s="62"/>
      <c r="AL501" s="63"/>
      <c r="AM501" s="64"/>
      <c r="AN501" s="65"/>
      <c r="AO501" s="66"/>
    </row>
    <row r="502" spans="1:41" s="22" customFormat="1" ht="51.75" customHeight="1" x14ac:dyDescent="0.15">
      <c r="A502" s="43"/>
      <c r="B502" s="44"/>
      <c r="C502" s="80"/>
      <c r="D502" s="67"/>
      <c r="E502" s="220"/>
      <c r="F502" s="117"/>
      <c r="G502" s="46"/>
      <c r="H502" s="47"/>
      <c r="I502" s="48"/>
      <c r="J502" s="49"/>
      <c r="K502" s="49"/>
      <c r="L502" s="49"/>
      <c r="M502" s="49"/>
      <c r="N502" s="50"/>
      <c r="O502" s="51"/>
      <c r="P502" s="52"/>
      <c r="Q502" s="53"/>
      <c r="R502" s="53"/>
      <c r="S502" s="53"/>
      <c r="T502" s="53"/>
      <c r="U502" s="54"/>
      <c r="V502" s="55"/>
      <c r="W502" s="57"/>
      <c r="X502" s="57"/>
      <c r="Y502" s="57"/>
      <c r="Z502" s="57"/>
      <c r="AA502" s="57"/>
      <c r="AB502" s="551"/>
      <c r="AC502" s="536"/>
      <c r="AD502" s="488"/>
      <c r="AE502" s="59"/>
      <c r="AF502" s="59"/>
      <c r="AG502" s="263"/>
      <c r="AH502" s="60"/>
      <c r="AI502" s="55"/>
      <c r="AJ502" s="61"/>
      <c r="AK502" s="62"/>
      <c r="AL502" s="63"/>
      <c r="AM502" s="64"/>
      <c r="AN502" s="65"/>
      <c r="AO502" s="66"/>
    </row>
    <row r="503" spans="1:41" s="22" customFormat="1" ht="42" customHeight="1" x14ac:dyDescent="0.15">
      <c r="A503" s="43"/>
      <c r="B503" s="44"/>
      <c r="C503" s="80"/>
      <c r="D503" s="67"/>
      <c r="E503" s="220"/>
      <c r="F503" s="117"/>
      <c r="G503" s="46"/>
      <c r="H503" s="47"/>
      <c r="I503" s="48"/>
      <c r="J503" s="49"/>
      <c r="K503" s="49"/>
      <c r="L503" s="49"/>
      <c r="M503" s="49"/>
      <c r="N503" s="50"/>
      <c r="O503" s="51"/>
      <c r="P503" s="52"/>
      <c r="Q503" s="53"/>
      <c r="R503" s="53"/>
      <c r="S503" s="53"/>
      <c r="T503" s="53"/>
      <c r="U503" s="54"/>
      <c r="V503" s="55"/>
      <c r="W503" s="57"/>
      <c r="X503" s="57"/>
      <c r="Y503" s="57"/>
      <c r="Z503" s="57"/>
      <c r="AA503" s="57"/>
      <c r="AB503" s="551"/>
      <c r="AC503" s="536"/>
      <c r="AD503" s="488"/>
      <c r="AE503" s="59"/>
      <c r="AF503" s="59"/>
      <c r="AG503" s="263"/>
      <c r="AH503" s="60"/>
      <c r="AI503" s="55"/>
      <c r="AJ503" s="61"/>
      <c r="AK503" s="62"/>
      <c r="AL503" s="63"/>
      <c r="AM503" s="64"/>
      <c r="AN503" s="65"/>
      <c r="AO503" s="66"/>
    </row>
    <row r="504" spans="1:41" s="22" customFormat="1" ht="42" customHeight="1" x14ac:dyDescent="0.15">
      <c r="A504" s="43"/>
      <c r="B504" s="44"/>
      <c r="C504" s="80"/>
      <c r="D504" s="67"/>
      <c r="E504" s="220"/>
      <c r="F504" s="117"/>
      <c r="G504" s="46"/>
      <c r="H504" s="47"/>
      <c r="I504" s="48"/>
      <c r="J504" s="49"/>
      <c r="K504" s="49"/>
      <c r="L504" s="49"/>
      <c r="M504" s="49"/>
      <c r="N504" s="50"/>
      <c r="O504" s="51"/>
      <c r="P504" s="52"/>
      <c r="Q504" s="53"/>
      <c r="R504" s="53"/>
      <c r="S504" s="53"/>
      <c r="T504" s="53"/>
      <c r="U504" s="54"/>
      <c r="V504" s="55"/>
      <c r="W504" s="57"/>
      <c r="X504" s="57"/>
      <c r="Y504" s="57"/>
      <c r="Z504" s="57"/>
      <c r="AA504" s="57"/>
      <c r="AB504" s="551"/>
      <c r="AC504" s="536"/>
      <c r="AD504" s="488"/>
      <c r="AE504" s="59"/>
      <c r="AF504" s="59"/>
      <c r="AG504" s="263"/>
      <c r="AH504" s="60"/>
      <c r="AI504" s="55"/>
      <c r="AJ504" s="61"/>
      <c r="AK504" s="62"/>
      <c r="AL504" s="63"/>
      <c r="AM504" s="64"/>
      <c r="AN504" s="65"/>
      <c r="AO504" s="66"/>
    </row>
    <row r="505" spans="1:41" s="22" customFormat="1" ht="42" customHeight="1" x14ac:dyDescent="0.15">
      <c r="A505" s="43"/>
      <c r="B505" s="44"/>
      <c r="C505" s="80"/>
      <c r="D505" s="67"/>
      <c r="E505" s="220"/>
      <c r="F505" s="117"/>
      <c r="G505" s="46"/>
      <c r="H505" s="47"/>
      <c r="I505" s="48"/>
      <c r="J505" s="49"/>
      <c r="K505" s="49"/>
      <c r="L505" s="49"/>
      <c r="M505" s="49"/>
      <c r="N505" s="50"/>
      <c r="O505" s="51"/>
      <c r="P505" s="52"/>
      <c r="Q505" s="53"/>
      <c r="R505" s="53"/>
      <c r="S505" s="53"/>
      <c r="T505" s="53"/>
      <c r="U505" s="54"/>
      <c r="V505" s="55"/>
      <c r="W505" s="57"/>
      <c r="X505" s="57"/>
      <c r="Y505" s="57"/>
      <c r="Z505" s="57"/>
      <c r="AA505" s="57"/>
      <c r="AB505" s="551"/>
      <c r="AC505" s="536"/>
      <c r="AD505" s="488"/>
      <c r="AE505" s="59"/>
      <c r="AF505" s="59"/>
      <c r="AG505" s="263"/>
      <c r="AH505" s="60"/>
      <c r="AI505" s="55"/>
      <c r="AJ505" s="61"/>
      <c r="AK505" s="62"/>
      <c r="AL505" s="63"/>
      <c r="AM505" s="64"/>
      <c r="AN505" s="65"/>
      <c r="AO505" s="66"/>
    </row>
    <row r="506" spans="1:41" s="22" customFormat="1" ht="42" customHeight="1" x14ac:dyDescent="0.15">
      <c r="A506" s="43"/>
      <c r="B506" s="44"/>
      <c r="C506" s="80"/>
      <c r="D506" s="67"/>
      <c r="E506" s="220"/>
      <c r="F506" s="117"/>
      <c r="G506" s="46"/>
      <c r="H506" s="47"/>
      <c r="I506" s="48"/>
      <c r="J506" s="49"/>
      <c r="K506" s="49"/>
      <c r="L506" s="49"/>
      <c r="M506" s="49"/>
      <c r="N506" s="50"/>
      <c r="O506" s="51"/>
      <c r="P506" s="52"/>
      <c r="Q506" s="53"/>
      <c r="R506" s="53"/>
      <c r="S506" s="53"/>
      <c r="T506" s="53"/>
      <c r="U506" s="54"/>
      <c r="V506" s="55"/>
      <c r="W506" s="57"/>
      <c r="X506" s="57"/>
      <c r="Y506" s="57"/>
      <c r="Z506" s="57"/>
      <c r="AA506" s="57"/>
      <c r="AB506" s="551"/>
      <c r="AC506" s="536"/>
      <c r="AD506" s="488"/>
      <c r="AE506" s="59"/>
      <c r="AF506" s="59"/>
      <c r="AG506" s="263"/>
      <c r="AH506" s="60"/>
      <c r="AI506" s="55"/>
      <c r="AJ506" s="61"/>
      <c r="AK506" s="62"/>
      <c r="AL506" s="63"/>
      <c r="AM506" s="64"/>
      <c r="AN506" s="65"/>
      <c r="AO506" s="66"/>
    </row>
    <row r="507" spans="1:41" s="22" customFormat="1" ht="48.75" customHeight="1" x14ac:dyDescent="0.15">
      <c r="A507" s="43"/>
      <c r="B507" s="44"/>
      <c r="C507" s="80"/>
      <c r="D507" s="67"/>
      <c r="E507" s="220"/>
      <c r="F507" s="117"/>
      <c r="G507" s="46"/>
      <c r="H507" s="47"/>
      <c r="I507" s="48"/>
      <c r="J507" s="49"/>
      <c r="K507" s="49"/>
      <c r="L507" s="49"/>
      <c r="M507" s="49"/>
      <c r="N507" s="50"/>
      <c r="O507" s="51"/>
      <c r="P507" s="52"/>
      <c r="Q507" s="53"/>
      <c r="R507" s="53"/>
      <c r="S507" s="53"/>
      <c r="T507" s="53"/>
      <c r="U507" s="54"/>
      <c r="V507" s="55"/>
      <c r="W507" s="57"/>
      <c r="X507" s="57"/>
      <c r="Y507" s="57"/>
      <c r="Z507" s="57"/>
      <c r="AA507" s="57"/>
      <c r="AB507" s="551"/>
      <c r="AC507" s="536"/>
      <c r="AD507" s="488"/>
      <c r="AE507" s="59"/>
      <c r="AF507" s="59"/>
      <c r="AG507" s="263"/>
      <c r="AH507" s="60"/>
      <c r="AI507" s="55"/>
      <c r="AJ507" s="61"/>
      <c r="AK507" s="62"/>
      <c r="AL507" s="63"/>
      <c r="AM507" s="64"/>
      <c r="AN507" s="65"/>
      <c r="AO507" s="66"/>
    </row>
    <row r="508" spans="1:41" s="22" customFormat="1" ht="42" customHeight="1" x14ac:dyDescent="0.15">
      <c r="A508" s="43"/>
      <c r="B508" s="44"/>
      <c r="C508" s="80"/>
      <c r="D508" s="67"/>
      <c r="E508" s="220"/>
      <c r="F508" s="117"/>
      <c r="G508" s="46"/>
      <c r="H508" s="47"/>
      <c r="I508" s="48"/>
      <c r="J508" s="49"/>
      <c r="K508" s="49"/>
      <c r="L508" s="49"/>
      <c r="M508" s="49"/>
      <c r="N508" s="50"/>
      <c r="O508" s="51"/>
      <c r="P508" s="52"/>
      <c r="Q508" s="53"/>
      <c r="R508" s="53"/>
      <c r="S508" s="53"/>
      <c r="T508" s="53"/>
      <c r="U508" s="54"/>
      <c r="V508" s="55"/>
      <c r="W508" s="57"/>
      <c r="X508" s="57"/>
      <c r="Y508" s="57"/>
      <c r="Z508" s="57"/>
      <c r="AA508" s="57"/>
      <c r="AB508" s="551"/>
      <c r="AC508" s="536"/>
      <c r="AD508" s="488"/>
      <c r="AE508" s="59"/>
      <c r="AF508" s="59"/>
      <c r="AG508" s="263"/>
      <c r="AH508" s="60"/>
      <c r="AI508" s="55"/>
      <c r="AJ508" s="61"/>
      <c r="AK508" s="62"/>
      <c r="AL508" s="63"/>
      <c r="AM508" s="64"/>
      <c r="AN508" s="65"/>
      <c r="AO508" s="66"/>
    </row>
    <row r="509" spans="1:41" s="22" customFormat="1" ht="42" customHeight="1" x14ac:dyDescent="0.15">
      <c r="A509" s="43"/>
      <c r="B509" s="44"/>
      <c r="C509" s="80"/>
      <c r="D509" s="67"/>
      <c r="E509" s="220"/>
      <c r="F509" s="117"/>
      <c r="G509" s="46"/>
      <c r="H509" s="47"/>
      <c r="I509" s="48"/>
      <c r="J509" s="49"/>
      <c r="K509" s="49"/>
      <c r="L509" s="49"/>
      <c r="M509" s="49"/>
      <c r="N509" s="50"/>
      <c r="O509" s="51"/>
      <c r="P509" s="52"/>
      <c r="Q509" s="53"/>
      <c r="R509" s="53"/>
      <c r="S509" s="53"/>
      <c r="T509" s="53"/>
      <c r="U509" s="54"/>
      <c r="V509" s="55"/>
      <c r="W509" s="57"/>
      <c r="X509" s="57"/>
      <c r="Y509" s="57"/>
      <c r="Z509" s="57"/>
      <c r="AA509" s="57"/>
      <c r="AB509" s="551"/>
      <c r="AC509" s="536"/>
      <c r="AD509" s="488"/>
      <c r="AE509" s="59"/>
      <c r="AF509" s="59"/>
      <c r="AG509" s="263"/>
      <c r="AH509" s="60"/>
      <c r="AI509" s="55"/>
      <c r="AJ509" s="61"/>
      <c r="AK509" s="62"/>
      <c r="AL509" s="63"/>
      <c r="AM509" s="64"/>
      <c r="AN509" s="65"/>
      <c r="AO509" s="66"/>
    </row>
    <row r="510" spans="1:41" s="22" customFormat="1" ht="42" customHeight="1" x14ac:dyDescent="0.15">
      <c r="A510" s="43"/>
      <c r="B510" s="44"/>
      <c r="C510" s="80"/>
      <c r="D510" s="67"/>
      <c r="E510" s="220"/>
      <c r="F510" s="117"/>
      <c r="G510" s="46"/>
      <c r="H510" s="47"/>
      <c r="I510" s="48"/>
      <c r="J510" s="49"/>
      <c r="K510" s="49"/>
      <c r="L510" s="49"/>
      <c r="M510" s="49"/>
      <c r="N510" s="50"/>
      <c r="O510" s="51"/>
      <c r="P510" s="52"/>
      <c r="Q510" s="53"/>
      <c r="R510" s="53"/>
      <c r="S510" s="53"/>
      <c r="T510" s="53"/>
      <c r="U510" s="54"/>
      <c r="V510" s="55"/>
      <c r="W510" s="57"/>
      <c r="X510" s="57"/>
      <c r="Y510" s="57"/>
      <c r="Z510" s="57"/>
      <c r="AA510" s="57"/>
      <c r="AB510" s="551"/>
      <c r="AC510" s="536"/>
      <c r="AD510" s="488"/>
      <c r="AE510" s="59"/>
      <c r="AF510" s="59"/>
      <c r="AG510" s="263"/>
      <c r="AH510" s="60"/>
      <c r="AI510" s="55"/>
      <c r="AJ510" s="61"/>
      <c r="AK510" s="62"/>
      <c r="AL510" s="63"/>
      <c r="AM510" s="64"/>
      <c r="AN510" s="65"/>
      <c r="AO510" s="66"/>
    </row>
    <row r="511" spans="1:41" s="22" customFormat="1" ht="42" customHeight="1" x14ac:dyDescent="0.15">
      <c r="A511" s="43"/>
      <c r="B511" s="44"/>
      <c r="C511" s="80"/>
      <c r="D511" s="67"/>
      <c r="E511" s="220"/>
      <c r="F511" s="117"/>
      <c r="G511" s="46"/>
      <c r="H511" s="47"/>
      <c r="I511" s="48"/>
      <c r="J511" s="49"/>
      <c r="K511" s="49"/>
      <c r="L511" s="49"/>
      <c r="M511" s="49"/>
      <c r="N511" s="50"/>
      <c r="O511" s="51"/>
      <c r="P511" s="52"/>
      <c r="Q511" s="53"/>
      <c r="R511" s="53"/>
      <c r="S511" s="53"/>
      <c r="T511" s="53"/>
      <c r="U511" s="54"/>
      <c r="V511" s="55"/>
      <c r="W511" s="57"/>
      <c r="X511" s="57"/>
      <c r="Y511" s="57"/>
      <c r="Z511" s="57"/>
      <c r="AA511" s="57"/>
      <c r="AB511" s="551"/>
      <c r="AC511" s="536"/>
      <c r="AD511" s="488"/>
      <c r="AE511" s="59"/>
      <c r="AF511" s="59"/>
      <c r="AG511" s="263"/>
      <c r="AH511" s="60"/>
      <c r="AI511" s="55"/>
      <c r="AJ511" s="61"/>
      <c r="AK511" s="62"/>
      <c r="AL511" s="63"/>
      <c r="AM511" s="64"/>
      <c r="AN511" s="65"/>
      <c r="AO511" s="66"/>
    </row>
    <row r="512" spans="1:41" s="22" customFormat="1" ht="42" customHeight="1" x14ac:dyDescent="0.15">
      <c r="A512" s="43"/>
      <c r="B512" s="44"/>
      <c r="C512" s="80"/>
      <c r="D512" s="67"/>
      <c r="E512" s="220"/>
      <c r="F512" s="117"/>
      <c r="G512" s="46"/>
      <c r="H512" s="47"/>
      <c r="I512" s="48"/>
      <c r="J512" s="49"/>
      <c r="K512" s="49"/>
      <c r="L512" s="49"/>
      <c r="M512" s="49"/>
      <c r="N512" s="50"/>
      <c r="O512" s="51"/>
      <c r="P512" s="52"/>
      <c r="Q512" s="53"/>
      <c r="R512" s="53"/>
      <c r="S512" s="53"/>
      <c r="T512" s="53"/>
      <c r="U512" s="54"/>
      <c r="V512" s="55"/>
      <c r="W512" s="57"/>
      <c r="X512" s="57"/>
      <c r="Y512" s="57"/>
      <c r="Z512" s="57"/>
      <c r="AA512" s="57"/>
      <c r="AB512" s="551"/>
      <c r="AC512" s="536"/>
      <c r="AD512" s="488"/>
      <c r="AE512" s="59"/>
      <c r="AF512" s="59"/>
      <c r="AG512" s="263"/>
      <c r="AH512" s="60"/>
      <c r="AI512" s="55"/>
      <c r="AJ512" s="61"/>
      <c r="AK512" s="62"/>
      <c r="AL512" s="63"/>
      <c r="AM512" s="64"/>
      <c r="AN512" s="65"/>
      <c r="AO512" s="66"/>
    </row>
    <row r="513" spans="1:41" s="22" customFormat="1" ht="42" customHeight="1" x14ac:dyDescent="0.15">
      <c r="A513" s="43"/>
      <c r="B513" s="44"/>
      <c r="C513" s="80"/>
      <c r="D513" s="67"/>
      <c r="E513" s="220"/>
      <c r="F513" s="117"/>
      <c r="G513" s="46"/>
      <c r="H513" s="47"/>
      <c r="I513" s="48"/>
      <c r="J513" s="49"/>
      <c r="K513" s="49"/>
      <c r="L513" s="49"/>
      <c r="M513" s="49"/>
      <c r="N513" s="50"/>
      <c r="O513" s="51"/>
      <c r="P513" s="52"/>
      <c r="Q513" s="53"/>
      <c r="R513" s="53"/>
      <c r="S513" s="53"/>
      <c r="T513" s="53"/>
      <c r="U513" s="54"/>
      <c r="V513" s="55"/>
      <c r="W513" s="57"/>
      <c r="X513" s="57"/>
      <c r="Y513" s="57"/>
      <c r="Z513" s="57"/>
      <c r="AA513" s="57"/>
      <c r="AB513" s="551"/>
      <c r="AC513" s="536"/>
      <c r="AD513" s="488"/>
      <c r="AE513" s="59"/>
      <c r="AF513" s="59"/>
      <c r="AG513" s="263"/>
      <c r="AH513" s="60"/>
      <c r="AI513" s="55"/>
      <c r="AJ513" s="61"/>
      <c r="AK513" s="62"/>
      <c r="AL513" s="63"/>
      <c r="AM513" s="64"/>
      <c r="AN513" s="65"/>
      <c r="AO513" s="66"/>
    </row>
    <row r="514" spans="1:41" s="22" customFormat="1" ht="42" customHeight="1" x14ac:dyDescent="0.15">
      <c r="A514" s="43"/>
      <c r="B514" s="44"/>
      <c r="C514" s="80"/>
      <c r="D514" s="67"/>
      <c r="E514" s="220"/>
      <c r="F514" s="117"/>
      <c r="G514" s="46"/>
      <c r="H514" s="47"/>
      <c r="I514" s="48"/>
      <c r="J514" s="49"/>
      <c r="K514" s="49"/>
      <c r="L514" s="49"/>
      <c r="M514" s="49"/>
      <c r="N514" s="50"/>
      <c r="O514" s="51"/>
      <c r="P514" s="52"/>
      <c r="Q514" s="53"/>
      <c r="R514" s="53"/>
      <c r="S514" s="53"/>
      <c r="T514" s="53"/>
      <c r="U514" s="54"/>
      <c r="V514" s="55"/>
      <c r="W514" s="57"/>
      <c r="X514" s="57"/>
      <c r="Y514" s="57"/>
      <c r="Z514" s="57"/>
      <c r="AA514" s="57"/>
      <c r="AB514" s="551"/>
      <c r="AC514" s="536"/>
      <c r="AD514" s="488"/>
      <c r="AE514" s="59"/>
      <c r="AF514" s="59"/>
      <c r="AG514" s="263"/>
      <c r="AH514" s="60"/>
      <c r="AI514" s="55"/>
      <c r="AJ514" s="61"/>
      <c r="AK514" s="62"/>
      <c r="AL514" s="63"/>
      <c r="AM514" s="64"/>
      <c r="AN514" s="65"/>
      <c r="AO514" s="66"/>
    </row>
    <row r="515" spans="1:41" s="22" customFormat="1" ht="42" customHeight="1" x14ac:dyDescent="0.15">
      <c r="A515" s="43"/>
      <c r="B515" s="44"/>
      <c r="C515" s="80"/>
      <c r="D515" s="67"/>
      <c r="E515" s="220"/>
      <c r="F515" s="117"/>
      <c r="G515" s="46"/>
      <c r="H515" s="47"/>
      <c r="I515" s="48"/>
      <c r="J515" s="49"/>
      <c r="K515" s="49"/>
      <c r="L515" s="49"/>
      <c r="M515" s="49"/>
      <c r="N515" s="50"/>
      <c r="O515" s="51"/>
      <c r="P515" s="52"/>
      <c r="Q515" s="53"/>
      <c r="R515" s="53"/>
      <c r="S515" s="53"/>
      <c r="T515" s="53"/>
      <c r="U515" s="54"/>
      <c r="V515" s="55"/>
      <c r="W515" s="57"/>
      <c r="X515" s="57"/>
      <c r="Y515" s="57"/>
      <c r="Z515" s="57"/>
      <c r="AA515" s="57"/>
      <c r="AB515" s="551"/>
      <c r="AC515" s="536"/>
      <c r="AD515" s="488"/>
      <c r="AE515" s="59"/>
      <c r="AF515" s="59"/>
      <c r="AG515" s="263"/>
      <c r="AH515" s="60"/>
      <c r="AI515" s="55"/>
      <c r="AJ515" s="61"/>
      <c r="AK515" s="62"/>
      <c r="AL515" s="63"/>
      <c r="AM515" s="64"/>
      <c r="AN515" s="65"/>
      <c r="AO515" s="66"/>
    </row>
    <row r="516" spans="1:41" s="22" customFormat="1" ht="42" customHeight="1" x14ac:dyDescent="0.15">
      <c r="A516" s="43"/>
      <c r="B516" s="44"/>
      <c r="C516" s="80"/>
      <c r="D516" s="67"/>
      <c r="E516" s="220"/>
      <c r="F516" s="117"/>
      <c r="G516" s="46"/>
      <c r="H516" s="47"/>
      <c r="I516" s="48"/>
      <c r="J516" s="49"/>
      <c r="K516" s="49"/>
      <c r="L516" s="49"/>
      <c r="M516" s="49"/>
      <c r="N516" s="50"/>
      <c r="O516" s="51"/>
      <c r="P516" s="52"/>
      <c r="Q516" s="53"/>
      <c r="R516" s="53"/>
      <c r="S516" s="53"/>
      <c r="T516" s="53"/>
      <c r="U516" s="54"/>
      <c r="V516" s="55"/>
      <c r="W516" s="57"/>
      <c r="X516" s="57"/>
      <c r="Y516" s="57"/>
      <c r="Z516" s="57"/>
      <c r="AA516" s="57"/>
      <c r="AB516" s="551"/>
      <c r="AC516" s="536"/>
      <c r="AD516" s="488"/>
      <c r="AE516" s="59"/>
      <c r="AF516" s="59"/>
      <c r="AG516" s="263"/>
      <c r="AH516" s="60"/>
      <c r="AI516" s="55"/>
      <c r="AJ516" s="61"/>
      <c r="AK516" s="62"/>
      <c r="AL516" s="63"/>
      <c r="AM516" s="64"/>
      <c r="AN516" s="65"/>
      <c r="AO516" s="66"/>
    </row>
    <row r="517" spans="1:41" s="22" customFormat="1" ht="42" customHeight="1" x14ac:dyDescent="0.15">
      <c r="A517" s="43"/>
      <c r="B517" s="44"/>
      <c r="C517" s="80"/>
      <c r="D517" s="67"/>
      <c r="E517" s="220"/>
      <c r="F517" s="117"/>
      <c r="G517" s="46"/>
      <c r="H517" s="47"/>
      <c r="I517" s="48"/>
      <c r="J517" s="49"/>
      <c r="K517" s="49"/>
      <c r="L517" s="49"/>
      <c r="M517" s="49"/>
      <c r="N517" s="50"/>
      <c r="O517" s="51"/>
      <c r="P517" s="52"/>
      <c r="Q517" s="53"/>
      <c r="R517" s="53"/>
      <c r="S517" s="53"/>
      <c r="T517" s="53"/>
      <c r="U517" s="54"/>
      <c r="V517" s="55"/>
      <c r="W517" s="57"/>
      <c r="X517" s="57"/>
      <c r="Y517" s="57"/>
      <c r="Z517" s="57"/>
      <c r="AA517" s="57"/>
      <c r="AB517" s="551"/>
      <c r="AC517" s="536"/>
      <c r="AD517" s="488"/>
      <c r="AE517" s="59"/>
      <c r="AF517" s="59"/>
      <c r="AG517" s="263"/>
      <c r="AH517" s="60"/>
      <c r="AI517" s="55"/>
      <c r="AJ517" s="61"/>
      <c r="AK517" s="62"/>
      <c r="AL517" s="63"/>
      <c r="AM517" s="64"/>
      <c r="AN517" s="65"/>
      <c r="AO517" s="66"/>
    </row>
    <row r="518" spans="1:41" s="22" customFormat="1" ht="48.75" customHeight="1" x14ac:dyDescent="0.15">
      <c r="A518" s="43"/>
      <c r="B518" s="44"/>
      <c r="C518" s="80"/>
      <c r="D518" s="67"/>
      <c r="E518" s="220"/>
      <c r="F518" s="117"/>
      <c r="G518" s="46"/>
      <c r="H518" s="47"/>
      <c r="I518" s="48"/>
      <c r="J518" s="49"/>
      <c r="K518" s="49"/>
      <c r="L518" s="49"/>
      <c r="M518" s="49"/>
      <c r="N518" s="50"/>
      <c r="O518" s="51"/>
      <c r="P518" s="52"/>
      <c r="Q518" s="53"/>
      <c r="R518" s="53"/>
      <c r="S518" s="53"/>
      <c r="T518" s="53"/>
      <c r="U518" s="54"/>
      <c r="V518" s="55"/>
      <c r="W518" s="57"/>
      <c r="X518" s="57"/>
      <c r="Y518" s="57"/>
      <c r="Z518" s="57"/>
      <c r="AA518" s="57"/>
      <c r="AB518" s="551"/>
      <c r="AC518" s="536"/>
      <c r="AD518" s="488"/>
      <c r="AE518" s="59"/>
      <c r="AF518" s="59"/>
      <c r="AG518" s="263"/>
      <c r="AH518" s="60"/>
      <c r="AI518" s="55"/>
      <c r="AJ518" s="61"/>
      <c r="AK518" s="62"/>
      <c r="AL518" s="63"/>
      <c r="AM518" s="64"/>
      <c r="AN518" s="65"/>
      <c r="AO518" s="66"/>
    </row>
    <row r="519" spans="1:41" s="22" customFormat="1" ht="42" customHeight="1" x14ac:dyDescent="0.15">
      <c r="A519" s="43"/>
      <c r="B519" s="44"/>
      <c r="C519" s="80"/>
      <c r="D519" s="67"/>
      <c r="E519" s="220"/>
      <c r="F519" s="117"/>
      <c r="G519" s="46"/>
      <c r="H519" s="47"/>
      <c r="I519" s="48"/>
      <c r="J519" s="49"/>
      <c r="K519" s="49"/>
      <c r="L519" s="49"/>
      <c r="M519" s="49"/>
      <c r="N519" s="50"/>
      <c r="O519" s="51"/>
      <c r="P519" s="52"/>
      <c r="Q519" s="53"/>
      <c r="R519" s="53"/>
      <c r="S519" s="53"/>
      <c r="T519" s="53"/>
      <c r="U519" s="54"/>
      <c r="V519" s="55"/>
      <c r="W519" s="57"/>
      <c r="X519" s="57"/>
      <c r="Y519" s="57"/>
      <c r="Z519" s="57"/>
      <c r="AA519" s="57"/>
      <c r="AB519" s="551"/>
      <c r="AC519" s="536"/>
      <c r="AD519" s="488"/>
      <c r="AE519" s="59"/>
      <c r="AF519" s="59"/>
      <c r="AG519" s="263"/>
      <c r="AH519" s="60"/>
      <c r="AI519" s="55"/>
      <c r="AJ519" s="61"/>
      <c r="AK519" s="62"/>
      <c r="AL519" s="63"/>
      <c r="AM519" s="64"/>
      <c r="AN519" s="65"/>
      <c r="AO519" s="66"/>
    </row>
    <row r="520" spans="1:41" s="22" customFormat="1" ht="42" customHeight="1" x14ac:dyDescent="0.15">
      <c r="A520" s="43"/>
      <c r="B520" s="44"/>
      <c r="C520" s="80"/>
      <c r="D520" s="67"/>
      <c r="E520" s="220"/>
      <c r="F520" s="117"/>
      <c r="G520" s="46"/>
      <c r="H520" s="47"/>
      <c r="I520" s="48"/>
      <c r="J520" s="49"/>
      <c r="K520" s="49"/>
      <c r="L520" s="49"/>
      <c r="M520" s="49"/>
      <c r="N520" s="50"/>
      <c r="O520" s="51"/>
      <c r="P520" s="52"/>
      <c r="Q520" s="53"/>
      <c r="R520" s="53"/>
      <c r="S520" s="53"/>
      <c r="T520" s="53"/>
      <c r="U520" s="54"/>
      <c r="V520" s="55"/>
      <c r="W520" s="57"/>
      <c r="X520" s="57"/>
      <c r="Y520" s="57"/>
      <c r="Z520" s="57"/>
      <c r="AA520" s="57"/>
      <c r="AB520" s="551"/>
      <c r="AC520" s="536"/>
      <c r="AD520" s="488"/>
      <c r="AE520" s="59"/>
      <c r="AF520" s="59"/>
      <c r="AG520" s="263"/>
      <c r="AH520" s="60"/>
      <c r="AI520" s="55"/>
      <c r="AJ520" s="61"/>
      <c r="AK520" s="62"/>
      <c r="AL520" s="63"/>
      <c r="AM520" s="64"/>
      <c r="AN520" s="65"/>
      <c r="AO520" s="66"/>
    </row>
    <row r="521" spans="1:41" s="22" customFormat="1" ht="42" customHeight="1" x14ac:dyDescent="0.15">
      <c r="A521" s="43"/>
      <c r="B521" s="44"/>
      <c r="C521" s="80"/>
      <c r="D521" s="67"/>
      <c r="E521" s="220"/>
      <c r="F521" s="117"/>
      <c r="G521" s="46"/>
      <c r="H521" s="47"/>
      <c r="I521" s="48"/>
      <c r="J521" s="49"/>
      <c r="K521" s="49"/>
      <c r="L521" s="49"/>
      <c r="M521" s="49"/>
      <c r="N521" s="50"/>
      <c r="O521" s="51"/>
      <c r="P521" s="52"/>
      <c r="Q521" s="53"/>
      <c r="R521" s="53"/>
      <c r="S521" s="53"/>
      <c r="T521" s="53"/>
      <c r="U521" s="54"/>
      <c r="V521" s="55"/>
      <c r="W521" s="57"/>
      <c r="X521" s="57"/>
      <c r="Y521" s="57"/>
      <c r="Z521" s="57"/>
      <c r="AA521" s="57"/>
      <c r="AB521" s="551"/>
      <c r="AC521" s="536"/>
      <c r="AD521" s="488"/>
      <c r="AE521" s="59"/>
      <c r="AF521" s="59"/>
      <c r="AG521" s="263"/>
      <c r="AH521" s="60"/>
      <c r="AI521" s="55"/>
      <c r="AJ521" s="61"/>
      <c r="AK521" s="62"/>
      <c r="AL521" s="63"/>
      <c r="AM521" s="64"/>
      <c r="AN521" s="65"/>
      <c r="AO521" s="66"/>
    </row>
    <row r="522" spans="1:41" s="22" customFormat="1" ht="42" customHeight="1" x14ac:dyDescent="0.15">
      <c r="A522" s="43"/>
      <c r="B522" s="44"/>
      <c r="C522" s="80"/>
      <c r="D522" s="67"/>
      <c r="E522" s="220"/>
      <c r="F522" s="117"/>
      <c r="G522" s="46"/>
      <c r="H522" s="47"/>
      <c r="I522" s="48"/>
      <c r="J522" s="49"/>
      <c r="K522" s="49"/>
      <c r="L522" s="49"/>
      <c r="M522" s="49"/>
      <c r="N522" s="50"/>
      <c r="O522" s="51"/>
      <c r="P522" s="52"/>
      <c r="Q522" s="53"/>
      <c r="R522" s="53"/>
      <c r="S522" s="53"/>
      <c r="T522" s="53"/>
      <c r="U522" s="54"/>
      <c r="V522" s="55"/>
      <c r="W522" s="57"/>
      <c r="X522" s="57"/>
      <c r="Y522" s="57"/>
      <c r="Z522" s="57"/>
      <c r="AA522" s="57"/>
      <c r="AB522" s="551"/>
      <c r="AC522" s="536"/>
      <c r="AD522" s="488"/>
      <c r="AE522" s="59"/>
      <c r="AF522" s="59"/>
      <c r="AG522" s="263"/>
      <c r="AH522" s="60"/>
      <c r="AI522" s="55"/>
      <c r="AJ522" s="61"/>
      <c r="AK522" s="62"/>
      <c r="AL522" s="63"/>
      <c r="AM522" s="64"/>
      <c r="AN522" s="65"/>
      <c r="AO522" s="66"/>
    </row>
    <row r="523" spans="1:41" s="22" customFormat="1" ht="42" customHeight="1" x14ac:dyDescent="0.15">
      <c r="A523" s="43"/>
      <c r="B523" s="44"/>
      <c r="C523" s="80"/>
      <c r="D523" s="67"/>
      <c r="E523" s="220"/>
      <c r="F523" s="117"/>
      <c r="G523" s="46"/>
      <c r="H523" s="47"/>
      <c r="I523" s="48"/>
      <c r="J523" s="49"/>
      <c r="K523" s="49"/>
      <c r="L523" s="49"/>
      <c r="M523" s="49"/>
      <c r="N523" s="50"/>
      <c r="O523" s="51"/>
      <c r="P523" s="52"/>
      <c r="Q523" s="53"/>
      <c r="R523" s="53"/>
      <c r="S523" s="53"/>
      <c r="T523" s="53"/>
      <c r="U523" s="54"/>
      <c r="V523" s="55"/>
      <c r="W523" s="57"/>
      <c r="X523" s="57"/>
      <c r="Y523" s="57"/>
      <c r="Z523" s="57"/>
      <c r="AA523" s="57"/>
      <c r="AB523" s="551"/>
      <c r="AC523" s="536"/>
      <c r="AD523" s="488"/>
      <c r="AE523" s="59"/>
      <c r="AF523" s="59"/>
      <c r="AG523" s="263"/>
      <c r="AH523" s="60"/>
      <c r="AI523" s="55"/>
      <c r="AJ523" s="61"/>
      <c r="AK523" s="62"/>
      <c r="AL523" s="63"/>
      <c r="AM523" s="64"/>
      <c r="AN523" s="65"/>
      <c r="AO523" s="66"/>
    </row>
    <row r="524" spans="1:41" s="22" customFormat="1" ht="42" customHeight="1" x14ac:dyDescent="0.15">
      <c r="A524" s="43"/>
      <c r="B524" s="44"/>
      <c r="C524" s="80"/>
      <c r="D524" s="67"/>
      <c r="E524" s="220"/>
      <c r="F524" s="117"/>
      <c r="G524" s="46"/>
      <c r="H524" s="47"/>
      <c r="I524" s="48"/>
      <c r="J524" s="49"/>
      <c r="K524" s="49"/>
      <c r="L524" s="49"/>
      <c r="M524" s="49"/>
      <c r="N524" s="50"/>
      <c r="O524" s="51"/>
      <c r="P524" s="52"/>
      <c r="Q524" s="53"/>
      <c r="R524" s="53"/>
      <c r="S524" s="53"/>
      <c r="T524" s="53"/>
      <c r="U524" s="54"/>
      <c r="V524" s="55"/>
      <c r="W524" s="57"/>
      <c r="X524" s="57"/>
      <c r="Y524" s="57"/>
      <c r="Z524" s="57"/>
      <c r="AA524" s="57"/>
      <c r="AB524" s="551"/>
      <c r="AC524" s="536"/>
      <c r="AD524" s="488"/>
      <c r="AE524" s="59"/>
      <c r="AF524" s="59"/>
      <c r="AG524" s="263"/>
      <c r="AH524" s="60"/>
      <c r="AI524" s="55"/>
      <c r="AJ524" s="61"/>
      <c r="AK524" s="62"/>
      <c r="AL524" s="63"/>
      <c r="AM524" s="64"/>
      <c r="AN524" s="65"/>
      <c r="AO524" s="66"/>
    </row>
    <row r="525" spans="1:41" s="22" customFormat="1" ht="42" customHeight="1" x14ac:dyDescent="0.15">
      <c r="A525" s="43"/>
      <c r="B525" s="44"/>
      <c r="C525" s="80"/>
      <c r="D525" s="67"/>
      <c r="E525" s="220"/>
      <c r="F525" s="117"/>
      <c r="G525" s="46"/>
      <c r="H525" s="47"/>
      <c r="I525" s="48"/>
      <c r="J525" s="49"/>
      <c r="K525" s="49"/>
      <c r="L525" s="49"/>
      <c r="M525" s="49"/>
      <c r="N525" s="50"/>
      <c r="O525" s="51"/>
      <c r="P525" s="52"/>
      <c r="Q525" s="53"/>
      <c r="R525" s="53"/>
      <c r="S525" s="53"/>
      <c r="T525" s="53"/>
      <c r="U525" s="54"/>
      <c r="V525" s="55"/>
      <c r="W525" s="57"/>
      <c r="X525" s="57"/>
      <c r="Y525" s="57"/>
      <c r="Z525" s="57"/>
      <c r="AA525" s="57"/>
      <c r="AB525" s="551"/>
      <c r="AC525" s="536"/>
      <c r="AD525" s="488"/>
      <c r="AE525" s="59"/>
      <c r="AF525" s="59"/>
      <c r="AG525" s="263"/>
      <c r="AH525" s="60"/>
      <c r="AI525" s="55"/>
      <c r="AJ525" s="61"/>
      <c r="AK525" s="62"/>
      <c r="AL525" s="63"/>
      <c r="AM525" s="64"/>
      <c r="AN525" s="65"/>
      <c r="AO525" s="66"/>
    </row>
    <row r="526" spans="1:41" s="22" customFormat="1" ht="42" customHeight="1" x14ac:dyDescent="0.15">
      <c r="A526" s="43"/>
      <c r="B526" s="44"/>
      <c r="C526" s="80"/>
      <c r="D526" s="67"/>
      <c r="E526" s="220"/>
      <c r="F526" s="117"/>
      <c r="G526" s="46"/>
      <c r="H526" s="47"/>
      <c r="I526" s="48"/>
      <c r="J526" s="49"/>
      <c r="K526" s="49"/>
      <c r="L526" s="49"/>
      <c r="M526" s="49"/>
      <c r="N526" s="50"/>
      <c r="O526" s="51"/>
      <c r="P526" s="52"/>
      <c r="Q526" s="53"/>
      <c r="R526" s="53"/>
      <c r="S526" s="53"/>
      <c r="T526" s="53"/>
      <c r="U526" s="54"/>
      <c r="V526" s="55"/>
      <c r="W526" s="57"/>
      <c r="X526" s="57"/>
      <c r="Y526" s="57"/>
      <c r="Z526" s="57"/>
      <c r="AA526" s="57"/>
      <c r="AB526" s="551"/>
      <c r="AC526" s="536"/>
      <c r="AD526" s="488"/>
      <c r="AE526" s="59"/>
      <c r="AF526" s="59"/>
      <c r="AG526" s="263"/>
      <c r="AH526" s="60"/>
      <c r="AI526" s="55"/>
      <c r="AJ526" s="61"/>
      <c r="AK526" s="62"/>
      <c r="AL526" s="63"/>
      <c r="AM526" s="64"/>
      <c r="AN526" s="65"/>
      <c r="AO526" s="66"/>
    </row>
    <row r="527" spans="1:41" s="22" customFormat="1" ht="54" customHeight="1" x14ac:dyDescent="0.15">
      <c r="A527" s="43"/>
      <c r="B527" s="44"/>
      <c r="C527" s="80"/>
      <c r="D527" s="67"/>
      <c r="E527" s="220"/>
      <c r="F527" s="117"/>
      <c r="G527" s="46"/>
      <c r="H527" s="47"/>
      <c r="I527" s="48"/>
      <c r="J527" s="49"/>
      <c r="K527" s="49"/>
      <c r="L527" s="49"/>
      <c r="M527" s="49"/>
      <c r="N527" s="50"/>
      <c r="O527" s="51"/>
      <c r="P527" s="52"/>
      <c r="Q527" s="53"/>
      <c r="R527" s="53"/>
      <c r="S527" s="53"/>
      <c r="T527" s="53"/>
      <c r="U527" s="54"/>
      <c r="V527" s="55"/>
      <c r="W527" s="57"/>
      <c r="X527" s="57"/>
      <c r="Y527" s="57"/>
      <c r="Z527" s="57"/>
      <c r="AA527" s="57"/>
      <c r="AB527" s="551"/>
      <c r="AC527" s="536"/>
      <c r="AD527" s="488"/>
      <c r="AE527" s="59"/>
      <c r="AF527" s="59"/>
      <c r="AG527" s="263"/>
      <c r="AH527" s="60"/>
      <c r="AI527" s="55"/>
      <c r="AJ527" s="61"/>
      <c r="AK527" s="62"/>
      <c r="AL527" s="63"/>
      <c r="AM527" s="64"/>
      <c r="AN527" s="65"/>
      <c r="AO527" s="66"/>
    </row>
    <row r="528" spans="1:41" s="22" customFormat="1" ht="49.5" customHeight="1" x14ac:dyDescent="0.15">
      <c r="A528" s="43"/>
      <c r="B528" s="44"/>
      <c r="C528" s="80"/>
      <c r="D528" s="67"/>
      <c r="E528" s="220"/>
      <c r="F528" s="117"/>
      <c r="G528" s="46"/>
      <c r="H528" s="47"/>
      <c r="I528" s="48"/>
      <c r="J528" s="49"/>
      <c r="K528" s="49"/>
      <c r="L528" s="49"/>
      <c r="M528" s="49"/>
      <c r="N528" s="50"/>
      <c r="O528" s="51"/>
      <c r="P528" s="52"/>
      <c r="Q528" s="53"/>
      <c r="R528" s="53"/>
      <c r="S528" s="53"/>
      <c r="T528" s="53"/>
      <c r="U528" s="54"/>
      <c r="V528" s="55"/>
      <c r="W528" s="57"/>
      <c r="X528" s="57"/>
      <c r="Y528" s="57"/>
      <c r="Z528" s="57"/>
      <c r="AA528" s="57"/>
      <c r="AB528" s="551"/>
      <c r="AC528" s="536"/>
      <c r="AD528" s="488"/>
      <c r="AE528" s="59"/>
      <c r="AF528" s="59"/>
      <c r="AG528" s="263"/>
      <c r="AH528" s="60"/>
      <c r="AI528" s="55"/>
      <c r="AJ528" s="61"/>
      <c r="AK528" s="62"/>
      <c r="AL528" s="63"/>
      <c r="AM528" s="64"/>
      <c r="AN528" s="65"/>
      <c r="AO528" s="66"/>
    </row>
    <row r="529" spans="1:41" s="22" customFormat="1" ht="42" customHeight="1" x14ac:dyDescent="0.15">
      <c r="A529" s="43"/>
      <c r="B529" s="44"/>
      <c r="C529" s="80"/>
      <c r="D529" s="67"/>
      <c r="E529" s="220"/>
      <c r="F529" s="117"/>
      <c r="G529" s="46"/>
      <c r="H529" s="47"/>
      <c r="I529" s="48"/>
      <c r="J529" s="49"/>
      <c r="K529" s="49"/>
      <c r="L529" s="49"/>
      <c r="M529" s="49"/>
      <c r="N529" s="50"/>
      <c r="O529" s="51"/>
      <c r="P529" s="52"/>
      <c r="Q529" s="53"/>
      <c r="R529" s="53"/>
      <c r="S529" s="53"/>
      <c r="T529" s="53"/>
      <c r="U529" s="54"/>
      <c r="V529" s="55"/>
      <c r="W529" s="57"/>
      <c r="X529" s="57"/>
      <c r="Y529" s="57"/>
      <c r="Z529" s="57"/>
      <c r="AA529" s="57"/>
      <c r="AB529" s="551"/>
      <c r="AC529" s="536"/>
      <c r="AD529" s="488"/>
      <c r="AE529" s="59"/>
      <c r="AF529" s="59"/>
      <c r="AG529" s="263"/>
      <c r="AH529" s="60"/>
      <c r="AI529" s="55"/>
      <c r="AJ529" s="61"/>
      <c r="AK529" s="62"/>
      <c r="AL529" s="63"/>
      <c r="AM529" s="64"/>
      <c r="AN529" s="65"/>
      <c r="AO529" s="66"/>
    </row>
    <row r="530" spans="1:41" s="22" customFormat="1" ht="42" customHeight="1" x14ac:dyDescent="0.15">
      <c r="A530" s="43"/>
      <c r="B530" s="44"/>
      <c r="C530" s="80"/>
      <c r="D530" s="67"/>
      <c r="E530" s="220"/>
      <c r="F530" s="117"/>
      <c r="G530" s="46"/>
      <c r="H530" s="47"/>
      <c r="I530" s="48"/>
      <c r="J530" s="49"/>
      <c r="K530" s="49"/>
      <c r="L530" s="49"/>
      <c r="M530" s="49"/>
      <c r="N530" s="50"/>
      <c r="O530" s="51"/>
      <c r="P530" s="52"/>
      <c r="Q530" s="53"/>
      <c r="R530" s="53"/>
      <c r="S530" s="53"/>
      <c r="T530" s="53"/>
      <c r="U530" s="54"/>
      <c r="V530" s="55"/>
      <c r="W530" s="57"/>
      <c r="X530" s="57"/>
      <c r="Y530" s="57"/>
      <c r="Z530" s="57"/>
      <c r="AA530" s="57"/>
      <c r="AB530" s="551"/>
      <c r="AC530" s="536"/>
      <c r="AD530" s="488"/>
      <c r="AE530" s="59"/>
      <c r="AF530" s="59"/>
      <c r="AG530" s="263"/>
      <c r="AH530" s="60"/>
      <c r="AI530" s="55"/>
      <c r="AJ530" s="61"/>
      <c r="AK530" s="62"/>
      <c r="AL530" s="63"/>
      <c r="AM530" s="64"/>
      <c r="AN530" s="65"/>
      <c r="AO530" s="66"/>
    </row>
    <row r="531" spans="1:41" s="22" customFormat="1" ht="48.75" customHeight="1" x14ac:dyDescent="0.15">
      <c r="A531" s="43"/>
      <c r="B531" s="44"/>
      <c r="C531" s="80"/>
      <c r="D531" s="67"/>
      <c r="E531" s="220"/>
      <c r="F531" s="117"/>
      <c r="G531" s="46"/>
      <c r="H531" s="47"/>
      <c r="I531" s="48"/>
      <c r="J531" s="49"/>
      <c r="K531" s="49"/>
      <c r="L531" s="49"/>
      <c r="M531" s="49"/>
      <c r="N531" s="50"/>
      <c r="O531" s="51"/>
      <c r="P531" s="52"/>
      <c r="Q531" s="53"/>
      <c r="R531" s="53"/>
      <c r="S531" s="53"/>
      <c r="T531" s="53"/>
      <c r="U531" s="54"/>
      <c r="V531" s="55"/>
      <c r="W531" s="57"/>
      <c r="X531" s="57"/>
      <c r="Y531" s="57"/>
      <c r="Z531" s="57"/>
      <c r="AA531" s="57"/>
      <c r="AB531" s="551"/>
      <c r="AC531" s="536"/>
      <c r="AD531" s="488"/>
      <c r="AE531" s="59"/>
      <c r="AF531" s="59"/>
      <c r="AG531" s="263"/>
      <c r="AH531" s="60"/>
      <c r="AI531" s="55"/>
      <c r="AJ531" s="61"/>
      <c r="AK531" s="62"/>
      <c r="AL531" s="63"/>
      <c r="AM531" s="64"/>
      <c r="AN531" s="65"/>
      <c r="AO531" s="66"/>
    </row>
    <row r="532" spans="1:41" s="22" customFormat="1" ht="42" customHeight="1" x14ac:dyDescent="0.15">
      <c r="A532" s="43"/>
      <c r="B532" s="44"/>
      <c r="C532" s="80"/>
      <c r="D532" s="67"/>
      <c r="E532" s="220"/>
      <c r="F532" s="117"/>
      <c r="G532" s="46"/>
      <c r="H532" s="47"/>
      <c r="I532" s="48"/>
      <c r="J532" s="49"/>
      <c r="K532" s="49"/>
      <c r="L532" s="49"/>
      <c r="M532" s="49"/>
      <c r="N532" s="50"/>
      <c r="O532" s="51"/>
      <c r="P532" s="52"/>
      <c r="Q532" s="53"/>
      <c r="R532" s="53"/>
      <c r="S532" s="53"/>
      <c r="T532" s="53"/>
      <c r="U532" s="54"/>
      <c r="V532" s="55"/>
      <c r="W532" s="57"/>
      <c r="X532" s="57"/>
      <c r="Y532" s="57"/>
      <c r="Z532" s="57"/>
      <c r="AA532" s="57"/>
      <c r="AB532" s="551"/>
      <c r="AC532" s="536"/>
      <c r="AD532" s="488"/>
      <c r="AE532" s="59"/>
      <c r="AF532" s="59"/>
      <c r="AG532" s="263"/>
      <c r="AH532" s="60"/>
      <c r="AI532" s="55"/>
      <c r="AJ532" s="61"/>
      <c r="AK532" s="62"/>
      <c r="AL532" s="63"/>
      <c r="AM532" s="64"/>
      <c r="AN532" s="65"/>
      <c r="AO532" s="66"/>
    </row>
    <row r="533" spans="1:41" s="22" customFormat="1" ht="42" customHeight="1" x14ac:dyDescent="0.15">
      <c r="A533" s="43"/>
      <c r="B533" s="44"/>
      <c r="C533" s="80"/>
      <c r="D533" s="67"/>
      <c r="E533" s="220"/>
      <c r="F533" s="117"/>
      <c r="G533" s="46"/>
      <c r="H533" s="47"/>
      <c r="I533" s="48"/>
      <c r="J533" s="49"/>
      <c r="K533" s="49"/>
      <c r="L533" s="49"/>
      <c r="M533" s="49"/>
      <c r="N533" s="50"/>
      <c r="O533" s="51"/>
      <c r="P533" s="52"/>
      <c r="Q533" s="53"/>
      <c r="R533" s="53"/>
      <c r="S533" s="53"/>
      <c r="T533" s="53"/>
      <c r="U533" s="54"/>
      <c r="V533" s="55"/>
      <c r="W533" s="57"/>
      <c r="X533" s="57"/>
      <c r="Y533" s="57"/>
      <c r="Z533" s="57"/>
      <c r="AA533" s="57"/>
      <c r="AB533" s="551"/>
      <c r="AC533" s="536"/>
      <c r="AD533" s="488"/>
      <c r="AE533" s="59"/>
      <c r="AF533" s="59"/>
      <c r="AG533" s="263"/>
      <c r="AH533" s="60"/>
      <c r="AI533" s="55"/>
      <c r="AJ533" s="61"/>
      <c r="AK533" s="62"/>
      <c r="AL533" s="63"/>
      <c r="AM533" s="64"/>
      <c r="AN533" s="65"/>
      <c r="AO533" s="66"/>
    </row>
    <row r="534" spans="1:41" s="22" customFormat="1" ht="42" customHeight="1" x14ac:dyDescent="0.15">
      <c r="A534" s="43"/>
      <c r="B534" s="44"/>
      <c r="C534" s="80"/>
      <c r="D534" s="67"/>
      <c r="E534" s="220"/>
      <c r="F534" s="117"/>
      <c r="G534" s="46"/>
      <c r="H534" s="47"/>
      <c r="I534" s="48"/>
      <c r="J534" s="49"/>
      <c r="K534" s="49"/>
      <c r="L534" s="49"/>
      <c r="M534" s="49"/>
      <c r="N534" s="50"/>
      <c r="O534" s="51"/>
      <c r="P534" s="52"/>
      <c r="Q534" s="53"/>
      <c r="R534" s="53"/>
      <c r="S534" s="53"/>
      <c r="T534" s="53"/>
      <c r="U534" s="54"/>
      <c r="V534" s="55"/>
      <c r="W534" s="57"/>
      <c r="X534" s="57"/>
      <c r="Y534" s="57"/>
      <c r="Z534" s="57"/>
      <c r="AA534" s="57"/>
      <c r="AB534" s="551"/>
      <c r="AC534" s="536"/>
      <c r="AD534" s="488"/>
      <c r="AE534" s="59"/>
      <c r="AF534" s="59"/>
      <c r="AG534" s="263"/>
      <c r="AH534" s="60"/>
      <c r="AI534" s="55"/>
      <c r="AJ534" s="61"/>
      <c r="AK534" s="62"/>
      <c r="AL534" s="63"/>
      <c r="AM534" s="64"/>
      <c r="AN534" s="65"/>
      <c r="AO534" s="66"/>
    </row>
    <row r="535" spans="1:41" s="22" customFormat="1" ht="42" customHeight="1" x14ac:dyDescent="0.15">
      <c r="A535" s="43"/>
      <c r="B535" s="44"/>
      <c r="C535" s="80"/>
      <c r="D535" s="67"/>
      <c r="E535" s="220"/>
      <c r="F535" s="117"/>
      <c r="G535" s="46"/>
      <c r="H535" s="47"/>
      <c r="I535" s="48"/>
      <c r="J535" s="49"/>
      <c r="K535" s="49"/>
      <c r="L535" s="49"/>
      <c r="M535" s="49"/>
      <c r="N535" s="50"/>
      <c r="O535" s="51"/>
      <c r="P535" s="52"/>
      <c r="Q535" s="53"/>
      <c r="R535" s="53"/>
      <c r="S535" s="53"/>
      <c r="T535" s="53"/>
      <c r="U535" s="54"/>
      <c r="V535" s="55"/>
      <c r="W535" s="57"/>
      <c r="X535" s="57"/>
      <c r="Y535" s="57"/>
      <c r="Z535" s="57"/>
      <c r="AA535" s="57"/>
      <c r="AB535" s="551"/>
      <c r="AC535" s="536"/>
      <c r="AD535" s="488"/>
      <c r="AE535" s="59"/>
      <c r="AF535" s="59"/>
      <c r="AG535" s="263"/>
      <c r="AH535" s="60"/>
      <c r="AI535" s="55"/>
      <c r="AJ535" s="61"/>
      <c r="AK535" s="62"/>
      <c r="AL535" s="63"/>
      <c r="AM535" s="64"/>
      <c r="AN535" s="65"/>
      <c r="AO535" s="66"/>
    </row>
    <row r="536" spans="1:41" s="22" customFormat="1" ht="42" customHeight="1" x14ac:dyDescent="0.15">
      <c r="A536" s="43"/>
      <c r="B536" s="44"/>
      <c r="C536" s="80"/>
      <c r="D536" s="67"/>
      <c r="E536" s="220"/>
      <c r="F536" s="117"/>
      <c r="G536" s="46"/>
      <c r="H536" s="47"/>
      <c r="I536" s="48"/>
      <c r="J536" s="49"/>
      <c r="K536" s="49"/>
      <c r="L536" s="49"/>
      <c r="M536" s="49"/>
      <c r="N536" s="50"/>
      <c r="O536" s="51"/>
      <c r="P536" s="52"/>
      <c r="Q536" s="53"/>
      <c r="R536" s="53"/>
      <c r="S536" s="53"/>
      <c r="T536" s="53"/>
      <c r="U536" s="54"/>
      <c r="V536" s="55"/>
      <c r="W536" s="57"/>
      <c r="X536" s="57"/>
      <c r="Y536" s="57"/>
      <c r="Z536" s="57"/>
      <c r="AA536" s="57"/>
      <c r="AB536" s="551"/>
      <c r="AC536" s="536"/>
      <c r="AD536" s="488"/>
      <c r="AE536" s="59"/>
      <c r="AF536" s="59"/>
      <c r="AG536" s="263"/>
      <c r="AH536" s="60"/>
      <c r="AI536" s="55"/>
      <c r="AJ536" s="61"/>
      <c r="AK536" s="62"/>
      <c r="AL536" s="63"/>
      <c r="AM536" s="64"/>
      <c r="AN536" s="65"/>
      <c r="AO536" s="66"/>
    </row>
    <row r="537" spans="1:41" s="22" customFormat="1" ht="42" customHeight="1" x14ac:dyDescent="0.15">
      <c r="A537" s="43"/>
      <c r="B537" s="44"/>
      <c r="C537" s="80"/>
      <c r="D537" s="67"/>
      <c r="E537" s="220"/>
      <c r="F537" s="117"/>
      <c r="G537" s="46"/>
      <c r="H537" s="47"/>
      <c r="I537" s="48"/>
      <c r="J537" s="49"/>
      <c r="K537" s="49"/>
      <c r="L537" s="49"/>
      <c r="M537" s="49"/>
      <c r="N537" s="50"/>
      <c r="O537" s="51"/>
      <c r="P537" s="52"/>
      <c r="Q537" s="53"/>
      <c r="R537" s="53"/>
      <c r="S537" s="53"/>
      <c r="T537" s="53"/>
      <c r="U537" s="54"/>
      <c r="V537" s="55"/>
      <c r="W537" s="57"/>
      <c r="X537" s="57"/>
      <c r="Y537" s="57"/>
      <c r="Z537" s="57"/>
      <c r="AA537" s="57"/>
      <c r="AB537" s="551"/>
      <c r="AC537" s="536"/>
      <c r="AD537" s="488"/>
      <c r="AE537" s="59"/>
      <c r="AF537" s="59"/>
      <c r="AG537" s="263"/>
      <c r="AH537" s="60"/>
      <c r="AI537" s="55"/>
      <c r="AJ537" s="61"/>
      <c r="AK537" s="62"/>
      <c r="AL537" s="63"/>
      <c r="AM537" s="64"/>
      <c r="AN537" s="65"/>
      <c r="AO537" s="66"/>
    </row>
    <row r="538" spans="1:41" s="22" customFormat="1" ht="57" customHeight="1" x14ac:dyDescent="0.15">
      <c r="A538" s="43"/>
      <c r="B538" s="44"/>
      <c r="C538" s="80"/>
      <c r="D538" s="67"/>
      <c r="E538" s="220"/>
      <c r="F538" s="117"/>
      <c r="G538" s="46"/>
      <c r="H538" s="47"/>
      <c r="I538" s="48"/>
      <c r="J538" s="49"/>
      <c r="K538" s="49"/>
      <c r="L538" s="49"/>
      <c r="M538" s="49"/>
      <c r="N538" s="50"/>
      <c r="O538" s="51"/>
      <c r="P538" s="52"/>
      <c r="Q538" s="53"/>
      <c r="R538" s="53"/>
      <c r="S538" s="53"/>
      <c r="T538" s="53"/>
      <c r="U538" s="54"/>
      <c r="V538" s="55"/>
      <c r="W538" s="57"/>
      <c r="X538" s="57"/>
      <c r="Y538" s="57"/>
      <c r="Z538" s="57"/>
      <c r="AA538" s="57"/>
      <c r="AB538" s="551"/>
      <c r="AC538" s="536"/>
      <c r="AD538" s="488"/>
      <c r="AE538" s="59"/>
      <c r="AF538" s="59"/>
      <c r="AG538" s="263"/>
      <c r="AH538" s="60"/>
      <c r="AI538" s="55"/>
      <c r="AJ538" s="61"/>
      <c r="AK538" s="62"/>
      <c r="AL538" s="63"/>
      <c r="AM538" s="64"/>
      <c r="AN538" s="65"/>
      <c r="AO538" s="66"/>
    </row>
    <row r="539" spans="1:41" s="22" customFormat="1" ht="42" customHeight="1" x14ac:dyDescent="0.15">
      <c r="A539" s="43"/>
      <c r="B539" s="44"/>
      <c r="C539" s="80"/>
      <c r="D539" s="67"/>
      <c r="E539" s="220"/>
      <c r="F539" s="117"/>
      <c r="G539" s="46"/>
      <c r="H539" s="47"/>
      <c r="I539" s="48"/>
      <c r="J539" s="49"/>
      <c r="K539" s="49"/>
      <c r="L539" s="49"/>
      <c r="M539" s="49"/>
      <c r="N539" s="50"/>
      <c r="O539" s="51"/>
      <c r="P539" s="52"/>
      <c r="Q539" s="53"/>
      <c r="R539" s="53"/>
      <c r="S539" s="53"/>
      <c r="T539" s="53"/>
      <c r="U539" s="54"/>
      <c r="V539" s="55"/>
      <c r="W539" s="57"/>
      <c r="X539" s="57"/>
      <c r="Y539" s="57"/>
      <c r="Z539" s="57"/>
      <c r="AA539" s="57"/>
      <c r="AB539" s="551"/>
      <c r="AC539" s="536"/>
      <c r="AD539" s="488"/>
      <c r="AE539" s="59"/>
      <c r="AF539" s="59"/>
      <c r="AG539" s="263"/>
      <c r="AH539" s="60"/>
      <c r="AI539" s="55"/>
      <c r="AJ539" s="61"/>
      <c r="AK539" s="62"/>
      <c r="AL539" s="63"/>
      <c r="AM539" s="64"/>
      <c r="AN539" s="65"/>
      <c r="AO539" s="66"/>
    </row>
    <row r="540" spans="1:41" s="22" customFormat="1" ht="42" customHeight="1" x14ac:dyDescent="0.15">
      <c r="A540" s="43"/>
      <c r="B540" s="44"/>
      <c r="C540" s="80"/>
      <c r="D540" s="67"/>
      <c r="E540" s="220"/>
      <c r="F540" s="117"/>
      <c r="G540" s="46"/>
      <c r="H540" s="47"/>
      <c r="I540" s="48"/>
      <c r="J540" s="49"/>
      <c r="K540" s="49"/>
      <c r="L540" s="49"/>
      <c r="M540" s="49"/>
      <c r="N540" s="50"/>
      <c r="O540" s="51"/>
      <c r="P540" s="52"/>
      <c r="Q540" s="53"/>
      <c r="R540" s="53"/>
      <c r="S540" s="53"/>
      <c r="T540" s="53"/>
      <c r="U540" s="54"/>
      <c r="V540" s="55"/>
      <c r="W540" s="57"/>
      <c r="X540" s="57"/>
      <c r="Y540" s="57"/>
      <c r="Z540" s="57"/>
      <c r="AA540" s="57"/>
      <c r="AB540" s="551"/>
      <c r="AC540" s="536"/>
      <c r="AD540" s="488"/>
      <c r="AE540" s="59"/>
      <c r="AF540" s="59"/>
      <c r="AG540" s="263"/>
      <c r="AH540" s="60"/>
      <c r="AI540" s="55"/>
      <c r="AJ540" s="61"/>
      <c r="AK540" s="62"/>
      <c r="AL540" s="63"/>
      <c r="AM540" s="64"/>
      <c r="AN540" s="65"/>
      <c r="AO540" s="66"/>
    </row>
    <row r="541" spans="1:41" s="22" customFormat="1" ht="42" customHeight="1" x14ac:dyDescent="0.15">
      <c r="A541" s="43"/>
      <c r="B541" s="44"/>
      <c r="C541" s="80"/>
      <c r="D541" s="67"/>
      <c r="E541" s="220"/>
      <c r="F541" s="117"/>
      <c r="G541" s="46"/>
      <c r="H541" s="47"/>
      <c r="I541" s="48"/>
      <c r="J541" s="49"/>
      <c r="K541" s="49"/>
      <c r="L541" s="49"/>
      <c r="M541" s="49"/>
      <c r="N541" s="50"/>
      <c r="O541" s="51"/>
      <c r="P541" s="52"/>
      <c r="Q541" s="53"/>
      <c r="R541" s="53"/>
      <c r="S541" s="53"/>
      <c r="T541" s="53"/>
      <c r="U541" s="54"/>
      <c r="V541" s="55"/>
      <c r="W541" s="57"/>
      <c r="X541" s="57"/>
      <c r="Y541" s="57"/>
      <c r="Z541" s="57"/>
      <c r="AA541" s="57"/>
      <c r="AB541" s="551"/>
      <c r="AC541" s="536"/>
      <c r="AD541" s="488"/>
      <c r="AE541" s="59"/>
      <c r="AF541" s="59"/>
      <c r="AG541" s="263"/>
      <c r="AH541" s="60"/>
      <c r="AI541" s="55"/>
      <c r="AJ541" s="61"/>
      <c r="AK541" s="62"/>
      <c r="AL541" s="63"/>
      <c r="AM541" s="64"/>
      <c r="AN541" s="65"/>
      <c r="AO541" s="66"/>
    </row>
    <row r="542" spans="1:41" s="22" customFormat="1" ht="42" customHeight="1" x14ac:dyDescent="0.15">
      <c r="A542" s="43"/>
      <c r="B542" s="44"/>
      <c r="C542" s="80"/>
      <c r="D542" s="67"/>
      <c r="E542" s="220"/>
      <c r="F542" s="117"/>
      <c r="G542" s="46"/>
      <c r="H542" s="47"/>
      <c r="I542" s="48"/>
      <c r="J542" s="49"/>
      <c r="K542" s="49"/>
      <c r="L542" s="49"/>
      <c r="M542" s="49"/>
      <c r="N542" s="50"/>
      <c r="O542" s="51"/>
      <c r="P542" s="52"/>
      <c r="Q542" s="53"/>
      <c r="R542" s="53"/>
      <c r="S542" s="53"/>
      <c r="T542" s="53"/>
      <c r="U542" s="54"/>
      <c r="V542" s="55"/>
      <c r="W542" s="57"/>
      <c r="X542" s="57"/>
      <c r="Y542" s="57"/>
      <c r="Z542" s="57"/>
      <c r="AA542" s="57"/>
      <c r="AB542" s="551"/>
      <c r="AC542" s="536"/>
      <c r="AD542" s="488"/>
      <c r="AE542" s="59"/>
      <c r="AF542" s="59"/>
      <c r="AG542" s="263"/>
      <c r="AH542" s="60"/>
      <c r="AI542" s="55"/>
      <c r="AJ542" s="61"/>
      <c r="AK542" s="62"/>
      <c r="AL542" s="63"/>
      <c r="AM542" s="64"/>
      <c r="AN542" s="65"/>
      <c r="AO542" s="66"/>
    </row>
    <row r="543" spans="1:41" s="22" customFormat="1" ht="42" customHeight="1" x14ac:dyDescent="0.15">
      <c r="A543" s="43"/>
      <c r="B543" s="44"/>
      <c r="C543" s="80"/>
      <c r="D543" s="67"/>
      <c r="E543" s="220"/>
      <c r="F543" s="117"/>
      <c r="G543" s="46"/>
      <c r="H543" s="47"/>
      <c r="I543" s="48"/>
      <c r="J543" s="49"/>
      <c r="K543" s="49"/>
      <c r="L543" s="49"/>
      <c r="M543" s="49"/>
      <c r="N543" s="50"/>
      <c r="O543" s="51"/>
      <c r="P543" s="52"/>
      <c r="Q543" s="53"/>
      <c r="R543" s="53"/>
      <c r="S543" s="53"/>
      <c r="T543" s="53"/>
      <c r="U543" s="54"/>
      <c r="V543" s="55"/>
      <c r="W543" s="57"/>
      <c r="X543" s="57"/>
      <c r="Y543" s="57"/>
      <c r="Z543" s="57"/>
      <c r="AA543" s="57"/>
      <c r="AB543" s="551"/>
      <c r="AC543" s="536"/>
      <c r="AD543" s="488"/>
      <c r="AE543" s="59"/>
      <c r="AF543" s="59"/>
      <c r="AG543" s="263"/>
      <c r="AH543" s="60"/>
      <c r="AI543" s="55"/>
      <c r="AJ543" s="61"/>
      <c r="AK543" s="62"/>
      <c r="AL543" s="63"/>
      <c r="AM543" s="64"/>
      <c r="AN543" s="65"/>
      <c r="AO543" s="66"/>
    </row>
    <row r="544" spans="1:41" s="22" customFormat="1" ht="42" customHeight="1" x14ac:dyDescent="0.15">
      <c r="A544" s="43"/>
      <c r="B544" s="44"/>
      <c r="C544" s="80"/>
      <c r="D544" s="67"/>
      <c r="E544" s="220"/>
      <c r="F544" s="117"/>
      <c r="G544" s="46"/>
      <c r="H544" s="47"/>
      <c r="I544" s="48"/>
      <c r="J544" s="49"/>
      <c r="K544" s="49"/>
      <c r="L544" s="49"/>
      <c r="M544" s="49"/>
      <c r="N544" s="50"/>
      <c r="O544" s="51"/>
      <c r="P544" s="52"/>
      <c r="Q544" s="53"/>
      <c r="R544" s="53"/>
      <c r="S544" s="53"/>
      <c r="T544" s="53"/>
      <c r="U544" s="54"/>
      <c r="V544" s="55"/>
      <c r="W544" s="57"/>
      <c r="X544" s="57"/>
      <c r="Y544" s="57"/>
      <c r="Z544" s="57"/>
      <c r="AA544" s="57"/>
      <c r="AB544" s="551"/>
      <c r="AC544" s="536"/>
      <c r="AD544" s="488"/>
      <c r="AE544" s="59"/>
      <c r="AF544" s="59"/>
      <c r="AG544" s="263"/>
      <c r="AH544" s="60"/>
      <c r="AI544" s="55"/>
      <c r="AJ544" s="61"/>
      <c r="AK544" s="62"/>
      <c r="AL544" s="63"/>
      <c r="AM544" s="64"/>
      <c r="AN544" s="65"/>
      <c r="AO544" s="66"/>
    </row>
    <row r="545" spans="1:47" s="22" customFormat="1" ht="50.25" customHeight="1" x14ac:dyDescent="0.15">
      <c r="A545" s="43"/>
      <c r="B545" s="44"/>
      <c r="C545" s="80"/>
      <c r="D545" s="67"/>
      <c r="E545" s="220"/>
      <c r="F545" s="117"/>
      <c r="G545" s="46"/>
      <c r="H545" s="47"/>
      <c r="I545" s="48"/>
      <c r="J545" s="49"/>
      <c r="K545" s="49"/>
      <c r="L545" s="49"/>
      <c r="M545" s="49"/>
      <c r="N545" s="50"/>
      <c r="O545" s="51"/>
      <c r="P545" s="52"/>
      <c r="Q545" s="53"/>
      <c r="R545" s="53"/>
      <c r="S545" s="53"/>
      <c r="T545" s="53"/>
      <c r="U545" s="54"/>
      <c r="V545" s="55"/>
      <c r="W545" s="57"/>
      <c r="X545" s="57"/>
      <c r="Y545" s="57"/>
      <c r="Z545" s="57"/>
      <c r="AA545" s="57"/>
      <c r="AB545" s="551"/>
      <c r="AC545" s="536"/>
      <c r="AD545" s="488"/>
      <c r="AE545" s="59"/>
      <c r="AF545" s="59"/>
      <c r="AG545" s="263"/>
      <c r="AH545" s="60"/>
      <c r="AI545" s="55"/>
      <c r="AJ545" s="61"/>
      <c r="AK545" s="62"/>
      <c r="AL545" s="63"/>
      <c r="AM545" s="64"/>
      <c r="AN545" s="65"/>
      <c r="AO545" s="66"/>
    </row>
    <row r="546" spans="1:47" s="22" customFormat="1" ht="50.25" customHeight="1" x14ac:dyDescent="0.15">
      <c r="A546" s="43"/>
      <c r="B546" s="44"/>
      <c r="C546" s="80"/>
      <c r="D546" s="67"/>
      <c r="E546" s="220"/>
      <c r="F546" s="117"/>
      <c r="G546" s="46"/>
      <c r="H546" s="47"/>
      <c r="I546" s="48"/>
      <c r="J546" s="49"/>
      <c r="K546" s="49"/>
      <c r="L546" s="49"/>
      <c r="M546" s="49"/>
      <c r="N546" s="50"/>
      <c r="O546" s="51"/>
      <c r="P546" s="52"/>
      <c r="Q546" s="53"/>
      <c r="R546" s="53"/>
      <c r="S546" s="53"/>
      <c r="T546" s="53"/>
      <c r="U546" s="54"/>
      <c r="V546" s="55"/>
      <c r="W546" s="57"/>
      <c r="X546" s="57"/>
      <c r="Y546" s="57"/>
      <c r="Z546" s="57"/>
      <c r="AA546" s="57"/>
      <c r="AB546" s="551"/>
      <c r="AC546" s="536"/>
      <c r="AD546" s="488"/>
      <c r="AE546" s="59"/>
      <c r="AF546" s="59"/>
      <c r="AG546" s="263"/>
      <c r="AH546" s="60"/>
      <c r="AI546" s="55"/>
      <c r="AJ546" s="61"/>
      <c r="AK546" s="62"/>
      <c r="AL546" s="63"/>
      <c r="AM546" s="64"/>
      <c r="AN546" s="65"/>
      <c r="AO546" s="66"/>
      <c r="AS546" s="22">
        <v>92.5</v>
      </c>
      <c r="AT546" s="173">
        <v>85</v>
      </c>
    </row>
    <row r="547" spans="1:47" s="22" customFormat="1" ht="50.25" customHeight="1" x14ac:dyDescent="0.15">
      <c r="A547" s="43"/>
      <c r="B547" s="44"/>
      <c r="C547" s="80"/>
      <c r="D547" s="67"/>
      <c r="E547" s="220"/>
      <c r="F547" s="117"/>
      <c r="G547" s="46"/>
      <c r="H547" s="47"/>
      <c r="I547" s="48"/>
      <c r="J547" s="49"/>
      <c r="K547" s="49"/>
      <c r="L547" s="49"/>
      <c r="M547" s="49"/>
      <c r="N547" s="50"/>
      <c r="O547" s="51"/>
      <c r="P547" s="52"/>
      <c r="Q547" s="53"/>
      <c r="R547" s="53"/>
      <c r="S547" s="53"/>
      <c r="T547" s="53"/>
      <c r="U547" s="54"/>
      <c r="V547" s="55"/>
      <c r="W547" s="57"/>
      <c r="X547" s="57"/>
      <c r="Y547" s="57"/>
      <c r="Z547" s="57"/>
      <c r="AA547" s="57"/>
      <c r="AB547" s="551"/>
      <c r="AC547" s="536"/>
      <c r="AD547" s="488"/>
      <c r="AE547" s="59"/>
      <c r="AF547" s="59"/>
      <c r="AG547" s="263"/>
      <c r="AH547" s="60"/>
      <c r="AI547" s="55"/>
      <c r="AJ547" s="61"/>
      <c r="AK547" s="62"/>
      <c r="AL547" s="63"/>
      <c r="AM547" s="64"/>
      <c r="AN547" s="65"/>
      <c r="AO547" s="66"/>
      <c r="AS547" s="22">
        <v>92.5</v>
      </c>
      <c r="AT547" s="173">
        <v>85</v>
      </c>
    </row>
    <row r="548" spans="1:47" s="22" customFormat="1" ht="50.25" customHeight="1" x14ac:dyDescent="0.15">
      <c r="A548" s="43"/>
      <c r="B548" s="44"/>
      <c r="C548" s="80"/>
      <c r="D548" s="67"/>
      <c r="E548" s="220"/>
      <c r="F548" s="117"/>
      <c r="G548" s="46"/>
      <c r="H548" s="47"/>
      <c r="I548" s="48"/>
      <c r="J548" s="49"/>
      <c r="K548" s="49"/>
      <c r="L548" s="49"/>
      <c r="M548" s="49"/>
      <c r="N548" s="50"/>
      <c r="O548" s="51"/>
      <c r="P548" s="52"/>
      <c r="Q548" s="53"/>
      <c r="R548" s="53"/>
      <c r="S548" s="53"/>
      <c r="T548" s="53"/>
      <c r="U548" s="54"/>
      <c r="V548" s="55"/>
      <c r="W548" s="57"/>
      <c r="X548" s="57"/>
      <c r="Y548" s="57"/>
      <c r="Z548" s="57"/>
      <c r="AA548" s="57"/>
      <c r="AB548" s="551"/>
      <c r="AC548" s="536"/>
      <c r="AD548" s="488"/>
      <c r="AE548" s="59"/>
      <c r="AF548" s="59"/>
      <c r="AG548" s="263"/>
      <c r="AH548" s="60"/>
      <c r="AI548" s="55"/>
      <c r="AJ548" s="61"/>
      <c r="AK548" s="62"/>
      <c r="AL548" s="63"/>
      <c r="AM548" s="64"/>
      <c r="AN548" s="65"/>
      <c r="AO548" s="66"/>
      <c r="AS548" s="176">
        <v>0.4</v>
      </c>
      <c r="AT548" s="176">
        <v>0.6</v>
      </c>
    </row>
    <row r="549" spans="1:47" s="22" customFormat="1" ht="74.25" customHeight="1" x14ac:dyDescent="0.15">
      <c r="A549" s="43"/>
      <c r="B549" s="44"/>
      <c r="C549" s="80"/>
      <c r="D549" s="67"/>
      <c r="E549" s="220"/>
      <c r="F549" s="117"/>
      <c r="G549" s="46"/>
      <c r="H549" s="47"/>
      <c r="I549" s="48"/>
      <c r="J549" s="49"/>
      <c r="K549" s="49"/>
      <c r="L549" s="49"/>
      <c r="M549" s="49"/>
      <c r="N549" s="50"/>
      <c r="O549" s="51"/>
      <c r="P549" s="52"/>
      <c r="Q549" s="53"/>
      <c r="R549" s="53"/>
      <c r="S549" s="53"/>
      <c r="T549" s="53"/>
      <c r="U549" s="54"/>
      <c r="V549" s="55"/>
      <c r="W549" s="57"/>
      <c r="X549" s="57"/>
      <c r="Y549" s="57"/>
      <c r="Z549" s="57"/>
      <c r="AA549" s="57"/>
      <c r="AB549" s="551"/>
      <c r="AC549" s="536"/>
      <c r="AD549" s="488"/>
      <c r="AE549" s="59"/>
      <c r="AF549" s="59"/>
      <c r="AG549" s="263"/>
      <c r="AH549" s="60"/>
      <c r="AI549" s="55"/>
      <c r="AJ549" s="61"/>
      <c r="AK549" s="62"/>
      <c r="AL549" s="63"/>
      <c r="AM549" s="64"/>
      <c r="AN549" s="65"/>
      <c r="AO549" s="66"/>
      <c r="AS549" s="178">
        <f>AS546*AS548</f>
        <v>37</v>
      </c>
      <c r="AT549" s="178">
        <f>AT546*AT548</f>
        <v>51</v>
      </c>
      <c r="AU549" s="178">
        <f>SUM(AS549:AT549)</f>
        <v>88</v>
      </c>
    </row>
    <row r="550" spans="1:47" s="22" customFormat="1" ht="42" customHeight="1" x14ac:dyDescent="0.15">
      <c r="A550" s="43"/>
      <c r="B550" s="44"/>
      <c r="C550" s="80"/>
      <c r="D550" s="67"/>
      <c r="E550" s="220"/>
      <c r="F550" s="117"/>
      <c r="G550" s="46"/>
      <c r="H550" s="47"/>
      <c r="I550" s="48"/>
      <c r="J550" s="49"/>
      <c r="K550" s="49"/>
      <c r="L550" s="49"/>
      <c r="M550" s="49"/>
      <c r="N550" s="50"/>
      <c r="O550" s="51"/>
      <c r="P550" s="52"/>
      <c r="Q550" s="53"/>
      <c r="R550" s="53"/>
      <c r="S550" s="53"/>
      <c r="T550" s="53"/>
      <c r="U550" s="54"/>
      <c r="V550" s="55"/>
      <c r="W550" s="57"/>
      <c r="X550" s="57"/>
      <c r="Y550" s="57"/>
      <c r="Z550" s="57"/>
      <c r="AA550" s="57"/>
      <c r="AB550" s="551"/>
      <c r="AC550" s="536"/>
      <c r="AD550" s="488"/>
      <c r="AE550" s="59"/>
      <c r="AF550" s="59"/>
      <c r="AG550" s="263"/>
      <c r="AH550" s="60"/>
      <c r="AI550" s="55"/>
      <c r="AJ550" s="61"/>
      <c r="AK550" s="62"/>
      <c r="AL550" s="63"/>
      <c r="AM550" s="64"/>
      <c r="AN550" s="65"/>
      <c r="AO550" s="66"/>
    </row>
    <row r="551" spans="1:47" s="22" customFormat="1" ht="50.25" customHeight="1" x14ac:dyDescent="0.15">
      <c r="A551" s="43"/>
      <c r="B551" s="44"/>
      <c r="C551" s="80"/>
      <c r="D551" s="67"/>
      <c r="E551" s="220"/>
      <c r="F551" s="117"/>
      <c r="G551" s="46"/>
      <c r="H551" s="47"/>
      <c r="I551" s="48"/>
      <c r="J551" s="49"/>
      <c r="K551" s="49"/>
      <c r="L551" s="49"/>
      <c r="M551" s="49"/>
      <c r="N551" s="50"/>
      <c r="O551" s="51"/>
      <c r="P551" s="52"/>
      <c r="Q551" s="53"/>
      <c r="R551" s="53"/>
      <c r="S551" s="53"/>
      <c r="T551" s="53"/>
      <c r="U551" s="54"/>
      <c r="V551" s="55"/>
      <c r="W551" s="57"/>
      <c r="X551" s="57"/>
      <c r="Y551" s="57"/>
      <c r="Z551" s="57"/>
      <c r="AA551" s="57"/>
      <c r="AB551" s="551"/>
      <c r="AC551" s="536"/>
      <c r="AD551" s="488"/>
      <c r="AE551" s="59"/>
      <c r="AF551" s="59"/>
      <c r="AG551" s="263"/>
      <c r="AH551" s="60"/>
      <c r="AI551" s="55"/>
      <c r="AJ551" s="61"/>
      <c r="AK551" s="62"/>
      <c r="AL551" s="63"/>
      <c r="AM551" s="64"/>
      <c r="AN551" s="65"/>
      <c r="AO551" s="66"/>
    </row>
    <row r="552" spans="1:47" s="22" customFormat="1" ht="50.25" customHeight="1" x14ac:dyDescent="0.15">
      <c r="A552" s="43"/>
      <c r="B552" s="44"/>
      <c r="C552" s="80"/>
      <c r="D552" s="67"/>
      <c r="E552" s="220"/>
      <c r="F552" s="117"/>
      <c r="G552" s="46"/>
      <c r="H552" s="47"/>
      <c r="I552" s="48"/>
      <c r="J552" s="49"/>
      <c r="K552" s="49"/>
      <c r="L552" s="49"/>
      <c r="M552" s="49"/>
      <c r="N552" s="50"/>
      <c r="O552" s="51"/>
      <c r="P552" s="52"/>
      <c r="Q552" s="53"/>
      <c r="R552" s="53"/>
      <c r="S552" s="53"/>
      <c r="T552" s="53"/>
      <c r="U552" s="54"/>
      <c r="V552" s="55"/>
      <c r="W552" s="57"/>
      <c r="X552" s="57"/>
      <c r="Y552" s="57"/>
      <c r="Z552" s="57"/>
      <c r="AA552" s="57"/>
      <c r="AB552" s="551"/>
      <c r="AC552" s="536"/>
      <c r="AD552" s="488"/>
      <c r="AE552" s="59"/>
      <c r="AF552" s="59"/>
      <c r="AG552" s="263"/>
      <c r="AH552" s="60"/>
      <c r="AI552" s="55"/>
      <c r="AJ552" s="61"/>
      <c r="AK552" s="62"/>
      <c r="AL552" s="63"/>
      <c r="AM552" s="64"/>
      <c r="AN552" s="65"/>
      <c r="AO552" s="66"/>
    </row>
    <row r="553" spans="1:47" s="22" customFormat="1" ht="42" customHeight="1" x14ac:dyDescent="0.15">
      <c r="A553" s="43"/>
      <c r="B553" s="44"/>
      <c r="C553" s="80"/>
      <c r="D553" s="67"/>
      <c r="E553" s="220"/>
      <c r="F553" s="117"/>
      <c r="G553" s="46"/>
      <c r="H553" s="47"/>
      <c r="I553" s="48"/>
      <c r="J553" s="49"/>
      <c r="K553" s="49"/>
      <c r="L553" s="49"/>
      <c r="M553" s="49"/>
      <c r="N553" s="50"/>
      <c r="O553" s="51"/>
      <c r="P553" s="52"/>
      <c r="Q553" s="53"/>
      <c r="R553" s="53"/>
      <c r="S553" s="53"/>
      <c r="T553" s="53"/>
      <c r="U553" s="54"/>
      <c r="V553" s="55"/>
      <c r="W553" s="57"/>
      <c r="X553" s="57"/>
      <c r="Y553" s="57"/>
      <c r="Z553" s="57"/>
      <c r="AA553" s="57"/>
      <c r="AB553" s="551"/>
      <c r="AC553" s="536"/>
      <c r="AD553" s="488"/>
      <c r="AE553" s="59"/>
      <c r="AF553" s="59"/>
      <c r="AG553" s="263"/>
      <c r="AH553" s="60"/>
      <c r="AI553" s="55"/>
      <c r="AJ553" s="61"/>
      <c r="AK553" s="62"/>
      <c r="AL553" s="63"/>
      <c r="AM553" s="64"/>
      <c r="AN553" s="65"/>
      <c r="AO553" s="66"/>
    </row>
    <row r="554" spans="1:47" s="22" customFormat="1" ht="72.75" customHeight="1" x14ac:dyDescent="0.15">
      <c r="A554" s="43"/>
      <c r="B554" s="44"/>
      <c r="C554" s="80"/>
      <c r="D554" s="67"/>
      <c r="E554" s="220"/>
      <c r="F554" s="117"/>
      <c r="G554" s="46"/>
      <c r="H554" s="47"/>
      <c r="I554" s="48"/>
      <c r="J554" s="49"/>
      <c r="K554" s="49"/>
      <c r="L554" s="49"/>
      <c r="M554" s="49"/>
      <c r="N554" s="50"/>
      <c r="O554" s="51"/>
      <c r="P554" s="52"/>
      <c r="Q554" s="53"/>
      <c r="R554" s="53"/>
      <c r="S554" s="53"/>
      <c r="T554" s="53"/>
      <c r="U554" s="54"/>
      <c r="V554" s="55"/>
      <c r="W554" s="57"/>
      <c r="X554" s="57"/>
      <c r="Y554" s="57"/>
      <c r="Z554" s="57"/>
      <c r="AA554" s="57"/>
      <c r="AB554" s="551"/>
      <c r="AC554" s="536"/>
      <c r="AD554" s="488"/>
      <c r="AE554" s="59"/>
      <c r="AF554" s="59"/>
      <c r="AG554" s="263"/>
      <c r="AH554" s="60"/>
      <c r="AI554" s="55"/>
      <c r="AJ554" s="61"/>
      <c r="AK554" s="62"/>
      <c r="AL554" s="63"/>
      <c r="AM554" s="64"/>
      <c r="AN554" s="65"/>
      <c r="AO554" s="66"/>
    </row>
    <row r="555" spans="1:47" s="22" customFormat="1" ht="42" customHeight="1" x14ac:dyDescent="0.15">
      <c r="A555" s="43"/>
      <c r="B555" s="44"/>
      <c r="C555" s="80"/>
      <c r="D555" s="67"/>
      <c r="E555" s="220"/>
      <c r="F555" s="117"/>
      <c r="G555" s="46"/>
      <c r="H555" s="47"/>
      <c r="I555" s="48"/>
      <c r="J555" s="49"/>
      <c r="K555" s="49"/>
      <c r="L555" s="49"/>
      <c r="M555" s="49"/>
      <c r="N555" s="50"/>
      <c r="O555" s="51"/>
      <c r="P555" s="52"/>
      <c r="Q555" s="53"/>
      <c r="R555" s="53"/>
      <c r="S555" s="53"/>
      <c r="T555" s="53"/>
      <c r="U555" s="54"/>
      <c r="V555" s="55"/>
      <c r="W555" s="57"/>
      <c r="X555" s="57"/>
      <c r="Y555" s="57"/>
      <c r="Z555" s="57"/>
      <c r="AA555" s="57"/>
      <c r="AB555" s="551"/>
      <c r="AC555" s="536"/>
      <c r="AD555" s="488"/>
      <c r="AE555" s="59"/>
      <c r="AF555" s="59"/>
      <c r="AG555" s="263"/>
      <c r="AH555" s="60"/>
      <c r="AI555" s="55"/>
      <c r="AJ555" s="61"/>
      <c r="AK555" s="62"/>
      <c r="AL555" s="63"/>
      <c r="AM555" s="64"/>
      <c r="AN555" s="65"/>
      <c r="AO555" s="66"/>
    </row>
    <row r="556" spans="1:47" s="22" customFormat="1" ht="42" customHeight="1" x14ac:dyDescent="0.15">
      <c r="A556" s="43"/>
      <c r="B556" s="44"/>
      <c r="C556" s="80"/>
      <c r="D556" s="67"/>
      <c r="E556" s="220"/>
      <c r="F556" s="117"/>
      <c r="G556" s="46"/>
      <c r="H556" s="47"/>
      <c r="I556" s="48"/>
      <c r="J556" s="49"/>
      <c r="K556" s="49"/>
      <c r="L556" s="49"/>
      <c r="M556" s="49"/>
      <c r="N556" s="50"/>
      <c r="O556" s="51"/>
      <c r="P556" s="52"/>
      <c r="Q556" s="53"/>
      <c r="R556" s="53"/>
      <c r="S556" s="53"/>
      <c r="T556" s="53"/>
      <c r="U556" s="54"/>
      <c r="V556" s="55"/>
      <c r="W556" s="57"/>
      <c r="X556" s="57"/>
      <c r="Y556" s="57"/>
      <c r="Z556" s="57"/>
      <c r="AA556" s="57"/>
      <c r="AB556" s="551"/>
      <c r="AC556" s="536"/>
      <c r="AD556" s="488"/>
      <c r="AE556" s="59"/>
      <c r="AF556" s="59"/>
      <c r="AG556" s="263"/>
      <c r="AH556" s="60"/>
      <c r="AI556" s="55"/>
      <c r="AJ556" s="61"/>
      <c r="AK556" s="62"/>
      <c r="AL556" s="63"/>
      <c r="AM556" s="64"/>
      <c r="AN556" s="65"/>
      <c r="AO556" s="66"/>
    </row>
    <row r="557" spans="1:47" s="22" customFormat="1" ht="42" customHeight="1" x14ac:dyDescent="0.15">
      <c r="A557" s="43"/>
      <c r="B557" s="44"/>
      <c r="C557" s="80"/>
      <c r="D557" s="67"/>
      <c r="E557" s="220"/>
      <c r="F557" s="117"/>
      <c r="G557" s="46"/>
      <c r="H557" s="47"/>
      <c r="I557" s="48"/>
      <c r="J557" s="49"/>
      <c r="K557" s="49"/>
      <c r="L557" s="49"/>
      <c r="M557" s="49"/>
      <c r="N557" s="50"/>
      <c r="O557" s="51"/>
      <c r="P557" s="52"/>
      <c r="Q557" s="53"/>
      <c r="R557" s="53"/>
      <c r="S557" s="53"/>
      <c r="T557" s="53"/>
      <c r="U557" s="54"/>
      <c r="V557" s="55"/>
      <c r="W557" s="57"/>
      <c r="X557" s="57"/>
      <c r="Y557" s="57"/>
      <c r="Z557" s="57"/>
      <c r="AA557" s="57"/>
      <c r="AB557" s="551"/>
      <c r="AC557" s="536"/>
      <c r="AD557" s="488"/>
      <c r="AE557" s="59"/>
      <c r="AF557" s="59"/>
      <c r="AG557" s="263"/>
      <c r="AH557" s="60"/>
      <c r="AI557" s="55"/>
      <c r="AJ557" s="61"/>
      <c r="AK557" s="62"/>
      <c r="AL557" s="63"/>
      <c r="AM557" s="64"/>
      <c r="AN557" s="65"/>
      <c r="AO557" s="66"/>
    </row>
    <row r="558" spans="1:47" s="22" customFormat="1" ht="42" customHeight="1" x14ac:dyDescent="0.15">
      <c r="A558" s="43"/>
      <c r="B558" s="44"/>
      <c r="C558" s="80"/>
      <c r="D558" s="67"/>
      <c r="E558" s="220"/>
      <c r="F558" s="117"/>
      <c r="G558" s="46"/>
      <c r="H558" s="47"/>
      <c r="I558" s="48"/>
      <c r="J558" s="49"/>
      <c r="K558" s="49"/>
      <c r="L558" s="49"/>
      <c r="M558" s="49"/>
      <c r="N558" s="50"/>
      <c r="O558" s="51"/>
      <c r="P558" s="52"/>
      <c r="Q558" s="53"/>
      <c r="R558" s="53"/>
      <c r="S558" s="53"/>
      <c r="T558" s="53"/>
      <c r="U558" s="54"/>
      <c r="V558" s="55"/>
      <c r="W558" s="57"/>
      <c r="X558" s="57"/>
      <c r="Y558" s="57"/>
      <c r="Z558" s="57"/>
      <c r="AA558" s="57"/>
      <c r="AB558" s="551"/>
      <c r="AC558" s="536"/>
      <c r="AD558" s="488"/>
      <c r="AE558" s="59"/>
      <c r="AF558" s="59"/>
      <c r="AG558" s="263"/>
      <c r="AH558" s="60"/>
      <c r="AI558" s="55"/>
      <c r="AJ558" s="61"/>
      <c r="AK558" s="62"/>
      <c r="AL558" s="63"/>
      <c r="AM558" s="64"/>
      <c r="AN558" s="65"/>
      <c r="AO558" s="66"/>
    </row>
    <row r="559" spans="1:47" s="22" customFormat="1" ht="42" customHeight="1" x14ac:dyDescent="0.15">
      <c r="A559" s="43"/>
      <c r="B559" s="44"/>
      <c r="C559" s="80"/>
      <c r="D559" s="67"/>
      <c r="E559" s="220"/>
      <c r="F559" s="117"/>
      <c r="G559" s="46"/>
      <c r="H559" s="47"/>
      <c r="I559" s="48"/>
      <c r="J559" s="49"/>
      <c r="K559" s="49"/>
      <c r="L559" s="49"/>
      <c r="M559" s="49"/>
      <c r="N559" s="50"/>
      <c r="O559" s="51"/>
      <c r="P559" s="52"/>
      <c r="Q559" s="53"/>
      <c r="R559" s="53"/>
      <c r="S559" s="53"/>
      <c r="T559" s="53"/>
      <c r="U559" s="54"/>
      <c r="V559" s="55"/>
      <c r="W559" s="57"/>
      <c r="X559" s="57"/>
      <c r="Y559" s="57"/>
      <c r="Z559" s="57"/>
      <c r="AA559" s="57"/>
      <c r="AB559" s="551"/>
      <c r="AC559" s="536"/>
      <c r="AD559" s="488"/>
      <c r="AE559" s="59"/>
      <c r="AF559" s="59"/>
      <c r="AG559" s="263"/>
      <c r="AH559" s="60"/>
      <c r="AI559" s="55"/>
      <c r="AJ559" s="61"/>
      <c r="AK559" s="62"/>
      <c r="AL559" s="63"/>
      <c r="AM559" s="64"/>
      <c r="AN559" s="65"/>
      <c r="AO559" s="66"/>
    </row>
    <row r="560" spans="1:47" s="22" customFormat="1" ht="42" customHeight="1" x14ac:dyDescent="0.15">
      <c r="A560" s="43"/>
      <c r="B560" s="44"/>
      <c r="C560" s="80"/>
      <c r="D560" s="67"/>
      <c r="E560" s="220"/>
      <c r="F560" s="117"/>
      <c r="G560" s="46"/>
      <c r="H560" s="47"/>
      <c r="I560" s="48"/>
      <c r="J560" s="49"/>
      <c r="K560" s="49"/>
      <c r="L560" s="49"/>
      <c r="M560" s="49"/>
      <c r="N560" s="50"/>
      <c r="O560" s="51"/>
      <c r="P560" s="52"/>
      <c r="Q560" s="53"/>
      <c r="R560" s="53"/>
      <c r="S560" s="53"/>
      <c r="T560" s="53"/>
      <c r="U560" s="54"/>
      <c r="V560" s="55"/>
      <c r="W560" s="57"/>
      <c r="X560" s="57"/>
      <c r="Y560" s="57"/>
      <c r="Z560" s="57"/>
      <c r="AA560" s="57"/>
      <c r="AB560" s="551"/>
      <c r="AC560" s="536"/>
      <c r="AD560" s="488"/>
      <c r="AE560" s="59"/>
      <c r="AF560" s="59"/>
      <c r="AG560" s="263"/>
      <c r="AH560" s="60"/>
      <c r="AI560" s="55"/>
      <c r="AJ560" s="61"/>
      <c r="AK560" s="62"/>
      <c r="AL560" s="63"/>
      <c r="AM560" s="64"/>
      <c r="AN560" s="65"/>
      <c r="AO560" s="66"/>
    </row>
    <row r="561" spans="1:41" s="22" customFormat="1" ht="42" customHeight="1" x14ac:dyDescent="0.15">
      <c r="A561" s="43"/>
      <c r="B561" s="44"/>
      <c r="C561" s="80"/>
      <c r="D561" s="67"/>
      <c r="E561" s="220"/>
      <c r="F561" s="117"/>
      <c r="G561" s="46"/>
      <c r="H561" s="47"/>
      <c r="I561" s="48"/>
      <c r="J561" s="49"/>
      <c r="K561" s="49"/>
      <c r="L561" s="49"/>
      <c r="M561" s="49"/>
      <c r="N561" s="50"/>
      <c r="O561" s="51"/>
      <c r="P561" s="52"/>
      <c r="Q561" s="53"/>
      <c r="R561" s="53"/>
      <c r="S561" s="53"/>
      <c r="T561" s="53"/>
      <c r="U561" s="54"/>
      <c r="V561" s="55"/>
      <c r="W561" s="57"/>
      <c r="X561" s="57"/>
      <c r="Y561" s="57"/>
      <c r="Z561" s="57"/>
      <c r="AA561" s="57"/>
      <c r="AB561" s="551"/>
      <c r="AC561" s="536"/>
      <c r="AD561" s="488"/>
      <c r="AE561" s="59"/>
      <c r="AF561" s="59"/>
      <c r="AG561" s="263"/>
      <c r="AH561" s="60"/>
      <c r="AI561" s="55"/>
      <c r="AJ561" s="61"/>
      <c r="AK561" s="62"/>
      <c r="AL561" s="63"/>
      <c r="AM561" s="64"/>
      <c r="AN561" s="65"/>
      <c r="AO561" s="66"/>
    </row>
    <row r="562" spans="1:41" s="22" customFormat="1" ht="42" customHeight="1" x14ac:dyDescent="0.15">
      <c r="A562" s="43"/>
      <c r="B562" s="44"/>
      <c r="C562" s="80"/>
      <c r="D562" s="67"/>
      <c r="E562" s="220"/>
      <c r="F562" s="117"/>
      <c r="G562" s="46"/>
      <c r="H562" s="47"/>
      <c r="I562" s="48"/>
      <c r="J562" s="49"/>
      <c r="K562" s="49"/>
      <c r="L562" s="49"/>
      <c r="M562" s="49"/>
      <c r="N562" s="50"/>
      <c r="O562" s="51"/>
      <c r="P562" s="52"/>
      <c r="Q562" s="53"/>
      <c r="R562" s="53"/>
      <c r="S562" s="53"/>
      <c r="T562" s="53"/>
      <c r="U562" s="54"/>
      <c r="V562" s="55"/>
      <c r="W562" s="57"/>
      <c r="X562" s="57"/>
      <c r="Y562" s="57"/>
      <c r="Z562" s="57"/>
      <c r="AA562" s="57"/>
      <c r="AB562" s="551"/>
      <c r="AC562" s="536"/>
      <c r="AD562" s="488"/>
      <c r="AE562" s="59"/>
      <c r="AF562" s="59"/>
      <c r="AG562" s="263"/>
      <c r="AH562" s="60"/>
      <c r="AI562" s="55"/>
      <c r="AJ562" s="61"/>
      <c r="AK562" s="62"/>
      <c r="AL562" s="63"/>
      <c r="AM562" s="64"/>
      <c r="AN562" s="65"/>
      <c r="AO562" s="66"/>
    </row>
    <row r="563" spans="1:41" s="22" customFormat="1" ht="42" customHeight="1" x14ac:dyDescent="0.15">
      <c r="A563" s="43"/>
      <c r="B563" s="44"/>
      <c r="C563" s="80"/>
      <c r="D563" s="67"/>
      <c r="E563" s="220"/>
      <c r="F563" s="117"/>
      <c r="G563" s="46"/>
      <c r="H563" s="47"/>
      <c r="I563" s="48"/>
      <c r="J563" s="49"/>
      <c r="K563" s="49"/>
      <c r="L563" s="49"/>
      <c r="M563" s="49"/>
      <c r="N563" s="50"/>
      <c r="O563" s="51"/>
      <c r="P563" s="52"/>
      <c r="Q563" s="53"/>
      <c r="R563" s="53"/>
      <c r="S563" s="53"/>
      <c r="T563" s="53"/>
      <c r="U563" s="54"/>
      <c r="V563" s="55"/>
      <c r="W563" s="57"/>
      <c r="X563" s="57"/>
      <c r="Y563" s="57"/>
      <c r="Z563" s="57"/>
      <c r="AA563" s="57"/>
      <c r="AB563" s="551"/>
      <c r="AC563" s="536"/>
      <c r="AD563" s="488"/>
      <c r="AE563" s="59"/>
      <c r="AF563" s="59"/>
      <c r="AG563" s="263"/>
      <c r="AH563" s="60"/>
      <c r="AI563" s="55"/>
      <c r="AJ563" s="61"/>
      <c r="AK563" s="62"/>
      <c r="AL563" s="63"/>
      <c r="AM563" s="64"/>
      <c r="AN563" s="65"/>
      <c r="AO563" s="66"/>
    </row>
    <row r="564" spans="1:41" s="22" customFormat="1" ht="24.95" customHeight="1" x14ac:dyDescent="0.15">
      <c r="A564" s="43"/>
      <c r="B564" s="44"/>
      <c r="C564" s="80"/>
      <c r="D564" s="67"/>
      <c r="E564" s="220"/>
      <c r="F564" s="117"/>
      <c r="G564" s="46"/>
      <c r="H564" s="47"/>
      <c r="I564" s="48"/>
      <c r="J564" s="49"/>
      <c r="K564" s="49"/>
      <c r="L564" s="49"/>
      <c r="M564" s="49"/>
      <c r="N564" s="50"/>
      <c r="O564" s="51"/>
      <c r="P564" s="52"/>
      <c r="Q564" s="53"/>
      <c r="R564" s="53"/>
      <c r="S564" s="53"/>
      <c r="T564" s="53"/>
      <c r="U564" s="54"/>
      <c r="V564" s="55"/>
      <c r="W564" s="57"/>
      <c r="X564" s="57"/>
      <c r="Y564" s="57"/>
      <c r="Z564" s="57"/>
      <c r="AA564" s="57"/>
      <c r="AB564" s="551"/>
      <c r="AC564" s="536"/>
      <c r="AD564" s="488"/>
      <c r="AE564" s="59"/>
      <c r="AF564" s="59"/>
      <c r="AG564" s="263"/>
      <c r="AH564" s="60"/>
      <c r="AI564" s="55"/>
      <c r="AJ564" s="61"/>
      <c r="AK564" s="62"/>
      <c r="AL564" s="63"/>
      <c r="AM564" s="64"/>
      <c r="AN564" s="65"/>
      <c r="AO564" s="66"/>
    </row>
    <row r="565" spans="1:41" s="22" customFormat="1" ht="42" customHeight="1" x14ac:dyDescent="0.15">
      <c r="A565" s="43"/>
      <c r="B565" s="44"/>
      <c r="C565" s="80"/>
      <c r="D565" s="67"/>
      <c r="E565" s="220"/>
      <c r="F565" s="117"/>
      <c r="G565" s="46"/>
      <c r="H565" s="47"/>
      <c r="I565" s="48"/>
      <c r="J565" s="49"/>
      <c r="K565" s="49"/>
      <c r="L565" s="49"/>
      <c r="M565" s="49"/>
      <c r="N565" s="50"/>
      <c r="O565" s="51"/>
      <c r="P565" s="52"/>
      <c r="Q565" s="53"/>
      <c r="R565" s="53"/>
      <c r="S565" s="53"/>
      <c r="T565" s="53"/>
      <c r="U565" s="54"/>
      <c r="V565" s="55"/>
      <c r="W565" s="57"/>
      <c r="X565" s="57"/>
      <c r="Y565" s="57"/>
      <c r="Z565" s="57"/>
      <c r="AA565" s="57"/>
      <c r="AB565" s="551"/>
      <c r="AC565" s="536"/>
      <c r="AD565" s="488"/>
      <c r="AE565" s="59"/>
      <c r="AF565" s="59"/>
      <c r="AG565" s="263"/>
      <c r="AH565" s="60"/>
      <c r="AI565" s="55"/>
      <c r="AJ565" s="61"/>
      <c r="AK565" s="62"/>
      <c r="AL565" s="63"/>
      <c r="AM565" s="64"/>
      <c r="AN565" s="65"/>
      <c r="AO565" s="66"/>
    </row>
    <row r="566" spans="1:41" s="22" customFormat="1" ht="50.25" customHeight="1" x14ac:dyDescent="0.15">
      <c r="A566" s="43"/>
      <c r="B566" s="44"/>
      <c r="C566" s="80"/>
      <c r="D566" s="67"/>
      <c r="E566" s="220"/>
      <c r="F566" s="117"/>
      <c r="G566" s="46"/>
      <c r="H566" s="47"/>
      <c r="I566" s="48"/>
      <c r="J566" s="49"/>
      <c r="K566" s="49"/>
      <c r="L566" s="49"/>
      <c r="M566" s="49"/>
      <c r="N566" s="50"/>
      <c r="O566" s="51"/>
      <c r="P566" s="52"/>
      <c r="Q566" s="53"/>
      <c r="R566" s="53"/>
      <c r="S566" s="53"/>
      <c r="T566" s="53"/>
      <c r="U566" s="54"/>
      <c r="V566" s="55"/>
      <c r="W566" s="57"/>
      <c r="X566" s="57"/>
      <c r="Y566" s="57"/>
      <c r="Z566" s="57"/>
      <c r="AA566" s="57"/>
      <c r="AB566" s="551"/>
      <c r="AC566" s="536"/>
      <c r="AD566" s="488"/>
      <c r="AE566" s="59"/>
      <c r="AF566" s="59"/>
      <c r="AG566" s="263"/>
      <c r="AH566" s="60"/>
      <c r="AI566" s="55"/>
      <c r="AJ566" s="61"/>
      <c r="AK566" s="62"/>
      <c r="AL566" s="63"/>
      <c r="AM566" s="64"/>
      <c r="AN566" s="65"/>
      <c r="AO566" s="66"/>
    </row>
    <row r="567" spans="1:41" s="22" customFormat="1" ht="50.25" customHeight="1" x14ac:dyDescent="0.15">
      <c r="A567" s="43"/>
      <c r="B567" s="44"/>
      <c r="C567" s="80"/>
      <c r="D567" s="67"/>
      <c r="E567" s="220"/>
      <c r="F567" s="117"/>
      <c r="G567" s="46"/>
      <c r="H567" s="47"/>
      <c r="I567" s="48"/>
      <c r="J567" s="49"/>
      <c r="K567" s="49"/>
      <c r="L567" s="49"/>
      <c r="M567" s="49"/>
      <c r="N567" s="50"/>
      <c r="O567" s="51"/>
      <c r="P567" s="52"/>
      <c r="Q567" s="53"/>
      <c r="R567" s="53"/>
      <c r="S567" s="53"/>
      <c r="T567" s="53"/>
      <c r="U567" s="54"/>
      <c r="V567" s="55"/>
      <c r="W567" s="57"/>
      <c r="X567" s="57"/>
      <c r="Y567" s="57"/>
      <c r="Z567" s="57"/>
      <c r="AA567" s="57"/>
      <c r="AB567" s="551"/>
      <c r="AC567" s="536"/>
      <c r="AD567" s="488"/>
      <c r="AE567" s="59"/>
      <c r="AF567" s="59"/>
      <c r="AG567" s="263"/>
      <c r="AH567" s="60"/>
      <c r="AI567" s="55"/>
      <c r="AJ567" s="61"/>
      <c r="AK567" s="62"/>
      <c r="AL567" s="63"/>
      <c r="AM567" s="64"/>
      <c r="AN567" s="65"/>
      <c r="AO567" s="66"/>
    </row>
    <row r="568" spans="1:41" s="22" customFormat="1" ht="24.95" customHeight="1" x14ac:dyDescent="0.15">
      <c r="A568" s="43"/>
      <c r="B568" s="44"/>
      <c r="C568" s="80"/>
      <c r="D568" s="67"/>
      <c r="E568" s="220"/>
      <c r="F568" s="117"/>
      <c r="G568" s="46"/>
      <c r="H568" s="47"/>
      <c r="I568" s="48"/>
      <c r="J568" s="49"/>
      <c r="K568" s="49"/>
      <c r="L568" s="49"/>
      <c r="M568" s="49"/>
      <c r="N568" s="50"/>
      <c r="O568" s="51"/>
      <c r="P568" s="52"/>
      <c r="Q568" s="53"/>
      <c r="R568" s="53"/>
      <c r="S568" s="53"/>
      <c r="T568" s="53"/>
      <c r="U568" s="54"/>
      <c r="V568" s="55"/>
      <c r="W568" s="57"/>
      <c r="X568" s="57"/>
      <c r="Y568" s="57"/>
      <c r="Z568" s="57"/>
      <c r="AA568" s="57"/>
      <c r="AB568" s="551"/>
      <c r="AC568" s="536"/>
      <c r="AD568" s="488"/>
      <c r="AE568" s="59"/>
      <c r="AF568" s="59"/>
      <c r="AG568" s="263"/>
      <c r="AH568" s="60"/>
      <c r="AI568" s="55"/>
      <c r="AJ568" s="61"/>
      <c r="AK568" s="62"/>
      <c r="AL568" s="63"/>
      <c r="AM568" s="64"/>
      <c r="AN568" s="65"/>
      <c r="AO568" s="66"/>
    </row>
    <row r="569" spans="1:41" s="22" customFormat="1" ht="50.25" customHeight="1" x14ac:dyDescent="0.15">
      <c r="A569" s="43"/>
      <c r="B569" s="44"/>
      <c r="C569" s="80"/>
      <c r="D569" s="67"/>
      <c r="E569" s="220"/>
      <c r="F569" s="117"/>
      <c r="G569" s="46"/>
      <c r="H569" s="47"/>
      <c r="I569" s="48"/>
      <c r="J569" s="49"/>
      <c r="K569" s="49"/>
      <c r="L569" s="49"/>
      <c r="M569" s="49"/>
      <c r="N569" s="50"/>
      <c r="O569" s="51"/>
      <c r="P569" s="52"/>
      <c r="Q569" s="53"/>
      <c r="R569" s="53"/>
      <c r="S569" s="53"/>
      <c r="T569" s="53"/>
      <c r="U569" s="54"/>
      <c r="V569" s="55"/>
      <c r="W569" s="57"/>
      <c r="X569" s="57"/>
      <c r="Y569" s="57"/>
      <c r="Z569" s="57"/>
      <c r="AA569" s="57"/>
      <c r="AB569" s="551"/>
      <c r="AC569" s="536"/>
      <c r="AD569" s="488"/>
      <c r="AE569" s="59"/>
      <c r="AF569" s="59"/>
      <c r="AG569" s="263"/>
      <c r="AH569" s="60"/>
      <c r="AI569" s="55"/>
      <c r="AJ569" s="61"/>
      <c r="AK569" s="62"/>
      <c r="AL569" s="63"/>
      <c r="AM569" s="64"/>
      <c r="AN569" s="65"/>
      <c r="AO569" s="66"/>
    </row>
    <row r="570" spans="1:41" s="22" customFormat="1" ht="42" customHeight="1" x14ac:dyDescent="0.15">
      <c r="A570" s="43"/>
      <c r="B570" s="44"/>
      <c r="C570" s="80"/>
      <c r="D570" s="67"/>
      <c r="E570" s="220"/>
      <c r="F570" s="117"/>
      <c r="G570" s="46"/>
      <c r="H570" s="47"/>
      <c r="I570" s="48"/>
      <c r="J570" s="49"/>
      <c r="K570" s="49"/>
      <c r="L570" s="49"/>
      <c r="M570" s="49"/>
      <c r="N570" s="50"/>
      <c r="O570" s="51"/>
      <c r="P570" s="52"/>
      <c r="Q570" s="53"/>
      <c r="R570" s="53"/>
      <c r="S570" s="53"/>
      <c r="T570" s="53"/>
      <c r="U570" s="54"/>
      <c r="V570" s="55"/>
      <c r="W570" s="57"/>
      <c r="X570" s="57"/>
      <c r="Y570" s="57"/>
      <c r="Z570" s="57"/>
      <c r="AA570" s="57"/>
      <c r="AB570" s="551"/>
      <c r="AC570" s="536"/>
      <c r="AD570" s="488"/>
      <c r="AE570" s="59"/>
      <c r="AF570" s="59"/>
      <c r="AG570" s="263"/>
      <c r="AH570" s="60"/>
      <c r="AI570" s="55"/>
      <c r="AJ570" s="61"/>
      <c r="AK570" s="62"/>
      <c r="AL570" s="63"/>
      <c r="AM570" s="64"/>
      <c r="AN570" s="65"/>
      <c r="AO570" s="66"/>
    </row>
    <row r="571" spans="1:41" s="22" customFormat="1" ht="42" customHeight="1" x14ac:dyDescent="0.15">
      <c r="A571" s="43"/>
      <c r="B571" s="44"/>
      <c r="C571" s="80"/>
      <c r="D571" s="67"/>
      <c r="E571" s="220"/>
      <c r="F571" s="117"/>
      <c r="G571" s="46"/>
      <c r="H571" s="47"/>
      <c r="I571" s="48"/>
      <c r="J571" s="49"/>
      <c r="K571" s="49"/>
      <c r="L571" s="49"/>
      <c r="M571" s="49"/>
      <c r="N571" s="50"/>
      <c r="O571" s="51"/>
      <c r="P571" s="52"/>
      <c r="Q571" s="53"/>
      <c r="R571" s="53"/>
      <c r="S571" s="53"/>
      <c r="T571" s="53"/>
      <c r="U571" s="54"/>
      <c r="V571" s="55"/>
      <c r="W571" s="57"/>
      <c r="X571" s="57"/>
      <c r="Y571" s="57"/>
      <c r="Z571" s="57"/>
      <c r="AA571" s="57"/>
      <c r="AB571" s="551"/>
      <c r="AC571" s="536"/>
      <c r="AD571" s="488"/>
      <c r="AE571" s="59"/>
      <c r="AF571" s="59"/>
      <c r="AG571" s="263"/>
      <c r="AH571" s="60"/>
      <c r="AI571" s="55"/>
      <c r="AJ571" s="61"/>
      <c r="AK571" s="62"/>
      <c r="AL571" s="63"/>
      <c r="AM571" s="64"/>
      <c r="AN571" s="65"/>
      <c r="AO571" s="66"/>
    </row>
    <row r="572" spans="1:41" s="22" customFormat="1" ht="42" customHeight="1" x14ac:dyDescent="0.15">
      <c r="A572" s="43"/>
      <c r="B572" s="44"/>
      <c r="C572" s="80"/>
      <c r="D572" s="67"/>
      <c r="E572" s="220"/>
      <c r="F572" s="117"/>
      <c r="G572" s="46"/>
      <c r="H572" s="47"/>
      <c r="I572" s="48"/>
      <c r="J572" s="49"/>
      <c r="K572" s="49"/>
      <c r="L572" s="49"/>
      <c r="M572" s="49"/>
      <c r="N572" s="50"/>
      <c r="O572" s="51"/>
      <c r="P572" s="52"/>
      <c r="Q572" s="53"/>
      <c r="R572" s="53"/>
      <c r="S572" s="53"/>
      <c r="T572" s="53"/>
      <c r="U572" s="54"/>
      <c r="V572" s="55"/>
      <c r="W572" s="57"/>
      <c r="X572" s="57"/>
      <c r="Y572" s="57"/>
      <c r="Z572" s="57"/>
      <c r="AA572" s="57"/>
      <c r="AB572" s="551"/>
      <c r="AC572" s="536"/>
      <c r="AD572" s="488"/>
      <c r="AE572" s="59"/>
      <c r="AF572" s="59"/>
      <c r="AG572" s="263"/>
      <c r="AH572" s="60"/>
      <c r="AI572" s="55"/>
      <c r="AJ572" s="61"/>
      <c r="AK572" s="62"/>
      <c r="AL572" s="63"/>
      <c r="AM572" s="64"/>
      <c r="AN572" s="65"/>
      <c r="AO572" s="66"/>
    </row>
    <row r="573" spans="1:41" s="22" customFormat="1" ht="48.75" customHeight="1" x14ac:dyDescent="0.15">
      <c r="A573" s="43"/>
      <c r="B573" s="44"/>
      <c r="C573" s="80"/>
      <c r="D573" s="67"/>
      <c r="E573" s="220"/>
      <c r="F573" s="117"/>
      <c r="G573" s="46"/>
      <c r="H573" s="47"/>
      <c r="I573" s="48"/>
      <c r="J573" s="49"/>
      <c r="K573" s="49"/>
      <c r="L573" s="49"/>
      <c r="M573" s="49"/>
      <c r="N573" s="50"/>
      <c r="O573" s="51"/>
      <c r="P573" s="52"/>
      <c r="Q573" s="53"/>
      <c r="R573" s="53"/>
      <c r="S573" s="53"/>
      <c r="T573" s="53"/>
      <c r="U573" s="54"/>
      <c r="V573" s="55"/>
      <c r="W573" s="57"/>
      <c r="X573" s="57"/>
      <c r="Y573" s="57"/>
      <c r="Z573" s="57"/>
      <c r="AA573" s="57"/>
      <c r="AB573" s="551"/>
      <c r="AC573" s="536"/>
      <c r="AD573" s="488"/>
      <c r="AE573" s="59"/>
      <c r="AF573" s="59"/>
      <c r="AG573" s="263"/>
      <c r="AH573" s="60"/>
      <c r="AI573" s="55"/>
      <c r="AJ573" s="61"/>
      <c r="AK573" s="62"/>
      <c r="AL573" s="63"/>
      <c r="AM573" s="64"/>
      <c r="AN573" s="65"/>
      <c r="AO573" s="66"/>
    </row>
    <row r="574" spans="1:41" s="22" customFormat="1" ht="50.25" customHeight="1" x14ac:dyDescent="0.15">
      <c r="A574" s="43"/>
      <c r="B574" s="44"/>
      <c r="C574" s="80"/>
      <c r="D574" s="67"/>
      <c r="E574" s="220"/>
      <c r="F574" s="117"/>
      <c r="G574" s="46"/>
      <c r="H574" s="47"/>
      <c r="I574" s="48"/>
      <c r="J574" s="49"/>
      <c r="K574" s="49"/>
      <c r="L574" s="49"/>
      <c r="M574" s="49"/>
      <c r="N574" s="50"/>
      <c r="O574" s="51"/>
      <c r="P574" s="52"/>
      <c r="Q574" s="53"/>
      <c r="R574" s="53"/>
      <c r="S574" s="53"/>
      <c r="T574" s="53"/>
      <c r="U574" s="54"/>
      <c r="V574" s="55"/>
      <c r="W574" s="57"/>
      <c r="X574" s="57"/>
      <c r="Y574" s="57"/>
      <c r="Z574" s="57"/>
      <c r="AA574" s="57"/>
      <c r="AB574" s="551"/>
      <c r="AC574" s="536"/>
      <c r="AD574" s="488"/>
      <c r="AE574" s="59"/>
      <c r="AF574" s="59"/>
      <c r="AG574" s="263"/>
      <c r="AH574" s="60"/>
      <c r="AI574" s="55"/>
      <c r="AJ574" s="61"/>
      <c r="AK574" s="62"/>
      <c r="AL574" s="63"/>
      <c r="AM574" s="64"/>
      <c r="AN574" s="65"/>
      <c r="AO574" s="66"/>
    </row>
    <row r="575" spans="1:41" s="22" customFormat="1" ht="48.75" customHeight="1" x14ac:dyDescent="0.15">
      <c r="A575" s="43"/>
      <c r="B575" s="44"/>
      <c r="C575" s="80"/>
      <c r="D575" s="67"/>
      <c r="E575" s="220"/>
      <c r="F575" s="117"/>
      <c r="G575" s="46"/>
      <c r="H575" s="47"/>
      <c r="I575" s="48"/>
      <c r="J575" s="49"/>
      <c r="K575" s="49"/>
      <c r="L575" s="49"/>
      <c r="M575" s="49"/>
      <c r="N575" s="50"/>
      <c r="O575" s="51"/>
      <c r="P575" s="52"/>
      <c r="Q575" s="53"/>
      <c r="R575" s="53"/>
      <c r="S575" s="53"/>
      <c r="T575" s="53"/>
      <c r="U575" s="54"/>
      <c r="V575" s="55"/>
      <c r="W575" s="57"/>
      <c r="X575" s="57"/>
      <c r="Y575" s="57"/>
      <c r="Z575" s="57"/>
      <c r="AA575" s="57"/>
      <c r="AB575" s="551"/>
      <c r="AC575" s="536"/>
      <c r="AD575" s="488"/>
      <c r="AE575" s="59"/>
      <c r="AF575" s="59"/>
      <c r="AG575" s="263"/>
      <c r="AH575" s="60"/>
      <c r="AI575" s="55"/>
      <c r="AJ575" s="61"/>
      <c r="AK575" s="62"/>
      <c r="AL575" s="63"/>
      <c r="AM575" s="64"/>
      <c r="AN575" s="65"/>
      <c r="AO575" s="66"/>
    </row>
    <row r="576" spans="1:41" s="22" customFormat="1" ht="48.75" customHeight="1" x14ac:dyDescent="0.15">
      <c r="A576" s="43"/>
      <c r="B576" s="44"/>
      <c r="C576" s="80"/>
      <c r="D576" s="67"/>
      <c r="E576" s="220"/>
      <c r="F576" s="117"/>
      <c r="G576" s="46"/>
      <c r="H576" s="47"/>
      <c r="I576" s="48"/>
      <c r="J576" s="49"/>
      <c r="K576" s="49"/>
      <c r="L576" s="49"/>
      <c r="M576" s="49"/>
      <c r="N576" s="50"/>
      <c r="O576" s="51"/>
      <c r="P576" s="52"/>
      <c r="Q576" s="53"/>
      <c r="R576" s="53"/>
      <c r="S576" s="53"/>
      <c r="T576" s="53"/>
      <c r="U576" s="54"/>
      <c r="V576" s="55"/>
      <c r="W576" s="57"/>
      <c r="X576" s="57"/>
      <c r="Y576" s="57"/>
      <c r="Z576" s="57"/>
      <c r="AA576" s="57"/>
      <c r="AB576" s="551"/>
      <c r="AC576" s="536"/>
      <c r="AD576" s="488"/>
      <c r="AE576" s="59"/>
      <c r="AF576" s="59"/>
      <c r="AG576" s="263"/>
      <c r="AH576" s="60"/>
      <c r="AI576" s="55"/>
      <c r="AJ576" s="61"/>
      <c r="AK576" s="62"/>
      <c r="AL576" s="63"/>
      <c r="AM576" s="64"/>
      <c r="AN576" s="65"/>
      <c r="AO576" s="66"/>
    </row>
    <row r="577" spans="1:41" s="22" customFormat="1" ht="50.25" customHeight="1" x14ac:dyDescent="0.15">
      <c r="A577" s="43"/>
      <c r="B577" s="44"/>
      <c r="C577" s="80"/>
      <c r="D577" s="67"/>
      <c r="E577" s="220"/>
      <c r="F577" s="117"/>
      <c r="G577" s="46"/>
      <c r="H577" s="47"/>
      <c r="I577" s="48"/>
      <c r="J577" s="49"/>
      <c r="K577" s="49"/>
      <c r="L577" s="49"/>
      <c r="M577" s="49"/>
      <c r="N577" s="50"/>
      <c r="O577" s="51"/>
      <c r="P577" s="52"/>
      <c r="Q577" s="53"/>
      <c r="R577" s="53"/>
      <c r="S577" s="53"/>
      <c r="T577" s="53"/>
      <c r="U577" s="54"/>
      <c r="V577" s="55"/>
      <c r="W577" s="57"/>
      <c r="X577" s="57"/>
      <c r="Y577" s="57"/>
      <c r="Z577" s="57"/>
      <c r="AA577" s="57"/>
      <c r="AB577" s="551"/>
      <c r="AC577" s="536"/>
      <c r="AD577" s="488"/>
      <c r="AE577" s="59"/>
      <c r="AF577" s="59"/>
      <c r="AG577" s="263"/>
      <c r="AH577" s="60"/>
      <c r="AI577" s="55"/>
      <c r="AJ577" s="61"/>
      <c r="AK577" s="62"/>
      <c r="AL577" s="63"/>
      <c r="AM577" s="64"/>
      <c r="AN577" s="65"/>
      <c r="AO577" s="66"/>
    </row>
    <row r="578" spans="1:41" s="22" customFormat="1" ht="51" customHeight="1" x14ac:dyDescent="0.15">
      <c r="A578" s="43"/>
      <c r="B578" s="44"/>
      <c r="C578" s="80"/>
      <c r="D578" s="67"/>
      <c r="E578" s="220"/>
      <c r="F578" s="117"/>
      <c r="G578" s="46"/>
      <c r="H578" s="47"/>
      <c r="I578" s="48"/>
      <c r="J578" s="49"/>
      <c r="K578" s="49"/>
      <c r="L578" s="49"/>
      <c r="M578" s="49"/>
      <c r="N578" s="50"/>
      <c r="O578" s="51"/>
      <c r="P578" s="52"/>
      <c r="Q578" s="53"/>
      <c r="R578" s="53"/>
      <c r="S578" s="53"/>
      <c r="T578" s="53"/>
      <c r="U578" s="54"/>
      <c r="V578" s="55"/>
      <c r="W578" s="57"/>
      <c r="X578" s="57"/>
      <c r="Y578" s="57"/>
      <c r="Z578" s="57"/>
      <c r="AA578" s="57"/>
      <c r="AB578" s="551"/>
      <c r="AC578" s="536"/>
      <c r="AD578" s="488"/>
      <c r="AE578" s="59"/>
      <c r="AF578" s="59"/>
      <c r="AG578" s="263"/>
      <c r="AH578" s="60"/>
      <c r="AI578" s="55"/>
      <c r="AJ578" s="61"/>
      <c r="AK578" s="62"/>
      <c r="AL578" s="63"/>
      <c r="AM578" s="64"/>
      <c r="AN578" s="65"/>
      <c r="AO578" s="66"/>
    </row>
    <row r="579" spans="1:41" s="22" customFormat="1" ht="50.25" customHeight="1" x14ac:dyDescent="0.15">
      <c r="A579" s="43"/>
      <c r="B579" s="44"/>
      <c r="C579" s="80"/>
      <c r="D579" s="67"/>
      <c r="E579" s="220"/>
      <c r="F579" s="117"/>
      <c r="G579" s="46"/>
      <c r="H579" s="47"/>
      <c r="I579" s="48"/>
      <c r="J579" s="49"/>
      <c r="K579" s="49"/>
      <c r="L579" s="49"/>
      <c r="M579" s="49"/>
      <c r="N579" s="50"/>
      <c r="O579" s="51"/>
      <c r="P579" s="52"/>
      <c r="Q579" s="53"/>
      <c r="R579" s="53"/>
      <c r="S579" s="53"/>
      <c r="T579" s="53"/>
      <c r="U579" s="54"/>
      <c r="V579" s="55"/>
      <c r="W579" s="57"/>
      <c r="X579" s="57"/>
      <c r="Y579" s="57"/>
      <c r="Z579" s="57"/>
      <c r="AA579" s="57"/>
      <c r="AB579" s="551"/>
      <c r="AC579" s="536"/>
      <c r="AD579" s="488"/>
      <c r="AE579" s="59"/>
      <c r="AF579" s="59"/>
      <c r="AG579" s="263"/>
      <c r="AH579" s="60"/>
      <c r="AI579" s="55"/>
      <c r="AJ579" s="61"/>
      <c r="AK579" s="62"/>
      <c r="AL579" s="63"/>
      <c r="AM579" s="64"/>
      <c r="AN579" s="65"/>
      <c r="AO579" s="66"/>
    </row>
    <row r="580" spans="1:41" s="22" customFormat="1" ht="42" customHeight="1" x14ac:dyDescent="0.15">
      <c r="A580" s="43"/>
      <c r="B580" s="44"/>
      <c r="C580" s="80"/>
      <c r="D580" s="67"/>
      <c r="E580" s="220"/>
      <c r="F580" s="117"/>
      <c r="G580" s="46"/>
      <c r="H580" s="47"/>
      <c r="I580" s="48"/>
      <c r="J580" s="49"/>
      <c r="K580" s="49"/>
      <c r="L580" s="49"/>
      <c r="M580" s="49"/>
      <c r="N580" s="50"/>
      <c r="O580" s="51"/>
      <c r="P580" s="52"/>
      <c r="Q580" s="53"/>
      <c r="R580" s="53"/>
      <c r="S580" s="53"/>
      <c r="T580" s="53"/>
      <c r="U580" s="54"/>
      <c r="V580" s="55"/>
      <c r="W580" s="57"/>
      <c r="X580" s="57"/>
      <c r="Y580" s="57"/>
      <c r="Z580" s="57"/>
      <c r="AA580" s="57"/>
      <c r="AB580" s="551"/>
      <c r="AC580" s="536"/>
      <c r="AD580" s="488"/>
      <c r="AE580" s="59"/>
      <c r="AF580" s="59"/>
      <c r="AG580" s="263"/>
      <c r="AH580" s="60"/>
      <c r="AI580" s="55"/>
      <c r="AJ580" s="61"/>
      <c r="AK580" s="62"/>
      <c r="AL580" s="63"/>
      <c r="AM580" s="64"/>
      <c r="AN580" s="65"/>
      <c r="AO580" s="66"/>
    </row>
    <row r="581" spans="1:41" s="22" customFormat="1" ht="42" customHeight="1" x14ac:dyDescent="0.15">
      <c r="A581" s="43"/>
      <c r="B581" s="44"/>
      <c r="C581" s="80"/>
      <c r="D581" s="67"/>
      <c r="E581" s="220"/>
      <c r="F581" s="117"/>
      <c r="G581" s="46"/>
      <c r="H581" s="47"/>
      <c r="I581" s="48"/>
      <c r="J581" s="49"/>
      <c r="K581" s="49"/>
      <c r="L581" s="49"/>
      <c r="M581" s="49"/>
      <c r="N581" s="50"/>
      <c r="O581" s="51"/>
      <c r="P581" s="52"/>
      <c r="Q581" s="53"/>
      <c r="R581" s="53"/>
      <c r="S581" s="53"/>
      <c r="T581" s="53"/>
      <c r="U581" s="54"/>
      <c r="V581" s="55"/>
      <c r="W581" s="57"/>
      <c r="X581" s="57"/>
      <c r="Y581" s="57"/>
      <c r="Z581" s="57"/>
      <c r="AA581" s="57"/>
      <c r="AB581" s="551"/>
      <c r="AC581" s="536"/>
      <c r="AD581" s="488"/>
      <c r="AE581" s="59"/>
      <c r="AF581" s="59"/>
      <c r="AG581" s="263"/>
      <c r="AH581" s="60"/>
      <c r="AI581" s="55"/>
      <c r="AJ581" s="61"/>
      <c r="AK581" s="62"/>
      <c r="AL581" s="63"/>
      <c r="AM581" s="64"/>
      <c r="AN581" s="65"/>
      <c r="AO581" s="66"/>
    </row>
    <row r="582" spans="1:41" s="22" customFormat="1" ht="42" customHeight="1" x14ac:dyDescent="0.15">
      <c r="A582" s="43"/>
      <c r="B582" s="44"/>
      <c r="C582" s="80"/>
      <c r="D582" s="67"/>
      <c r="E582" s="220"/>
      <c r="F582" s="117"/>
      <c r="G582" s="46"/>
      <c r="H582" s="47"/>
      <c r="I582" s="48"/>
      <c r="J582" s="49"/>
      <c r="K582" s="49"/>
      <c r="L582" s="49"/>
      <c r="M582" s="49"/>
      <c r="N582" s="50"/>
      <c r="O582" s="51"/>
      <c r="P582" s="52"/>
      <c r="Q582" s="53"/>
      <c r="R582" s="53"/>
      <c r="S582" s="53"/>
      <c r="T582" s="53"/>
      <c r="U582" s="54"/>
      <c r="V582" s="55"/>
      <c r="W582" s="57"/>
      <c r="X582" s="57"/>
      <c r="Y582" s="57"/>
      <c r="Z582" s="57"/>
      <c r="AA582" s="57"/>
      <c r="AB582" s="551"/>
      <c r="AC582" s="536"/>
      <c r="AD582" s="488"/>
      <c r="AE582" s="59"/>
      <c r="AF582" s="59"/>
      <c r="AG582" s="263"/>
      <c r="AH582" s="60"/>
      <c r="AI582" s="55"/>
      <c r="AJ582" s="61"/>
      <c r="AK582" s="62"/>
      <c r="AL582" s="63"/>
      <c r="AM582" s="64"/>
      <c r="AN582" s="65"/>
      <c r="AO582" s="66"/>
    </row>
    <row r="583" spans="1:41" s="22" customFormat="1" ht="48.75" customHeight="1" x14ac:dyDescent="0.15">
      <c r="A583" s="43"/>
      <c r="B583" s="44"/>
      <c r="C583" s="80"/>
      <c r="D583" s="67"/>
      <c r="E583" s="220"/>
      <c r="F583" s="117"/>
      <c r="G583" s="46"/>
      <c r="H583" s="47"/>
      <c r="I583" s="48"/>
      <c r="J583" s="49"/>
      <c r="K583" s="49"/>
      <c r="L583" s="49"/>
      <c r="M583" s="49"/>
      <c r="N583" s="50"/>
      <c r="O583" s="51"/>
      <c r="P583" s="52"/>
      <c r="Q583" s="53"/>
      <c r="R583" s="53"/>
      <c r="S583" s="53"/>
      <c r="T583" s="53"/>
      <c r="U583" s="54"/>
      <c r="V583" s="55"/>
      <c r="W583" s="57"/>
      <c r="X583" s="57"/>
      <c r="Y583" s="57"/>
      <c r="Z583" s="57"/>
      <c r="AA583" s="57"/>
      <c r="AB583" s="551"/>
      <c r="AC583" s="536"/>
      <c r="AD583" s="488"/>
      <c r="AE583" s="59"/>
      <c r="AF583" s="59"/>
      <c r="AG583" s="263"/>
      <c r="AH583" s="60"/>
      <c r="AI583" s="55"/>
      <c r="AJ583" s="61"/>
      <c r="AK583" s="62"/>
      <c r="AL583" s="63"/>
      <c r="AM583" s="64"/>
      <c r="AN583" s="65"/>
      <c r="AO583" s="66"/>
    </row>
    <row r="584" spans="1:41" s="22" customFormat="1" ht="42" customHeight="1" x14ac:dyDescent="0.15">
      <c r="A584" s="43"/>
      <c r="B584" s="44"/>
      <c r="C584" s="80"/>
      <c r="D584" s="67"/>
      <c r="E584" s="220"/>
      <c r="F584" s="117"/>
      <c r="G584" s="46"/>
      <c r="H584" s="47"/>
      <c r="I584" s="48"/>
      <c r="J584" s="49"/>
      <c r="K584" s="49"/>
      <c r="L584" s="49"/>
      <c r="M584" s="49"/>
      <c r="N584" s="50"/>
      <c r="O584" s="51"/>
      <c r="P584" s="52"/>
      <c r="Q584" s="53"/>
      <c r="R584" s="53"/>
      <c r="S584" s="53"/>
      <c r="T584" s="53"/>
      <c r="U584" s="54"/>
      <c r="V584" s="55"/>
      <c r="W584" s="57"/>
      <c r="X584" s="57"/>
      <c r="Y584" s="57"/>
      <c r="Z584" s="57"/>
      <c r="AA584" s="57"/>
      <c r="AB584" s="551"/>
      <c r="AC584" s="536"/>
      <c r="AD584" s="488"/>
      <c r="AE584" s="59"/>
      <c r="AF584" s="59"/>
      <c r="AG584" s="263"/>
      <c r="AH584" s="60"/>
      <c r="AI584" s="55"/>
      <c r="AJ584" s="61"/>
      <c r="AK584" s="62"/>
      <c r="AL584" s="63"/>
      <c r="AM584" s="64"/>
      <c r="AN584" s="65"/>
      <c r="AO584" s="66"/>
    </row>
    <row r="585" spans="1:41" s="22" customFormat="1" ht="42" customHeight="1" x14ac:dyDescent="0.15">
      <c r="A585" s="43"/>
      <c r="B585" s="44"/>
      <c r="C585" s="80"/>
      <c r="D585" s="67"/>
      <c r="E585" s="220"/>
      <c r="F585" s="117"/>
      <c r="G585" s="46"/>
      <c r="H585" s="47"/>
      <c r="I585" s="48"/>
      <c r="J585" s="49"/>
      <c r="K585" s="49"/>
      <c r="L585" s="49"/>
      <c r="M585" s="49"/>
      <c r="N585" s="50"/>
      <c r="O585" s="51"/>
      <c r="P585" s="52"/>
      <c r="Q585" s="53"/>
      <c r="R585" s="53"/>
      <c r="S585" s="53"/>
      <c r="T585" s="53"/>
      <c r="U585" s="54"/>
      <c r="V585" s="55"/>
      <c r="W585" s="57"/>
      <c r="X585" s="57"/>
      <c r="Y585" s="57"/>
      <c r="Z585" s="57"/>
      <c r="AA585" s="57"/>
      <c r="AB585" s="551"/>
      <c r="AC585" s="536"/>
      <c r="AD585" s="488"/>
      <c r="AE585" s="59"/>
      <c r="AF585" s="59"/>
      <c r="AG585" s="263"/>
      <c r="AH585" s="60"/>
      <c r="AI585" s="55"/>
      <c r="AJ585" s="61"/>
      <c r="AK585" s="62"/>
      <c r="AL585" s="63"/>
      <c r="AM585" s="64"/>
      <c r="AN585" s="65"/>
      <c r="AO585" s="66"/>
    </row>
    <row r="586" spans="1:41" s="22" customFormat="1" ht="48.75" customHeight="1" x14ac:dyDescent="0.15">
      <c r="A586" s="43"/>
      <c r="B586" s="44"/>
      <c r="C586" s="80"/>
      <c r="D586" s="67"/>
      <c r="E586" s="220"/>
      <c r="F586" s="117"/>
      <c r="G586" s="46"/>
      <c r="H586" s="47"/>
      <c r="I586" s="48"/>
      <c r="J586" s="49"/>
      <c r="K586" s="49"/>
      <c r="L586" s="49"/>
      <c r="M586" s="49"/>
      <c r="N586" s="50"/>
      <c r="O586" s="51"/>
      <c r="P586" s="52"/>
      <c r="Q586" s="53"/>
      <c r="R586" s="53"/>
      <c r="S586" s="53"/>
      <c r="T586" s="53"/>
      <c r="U586" s="54"/>
      <c r="V586" s="55"/>
      <c r="W586" s="57"/>
      <c r="X586" s="57"/>
      <c r="Y586" s="57"/>
      <c r="Z586" s="57"/>
      <c r="AA586" s="57"/>
      <c r="AB586" s="551"/>
      <c r="AC586" s="536"/>
      <c r="AD586" s="488"/>
      <c r="AE586" s="59"/>
      <c r="AF586" s="59"/>
      <c r="AG586" s="263"/>
      <c r="AH586" s="60"/>
      <c r="AI586" s="55"/>
      <c r="AJ586" s="61"/>
      <c r="AK586" s="62"/>
      <c r="AL586" s="63"/>
      <c r="AM586" s="64"/>
      <c r="AN586" s="65"/>
      <c r="AO586" s="66"/>
    </row>
    <row r="587" spans="1:41" s="22" customFormat="1" ht="42" customHeight="1" x14ac:dyDescent="0.15">
      <c r="A587" s="43"/>
      <c r="B587" s="44"/>
      <c r="C587" s="80"/>
      <c r="D587" s="67"/>
      <c r="E587" s="220"/>
      <c r="F587" s="117"/>
      <c r="G587" s="46"/>
      <c r="H587" s="47"/>
      <c r="I587" s="48"/>
      <c r="J587" s="49"/>
      <c r="K587" s="49"/>
      <c r="L587" s="49"/>
      <c r="M587" s="49"/>
      <c r="N587" s="50"/>
      <c r="O587" s="51"/>
      <c r="P587" s="52"/>
      <c r="Q587" s="53"/>
      <c r="R587" s="53"/>
      <c r="S587" s="53"/>
      <c r="T587" s="53"/>
      <c r="U587" s="54"/>
      <c r="V587" s="55"/>
      <c r="W587" s="57"/>
      <c r="X587" s="57"/>
      <c r="Y587" s="57"/>
      <c r="Z587" s="57"/>
      <c r="AA587" s="57"/>
      <c r="AB587" s="551"/>
      <c r="AC587" s="536"/>
      <c r="AD587" s="488"/>
      <c r="AE587" s="59"/>
      <c r="AF587" s="59"/>
      <c r="AG587" s="263"/>
      <c r="AH587" s="60"/>
      <c r="AI587" s="55"/>
      <c r="AJ587" s="61"/>
      <c r="AK587" s="62"/>
      <c r="AL587" s="63"/>
      <c r="AM587" s="64"/>
      <c r="AN587" s="65"/>
      <c r="AO587" s="66"/>
    </row>
    <row r="588" spans="1:41" s="22" customFormat="1" ht="42" customHeight="1" x14ac:dyDescent="0.15">
      <c r="A588" s="43"/>
      <c r="B588" s="44"/>
      <c r="C588" s="80"/>
      <c r="D588" s="67"/>
      <c r="E588" s="220"/>
      <c r="F588" s="117"/>
      <c r="G588" s="46"/>
      <c r="H588" s="47"/>
      <c r="I588" s="48"/>
      <c r="J588" s="49"/>
      <c r="K588" s="49"/>
      <c r="L588" s="49"/>
      <c r="M588" s="49"/>
      <c r="N588" s="50"/>
      <c r="O588" s="51"/>
      <c r="P588" s="52"/>
      <c r="Q588" s="53"/>
      <c r="R588" s="53"/>
      <c r="S588" s="53"/>
      <c r="T588" s="53"/>
      <c r="U588" s="54"/>
      <c r="V588" s="55"/>
      <c r="W588" s="57"/>
      <c r="X588" s="57"/>
      <c r="Y588" s="57"/>
      <c r="Z588" s="57"/>
      <c r="AA588" s="57"/>
      <c r="AB588" s="551"/>
      <c r="AC588" s="536"/>
      <c r="AD588" s="488"/>
      <c r="AE588" s="59"/>
      <c r="AF588" s="59"/>
      <c r="AG588" s="263"/>
      <c r="AH588" s="60"/>
      <c r="AI588" s="55"/>
      <c r="AJ588" s="61"/>
      <c r="AK588" s="62"/>
      <c r="AL588" s="63"/>
      <c r="AM588" s="64"/>
      <c r="AN588" s="65"/>
      <c r="AO588" s="66"/>
    </row>
    <row r="589" spans="1:41" s="22" customFormat="1" ht="42" customHeight="1" x14ac:dyDescent="0.15">
      <c r="A589" s="43"/>
      <c r="B589" s="44"/>
      <c r="C589" s="80"/>
      <c r="D589" s="67"/>
      <c r="E589" s="220"/>
      <c r="F589" s="117"/>
      <c r="G589" s="46"/>
      <c r="H589" s="47"/>
      <c r="I589" s="48"/>
      <c r="J589" s="49"/>
      <c r="K589" s="49"/>
      <c r="L589" s="49"/>
      <c r="M589" s="49"/>
      <c r="N589" s="50"/>
      <c r="O589" s="51"/>
      <c r="P589" s="52"/>
      <c r="Q589" s="53"/>
      <c r="R589" s="53"/>
      <c r="S589" s="53"/>
      <c r="T589" s="53"/>
      <c r="U589" s="54"/>
      <c r="V589" s="55"/>
      <c r="W589" s="57"/>
      <c r="X589" s="57"/>
      <c r="Y589" s="57"/>
      <c r="Z589" s="57"/>
      <c r="AA589" s="57"/>
      <c r="AB589" s="551"/>
      <c r="AC589" s="536"/>
      <c r="AD589" s="488"/>
      <c r="AE589" s="59"/>
      <c r="AF589" s="59"/>
      <c r="AG589" s="263"/>
      <c r="AH589" s="60"/>
      <c r="AI589" s="55"/>
      <c r="AJ589" s="61"/>
      <c r="AK589" s="62"/>
      <c r="AL589" s="63"/>
      <c r="AM589" s="64"/>
      <c r="AN589" s="65"/>
      <c r="AO589" s="66"/>
    </row>
    <row r="590" spans="1:41" s="22" customFormat="1" ht="42" customHeight="1" x14ac:dyDescent="0.15">
      <c r="A590" s="43"/>
      <c r="B590" s="44"/>
      <c r="C590" s="80"/>
      <c r="D590" s="67"/>
      <c r="E590" s="220"/>
      <c r="F590" s="117"/>
      <c r="G590" s="46"/>
      <c r="H590" s="47"/>
      <c r="I590" s="48"/>
      <c r="J590" s="49"/>
      <c r="K590" s="49"/>
      <c r="L590" s="49"/>
      <c r="M590" s="49"/>
      <c r="N590" s="50"/>
      <c r="O590" s="51"/>
      <c r="P590" s="52"/>
      <c r="Q590" s="53"/>
      <c r="R590" s="53"/>
      <c r="S590" s="53"/>
      <c r="T590" s="53"/>
      <c r="U590" s="54"/>
      <c r="V590" s="55"/>
      <c r="W590" s="57"/>
      <c r="X590" s="57"/>
      <c r="Y590" s="57"/>
      <c r="Z590" s="57"/>
      <c r="AA590" s="57"/>
      <c r="AB590" s="551"/>
      <c r="AC590" s="536"/>
      <c r="AD590" s="488"/>
      <c r="AE590" s="59"/>
      <c r="AF590" s="59"/>
      <c r="AG590" s="263"/>
      <c r="AH590" s="60"/>
      <c r="AI590" s="55"/>
      <c r="AJ590" s="61"/>
      <c r="AK590" s="62"/>
      <c r="AL590" s="63"/>
      <c r="AM590" s="64"/>
      <c r="AN590" s="65"/>
      <c r="AO590" s="66"/>
    </row>
    <row r="591" spans="1:41" s="22" customFormat="1" ht="42" customHeight="1" x14ac:dyDescent="0.15">
      <c r="A591" s="43"/>
      <c r="B591" s="44"/>
      <c r="C591" s="80"/>
      <c r="D591" s="67"/>
      <c r="E591" s="220"/>
      <c r="F591" s="117"/>
      <c r="G591" s="46"/>
      <c r="H591" s="47"/>
      <c r="I591" s="48"/>
      <c r="J591" s="49"/>
      <c r="K591" s="49"/>
      <c r="L591" s="49"/>
      <c r="M591" s="49"/>
      <c r="N591" s="50"/>
      <c r="O591" s="51"/>
      <c r="P591" s="52"/>
      <c r="Q591" s="53"/>
      <c r="R591" s="53"/>
      <c r="S591" s="53"/>
      <c r="T591" s="53"/>
      <c r="U591" s="54"/>
      <c r="V591" s="55"/>
      <c r="W591" s="57"/>
      <c r="X591" s="57"/>
      <c r="Y591" s="57"/>
      <c r="Z591" s="57"/>
      <c r="AA591" s="57"/>
      <c r="AB591" s="551"/>
      <c r="AC591" s="536"/>
      <c r="AD591" s="488"/>
      <c r="AE591" s="59"/>
      <c r="AF591" s="59"/>
      <c r="AG591" s="263"/>
      <c r="AH591" s="60"/>
      <c r="AI591" s="55"/>
      <c r="AJ591" s="61"/>
      <c r="AK591" s="62"/>
      <c r="AL591" s="63"/>
      <c r="AM591" s="64"/>
      <c r="AN591" s="65"/>
      <c r="AO591" s="66"/>
    </row>
    <row r="592" spans="1:41" s="22" customFormat="1" ht="42" customHeight="1" x14ac:dyDescent="0.15">
      <c r="A592" s="43"/>
      <c r="B592" s="44"/>
      <c r="C592" s="80"/>
      <c r="D592" s="67"/>
      <c r="E592" s="220"/>
      <c r="F592" s="117"/>
      <c r="G592" s="46"/>
      <c r="H592" s="47"/>
      <c r="I592" s="48"/>
      <c r="J592" s="49"/>
      <c r="K592" s="49"/>
      <c r="L592" s="49"/>
      <c r="M592" s="49"/>
      <c r="N592" s="50"/>
      <c r="O592" s="51"/>
      <c r="P592" s="52"/>
      <c r="Q592" s="53"/>
      <c r="R592" s="53"/>
      <c r="S592" s="53"/>
      <c r="T592" s="53"/>
      <c r="U592" s="54"/>
      <c r="V592" s="55"/>
      <c r="W592" s="57"/>
      <c r="X592" s="57"/>
      <c r="Y592" s="57"/>
      <c r="Z592" s="57"/>
      <c r="AA592" s="57"/>
      <c r="AB592" s="551"/>
      <c r="AC592" s="536"/>
      <c r="AD592" s="488"/>
      <c r="AE592" s="59"/>
      <c r="AF592" s="59"/>
      <c r="AG592" s="263"/>
      <c r="AH592" s="60"/>
      <c r="AI592" s="55"/>
      <c r="AJ592" s="61"/>
      <c r="AK592" s="62"/>
      <c r="AL592" s="63"/>
      <c r="AM592" s="64"/>
      <c r="AN592" s="65"/>
      <c r="AO592" s="66"/>
    </row>
    <row r="593" spans="1:41" s="22" customFormat="1" ht="42" customHeight="1" x14ac:dyDescent="0.15">
      <c r="A593" s="43"/>
      <c r="B593" s="44"/>
      <c r="C593" s="80"/>
      <c r="D593" s="67"/>
      <c r="E593" s="220"/>
      <c r="F593" s="117"/>
      <c r="G593" s="46"/>
      <c r="H593" s="47"/>
      <c r="I593" s="48"/>
      <c r="J593" s="49"/>
      <c r="K593" s="49"/>
      <c r="L593" s="49"/>
      <c r="M593" s="49"/>
      <c r="N593" s="50"/>
      <c r="O593" s="51"/>
      <c r="P593" s="52"/>
      <c r="Q593" s="53"/>
      <c r="R593" s="53"/>
      <c r="S593" s="53"/>
      <c r="T593" s="53"/>
      <c r="U593" s="54"/>
      <c r="V593" s="55"/>
      <c r="W593" s="57"/>
      <c r="X593" s="57"/>
      <c r="Y593" s="57"/>
      <c r="Z593" s="57"/>
      <c r="AA593" s="57"/>
      <c r="AB593" s="551"/>
      <c r="AC593" s="536"/>
      <c r="AD593" s="488"/>
      <c r="AE593" s="59"/>
      <c r="AF593" s="59"/>
      <c r="AG593" s="263"/>
      <c r="AH593" s="60"/>
      <c r="AI593" s="55"/>
      <c r="AJ593" s="61"/>
      <c r="AK593" s="62"/>
      <c r="AL593" s="63"/>
      <c r="AM593" s="64"/>
      <c r="AN593" s="65"/>
      <c r="AO593" s="66"/>
    </row>
    <row r="594" spans="1:41" s="22" customFormat="1" ht="45.75" customHeight="1" x14ac:dyDescent="0.15">
      <c r="A594" s="43"/>
      <c r="B594" s="44"/>
      <c r="C594" s="80"/>
      <c r="D594" s="67"/>
      <c r="E594" s="220"/>
      <c r="F594" s="117"/>
      <c r="G594" s="46"/>
      <c r="H594" s="47"/>
      <c r="I594" s="48"/>
      <c r="J594" s="49"/>
      <c r="K594" s="49"/>
      <c r="L594" s="49"/>
      <c r="M594" s="49"/>
      <c r="N594" s="50"/>
      <c r="O594" s="51"/>
      <c r="P594" s="52"/>
      <c r="Q594" s="53"/>
      <c r="R594" s="53"/>
      <c r="S594" s="53"/>
      <c r="T594" s="53"/>
      <c r="U594" s="54"/>
      <c r="V594" s="55"/>
      <c r="W594" s="57"/>
      <c r="X594" s="57"/>
      <c r="Y594" s="57"/>
      <c r="Z594" s="57"/>
      <c r="AA594" s="57"/>
      <c r="AB594" s="551"/>
      <c r="AC594" s="536"/>
      <c r="AD594" s="488"/>
      <c r="AE594" s="59"/>
      <c r="AF594" s="59"/>
      <c r="AG594" s="263"/>
      <c r="AH594" s="60"/>
      <c r="AI594" s="55"/>
      <c r="AJ594" s="61"/>
      <c r="AK594" s="62"/>
      <c r="AL594" s="63"/>
      <c r="AM594" s="64"/>
      <c r="AN594" s="65"/>
      <c r="AO594" s="66"/>
    </row>
    <row r="595" spans="1:41" s="22" customFormat="1" ht="51.75" customHeight="1" x14ac:dyDescent="0.15">
      <c r="A595" s="43"/>
      <c r="B595" s="44"/>
      <c r="C595" s="80"/>
      <c r="D595" s="67"/>
      <c r="E595" s="220"/>
      <c r="F595" s="117"/>
      <c r="G595" s="46"/>
      <c r="H595" s="47"/>
      <c r="I595" s="48"/>
      <c r="J595" s="49"/>
      <c r="K595" s="49"/>
      <c r="L595" s="49"/>
      <c r="M595" s="49"/>
      <c r="N595" s="50"/>
      <c r="O595" s="51"/>
      <c r="P595" s="52"/>
      <c r="Q595" s="53"/>
      <c r="R595" s="53"/>
      <c r="S595" s="53"/>
      <c r="T595" s="53"/>
      <c r="U595" s="54"/>
      <c r="V595" s="55"/>
      <c r="W595" s="57"/>
      <c r="X595" s="57"/>
      <c r="Y595" s="57"/>
      <c r="Z595" s="57"/>
      <c r="AA595" s="57"/>
      <c r="AB595" s="551"/>
      <c r="AC595" s="536"/>
      <c r="AD595" s="488"/>
      <c r="AE595" s="59"/>
      <c r="AF595" s="59"/>
      <c r="AG595" s="263"/>
      <c r="AH595" s="60"/>
      <c r="AI595" s="55"/>
      <c r="AJ595" s="61"/>
      <c r="AK595" s="62"/>
      <c r="AL595" s="63"/>
      <c r="AM595" s="64"/>
      <c r="AN595" s="65"/>
      <c r="AO595" s="66"/>
    </row>
    <row r="596" spans="1:41" s="22" customFormat="1" ht="42" customHeight="1" x14ac:dyDescent="0.15">
      <c r="A596" s="43"/>
      <c r="B596" s="44"/>
      <c r="C596" s="80"/>
      <c r="D596" s="67"/>
      <c r="E596" s="220"/>
      <c r="F596" s="117"/>
      <c r="G596" s="46"/>
      <c r="H596" s="47"/>
      <c r="I596" s="48"/>
      <c r="J596" s="49"/>
      <c r="K596" s="49"/>
      <c r="L596" s="49"/>
      <c r="M596" s="49"/>
      <c r="N596" s="50"/>
      <c r="O596" s="51"/>
      <c r="P596" s="52"/>
      <c r="Q596" s="53"/>
      <c r="R596" s="53"/>
      <c r="S596" s="53"/>
      <c r="T596" s="53"/>
      <c r="U596" s="54"/>
      <c r="V596" s="55"/>
      <c r="W596" s="57"/>
      <c r="X596" s="57"/>
      <c r="Y596" s="57"/>
      <c r="Z596" s="57"/>
      <c r="AA596" s="57"/>
      <c r="AB596" s="551"/>
      <c r="AC596" s="536"/>
      <c r="AD596" s="488"/>
      <c r="AE596" s="59"/>
      <c r="AF596" s="59"/>
      <c r="AG596" s="263"/>
      <c r="AH596" s="60"/>
      <c r="AI596" s="55"/>
      <c r="AJ596" s="61"/>
      <c r="AK596" s="62"/>
      <c r="AL596" s="63"/>
      <c r="AM596" s="64"/>
      <c r="AN596" s="65"/>
      <c r="AO596" s="66"/>
    </row>
    <row r="597" spans="1:41" s="22" customFormat="1" ht="24.95" customHeight="1" x14ac:dyDescent="0.15">
      <c r="A597" s="43"/>
      <c r="B597" s="44"/>
      <c r="C597" s="80"/>
      <c r="D597" s="67"/>
      <c r="E597" s="220"/>
      <c r="F597" s="117"/>
      <c r="G597" s="46"/>
      <c r="H597" s="47"/>
      <c r="I597" s="48"/>
      <c r="J597" s="49"/>
      <c r="K597" s="49"/>
      <c r="L597" s="49"/>
      <c r="M597" s="49"/>
      <c r="N597" s="50"/>
      <c r="O597" s="51"/>
      <c r="P597" s="52"/>
      <c r="Q597" s="53"/>
      <c r="R597" s="53"/>
      <c r="S597" s="53"/>
      <c r="T597" s="53"/>
      <c r="U597" s="54"/>
      <c r="V597" s="55"/>
      <c r="W597" s="57"/>
      <c r="X597" s="57"/>
      <c r="Y597" s="57"/>
      <c r="Z597" s="57"/>
      <c r="AA597" s="57"/>
      <c r="AB597" s="551"/>
      <c r="AC597" s="536"/>
      <c r="AD597" s="488"/>
      <c r="AE597" s="59"/>
      <c r="AF597" s="59"/>
      <c r="AG597" s="263"/>
      <c r="AH597" s="60"/>
      <c r="AI597" s="55"/>
      <c r="AJ597" s="61"/>
      <c r="AK597" s="62"/>
      <c r="AL597" s="63"/>
      <c r="AM597" s="64"/>
      <c r="AN597" s="65"/>
      <c r="AO597" s="66"/>
    </row>
    <row r="598" spans="1:41" s="22" customFormat="1" ht="24.95" customHeight="1" x14ac:dyDescent="0.15">
      <c r="A598" s="43"/>
      <c r="B598" s="44"/>
      <c r="C598" s="80"/>
      <c r="D598" s="67"/>
      <c r="E598" s="220"/>
      <c r="F598" s="117"/>
      <c r="G598" s="46"/>
      <c r="H598" s="47"/>
      <c r="I598" s="48"/>
      <c r="J598" s="49"/>
      <c r="K598" s="49"/>
      <c r="L598" s="49"/>
      <c r="M598" s="49"/>
      <c r="N598" s="50"/>
      <c r="O598" s="51"/>
      <c r="P598" s="52"/>
      <c r="Q598" s="53"/>
      <c r="R598" s="53"/>
      <c r="S598" s="53"/>
      <c r="T598" s="53"/>
      <c r="U598" s="54"/>
      <c r="V598" s="55"/>
      <c r="W598" s="57"/>
      <c r="X598" s="57"/>
      <c r="Y598" s="57"/>
      <c r="Z598" s="57"/>
      <c r="AA598" s="57"/>
      <c r="AB598" s="551"/>
      <c r="AC598" s="536"/>
      <c r="AD598" s="488"/>
      <c r="AE598" s="59"/>
      <c r="AF598" s="59"/>
      <c r="AG598" s="263"/>
      <c r="AH598" s="60"/>
      <c r="AI598" s="55"/>
      <c r="AJ598" s="61"/>
      <c r="AK598" s="62"/>
      <c r="AL598" s="63"/>
      <c r="AM598" s="64"/>
      <c r="AN598" s="65"/>
      <c r="AO598" s="66"/>
    </row>
    <row r="599" spans="1:41" s="22" customFormat="1" ht="42" customHeight="1" x14ac:dyDescent="0.15">
      <c r="A599" s="43"/>
      <c r="B599" s="44"/>
      <c r="C599" s="80"/>
      <c r="D599" s="67"/>
      <c r="E599" s="220"/>
      <c r="F599" s="117"/>
      <c r="G599" s="46"/>
      <c r="H599" s="47"/>
      <c r="I599" s="48"/>
      <c r="J599" s="49"/>
      <c r="K599" s="49"/>
      <c r="L599" s="49"/>
      <c r="M599" s="49"/>
      <c r="N599" s="50"/>
      <c r="O599" s="51"/>
      <c r="P599" s="52"/>
      <c r="Q599" s="53"/>
      <c r="R599" s="53"/>
      <c r="S599" s="53"/>
      <c r="T599" s="53"/>
      <c r="U599" s="54"/>
      <c r="V599" s="55"/>
      <c r="W599" s="57"/>
      <c r="X599" s="57"/>
      <c r="Y599" s="57"/>
      <c r="Z599" s="57"/>
      <c r="AA599" s="57"/>
      <c r="AB599" s="551"/>
      <c r="AC599" s="536"/>
      <c r="AD599" s="488"/>
      <c r="AE599" s="59"/>
      <c r="AF599" s="59"/>
      <c r="AG599" s="263"/>
      <c r="AH599" s="60"/>
      <c r="AI599" s="55"/>
      <c r="AJ599" s="61"/>
      <c r="AK599" s="62"/>
      <c r="AL599" s="63"/>
      <c r="AM599" s="64"/>
      <c r="AN599" s="65"/>
      <c r="AO599" s="66"/>
    </row>
    <row r="600" spans="1:41" s="22" customFormat="1" ht="42" customHeight="1" x14ac:dyDescent="0.15">
      <c r="A600" s="43"/>
      <c r="B600" s="44"/>
      <c r="C600" s="80"/>
      <c r="D600" s="67"/>
      <c r="E600" s="220"/>
      <c r="F600" s="117"/>
      <c r="G600" s="46"/>
      <c r="H600" s="47"/>
      <c r="I600" s="48"/>
      <c r="J600" s="49"/>
      <c r="K600" s="49"/>
      <c r="L600" s="49"/>
      <c r="M600" s="49"/>
      <c r="N600" s="50"/>
      <c r="O600" s="51"/>
      <c r="P600" s="52"/>
      <c r="Q600" s="53"/>
      <c r="R600" s="53"/>
      <c r="S600" s="53"/>
      <c r="T600" s="53"/>
      <c r="U600" s="54"/>
      <c r="V600" s="55"/>
      <c r="W600" s="57"/>
      <c r="X600" s="57"/>
      <c r="Y600" s="57"/>
      <c r="Z600" s="57"/>
      <c r="AA600" s="57"/>
      <c r="AB600" s="551"/>
      <c r="AC600" s="536"/>
      <c r="AD600" s="488"/>
      <c r="AE600" s="59"/>
      <c r="AF600" s="59"/>
      <c r="AG600" s="263"/>
      <c r="AH600" s="60"/>
      <c r="AI600" s="55"/>
      <c r="AJ600" s="61"/>
      <c r="AK600" s="62"/>
      <c r="AL600" s="63"/>
      <c r="AM600" s="64"/>
      <c r="AN600" s="65"/>
      <c r="AO600" s="66"/>
    </row>
    <row r="601" spans="1:41" s="22" customFormat="1" ht="50.25" customHeight="1" x14ac:dyDescent="0.15">
      <c r="A601" s="43"/>
      <c r="B601" s="44"/>
      <c r="C601" s="80"/>
      <c r="D601" s="67"/>
      <c r="E601" s="220"/>
      <c r="F601" s="117"/>
      <c r="G601" s="46"/>
      <c r="H601" s="47"/>
      <c r="I601" s="48"/>
      <c r="J601" s="49"/>
      <c r="K601" s="49"/>
      <c r="L601" s="49"/>
      <c r="M601" s="49"/>
      <c r="N601" s="50"/>
      <c r="O601" s="51"/>
      <c r="P601" s="52"/>
      <c r="Q601" s="53"/>
      <c r="R601" s="53"/>
      <c r="S601" s="53"/>
      <c r="T601" s="53"/>
      <c r="U601" s="54"/>
      <c r="V601" s="55"/>
      <c r="W601" s="57"/>
      <c r="X601" s="57"/>
      <c r="Y601" s="57"/>
      <c r="Z601" s="57"/>
      <c r="AA601" s="57"/>
      <c r="AB601" s="551"/>
      <c r="AC601" s="536"/>
      <c r="AD601" s="488"/>
      <c r="AE601" s="59"/>
      <c r="AF601" s="59"/>
      <c r="AG601" s="263"/>
      <c r="AH601" s="60"/>
      <c r="AI601" s="55"/>
      <c r="AJ601" s="61"/>
      <c r="AK601" s="62"/>
      <c r="AL601" s="63"/>
      <c r="AM601" s="64"/>
      <c r="AN601" s="65"/>
      <c r="AO601" s="66"/>
    </row>
    <row r="602" spans="1:41" s="22" customFormat="1" ht="48.75" customHeight="1" x14ac:dyDescent="0.15">
      <c r="A602" s="43"/>
      <c r="B602" s="44"/>
      <c r="C602" s="80"/>
      <c r="D602" s="67"/>
      <c r="E602" s="220"/>
      <c r="F602" s="117"/>
      <c r="G602" s="46"/>
      <c r="H602" s="47"/>
      <c r="I602" s="48"/>
      <c r="J602" s="49"/>
      <c r="K602" s="49"/>
      <c r="L602" s="49"/>
      <c r="M602" s="49"/>
      <c r="N602" s="50"/>
      <c r="O602" s="51"/>
      <c r="P602" s="52"/>
      <c r="Q602" s="53"/>
      <c r="R602" s="53"/>
      <c r="S602" s="53"/>
      <c r="T602" s="53"/>
      <c r="U602" s="54"/>
      <c r="V602" s="55"/>
      <c r="W602" s="57"/>
      <c r="X602" s="57"/>
      <c r="Y602" s="57"/>
      <c r="Z602" s="57"/>
      <c r="AA602" s="57"/>
      <c r="AB602" s="551"/>
      <c r="AC602" s="536"/>
      <c r="AD602" s="488"/>
      <c r="AE602" s="59"/>
      <c r="AF602" s="59"/>
      <c r="AG602" s="263"/>
      <c r="AH602" s="60"/>
      <c r="AI602" s="55"/>
      <c r="AJ602" s="61"/>
      <c r="AK602" s="62"/>
      <c r="AL602" s="63"/>
      <c r="AM602" s="64"/>
      <c r="AN602" s="65"/>
      <c r="AO602" s="66"/>
    </row>
    <row r="603" spans="1:41" s="22" customFormat="1" ht="57" customHeight="1" x14ac:dyDescent="0.15">
      <c r="A603" s="43"/>
      <c r="B603" s="44"/>
      <c r="C603" s="80"/>
      <c r="D603" s="67"/>
      <c r="E603" s="220"/>
      <c r="F603" s="117"/>
      <c r="G603" s="46"/>
      <c r="H603" s="47"/>
      <c r="I603" s="48"/>
      <c r="J603" s="49"/>
      <c r="K603" s="49"/>
      <c r="L603" s="49"/>
      <c r="M603" s="49"/>
      <c r="N603" s="50"/>
      <c r="O603" s="51"/>
      <c r="P603" s="52"/>
      <c r="Q603" s="53"/>
      <c r="R603" s="53"/>
      <c r="S603" s="53"/>
      <c r="T603" s="53"/>
      <c r="U603" s="54"/>
      <c r="V603" s="55"/>
      <c r="W603" s="57"/>
      <c r="X603" s="57"/>
      <c r="Y603" s="57"/>
      <c r="Z603" s="57"/>
      <c r="AA603" s="57"/>
      <c r="AB603" s="551"/>
      <c r="AC603" s="536"/>
      <c r="AD603" s="488"/>
      <c r="AE603" s="59"/>
      <c r="AF603" s="59"/>
      <c r="AG603" s="263"/>
      <c r="AH603" s="60"/>
      <c r="AI603" s="55"/>
      <c r="AJ603" s="61"/>
      <c r="AK603" s="62"/>
      <c r="AL603" s="63"/>
      <c r="AM603" s="64"/>
      <c r="AN603" s="65"/>
      <c r="AO603" s="66"/>
    </row>
    <row r="604" spans="1:41" s="22" customFormat="1" ht="63" customHeight="1" x14ac:dyDescent="0.15">
      <c r="A604" s="43"/>
      <c r="B604" s="44"/>
      <c r="C604" s="80"/>
      <c r="D604" s="67"/>
      <c r="E604" s="220"/>
      <c r="F604" s="117"/>
      <c r="G604" s="46"/>
      <c r="H604" s="47"/>
      <c r="I604" s="48"/>
      <c r="J604" s="49"/>
      <c r="K604" s="49"/>
      <c r="L604" s="49"/>
      <c r="M604" s="49"/>
      <c r="N604" s="50"/>
      <c r="O604" s="51"/>
      <c r="P604" s="52"/>
      <c r="Q604" s="53"/>
      <c r="R604" s="53"/>
      <c r="S604" s="53"/>
      <c r="T604" s="53"/>
      <c r="U604" s="54"/>
      <c r="V604" s="55"/>
      <c r="W604" s="57"/>
      <c r="X604" s="57"/>
      <c r="Y604" s="57"/>
      <c r="Z604" s="57"/>
      <c r="AA604" s="57"/>
      <c r="AB604" s="551"/>
      <c r="AC604" s="536"/>
      <c r="AD604" s="488"/>
      <c r="AE604" s="59"/>
      <c r="AF604" s="59"/>
      <c r="AG604" s="263"/>
      <c r="AH604" s="60"/>
      <c r="AI604" s="55"/>
      <c r="AJ604" s="61"/>
      <c r="AK604" s="62"/>
      <c r="AL604" s="63"/>
      <c r="AM604" s="64"/>
      <c r="AN604" s="65"/>
      <c r="AO604" s="66"/>
    </row>
    <row r="605" spans="1:41" s="22" customFormat="1" ht="63" customHeight="1" x14ac:dyDescent="0.15">
      <c r="A605" s="43"/>
      <c r="B605" s="44"/>
      <c r="C605" s="80"/>
      <c r="D605" s="67"/>
      <c r="E605" s="220"/>
      <c r="F605" s="117"/>
      <c r="G605" s="46"/>
      <c r="H605" s="47"/>
      <c r="I605" s="48"/>
      <c r="J605" s="49"/>
      <c r="K605" s="49"/>
      <c r="L605" s="49"/>
      <c r="M605" s="49"/>
      <c r="N605" s="50"/>
      <c r="O605" s="51"/>
      <c r="P605" s="52"/>
      <c r="Q605" s="53"/>
      <c r="R605" s="53"/>
      <c r="S605" s="53"/>
      <c r="T605" s="53"/>
      <c r="U605" s="54"/>
      <c r="V605" s="55"/>
      <c r="W605" s="57"/>
      <c r="X605" s="57"/>
      <c r="Y605" s="57"/>
      <c r="Z605" s="57"/>
      <c r="AA605" s="57"/>
      <c r="AB605" s="551"/>
      <c r="AC605" s="536"/>
      <c r="AD605" s="488"/>
      <c r="AE605" s="59"/>
      <c r="AF605" s="59"/>
      <c r="AG605" s="263"/>
      <c r="AH605" s="60"/>
      <c r="AI605" s="55"/>
      <c r="AJ605" s="61"/>
      <c r="AK605" s="62"/>
      <c r="AL605" s="63"/>
      <c r="AM605" s="64"/>
      <c r="AN605" s="65"/>
      <c r="AO605" s="66"/>
    </row>
    <row r="606" spans="1:41" s="22" customFormat="1" ht="42" customHeight="1" x14ac:dyDescent="0.15">
      <c r="A606" s="43"/>
      <c r="B606" s="44"/>
      <c r="C606" s="80"/>
      <c r="D606" s="67"/>
      <c r="E606" s="220"/>
      <c r="F606" s="117"/>
      <c r="G606" s="46"/>
      <c r="H606" s="47"/>
      <c r="I606" s="48"/>
      <c r="J606" s="49"/>
      <c r="K606" s="49"/>
      <c r="L606" s="49"/>
      <c r="M606" s="49"/>
      <c r="N606" s="50"/>
      <c r="O606" s="51"/>
      <c r="P606" s="52"/>
      <c r="Q606" s="53"/>
      <c r="R606" s="53"/>
      <c r="S606" s="53"/>
      <c r="T606" s="53"/>
      <c r="U606" s="54"/>
      <c r="V606" s="55"/>
      <c r="W606" s="57"/>
      <c r="X606" s="57"/>
      <c r="Y606" s="57"/>
      <c r="Z606" s="57"/>
      <c r="AA606" s="57"/>
      <c r="AB606" s="551"/>
      <c r="AC606" s="536"/>
      <c r="AD606" s="488"/>
      <c r="AE606" s="59"/>
      <c r="AF606" s="59"/>
      <c r="AG606" s="263"/>
      <c r="AH606" s="60"/>
      <c r="AI606" s="55"/>
      <c r="AJ606" s="61"/>
      <c r="AK606" s="62"/>
      <c r="AL606" s="63"/>
      <c r="AM606" s="64"/>
      <c r="AN606" s="65"/>
      <c r="AO606" s="66"/>
    </row>
    <row r="607" spans="1:41" s="22" customFormat="1" ht="48.75" customHeight="1" x14ac:dyDescent="0.15">
      <c r="A607" s="43"/>
      <c r="B607" s="44"/>
      <c r="C607" s="80"/>
      <c r="D607" s="67"/>
      <c r="E607" s="220"/>
      <c r="F607" s="117"/>
      <c r="G607" s="46"/>
      <c r="H607" s="47"/>
      <c r="I607" s="48"/>
      <c r="J607" s="49"/>
      <c r="K607" s="49"/>
      <c r="L607" s="49"/>
      <c r="M607" s="49"/>
      <c r="N607" s="50"/>
      <c r="O607" s="51"/>
      <c r="P607" s="52"/>
      <c r="Q607" s="53"/>
      <c r="R607" s="53"/>
      <c r="S607" s="53"/>
      <c r="T607" s="53"/>
      <c r="U607" s="54"/>
      <c r="V607" s="55"/>
      <c r="W607" s="57"/>
      <c r="X607" s="57"/>
      <c r="Y607" s="57"/>
      <c r="Z607" s="57"/>
      <c r="AA607" s="57"/>
      <c r="AB607" s="551"/>
      <c r="AC607" s="536"/>
      <c r="AD607" s="488"/>
      <c r="AE607" s="59"/>
      <c r="AF607" s="59"/>
      <c r="AG607" s="263"/>
      <c r="AH607" s="60"/>
      <c r="AI607" s="55"/>
      <c r="AJ607" s="61"/>
      <c r="AK607" s="62"/>
      <c r="AL607" s="63"/>
      <c r="AM607" s="64"/>
      <c r="AN607" s="65"/>
      <c r="AO607" s="66"/>
    </row>
    <row r="608" spans="1:41" s="22" customFormat="1" ht="63" customHeight="1" x14ac:dyDescent="0.15">
      <c r="A608" s="43"/>
      <c r="B608" s="44"/>
      <c r="C608" s="80"/>
      <c r="D608" s="67"/>
      <c r="E608" s="220"/>
      <c r="F608" s="117"/>
      <c r="G608" s="46"/>
      <c r="H608" s="47"/>
      <c r="I608" s="48"/>
      <c r="J608" s="49"/>
      <c r="K608" s="49"/>
      <c r="L608" s="49"/>
      <c r="M608" s="49"/>
      <c r="N608" s="50"/>
      <c r="O608" s="51"/>
      <c r="P608" s="52"/>
      <c r="Q608" s="53"/>
      <c r="R608" s="53"/>
      <c r="S608" s="53"/>
      <c r="T608" s="53"/>
      <c r="U608" s="54"/>
      <c r="V608" s="55"/>
      <c r="W608" s="57"/>
      <c r="X608" s="57"/>
      <c r="Y608" s="57"/>
      <c r="Z608" s="57"/>
      <c r="AA608" s="57"/>
      <c r="AB608" s="551"/>
      <c r="AC608" s="536"/>
      <c r="AD608" s="488"/>
      <c r="AE608" s="59"/>
      <c r="AF608" s="59"/>
      <c r="AG608" s="263"/>
      <c r="AH608" s="60"/>
      <c r="AI608" s="55"/>
      <c r="AJ608" s="61"/>
      <c r="AK608" s="62"/>
      <c r="AL608" s="63"/>
      <c r="AM608" s="64"/>
      <c r="AN608" s="65"/>
      <c r="AO608" s="66"/>
    </row>
    <row r="609" spans="1:41" s="22" customFormat="1" ht="42" customHeight="1" x14ac:dyDescent="0.15">
      <c r="A609" s="43"/>
      <c r="B609" s="44"/>
      <c r="C609" s="80"/>
      <c r="D609" s="67"/>
      <c r="E609" s="220"/>
      <c r="F609" s="117"/>
      <c r="G609" s="46"/>
      <c r="H609" s="47"/>
      <c r="I609" s="48"/>
      <c r="J609" s="49"/>
      <c r="K609" s="49"/>
      <c r="L609" s="49"/>
      <c r="M609" s="49"/>
      <c r="N609" s="50"/>
      <c r="O609" s="51"/>
      <c r="P609" s="52"/>
      <c r="Q609" s="53"/>
      <c r="R609" s="53"/>
      <c r="S609" s="53"/>
      <c r="T609" s="53"/>
      <c r="U609" s="54"/>
      <c r="V609" s="55"/>
      <c r="W609" s="57"/>
      <c r="X609" s="57"/>
      <c r="Y609" s="57"/>
      <c r="Z609" s="57"/>
      <c r="AA609" s="57"/>
      <c r="AB609" s="551"/>
      <c r="AC609" s="536"/>
      <c r="AD609" s="488"/>
      <c r="AE609" s="59"/>
      <c r="AF609" s="59"/>
      <c r="AG609" s="263"/>
      <c r="AH609" s="60"/>
      <c r="AI609" s="55"/>
      <c r="AJ609" s="61"/>
      <c r="AK609" s="62"/>
      <c r="AL609" s="63"/>
      <c r="AM609" s="64"/>
      <c r="AN609" s="65"/>
      <c r="AO609" s="66"/>
    </row>
    <row r="610" spans="1:41" s="22" customFormat="1" ht="63" customHeight="1" x14ac:dyDescent="0.15">
      <c r="A610" s="43"/>
      <c r="B610" s="44"/>
      <c r="C610" s="80"/>
      <c r="D610" s="67"/>
      <c r="E610" s="220"/>
      <c r="F610" s="117"/>
      <c r="G610" s="46"/>
      <c r="H610" s="47"/>
      <c r="I610" s="48"/>
      <c r="J610" s="49"/>
      <c r="K610" s="49"/>
      <c r="L610" s="49"/>
      <c r="M610" s="49"/>
      <c r="N610" s="50"/>
      <c r="O610" s="51"/>
      <c r="P610" s="52"/>
      <c r="Q610" s="53"/>
      <c r="R610" s="53"/>
      <c r="S610" s="53"/>
      <c r="T610" s="53"/>
      <c r="U610" s="54"/>
      <c r="V610" s="55"/>
      <c r="W610" s="57"/>
      <c r="X610" s="57"/>
      <c r="Y610" s="57"/>
      <c r="Z610" s="57"/>
      <c r="AA610" s="57"/>
      <c r="AB610" s="551"/>
      <c r="AC610" s="536"/>
      <c r="AD610" s="488"/>
      <c r="AE610" s="59"/>
      <c r="AF610" s="59"/>
      <c r="AG610" s="263"/>
      <c r="AH610" s="60"/>
      <c r="AI610" s="55"/>
      <c r="AJ610" s="61"/>
      <c r="AK610" s="62"/>
      <c r="AL610" s="63"/>
      <c r="AM610" s="64"/>
      <c r="AN610" s="65"/>
      <c r="AO610" s="66"/>
    </row>
    <row r="611" spans="1:41" s="22" customFormat="1" ht="63" customHeight="1" x14ac:dyDescent="0.15">
      <c r="A611" s="43"/>
      <c r="B611" s="44"/>
      <c r="C611" s="80"/>
      <c r="D611" s="67"/>
      <c r="E611" s="220"/>
      <c r="F611" s="117"/>
      <c r="G611" s="46"/>
      <c r="H611" s="47"/>
      <c r="I611" s="48"/>
      <c r="J611" s="49"/>
      <c r="K611" s="49"/>
      <c r="L611" s="49"/>
      <c r="M611" s="49"/>
      <c r="N611" s="50"/>
      <c r="O611" s="51"/>
      <c r="P611" s="52"/>
      <c r="Q611" s="53"/>
      <c r="R611" s="53"/>
      <c r="S611" s="53"/>
      <c r="T611" s="53"/>
      <c r="U611" s="54"/>
      <c r="V611" s="55"/>
      <c r="W611" s="57"/>
      <c r="X611" s="57"/>
      <c r="Y611" s="57"/>
      <c r="Z611" s="57"/>
      <c r="AA611" s="57"/>
      <c r="AB611" s="551"/>
      <c r="AC611" s="536"/>
      <c r="AD611" s="488"/>
      <c r="AE611" s="59"/>
      <c r="AF611" s="59"/>
      <c r="AG611" s="263"/>
      <c r="AH611" s="60"/>
      <c r="AI611" s="55"/>
      <c r="AJ611" s="61"/>
      <c r="AK611" s="62"/>
      <c r="AL611" s="63"/>
      <c r="AM611" s="64"/>
      <c r="AN611" s="65"/>
      <c r="AO611" s="66"/>
    </row>
    <row r="612" spans="1:41" s="22" customFormat="1" ht="42" customHeight="1" x14ac:dyDescent="0.15">
      <c r="A612" s="43"/>
      <c r="B612" s="44"/>
      <c r="C612" s="80"/>
      <c r="D612" s="67"/>
      <c r="E612" s="220"/>
      <c r="F612" s="117"/>
      <c r="G612" s="46"/>
      <c r="H612" s="47"/>
      <c r="I612" s="48"/>
      <c r="J612" s="49"/>
      <c r="K612" s="49"/>
      <c r="L612" s="49"/>
      <c r="M612" s="49"/>
      <c r="N612" s="50"/>
      <c r="O612" s="51"/>
      <c r="P612" s="52"/>
      <c r="Q612" s="53"/>
      <c r="R612" s="53"/>
      <c r="S612" s="53"/>
      <c r="T612" s="53"/>
      <c r="U612" s="54"/>
      <c r="V612" s="55"/>
      <c r="W612" s="57"/>
      <c r="X612" s="57"/>
      <c r="Y612" s="57"/>
      <c r="Z612" s="57"/>
      <c r="AA612" s="57"/>
      <c r="AB612" s="551"/>
      <c r="AC612" s="536"/>
      <c r="AD612" s="488"/>
      <c r="AE612" s="59"/>
      <c r="AF612" s="59"/>
      <c r="AG612" s="263"/>
      <c r="AH612" s="60"/>
      <c r="AI612" s="55"/>
      <c r="AJ612" s="61"/>
      <c r="AK612" s="62"/>
      <c r="AL612" s="63"/>
      <c r="AM612" s="64"/>
      <c r="AN612" s="65"/>
      <c r="AO612" s="66"/>
    </row>
    <row r="613" spans="1:41" s="22" customFormat="1" ht="63" customHeight="1" x14ac:dyDescent="0.15">
      <c r="A613" s="43"/>
      <c r="B613" s="44"/>
      <c r="C613" s="80"/>
      <c r="D613" s="67"/>
      <c r="E613" s="220"/>
      <c r="F613" s="117"/>
      <c r="G613" s="46"/>
      <c r="H613" s="47"/>
      <c r="I613" s="48"/>
      <c r="J613" s="49"/>
      <c r="K613" s="49"/>
      <c r="L613" s="49"/>
      <c r="M613" s="49"/>
      <c r="N613" s="50"/>
      <c r="O613" s="51"/>
      <c r="P613" s="52"/>
      <c r="Q613" s="53"/>
      <c r="R613" s="53"/>
      <c r="S613" s="53"/>
      <c r="T613" s="53"/>
      <c r="U613" s="54"/>
      <c r="V613" s="55"/>
      <c r="W613" s="57"/>
      <c r="X613" s="57"/>
      <c r="Y613" s="57"/>
      <c r="Z613" s="57"/>
      <c r="AA613" s="57"/>
      <c r="AB613" s="551"/>
      <c r="AC613" s="536"/>
      <c r="AD613" s="488"/>
      <c r="AE613" s="59"/>
      <c r="AF613" s="59"/>
      <c r="AG613" s="263"/>
      <c r="AH613" s="60"/>
      <c r="AI613" s="55"/>
      <c r="AJ613" s="61"/>
      <c r="AK613" s="62"/>
      <c r="AL613" s="63"/>
      <c r="AM613" s="64"/>
      <c r="AN613" s="65"/>
      <c r="AO613" s="66"/>
    </row>
    <row r="614" spans="1:41" s="22" customFormat="1" ht="42" customHeight="1" x14ac:dyDescent="0.15">
      <c r="A614" s="43"/>
      <c r="B614" s="44"/>
      <c r="C614" s="80"/>
      <c r="D614" s="67"/>
      <c r="E614" s="220"/>
      <c r="F614" s="117"/>
      <c r="G614" s="46"/>
      <c r="H614" s="47"/>
      <c r="I614" s="48"/>
      <c r="J614" s="49"/>
      <c r="K614" s="49"/>
      <c r="L614" s="49"/>
      <c r="M614" s="49"/>
      <c r="N614" s="50"/>
      <c r="O614" s="51"/>
      <c r="P614" s="52"/>
      <c r="Q614" s="53"/>
      <c r="R614" s="53"/>
      <c r="S614" s="53"/>
      <c r="T614" s="53"/>
      <c r="U614" s="54"/>
      <c r="V614" s="55"/>
      <c r="W614" s="57"/>
      <c r="X614" s="57"/>
      <c r="Y614" s="57"/>
      <c r="Z614" s="57"/>
      <c r="AA614" s="57"/>
      <c r="AB614" s="551"/>
      <c r="AC614" s="536"/>
      <c r="AD614" s="488"/>
      <c r="AE614" s="59"/>
      <c r="AF614" s="59"/>
      <c r="AG614" s="263"/>
      <c r="AH614" s="60"/>
      <c r="AI614" s="55"/>
      <c r="AJ614" s="61"/>
      <c r="AK614" s="62"/>
      <c r="AL614" s="63"/>
      <c r="AM614" s="64"/>
      <c r="AN614" s="65"/>
      <c r="AO614" s="66"/>
    </row>
    <row r="615" spans="1:41" s="22" customFormat="1" ht="34.5" customHeight="1" x14ac:dyDescent="0.15">
      <c r="A615" s="43"/>
      <c r="B615" s="44"/>
      <c r="C615" s="80"/>
      <c r="D615" s="67"/>
      <c r="E615" s="220"/>
      <c r="F615" s="117"/>
      <c r="G615" s="46"/>
      <c r="H615" s="47"/>
      <c r="I615" s="48"/>
      <c r="J615" s="49"/>
      <c r="K615" s="49"/>
      <c r="L615" s="49"/>
      <c r="M615" s="49"/>
      <c r="N615" s="50"/>
      <c r="O615" s="51"/>
      <c r="P615" s="52"/>
      <c r="Q615" s="53"/>
      <c r="R615" s="53"/>
      <c r="S615" s="53"/>
      <c r="T615" s="53"/>
      <c r="U615" s="54"/>
      <c r="V615" s="55"/>
      <c r="W615" s="57"/>
      <c r="X615" s="57"/>
      <c r="Y615" s="57"/>
      <c r="Z615" s="57"/>
      <c r="AA615" s="57"/>
      <c r="AB615" s="551"/>
      <c r="AC615" s="536"/>
      <c r="AD615" s="488"/>
      <c r="AE615" s="59"/>
      <c r="AF615" s="59"/>
      <c r="AG615" s="263"/>
      <c r="AH615" s="60"/>
      <c r="AI615" s="55"/>
      <c r="AJ615" s="61"/>
      <c r="AK615" s="62"/>
      <c r="AL615" s="63"/>
      <c r="AM615" s="64"/>
      <c r="AN615" s="65"/>
      <c r="AO615" s="66"/>
    </row>
    <row r="616" spans="1:41" s="22" customFormat="1" ht="63" customHeight="1" x14ac:dyDescent="0.15">
      <c r="A616" s="43"/>
      <c r="B616" s="44"/>
      <c r="C616" s="80"/>
      <c r="D616" s="67"/>
      <c r="E616" s="220"/>
      <c r="F616" s="117"/>
      <c r="G616" s="46"/>
      <c r="H616" s="47"/>
      <c r="I616" s="48"/>
      <c r="J616" s="49"/>
      <c r="K616" s="49"/>
      <c r="L616" s="49"/>
      <c r="M616" s="49"/>
      <c r="N616" s="50"/>
      <c r="O616" s="51"/>
      <c r="P616" s="52"/>
      <c r="Q616" s="53"/>
      <c r="R616" s="53"/>
      <c r="S616" s="53"/>
      <c r="T616" s="53"/>
      <c r="U616" s="54"/>
      <c r="V616" s="55"/>
      <c r="W616" s="57"/>
      <c r="X616" s="57"/>
      <c r="Y616" s="57"/>
      <c r="Z616" s="57"/>
      <c r="AA616" s="57"/>
      <c r="AB616" s="551"/>
      <c r="AC616" s="536"/>
      <c r="AD616" s="488"/>
      <c r="AE616" s="59"/>
      <c r="AF616" s="59"/>
      <c r="AG616" s="263"/>
      <c r="AH616" s="60"/>
      <c r="AI616" s="55"/>
      <c r="AJ616" s="61"/>
      <c r="AK616" s="62"/>
      <c r="AL616" s="63"/>
      <c r="AM616" s="64"/>
      <c r="AN616" s="65"/>
      <c r="AO616" s="66"/>
    </row>
    <row r="617" spans="1:41" s="22" customFormat="1" ht="34.5" customHeight="1" x14ac:dyDescent="0.15">
      <c r="A617" s="43"/>
      <c r="B617" s="44"/>
      <c r="C617" s="80"/>
      <c r="D617" s="67"/>
      <c r="E617" s="220"/>
      <c r="F617" s="117"/>
      <c r="G617" s="46"/>
      <c r="H617" s="47"/>
      <c r="I617" s="48"/>
      <c r="J617" s="49"/>
      <c r="K617" s="49"/>
      <c r="L617" s="49"/>
      <c r="M617" s="49"/>
      <c r="N617" s="50"/>
      <c r="O617" s="51"/>
      <c r="P617" s="52"/>
      <c r="Q617" s="53"/>
      <c r="R617" s="53"/>
      <c r="S617" s="53"/>
      <c r="T617" s="53"/>
      <c r="U617" s="54"/>
      <c r="V617" s="55"/>
      <c r="W617" s="57"/>
      <c r="X617" s="57"/>
      <c r="Y617" s="57"/>
      <c r="Z617" s="57"/>
      <c r="AA617" s="57"/>
      <c r="AB617" s="551"/>
      <c r="AC617" s="536"/>
      <c r="AD617" s="488"/>
      <c r="AE617" s="59"/>
      <c r="AF617" s="59"/>
      <c r="AG617" s="263"/>
      <c r="AH617" s="60"/>
      <c r="AI617" s="55"/>
      <c r="AJ617" s="61"/>
      <c r="AK617" s="62"/>
      <c r="AL617" s="63"/>
      <c r="AM617" s="64"/>
      <c r="AN617" s="65"/>
      <c r="AO617" s="66"/>
    </row>
    <row r="618" spans="1:41" s="22" customFormat="1" ht="42" customHeight="1" x14ac:dyDescent="0.15">
      <c r="A618" s="43"/>
      <c r="B618" s="44"/>
      <c r="C618" s="80"/>
      <c r="D618" s="67"/>
      <c r="E618" s="220"/>
      <c r="F618" s="117"/>
      <c r="G618" s="46"/>
      <c r="H618" s="47"/>
      <c r="I618" s="48"/>
      <c r="J618" s="49"/>
      <c r="K618" s="49"/>
      <c r="L618" s="49"/>
      <c r="M618" s="49"/>
      <c r="N618" s="50"/>
      <c r="O618" s="51"/>
      <c r="P618" s="52"/>
      <c r="Q618" s="53"/>
      <c r="R618" s="53"/>
      <c r="S618" s="53"/>
      <c r="T618" s="53"/>
      <c r="U618" s="54"/>
      <c r="V618" s="55"/>
      <c r="W618" s="57"/>
      <c r="X618" s="57"/>
      <c r="Y618" s="57"/>
      <c r="Z618" s="57"/>
      <c r="AA618" s="57"/>
      <c r="AB618" s="551"/>
      <c r="AC618" s="536"/>
      <c r="AD618" s="488"/>
      <c r="AE618" s="59"/>
      <c r="AF618" s="59"/>
      <c r="AG618" s="263"/>
      <c r="AH618" s="60"/>
      <c r="AI618" s="55"/>
      <c r="AJ618" s="61"/>
      <c r="AK618" s="62"/>
      <c r="AL618" s="63"/>
      <c r="AM618" s="64"/>
      <c r="AN618" s="65"/>
      <c r="AO618" s="66"/>
    </row>
    <row r="619" spans="1:41" s="22" customFormat="1" ht="63" customHeight="1" x14ac:dyDescent="0.15">
      <c r="A619" s="43"/>
      <c r="B619" s="44"/>
      <c r="C619" s="80"/>
      <c r="D619" s="67"/>
      <c r="E619" s="220"/>
      <c r="F619" s="117"/>
      <c r="G619" s="46"/>
      <c r="H619" s="47"/>
      <c r="I619" s="48"/>
      <c r="J619" s="49"/>
      <c r="K619" s="49"/>
      <c r="L619" s="49"/>
      <c r="M619" s="49"/>
      <c r="N619" s="50"/>
      <c r="O619" s="51"/>
      <c r="P619" s="52"/>
      <c r="Q619" s="53"/>
      <c r="R619" s="53"/>
      <c r="S619" s="53"/>
      <c r="T619" s="53"/>
      <c r="U619" s="54"/>
      <c r="V619" s="55"/>
      <c r="W619" s="57"/>
      <c r="X619" s="57"/>
      <c r="Y619" s="57"/>
      <c r="Z619" s="57"/>
      <c r="AA619" s="57"/>
      <c r="AB619" s="551"/>
      <c r="AC619" s="536"/>
      <c r="AD619" s="488"/>
      <c r="AE619" s="59"/>
      <c r="AF619" s="59"/>
      <c r="AG619" s="263"/>
      <c r="AH619" s="60"/>
      <c r="AI619" s="55"/>
      <c r="AJ619" s="61"/>
      <c r="AK619" s="62"/>
      <c r="AL619" s="63"/>
      <c r="AM619" s="64"/>
      <c r="AN619" s="65"/>
      <c r="AO619" s="66"/>
    </row>
    <row r="620" spans="1:41" s="22" customFormat="1" ht="63" customHeight="1" x14ac:dyDescent="0.15">
      <c r="A620" s="43"/>
      <c r="B620" s="44"/>
      <c r="C620" s="80"/>
      <c r="D620" s="67"/>
      <c r="E620" s="220"/>
      <c r="F620" s="117"/>
      <c r="G620" s="46"/>
      <c r="H620" s="47"/>
      <c r="I620" s="48"/>
      <c r="J620" s="49"/>
      <c r="K620" s="49"/>
      <c r="L620" s="49"/>
      <c r="M620" s="49"/>
      <c r="N620" s="50"/>
      <c r="O620" s="51"/>
      <c r="P620" s="52"/>
      <c r="Q620" s="53"/>
      <c r="R620" s="53"/>
      <c r="S620" s="53"/>
      <c r="T620" s="53"/>
      <c r="U620" s="54"/>
      <c r="V620" s="55"/>
      <c r="W620" s="57"/>
      <c r="X620" s="57"/>
      <c r="Y620" s="57"/>
      <c r="Z620" s="57"/>
      <c r="AA620" s="57"/>
      <c r="AB620" s="551"/>
      <c r="AC620" s="536"/>
      <c r="AD620" s="488"/>
      <c r="AE620" s="59"/>
      <c r="AF620" s="59"/>
      <c r="AG620" s="263"/>
      <c r="AH620" s="60"/>
      <c r="AI620" s="55"/>
      <c r="AJ620" s="61"/>
      <c r="AK620" s="62"/>
      <c r="AL620" s="63"/>
      <c r="AM620" s="64"/>
      <c r="AN620" s="65"/>
      <c r="AO620" s="66"/>
    </row>
    <row r="621" spans="1:41" s="22" customFormat="1" ht="48.75" customHeight="1" x14ac:dyDescent="0.15">
      <c r="A621" s="43"/>
      <c r="B621" s="44"/>
      <c r="C621" s="80"/>
      <c r="D621" s="67"/>
      <c r="E621" s="220"/>
      <c r="F621" s="117"/>
      <c r="G621" s="46"/>
      <c r="H621" s="47"/>
      <c r="I621" s="48"/>
      <c r="J621" s="49"/>
      <c r="K621" s="49"/>
      <c r="L621" s="49"/>
      <c r="M621" s="49"/>
      <c r="N621" s="50"/>
      <c r="O621" s="51"/>
      <c r="P621" s="52"/>
      <c r="Q621" s="53"/>
      <c r="R621" s="53"/>
      <c r="S621" s="53"/>
      <c r="T621" s="53"/>
      <c r="U621" s="54"/>
      <c r="V621" s="55"/>
      <c r="W621" s="57"/>
      <c r="X621" s="57"/>
      <c r="Y621" s="57"/>
      <c r="Z621" s="57"/>
      <c r="AA621" s="57"/>
      <c r="AB621" s="551"/>
      <c r="AC621" s="536"/>
      <c r="AD621" s="488"/>
      <c r="AE621" s="59"/>
      <c r="AF621" s="59"/>
      <c r="AG621" s="263"/>
      <c r="AH621" s="60"/>
      <c r="AI621" s="55"/>
      <c r="AJ621" s="61"/>
      <c r="AK621" s="62"/>
      <c r="AL621" s="63"/>
      <c r="AM621" s="64"/>
      <c r="AN621" s="65"/>
      <c r="AO621" s="66"/>
    </row>
    <row r="622" spans="1:41" s="22" customFormat="1" ht="42" customHeight="1" x14ac:dyDescent="0.15">
      <c r="A622" s="43"/>
      <c r="B622" s="44"/>
      <c r="C622" s="80"/>
      <c r="D622" s="67"/>
      <c r="E622" s="220"/>
      <c r="F622" s="117"/>
      <c r="G622" s="46"/>
      <c r="H622" s="47"/>
      <c r="I622" s="48"/>
      <c r="J622" s="49"/>
      <c r="K622" s="49"/>
      <c r="L622" s="49"/>
      <c r="M622" s="49"/>
      <c r="N622" s="50"/>
      <c r="O622" s="51"/>
      <c r="P622" s="52"/>
      <c r="Q622" s="53"/>
      <c r="R622" s="53"/>
      <c r="S622" s="53"/>
      <c r="T622" s="53"/>
      <c r="U622" s="54"/>
      <c r="V622" s="55"/>
      <c r="W622" s="57"/>
      <c r="X622" s="57"/>
      <c r="Y622" s="57"/>
      <c r="Z622" s="57"/>
      <c r="AA622" s="57"/>
      <c r="AB622" s="551"/>
      <c r="AC622" s="536"/>
      <c r="AD622" s="488"/>
      <c r="AE622" s="59"/>
      <c r="AF622" s="59"/>
      <c r="AG622" s="263"/>
      <c r="AH622" s="60"/>
      <c r="AI622" s="55"/>
      <c r="AJ622" s="61"/>
      <c r="AK622" s="62"/>
      <c r="AL622" s="63"/>
      <c r="AM622" s="64"/>
      <c r="AN622" s="65"/>
      <c r="AO622" s="66"/>
    </row>
    <row r="623" spans="1:41" s="22" customFormat="1" ht="63" customHeight="1" x14ac:dyDescent="0.15">
      <c r="A623" s="43"/>
      <c r="B623" s="44"/>
      <c r="C623" s="80"/>
      <c r="D623" s="67"/>
      <c r="E623" s="220"/>
      <c r="F623" s="117"/>
      <c r="G623" s="46"/>
      <c r="H623" s="47"/>
      <c r="I623" s="48"/>
      <c r="J623" s="49"/>
      <c r="K623" s="49"/>
      <c r="L623" s="49"/>
      <c r="M623" s="49"/>
      <c r="N623" s="50"/>
      <c r="O623" s="51"/>
      <c r="P623" s="52"/>
      <c r="Q623" s="53"/>
      <c r="R623" s="53"/>
      <c r="S623" s="53"/>
      <c r="T623" s="53"/>
      <c r="U623" s="54"/>
      <c r="V623" s="55"/>
      <c r="W623" s="57"/>
      <c r="X623" s="57"/>
      <c r="Y623" s="57"/>
      <c r="Z623" s="57"/>
      <c r="AA623" s="57"/>
      <c r="AB623" s="551"/>
      <c r="AC623" s="536"/>
      <c r="AD623" s="488"/>
      <c r="AE623" s="59"/>
      <c r="AF623" s="59"/>
      <c r="AG623" s="263"/>
      <c r="AH623" s="60"/>
      <c r="AI623" s="55"/>
      <c r="AJ623" s="61"/>
      <c r="AK623" s="62"/>
      <c r="AL623" s="63"/>
      <c r="AM623" s="64"/>
      <c r="AN623" s="65"/>
      <c r="AO623" s="66"/>
    </row>
    <row r="624" spans="1:41" s="22" customFormat="1" ht="63" customHeight="1" x14ac:dyDescent="0.15">
      <c r="A624" s="43"/>
      <c r="B624" s="44"/>
      <c r="C624" s="80"/>
      <c r="D624" s="67"/>
      <c r="E624" s="220"/>
      <c r="F624" s="117"/>
      <c r="G624" s="46"/>
      <c r="H624" s="47"/>
      <c r="I624" s="48"/>
      <c r="J624" s="49"/>
      <c r="K624" s="49"/>
      <c r="L624" s="49"/>
      <c r="M624" s="49"/>
      <c r="N624" s="50"/>
      <c r="O624" s="51"/>
      <c r="P624" s="52"/>
      <c r="Q624" s="53"/>
      <c r="R624" s="53"/>
      <c r="S624" s="53"/>
      <c r="T624" s="53"/>
      <c r="U624" s="54"/>
      <c r="V624" s="55"/>
      <c r="W624" s="57"/>
      <c r="X624" s="57"/>
      <c r="Y624" s="57"/>
      <c r="Z624" s="57"/>
      <c r="AA624" s="57"/>
      <c r="AB624" s="551"/>
      <c r="AC624" s="536"/>
      <c r="AD624" s="488"/>
      <c r="AE624" s="59"/>
      <c r="AF624" s="59"/>
      <c r="AG624" s="263"/>
      <c r="AH624" s="60"/>
      <c r="AI624" s="55"/>
      <c r="AJ624" s="61"/>
      <c r="AK624" s="62"/>
      <c r="AL624" s="63"/>
      <c r="AM624" s="64"/>
      <c r="AN624" s="65"/>
      <c r="AO624" s="66"/>
    </row>
    <row r="625" spans="1:41" s="22" customFormat="1" ht="63" customHeight="1" x14ac:dyDescent="0.15">
      <c r="A625" s="43"/>
      <c r="B625" s="44"/>
      <c r="C625" s="80"/>
      <c r="D625" s="67"/>
      <c r="E625" s="220"/>
      <c r="F625" s="117"/>
      <c r="G625" s="46"/>
      <c r="H625" s="47"/>
      <c r="I625" s="48"/>
      <c r="J625" s="49"/>
      <c r="K625" s="49"/>
      <c r="L625" s="49"/>
      <c r="M625" s="49"/>
      <c r="N625" s="50"/>
      <c r="O625" s="51"/>
      <c r="P625" s="52"/>
      <c r="Q625" s="53"/>
      <c r="R625" s="53"/>
      <c r="S625" s="53"/>
      <c r="T625" s="53"/>
      <c r="U625" s="54"/>
      <c r="V625" s="55"/>
      <c r="W625" s="57"/>
      <c r="X625" s="57"/>
      <c r="Y625" s="57"/>
      <c r="Z625" s="57"/>
      <c r="AA625" s="57"/>
      <c r="AB625" s="551"/>
      <c r="AC625" s="536"/>
      <c r="AD625" s="488"/>
      <c r="AE625" s="59"/>
      <c r="AF625" s="59"/>
      <c r="AG625" s="263"/>
      <c r="AH625" s="60"/>
      <c r="AI625" s="55"/>
      <c r="AJ625" s="61"/>
      <c r="AK625" s="62"/>
      <c r="AL625" s="63"/>
      <c r="AM625" s="64"/>
      <c r="AN625" s="65"/>
      <c r="AO625" s="66"/>
    </row>
    <row r="626" spans="1:41" s="22" customFormat="1" ht="63" customHeight="1" x14ac:dyDescent="0.15">
      <c r="A626" s="43"/>
      <c r="B626" s="44"/>
      <c r="C626" s="80"/>
      <c r="D626" s="67"/>
      <c r="E626" s="220"/>
      <c r="F626" s="117"/>
      <c r="G626" s="46"/>
      <c r="H626" s="47"/>
      <c r="I626" s="48"/>
      <c r="J626" s="49"/>
      <c r="K626" s="49"/>
      <c r="L626" s="49"/>
      <c r="M626" s="49"/>
      <c r="N626" s="50"/>
      <c r="O626" s="51"/>
      <c r="P626" s="52"/>
      <c r="Q626" s="53"/>
      <c r="R626" s="53"/>
      <c r="S626" s="53"/>
      <c r="T626" s="53"/>
      <c r="U626" s="54"/>
      <c r="V626" s="55"/>
      <c r="W626" s="57"/>
      <c r="X626" s="57"/>
      <c r="Y626" s="57"/>
      <c r="Z626" s="57"/>
      <c r="AA626" s="57"/>
      <c r="AB626" s="551"/>
      <c r="AC626" s="536"/>
      <c r="AD626" s="488"/>
      <c r="AE626" s="59"/>
      <c r="AF626" s="59"/>
      <c r="AG626" s="263"/>
      <c r="AH626" s="60"/>
      <c r="AI626" s="55"/>
      <c r="AJ626" s="61"/>
      <c r="AK626" s="62"/>
      <c r="AL626" s="63"/>
      <c r="AM626" s="64"/>
      <c r="AN626" s="65"/>
      <c r="AO626" s="66"/>
    </row>
    <row r="627" spans="1:41" s="22" customFormat="1" ht="57" customHeight="1" x14ac:dyDescent="0.15">
      <c r="A627" s="43"/>
      <c r="B627" s="44"/>
      <c r="C627" s="80"/>
      <c r="D627" s="67"/>
      <c r="E627" s="220"/>
      <c r="F627" s="117"/>
      <c r="G627" s="46"/>
      <c r="H627" s="47"/>
      <c r="I627" s="48"/>
      <c r="J627" s="49"/>
      <c r="K627" s="49"/>
      <c r="L627" s="49"/>
      <c r="M627" s="49"/>
      <c r="N627" s="50"/>
      <c r="O627" s="51"/>
      <c r="P627" s="52"/>
      <c r="Q627" s="53"/>
      <c r="R627" s="53"/>
      <c r="S627" s="53"/>
      <c r="T627" s="53"/>
      <c r="U627" s="54"/>
      <c r="V627" s="55"/>
      <c r="W627" s="57"/>
      <c r="X627" s="57"/>
      <c r="Y627" s="57"/>
      <c r="Z627" s="57"/>
      <c r="AA627" s="57"/>
      <c r="AB627" s="551"/>
      <c r="AC627" s="536"/>
      <c r="AD627" s="488"/>
      <c r="AE627" s="59"/>
      <c r="AF627" s="59"/>
      <c r="AG627" s="263"/>
      <c r="AH627" s="60"/>
      <c r="AI627" s="55"/>
      <c r="AJ627" s="61"/>
      <c r="AK627" s="62"/>
      <c r="AL627" s="63"/>
      <c r="AM627" s="64"/>
      <c r="AN627" s="65"/>
      <c r="AO627" s="66"/>
    </row>
    <row r="628" spans="1:41" s="22" customFormat="1" ht="42" customHeight="1" x14ac:dyDescent="0.15">
      <c r="A628" s="43"/>
      <c r="B628" s="44"/>
      <c r="C628" s="80"/>
      <c r="D628" s="67"/>
      <c r="E628" s="220"/>
      <c r="F628" s="117"/>
      <c r="G628" s="46"/>
      <c r="H628" s="47"/>
      <c r="I628" s="48"/>
      <c r="J628" s="49"/>
      <c r="K628" s="49"/>
      <c r="L628" s="49"/>
      <c r="M628" s="49"/>
      <c r="N628" s="50"/>
      <c r="O628" s="51"/>
      <c r="P628" s="52"/>
      <c r="Q628" s="53"/>
      <c r="R628" s="53"/>
      <c r="S628" s="53"/>
      <c r="T628" s="53"/>
      <c r="U628" s="54"/>
      <c r="V628" s="55"/>
      <c r="W628" s="57"/>
      <c r="X628" s="57"/>
      <c r="Y628" s="57"/>
      <c r="Z628" s="57"/>
      <c r="AA628" s="57"/>
      <c r="AB628" s="551"/>
      <c r="AC628" s="536"/>
      <c r="AD628" s="488"/>
      <c r="AE628" s="59"/>
      <c r="AF628" s="59"/>
      <c r="AG628" s="263"/>
      <c r="AH628" s="60"/>
      <c r="AI628" s="55"/>
      <c r="AJ628" s="61"/>
      <c r="AK628" s="62"/>
      <c r="AL628" s="63"/>
      <c r="AM628" s="64"/>
      <c r="AN628" s="65"/>
      <c r="AO628" s="66"/>
    </row>
    <row r="629" spans="1:41" s="22" customFormat="1" ht="63" customHeight="1" x14ac:dyDescent="0.15">
      <c r="A629" s="43"/>
      <c r="B629" s="44"/>
      <c r="C629" s="80"/>
      <c r="D629" s="67"/>
      <c r="E629" s="220"/>
      <c r="F629" s="117"/>
      <c r="G629" s="46"/>
      <c r="H629" s="47"/>
      <c r="I629" s="48"/>
      <c r="J629" s="49"/>
      <c r="K629" s="49"/>
      <c r="L629" s="49"/>
      <c r="M629" s="49"/>
      <c r="N629" s="50"/>
      <c r="O629" s="51"/>
      <c r="P629" s="52"/>
      <c r="Q629" s="53"/>
      <c r="R629" s="53"/>
      <c r="S629" s="53"/>
      <c r="T629" s="53"/>
      <c r="U629" s="54"/>
      <c r="V629" s="55"/>
      <c r="W629" s="57"/>
      <c r="X629" s="57"/>
      <c r="Y629" s="57"/>
      <c r="Z629" s="57"/>
      <c r="AA629" s="57"/>
      <c r="AB629" s="551"/>
      <c r="AC629" s="536"/>
      <c r="AD629" s="488"/>
      <c r="AE629" s="59"/>
      <c r="AF629" s="59"/>
      <c r="AG629" s="263"/>
      <c r="AH629" s="60"/>
      <c r="AI629" s="55"/>
      <c r="AJ629" s="61"/>
      <c r="AK629" s="62"/>
      <c r="AL629" s="63"/>
      <c r="AM629" s="64"/>
      <c r="AN629" s="65"/>
      <c r="AO629" s="66"/>
    </row>
    <row r="630" spans="1:41" s="22" customFormat="1" ht="63" customHeight="1" x14ac:dyDescent="0.15">
      <c r="A630" s="43"/>
      <c r="B630" s="44"/>
      <c r="C630" s="80"/>
      <c r="D630" s="67"/>
      <c r="E630" s="220"/>
      <c r="F630" s="117"/>
      <c r="G630" s="46"/>
      <c r="H630" s="47"/>
      <c r="I630" s="48"/>
      <c r="J630" s="49"/>
      <c r="K630" s="49"/>
      <c r="L630" s="49"/>
      <c r="M630" s="49"/>
      <c r="N630" s="50"/>
      <c r="O630" s="51"/>
      <c r="P630" s="52"/>
      <c r="Q630" s="53"/>
      <c r="R630" s="53"/>
      <c r="S630" s="53"/>
      <c r="T630" s="53"/>
      <c r="U630" s="54"/>
      <c r="V630" s="55"/>
      <c r="W630" s="57"/>
      <c r="X630" s="57"/>
      <c r="Y630" s="57"/>
      <c r="Z630" s="57"/>
      <c r="AA630" s="57"/>
      <c r="AB630" s="551"/>
      <c r="AC630" s="536"/>
      <c r="AD630" s="488"/>
      <c r="AE630" s="59"/>
      <c r="AF630" s="59"/>
      <c r="AG630" s="263"/>
      <c r="AH630" s="60"/>
      <c r="AI630" s="55"/>
      <c r="AJ630" s="61"/>
      <c r="AK630" s="62"/>
      <c r="AL630" s="63"/>
      <c r="AM630" s="64"/>
      <c r="AN630" s="65"/>
      <c r="AO630" s="66"/>
    </row>
    <row r="631" spans="1:41" s="22" customFormat="1" ht="63" customHeight="1" x14ac:dyDescent="0.15">
      <c r="A631" s="43"/>
      <c r="B631" s="44"/>
      <c r="C631" s="80"/>
      <c r="D631" s="67"/>
      <c r="E631" s="220"/>
      <c r="F631" s="117"/>
      <c r="G631" s="46"/>
      <c r="H631" s="47"/>
      <c r="I631" s="48"/>
      <c r="J631" s="49"/>
      <c r="K631" s="49"/>
      <c r="L631" s="49"/>
      <c r="M631" s="49"/>
      <c r="N631" s="50"/>
      <c r="O631" s="51"/>
      <c r="P631" s="52"/>
      <c r="Q631" s="53"/>
      <c r="R631" s="53"/>
      <c r="S631" s="53"/>
      <c r="T631" s="53"/>
      <c r="U631" s="54"/>
      <c r="V631" s="55"/>
      <c r="W631" s="57"/>
      <c r="X631" s="57"/>
      <c r="Y631" s="57"/>
      <c r="Z631" s="57"/>
      <c r="AA631" s="57"/>
      <c r="AB631" s="551"/>
      <c r="AC631" s="536"/>
      <c r="AD631" s="488"/>
      <c r="AE631" s="59"/>
      <c r="AF631" s="59"/>
      <c r="AG631" s="263"/>
      <c r="AH631" s="60"/>
      <c r="AI631" s="55"/>
      <c r="AJ631" s="61"/>
      <c r="AK631" s="62"/>
      <c r="AL631" s="63"/>
      <c r="AM631" s="64"/>
      <c r="AN631" s="65"/>
      <c r="AO631" s="66"/>
    </row>
    <row r="632" spans="1:41" s="22" customFormat="1" ht="42" customHeight="1" x14ac:dyDescent="0.15">
      <c r="A632" s="43"/>
      <c r="B632" s="44"/>
      <c r="C632" s="80"/>
      <c r="D632" s="67"/>
      <c r="E632" s="220"/>
      <c r="F632" s="117"/>
      <c r="G632" s="46"/>
      <c r="H632" s="47"/>
      <c r="I632" s="48"/>
      <c r="J632" s="49"/>
      <c r="K632" s="49"/>
      <c r="L632" s="49"/>
      <c r="M632" s="49"/>
      <c r="N632" s="50"/>
      <c r="O632" s="51"/>
      <c r="P632" s="52"/>
      <c r="Q632" s="53"/>
      <c r="R632" s="53"/>
      <c r="S632" s="53"/>
      <c r="T632" s="53"/>
      <c r="U632" s="54"/>
      <c r="V632" s="55"/>
      <c r="W632" s="57"/>
      <c r="X632" s="57"/>
      <c r="Y632" s="57"/>
      <c r="Z632" s="57"/>
      <c r="AA632" s="57"/>
      <c r="AB632" s="551"/>
      <c r="AC632" s="536"/>
      <c r="AD632" s="488"/>
      <c r="AE632" s="59"/>
      <c r="AF632" s="59"/>
      <c r="AG632" s="263"/>
      <c r="AH632" s="60"/>
      <c r="AI632" s="55"/>
      <c r="AJ632" s="61"/>
      <c r="AK632" s="62"/>
      <c r="AL632" s="63"/>
      <c r="AM632" s="64"/>
      <c r="AN632" s="65"/>
      <c r="AO632" s="66"/>
    </row>
    <row r="633" spans="1:41" s="22" customFormat="1" ht="42" customHeight="1" x14ac:dyDescent="0.15">
      <c r="A633" s="43"/>
      <c r="B633" s="44"/>
      <c r="C633" s="80"/>
      <c r="D633" s="67"/>
      <c r="E633" s="220"/>
      <c r="F633" s="117"/>
      <c r="G633" s="46"/>
      <c r="H633" s="47"/>
      <c r="I633" s="48"/>
      <c r="J633" s="49"/>
      <c r="K633" s="49"/>
      <c r="L633" s="49"/>
      <c r="M633" s="49"/>
      <c r="N633" s="50"/>
      <c r="O633" s="51"/>
      <c r="P633" s="52"/>
      <c r="Q633" s="53"/>
      <c r="R633" s="53"/>
      <c r="S633" s="53"/>
      <c r="T633" s="53"/>
      <c r="U633" s="54"/>
      <c r="V633" s="55"/>
      <c r="W633" s="57"/>
      <c r="X633" s="57"/>
      <c r="Y633" s="57"/>
      <c r="Z633" s="57"/>
      <c r="AA633" s="57"/>
      <c r="AB633" s="551"/>
      <c r="AC633" s="536"/>
      <c r="AD633" s="488"/>
      <c r="AE633" s="59"/>
      <c r="AF633" s="59"/>
      <c r="AG633" s="263"/>
      <c r="AH633" s="60"/>
      <c r="AI633" s="55"/>
      <c r="AJ633" s="61"/>
      <c r="AK633" s="62"/>
      <c r="AL633" s="63"/>
      <c r="AM633" s="64"/>
      <c r="AN633" s="65"/>
      <c r="AO633" s="66"/>
    </row>
    <row r="634" spans="1:41" s="22" customFormat="1" ht="42" customHeight="1" x14ac:dyDescent="0.15">
      <c r="A634" s="43"/>
      <c r="B634" s="44"/>
      <c r="C634" s="80"/>
      <c r="D634" s="67"/>
      <c r="E634" s="220"/>
      <c r="F634" s="117"/>
      <c r="G634" s="46"/>
      <c r="H634" s="47"/>
      <c r="I634" s="48"/>
      <c r="J634" s="49"/>
      <c r="K634" s="49"/>
      <c r="L634" s="49"/>
      <c r="M634" s="49"/>
      <c r="N634" s="50"/>
      <c r="O634" s="51"/>
      <c r="P634" s="52"/>
      <c r="Q634" s="53"/>
      <c r="R634" s="53"/>
      <c r="S634" s="53"/>
      <c r="T634" s="53"/>
      <c r="U634" s="54"/>
      <c r="V634" s="55"/>
      <c r="W634" s="57"/>
      <c r="X634" s="57"/>
      <c r="Y634" s="57"/>
      <c r="Z634" s="57"/>
      <c r="AA634" s="57"/>
      <c r="AB634" s="551"/>
      <c r="AC634" s="536"/>
      <c r="AD634" s="488"/>
      <c r="AE634" s="59"/>
      <c r="AF634" s="59"/>
      <c r="AG634" s="263"/>
      <c r="AH634" s="60"/>
      <c r="AI634" s="55"/>
      <c r="AJ634" s="61"/>
      <c r="AK634" s="62"/>
      <c r="AL634" s="63"/>
      <c r="AM634" s="64"/>
      <c r="AN634" s="65"/>
      <c r="AO634" s="66"/>
    </row>
    <row r="635" spans="1:41" s="22" customFormat="1" ht="63" customHeight="1" x14ac:dyDescent="0.15">
      <c r="A635" s="43"/>
      <c r="B635" s="44"/>
      <c r="C635" s="80"/>
      <c r="D635" s="67"/>
      <c r="E635" s="220"/>
      <c r="F635" s="117"/>
      <c r="G635" s="46"/>
      <c r="H635" s="47"/>
      <c r="I635" s="48"/>
      <c r="J635" s="49"/>
      <c r="K635" s="49"/>
      <c r="L635" s="49"/>
      <c r="M635" s="49"/>
      <c r="N635" s="50"/>
      <c r="O635" s="51"/>
      <c r="P635" s="52"/>
      <c r="Q635" s="53"/>
      <c r="R635" s="53"/>
      <c r="S635" s="53"/>
      <c r="T635" s="53"/>
      <c r="U635" s="54"/>
      <c r="V635" s="55"/>
      <c r="W635" s="57"/>
      <c r="X635" s="57"/>
      <c r="Y635" s="57"/>
      <c r="Z635" s="57"/>
      <c r="AA635" s="57"/>
      <c r="AB635" s="551"/>
      <c r="AC635" s="536"/>
      <c r="AD635" s="488"/>
      <c r="AE635" s="59"/>
      <c r="AF635" s="59"/>
      <c r="AG635" s="263"/>
      <c r="AH635" s="60"/>
      <c r="AI635" s="55"/>
      <c r="AJ635" s="61"/>
      <c r="AK635" s="62"/>
      <c r="AL635" s="63"/>
      <c r="AM635" s="64"/>
      <c r="AN635" s="65"/>
      <c r="AO635" s="66"/>
    </row>
    <row r="636" spans="1:41" s="22" customFormat="1" ht="63" customHeight="1" x14ac:dyDescent="0.15">
      <c r="A636" s="43"/>
      <c r="B636" s="44"/>
      <c r="C636" s="80"/>
      <c r="D636" s="67"/>
      <c r="E636" s="220"/>
      <c r="F636" s="117"/>
      <c r="G636" s="46"/>
      <c r="H636" s="47"/>
      <c r="I636" s="48"/>
      <c r="J636" s="49"/>
      <c r="K636" s="49"/>
      <c r="L636" s="49"/>
      <c r="M636" s="49"/>
      <c r="N636" s="50"/>
      <c r="O636" s="51"/>
      <c r="P636" s="52"/>
      <c r="Q636" s="53"/>
      <c r="R636" s="53"/>
      <c r="S636" s="53"/>
      <c r="T636" s="53"/>
      <c r="U636" s="54"/>
      <c r="V636" s="55"/>
      <c r="W636" s="57"/>
      <c r="X636" s="57"/>
      <c r="Y636" s="57"/>
      <c r="Z636" s="57"/>
      <c r="AA636" s="57"/>
      <c r="AB636" s="551"/>
      <c r="AC636" s="536"/>
      <c r="AD636" s="488"/>
      <c r="AE636" s="59"/>
      <c r="AF636" s="59"/>
      <c r="AG636" s="263"/>
      <c r="AH636" s="60"/>
      <c r="AI636" s="55"/>
      <c r="AJ636" s="61"/>
      <c r="AK636" s="62"/>
      <c r="AL636" s="63"/>
      <c r="AM636" s="64"/>
      <c r="AN636" s="65"/>
      <c r="AO636" s="66"/>
    </row>
    <row r="637" spans="1:41" s="22" customFormat="1" ht="63" customHeight="1" x14ac:dyDescent="0.15">
      <c r="A637" s="43"/>
      <c r="B637" s="44"/>
      <c r="C637" s="80"/>
      <c r="D637" s="67"/>
      <c r="E637" s="220"/>
      <c r="F637" s="117"/>
      <c r="G637" s="46"/>
      <c r="H637" s="47"/>
      <c r="I637" s="48"/>
      <c r="J637" s="49"/>
      <c r="K637" s="49"/>
      <c r="L637" s="49"/>
      <c r="M637" s="49"/>
      <c r="N637" s="50"/>
      <c r="O637" s="51"/>
      <c r="P637" s="52"/>
      <c r="Q637" s="53"/>
      <c r="R637" s="53"/>
      <c r="S637" s="53"/>
      <c r="T637" s="53"/>
      <c r="U637" s="54"/>
      <c r="V637" s="55"/>
      <c r="W637" s="57"/>
      <c r="X637" s="57"/>
      <c r="Y637" s="57"/>
      <c r="Z637" s="57"/>
      <c r="AA637" s="57"/>
      <c r="AB637" s="551"/>
      <c r="AC637" s="536"/>
      <c r="AD637" s="488"/>
      <c r="AE637" s="59"/>
      <c r="AF637" s="59"/>
      <c r="AG637" s="263"/>
      <c r="AH637" s="60"/>
      <c r="AI637" s="55"/>
      <c r="AJ637" s="61"/>
      <c r="AK637" s="62"/>
      <c r="AL637" s="63"/>
      <c r="AM637" s="64"/>
      <c r="AN637" s="65"/>
      <c r="AO637" s="66"/>
    </row>
    <row r="638" spans="1:41" s="22" customFormat="1" ht="48.75" customHeight="1" x14ac:dyDescent="0.15">
      <c r="A638" s="43"/>
      <c r="B638" s="44"/>
      <c r="C638" s="80"/>
      <c r="D638" s="67"/>
      <c r="E638" s="220"/>
      <c r="F638" s="117"/>
      <c r="G638" s="46"/>
      <c r="H638" s="47"/>
      <c r="I638" s="48"/>
      <c r="J638" s="49"/>
      <c r="K638" s="49"/>
      <c r="L638" s="49"/>
      <c r="M638" s="49"/>
      <c r="N638" s="50"/>
      <c r="O638" s="51"/>
      <c r="P638" s="52"/>
      <c r="Q638" s="53"/>
      <c r="R638" s="53"/>
      <c r="S638" s="53"/>
      <c r="T638" s="53"/>
      <c r="U638" s="54"/>
      <c r="V638" s="55"/>
      <c r="W638" s="57"/>
      <c r="X638" s="57"/>
      <c r="Y638" s="57"/>
      <c r="Z638" s="57"/>
      <c r="AA638" s="57"/>
      <c r="AB638" s="551"/>
      <c r="AC638" s="536"/>
      <c r="AD638" s="488"/>
      <c r="AE638" s="59"/>
      <c r="AF638" s="59"/>
      <c r="AG638" s="263"/>
      <c r="AH638" s="60"/>
      <c r="AI638" s="55"/>
      <c r="AJ638" s="61"/>
      <c r="AK638" s="62"/>
      <c r="AL638" s="63"/>
      <c r="AM638" s="64"/>
      <c r="AN638" s="65"/>
      <c r="AO638" s="66"/>
    </row>
    <row r="639" spans="1:41" s="22" customFormat="1" ht="42" customHeight="1" x14ac:dyDescent="0.15">
      <c r="A639" s="43"/>
      <c r="B639" s="44"/>
      <c r="C639" s="80"/>
      <c r="D639" s="67"/>
      <c r="E639" s="220"/>
      <c r="F639" s="117"/>
      <c r="G639" s="46"/>
      <c r="H639" s="47"/>
      <c r="I639" s="48"/>
      <c r="J639" s="49"/>
      <c r="K639" s="49"/>
      <c r="L639" s="49"/>
      <c r="M639" s="49"/>
      <c r="N639" s="50"/>
      <c r="O639" s="51"/>
      <c r="P639" s="52"/>
      <c r="Q639" s="53"/>
      <c r="R639" s="53"/>
      <c r="S639" s="53"/>
      <c r="T639" s="53"/>
      <c r="U639" s="54"/>
      <c r="V639" s="55"/>
      <c r="W639" s="57"/>
      <c r="X639" s="57"/>
      <c r="Y639" s="57"/>
      <c r="Z639" s="57"/>
      <c r="AA639" s="57"/>
      <c r="AB639" s="551"/>
      <c r="AC639" s="536"/>
      <c r="AD639" s="488"/>
      <c r="AE639" s="59"/>
      <c r="AF639" s="59"/>
      <c r="AG639" s="263"/>
      <c r="AH639" s="60"/>
      <c r="AI639" s="55"/>
      <c r="AJ639" s="61"/>
      <c r="AK639" s="62"/>
      <c r="AL639" s="63"/>
      <c r="AM639" s="64"/>
      <c r="AN639" s="65"/>
      <c r="AO639" s="66"/>
    </row>
    <row r="640" spans="1:41" s="22" customFormat="1" ht="63" customHeight="1" x14ac:dyDescent="0.15">
      <c r="A640" s="43"/>
      <c r="B640" s="44"/>
      <c r="C640" s="80"/>
      <c r="D640" s="67"/>
      <c r="E640" s="220"/>
      <c r="F640" s="117"/>
      <c r="G640" s="46"/>
      <c r="H640" s="47"/>
      <c r="I640" s="48"/>
      <c r="J640" s="49"/>
      <c r="K640" s="49"/>
      <c r="L640" s="49"/>
      <c r="M640" s="49"/>
      <c r="N640" s="50"/>
      <c r="O640" s="51"/>
      <c r="P640" s="52"/>
      <c r="Q640" s="53"/>
      <c r="R640" s="53"/>
      <c r="S640" s="53"/>
      <c r="T640" s="53"/>
      <c r="U640" s="54"/>
      <c r="V640" s="55"/>
      <c r="W640" s="57"/>
      <c r="X640" s="57"/>
      <c r="Y640" s="57"/>
      <c r="Z640" s="57"/>
      <c r="AA640" s="57"/>
      <c r="AB640" s="551"/>
      <c r="AC640" s="536"/>
      <c r="AD640" s="488"/>
      <c r="AE640" s="59"/>
      <c r="AF640" s="59"/>
      <c r="AG640" s="263"/>
      <c r="AH640" s="60"/>
      <c r="AI640" s="55"/>
      <c r="AJ640" s="61"/>
      <c r="AK640" s="62"/>
      <c r="AL640" s="63"/>
      <c r="AM640" s="64"/>
      <c r="AN640" s="65"/>
      <c r="AO640" s="66"/>
    </row>
    <row r="641" spans="1:41" s="22" customFormat="1" ht="37.5" customHeight="1" x14ac:dyDescent="0.15">
      <c r="A641" s="43"/>
      <c r="B641" s="44"/>
      <c r="C641" s="80"/>
      <c r="D641" s="67"/>
      <c r="E641" s="220"/>
      <c r="F641" s="117"/>
      <c r="G641" s="46"/>
      <c r="H641" s="47"/>
      <c r="I641" s="48"/>
      <c r="J641" s="49"/>
      <c r="K641" s="49"/>
      <c r="L641" s="49"/>
      <c r="M641" s="49"/>
      <c r="N641" s="50"/>
      <c r="O641" s="51"/>
      <c r="P641" s="52"/>
      <c r="Q641" s="53"/>
      <c r="R641" s="53"/>
      <c r="S641" s="53"/>
      <c r="T641" s="53"/>
      <c r="U641" s="54"/>
      <c r="V641" s="55"/>
      <c r="W641" s="57"/>
      <c r="X641" s="57"/>
      <c r="Y641" s="57"/>
      <c r="Z641" s="57"/>
      <c r="AA641" s="57"/>
      <c r="AB641" s="551"/>
      <c r="AC641" s="536"/>
      <c r="AD641" s="488"/>
      <c r="AE641" s="59"/>
      <c r="AF641" s="59"/>
      <c r="AG641" s="263"/>
      <c r="AH641" s="60"/>
      <c r="AI641" s="55"/>
      <c r="AJ641" s="61"/>
      <c r="AK641" s="62"/>
      <c r="AL641" s="63"/>
      <c r="AM641" s="64"/>
      <c r="AN641" s="65"/>
      <c r="AO641" s="66"/>
    </row>
    <row r="642" spans="1:41" s="22" customFormat="1" ht="37.5" customHeight="1" x14ac:dyDescent="0.15">
      <c r="A642" s="43"/>
      <c r="B642" s="44"/>
      <c r="C642" s="80"/>
      <c r="D642" s="67"/>
      <c r="E642" s="220"/>
      <c r="F642" s="117"/>
      <c r="G642" s="46"/>
      <c r="H642" s="47"/>
      <c r="I642" s="48"/>
      <c r="J642" s="49"/>
      <c r="K642" s="49"/>
      <c r="L642" s="49"/>
      <c r="M642" s="49"/>
      <c r="N642" s="50"/>
      <c r="O642" s="51"/>
      <c r="P642" s="52"/>
      <c r="Q642" s="53"/>
      <c r="R642" s="53"/>
      <c r="S642" s="53"/>
      <c r="T642" s="53"/>
      <c r="U642" s="54"/>
      <c r="V642" s="55"/>
      <c r="W642" s="57"/>
      <c r="X642" s="57"/>
      <c r="Y642" s="57"/>
      <c r="Z642" s="57"/>
      <c r="AA642" s="57"/>
      <c r="AB642" s="551"/>
      <c r="AC642" s="536"/>
      <c r="AD642" s="488"/>
      <c r="AE642" s="59"/>
      <c r="AF642" s="59"/>
      <c r="AG642" s="263"/>
      <c r="AH642" s="60"/>
      <c r="AI642" s="55"/>
      <c r="AJ642" s="61"/>
      <c r="AK642" s="62"/>
      <c r="AL642" s="63"/>
      <c r="AM642" s="64"/>
      <c r="AN642" s="65"/>
      <c r="AO642" s="66"/>
    </row>
    <row r="643" spans="1:41" s="22" customFormat="1" ht="53.25" customHeight="1" x14ac:dyDescent="0.15">
      <c r="A643" s="43"/>
      <c r="B643" s="44"/>
      <c r="C643" s="80"/>
      <c r="D643" s="67"/>
      <c r="E643" s="220"/>
      <c r="F643" s="117"/>
      <c r="G643" s="46"/>
      <c r="H643" s="47"/>
      <c r="I643" s="48"/>
      <c r="J643" s="49"/>
      <c r="K643" s="49"/>
      <c r="L643" s="49"/>
      <c r="M643" s="49"/>
      <c r="N643" s="50"/>
      <c r="O643" s="51"/>
      <c r="P643" s="52"/>
      <c r="Q643" s="53"/>
      <c r="R643" s="53"/>
      <c r="S643" s="53"/>
      <c r="T643" s="53"/>
      <c r="U643" s="54"/>
      <c r="V643" s="55"/>
      <c r="W643" s="57"/>
      <c r="X643" s="57"/>
      <c r="Y643" s="57"/>
      <c r="Z643" s="57"/>
      <c r="AA643" s="57"/>
      <c r="AB643" s="551"/>
      <c r="AC643" s="536"/>
      <c r="AD643" s="488"/>
      <c r="AE643" s="59"/>
      <c r="AF643" s="59"/>
      <c r="AG643" s="263"/>
      <c r="AH643" s="60"/>
      <c r="AI643" s="55"/>
      <c r="AJ643" s="61"/>
      <c r="AK643" s="62"/>
      <c r="AL643" s="63"/>
      <c r="AM643" s="64"/>
      <c r="AN643" s="65"/>
      <c r="AO643" s="66"/>
    </row>
    <row r="644" spans="1:41" s="22" customFormat="1" ht="53.25" customHeight="1" x14ac:dyDescent="0.15">
      <c r="A644" s="43"/>
      <c r="B644" s="44"/>
      <c r="C644" s="80"/>
      <c r="D644" s="67"/>
      <c r="E644" s="220"/>
      <c r="F644" s="117"/>
      <c r="G644" s="46"/>
      <c r="H644" s="47"/>
      <c r="I644" s="48"/>
      <c r="J644" s="49"/>
      <c r="K644" s="49"/>
      <c r="L644" s="49"/>
      <c r="M644" s="49"/>
      <c r="N644" s="50"/>
      <c r="O644" s="51"/>
      <c r="P644" s="52"/>
      <c r="Q644" s="53"/>
      <c r="R644" s="53"/>
      <c r="S644" s="53"/>
      <c r="T644" s="53"/>
      <c r="U644" s="54"/>
      <c r="V644" s="55"/>
      <c r="W644" s="57"/>
      <c r="X644" s="57"/>
      <c r="Y644" s="57"/>
      <c r="Z644" s="57"/>
      <c r="AA644" s="57"/>
      <c r="AB644" s="551"/>
      <c r="AC644" s="536"/>
      <c r="AD644" s="488"/>
      <c r="AE644" s="59"/>
      <c r="AF644" s="59"/>
      <c r="AG644" s="263"/>
      <c r="AH644" s="60"/>
      <c r="AI644" s="55"/>
      <c r="AJ644" s="61"/>
      <c r="AK644" s="62"/>
      <c r="AL644" s="63"/>
      <c r="AM644" s="64"/>
      <c r="AN644" s="65"/>
      <c r="AO644" s="66"/>
    </row>
    <row r="645" spans="1:41" s="22" customFormat="1" ht="42" customHeight="1" x14ac:dyDescent="0.15">
      <c r="A645" s="43"/>
      <c r="B645" s="44"/>
      <c r="C645" s="80"/>
      <c r="D645" s="67"/>
      <c r="E645" s="220"/>
      <c r="F645" s="117"/>
      <c r="G645" s="46"/>
      <c r="H645" s="47"/>
      <c r="I645" s="48"/>
      <c r="J645" s="49"/>
      <c r="K645" s="49"/>
      <c r="L645" s="49"/>
      <c r="M645" s="49"/>
      <c r="N645" s="50"/>
      <c r="O645" s="51"/>
      <c r="P645" s="52"/>
      <c r="Q645" s="53"/>
      <c r="R645" s="53"/>
      <c r="S645" s="53"/>
      <c r="T645" s="53"/>
      <c r="U645" s="54"/>
      <c r="V645" s="55"/>
      <c r="W645" s="57"/>
      <c r="X645" s="57"/>
      <c r="Y645" s="57"/>
      <c r="Z645" s="57"/>
      <c r="AA645" s="57"/>
      <c r="AB645" s="551"/>
      <c r="AC645" s="536"/>
      <c r="AD645" s="488"/>
      <c r="AE645" s="59"/>
      <c r="AF645" s="59"/>
      <c r="AG645" s="263"/>
      <c r="AH645" s="60"/>
      <c r="AI645" s="55"/>
      <c r="AJ645" s="61"/>
      <c r="AK645" s="62"/>
      <c r="AL645" s="63"/>
      <c r="AM645" s="64"/>
      <c r="AN645" s="65"/>
      <c r="AO645" s="66"/>
    </row>
    <row r="646" spans="1:41" s="22" customFormat="1" ht="42" customHeight="1" x14ac:dyDescent="0.15">
      <c r="A646" s="43"/>
      <c r="B646" s="44"/>
      <c r="C646" s="80"/>
      <c r="D646" s="67"/>
      <c r="E646" s="220"/>
      <c r="F646" s="117"/>
      <c r="G646" s="46"/>
      <c r="H646" s="47"/>
      <c r="I646" s="48"/>
      <c r="J646" s="49"/>
      <c r="K646" s="49"/>
      <c r="L646" s="49"/>
      <c r="M646" s="49"/>
      <c r="N646" s="50"/>
      <c r="O646" s="51"/>
      <c r="P646" s="52"/>
      <c r="Q646" s="53"/>
      <c r="R646" s="53"/>
      <c r="S646" s="53"/>
      <c r="T646" s="53"/>
      <c r="U646" s="54"/>
      <c r="V646" s="55"/>
      <c r="W646" s="57"/>
      <c r="X646" s="57"/>
      <c r="Y646" s="57"/>
      <c r="Z646" s="57"/>
      <c r="AA646" s="57"/>
      <c r="AB646" s="551"/>
      <c r="AC646" s="536"/>
      <c r="AD646" s="488"/>
      <c r="AE646" s="59"/>
      <c r="AF646" s="59"/>
      <c r="AG646" s="263"/>
      <c r="AH646" s="60"/>
      <c r="AI646" s="55"/>
      <c r="AJ646" s="61"/>
      <c r="AK646" s="62"/>
      <c r="AL646" s="63"/>
      <c r="AM646" s="64"/>
      <c r="AN646" s="65"/>
      <c r="AO646" s="66"/>
    </row>
    <row r="647" spans="1:41" s="22" customFormat="1" ht="42" customHeight="1" x14ac:dyDescent="0.15">
      <c r="A647" s="43"/>
      <c r="B647" s="44"/>
      <c r="C647" s="80"/>
      <c r="D647" s="67"/>
      <c r="E647" s="220"/>
      <c r="F647" s="117"/>
      <c r="G647" s="46"/>
      <c r="H647" s="47"/>
      <c r="I647" s="48"/>
      <c r="J647" s="49"/>
      <c r="K647" s="49"/>
      <c r="L647" s="49"/>
      <c r="M647" s="49"/>
      <c r="N647" s="50"/>
      <c r="O647" s="51"/>
      <c r="P647" s="52"/>
      <c r="Q647" s="53"/>
      <c r="R647" s="53"/>
      <c r="S647" s="53"/>
      <c r="T647" s="53"/>
      <c r="U647" s="54"/>
      <c r="V647" s="55"/>
      <c r="W647" s="57"/>
      <c r="X647" s="57"/>
      <c r="Y647" s="57"/>
      <c r="Z647" s="57"/>
      <c r="AA647" s="57"/>
      <c r="AB647" s="551"/>
      <c r="AC647" s="536"/>
      <c r="AD647" s="488"/>
      <c r="AE647" s="59"/>
      <c r="AF647" s="59"/>
      <c r="AG647" s="263"/>
      <c r="AH647" s="60"/>
      <c r="AI647" s="55"/>
      <c r="AJ647" s="61"/>
      <c r="AK647" s="62"/>
      <c r="AL647" s="63"/>
      <c r="AM647" s="64"/>
      <c r="AN647" s="65"/>
      <c r="AO647" s="66"/>
    </row>
    <row r="648" spans="1:41" s="22" customFormat="1" ht="42" customHeight="1" x14ac:dyDescent="0.15">
      <c r="A648" s="43"/>
      <c r="B648" s="44"/>
      <c r="C648" s="80"/>
      <c r="D648" s="67"/>
      <c r="E648" s="220"/>
      <c r="F648" s="117"/>
      <c r="G648" s="46"/>
      <c r="H648" s="47"/>
      <c r="I648" s="48"/>
      <c r="J648" s="49"/>
      <c r="K648" s="49"/>
      <c r="L648" s="49"/>
      <c r="M648" s="49"/>
      <c r="N648" s="50"/>
      <c r="O648" s="51"/>
      <c r="P648" s="52"/>
      <c r="Q648" s="53"/>
      <c r="R648" s="53"/>
      <c r="S648" s="53"/>
      <c r="T648" s="53"/>
      <c r="U648" s="54"/>
      <c r="V648" s="55"/>
      <c r="W648" s="57"/>
      <c r="X648" s="57"/>
      <c r="Y648" s="57"/>
      <c r="Z648" s="57"/>
      <c r="AA648" s="57"/>
      <c r="AB648" s="551"/>
      <c r="AC648" s="536"/>
      <c r="AD648" s="488"/>
      <c r="AE648" s="59"/>
      <c r="AF648" s="59"/>
      <c r="AG648" s="263"/>
      <c r="AH648" s="60"/>
      <c r="AI648" s="55"/>
      <c r="AJ648" s="61"/>
      <c r="AK648" s="62"/>
      <c r="AL648" s="63"/>
      <c r="AM648" s="64"/>
      <c r="AN648" s="65"/>
      <c r="AO648" s="66"/>
    </row>
    <row r="649" spans="1:41" s="22" customFormat="1" ht="42" customHeight="1" x14ac:dyDescent="0.15">
      <c r="A649" s="43"/>
      <c r="B649" s="44"/>
      <c r="C649" s="80"/>
      <c r="D649" s="67"/>
      <c r="E649" s="220"/>
      <c r="F649" s="117"/>
      <c r="G649" s="46"/>
      <c r="H649" s="47"/>
      <c r="I649" s="48"/>
      <c r="J649" s="49"/>
      <c r="K649" s="49"/>
      <c r="L649" s="49"/>
      <c r="M649" s="49"/>
      <c r="N649" s="50"/>
      <c r="O649" s="51"/>
      <c r="P649" s="52"/>
      <c r="Q649" s="53"/>
      <c r="R649" s="53"/>
      <c r="S649" s="53"/>
      <c r="T649" s="53"/>
      <c r="U649" s="54"/>
      <c r="V649" s="55"/>
      <c r="W649" s="57"/>
      <c r="X649" s="57"/>
      <c r="Y649" s="57"/>
      <c r="Z649" s="57"/>
      <c r="AA649" s="57"/>
      <c r="AB649" s="551"/>
      <c r="AC649" s="536"/>
      <c r="AD649" s="488"/>
      <c r="AE649" s="59"/>
      <c r="AF649" s="59"/>
      <c r="AG649" s="263"/>
      <c r="AH649" s="60"/>
      <c r="AI649" s="55"/>
      <c r="AJ649" s="61"/>
      <c r="AK649" s="62"/>
      <c r="AL649" s="63"/>
      <c r="AM649" s="64"/>
      <c r="AN649" s="65"/>
      <c r="AO649" s="66"/>
    </row>
    <row r="650" spans="1:41" s="22" customFormat="1" ht="48.75" customHeight="1" x14ac:dyDescent="0.15">
      <c r="A650" s="43"/>
      <c r="B650" s="44"/>
      <c r="C650" s="80"/>
      <c r="D650" s="67"/>
      <c r="E650" s="220"/>
      <c r="F650" s="117"/>
      <c r="G650" s="46"/>
      <c r="H650" s="47"/>
      <c r="I650" s="48"/>
      <c r="J650" s="49"/>
      <c r="K650" s="49"/>
      <c r="L650" s="49"/>
      <c r="M650" s="49"/>
      <c r="N650" s="50"/>
      <c r="O650" s="51"/>
      <c r="P650" s="52"/>
      <c r="Q650" s="53"/>
      <c r="R650" s="53"/>
      <c r="S650" s="53"/>
      <c r="T650" s="53"/>
      <c r="U650" s="54"/>
      <c r="V650" s="55"/>
      <c r="W650" s="57"/>
      <c r="X650" s="57"/>
      <c r="Y650" s="57"/>
      <c r="Z650" s="57"/>
      <c r="AA650" s="57"/>
      <c r="AB650" s="551"/>
      <c r="AC650" s="536"/>
      <c r="AD650" s="488"/>
      <c r="AE650" s="59"/>
      <c r="AF650" s="59"/>
      <c r="AG650" s="263"/>
      <c r="AH650" s="60"/>
      <c r="AI650" s="55"/>
      <c r="AJ650" s="61"/>
      <c r="AK650" s="62"/>
      <c r="AL650" s="63"/>
      <c r="AM650" s="64"/>
      <c r="AN650" s="65"/>
      <c r="AO650" s="66"/>
    </row>
    <row r="651" spans="1:41" s="22" customFormat="1" ht="42" customHeight="1" x14ac:dyDescent="0.15">
      <c r="A651" s="43"/>
      <c r="B651" s="44"/>
      <c r="C651" s="80"/>
      <c r="D651" s="67"/>
      <c r="E651" s="220"/>
      <c r="F651" s="117"/>
      <c r="G651" s="46"/>
      <c r="H651" s="47"/>
      <c r="I651" s="48"/>
      <c r="J651" s="49"/>
      <c r="K651" s="49"/>
      <c r="L651" s="49"/>
      <c r="M651" s="49"/>
      <c r="N651" s="50"/>
      <c r="O651" s="51"/>
      <c r="P651" s="52"/>
      <c r="Q651" s="53"/>
      <c r="R651" s="53"/>
      <c r="S651" s="53"/>
      <c r="T651" s="53"/>
      <c r="U651" s="54"/>
      <c r="V651" s="55"/>
      <c r="W651" s="57"/>
      <c r="X651" s="57"/>
      <c r="Y651" s="57"/>
      <c r="Z651" s="57"/>
      <c r="AA651" s="57"/>
      <c r="AB651" s="551"/>
      <c r="AC651" s="536"/>
      <c r="AD651" s="488"/>
      <c r="AE651" s="59"/>
      <c r="AF651" s="59"/>
      <c r="AG651" s="263"/>
      <c r="AH651" s="60"/>
      <c r="AI651" s="55"/>
      <c r="AJ651" s="61"/>
      <c r="AK651" s="62"/>
      <c r="AL651" s="63"/>
      <c r="AM651" s="64"/>
      <c r="AN651" s="65"/>
      <c r="AO651" s="66"/>
    </row>
    <row r="652" spans="1:41" s="22" customFormat="1" ht="63" customHeight="1" x14ac:dyDescent="0.15">
      <c r="A652" s="43"/>
      <c r="B652" s="44"/>
      <c r="C652" s="80"/>
      <c r="D652" s="67"/>
      <c r="E652" s="220"/>
      <c r="F652" s="117"/>
      <c r="G652" s="46"/>
      <c r="H652" s="47"/>
      <c r="I652" s="48"/>
      <c r="J652" s="49"/>
      <c r="K652" s="49"/>
      <c r="L652" s="49"/>
      <c r="M652" s="49"/>
      <c r="N652" s="50"/>
      <c r="O652" s="51"/>
      <c r="P652" s="52"/>
      <c r="Q652" s="53"/>
      <c r="R652" s="53"/>
      <c r="S652" s="53"/>
      <c r="T652" s="53"/>
      <c r="U652" s="54"/>
      <c r="V652" s="55"/>
      <c r="W652" s="57"/>
      <c r="X652" s="57"/>
      <c r="Y652" s="57"/>
      <c r="Z652" s="57"/>
      <c r="AA652" s="57"/>
      <c r="AB652" s="551"/>
      <c r="AC652" s="536"/>
      <c r="AD652" s="488"/>
      <c r="AE652" s="59"/>
      <c r="AF652" s="59"/>
      <c r="AG652" s="263"/>
      <c r="AH652" s="60"/>
      <c r="AI652" s="55"/>
      <c r="AJ652" s="61"/>
      <c r="AK652" s="62"/>
      <c r="AL652" s="63"/>
      <c r="AM652" s="64"/>
      <c r="AN652" s="65"/>
      <c r="AO652" s="66"/>
    </row>
    <row r="653" spans="1:41" s="22" customFormat="1" ht="63" customHeight="1" x14ac:dyDescent="0.15">
      <c r="A653" s="43"/>
      <c r="B653" s="44"/>
      <c r="C653" s="80"/>
      <c r="D653" s="67"/>
      <c r="E653" s="220"/>
      <c r="F653" s="117"/>
      <c r="G653" s="46"/>
      <c r="H653" s="47"/>
      <c r="I653" s="48"/>
      <c r="J653" s="49"/>
      <c r="K653" s="49"/>
      <c r="L653" s="49"/>
      <c r="M653" s="49"/>
      <c r="N653" s="50"/>
      <c r="O653" s="51"/>
      <c r="P653" s="52"/>
      <c r="Q653" s="53"/>
      <c r="R653" s="53"/>
      <c r="S653" s="53"/>
      <c r="T653" s="53"/>
      <c r="U653" s="54"/>
      <c r="V653" s="55"/>
      <c r="W653" s="57"/>
      <c r="X653" s="57"/>
      <c r="Y653" s="57"/>
      <c r="Z653" s="57"/>
      <c r="AA653" s="57"/>
      <c r="AB653" s="551"/>
      <c r="AC653" s="536"/>
      <c r="AD653" s="488"/>
      <c r="AE653" s="59"/>
      <c r="AF653" s="59"/>
      <c r="AG653" s="263"/>
      <c r="AH653" s="60"/>
      <c r="AI653" s="55"/>
      <c r="AJ653" s="61"/>
      <c r="AK653" s="62"/>
      <c r="AL653" s="63"/>
      <c r="AM653" s="64"/>
      <c r="AN653" s="65"/>
      <c r="AO653" s="66"/>
    </row>
    <row r="654" spans="1:41" s="22" customFormat="1" ht="42" customHeight="1" x14ac:dyDescent="0.15">
      <c r="A654" s="43"/>
      <c r="B654" s="44"/>
      <c r="C654" s="80"/>
      <c r="D654" s="67"/>
      <c r="E654" s="220"/>
      <c r="F654" s="117"/>
      <c r="G654" s="46"/>
      <c r="H654" s="47"/>
      <c r="I654" s="48"/>
      <c r="J654" s="49"/>
      <c r="K654" s="49"/>
      <c r="L654" s="49"/>
      <c r="M654" s="49"/>
      <c r="N654" s="50"/>
      <c r="O654" s="51"/>
      <c r="P654" s="52"/>
      <c r="Q654" s="53"/>
      <c r="R654" s="53"/>
      <c r="S654" s="53"/>
      <c r="T654" s="53"/>
      <c r="U654" s="54"/>
      <c r="V654" s="55"/>
      <c r="W654" s="57"/>
      <c r="X654" s="57"/>
      <c r="Y654" s="57"/>
      <c r="Z654" s="57"/>
      <c r="AA654" s="57"/>
      <c r="AB654" s="551"/>
      <c r="AC654" s="536"/>
      <c r="AD654" s="488"/>
      <c r="AE654" s="59"/>
      <c r="AF654" s="59"/>
      <c r="AG654" s="263"/>
      <c r="AH654" s="60"/>
      <c r="AI654" s="55"/>
      <c r="AJ654" s="61"/>
      <c r="AK654" s="62"/>
      <c r="AL654" s="63"/>
      <c r="AM654" s="64"/>
      <c r="AN654" s="65"/>
      <c r="AO654" s="66"/>
    </row>
    <row r="655" spans="1:41" s="22" customFormat="1" ht="41.25" customHeight="1" x14ac:dyDescent="0.15">
      <c r="A655" s="43"/>
      <c r="B655" s="44"/>
      <c r="C655" s="80"/>
      <c r="D655" s="67"/>
      <c r="E655" s="220"/>
      <c r="F655" s="117"/>
      <c r="G655" s="46"/>
      <c r="H655" s="47"/>
      <c r="I655" s="48"/>
      <c r="J655" s="49"/>
      <c r="K655" s="49"/>
      <c r="L655" s="49"/>
      <c r="M655" s="49"/>
      <c r="N655" s="50"/>
      <c r="O655" s="51"/>
      <c r="P655" s="52"/>
      <c r="Q655" s="53"/>
      <c r="R655" s="53"/>
      <c r="S655" s="53"/>
      <c r="T655" s="53"/>
      <c r="U655" s="54"/>
      <c r="V655" s="55"/>
      <c r="W655" s="57"/>
      <c r="X655" s="57"/>
      <c r="Y655" s="57"/>
      <c r="Z655" s="57"/>
      <c r="AA655" s="57"/>
      <c r="AB655" s="551"/>
      <c r="AC655" s="536"/>
      <c r="AD655" s="488"/>
      <c r="AE655" s="59"/>
      <c r="AF655" s="59"/>
      <c r="AG655" s="263"/>
      <c r="AH655" s="60"/>
      <c r="AI655" s="55"/>
      <c r="AJ655" s="61"/>
      <c r="AK655" s="62"/>
      <c r="AL655" s="63"/>
      <c r="AM655" s="64"/>
      <c r="AN655" s="65"/>
      <c r="AO655" s="66"/>
    </row>
    <row r="656" spans="1:41" s="22" customFormat="1" ht="42" customHeight="1" x14ac:dyDescent="0.15">
      <c r="A656" s="43"/>
      <c r="B656" s="44"/>
      <c r="C656" s="80"/>
      <c r="D656" s="67"/>
      <c r="E656" s="220"/>
      <c r="F656" s="117"/>
      <c r="G656" s="46"/>
      <c r="H656" s="47"/>
      <c r="I656" s="48"/>
      <c r="J656" s="49"/>
      <c r="K656" s="49"/>
      <c r="L656" s="49"/>
      <c r="M656" s="49"/>
      <c r="N656" s="50"/>
      <c r="O656" s="51"/>
      <c r="P656" s="52"/>
      <c r="Q656" s="53"/>
      <c r="R656" s="53"/>
      <c r="S656" s="53"/>
      <c r="T656" s="53"/>
      <c r="U656" s="54"/>
      <c r="V656" s="55"/>
      <c r="W656" s="57"/>
      <c r="X656" s="57"/>
      <c r="Y656" s="57"/>
      <c r="Z656" s="57"/>
      <c r="AA656" s="57"/>
      <c r="AB656" s="551"/>
      <c r="AC656" s="536"/>
      <c r="AD656" s="488"/>
      <c r="AE656" s="59"/>
      <c r="AF656" s="59"/>
      <c r="AG656" s="263"/>
      <c r="AH656" s="60"/>
      <c r="AI656" s="55"/>
      <c r="AJ656" s="61"/>
      <c r="AK656" s="62"/>
      <c r="AL656" s="63"/>
      <c r="AM656" s="64"/>
      <c r="AN656" s="65"/>
      <c r="AO656" s="66"/>
    </row>
    <row r="657" spans="1:41" s="22" customFormat="1" ht="63" customHeight="1" x14ac:dyDescent="0.15">
      <c r="A657" s="43"/>
      <c r="B657" s="44"/>
      <c r="C657" s="80"/>
      <c r="D657" s="67"/>
      <c r="E657" s="220"/>
      <c r="F657" s="117"/>
      <c r="G657" s="46"/>
      <c r="H657" s="47"/>
      <c r="I657" s="48"/>
      <c r="J657" s="49"/>
      <c r="K657" s="49"/>
      <c r="L657" s="49"/>
      <c r="M657" s="49"/>
      <c r="N657" s="50"/>
      <c r="O657" s="51"/>
      <c r="P657" s="52"/>
      <c r="Q657" s="53"/>
      <c r="R657" s="53"/>
      <c r="S657" s="53"/>
      <c r="T657" s="53"/>
      <c r="U657" s="54"/>
      <c r="V657" s="55"/>
      <c r="W657" s="57"/>
      <c r="X657" s="57"/>
      <c r="Y657" s="57"/>
      <c r="Z657" s="57"/>
      <c r="AA657" s="57"/>
      <c r="AB657" s="551"/>
      <c r="AC657" s="536"/>
      <c r="AD657" s="488"/>
      <c r="AE657" s="59"/>
      <c r="AF657" s="59"/>
      <c r="AG657" s="263"/>
      <c r="AH657" s="60"/>
      <c r="AI657" s="55"/>
      <c r="AJ657" s="61"/>
      <c r="AK657" s="62"/>
      <c r="AL657" s="63"/>
      <c r="AM657" s="64"/>
      <c r="AN657" s="65"/>
      <c r="AO657" s="66"/>
    </row>
    <row r="658" spans="1:41" s="22" customFormat="1" ht="41.25" customHeight="1" x14ac:dyDescent="0.15">
      <c r="A658" s="43"/>
      <c r="B658" s="44"/>
      <c r="C658" s="80"/>
      <c r="D658" s="67"/>
      <c r="E658" s="220"/>
      <c r="F658" s="117"/>
      <c r="G658" s="46"/>
      <c r="H658" s="47"/>
      <c r="I658" s="48"/>
      <c r="J658" s="49"/>
      <c r="K658" s="49"/>
      <c r="L658" s="49"/>
      <c r="M658" s="49"/>
      <c r="N658" s="50"/>
      <c r="O658" s="51"/>
      <c r="P658" s="52"/>
      <c r="Q658" s="53"/>
      <c r="R658" s="53"/>
      <c r="S658" s="53"/>
      <c r="T658" s="53"/>
      <c r="U658" s="54"/>
      <c r="V658" s="55"/>
      <c r="W658" s="57"/>
      <c r="X658" s="57"/>
      <c r="Y658" s="57"/>
      <c r="Z658" s="57"/>
      <c r="AA658" s="57"/>
      <c r="AB658" s="551"/>
      <c r="AC658" s="536"/>
      <c r="AD658" s="488"/>
      <c r="AE658" s="59"/>
      <c r="AF658" s="59"/>
      <c r="AG658" s="263"/>
      <c r="AH658" s="60"/>
      <c r="AI658" s="55"/>
      <c r="AJ658" s="61"/>
      <c r="AK658" s="62"/>
      <c r="AL658" s="63"/>
      <c r="AM658" s="64"/>
      <c r="AN658" s="65"/>
      <c r="AO658" s="66"/>
    </row>
    <row r="659" spans="1:41" s="22" customFormat="1" ht="42" customHeight="1" x14ac:dyDescent="0.15">
      <c r="A659" s="43"/>
      <c r="B659" s="44"/>
      <c r="C659" s="80"/>
      <c r="D659" s="67"/>
      <c r="E659" s="220"/>
      <c r="F659" s="117"/>
      <c r="G659" s="46"/>
      <c r="H659" s="47"/>
      <c r="I659" s="48"/>
      <c r="J659" s="49"/>
      <c r="K659" s="49"/>
      <c r="L659" s="49"/>
      <c r="M659" s="49"/>
      <c r="N659" s="50"/>
      <c r="O659" s="51"/>
      <c r="P659" s="52"/>
      <c r="Q659" s="53"/>
      <c r="R659" s="53"/>
      <c r="S659" s="53"/>
      <c r="T659" s="53"/>
      <c r="U659" s="54"/>
      <c r="V659" s="55"/>
      <c r="W659" s="57"/>
      <c r="X659" s="57"/>
      <c r="Y659" s="57"/>
      <c r="Z659" s="57"/>
      <c r="AA659" s="57"/>
      <c r="AB659" s="551"/>
      <c r="AC659" s="536"/>
      <c r="AD659" s="488"/>
      <c r="AE659" s="59"/>
      <c r="AF659" s="59"/>
      <c r="AG659" s="263"/>
      <c r="AH659" s="60"/>
      <c r="AI659" s="55"/>
      <c r="AJ659" s="61"/>
      <c r="AK659" s="62"/>
      <c r="AL659" s="63"/>
      <c r="AM659" s="64"/>
      <c r="AN659" s="65"/>
      <c r="AO659" s="66"/>
    </row>
    <row r="660" spans="1:41" s="22" customFormat="1" ht="42" customHeight="1" x14ac:dyDescent="0.15">
      <c r="A660" s="43"/>
      <c r="B660" s="44"/>
      <c r="C660" s="80"/>
      <c r="D660" s="67"/>
      <c r="E660" s="220"/>
      <c r="F660" s="117"/>
      <c r="G660" s="46"/>
      <c r="H660" s="47"/>
      <c r="I660" s="48"/>
      <c r="J660" s="49"/>
      <c r="K660" s="49"/>
      <c r="L660" s="49"/>
      <c r="M660" s="49"/>
      <c r="N660" s="50"/>
      <c r="O660" s="51"/>
      <c r="P660" s="52"/>
      <c r="Q660" s="53"/>
      <c r="R660" s="53"/>
      <c r="S660" s="53"/>
      <c r="T660" s="53"/>
      <c r="U660" s="54"/>
      <c r="V660" s="55"/>
      <c r="W660" s="57"/>
      <c r="X660" s="57"/>
      <c r="Y660" s="57"/>
      <c r="Z660" s="57"/>
      <c r="AA660" s="57"/>
      <c r="AB660" s="551"/>
      <c r="AC660" s="536"/>
      <c r="AD660" s="488"/>
      <c r="AE660" s="59"/>
      <c r="AF660" s="59"/>
      <c r="AG660" s="263"/>
      <c r="AH660" s="60"/>
      <c r="AI660" s="55"/>
      <c r="AJ660" s="61"/>
      <c r="AK660" s="62"/>
      <c r="AL660" s="63"/>
      <c r="AM660" s="64"/>
      <c r="AN660" s="65"/>
      <c r="AO660" s="66"/>
    </row>
    <row r="661" spans="1:41" s="22" customFormat="1" ht="42" customHeight="1" x14ac:dyDescent="0.15">
      <c r="A661" s="43"/>
      <c r="B661" s="44"/>
      <c r="C661" s="80"/>
      <c r="D661" s="67"/>
      <c r="E661" s="220"/>
      <c r="F661" s="117"/>
      <c r="G661" s="46"/>
      <c r="H661" s="47"/>
      <c r="I661" s="48"/>
      <c r="J661" s="49"/>
      <c r="K661" s="49"/>
      <c r="L661" s="49"/>
      <c r="M661" s="49"/>
      <c r="N661" s="50"/>
      <c r="O661" s="51"/>
      <c r="P661" s="52"/>
      <c r="Q661" s="53"/>
      <c r="R661" s="53"/>
      <c r="S661" s="53"/>
      <c r="T661" s="53"/>
      <c r="U661" s="54"/>
      <c r="V661" s="55"/>
      <c r="W661" s="57"/>
      <c r="X661" s="57"/>
      <c r="Y661" s="57"/>
      <c r="Z661" s="57"/>
      <c r="AA661" s="57"/>
      <c r="AB661" s="551"/>
      <c r="AC661" s="536"/>
      <c r="AD661" s="488"/>
      <c r="AE661" s="59"/>
      <c r="AF661" s="59"/>
      <c r="AG661" s="263"/>
      <c r="AH661" s="60"/>
      <c r="AI661" s="55"/>
      <c r="AJ661" s="61"/>
      <c r="AK661" s="62"/>
      <c r="AL661" s="63"/>
      <c r="AM661" s="64"/>
      <c r="AN661" s="65"/>
      <c r="AO661" s="66"/>
    </row>
    <row r="662" spans="1:41" s="22" customFormat="1" ht="63" customHeight="1" x14ac:dyDescent="0.15">
      <c r="A662" s="43"/>
      <c r="B662" s="44"/>
      <c r="C662" s="80"/>
      <c r="D662" s="67"/>
      <c r="E662" s="220"/>
      <c r="F662" s="117"/>
      <c r="G662" s="46"/>
      <c r="H662" s="47"/>
      <c r="I662" s="48"/>
      <c r="J662" s="49"/>
      <c r="K662" s="49"/>
      <c r="L662" s="49"/>
      <c r="M662" s="49"/>
      <c r="N662" s="50"/>
      <c r="O662" s="51"/>
      <c r="P662" s="52"/>
      <c r="Q662" s="53"/>
      <c r="R662" s="53"/>
      <c r="S662" s="53"/>
      <c r="T662" s="53"/>
      <c r="U662" s="54"/>
      <c r="V662" s="55"/>
      <c r="W662" s="57"/>
      <c r="X662" s="57"/>
      <c r="Y662" s="57"/>
      <c r="Z662" s="57"/>
      <c r="AA662" s="57"/>
      <c r="AB662" s="551"/>
      <c r="AC662" s="536"/>
      <c r="AD662" s="488"/>
      <c r="AE662" s="59"/>
      <c r="AF662" s="59"/>
      <c r="AG662" s="263"/>
      <c r="AH662" s="60"/>
      <c r="AI662" s="55"/>
      <c r="AJ662" s="61"/>
      <c r="AK662" s="62"/>
      <c r="AL662" s="63"/>
      <c r="AM662" s="64"/>
      <c r="AN662" s="65"/>
      <c r="AO662" s="66"/>
    </row>
    <row r="663" spans="1:41" s="22" customFormat="1" ht="63" customHeight="1" x14ac:dyDescent="0.15">
      <c r="A663" s="43"/>
      <c r="B663" s="44"/>
      <c r="C663" s="80"/>
      <c r="D663" s="67"/>
      <c r="E663" s="220"/>
      <c r="F663" s="117"/>
      <c r="G663" s="46"/>
      <c r="H663" s="47"/>
      <c r="I663" s="48"/>
      <c r="J663" s="49"/>
      <c r="K663" s="49"/>
      <c r="L663" s="49"/>
      <c r="M663" s="49"/>
      <c r="N663" s="50"/>
      <c r="O663" s="51"/>
      <c r="P663" s="52"/>
      <c r="Q663" s="53"/>
      <c r="R663" s="53"/>
      <c r="S663" s="53"/>
      <c r="T663" s="53"/>
      <c r="U663" s="54"/>
      <c r="V663" s="55"/>
      <c r="W663" s="57"/>
      <c r="X663" s="57"/>
      <c r="Y663" s="57"/>
      <c r="Z663" s="57"/>
      <c r="AA663" s="57"/>
      <c r="AB663" s="551"/>
      <c r="AC663" s="536"/>
      <c r="AD663" s="488"/>
      <c r="AE663" s="59"/>
      <c r="AF663" s="59"/>
      <c r="AG663" s="263"/>
      <c r="AH663" s="60"/>
      <c r="AI663" s="55"/>
      <c r="AJ663" s="61"/>
      <c r="AK663" s="62"/>
      <c r="AL663" s="63"/>
      <c r="AM663" s="64"/>
      <c r="AN663" s="65"/>
      <c r="AO663" s="66"/>
    </row>
    <row r="664" spans="1:41" s="22" customFormat="1" ht="24.95" customHeight="1" x14ac:dyDescent="0.15">
      <c r="A664" s="43"/>
      <c r="B664" s="44"/>
      <c r="C664" s="80"/>
      <c r="D664" s="67"/>
      <c r="E664" s="220"/>
      <c r="F664" s="117"/>
      <c r="G664" s="46"/>
      <c r="H664" s="47"/>
      <c r="I664" s="48"/>
      <c r="J664" s="49"/>
      <c r="K664" s="49"/>
      <c r="L664" s="49"/>
      <c r="M664" s="49"/>
      <c r="N664" s="50"/>
      <c r="O664" s="51"/>
      <c r="P664" s="52"/>
      <c r="Q664" s="53"/>
      <c r="R664" s="53"/>
      <c r="S664" s="53"/>
      <c r="T664" s="53"/>
      <c r="U664" s="54"/>
      <c r="V664" s="55"/>
      <c r="W664" s="57"/>
      <c r="X664" s="57"/>
      <c r="Y664" s="57"/>
      <c r="Z664" s="57"/>
      <c r="AA664" s="57"/>
      <c r="AB664" s="551"/>
      <c r="AC664" s="536"/>
      <c r="AD664" s="488"/>
      <c r="AE664" s="59"/>
      <c r="AF664" s="59"/>
      <c r="AG664" s="263"/>
      <c r="AH664" s="60"/>
      <c r="AI664" s="55"/>
      <c r="AJ664" s="61"/>
      <c r="AK664" s="62"/>
      <c r="AL664" s="63"/>
      <c r="AM664" s="64"/>
      <c r="AN664" s="65"/>
      <c r="AO664" s="66"/>
    </row>
    <row r="665" spans="1:41" s="22" customFormat="1" ht="50.25" customHeight="1" x14ac:dyDescent="0.15">
      <c r="A665" s="43"/>
      <c r="B665" s="44"/>
      <c r="C665" s="80"/>
      <c r="D665" s="67"/>
      <c r="E665" s="220"/>
      <c r="F665" s="117"/>
      <c r="G665" s="46"/>
      <c r="H665" s="47"/>
      <c r="I665" s="48"/>
      <c r="J665" s="49"/>
      <c r="K665" s="49"/>
      <c r="L665" s="49"/>
      <c r="M665" s="49"/>
      <c r="N665" s="50"/>
      <c r="O665" s="51"/>
      <c r="P665" s="52"/>
      <c r="Q665" s="53"/>
      <c r="R665" s="53"/>
      <c r="S665" s="53"/>
      <c r="T665" s="53"/>
      <c r="U665" s="54"/>
      <c r="V665" s="55"/>
      <c r="W665" s="57"/>
      <c r="X665" s="57"/>
      <c r="Y665" s="57"/>
      <c r="Z665" s="57"/>
      <c r="AA665" s="57"/>
      <c r="AB665" s="551"/>
      <c r="AC665" s="536"/>
      <c r="AD665" s="488"/>
      <c r="AE665" s="59"/>
      <c r="AF665" s="59"/>
      <c r="AG665" s="263"/>
      <c r="AH665" s="60"/>
      <c r="AI665" s="55"/>
      <c r="AJ665" s="61"/>
      <c r="AK665" s="62"/>
      <c r="AL665" s="63"/>
      <c r="AM665" s="64"/>
      <c r="AN665" s="65"/>
      <c r="AO665" s="66"/>
    </row>
    <row r="666" spans="1:41" s="22" customFormat="1" ht="42" customHeight="1" x14ac:dyDescent="0.15">
      <c r="A666" s="43"/>
      <c r="B666" s="44"/>
      <c r="C666" s="80"/>
      <c r="D666" s="67"/>
      <c r="E666" s="220"/>
      <c r="F666" s="117"/>
      <c r="G666" s="46"/>
      <c r="H666" s="47"/>
      <c r="I666" s="48"/>
      <c r="J666" s="49"/>
      <c r="K666" s="49"/>
      <c r="L666" s="49"/>
      <c r="M666" s="49"/>
      <c r="N666" s="50"/>
      <c r="O666" s="51"/>
      <c r="P666" s="52"/>
      <c r="Q666" s="53"/>
      <c r="R666" s="53"/>
      <c r="S666" s="53"/>
      <c r="T666" s="53"/>
      <c r="U666" s="54"/>
      <c r="V666" s="55"/>
      <c r="W666" s="57"/>
      <c r="X666" s="57"/>
      <c r="Y666" s="57"/>
      <c r="Z666" s="57"/>
      <c r="AA666" s="57"/>
      <c r="AB666" s="551"/>
      <c r="AC666" s="536"/>
      <c r="AD666" s="488"/>
      <c r="AE666" s="59"/>
      <c r="AF666" s="59"/>
      <c r="AG666" s="263"/>
      <c r="AH666" s="60"/>
      <c r="AI666" s="55"/>
      <c r="AJ666" s="61"/>
      <c r="AK666" s="62"/>
      <c r="AL666" s="63"/>
      <c r="AM666" s="64"/>
      <c r="AN666" s="65"/>
      <c r="AO666" s="66"/>
    </row>
    <row r="667" spans="1:41" s="22" customFormat="1" ht="42" customHeight="1" x14ac:dyDescent="0.15">
      <c r="A667" s="43"/>
      <c r="B667" s="44"/>
      <c r="C667" s="80"/>
      <c r="D667" s="67"/>
      <c r="E667" s="220"/>
      <c r="F667" s="117"/>
      <c r="G667" s="46"/>
      <c r="H667" s="47"/>
      <c r="I667" s="48"/>
      <c r="J667" s="49"/>
      <c r="K667" s="49"/>
      <c r="L667" s="49"/>
      <c r="M667" s="49"/>
      <c r="N667" s="50"/>
      <c r="O667" s="51"/>
      <c r="P667" s="52"/>
      <c r="Q667" s="53"/>
      <c r="R667" s="53"/>
      <c r="S667" s="53"/>
      <c r="T667" s="53"/>
      <c r="U667" s="54"/>
      <c r="V667" s="55"/>
      <c r="W667" s="57"/>
      <c r="X667" s="57"/>
      <c r="Y667" s="57"/>
      <c r="Z667" s="57"/>
      <c r="AA667" s="57"/>
      <c r="AB667" s="551"/>
      <c r="AC667" s="536"/>
      <c r="AD667" s="488"/>
      <c r="AE667" s="59"/>
      <c r="AF667" s="59"/>
      <c r="AG667" s="263"/>
      <c r="AH667" s="60"/>
      <c r="AI667" s="55"/>
      <c r="AJ667" s="61"/>
      <c r="AK667" s="62"/>
      <c r="AL667" s="63"/>
      <c r="AM667" s="64"/>
      <c r="AN667" s="65"/>
      <c r="AO667" s="66"/>
    </row>
    <row r="668" spans="1:41" s="22" customFormat="1" ht="42" customHeight="1" x14ac:dyDescent="0.15">
      <c r="A668" s="43"/>
      <c r="B668" s="44"/>
      <c r="C668" s="80"/>
      <c r="D668" s="67"/>
      <c r="E668" s="220"/>
      <c r="F668" s="117"/>
      <c r="G668" s="46"/>
      <c r="H668" s="47"/>
      <c r="I668" s="48"/>
      <c r="J668" s="49"/>
      <c r="K668" s="49"/>
      <c r="L668" s="49"/>
      <c r="M668" s="49"/>
      <c r="N668" s="50"/>
      <c r="O668" s="51"/>
      <c r="P668" s="52"/>
      <c r="Q668" s="53"/>
      <c r="R668" s="53"/>
      <c r="S668" s="53"/>
      <c r="T668" s="53"/>
      <c r="U668" s="54"/>
      <c r="V668" s="55"/>
      <c r="W668" s="57"/>
      <c r="X668" s="57"/>
      <c r="Y668" s="57"/>
      <c r="Z668" s="57"/>
      <c r="AA668" s="57"/>
      <c r="AB668" s="551"/>
      <c r="AC668" s="536"/>
      <c r="AD668" s="488"/>
      <c r="AE668" s="59"/>
      <c r="AF668" s="59"/>
      <c r="AG668" s="263"/>
      <c r="AH668" s="60"/>
      <c r="AI668" s="55"/>
      <c r="AJ668" s="61"/>
      <c r="AK668" s="62"/>
      <c r="AL668" s="63"/>
      <c r="AM668" s="64"/>
      <c r="AN668" s="65"/>
      <c r="AO668" s="66"/>
    </row>
    <row r="669" spans="1:41" s="22" customFormat="1" ht="42" customHeight="1" x14ac:dyDescent="0.15">
      <c r="A669" s="43"/>
      <c r="B669" s="44"/>
      <c r="C669" s="80"/>
      <c r="D669" s="67"/>
      <c r="E669" s="220"/>
      <c r="F669" s="117"/>
      <c r="G669" s="46"/>
      <c r="H669" s="47"/>
      <c r="I669" s="48"/>
      <c r="J669" s="49"/>
      <c r="K669" s="49"/>
      <c r="L669" s="49"/>
      <c r="M669" s="49"/>
      <c r="N669" s="50"/>
      <c r="O669" s="51"/>
      <c r="P669" s="52"/>
      <c r="Q669" s="53"/>
      <c r="R669" s="53"/>
      <c r="S669" s="53"/>
      <c r="T669" s="53"/>
      <c r="U669" s="54"/>
      <c r="V669" s="55"/>
      <c r="W669" s="57"/>
      <c r="X669" s="57"/>
      <c r="Y669" s="57"/>
      <c r="Z669" s="57"/>
      <c r="AA669" s="57"/>
      <c r="AB669" s="551"/>
      <c r="AC669" s="536"/>
      <c r="AD669" s="488"/>
      <c r="AE669" s="59"/>
      <c r="AF669" s="59"/>
      <c r="AG669" s="263"/>
      <c r="AH669" s="60"/>
      <c r="AI669" s="55"/>
      <c r="AJ669" s="61"/>
      <c r="AK669" s="62"/>
      <c r="AL669" s="63"/>
      <c r="AM669" s="64"/>
      <c r="AN669" s="65"/>
      <c r="AO669" s="66"/>
    </row>
    <row r="670" spans="1:41" s="22" customFormat="1" ht="42" customHeight="1" x14ac:dyDescent="0.15">
      <c r="A670" s="43"/>
      <c r="B670" s="44"/>
      <c r="C670" s="80"/>
      <c r="D670" s="67"/>
      <c r="E670" s="220"/>
      <c r="F670" s="117"/>
      <c r="G670" s="46"/>
      <c r="H670" s="47"/>
      <c r="I670" s="48"/>
      <c r="J670" s="49"/>
      <c r="K670" s="49"/>
      <c r="L670" s="49"/>
      <c r="M670" s="49"/>
      <c r="N670" s="50"/>
      <c r="O670" s="51"/>
      <c r="P670" s="52"/>
      <c r="Q670" s="53"/>
      <c r="R670" s="53"/>
      <c r="S670" s="53"/>
      <c r="T670" s="53"/>
      <c r="U670" s="54"/>
      <c r="V670" s="55"/>
      <c r="W670" s="57"/>
      <c r="X670" s="57"/>
      <c r="Y670" s="57"/>
      <c r="Z670" s="57"/>
      <c r="AA670" s="57"/>
      <c r="AB670" s="551"/>
      <c r="AC670" s="536"/>
      <c r="AD670" s="488"/>
      <c r="AE670" s="59"/>
      <c r="AF670" s="59"/>
      <c r="AG670" s="263"/>
      <c r="AH670" s="60"/>
      <c r="AI670" s="55"/>
      <c r="AJ670" s="61"/>
      <c r="AK670" s="62"/>
      <c r="AL670" s="63"/>
      <c r="AM670" s="64"/>
      <c r="AN670" s="65"/>
      <c r="AO670" s="66"/>
    </row>
    <row r="671" spans="1:41" s="22" customFormat="1" ht="42" customHeight="1" x14ac:dyDescent="0.15">
      <c r="A671" s="43"/>
      <c r="B671" s="44"/>
      <c r="C671" s="80"/>
      <c r="D671" s="67"/>
      <c r="E671" s="220"/>
      <c r="F671" s="117"/>
      <c r="G671" s="46"/>
      <c r="H671" s="47"/>
      <c r="I671" s="48"/>
      <c r="J671" s="49"/>
      <c r="K671" s="49"/>
      <c r="L671" s="49"/>
      <c r="M671" s="49"/>
      <c r="N671" s="50"/>
      <c r="O671" s="51"/>
      <c r="P671" s="52"/>
      <c r="Q671" s="53"/>
      <c r="R671" s="53"/>
      <c r="S671" s="53"/>
      <c r="T671" s="53"/>
      <c r="U671" s="54"/>
      <c r="V671" s="55"/>
      <c r="W671" s="57"/>
      <c r="X671" s="57"/>
      <c r="Y671" s="57"/>
      <c r="Z671" s="57"/>
      <c r="AA671" s="57"/>
      <c r="AB671" s="551"/>
      <c r="AC671" s="536"/>
      <c r="AD671" s="488"/>
      <c r="AE671" s="59"/>
      <c r="AF671" s="59"/>
      <c r="AG671" s="263"/>
      <c r="AH671" s="60"/>
      <c r="AI671" s="55"/>
      <c r="AJ671" s="61"/>
      <c r="AK671" s="62"/>
      <c r="AL671" s="63"/>
      <c r="AM671" s="64"/>
      <c r="AN671" s="65"/>
      <c r="AO671" s="66"/>
    </row>
    <row r="672" spans="1:41" s="22" customFormat="1" ht="63" customHeight="1" x14ac:dyDescent="0.15">
      <c r="A672" s="43"/>
      <c r="B672" s="44"/>
      <c r="C672" s="80"/>
      <c r="D672" s="67"/>
      <c r="E672" s="220"/>
      <c r="F672" s="117"/>
      <c r="G672" s="46"/>
      <c r="H672" s="47"/>
      <c r="I672" s="48"/>
      <c r="J672" s="49"/>
      <c r="K672" s="49"/>
      <c r="L672" s="49"/>
      <c r="M672" s="49"/>
      <c r="N672" s="50"/>
      <c r="O672" s="51"/>
      <c r="P672" s="52"/>
      <c r="Q672" s="53"/>
      <c r="R672" s="53"/>
      <c r="S672" s="53"/>
      <c r="T672" s="53"/>
      <c r="U672" s="54"/>
      <c r="V672" s="55"/>
      <c r="W672" s="57"/>
      <c r="X672" s="57"/>
      <c r="Y672" s="57"/>
      <c r="Z672" s="57"/>
      <c r="AA672" s="57"/>
      <c r="AB672" s="551"/>
      <c r="AC672" s="536"/>
      <c r="AD672" s="488"/>
      <c r="AE672" s="59"/>
      <c r="AF672" s="59"/>
      <c r="AG672" s="263"/>
      <c r="AH672" s="60"/>
      <c r="AI672" s="55"/>
      <c r="AJ672" s="61"/>
      <c r="AK672" s="62"/>
      <c r="AL672" s="63"/>
      <c r="AM672" s="64"/>
      <c r="AN672" s="65"/>
      <c r="AO672" s="66"/>
    </row>
    <row r="673" spans="1:41" s="22" customFormat="1" ht="42" customHeight="1" x14ac:dyDescent="0.15">
      <c r="A673" s="43"/>
      <c r="B673" s="44"/>
      <c r="C673" s="80"/>
      <c r="D673" s="67"/>
      <c r="E673" s="220"/>
      <c r="F673" s="117"/>
      <c r="G673" s="46"/>
      <c r="H673" s="47"/>
      <c r="I673" s="48"/>
      <c r="J673" s="49"/>
      <c r="K673" s="49"/>
      <c r="L673" s="49"/>
      <c r="M673" s="49"/>
      <c r="N673" s="50"/>
      <c r="O673" s="51"/>
      <c r="P673" s="52"/>
      <c r="Q673" s="53"/>
      <c r="R673" s="53"/>
      <c r="S673" s="53"/>
      <c r="T673" s="53"/>
      <c r="U673" s="54"/>
      <c r="V673" s="55"/>
      <c r="W673" s="57"/>
      <c r="X673" s="57"/>
      <c r="Y673" s="57"/>
      <c r="Z673" s="57"/>
      <c r="AA673" s="57"/>
      <c r="AB673" s="551"/>
      <c r="AC673" s="536"/>
      <c r="AD673" s="488"/>
      <c r="AE673" s="59"/>
      <c r="AF673" s="59"/>
      <c r="AG673" s="263"/>
      <c r="AH673" s="60"/>
      <c r="AI673" s="55"/>
      <c r="AJ673" s="61"/>
      <c r="AK673" s="62"/>
      <c r="AL673" s="63"/>
      <c r="AM673" s="64"/>
      <c r="AN673" s="65"/>
      <c r="AO673" s="66"/>
    </row>
    <row r="674" spans="1:41" s="22" customFormat="1" ht="24.95" customHeight="1" x14ac:dyDescent="0.15">
      <c r="A674" s="43"/>
      <c r="B674" s="44"/>
      <c r="C674" s="80"/>
      <c r="D674" s="67"/>
      <c r="E674" s="220"/>
      <c r="F674" s="117"/>
      <c r="G674" s="46"/>
      <c r="H674" s="47"/>
      <c r="I674" s="48"/>
      <c r="J674" s="49"/>
      <c r="K674" s="49"/>
      <c r="L674" s="49"/>
      <c r="M674" s="49"/>
      <c r="N674" s="50"/>
      <c r="O674" s="51"/>
      <c r="P674" s="52"/>
      <c r="Q674" s="53"/>
      <c r="R674" s="53"/>
      <c r="S674" s="53"/>
      <c r="T674" s="53"/>
      <c r="U674" s="54"/>
      <c r="V674" s="55"/>
      <c r="W674" s="57"/>
      <c r="X674" s="57"/>
      <c r="Y674" s="57"/>
      <c r="Z674" s="57"/>
      <c r="AA674" s="57"/>
      <c r="AB674" s="551"/>
      <c r="AC674" s="536"/>
      <c r="AD674" s="488"/>
      <c r="AE674" s="59"/>
      <c r="AF674" s="59"/>
      <c r="AG674" s="263"/>
      <c r="AH674" s="60"/>
      <c r="AI674" s="55"/>
      <c r="AJ674" s="61"/>
      <c r="AK674" s="62"/>
      <c r="AL674" s="63"/>
      <c r="AM674" s="64"/>
      <c r="AN674" s="65"/>
      <c r="AO674" s="66"/>
    </row>
    <row r="675" spans="1:41" s="22" customFormat="1" ht="24.95" customHeight="1" x14ac:dyDescent="0.15">
      <c r="A675" s="43"/>
      <c r="B675" s="44"/>
      <c r="C675" s="80"/>
      <c r="D675" s="67"/>
      <c r="E675" s="220"/>
      <c r="F675" s="117"/>
      <c r="G675" s="46"/>
      <c r="H675" s="47"/>
      <c r="I675" s="48"/>
      <c r="J675" s="49"/>
      <c r="K675" s="49"/>
      <c r="L675" s="49"/>
      <c r="M675" s="49"/>
      <c r="N675" s="50"/>
      <c r="O675" s="51"/>
      <c r="P675" s="52"/>
      <c r="Q675" s="53"/>
      <c r="R675" s="53"/>
      <c r="S675" s="53"/>
      <c r="T675" s="53"/>
      <c r="U675" s="54"/>
      <c r="V675" s="55"/>
      <c r="W675" s="57"/>
      <c r="X675" s="57"/>
      <c r="Y675" s="57"/>
      <c r="Z675" s="57"/>
      <c r="AA675" s="57"/>
      <c r="AB675" s="551"/>
      <c r="AC675" s="536"/>
      <c r="AD675" s="488"/>
      <c r="AE675" s="59"/>
      <c r="AF675" s="59"/>
      <c r="AG675" s="263"/>
      <c r="AH675" s="60"/>
      <c r="AI675" s="55"/>
      <c r="AJ675" s="61"/>
      <c r="AK675" s="62"/>
      <c r="AL675" s="63"/>
      <c r="AM675" s="64"/>
      <c r="AN675" s="65"/>
      <c r="AO675" s="66"/>
    </row>
    <row r="676" spans="1:41" s="22" customFormat="1" ht="42" customHeight="1" x14ac:dyDescent="0.15">
      <c r="A676" s="43"/>
      <c r="B676" s="44"/>
      <c r="C676" s="80"/>
      <c r="D676" s="67"/>
      <c r="E676" s="220"/>
      <c r="F676" s="117"/>
      <c r="G676" s="46"/>
      <c r="H676" s="47"/>
      <c r="I676" s="48"/>
      <c r="J676" s="49"/>
      <c r="K676" s="49"/>
      <c r="L676" s="49"/>
      <c r="M676" s="49"/>
      <c r="N676" s="50"/>
      <c r="O676" s="51"/>
      <c r="P676" s="52"/>
      <c r="Q676" s="53"/>
      <c r="R676" s="53"/>
      <c r="S676" s="53"/>
      <c r="T676" s="53"/>
      <c r="U676" s="54"/>
      <c r="V676" s="55"/>
      <c r="W676" s="57"/>
      <c r="X676" s="57"/>
      <c r="Y676" s="57"/>
      <c r="Z676" s="57"/>
      <c r="AA676" s="57"/>
      <c r="AB676" s="551"/>
      <c r="AC676" s="536"/>
      <c r="AD676" s="488"/>
      <c r="AE676" s="59"/>
      <c r="AF676" s="59"/>
      <c r="AG676" s="263"/>
      <c r="AH676" s="60"/>
      <c r="AI676" s="55"/>
      <c r="AJ676" s="61"/>
      <c r="AK676" s="62"/>
      <c r="AL676" s="63"/>
      <c r="AM676" s="64"/>
      <c r="AN676" s="65"/>
      <c r="AO676" s="66"/>
    </row>
    <row r="677" spans="1:41" s="22" customFormat="1" ht="42" customHeight="1" x14ac:dyDescent="0.15">
      <c r="A677" s="43"/>
      <c r="B677" s="44"/>
      <c r="C677" s="80"/>
      <c r="D677" s="67"/>
      <c r="E677" s="220"/>
      <c r="F677" s="117"/>
      <c r="G677" s="46"/>
      <c r="H677" s="47"/>
      <c r="I677" s="48"/>
      <c r="J677" s="49"/>
      <c r="K677" s="49"/>
      <c r="L677" s="49"/>
      <c r="M677" s="49"/>
      <c r="N677" s="50"/>
      <c r="O677" s="51"/>
      <c r="P677" s="52"/>
      <c r="Q677" s="53"/>
      <c r="R677" s="53"/>
      <c r="S677" s="53"/>
      <c r="T677" s="53"/>
      <c r="U677" s="54"/>
      <c r="V677" s="55"/>
      <c r="W677" s="57"/>
      <c r="X677" s="57"/>
      <c r="Y677" s="57"/>
      <c r="Z677" s="57"/>
      <c r="AA677" s="57"/>
      <c r="AB677" s="551"/>
      <c r="AC677" s="536"/>
      <c r="AD677" s="488"/>
      <c r="AE677" s="59"/>
      <c r="AF677" s="59"/>
      <c r="AG677" s="263"/>
      <c r="AH677" s="60"/>
      <c r="AI677" s="55"/>
      <c r="AJ677" s="61"/>
      <c r="AK677" s="62"/>
      <c r="AL677" s="63"/>
      <c r="AM677" s="64"/>
      <c r="AN677" s="65"/>
      <c r="AO677" s="66"/>
    </row>
    <row r="678" spans="1:41" s="22" customFormat="1" ht="42" customHeight="1" x14ac:dyDescent="0.15">
      <c r="A678" s="43"/>
      <c r="B678" s="44"/>
      <c r="C678" s="80"/>
      <c r="D678" s="67"/>
      <c r="E678" s="220"/>
      <c r="F678" s="117"/>
      <c r="G678" s="46"/>
      <c r="H678" s="47"/>
      <c r="I678" s="48"/>
      <c r="J678" s="49"/>
      <c r="K678" s="49"/>
      <c r="L678" s="49"/>
      <c r="M678" s="49"/>
      <c r="N678" s="50"/>
      <c r="O678" s="51"/>
      <c r="P678" s="52"/>
      <c r="Q678" s="53"/>
      <c r="R678" s="53"/>
      <c r="S678" s="53"/>
      <c r="T678" s="53"/>
      <c r="U678" s="54"/>
      <c r="V678" s="55"/>
      <c r="W678" s="57"/>
      <c r="X678" s="57"/>
      <c r="Y678" s="57"/>
      <c r="Z678" s="57"/>
      <c r="AA678" s="57"/>
      <c r="AB678" s="551"/>
      <c r="AC678" s="536"/>
      <c r="AD678" s="488"/>
      <c r="AE678" s="59"/>
      <c r="AF678" s="59"/>
      <c r="AG678" s="263"/>
      <c r="AH678" s="60"/>
      <c r="AI678" s="55"/>
      <c r="AJ678" s="61"/>
      <c r="AK678" s="62"/>
      <c r="AL678" s="63"/>
      <c r="AM678" s="64"/>
      <c r="AN678" s="65"/>
      <c r="AO678" s="66"/>
    </row>
    <row r="679" spans="1:41" s="22" customFormat="1" ht="42" customHeight="1" x14ac:dyDescent="0.15">
      <c r="A679" s="43"/>
      <c r="B679" s="44"/>
      <c r="C679" s="80"/>
      <c r="D679" s="67"/>
      <c r="E679" s="220"/>
      <c r="F679" s="117"/>
      <c r="G679" s="46"/>
      <c r="H679" s="47"/>
      <c r="I679" s="48"/>
      <c r="J679" s="49"/>
      <c r="K679" s="49"/>
      <c r="L679" s="49"/>
      <c r="M679" s="49"/>
      <c r="N679" s="50"/>
      <c r="O679" s="51"/>
      <c r="P679" s="52"/>
      <c r="Q679" s="53"/>
      <c r="R679" s="53"/>
      <c r="S679" s="53"/>
      <c r="T679" s="53"/>
      <c r="U679" s="54"/>
      <c r="V679" s="55"/>
      <c r="W679" s="57"/>
      <c r="X679" s="57"/>
      <c r="Y679" s="57"/>
      <c r="Z679" s="57"/>
      <c r="AA679" s="57"/>
      <c r="AB679" s="551"/>
      <c r="AC679" s="536"/>
      <c r="AD679" s="488"/>
      <c r="AE679" s="59"/>
      <c r="AF679" s="59"/>
      <c r="AG679" s="263"/>
      <c r="AH679" s="60"/>
      <c r="AI679" s="55"/>
      <c r="AJ679" s="61"/>
      <c r="AK679" s="62"/>
      <c r="AL679" s="63"/>
      <c r="AM679" s="64"/>
      <c r="AN679" s="65"/>
      <c r="AO679" s="66"/>
    </row>
    <row r="680" spans="1:41" s="22" customFormat="1" ht="42" customHeight="1" x14ac:dyDescent="0.15">
      <c r="A680" s="43"/>
      <c r="B680" s="44"/>
      <c r="C680" s="80"/>
      <c r="D680" s="67"/>
      <c r="E680" s="220"/>
      <c r="F680" s="117"/>
      <c r="G680" s="46"/>
      <c r="H680" s="47"/>
      <c r="I680" s="48"/>
      <c r="J680" s="49"/>
      <c r="K680" s="49"/>
      <c r="L680" s="49"/>
      <c r="M680" s="49"/>
      <c r="N680" s="50"/>
      <c r="O680" s="51"/>
      <c r="P680" s="52"/>
      <c r="Q680" s="53"/>
      <c r="R680" s="53"/>
      <c r="S680" s="53"/>
      <c r="T680" s="53"/>
      <c r="U680" s="54"/>
      <c r="V680" s="55"/>
      <c r="W680" s="57"/>
      <c r="X680" s="57"/>
      <c r="Y680" s="57"/>
      <c r="Z680" s="57"/>
      <c r="AA680" s="57"/>
      <c r="AB680" s="551"/>
      <c r="AC680" s="536"/>
      <c r="AD680" s="488"/>
      <c r="AE680" s="59"/>
      <c r="AF680" s="59"/>
      <c r="AG680" s="263"/>
      <c r="AH680" s="60"/>
      <c r="AI680" s="55"/>
      <c r="AJ680" s="61"/>
      <c r="AK680" s="62"/>
      <c r="AL680" s="63"/>
      <c r="AM680" s="64"/>
      <c r="AN680" s="65"/>
      <c r="AO680" s="66"/>
    </row>
    <row r="681" spans="1:41" s="22" customFormat="1" ht="42" customHeight="1" x14ac:dyDescent="0.15">
      <c r="A681" s="43"/>
      <c r="B681" s="44"/>
      <c r="C681" s="80"/>
      <c r="D681" s="67"/>
      <c r="E681" s="220"/>
      <c r="F681" s="117"/>
      <c r="G681" s="46"/>
      <c r="H681" s="47"/>
      <c r="I681" s="48"/>
      <c r="J681" s="49"/>
      <c r="K681" s="49"/>
      <c r="L681" s="49"/>
      <c r="M681" s="49"/>
      <c r="N681" s="50"/>
      <c r="O681" s="51"/>
      <c r="P681" s="52"/>
      <c r="Q681" s="53"/>
      <c r="R681" s="53"/>
      <c r="S681" s="53"/>
      <c r="T681" s="53"/>
      <c r="U681" s="54"/>
      <c r="V681" s="55"/>
      <c r="W681" s="57"/>
      <c r="X681" s="57"/>
      <c r="Y681" s="57"/>
      <c r="Z681" s="57"/>
      <c r="AA681" s="57"/>
      <c r="AB681" s="551"/>
      <c r="AC681" s="536"/>
      <c r="AD681" s="488"/>
      <c r="AE681" s="59"/>
      <c r="AF681" s="59"/>
      <c r="AG681" s="263"/>
      <c r="AH681" s="60"/>
      <c r="AI681" s="55"/>
      <c r="AJ681" s="61"/>
      <c r="AK681" s="62"/>
      <c r="AL681" s="63"/>
      <c r="AM681" s="64"/>
      <c r="AN681" s="65"/>
      <c r="AO681" s="66"/>
    </row>
    <row r="682" spans="1:41" s="22" customFormat="1" ht="42" customHeight="1" x14ac:dyDescent="0.15">
      <c r="A682" s="43"/>
      <c r="B682" s="44"/>
      <c r="C682" s="80"/>
      <c r="D682" s="67"/>
      <c r="E682" s="220"/>
      <c r="F682" s="117"/>
      <c r="G682" s="46"/>
      <c r="H682" s="47"/>
      <c r="I682" s="48"/>
      <c r="J682" s="49"/>
      <c r="K682" s="49"/>
      <c r="L682" s="49"/>
      <c r="M682" s="49"/>
      <c r="N682" s="50"/>
      <c r="O682" s="51"/>
      <c r="P682" s="52"/>
      <c r="Q682" s="53"/>
      <c r="R682" s="53"/>
      <c r="S682" s="53"/>
      <c r="T682" s="53"/>
      <c r="U682" s="54"/>
      <c r="V682" s="55"/>
      <c r="W682" s="57"/>
      <c r="X682" s="57"/>
      <c r="Y682" s="57"/>
      <c r="Z682" s="57"/>
      <c r="AA682" s="57"/>
      <c r="AB682" s="551"/>
      <c r="AC682" s="536"/>
      <c r="AD682" s="488"/>
      <c r="AE682" s="59"/>
      <c r="AF682" s="59"/>
      <c r="AG682" s="263"/>
      <c r="AH682" s="60"/>
      <c r="AI682" s="55"/>
      <c r="AJ682" s="61"/>
      <c r="AK682" s="62"/>
      <c r="AL682" s="63"/>
      <c r="AM682" s="64"/>
      <c r="AN682" s="65"/>
      <c r="AO682" s="66"/>
    </row>
    <row r="683" spans="1:41" s="22" customFormat="1" ht="42" customHeight="1" x14ac:dyDescent="0.15">
      <c r="A683" s="43"/>
      <c r="B683" s="44"/>
      <c r="C683" s="80"/>
      <c r="D683" s="67"/>
      <c r="E683" s="220"/>
      <c r="F683" s="117"/>
      <c r="G683" s="46"/>
      <c r="H683" s="47"/>
      <c r="I683" s="48"/>
      <c r="J683" s="49"/>
      <c r="K683" s="49"/>
      <c r="L683" s="49"/>
      <c r="M683" s="49"/>
      <c r="N683" s="50"/>
      <c r="O683" s="51"/>
      <c r="P683" s="52"/>
      <c r="Q683" s="53"/>
      <c r="R683" s="53"/>
      <c r="S683" s="53"/>
      <c r="T683" s="53"/>
      <c r="U683" s="54"/>
      <c r="V683" s="55"/>
      <c r="W683" s="57"/>
      <c r="X683" s="57"/>
      <c r="Y683" s="57"/>
      <c r="Z683" s="57"/>
      <c r="AA683" s="57"/>
      <c r="AB683" s="551"/>
      <c r="AC683" s="536"/>
      <c r="AD683" s="488"/>
      <c r="AE683" s="59"/>
      <c r="AF683" s="59"/>
      <c r="AG683" s="263"/>
      <c r="AH683" s="60"/>
      <c r="AI683" s="55"/>
      <c r="AJ683" s="61"/>
      <c r="AK683" s="62"/>
      <c r="AL683" s="63"/>
      <c r="AM683" s="64"/>
      <c r="AN683" s="65"/>
      <c r="AO683" s="66"/>
    </row>
    <row r="684" spans="1:41" s="22" customFormat="1" ht="71.25" customHeight="1" x14ac:dyDescent="0.15">
      <c r="A684" s="43"/>
      <c r="B684" s="44"/>
      <c r="C684" s="80"/>
      <c r="D684" s="67"/>
      <c r="E684" s="220"/>
      <c r="F684" s="117"/>
      <c r="G684" s="46"/>
      <c r="H684" s="47"/>
      <c r="I684" s="48"/>
      <c r="J684" s="49"/>
      <c r="K684" s="49"/>
      <c r="L684" s="49"/>
      <c r="M684" s="49"/>
      <c r="N684" s="50"/>
      <c r="O684" s="51"/>
      <c r="P684" s="52"/>
      <c r="Q684" s="53"/>
      <c r="R684" s="53"/>
      <c r="S684" s="53"/>
      <c r="T684" s="53"/>
      <c r="U684" s="54"/>
      <c r="V684" s="55"/>
      <c r="W684" s="57"/>
      <c r="X684" s="57"/>
      <c r="Y684" s="57"/>
      <c r="Z684" s="57"/>
      <c r="AA684" s="57"/>
      <c r="AB684" s="551"/>
      <c r="AC684" s="536"/>
      <c r="AD684" s="488"/>
      <c r="AE684" s="59"/>
      <c r="AF684" s="59"/>
      <c r="AG684" s="263"/>
      <c r="AH684" s="60"/>
      <c r="AI684" s="55"/>
      <c r="AJ684" s="61"/>
      <c r="AK684" s="62"/>
      <c r="AL684" s="63"/>
      <c r="AM684" s="64"/>
      <c r="AN684" s="65"/>
      <c r="AO684" s="66"/>
    </row>
    <row r="685" spans="1:41" s="22" customFormat="1" ht="71.25" customHeight="1" x14ac:dyDescent="0.15">
      <c r="A685" s="43"/>
      <c r="B685" s="44"/>
      <c r="C685" s="80"/>
      <c r="D685" s="67"/>
      <c r="E685" s="220"/>
      <c r="F685" s="117"/>
      <c r="G685" s="46"/>
      <c r="H685" s="47"/>
      <c r="I685" s="48"/>
      <c r="J685" s="49"/>
      <c r="K685" s="49"/>
      <c r="L685" s="49"/>
      <c r="M685" s="49"/>
      <c r="N685" s="50"/>
      <c r="O685" s="51"/>
      <c r="P685" s="52"/>
      <c r="Q685" s="53"/>
      <c r="R685" s="53"/>
      <c r="S685" s="53"/>
      <c r="T685" s="53"/>
      <c r="U685" s="54"/>
      <c r="V685" s="55"/>
      <c r="W685" s="57"/>
      <c r="X685" s="57"/>
      <c r="Y685" s="57"/>
      <c r="Z685" s="57"/>
      <c r="AA685" s="57"/>
      <c r="AB685" s="551"/>
      <c r="AC685" s="536"/>
      <c r="AD685" s="488"/>
      <c r="AE685" s="59"/>
      <c r="AF685" s="59"/>
      <c r="AG685" s="263"/>
      <c r="AH685" s="60"/>
      <c r="AI685" s="55"/>
      <c r="AJ685" s="61"/>
      <c r="AK685" s="62"/>
      <c r="AL685" s="63"/>
      <c r="AM685" s="64"/>
      <c r="AN685" s="65"/>
      <c r="AO685" s="66"/>
    </row>
    <row r="686" spans="1:41" s="22" customFormat="1" ht="42" customHeight="1" x14ac:dyDescent="0.15">
      <c r="A686" s="43"/>
      <c r="B686" s="44"/>
      <c r="C686" s="80"/>
      <c r="D686" s="67"/>
      <c r="E686" s="220"/>
      <c r="F686" s="117"/>
      <c r="G686" s="46"/>
      <c r="H686" s="47"/>
      <c r="I686" s="48"/>
      <c r="J686" s="49"/>
      <c r="K686" s="49"/>
      <c r="L686" s="49"/>
      <c r="M686" s="49"/>
      <c r="N686" s="50"/>
      <c r="O686" s="51"/>
      <c r="P686" s="52"/>
      <c r="Q686" s="53"/>
      <c r="R686" s="53"/>
      <c r="S686" s="53"/>
      <c r="T686" s="53"/>
      <c r="U686" s="54"/>
      <c r="V686" s="55"/>
      <c r="W686" s="57"/>
      <c r="X686" s="57"/>
      <c r="Y686" s="57"/>
      <c r="Z686" s="57"/>
      <c r="AA686" s="57"/>
      <c r="AB686" s="551"/>
      <c r="AC686" s="536"/>
      <c r="AD686" s="488"/>
      <c r="AE686" s="59"/>
      <c r="AF686" s="59"/>
      <c r="AG686" s="263"/>
      <c r="AH686" s="60"/>
      <c r="AI686" s="55"/>
      <c r="AJ686" s="61"/>
      <c r="AK686" s="62"/>
      <c r="AL686" s="63"/>
      <c r="AM686" s="64"/>
      <c r="AN686" s="65"/>
      <c r="AO686" s="66"/>
    </row>
    <row r="687" spans="1:41" s="22" customFormat="1" ht="42" customHeight="1" x14ac:dyDescent="0.15">
      <c r="A687" s="43"/>
      <c r="B687" s="44"/>
      <c r="C687" s="80"/>
      <c r="D687" s="67"/>
      <c r="E687" s="220"/>
      <c r="F687" s="117"/>
      <c r="G687" s="46"/>
      <c r="H687" s="47"/>
      <c r="I687" s="48"/>
      <c r="J687" s="49"/>
      <c r="K687" s="49"/>
      <c r="L687" s="49"/>
      <c r="M687" s="49"/>
      <c r="N687" s="50"/>
      <c r="O687" s="51"/>
      <c r="P687" s="52"/>
      <c r="Q687" s="53"/>
      <c r="R687" s="53"/>
      <c r="S687" s="53"/>
      <c r="T687" s="53"/>
      <c r="U687" s="54"/>
      <c r="V687" s="55"/>
      <c r="W687" s="57"/>
      <c r="X687" s="57"/>
      <c r="Y687" s="57"/>
      <c r="Z687" s="57"/>
      <c r="AA687" s="57"/>
      <c r="AB687" s="551"/>
      <c r="AC687" s="536"/>
      <c r="AD687" s="488"/>
      <c r="AE687" s="59"/>
      <c r="AF687" s="59"/>
      <c r="AG687" s="263"/>
      <c r="AH687" s="60"/>
      <c r="AI687" s="55"/>
      <c r="AJ687" s="61"/>
      <c r="AK687" s="62"/>
      <c r="AL687" s="63"/>
      <c r="AM687" s="64"/>
      <c r="AN687" s="65"/>
      <c r="AO687" s="66"/>
    </row>
    <row r="688" spans="1:41" s="22" customFormat="1" ht="42" customHeight="1" x14ac:dyDescent="0.15">
      <c r="A688" s="43"/>
      <c r="B688" s="44"/>
      <c r="C688" s="80"/>
      <c r="D688" s="67"/>
      <c r="E688" s="220"/>
      <c r="F688" s="117"/>
      <c r="G688" s="46"/>
      <c r="H688" s="47"/>
      <c r="I688" s="48"/>
      <c r="J688" s="49"/>
      <c r="K688" s="49"/>
      <c r="L688" s="49"/>
      <c r="M688" s="49"/>
      <c r="N688" s="50"/>
      <c r="O688" s="51"/>
      <c r="P688" s="52"/>
      <c r="Q688" s="53"/>
      <c r="R688" s="53"/>
      <c r="S688" s="53"/>
      <c r="T688" s="53"/>
      <c r="U688" s="54"/>
      <c r="V688" s="55"/>
      <c r="W688" s="57"/>
      <c r="X688" s="57"/>
      <c r="Y688" s="57"/>
      <c r="Z688" s="57"/>
      <c r="AA688" s="57"/>
      <c r="AB688" s="551"/>
      <c r="AC688" s="536"/>
      <c r="AD688" s="488"/>
      <c r="AE688" s="59"/>
      <c r="AF688" s="59"/>
      <c r="AG688" s="263"/>
      <c r="AH688" s="60"/>
      <c r="AI688" s="55"/>
      <c r="AJ688" s="61"/>
      <c r="AK688" s="62"/>
      <c r="AL688" s="63"/>
      <c r="AM688" s="64"/>
      <c r="AN688" s="65"/>
      <c r="AO688" s="66"/>
    </row>
    <row r="689" spans="1:41" s="22" customFormat="1" ht="71.25" customHeight="1" x14ac:dyDescent="0.15">
      <c r="A689" s="43"/>
      <c r="B689" s="44"/>
      <c r="C689" s="80"/>
      <c r="D689" s="67"/>
      <c r="E689" s="220"/>
      <c r="F689" s="117"/>
      <c r="G689" s="46"/>
      <c r="H689" s="47"/>
      <c r="I689" s="48"/>
      <c r="J689" s="49"/>
      <c r="K689" s="49"/>
      <c r="L689" s="49"/>
      <c r="M689" s="49"/>
      <c r="N689" s="50"/>
      <c r="O689" s="51"/>
      <c r="P689" s="52"/>
      <c r="Q689" s="53"/>
      <c r="R689" s="53"/>
      <c r="S689" s="53"/>
      <c r="T689" s="53"/>
      <c r="U689" s="54"/>
      <c r="V689" s="55"/>
      <c r="W689" s="57"/>
      <c r="X689" s="57"/>
      <c r="Y689" s="57"/>
      <c r="Z689" s="57"/>
      <c r="AA689" s="57"/>
      <c r="AB689" s="551"/>
      <c r="AC689" s="536"/>
      <c r="AD689" s="488"/>
      <c r="AE689" s="59"/>
      <c r="AF689" s="59"/>
      <c r="AG689" s="263"/>
      <c r="AH689" s="60"/>
      <c r="AI689" s="55"/>
      <c r="AJ689" s="61"/>
      <c r="AK689" s="62"/>
      <c r="AL689" s="63"/>
      <c r="AM689" s="64"/>
      <c r="AN689" s="65"/>
      <c r="AO689" s="66"/>
    </row>
    <row r="690" spans="1:41" s="22" customFormat="1" ht="42" customHeight="1" x14ac:dyDescent="0.15">
      <c r="A690" s="43"/>
      <c r="B690" s="44"/>
      <c r="C690" s="80"/>
      <c r="D690" s="67"/>
      <c r="E690" s="220"/>
      <c r="F690" s="117"/>
      <c r="G690" s="46"/>
      <c r="H690" s="47"/>
      <c r="I690" s="48"/>
      <c r="J690" s="49"/>
      <c r="K690" s="49"/>
      <c r="L690" s="49"/>
      <c r="M690" s="49"/>
      <c r="N690" s="50"/>
      <c r="O690" s="51"/>
      <c r="P690" s="52"/>
      <c r="Q690" s="53"/>
      <c r="R690" s="53"/>
      <c r="S690" s="53"/>
      <c r="T690" s="53"/>
      <c r="U690" s="54"/>
      <c r="V690" s="55"/>
      <c r="W690" s="57"/>
      <c r="X690" s="57"/>
      <c r="Y690" s="57"/>
      <c r="Z690" s="57"/>
      <c r="AA690" s="57"/>
      <c r="AB690" s="551"/>
      <c r="AC690" s="536"/>
      <c r="AD690" s="488"/>
      <c r="AE690" s="59"/>
      <c r="AF690" s="59"/>
      <c r="AG690" s="263"/>
      <c r="AH690" s="60"/>
      <c r="AI690" s="55"/>
      <c r="AJ690" s="61"/>
      <c r="AK690" s="62"/>
      <c r="AL690" s="63"/>
      <c r="AM690" s="64"/>
      <c r="AN690" s="65"/>
      <c r="AO690" s="66"/>
    </row>
    <row r="691" spans="1:41" s="22" customFormat="1" ht="56.25" customHeight="1" x14ac:dyDescent="0.15">
      <c r="A691" s="43"/>
      <c r="B691" s="44"/>
      <c r="C691" s="80"/>
      <c r="D691" s="67"/>
      <c r="E691" s="220"/>
      <c r="F691" s="117"/>
      <c r="G691" s="46"/>
      <c r="H691" s="47"/>
      <c r="I691" s="48"/>
      <c r="J691" s="49"/>
      <c r="K691" s="49"/>
      <c r="L691" s="49"/>
      <c r="M691" s="49"/>
      <c r="N691" s="50"/>
      <c r="O691" s="51"/>
      <c r="P691" s="52"/>
      <c r="Q691" s="53"/>
      <c r="R691" s="53"/>
      <c r="S691" s="53"/>
      <c r="T691" s="53"/>
      <c r="U691" s="54"/>
      <c r="V691" s="55"/>
      <c r="W691" s="57"/>
      <c r="X691" s="57"/>
      <c r="Y691" s="57"/>
      <c r="Z691" s="57"/>
      <c r="AA691" s="57"/>
      <c r="AB691" s="551"/>
      <c r="AC691" s="536"/>
      <c r="AD691" s="488"/>
      <c r="AE691" s="59"/>
      <c r="AF691" s="59"/>
      <c r="AG691" s="263"/>
      <c r="AH691" s="60"/>
      <c r="AI691" s="55"/>
      <c r="AJ691" s="61"/>
      <c r="AK691" s="62"/>
      <c r="AL691" s="63"/>
      <c r="AM691" s="64"/>
      <c r="AN691" s="65"/>
      <c r="AO691" s="66"/>
    </row>
    <row r="692" spans="1:41" s="22" customFormat="1" ht="42" customHeight="1" x14ac:dyDescent="0.15">
      <c r="A692" s="43"/>
      <c r="B692" s="44"/>
      <c r="C692" s="80"/>
      <c r="D692" s="67"/>
      <c r="E692" s="220"/>
      <c r="F692" s="117"/>
      <c r="G692" s="46"/>
      <c r="H692" s="47"/>
      <c r="I692" s="48"/>
      <c r="J692" s="49"/>
      <c r="K692" s="49"/>
      <c r="L692" s="49"/>
      <c r="M692" s="49"/>
      <c r="N692" s="50"/>
      <c r="O692" s="51"/>
      <c r="P692" s="52"/>
      <c r="Q692" s="53"/>
      <c r="R692" s="53"/>
      <c r="S692" s="53"/>
      <c r="T692" s="53"/>
      <c r="U692" s="54"/>
      <c r="V692" s="55"/>
      <c r="W692" s="57"/>
      <c r="X692" s="57"/>
      <c r="Y692" s="57"/>
      <c r="Z692" s="57"/>
      <c r="AA692" s="57"/>
      <c r="AB692" s="551"/>
      <c r="AC692" s="536"/>
      <c r="AD692" s="488"/>
      <c r="AE692" s="59"/>
      <c r="AF692" s="59"/>
      <c r="AG692" s="263"/>
      <c r="AH692" s="60"/>
      <c r="AI692" s="55"/>
      <c r="AJ692" s="61"/>
      <c r="AK692" s="62"/>
      <c r="AL692" s="63"/>
      <c r="AM692" s="64"/>
      <c r="AN692" s="65"/>
      <c r="AO692" s="66"/>
    </row>
    <row r="693" spans="1:41" s="22" customFormat="1" ht="71.25" customHeight="1" x14ac:dyDescent="0.15">
      <c r="A693" s="43"/>
      <c r="B693" s="44"/>
      <c r="C693" s="80"/>
      <c r="D693" s="67"/>
      <c r="E693" s="220"/>
      <c r="F693" s="117"/>
      <c r="G693" s="46"/>
      <c r="H693" s="47"/>
      <c r="I693" s="48"/>
      <c r="J693" s="49"/>
      <c r="K693" s="49"/>
      <c r="L693" s="49"/>
      <c r="M693" s="49"/>
      <c r="N693" s="50"/>
      <c r="O693" s="51"/>
      <c r="P693" s="52"/>
      <c r="Q693" s="53"/>
      <c r="R693" s="53"/>
      <c r="S693" s="53"/>
      <c r="T693" s="53"/>
      <c r="U693" s="54"/>
      <c r="V693" s="55"/>
      <c r="W693" s="57"/>
      <c r="X693" s="57"/>
      <c r="Y693" s="57"/>
      <c r="Z693" s="57"/>
      <c r="AA693" s="57"/>
      <c r="AB693" s="551"/>
      <c r="AC693" s="536"/>
      <c r="AD693" s="488"/>
      <c r="AE693" s="59"/>
      <c r="AF693" s="59"/>
      <c r="AG693" s="263"/>
      <c r="AH693" s="60"/>
      <c r="AI693" s="55"/>
      <c r="AJ693" s="61"/>
      <c r="AK693" s="62"/>
      <c r="AL693" s="63"/>
      <c r="AM693" s="64"/>
      <c r="AN693" s="65"/>
      <c r="AO693" s="66"/>
    </row>
    <row r="694" spans="1:41" s="22" customFormat="1" ht="42" customHeight="1" x14ac:dyDescent="0.15">
      <c r="A694" s="43"/>
      <c r="B694" s="44"/>
      <c r="C694" s="80"/>
      <c r="D694" s="67"/>
      <c r="E694" s="220"/>
      <c r="F694" s="117"/>
      <c r="G694" s="46"/>
      <c r="H694" s="47"/>
      <c r="I694" s="48"/>
      <c r="J694" s="49"/>
      <c r="K694" s="49"/>
      <c r="L694" s="49"/>
      <c r="M694" s="49"/>
      <c r="N694" s="50"/>
      <c r="O694" s="51"/>
      <c r="P694" s="52"/>
      <c r="Q694" s="53"/>
      <c r="R694" s="53"/>
      <c r="S694" s="53"/>
      <c r="T694" s="53"/>
      <c r="U694" s="54"/>
      <c r="V694" s="55"/>
      <c r="W694" s="57"/>
      <c r="X694" s="57"/>
      <c r="Y694" s="57"/>
      <c r="Z694" s="57"/>
      <c r="AA694" s="57"/>
      <c r="AB694" s="551"/>
      <c r="AC694" s="536"/>
      <c r="AD694" s="488"/>
      <c r="AE694" s="59"/>
      <c r="AF694" s="59"/>
      <c r="AG694" s="263"/>
      <c r="AH694" s="60"/>
      <c r="AI694" s="55"/>
      <c r="AJ694" s="61"/>
      <c r="AK694" s="62"/>
      <c r="AL694" s="63"/>
      <c r="AM694" s="64"/>
      <c r="AN694" s="65"/>
      <c r="AO694" s="66"/>
    </row>
    <row r="695" spans="1:41" s="22" customFormat="1" ht="71.25" customHeight="1" x14ac:dyDescent="0.15">
      <c r="A695" s="43"/>
      <c r="B695" s="44"/>
      <c r="C695" s="80"/>
      <c r="D695" s="67"/>
      <c r="E695" s="220"/>
      <c r="F695" s="117"/>
      <c r="G695" s="46"/>
      <c r="H695" s="47"/>
      <c r="I695" s="48"/>
      <c r="J695" s="49"/>
      <c r="K695" s="49"/>
      <c r="L695" s="49"/>
      <c r="M695" s="49"/>
      <c r="N695" s="50"/>
      <c r="O695" s="51"/>
      <c r="P695" s="52"/>
      <c r="Q695" s="53"/>
      <c r="R695" s="53"/>
      <c r="S695" s="53"/>
      <c r="T695" s="53"/>
      <c r="U695" s="54"/>
      <c r="V695" s="55"/>
      <c r="W695" s="57"/>
      <c r="X695" s="57"/>
      <c r="Y695" s="57"/>
      <c r="Z695" s="57"/>
      <c r="AA695" s="57"/>
      <c r="AB695" s="551"/>
      <c r="AC695" s="536"/>
      <c r="AD695" s="488"/>
      <c r="AE695" s="59"/>
      <c r="AF695" s="59"/>
      <c r="AG695" s="263"/>
      <c r="AH695" s="60"/>
      <c r="AI695" s="55"/>
      <c r="AJ695" s="61"/>
      <c r="AK695" s="62"/>
      <c r="AL695" s="63"/>
      <c r="AM695" s="64"/>
      <c r="AN695" s="65"/>
      <c r="AO695" s="66"/>
    </row>
    <row r="696" spans="1:41" s="22" customFormat="1" ht="42" customHeight="1" x14ac:dyDescent="0.15">
      <c r="A696" s="43"/>
      <c r="B696" s="44"/>
      <c r="C696" s="80"/>
      <c r="D696" s="67"/>
      <c r="E696" s="220"/>
      <c r="F696" s="117"/>
      <c r="G696" s="46"/>
      <c r="H696" s="47"/>
      <c r="I696" s="48"/>
      <c r="J696" s="49"/>
      <c r="K696" s="49"/>
      <c r="L696" s="49"/>
      <c r="M696" s="49"/>
      <c r="N696" s="50"/>
      <c r="O696" s="51"/>
      <c r="P696" s="52"/>
      <c r="Q696" s="53"/>
      <c r="R696" s="53"/>
      <c r="S696" s="53"/>
      <c r="T696" s="53"/>
      <c r="U696" s="54"/>
      <c r="V696" s="55"/>
      <c r="W696" s="57"/>
      <c r="X696" s="57"/>
      <c r="Y696" s="57"/>
      <c r="Z696" s="57"/>
      <c r="AA696" s="57"/>
      <c r="AB696" s="551"/>
      <c r="AC696" s="536"/>
      <c r="AD696" s="488"/>
      <c r="AE696" s="59"/>
      <c r="AF696" s="59"/>
      <c r="AG696" s="263"/>
      <c r="AH696" s="60"/>
      <c r="AI696" s="55"/>
      <c r="AJ696" s="61"/>
      <c r="AK696" s="62"/>
      <c r="AL696" s="63"/>
      <c r="AM696" s="64"/>
      <c r="AN696" s="65"/>
      <c r="AO696" s="66"/>
    </row>
    <row r="697" spans="1:41" s="22" customFormat="1" ht="55.5" customHeight="1" x14ac:dyDescent="0.15">
      <c r="A697" s="43"/>
      <c r="B697" s="44"/>
      <c r="C697" s="80"/>
      <c r="D697" s="67"/>
      <c r="E697" s="220"/>
      <c r="F697" s="117"/>
      <c r="G697" s="46"/>
      <c r="H697" s="47"/>
      <c r="I697" s="48"/>
      <c r="J697" s="49"/>
      <c r="K697" s="49"/>
      <c r="L697" s="49"/>
      <c r="M697" s="49"/>
      <c r="N697" s="50"/>
      <c r="O697" s="51"/>
      <c r="P697" s="52"/>
      <c r="Q697" s="53"/>
      <c r="R697" s="53"/>
      <c r="S697" s="53"/>
      <c r="T697" s="53"/>
      <c r="U697" s="54"/>
      <c r="V697" s="55"/>
      <c r="W697" s="57"/>
      <c r="X697" s="57"/>
      <c r="Y697" s="57"/>
      <c r="Z697" s="57"/>
      <c r="AA697" s="57"/>
      <c r="AB697" s="551"/>
      <c r="AC697" s="536"/>
      <c r="AD697" s="488"/>
      <c r="AE697" s="59"/>
      <c r="AF697" s="59"/>
      <c r="AG697" s="263"/>
      <c r="AH697" s="60"/>
      <c r="AI697" s="55"/>
      <c r="AJ697" s="61"/>
      <c r="AK697" s="62"/>
      <c r="AL697" s="63"/>
      <c r="AM697" s="64"/>
      <c r="AN697" s="65"/>
      <c r="AO697" s="66"/>
    </row>
    <row r="698" spans="1:41" s="22" customFormat="1" ht="42" customHeight="1" x14ac:dyDescent="0.15">
      <c r="A698" s="43"/>
      <c r="B698" s="44"/>
      <c r="C698" s="80"/>
      <c r="D698" s="67"/>
      <c r="E698" s="220"/>
      <c r="F698" s="117"/>
      <c r="G698" s="46"/>
      <c r="H698" s="47"/>
      <c r="I698" s="48"/>
      <c r="J698" s="49"/>
      <c r="K698" s="49"/>
      <c r="L698" s="49"/>
      <c r="M698" s="49"/>
      <c r="N698" s="50"/>
      <c r="O698" s="51"/>
      <c r="P698" s="52"/>
      <c r="Q698" s="53"/>
      <c r="R698" s="53"/>
      <c r="S698" s="53"/>
      <c r="T698" s="53"/>
      <c r="U698" s="54"/>
      <c r="V698" s="55"/>
      <c r="W698" s="57"/>
      <c r="X698" s="57"/>
      <c r="Y698" s="57"/>
      <c r="Z698" s="57"/>
      <c r="AA698" s="57"/>
      <c r="AB698" s="551"/>
      <c r="AC698" s="536"/>
      <c r="AD698" s="488"/>
      <c r="AE698" s="59"/>
      <c r="AF698" s="59"/>
      <c r="AG698" s="263"/>
      <c r="AH698" s="60"/>
      <c r="AI698" s="55"/>
      <c r="AJ698" s="61"/>
      <c r="AK698" s="62"/>
      <c r="AL698" s="63"/>
      <c r="AM698" s="64"/>
      <c r="AN698" s="65"/>
      <c r="AO698" s="66"/>
    </row>
    <row r="699" spans="1:41" s="22" customFormat="1" ht="42" customHeight="1" x14ac:dyDescent="0.15">
      <c r="A699" s="43"/>
      <c r="B699" s="44"/>
      <c r="C699" s="80"/>
      <c r="D699" s="67"/>
      <c r="E699" s="220"/>
      <c r="F699" s="117"/>
      <c r="G699" s="46"/>
      <c r="H699" s="47"/>
      <c r="I699" s="48"/>
      <c r="J699" s="49"/>
      <c r="K699" s="49"/>
      <c r="L699" s="49"/>
      <c r="M699" s="49"/>
      <c r="N699" s="50"/>
      <c r="O699" s="51"/>
      <c r="P699" s="52"/>
      <c r="Q699" s="53"/>
      <c r="R699" s="53"/>
      <c r="S699" s="53"/>
      <c r="T699" s="53"/>
      <c r="U699" s="54"/>
      <c r="V699" s="55"/>
      <c r="W699" s="57"/>
      <c r="X699" s="57"/>
      <c r="Y699" s="57"/>
      <c r="Z699" s="57"/>
      <c r="AA699" s="57"/>
      <c r="AB699" s="551"/>
      <c r="AC699" s="536"/>
      <c r="AD699" s="488"/>
      <c r="AE699" s="59"/>
      <c r="AF699" s="59"/>
      <c r="AG699" s="263"/>
      <c r="AH699" s="60"/>
      <c r="AI699" s="55"/>
      <c r="AJ699" s="61"/>
      <c r="AK699" s="62"/>
      <c r="AL699" s="63"/>
      <c r="AM699" s="64"/>
      <c r="AN699" s="65"/>
      <c r="AO699" s="66"/>
    </row>
    <row r="700" spans="1:41" s="22" customFormat="1" ht="42" customHeight="1" x14ac:dyDescent="0.15">
      <c r="A700" s="43"/>
      <c r="B700" s="44"/>
      <c r="C700" s="80"/>
      <c r="D700" s="67"/>
      <c r="E700" s="220"/>
      <c r="F700" s="117"/>
      <c r="G700" s="46"/>
      <c r="H700" s="47"/>
      <c r="I700" s="48"/>
      <c r="J700" s="49"/>
      <c r="K700" s="49"/>
      <c r="L700" s="49"/>
      <c r="M700" s="49"/>
      <c r="N700" s="50"/>
      <c r="O700" s="51"/>
      <c r="P700" s="52"/>
      <c r="Q700" s="53"/>
      <c r="R700" s="53"/>
      <c r="S700" s="53"/>
      <c r="T700" s="53"/>
      <c r="U700" s="54"/>
      <c r="V700" s="55"/>
      <c r="W700" s="57"/>
      <c r="X700" s="57"/>
      <c r="Y700" s="57"/>
      <c r="Z700" s="57"/>
      <c r="AA700" s="57"/>
      <c r="AB700" s="551"/>
      <c r="AC700" s="536"/>
      <c r="AD700" s="488"/>
      <c r="AE700" s="59"/>
      <c r="AF700" s="59"/>
      <c r="AG700" s="263"/>
      <c r="AH700" s="60"/>
      <c r="AI700" s="55"/>
      <c r="AJ700" s="61"/>
      <c r="AK700" s="62"/>
      <c r="AL700" s="63"/>
      <c r="AM700" s="64"/>
      <c r="AN700" s="65"/>
      <c r="AO700" s="66"/>
    </row>
    <row r="701" spans="1:41" s="22" customFormat="1" ht="42" customHeight="1" x14ac:dyDescent="0.15">
      <c r="A701" s="43"/>
      <c r="B701" s="44"/>
      <c r="C701" s="80"/>
      <c r="D701" s="67"/>
      <c r="E701" s="220"/>
      <c r="F701" s="117"/>
      <c r="G701" s="46"/>
      <c r="H701" s="47"/>
      <c r="I701" s="48"/>
      <c r="J701" s="49"/>
      <c r="K701" s="49"/>
      <c r="L701" s="49"/>
      <c r="M701" s="49"/>
      <c r="N701" s="50"/>
      <c r="O701" s="51"/>
      <c r="P701" s="52"/>
      <c r="Q701" s="53"/>
      <c r="R701" s="53"/>
      <c r="S701" s="53"/>
      <c r="T701" s="53"/>
      <c r="U701" s="54"/>
      <c r="V701" s="55"/>
      <c r="W701" s="57"/>
      <c r="X701" s="57"/>
      <c r="Y701" s="57"/>
      <c r="Z701" s="57"/>
      <c r="AA701" s="57"/>
      <c r="AB701" s="551"/>
      <c r="AC701" s="536"/>
      <c r="AD701" s="488"/>
      <c r="AE701" s="59"/>
      <c r="AF701" s="59"/>
      <c r="AG701" s="263"/>
      <c r="AH701" s="60"/>
      <c r="AI701" s="55"/>
      <c r="AJ701" s="61"/>
      <c r="AK701" s="62"/>
      <c r="AL701" s="63"/>
      <c r="AM701" s="64"/>
      <c r="AN701" s="65"/>
      <c r="AO701" s="66"/>
    </row>
    <row r="702" spans="1:41" s="22" customFormat="1" ht="42" customHeight="1" x14ac:dyDescent="0.15">
      <c r="A702" s="43"/>
      <c r="B702" s="44"/>
      <c r="C702" s="80"/>
      <c r="D702" s="67"/>
      <c r="E702" s="220"/>
      <c r="F702" s="117"/>
      <c r="G702" s="46"/>
      <c r="H702" s="47"/>
      <c r="I702" s="48"/>
      <c r="J702" s="49"/>
      <c r="K702" s="49"/>
      <c r="L702" s="49"/>
      <c r="M702" s="49"/>
      <c r="N702" s="50"/>
      <c r="O702" s="51"/>
      <c r="P702" s="52"/>
      <c r="Q702" s="53"/>
      <c r="R702" s="53"/>
      <c r="S702" s="53"/>
      <c r="T702" s="53"/>
      <c r="U702" s="54"/>
      <c r="V702" s="55"/>
      <c r="W702" s="57"/>
      <c r="X702" s="57"/>
      <c r="Y702" s="57"/>
      <c r="Z702" s="57"/>
      <c r="AA702" s="57"/>
      <c r="AB702" s="551"/>
      <c r="AC702" s="536"/>
      <c r="AD702" s="488"/>
      <c r="AE702" s="59"/>
      <c r="AF702" s="59"/>
      <c r="AG702" s="263"/>
      <c r="AH702" s="60"/>
      <c r="AI702" s="55"/>
      <c r="AJ702" s="61"/>
      <c r="AK702" s="62"/>
      <c r="AL702" s="63"/>
      <c r="AM702" s="64"/>
      <c r="AN702" s="65"/>
      <c r="AO702" s="66"/>
    </row>
    <row r="703" spans="1:41" s="22" customFormat="1" ht="42" customHeight="1" x14ac:dyDescent="0.15">
      <c r="A703" s="43"/>
      <c r="B703" s="44"/>
      <c r="C703" s="80"/>
      <c r="D703" s="67"/>
      <c r="E703" s="220"/>
      <c r="F703" s="117"/>
      <c r="G703" s="46"/>
      <c r="H703" s="47"/>
      <c r="I703" s="48"/>
      <c r="J703" s="49"/>
      <c r="K703" s="49"/>
      <c r="L703" s="49"/>
      <c r="M703" s="49"/>
      <c r="N703" s="50"/>
      <c r="O703" s="51"/>
      <c r="P703" s="52"/>
      <c r="Q703" s="53"/>
      <c r="R703" s="53"/>
      <c r="S703" s="53"/>
      <c r="T703" s="53"/>
      <c r="U703" s="54"/>
      <c r="V703" s="55"/>
      <c r="W703" s="57"/>
      <c r="X703" s="57"/>
      <c r="Y703" s="57"/>
      <c r="Z703" s="57"/>
      <c r="AA703" s="57"/>
      <c r="AB703" s="551"/>
      <c r="AC703" s="536"/>
      <c r="AD703" s="488"/>
      <c r="AE703" s="59"/>
      <c r="AF703" s="59"/>
      <c r="AG703" s="263"/>
      <c r="AH703" s="60"/>
      <c r="AI703" s="55"/>
      <c r="AJ703" s="61"/>
      <c r="AK703" s="62"/>
      <c r="AL703" s="63"/>
      <c r="AM703" s="64"/>
      <c r="AN703" s="65"/>
      <c r="AO703" s="66"/>
    </row>
    <row r="704" spans="1:41" s="22" customFormat="1" ht="42" customHeight="1" x14ac:dyDescent="0.15">
      <c r="A704" s="43"/>
      <c r="B704" s="44"/>
      <c r="C704" s="80"/>
      <c r="D704" s="67"/>
      <c r="E704" s="220"/>
      <c r="F704" s="117"/>
      <c r="G704" s="46"/>
      <c r="H704" s="47"/>
      <c r="I704" s="48"/>
      <c r="J704" s="49"/>
      <c r="K704" s="49"/>
      <c r="L704" s="49"/>
      <c r="M704" s="49"/>
      <c r="N704" s="50"/>
      <c r="O704" s="51"/>
      <c r="P704" s="52"/>
      <c r="Q704" s="53"/>
      <c r="R704" s="53"/>
      <c r="S704" s="53"/>
      <c r="T704" s="53"/>
      <c r="U704" s="54"/>
      <c r="V704" s="55"/>
      <c r="W704" s="57"/>
      <c r="X704" s="57"/>
      <c r="Y704" s="57"/>
      <c r="Z704" s="57"/>
      <c r="AA704" s="57"/>
      <c r="AB704" s="551"/>
      <c r="AC704" s="536"/>
      <c r="AD704" s="488"/>
      <c r="AE704" s="59"/>
      <c r="AF704" s="59"/>
      <c r="AG704" s="263"/>
      <c r="AH704" s="60"/>
      <c r="AI704" s="55"/>
      <c r="AJ704" s="61"/>
      <c r="AK704" s="62"/>
      <c r="AL704" s="63"/>
      <c r="AM704" s="64"/>
      <c r="AN704" s="65"/>
      <c r="AO704" s="66"/>
    </row>
    <row r="705" spans="1:41" s="22" customFormat="1" ht="42" customHeight="1" x14ac:dyDescent="0.15">
      <c r="A705" s="43"/>
      <c r="B705" s="44"/>
      <c r="C705" s="80"/>
      <c r="D705" s="67"/>
      <c r="E705" s="220"/>
      <c r="F705" s="117"/>
      <c r="G705" s="46"/>
      <c r="H705" s="47"/>
      <c r="I705" s="48"/>
      <c r="J705" s="49"/>
      <c r="K705" s="49"/>
      <c r="L705" s="49"/>
      <c r="M705" s="49"/>
      <c r="N705" s="50"/>
      <c r="O705" s="51"/>
      <c r="P705" s="52"/>
      <c r="Q705" s="53"/>
      <c r="R705" s="53"/>
      <c r="S705" s="53"/>
      <c r="T705" s="53"/>
      <c r="U705" s="54"/>
      <c r="V705" s="55"/>
      <c r="W705" s="57"/>
      <c r="X705" s="57"/>
      <c r="Y705" s="57"/>
      <c r="Z705" s="57"/>
      <c r="AA705" s="57"/>
      <c r="AB705" s="551"/>
      <c r="AC705" s="536"/>
      <c r="AD705" s="488"/>
      <c r="AE705" s="59"/>
      <c r="AF705" s="59"/>
      <c r="AG705" s="263"/>
      <c r="AH705" s="60"/>
      <c r="AI705" s="55"/>
      <c r="AJ705" s="61"/>
      <c r="AK705" s="62"/>
      <c r="AL705" s="63"/>
      <c r="AM705" s="64"/>
      <c r="AN705" s="65"/>
      <c r="AO705" s="66"/>
    </row>
    <row r="706" spans="1:41" s="22" customFormat="1" ht="42" customHeight="1" x14ac:dyDescent="0.15">
      <c r="A706" s="43"/>
      <c r="B706" s="44"/>
      <c r="C706" s="80"/>
      <c r="D706" s="67"/>
      <c r="E706" s="220"/>
      <c r="F706" s="117"/>
      <c r="G706" s="46"/>
      <c r="H706" s="47"/>
      <c r="I706" s="48"/>
      <c r="J706" s="49"/>
      <c r="K706" s="49"/>
      <c r="L706" s="49"/>
      <c r="M706" s="49"/>
      <c r="N706" s="50"/>
      <c r="O706" s="51"/>
      <c r="P706" s="52"/>
      <c r="Q706" s="53"/>
      <c r="R706" s="53"/>
      <c r="S706" s="53"/>
      <c r="T706" s="53"/>
      <c r="U706" s="54"/>
      <c r="V706" s="55"/>
      <c r="W706" s="57"/>
      <c r="X706" s="57"/>
      <c r="Y706" s="57"/>
      <c r="Z706" s="57"/>
      <c r="AA706" s="57"/>
      <c r="AB706" s="551"/>
      <c r="AC706" s="536"/>
      <c r="AD706" s="488"/>
      <c r="AE706" s="59"/>
      <c r="AF706" s="59"/>
      <c r="AG706" s="263"/>
      <c r="AH706" s="60"/>
      <c r="AI706" s="55"/>
      <c r="AJ706" s="61"/>
      <c r="AK706" s="62"/>
      <c r="AL706" s="63"/>
      <c r="AM706" s="64"/>
      <c r="AN706" s="65"/>
      <c r="AO706" s="66"/>
    </row>
    <row r="707" spans="1:41" s="22" customFormat="1" ht="42" customHeight="1" x14ac:dyDescent="0.15">
      <c r="A707" s="43"/>
      <c r="B707" s="44"/>
      <c r="C707" s="80"/>
      <c r="D707" s="67"/>
      <c r="E707" s="220"/>
      <c r="F707" s="117"/>
      <c r="G707" s="46"/>
      <c r="H707" s="47"/>
      <c r="I707" s="48"/>
      <c r="J707" s="49"/>
      <c r="K707" s="49"/>
      <c r="L707" s="49"/>
      <c r="M707" s="49"/>
      <c r="N707" s="50"/>
      <c r="O707" s="51"/>
      <c r="P707" s="52"/>
      <c r="Q707" s="53"/>
      <c r="R707" s="53"/>
      <c r="S707" s="53"/>
      <c r="T707" s="53"/>
      <c r="U707" s="54"/>
      <c r="V707" s="55"/>
      <c r="W707" s="57"/>
      <c r="X707" s="57"/>
      <c r="Y707" s="57"/>
      <c r="Z707" s="57"/>
      <c r="AA707" s="57"/>
      <c r="AB707" s="551"/>
      <c r="AC707" s="536"/>
      <c r="AD707" s="488"/>
      <c r="AE707" s="59"/>
      <c r="AF707" s="59"/>
      <c r="AG707" s="263"/>
      <c r="AH707" s="60"/>
      <c r="AI707" s="55"/>
      <c r="AJ707" s="61"/>
      <c r="AK707" s="62"/>
      <c r="AL707" s="63"/>
      <c r="AM707" s="64"/>
      <c r="AN707" s="65"/>
      <c r="AO707" s="66"/>
    </row>
    <row r="708" spans="1:41" s="22" customFormat="1" ht="42" customHeight="1" x14ac:dyDescent="0.15">
      <c r="A708" s="43"/>
      <c r="B708" s="44"/>
      <c r="C708" s="80"/>
      <c r="D708" s="67"/>
      <c r="E708" s="220"/>
      <c r="F708" s="117"/>
      <c r="G708" s="46"/>
      <c r="H708" s="47"/>
      <c r="I708" s="48"/>
      <c r="J708" s="49"/>
      <c r="K708" s="49"/>
      <c r="L708" s="49"/>
      <c r="M708" s="49"/>
      <c r="N708" s="50"/>
      <c r="O708" s="51"/>
      <c r="P708" s="52"/>
      <c r="Q708" s="53"/>
      <c r="R708" s="53"/>
      <c r="S708" s="53"/>
      <c r="T708" s="53"/>
      <c r="U708" s="54"/>
      <c r="V708" s="55"/>
      <c r="W708" s="57"/>
      <c r="X708" s="57"/>
      <c r="Y708" s="57"/>
      <c r="Z708" s="57"/>
      <c r="AA708" s="57"/>
      <c r="AB708" s="551"/>
      <c r="AC708" s="536"/>
      <c r="AD708" s="488"/>
      <c r="AE708" s="59"/>
      <c r="AF708" s="59"/>
      <c r="AG708" s="263"/>
      <c r="AH708" s="60"/>
      <c r="AI708" s="55"/>
      <c r="AJ708" s="61"/>
      <c r="AK708" s="62"/>
      <c r="AL708" s="63"/>
      <c r="AM708" s="64"/>
      <c r="AN708" s="65"/>
      <c r="AO708" s="66"/>
    </row>
    <row r="709" spans="1:41" s="22" customFormat="1" ht="42" customHeight="1" x14ac:dyDescent="0.15">
      <c r="A709" s="43"/>
      <c r="B709" s="44"/>
      <c r="C709" s="80"/>
      <c r="D709" s="67"/>
      <c r="E709" s="220"/>
      <c r="F709" s="117"/>
      <c r="G709" s="46"/>
      <c r="H709" s="47"/>
      <c r="I709" s="48"/>
      <c r="J709" s="49"/>
      <c r="K709" s="49"/>
      <c r="L709" s="49"/>
      <c r="M709" s="49"/>
      <c r="N709" s="50"/>
      <c r="O709" s="51"/>
      <c r="P709" s="52"/>
      <c r="Q709" s="53"/>
      <c r="R709" s="53"/>
      <c r="S709" s="53"/>
      <c r="T709" s="53"/>
      <c r="U709" s="54"/>
      <c r="V709" s="55"/>
      <c r="W709" s="57"/>
      <c r="X709" s="57"/>
      <c r="Y709" s="57"/>
      <c r="Z709" s="57"/>
      <c r="AA709" s="57"/>
      <c r="AB709" s="551"/>
      <c r="AC709" s="536"/>
      <c r="AD709" s="488"/>
      <c r="AE709" s="59"/>
      <c r="AF709" s="59"/>
      <c r="AG709" s="263"/>
      <c r="AH709" s="60"/>
      <c r="AI709" s="55"/>
      <c r="AJ709" s="61"/>
      <c r="AK709" s="62"/>
      <c r="AL709" s="63"/>
      <c r="AM709" s="64"/>
      <c r="AN709" s="65"/>
      <c r="AO709" s="66"/>
    </row>
    <row r="710" spans="1:41" s="22" customFormat="1" ht="42" customHeight="1" x14ac:dyDescent="0.15">
      <c r="A710" s="43"/>
      <c r="B710" s="44"/>
      <c r="C710" s="80"/>
      <c r="D710" s="67"/>
      <c r="E710" s="220"/>
      <c r="F710" s="117"/>
      <c r="G710" s="46"/>
      <c r="H710" s="47"/>
      <c r="I710" s="48"/>
      <c r="J710" s="49"/>
      <c r="K710" s="49"/>
      <c r="L710" s="49"/>
      <c r="M710" s="49"/>
      <c r="N710" s="50"/>
      <c r="O710" s="51"/>
      <c r="P710" s="52"/>
      <c r="Q710" s="53"/>
      <c r="R710" s="53"/>
      <c r="S710" s="53"/>
      <c r="T710" s="53"/>
      <c r="U710" s="54"/>
      <c r="V710" s="55"/>
      <c r="W710" s="57"/>
      <c r="X710" s="57"/>
      <c r="Y710" s="57"/>
      <c r="Z710" s="57"/>
      <c r="AA710" s="57"/>
      <c r="AB710" s="551"/>
      <c r="AC710" s="536"/>
      <c r="AD710" s="488"/>
      <c r="AE710" s="59"/>
      <c r="AF710" s="59"/>
      <c r="AG710" s="263"/>
      <c r="AH710" s="60"/>
      <c r="AI710" s="55"/>
      <c r="AJ710" s="61"/>
      <c r="AK710" s="62"/>
      <c r="AL710" s="63"/>
      <c r="AM710" s="64"/>
      <c r="AN710" s="65"/>
      <c r="AO710" s="66"/>
    </row>
    <row r="711" spans="1:41" s="22" customFormat="1" ht="42" customHeight="1" x14ac:dyDescent="0.15">
      <c r="A711" s="43"/>
      <c r="B711" s="44"/>
      <c r="C711" s="80"/>
      <c r="D711" s="67"/>
      <c r="E711" s="220"/>
      <c r="F711" s="117"/>
      <c r="G711" s="46"/>
      <c r="H711" s="47"/>
      <c r="I711" s="48"/>
      <c r="J711" s="49"/>
      <c r="K711" s="49"/>
      <c r="L711" s="49"/>
      <c r="M711" s="49"/>
      <c r="N711" s="50"/>
      <c r="O711" s="51"/>
      <c r="P711" s="52"/>
      <c r="Q711" s="53"/>
      <c r="R711" s="53"/>
      <c r="S711" s="53"/>
      <c r="T711" s="53"/>
      <c r="U711" s="54"/>
      <c r="V711" s="55"/>
      <c r="W711" s="57"/>
      <c r="X711" s="57"/>
      <c r="Y711" s="57"/>
      <c r="Z711" s="57"/>
      <c r="AA711" s="57"/>
      <c r="AB711" s="551"/>
      <c r="AC711" s="536"/>
      <c r="AD711" s="488"/>
      <c r="AE711" s="59"/>
      <c r="AF711" s="59"/>
      <c r="AG711" s="263"/>
      <c r="AH711" s="60"/>
      <c r="AI711" s="55"/>
      <c r="AJ711" s="61"/>
      <c r="AK711" s="62"/>
      <c r="AL711" s="63"/>
      <c r="AM711" s="64"/>
      <c r="AN711" s="65"/>
      <c r="AO711" s="66"/>
    </row>
    <row r="712" spans="1:41" s="22" customFormat="1" ht="42" customHeight="1" x14ac:dyDescent="0.15">
      <c r="A712" s="43"/>
      <c r="B712" s="44"/>
      <c r="C712" s="80"/>
      <c r="D712" s="67"/>
      <c r="E712" s="220"/>
      <c r="F712" s="117"/>
      <c r="G712" s="46"/>
      <c r="H712" s="47"/>
      <c r="I712" s="48"/>
      <c r="J712" s="49"/>
      <c r="K712" s="49"/>
      <c r="L712" s="49"/>
      <c r="M712" s="49"/>
      <c r="N712" s="50"/>
      <c r="O712" s="51"/>
      <c r="P712" s="52"/>
      <c r="Q712" s="53"/>
      <c r="R712" s="53"/>
      <c r="S712" s="53"/>
      <c r="T712" s="53"/>
      <c r="U712" s="54"/>
      <c r="V712" s="55"/>
      <c r="W712" s="57"/>
      <c r="X712" s="57"/>
      <c r="Y712" s="57"/>
      <c r="Z712" s="57"/>
      <c r="AA712" s="57"/>
      <c r="AB712" s="551"/>
      <c r="AC712" s="536"/>
      <c r="AD712" s="488"/>
      <c r="AE712" s="59"/>
      <c r="AF712" s="59"/>
      <c r="AG712" s="263"/>
      <c r="AH712" s="60"/>
      <c r="AI712" s="55"/>
      <c r="AJ712" s="61"/>
      <c r="AK712" s="62"/>
      <c r="AL712" s="63"/>
      <c r="AM712" s="64"/>
      <c r="AN712" s="65"/>
      <c r="AO712" s="66"/>
    </row>
    <row r="713" spans="1:41" s="22" customFormat="1" ht="42" customHeight="1" x14ac:dyDescent="0.15">
      <c r="A713" s="43"/>
      <c r="B713" s="44"/>
      <c r="C713" s="80"/>
      <c r="D713" s="67"/>
      <c r="E713" s="220"/>
      <c r="F713" s="117"/>
      <c r="G713" s="46"/>
      <c r="H713" s="47"/>
      <c r="I713" s="48"/>
      <c r="J713" s="49"/>
      <c r="K713" s="49"/>
      <c r="L713" s="49"/>
      <c r="M713" s="49"/>
      <c r="N713" s="50"/>
      <c r="O713" s="51"/>
      <c r="P713" s="52"/>
      <c r="Q713" s="53"/>
      <c r="R713" s="53"/>
      <c r="S713" s="53"/>
      <c r="T713" s="53"/>
      <c r="U713" s="54"/>
      <c r="V713" s="55"/>
      <c r="W713" s="57"/>
      <c r="X713" s="57"/>
      <c r="Y713" s="57"/>
      <c r="Z713" s="57"/>
      <c r="AA713" s="57"/>
      <c r="AB713" s="551"/>
      <c r="AC713" s="536"/>
      <c r="AD713" s="488"/>
      <c r="AE713" s="59"/>
      <c r="AF713" s="59"/>
      <c r="AG713" s="263"/>
      <c r="AH713" s="60"/>
      <c r="AI713" s="55"/>
      <c r="AJ713" s="61"/>
      <c r="AK713" s="62"/>
      <c r="AL713" s="63"/>
      <c r="AM713" s="64"/>
      <c r="AN713" s="65"/>
      <c r="AO713" s="66"/>
    </row>
    <row r="714" spans="1:41" s="22" customFormat="1" ht="42" customHeight="1" x14ac:dyDescent="0.15">
      <c r="A714" s="43"/>
      <c r="B714" s="44"/>
      <c r="C714" s="80"/>
      <c r="D714" s="67"/>
      <c r="E714" s="220"/>
      <c r="F714" s="117"/>
      <c r="G714" s="46"/>
      <c r="H714" s="47"/>
      <c r="I714" s="48"/>
      <c r="J714" s="49"/>
      <c r="K714" s="49"/>
      <c r="L714" s="49"/>
      <c r="M714" s="49"/>
      <c r="N714" s="50"/>
      <c r="O714" s="51"/>
      <c r="P714" s="52"/>
      <c r="Q714" s="53"/>
      <c r="R714" s="53"/>
      <c r="S714" s="53"/>
      <c r="T714" s="53"/>
      <c r="U714" s="54"/>
      <c r="V714" s="55"/>
      <c r="W714" s="57"/>
      <c r="X714" s="57"/>
      <c r="Y714" s="57"/>
      <c r="Z714" s="57"/>
      <c r="AA714" s="57"/>
      <c r="AB714" s="551"/>
      <c r="AC714" s="536"/>
      <c r="AD714" s="488"/>
      <c r="AE714" s="59"/>
      <c r="AF714" s="59"/>
      <c r="AG714" s="263"/>
      <c r="AH714" s="60"/>
      <c r="AI714" s="55"/>
      <c r="AJ714" s="61"/>
      <c r="AK714" s="62"/>
      <c r="AL714" s="63"/>
      <c r="AM714" s="64"/>
      <c r="AN714" s="65"/>
      <c r="AO714" s="66"/>
    </row>
    <row r="715" spans="1:41" s="22" customFormat="1" ht="42" customHeight="1" x14ac:dyDescent="0.15">
      <c r="A715" s="43"/>
      <c r="B715" s="44"/>
      <c r="C715" s="80"/>
      <c r="D715" s="67"/>
      <c r="E715" s="220"/>
      <c r="F715" s="117"/>
      <c r="G715" s="46"/>
      <c r="H715" s="47"/>
      <c r="I715" s="48"/>
      <c r="J715" s="49"/>
      <c r="K715" s="49"/>
      <c r="L715" s="49"/>
      <c r="M715" s="49"/>
      <c r="N715" s="50"/>
      <c r="O715" s="51"/>
      <c r="P715" s="52"/>
      <c r="Q715" s="53"/>
      <c r="R715" s="53"/>
      <c r="S715" s="53"/>
      <c r="T715" s="53"/>
      <c r="U715" s="54"/>
      <c r="V715" s="55"/>
      <c r="W715" s="57"/>
      <c r="X715" s="57"/>
      <c r="Y715" s="57"/>
      <c r="Z715" s="57"/>
      <c r="AA715" s="57"/>
      <c r="AB715" s="551"/>
      <c r="AC715" s="536"/>
      <c r="AD715" s="488"/>
      <c r="AE715" s="59"/>
      <c r="AF715" s="59"/>
      <c r="AG715" s="263"/>
      <c r="AH715" s="60"/>
      <c r="AI715" s="55"/>
      <c r="AJ715" s="61"/>
      <c r="AK715" s="62"/>
      <c r="AL715" s="63"/>
      <c r="AM715" s="64"/>
      <c r="AN715" s="65"/>
      <c r="AO715" s="66"/>
    </row>
    <row r="716" spans="1:41" s="22" customFormat="1" ht="56.25" customHeight="1" x14ac:dyDescent="0.15">
      <c r="A716" s="43"/>
      <c r="B716" s="44"/>
      <c r="C716" s="80"/>
      <c r="D716" s="67"/>
      <c r="E716" s="220"/>
      <c r="F716" s="117"/>
      <c r="G716" s="46"/>
      <c r="H716" s="47"/>
      <c r="I716" s="48"/>
      <c r="J716" s="49"/>
      <c r="K716" s="49"/>
      <c r="L716" s="49"/>
      <c r="M716" s="49"/>
      <c r="N716" s="50"/>
      <c r="O716" s="51"/>
      <c r="P716" s="52"/>
      <c r="Q716" s="53"/>
      <c r="R716" s="53"/>
      <c r="S716" s="53"/>
      <c r="T716" s="53"/>
      <c r="U716" s="54"/>
      <c r="V716" s="55"/>
      <c r="W716" s="57"/>
      <c r="X716" s="57"/>
      <c r="Y716" s="57"/>
      <c r="Z716" s="57"/>
      <c r="AA716" s="57"/>
      <c r="AB716" s="551"/>
      <c r="AC716" s="536"/>
      <c r="AD716" s="488"/>
      <c r="AE716" s="59"/>
      <c r="AF716" s="59"/>
      <c r="AG716" s="263"/>
      <c r="AH716" s="60"/>
      <c r="AI716" s="55"/>
      <c r="AJ716" s="61"/>
      <c r="AK716" s="62"/>
      <c r="AL716" s="63"/>
      <c r="AM716" s="64"/>
      <c r="AN716" s="65"/>
      <c r="AO716" s="66"/>
    </row>
    <row r="717" spans="1:41" s="22" customFormat="1" ht="42" customHeight="1" x14ac:dyDescent="0.15">
      <c r="A717" s="43"/>
      <c r="B717" s="44"/>
      <c r="C717" s="80"/>
      <c r="D717" s="67"/>
      <c r="E717" s="220"/>
      <c r="F717" s="117"/>
      <c r="G717" s="46"/>
      <c r="H717" s="47"/>
      <c r="I717" s="48"/>
      <c r="J717" s="49"/>
      <c r="K717" s="49"/>
      <c r="L717" s="49"/>
      <c r="M717" s="49"/>
      <c r="N717" s="50"/>
      <c r="O717" s="51"/>
      <c r="P717" s="52"/>
      <c r="Q717" s="53"/>
      <c r="R717" s="53"/>
      <c r="S717" s="53"/>
      <c r="T717" s="53"/>
      <c r="U717" s="54"/>
      <c r="V717" s="55"/>
      <c r="W717" s="57"/>
      <c r="X717" s="57"/>
      <c r="Y717" s="57"/>
      <c r="Z717" s="57"/>
      <c r="AA717" s="57"/>
      <c r="AB717" s="551"/>
      <c r="AC717" s="536"/>
      <c r="AD717" s="488"/>
      <c r="AE717" s="59"/>
      <c r="AF717" s="59"/>
      <c r="AG717" s="263"/>
      <c r="AH717" s="60"/>
      <c r="AI717" s="55"/>
      <c r="AJ717" s="61"/>
      <c r="AK717" s="62"/>
      <c r="AL717" s="63"/>
      <c r="AM717" s="64"/>
      <c r="AN717" s="65"/>
      <c r="AO717" s="66"/>
    </row>
    <row r="718" spans="1:41" s="22" customFormat="1" ht="42" customHeight="1" x14ac:dyDescent="0.15">
      <c r="A718" s="43"/>
      <c r="B718" s="44"/>
      <c r="C718" s="80"/>
      <c r="D718" s="67"/>
      <c r="E718" s="220"/>
      <c r="F718" s="117"/>
      <c r="G718" s="46"/>
      <c r="H718" s="47"/>
      <c r="I718" s="48"/>
      <c r="J718" s="49"/>
      <c r="K718" s="49"/>
      <c r="L718" s="49"/>
      <c r="M718" s="49"/>
      <c r="N718" s="50"/>
      <c r="O718" s="51"/>
      <c r="P718" s="52"/>
      <c r="Q718" s="53"/>
      <c r="R718" s="53"/>
      <c r="S718" s="53"/>
      <c r="T718" s="53"/>
      <c r="U718" s="54"/>
      <c r="V718" s="55"/>
      <c r="W718" s="57"/>
      <c r="X718" s="57"/>
      <c r="Y718" s="57"/>
      <c r="Z718" s="57"/>
      <c r="AA718" s="57"/>
      <c r="AB718" s="551"/>
      <c r="AC718" s="536"/>
      <c r="AD718" s="488"/>
      <c r="AE718" s="59"/>
      <c r="AF718" s="59"/>
      <c r="AG718" s="263"/>
      <c r="AH718" s="60"/>
      <c r="AI718" s="55"/>
      <c r="AJ718" s="61"/>
      <c r="AK718" s="62"/>
      <c r="AL718" s="63"/>
      <c r="AM718" s="64"/>
      <c r="AN718" s="65"/>
      <c r="AO718" s="66"/>
    </row>
    <row r="719" spans="1:41" s="22" customFormat="1" ht="42" customHeight="1" x14ac:dyDescent="0.15">
      <c r="A719" s="43"/>
      <c r="B719" s="44"/>
      <c r="C719" s="80"/>
      <c r="D719" s="67"/>
      <c r="E719" s="220"/>
      <c r="F719" s="117"/>
      <c r="G719" s="46"/>
      <c r="H719" s="47"/>
      <c r="I719" s="48"/>
      <c r="J719" s="49"/>
      <c r="K719" s="49"/>
      <c r="L719" s="49"/>
      <c r="M719" s="49"/>
      <c r="N719" s="50"/>
      <c r="O719" s="51"/>
      <c r="P719" s="52"/>
      <c r="Q719" s="53"/>
      <c r="R719" s="53"/>
      <c r="S719" s="53"/>
      <c r="T719" s="53"/>
      <c r="U719" s="54"/>
      <c r="V719" s="55"/>
      <c r="W719" s="57"/>
      <c r="X719" s="57"/>
      <c r="Y719" s="57"/>
      <c r="Z719" s="57"/>
      <c r="AA719" s="57"/>
      <c r="AB719" s="551"/>
      <c r="AC719" s="536"/>
      <c r="AD719" s="488"/>
      <c r="AE719" s="59"/>
      <c r="AF719" s="59"/>
      <c r="AG719" s="263"/>
      <c r="AH719" s="60"/>
      <c r="AI719" s="55"/>
      <c r="AJ719" s="61"/>
      <c r="AK719" s="62"/>
      <c r="AL719" s="63"/>
      <c r="AM719" s="64"/>
      <c r="AN719" s="65"/>
      <c r="AO719" s="66"/>
    </row>
    <row r="720" spans="1:41" s="22" customFormat="1" ht="42" customHeight="1" x14ac:dyDescent="0.15">
      <c r="A720" s="43"/>
      <c r="B720" s="44"/>
      <c r="C720" s="80"/>
      <c r="D720" s="67"/>
      <c r="E720" s="220"/>
      <c r="F720" s="117"/>
      <c r="G720" s="46"/>
      <c r="H720" s="47"/>
      <c r="I720" s="48"/>
      <c r="J720" s="49"/>
      <c r="K720" s="49"/>
      <c r="L720" s="49"/>
      <c r="M720" s="49"/>
      <c r="N720" s="50"/>
      <c r="O720" s="51"/>
      <c r="P720" s="52"/>
      <c r="Q720" s="53"/>
      <c r="R720" s="53"/>
      <c r="S720" s="53"/>
      <c r="T720" s="53"/>
      <c r="U720" s="54"/>
      <c r="V720" s="55"/>
      <c r="W720" s="57"/>
      <c r="X720" s="57"/>
      <c r="Y720" s="57"/>
      <c r="Z720" s="57"/>
      <c r="AA720" s="57"/>
      <c r="AB720" s="551"/>
      <c r="AC720" s="536"/>
      <c r="AD720" s="488"/>
      <c r="AE720" s="59"/>
      <c r="AF720" s="59"/>
      <c r="AG720" s="263"/>
      <c r="AH720" s="60"/>
      <c r="AI720" s="55"/>
      <c r="AJ720" s="61"/>
      <c r="AK720" s="62"/>
      <c r="AL720" s="63"/>
      <c r="AM720" s="64"/>
      <c r="AN720" s="65"/>
      <c r="AO720" s="66"/>
    </row>
    <row r="721" spans="1:41" s="22" customFormat="1" ht="42" customHeight="1" x14ac:dyDescent="0.15">
      <c r="A721" s="43"/>
      <c r="B721" s="44"/>
      <c r="C721" s="80"/>
      <c r="D721" s="67"/>
      <c r="E721" s="220"/>
      <c r="F721" s="117"/>
      <c r="G721" s="46"/>
      <c r="H721" s="47"/>
      <c r="I721" s="48"/>
      <c r="J721" s="49"/>
      <c r="K721" s="49"/>
      <c r="L721" s="49"/>
      <c r="M721" s="49"/>
      <c r="N721" s="50"/>
      <c r="O721" s="51"/>
      <c r="P721" s="52"/>
      <c r="Q721" s="53"/>
      <c r="R721" s="53"/>
      <c r="S721" s="53"/>
      <c r="T721" s="53"/>
      <c r="U721" s="54"/>
      <c r="V721" s="55"/>
      <c r="W721" s="57"/>
      <c r="X721" s="57"/>
      <c r="Y721" s="57"/>
      <c r="Z721" s="57"/>
      <c r="AA721" s="57"/>
      <c r="AB721" s="551"/>
      <c r="AC721" s="536"/>
      <c r="AD721" s="488"/>
      <c r="AE721" s="59"/>
      <c r="AF721" s="59"/>
      <c r="AG721" s="263"/>
      <c r="AH721" s="60"/>
      <c r="AI721" s="55"/>
      <c r="AJ721" s="61"/>
      <c r="AK721" s="62"/>
      <c r="AL721" s="63"/>
      <c r="AM721" s="64"/>
      <c r="AN721" s="65"/>
      <c r="AO721" s="66"/>
    </row>
    <row r="722" spans="1:41" s="22" customFormat="1" ht="42" customHeight="1" x14ac:dyDescent="0.15">
      <c r="A722" s="43"/>
      <c r="B722" s="44"/>
      <c r="C722" s="80"/>
      <c r="D722" s="67"/>
      <c r="E722" s="220"/>
      <c r="F722" s="117"/>
      <c r="G722" s="46"/>
      <c r="H722" s="47"/>
      <c r="I722" s="48"/>
      <c r="J722" s="49"/>
      <c r="K722" s="49"/>
      <c r="L722" s="49"/>
      <c r="M722" s="49"/>
      <c r="N722" s="50"/>
      <c r="O722" s="51"/>
      <c r="P722" s="52"/>
      <c r="Q722" s="53"/>
      <c r="R722" s="53"/>
      <c r="S722" s="53"/>
      <c r="T722" s="53"/>
      <c r="U722" s="54"/>
      <c r="V722" s="55"/>
      <c r="W722" s="57"/>
      <c r="X722" s="57"/>
      <c r="Y722" s="57"/>
      <c r="Z722" s="57"/>
      <c r="AA722" s="57"/>
      <c r="AB722" s="551"/>
      <c r="AC722" s="536"/>
      <c r="AD722" s="488"/>
      <c r="AE722" s="59"/>
      <c r="AF722" s="59"/>
      <c r="AG722" s="263"/>
      <c r="AH722" s="60"/>
      <c r="AI722" s="55"/>
      <c r="AJ722" s="61"/>
      <c r="AK722" s="62"/>
      <c r="AL722" s="63"/>
      <c r="AM722" s="64"/>
      <c r="AN722" s="65"/>
      <c r="AO722" s="66"/>
    </row>
    <row r="723" spans="1:41" s="22" customFormat="1" ht="42" customHeight="1" x14ac:dyDescent="0.15">
      <c r="A723" s="43"/>
      <c r="B723" s="44"/>
      <c r="C723" s="80"/>
      <c r="D723" s="67"/>
      <c r="E723" s="220"/>
      <c r="F723" s="117"/>
      <c r="G723" s="46"/>
      <c r="H723" s="47"/>
      <c r="I723" s="48"/>
      <c r="J723" s="49"/>
      <c r="K723" s="49"/>
      <c r="L723" s="49"/>
      <c r="M723" s="49"/>
      <c r="N723" s="50"/>
      <c r="O723" s="51"/>
      <c r="P723" s="52"/>
      <c r="Q723" s="53"/>
      <c r="R723" s="53"/>
      <c r="S723" s="53"/>
      <c r="T723" s="53"/>
      <c r="U723" s="54"/>
      <c r="V723" s="55"/>
      <c r="W723" s="57"/>
      <c r="X723" s="57"/>
      <c r="Y723" s="57"/>
      <c r="Z723" s="57"/>
      <c r="AA723" s="57"/>
      <c r="AB723" s="551"/>
      <c r="AC723" s="536"/>
      <c r="AD723" s="488"/>
      <c r="AE723" s="59"/>
      <c r="AF723" s="59"/>
      <c r="AG723" s="263"/>
      <c r="AH723" s="60"/>
      <c r="AI723" s="55"/>
      <c r="AJ723" s="61"/>
      <c r="AK723" s="62"/>
      <c r="AL723" s="63"/>
      <c r="AM723" s="64"/>
      <c r="AN723" s="65"/>
      <c r="AO723" s="66"/>
    </row>
    <row r="724" spans="1:41" s="22" customFormat="1" ht="42" customHeight="1" x14ac:dyDescent="0.15">
      <c r="A724" s="43"/>
      <c r="B724" s="44"/>
      <c r="C724" s="80"/>
      <c r="D724" s="67"/>
      <c r="E724" s="220"/>
      <c r="F724" s="117"/>
      <c r="G724" s="46"/>
      <c r="H724" s="47"/>
      <c r="I724" s="48"/>
      <c r="J724" s="49"/>
      <c r="K724" s="49"/>
      <c r="L724" s="49"/>
      <c r="M724" s="49"/>
      <c r="N724" s="50"/>
      <c r="O724" s="51"/>
      <c r="P724" s="52"/>
      <c r="Q724" s="53"/>
      <c r="R724" s="53"/>
      <c r="S724" s="53"/>
      <c r="T724" s="53"/>
      <c r="U724" s="54"/>
      <c r="V724" s="55"/>
      <c r="W724" s="57"/>
      <c r="X724" s="57"/>
      <c r="Y724" s="57"/>
      <c r="Z724" s="57"/>
      <c r="AA724" s="57"/>
      <c r="AB724" s="551"/>
      <c r="AC724" s="536"/>
      <c r="AD724" s="488"/>
      <c r="AE724" s="59"/>
      <c r="AF724" s="59"/>
      <c r="AG724" s="263"/>
      <c r="AH724" s="60"/>
      <c r="AI724" s="55"/>
      <c r="AJ724" s="61"/>
      <c r="AK724" s="62"/>
      <c r="AL724" s="63"/>
      <c r="AM724" s="64"/>
      <c r="AN724" s="65"/>
      <c r="AO724" s="66"/>
    </row>
    <row r="725" spans="1:41" s="22" customFormat="1" ht="44.25" customHeight="1" x14ac:dyDescent="0.15">
      <c r="A725" s="43"/>
      <c r="B725" s="44"/>
      <c r="C725" s="80"/>
      <c r="D725" s="67"/>
      <c r="E725" s="220"/>
      <c r="F725" s="117"/>
      <c r="G725" s="46"/>
      <c r="H725" s="47"/>
      <c r="I725" s="48"/>
      <c r="J725" s="49"/>
      <c r="K725" s="49"/>
      <c r="L725" s="49"/>
      <c r="M725" s="49"/>
      <c r="N725" s="50"/>
      <c r="O725" s="51"/>
      <c r="P725" s="52"/>
      <c r="Q725" s="53"/>
      <c r="R725" s="53"/>
      <c r="S725" s="53"/>
      <c r="T725" s="53"/>
      <c r="U725" s="54"/>
      <c r="V725" s="55"/>
      <c r="W725" s="57"/>
      <c r="X725" s="57"/>
      <c r="Y725" s="57"/>
      <c r="Z725" s="57"/>
      <c r="AA725" s="57"/>
      <c r="AB725" s="551"/>
      <c r="AC725" s="536"/>
      <c r="AD725" s="488"/>
      <c r="AE725" s="59"/>
      <c r="AF725" s="59"/>
      <c r="AG725" s="263"/>
      <c r="AH725" s="60"/>
      <c r="AI725" s="55"/>
      <c r="AJ725" s="61"/>
      <c r="AK725" s="62"/>
      <c r="AL725" s="63"/>
      <c r="AM725" s="64"/>
      <c r="AN725" s="65"/>
      <c r="AO725" s="66"/>
    </row>
    <row r="726" spans="1:41" s="22" customFormat="1" ht="44.25" customHeight="1" x14ac:dyDescent="0.15">
      <c r="A726" s="43"/>
      <c r="B726" s="44"/>
      <c r="C726" s="80"/>
      <c r="D726" s="67"/>
      <c r="E726" s="220"/>
      <c r="F726" s="117"/>
      <c r="G726" s="46"/>
      <c r="H726" s="47"/>
      <c r="I726" s="48"/>
      <c r="J726" s="49"/>
      <c r="K726" s="49"/>
      <c r="L726" s="49"/>
      <c r="M726" s="49"/>
      <c r="N726" s="50"/>
      <c r="O726" s="51"/>
      <c r="P726" s="52"/>
      <c r="Q726" s="53"/>
      <c r="R726" s="53"/>
      <c r="S726" s="53"/>
      <c r="T726" s="53"/>
      <c r="U726" s="54"/>
      <c r="V726" s="55"/>
      <c r="W726" s="57"/>
      <c r="X726" s="57"/>
      <c r="Y726" s="57"/>
      <c r="Z726" s="57"/>
      <c r="AA726" s="57"/>
      <c r="AB726" s="551"/>
      <c r="AC726" s="536"/>
      <c r="AD726" s="488"/>
      <c r="AE726" s="59"/>
      <c r="AF726" s="59"/>
      <c r="AG726" s="263"/>
      <c r="AH726" s="60"/>
      <c r="AI726" s="55"/>
      <c r="AJ726" s="61"/>
      <c r="AK726" s="62"/>
      <c r="AL726" s="63"/>
      <c r="AM726" s="64"/>
      <c r="AN726" s="65"/>
      <c r="AO726" s="66"/>
    </row>
    <row r="727" spans="1:41" s="22" customFormat="1" ht="44.25" customHeight="1" x14ac:dyDescent="0.15">
      <c r="A727" s="43"/>
      <c r="B727" s="44"/>
      <c r="C727" s="80"/>
      <c r="D727" s="67"/>
      <c r="E727" s="220"/>
      <c r="F727" s="117"/>
      <c r="G727" s="46"/>
      <c r="H727" s="47"/>
      <c r="I727" s="48"/>
      <c r="J727" s="49"/>
      <c r="K727" s="49"/>
      <c r="L727" s="49"/>
      <c r="M727" s="49"/>
      <c r="N727" s="50"/>
      <c r="O727" s="51"/>
      <c r="P727" s="52"/>
      <c r="Q727" s="53"/>
      <c r="R727" s="53"/>
      <c r="S727" s="53"/>
      <c r="T727" s="53"/>
      <c r="U727" s="54"/>
      <c r="V727" s="55"/>
      <c r="W727" s="57"/>
      <c r="X727" s="57"/>
      <c r="Y727" s="57"/>
      <c r="Z727" s="57"/>
      <c r="AA727" s="57"/>
      <c r="AB727" s="551"/>
      <c r="AC727" s="536"/>
      <c r="AD727" s="488"/>
      <c r="AE727" s="59"/>
      <c r="AF727" s="59"/>
      <c r="AG727" s="263"/>
      <c r="AH727" s="60"/>
      <c r="AI727" s="55"/>
      <c r="AJ727" s="61"/>
      <c r="AK727" s="62"/>
      <c r="AL727" s="63"/>
      <c r="AM727" s="64"/>
      <c r="AN727" s="65"/>
      <c r="AO727" s="66"/>
    </row>
    <row r="728" spans="1:41" s="22" customFormat="1" ht="44.25" customHeight="1" x14ac:dyDescent="0.15">
      <c r="A728" s="43"/>
      <c r="B728" s="44"/>
      <c r="C728" s="80"/>
      <c r="D728" s="67"/>
      <c r="E728" s="220"/>
      <c r="F728" s="117"/>
      <c r="G728" s="46"/>
      <c r="H728" s="47"/>
      <c r="I728" s="48"/>
      <c r="J728" s="49"/>
      <c r="K728" s="49"/>
      <c r="L728" s="49"/>
      <c r="M728" s="49"/>
      <c r="N728" s="50"/>
      <c r="O728" s="51"/>
      <c r="P728" s="52"/>
      <c r="Q728" s="53"/>
      <c r="R728" s="53"/>
      <c r="S728" s="53"/>
      <c r="T728" s="53"/>
      <c r="U728" s="54"/>
      <c r="V728" s="55"/>
      <c r="W728" s="57"/>
      <c r="X728" s="57"/>
      <c r="Y728" s="57"/>
      <c r="Z728" s="57"/>
      <c r="AA728" s="57"/>
      <c r="AB728" s="551"/>
      <c r="AC728" s="536"/>
      <c r="AD728" s="488"/>
      <c r="AE728" s="59"/>
      <c r="AF728" s="59"/>
      <c r="AG728" s="263"/>
      <c r="AH728" s="60"/>
      <c r="AI728" s="55"/>
      <c r="AJ728" s="61"/>
      <c r="AK728" s="62"/>
      <c r="AL728" s="63"/>
      <c r="AM728" s="64"/>
      <c r="AN728" s="65"/>
      <c r="AO728" s="66"/>
    </row>
    <row r="729" spans="1:41" s="283" customFormat="1" ht="50.25" customHeight="1" x14ac:dyDescent="0.15">
      <c r="A729" s="43"/>
      <c r="B729" s="44"/>
      <c r="C729" s="80"/>
      <c r="D729" s="67"/>
      <c r="E729" s="220"/>
      <c r="F729" s="117"/>
      <c r="G729" s="46"/>
      <c r="H729" s="47"/>
      <c r="I729" s="48"/>
      <c r="J729" s="49"/>
      <c r="K729" s="49"/>
      <c r="L729" s="49"/>
      <c r="M729" s="49"/>
      <c r="N729" s="50"/>
      <c r="O729" s="51"/>
      <c r="P729" s="52"/>
      <c r="Q729" s="53"/>
      <c r="R729" s="53"/>
      <c r="S729" s="53"/>
      <c r="T729" s="53"/>
      <c r="U729" s="54"/>
      <c r="V729" s="55"/>
      <c r="W729" s="57"/>
      <c r="X729" s="57"/>
      <c r="Y729" s="57"/>
      <c r="Z729" s="57"/>
      <c r="AA729" s="57"/>
      <c r="AB729" s="551"/>
      <c r="AC729" s="536"/>
      <c r="AD729" s="488"/>
      <c r="AE729" s="59"/>
      <c r="AF729" s="59"/>
      <c r="AG729" s="263"/>
      <c r="AH729" s="60"/>
      <c r="AI729" s="55"/>
      <c r="AJ729" s="61"/>
      <c r="AK729" s="62"/>
      <c r="AL729" s="63"/>
      <c r="AM729" s="64"/>
      <c r="AN729" s="65"/>
      <c r="AO729" s="66"/>
    </row>
    <row r="730" spans="1:41" s="22" customFormat="1" ht="58.5" customHeight="1" x14ac:dyDescent="0.15">
      <c r="A730" s="43"/>
      <c r="B730" s="44"/>
      <c r="C730" s="80"/>
      <c r="D730" s="67"/>
      <c r="E730" s="220"/>
      <c r="F730" s="117"/>
      <c r="G730" s="46"/>
      <c r="H730" s="47"/>
      <c r="I730" s="48"/>
      <c r="J730" s="49"/>
      <c r="K730" s="49"/>
      <c r="L730" s="49"/>
      <c r="M730" s="49"/>
      <c r="N730" s="50"/>
      <c r="O730" s="51"/>
      <c r="P730" s="52"/>
      <c r="Q730" s="53"/>
      <c r="R730" s="53"/>
      <c r="S730" s="53"/>
      <c r="T730" s="53"/>
      <c r="U730" s="54"/>
      <c r="V730" s="55"/>
      <c r="W730" s="57"/>
      <c r="X730" s="57"/>
      <c r="Y730" s="57"/>
      <c r="Z730" s="57"/>
      <c r="AA730" s="57"/>
      <c r="AB730" s="551"/>
      <c r="AC730" s="536"/>
      <c r="AD730" s="488"/>
      <c r="AE730" s="59"/>
      <c r="AF730" s="59"/>
      <c r="AG730" s="263"/>
      <c r="AH730" s="60"/>
      <c r="AI730" s="55"/>
      <c r="AJ730" s="61"/>
      <c r="AK730" s="62"/>
      <c r="AL730" s="63"/>
      <c r="AM730" s="64"/>
      <c r="AN730" s="65"/>
      <c r="AO730" s="66"/>
    </row>
    <row r="731" spans="1:41" s="22" customFormat="1" ht="49.5" customHeight="1" x14ac:dyDescent="0.15">
      <c r="A731" s="43"/>
      <c r="B731" s="44"/>
      <c r="C731" s="80"/>
      <c r="D731" s="67"/>
      <c r="E731" s="220"/>
      <c r="F731" s="117"/>
      <c r="G731" s="46"/>
      <c r="H731" s="47"/>
      <c r="I731" s="48"/>
      <c r="J731" s="49"/>
      <c r="K731" s="49"/>
      <c r="L731" s="49"/>
      <c r="M731" s="49"/>
      <c r="N731" s="50"/>
      <c r="O731" s="51"/>
      <c r="P731" s="52"/>
      <c r="Q731" s="53"/>
      <c r="R731" s="53"/>
      <c r="S731" s="53"/>
      <c r="T731" s="53"/>
      <c r="U731" s="54"/>
      <c r="V731" s="55"/>
      <c r="W731" s="57"/>
      <c r="X731" s="57"/>
      <c r="Y731" s="57"/>
      <c r="Z731" s="57"/>
      <c r="AA731" s="57"/>
      <c r="AB731" s="551"/>
      <c r="AC731" s="536"/>
      <c r="AD731" s="488"/>
      <c r="AE731" s="59"/>
      <c r="AF731" s="59"/>
      <c r="AG731" s="263"/>
      <c r="AH731" s="60"/>
      <c r="AI731" s="55"/>
      <c r="AJ731" s="61"/>
      <c r="AK731" s="62"/>
      <c r="AL731" s="63"/>
      <c r="AM731" s="64"/>
      <c r="AN731" s="65"/>
      <c r="AO731" s="66"/>
    </row>
    <row r="732" spans="1:41" s="22" customFormat="1" ht="42" customHeight="1" x14ac:dyDescent="0.15">
      <c r="A732" s="43"/>
      <c r="B732" s="44"/>
      <c r="C732" s="80"/>
      <c r="D732" s="67"/>
      <c r="E732" s="220"/>
      <c r="F732" s="117"/>
      <c r="G732" s="46"/>
      <c r="H732" s="47"/>
      <c r="I732" s="48"/>
      <c r="J732" s="49"/>
      <c r="K732" s="49"/>
      <c r="L732" s="49"/>
      <c r="M732" s="49"/>
      <c r="N732" s="50"/>
      <c r="O732" s="51"/>
      <c r="P732" s="52"/>
      <c r="Q732" s="53"/>
      <c r="R732" s="53"/>
      <c r="S732" s="53"/>
      <c r="T732" s="53"/>
      <c r="U732" s="54"/>
      <c r="V732" s="55"/>
      <c r="W732" s="57"/>
      <c r="X732" s="57"/>
      <c r="Y732" s="57"/>
      <c r="Z732" s="57"/>
      <c r="AA732" s="57"/>
      <c r="AB732" s="551"/>
      <c r="AC732" s="536"/>
      <c r="AD732" s="488"/>
      <c r="AE732" s="59"/>
      <c r="AF732" s="59"/>
      <c r="AG732" s="263"/>
      <c r="AH732" s="60"/>
      <c r="AI732" s="55"/>
      <c r="AJ732" s="61"/>
      <c r="AK732" s="62"/>
      <c r="AL732" s="63"/>
      <c r="AM732" s="64"/>
      <c r="AN732" s="65"/>
      <c r="AO732" s="66"/>
    </row>
    <row r="733" spans="1:41" s="22" customFormat="1" ht="54" customHeight="1" x14ac:dyDescent="0.15">
      <c r="A733" s="43"/>
      <c r="B733" s="44"/>
      <c r="C733" s="80"/>
      <c r="D733" s="67"/>
      <c r="E733" s="220"/>
      <c r="F733" s="117"/>
      <c r="G733" s="46"/>
      <c r="H733" s="47"/>
      <c r="I733" s="48"/>
      <c r="J733" s="49"/>
      <c r="K733" s="49"/>
      <c r="L733" s="49"/>
      <c r="M733" s="49"/>
      <c r="N733" s="50"/>
      <c r="O733" s="51"/>
      <c r="P733" s="52"/>
      <c r="Q733" s="53"/>
      <c r="R733" s="53"/>
      <c r="S733" s="53"/>
      <c r="T733" s="53"/>
      <c r="U733" s="54"/>
      <c r="V733" s="55"/>
      <c r="W733" s="57"/>
      <c r="X733" s="57"/>
      <c r="Y733" s="57"/>
      <c r="Z733" s="57"/>
      <c r="AA733" s="57"/>
      <c r="AB733" s="551"/>
      <c r="AC733" s="536"/>
      <c r="AD733" s="488"/>
      <c r="AE733" s="59"/>
      <c r="AF733" s="59"/>
      <c r="AG733" s="263"/>
      <c r="AH733" s="60"/>
      <c r="AI733" s="55"/>
      <c r="AJ733" s="61"/>
      <c r="AK733" s="62"/>
      <c r="AL733" s="63"/>
      <c r="AM733" s="64"/>
      <c r="AN733" s="65"/>
      <c r="AO733" s="66"/>
    </row>
    <row r="734" spans="1:41" s="22" customFormat="1" ht="51" customHeight="1" x14ac:dyDescent="0.15">
      <c r="A734" s="43"/>
      <c r="B734" s="44"/>
      <c r="C734" s="80"/>
      <c r="D734" s="67"/>
      <c r="E734" s="220"/>
      <c r="F734" s="117"/>
      <c r="G734" s="46"/>
      <c r="H734" s="47"/>
      <c r="I734" s="48"/>
      <c r="J734" s="49"/>
      <c r="K734" s="49"/>
      <c r="L734" s="49"/>
      <c r="M734" s="49"/>
      <c r="N734" s="50"/>
      <c r="O734" s="51"/>
      <c r="P734" s="52"/>
      <c r="Q734" s="53"/>
      <c r="R734" s="53"/>
      <c r="S734" s="53"/>
      <c r="T734" s="53"/>
      <c r="U734" s="54"/>
      <c r="V734" s="55"/>
      <c r="W734" s="57"/>
      <c r="X734" s="57"/>
      <c r="Y734" s="57"/>
      <c r="Z734" s="57"/>
      <c r="AA734" s="57"/>
      <c r="AB734" s="551"/>
      <c r="AC734" s="536"/>
      <c r="AD734" s="488"/>
      <c r="AE734" s="59"/>
      <c r="AF734" s="59"/>
      <c r="AG734" s="263"/>
      <c r="AH734" s="60"/>
      <c r="AI734" s="55"/>
      <c r="AJ734" s="61"/>
      <c r="AK734" s="62"/>
      <c r="AL734" s="63"/>
      <c r="AM734" s="64"/>
      <c r="AN734" s="65"/>
      <c r="AO734" s="66"/>
    </row>
    <row r="735" spans="1:41" s="22" customFormat="1" ht="47.25" customHeight="1" x14ac:dyDescent="0.15">
      <c r="A735" s="43"/>
      <c r="B735" s="44"/>
      <c r="C735" s="80"/>
      <c r="D735" s="67"/>
      <c r="E735" s="220"/>
      <c r="F735" s="117"/>
      <c r="G735" s="46"/>
      <c r="H735" s="47"/>
      <c r="I735" s="48"/>
      <c r="J735" s="49"/>
      <c r="K735" s="49"/>
      <c r="L735" s="49"/>
      <c r="M735" s="49"/>
      <c r="N735" s="50"/>
      <c r="O735" s="51"/>
      <c r="P735" s="52"/>
      <c r="Q735" s="53"/>
      <c r="R735" s="53"/>
      <c r="S735" s="53"/>
      <c r="T735" s="53"/>
      <c r="U735" s="54"/>
      <c r="V735" s="55"/>
      <c r="W735" s="57"/>
      <c r="X735" s="57"/>
      <c r="Y735" s="57"/>
      <c r="Z735" s="57"/>
      <c r="AA735" s="57"/>
      <c r="AB735" s="551"/>
      <c r="AC735" s="536"/>
      <c r="AD735" s="488"/>
      <c r="AE735" s="59"/>
      <c r="AF735" s="59"/>
      <c r="AG735" s="263"/>
      <c r="AH735" s="60"/>
      <c r="AI735" s="55"/>
      <c r="AJ735" s="61"/>
      <c r="AK735" s="62"/>
      <c r="AL735" s="63"/>
      <c r="AM735" s="64"/>
      <c r="AN735" s="65"/>
      <c r="AO735" s="66"/>
    </row>
    <row r="736" spans="1:41" s="22" customFormat="1" ht="42" customHeight="1" x14ac:dyDescent="0.15">
      <c r="A736" s="43"/>
      <c r="B736" s="44"/>
      <c r="C736" s="80"/>
      <c r="D736" s="67"/>
      <c r="E736" s="220"/>
      <c r="F736" s="117"/>
      <c r="G736" s="46"/>
      <c r="H736" s="47"/>
      <c r="I736" s="48"/>
      <c r="J736" s="49"/>
      <c r="K736" s="49"/>
      <c r="L736" s="49"/>
      <c r="M736" s="49"/>
      <c r="N736" s="50"/>
      <c r="O736" s="51"/>
      <c r="P736" s="52"/>
      <c r="Q736" s="53"/>
      <c r="R736" s="53"/>
      <c r="S736" s="53"/>
      <c r="T736" s="53"/>
      <c r="U736" s="54"/>
      <c r="V736" s="55"/>
      <c r="W736" s="57"/>
      <c r="X736" s="57"/>
      <c r="Y736" s="57"/>
      <c r="Z736" s="57"/>
      <c r="AA736" s="57"/>
      <c r="AB736" s="551"/>
      <c r="AC736" s="536"/>
      <c r="AD736" s="488"/>
      <c r="AE736" s="59"/>
      <c r="AF736" s="59"/>
      <c r="AG736" s="263"/>
      <c r="AH736" s="60"/>
      <c r="AI736" s="55"/>
      <c r="AJ736" s="61"/>
      <c r="AK736" s="62"/>
      <c r="AL736" s="63"/>
      <c r="AM736" s="64"/>
      <c r="AN736" s="65"/>
      <c r="AO736" s="66"/>
    </row>
    <row r="737" spans="1:41" s="22" customFormat="1" ht="42" customHeight="1" x14ac:dyDescent="0.15">
      <c r="A737" s="43"/>
      <c r="B737" s="44"/>
      <c r="C737" s="80"/>
      <c r="D737" s="67"/>
      <c r="E737" s="220"/>
      <c r="F737" s="117"/>
      <c r="G737" s="46"/>
      <c r="H737" s="47"/>
      <c r="I737" s="48"/>
      <c r="J737" s="49"/>
      <c r="K737" s="49"/>
      <c r="L737" s="49"/>
      <c r="M737" s="49"/>
      <c r="N737" s="50"/>
      <c r="O737" s="51"/>
      <c r="P737" s="52"/>
      <c r="Q737" s="53"/>
      <c r="R737" s="53"/>
      <c r="S737" s="53"/>
      <c r="T737" s="53"/>
      <c r="U737" s="54"/>
      <c r="V737" s="55"/>
      <c r="W737" s="57"/>
      <c r="X737" s="57"/>
      <c r="Y737" s="57"/>
      <c r="Z737" s="57"/>
      <c r="AA737" s="57"/>
      <c r="AB737" s="551"/>
      <c r="AC737" s="536"/>
      <c r="AD737" s="488"/>
      <c r="AE737" s="59"/>
      <c r="AF737" s="59"/>
      <c r="AG737" s="263"/>
      <c r="AH737" s="60"/>
      <c r="AI737" s="55"/>
      <c r="AJ737" s="61"/>
      <c r="AK737" s="62"/>
      <c r="AL737" s="63"/>
      <c r="AM737" s="64"/>
      <c r="AN737" s="65"/>
      <c r="AO737" s="66"/>
    </row>
    <row r="738" spans="1:41" s="22" customFormat="1" ht="63" customHeight="1" x14ac:dyDescent="0.15">
      <c r="A738" s="43"/>
      <c r="B738" s="44"/>
      <c r="C738" s="80"/>
      <c r="D738" s="67"/>
      <c r="E738" s="220"/>
      <c r="F738" s="117"/>
      <c r="G738" s="46"/>
      <c r="H738" s="47"/>
      <c r="I738" s="48"/>
      <c r="J738" s="49"/>
      <c r="K738" s="49"/>
      <c r="L738" s="49"/>
      <c r="M738" s="49"/>
      <c r="N738" s="50"/>
      <c r="O738" s="51"/>
      <c r="P738" s="52"/>
      <c r="Q738" s="53"/>
      <c r="R738" s="53"/>
      <c r="S738" s="53"/>
      <c r="T738" s="53"/>
      <c r="U738" s="54"/>
      <c r="V738" s="55"/>
      <c r="W738" s="57"/>
      <c r="X738" s="57"/>
      <c r="Y738" s="57"/>
      <c r="Z738" s="57"/>
      <c r="AA738" s="57"/>
      <c r="AB738" s="551"/>
      <c r="AC738" s="536"/>
      <c r="AD738" s="488"/>
      <c r="AE738" s="59"/>
      <c r="AF738" s="59"/>
      <c r="AG738" s="263"/>
      <c r="AH738" s="60"/>
      <c r="AI738" s="55"/>
      <c r="AJ738" s="61"/>
      <c r="AK738" s="62"/>
      <c r="AL738" s="63"/>
      <c r="AM738" s="64"/>
      <c r="AN738" s="65"/>
      <c r="AO738" s="66"/>
    </row>
    <row r="739" spans="1:41" s="22" customFormat="1" ht="54" customHeight="1" x14ac:dyDescent="0.15">
      <c r="A739" s="43"/>
      <c r="B739" s="44"/>
      <c r="C739" s="80"/>
      <c r="D739" s="67"/>
      <c r="E739" s="220"/>
      <c r="F739" s="117"/>
      <c r="G739" s="46"/>
      <c r="H739" s="47"/>
      <c r="I739" s="48"/>
      <c r="J739" s="49"/>
      <c r="K739" s="49"/>
      <c r="L739" s="49"/>
      <c r="M739" s="49"/>
      <c r="N739" s="50"/>
      <c r="O739" s="51"/>
      <c r="P739" s="52"/>
      <c r="Q739" s="53"/>
      <c r="R739" s="53"/>
      <c r="S739" s="53"/>
      <c r="T739" s="53"/>
      <c r="U739" s="54"/>
      <c r="V739" s="55"/>
      <c r="W739" s="57"/>
      <c r="X739" s="57"/>
      <c r="Y739" s="57"/>
      <c r="Z739" s="57"/>
      <c r="AA739" s="57"/>
      <c r="AB739" s="551"/>
      <c r="AC739" s="536"/>
      <c r="AD739" s="488"/>
      <c r="AE739" s="59"/>
      <c r="AF739" s="59"/>
      <c r="AG739" s="263"/>
      <c r="AH739" s="60"/>
      <c r="AI739" s="55"/>
      <c r="AJ739" s="61"/>
      <c r="AK739" s="62"/>
      <c r="AL739" s="63"/>
      <c r="AM739" s="64"/>
      <c r="AN739" s="65"/>
      <c r="AO739" s="66"/>
    </row>
    <row r="740" spans="1:41" s="22" customFormat="1" ht="68.25" customHeight="1" x14ac:dyDescent="0.15">
      <c r="A740" s="43"/>
      <c r="B740" s="44"/>
      <c r="C740" s="80"/>
      <c r="D740" s="67"/>
      <c r="E740" s="220"/>
      <c r="F740" s="117"/>
      <c r="G740" s="46"/>
      <c r="H740" s="47"/>
      <c r="I740" s="48"/>
      <c r="J740" s="49"/>
      <c r="K740" s="49"/>
      <c r="L740" s="49"/>
      <c r="M740" s="49"/>
      <c r="N740" s="50"/>
      <c r="O740" s="51"/>
      <c r="P740" s="52"/>
      <c r="Q740" s="53"/>
      <c r="R740" s="53"/>
      <c r="S740" s="53"/>
      <c r="T740" s="53"/>
      <c r="U740" s="54"/>
      <c r="V740" s="55"/>
      <c r="W740" s="57"/>
      <c r="X740" s="57"/>
      <c r="Y740" s="57"/>
      <c r="Z740" s="57"/>
      <c r="AA740" s="57"/>
      <c r="AB740" s="551"/>
      <c r="AC740" s="536"/>
      <c r="AD740" s="488"/>
      <c r="AE740" s="59"/>
      <c r="AF740" s="59"/>
      <c r="AG740" s="263"/>
      <c r="AH740" s="60"/>
      <c r="AI740" s="55"/>
      <c r="AJ740" s="61"/>
      <c r="AK740" s="62"/>
      <c r="AL740" s="63"/>
      <c r="AM740" s="64"/>
      <c r="AN740" s="65"/>
      <c r="AO740" s="66"/>
    </row>
    <row r="741" spans="1:41" s="22" customFormat="1" ht="54" customHeight="1" x14ac:dyDescent="0.15">
      <c r="A741" s="43"/>
      <c r="B741" s="44"/>
      <c r="C741" s="80"/>
      <c r="D741" s="67"/>
      <c r="E741" s="220"/>
      <c r="F741" s="117"/>
      <c r="G741" s="46"/>
      <c r="H741" s="47"/>
      <c r="I741" s="48"/>
      <c r="J741" s="49"/>
      <c r="K741" s="49"/>
      <c r="L741" s="49"/>
      <c r="M741" s="49"/>
      <c r="N741" s="50"/>
      <c r="O741" s="51"/>
      <c r="P741" s="52"/>
      <c r="Q741" s="53"/>
      <c r="R741" s="53"/>
      <c r="S741" s="53"/>
      <c r="T741" s="53"/>
      <c r="U741" s="54"/>
      <c r="V741" s="55"/>
      <c r="W741" s="57"/>
      <c r="X741" s="57"/>
      <c r="Y741" s="57"/>
      <c r="Z741" s="57"/>
      <c r="AA741" s="57"/>
      <c r="AB741" s="551"/>
      <c r="AC741" s="536"/>
      <c r="AD741" s="488"/>
      <c r="AE741" s="59"/>
      <c r="AF741" s="59"/>
      <c r="AG741" s="263"/>
      <c r="AH741" s="60"/>
      <c r="AI741" s="55"/>
      <c r="AJ741" s="61"/>
      <c r="AK741" s="62"/>
      <c r="AL741" s="63"/>
      <c r="AM741" s="64"/>
      <c r="AN741" s="65"/>
      <c r="AO741" s="66"/>
    </row>
    <row r="742" spans="1:41" s="22" customFormat="1" ht="51" customHeight="1" x14ac:dyDescent="0.15">
      <c r="A742" s="43"/>
      <c r="B742" s="44"/>
      <c r="C742" s="80"/>
      <c r="D742" s="67"/>
      <c r="E742" s="220"/>
      <c r="F742" s="117"/>
      <c r="G742" s="46"/>
      <c r="H742" s="47"/>
      <c r="I742" s="48"/>
      <c r="J742" s="49"/>
      <c r="K742" s="49"/>
      <c r="L742" s="49"/>
      <c r="M742" s="49"/>
      <c r="N742" s="50"/>
      <c r="O742" s="51"/>
      <c r="P742" s="52"/>
      <c r="Q742" s="53"/>
      <c r="R742" s="53"/>
      <c r="S742" s="53"/>
      <c r="T742" s="53"/>
      <c r="U742" s="54"/>
      <c r="V742" s="55"/>
      <c r="W742" s="57"/>
      <c r="X742" s="57"/>
      <c r="Y742" s="57"/>
      <c r="Z742" s="57"/>
      <c r="AA742" s="57"/>
      <c r="AB742" s="551"/>
      <c r="AC742" s="536"/>
      <c r="AD742" s="488"/>
      <c r="AE742" s="59"/>
      <c r="AF742" s="59"/>
      <c r="AG742" s="263"/>
      <c r="AH742" s="60"/>
      <c r="AI742" s="55"/>
      <c r="AJ742" s="61"/>
      <c r="AK742" s="62"/>
      <c r="AL742" s="63"/>
      <c r="AM742" s="64"/>
      <c r="AN742" s="65"/>
      <c r="AO742" s="66"/>
    </row>
    <row r="743" spans="1:41" s="22" customFormat="1" ht="56.25" customHeight="1" x14ac:dyDescent="0.15">
      <c r="A743" s="43"/>
      <c r="B743" s="44"/>
      <c r="C743" s="80"/>
      <c r="D743" s="67"/>
      <c r="E743" s="220"/>
      <c r="F743" s="117"/>
      <c r="G743" s="46"/>
      <c r="H743" s="47"/>
      <c r="I743" s="48"/>
      <c r="J743" s="49"/>
      <c r="K743" s="49"/>
      <c r="L743" s="49"/>
      <c r="M743" s="49"/>
      <c r="N743" s="50"/>
      <c r="O743" s="51"/>
      <c r="P743" s="52"/>
      <c r="Q743" s="53"/>
      <c r="R743" s="53"/>
      <c r="S743" s="53"/>
      <c r="T743" s="53"/>
      <c r="U743" s="54"/>
      <c r="V743" s="55"/>
      <c r="W743" s="57"/>
      <c r="X743" s="57"/>
      <c r="Y743" s="57"/>
      <c r="Z743" s="57"/>
      <c r="AA743" s="57"/>
      <c r="AB743" s="551"/>
      <c r="AC743" s="536"/>
      <c r="AD743" s="488"/>
      <c r="AE743" s="59"/>
      <c r="AF743" s="59"/>
      <c r="AG743" s="263"/>
      <c r="AH743" s="60"/>
      <c r="AI743" s="55"/>
      <c r="AJ743" s="61"/>
      <c r="AK743" s="62"/>
      <c r="AL743" s="63"/>
      <c r="AM743" s="64"/>
      <c r="AN743" s="65"/>
      <c r="AO743" s="66"/>
    </row>
    <row r="744" spans="1:41" s="22" customFormat="1" ht="42" customHeight="1" x14ac:dyDescent="0.15">
      <c r="A744" s="43"/>
      <c r="B744" s="44"/>
      <c r="C744" s="80"/>
      <c r="D744" s="67"/>
      <c r="E744" s="220"/>
      <c r="F744" s="117"/>
      <c r="G744" s="46"/>
      <c r="H744" s="47"/>
      <c r="I744" s="48"/>
      <c r="J744" s="49"/>
      <c r="K744" s="49"/>
      <c r="L744" s="49"/>
      <c r="M744" s="49"/>
      <c r="N744" s="50"/>
      <c r="O744" s="51"/>
      <c r="P744" s="52"/>
      <c r="Q744" s="53"/>
      <c r="R744" s="53"/>
      <c r="S744" s="53"/>
      <c r="T744" s="53"/>
      <c r="U744" s="54"/>
      <c r="V744" s="55"/>
      <c r="W744" s="57"/>
      <c r="X744" s="57"/>
      <c r="Y744" s="57"/>
      <c r="Z744" s="57"/>
      <c r="AA744" s="57"/>
      <c r="AB744" s="551"/>
      <c r="AC744" s="536"/>
      <c r="AD744" s="488"/>
      <c r="AE744" s="59"/>
      <c r="AF744" s="59"/>
      <c r="AG744" s="263"/>
      <c r="AH744" s="60"/>
      <c r="AI744" s="55"/>
      <c r="AJ744" s="61"/>
      <c r="AK744" s="62"/>
      <c r="AL744" s="63"/>
      <c r="AM744" s="64"/>
      <c r="AN744" s="65"/>
      <c r="AO744" s="66"/>
    </row>
    <row r="745" spans="1:41" s="22" customFormat="1" ht="48.75" customHeight="1" x14ac:dyDescent="0.15">
      <c r="A745" s="43"/>
      <c r="B745" s="44"/>
      <c r="C745" s="80"/>
      <c r="D745" s="67"/>
      <c r="E745" s="220"/>
      <c r="F745" s="117"/>
      <c r="G745" s="46"/>
      <c r="H745" s="47"/>
      <c r="I745" s="48"/>
      <c r="J745" s="49"/>
      <c r="K745" s="49"/>
      <c r="L745" s="49"/>
      <c r="M745" s="49"/>
      <c r="N745" s="50"/>
      <c r="O745" s="51"/>
      <c r="P745" s="52"/>
      <c r="Q745" s="53"/>
      <c r="R745" s="53"/>
      <c r="S745" s="53"/>
      <c r="T745" s="53"/>
      <c r="U745" s="54"/>
      <c r="V745" s="55"/>
      <c r="W745" s="57"/>
      <c r="X745" s="57"/>
      <c r="Y745" s="57"/>
      <c r="Z745" s="57"/>
      <c r="AA745" s="57"/>
      <c r="AB745" s="551"/>
      <c r="AC745" s="536"/>
      <c r="AD745" s="488"/>
      <c r="AE745" s="59"/>
      <c r="AF745" s="59"/>
      <c r="AG745" s="263"/>
      <c r="AH745" s="60"/>
      <c r="AI745" s="55"/>
      <c r="AJ745" s="61"/>
      <c r="AK745" s="62"/>
      <c r="AL745" s="63"/>
      <c r="AM745" s="64"/>
      <c r="AN745" s="65"/>
      <c r="AO745" s="66"/>
    </row>
    <row r="746" spans="1:41" s="22" customFormat="1" ht="51" customHeight="1" x14ac:dyDescent="0.15">
      <c r="A746" s="43"/>
      <c r="B746" s="44"/>
      <c r="C746" s="80"/>
      <c r="D746" s="67"/>
      <c r="E746" s="220"/>
      <c r="F746" s="117"/>
      <c r="G746" s="46"/>
      <c r="H746" s="47"/>
      <c r="I746" s="48"/>
      <c r="J746" s="49"/>
      <c r="K746" s="49"/>
      <c r="L746" s="49"/>
      <c r="M746" s="49"/>
      <c r="N746" s="50"/>
      <c r="O746" s="51"/>
      <c r="P746" s="52"/>
      <c r="Q746" s="53"/>
      <c r="R746" s="53"/>
      <c r="S746" s="53"/>
      <c r="T746" s="53"/>
      <c r="U746" s="54"/>
      <c r="V746" s="55"/>
      <c r="W746" s="57"/>
      <c r="X746" s="57"/>
      <c r="Y746" s="57"/>
      <c r="Z746" s="57"/>
      <c r="AA746" s="57"/>
      <c r="AB746" s="551"/>
      <c r="AC746" s="536"/>
      <c r="AD746" s="488"/>
      <c r="AE746" s="59"/>
      <c r="AF746" s="59"/>
      <c r="AG746" s="263"/>
      <c r="AH746" s="60"/>
      <c r="AI746" s="55"/>
      <c r="AJ746" s="61"/>
      <c r="AK746" s="62"/>
      <c r="AL746" s="63"/>
      <c r="AM746" s="64"/>
      <c r="AN746" s="65"/>
      <c r="AO746" s="66"/>
    </row>
    <row r="747" spans="1:41" s="22" customFormat="1" ht="51" customHeight="1" x14ac:dyDescent="0.15">
      <c r="A747" s="43"/>
      <c r="B747" s="44"/>
      <c r="C747" s="80"/>
      <c r="D747" s="67"/>
      <c r="E747" s="220"/>
      <c r="F747" s="117"/>
      <c r="G747" s="46"/>
      <c r="H747" s="47"/>
      <c r="I747" s="48"/>
      <c r="J747" s="49"/>
      <c r="K747" s="49"/>
      <c r="L747" s="49"/>
      <c r="M747" s="49"/>
      <c r="N747" s="50"/>
      <c r="O747" s="51"/>
      <c r="P747" s="52"/>
      <c r="Q747" s="53"/>
      <c r="R747" s="53"/>
      <c r="S747" s="53"/>
      <c r="T747" s="53"/>
      <c r="U747" s="54"/>
      <c r="V747" s="55"/>
      <c r="W747" s="57"/>
      <c r="X747" s="57"/>
      <c r="Y747" s="57"/>
      <c r="Z747" s="57"/>
      <c r="AA747" s="57"/>
      <c r="AB747" s="551"/>
      <c r="AC747" s="536"/>
      <c r="AD747" s="488"/>
      <c r="AE747" s="59"/>
      <c r="AF747" s="59"/>
      <c r="AG747" s="263"/>
      <c r="AH747" s="60"/>
      <c r="AI747" s="55"/>
      <c r="AJ747" s="61"/>
      <c r="AK747" s="62"/>
      <c r="AL747" s="63"/>
      <c r="AM747" s="64"/>
      <c r="AN747" s="65"/>
      <c r="AO747" s="66"/>
    </row>
    <row r="748" spans="1:41" s="22" customFormat="1" ht="42" customHeight="1" x14ac:dyDescent="0.15">
      <c r="A748" s="43"/>
      <c r="B748" s="44"/>
      <c r="C748" s="80"/>
      <c r="D748" s="67"/>
      <c r="E748" s="220"/>
      <c r="F748" s="117"/>
      <c r="G748" s="46"/>
      <c r="H748" s="47"/>
      <c r="I748" s="48"/>
      <c r="J748" s="49"/>
      <c r="K748" s="49"/>
      <c r="L748" s="49"/>
      <c r="M748" s="49"/>
      <c r="N748" s="50"/>
      <c r="O748" s="51"/>
      <c r="P748" s="52"/>
      <c r="Q748" s="53"/>
      <c r="R748" s="53"/>
      <c r="S748" s="53"/>
      <c r="T748" s="53"/>
      <c r="U748" s="54"/>
      <c r="V748" s="55"/>
      <c r="W748" s="57"/>
      <c r="X748" s="57"/>
      <c r="Y748" s="57"/>
      <c r="Z748" s="57"/>
      <c r="AA748" s="57"/>
      <c r="AB748" s="551"/>
      <c r="AC748" s="536"/>
      <c r="AD748" s="488"/>
      <c r="AE748" s="59"/>
      <c r="AF748" s="59"/>
      <c r="AG748" s="263"/>
      <c r="AH748" s="60"/>
      <c r="AI748" s="55"/>
      <c r="AJ748" s="61"/>
      <c r="AK748" s="62"/>
      <c r="AL748" s="63"/>
      <c r="AM748" s="64"/>
      <c r="AN748" s="65"/>
      <c r="AO748" s="66"/>
    </row>
    <row r="749" spans="1:41" s="22" customFormat="1" ht="42" customHeight="1" x14ac:dyDescent="0.15">
      <c r="A749" s="43"/>
      <c r="B749" s="44"/>
      <c r="C749" s="80"/>
      <c r="D749" s="67"/>
      <c r="E749" s="220"/>
      <c r="F749" s="117"/>
      <c r="G749" s="46"/>
      <c r="H749" s="47"/>
      <c r="I749" s="48"/>
      <c r="J749" s="49"/>
      <c r="K749" s="49"/>
      <c r="L749" s="49"/>
      <c r="M749" s="49"/>
      <c r="N749" s="50"/>
      <c r="O749" s="51"/>
      <c r="P749" s="52"/>
      <c r="Q749" s="53"/>
      <c r="R749" s="53"/>
      <c r="S749" s="53"/>
      <c r="T749" s="53"/>
      <c r="U749" s="54"/>
      <c r="V749" s="55"/>
      <c r="W749" s="57"/>
      <c r="X749" s="57"/>
      <c r="Y749" s="57"/>
      <c r="Z749" s="57"/>
      <c r="AA749" s="57"/>
      <c r="AB749" s="551"/>
      <c r="AC749" s="536"/>
      <c r="AD749" s="488"/>
      <c r="AE749" s="59"/>
      <c r="AF749" s="59"/>
      <c r="AG749" s="263"/>
      <c r="AH749" s="60"/>
      <c r="AI749" s="55"/>
      <c r="AJ749" s="61"/>
      <c r="AK749" s="62"/>
      <c r="AL749" s="63"/>
      <c r="AM749" s="64"/>
      <c r="AN749" s="65"/>
      <c r="AO749" s="66"/>
    </row>
    <row r="750" spans="1:41" s="22" customFormat="1" ht="42" customHeight="1" x14ac:dyDescent="0.15">
      <c r="A750" s="43"/>
      <c r="B750" s="44"/>
      <c r="C750" s="80"/>
      <c r="D750" s="67"/>
      <c r="E750" s="220"/>
      <c r="F750" s="117"/>
      <c r="G750" s="46"/>
      <c r="H750" s="47"/>
      <c r="I750" s="48"/>
      <c r="J750" s="49"/>
      <c r="K750" s="49"/>
      <c r="L750" s="49"/>
      <c r="M750" s="49"/>
      <c r="N750" s="50"/>
      <c r="O750" s="51"/>
      <c r="P750" s="52"/>
      <c r="Q750" s="53"/>
      <c r="R750" s="53"/>
      <c r="S750" s="53"/>
      <c r="T750" s="53"/>
      <c r="U750" s="54"/>
      <c r="V750" s="55"/>
      <c r="W750" s="57"/>
      <c r="X750" s="57"/>
      <c r="Y750" s="57"/>
      <c r="Z750" s="57"/>
      <c r="AA750" s="57"/>
      <c r="AB750" s="551"/>
      <c r="AC750" s="536"/>
      <c r="AD750" s="488"/>
      <c r="AE750" s="59"/>
      <c r="AF750" s="59"/>
      <c r="AG750" s="263"/>
      <c r="AH750" s="60"/>
      <c r="AI750" s="55"/>
      <c r="AJ750" s="61"/>
      <c r="AK750" s="62"/>
      <c r="AL750" s="63"/>
      <c r="AM750" s="64"/>
      <c r="AN750" s="65"/>
      <c r="AO750" s="66"/>
    </row>
    <row r="751" spans="1:41" s="22" customFormat="1" ht="66" customHeight="1" x14ac:dyDescent="0.15">
      <c r="A751" s="43"/>
      <c r="B751" s="44"/>
      <c r="C751" s="80"/>
      <c r="D751" s="67"/>
      <c r="E751" s="220"/>
      <c r="F751" s="117"/>
      <c r="G751" s="46"/>
      <c r="H751" s="47"/>
      <c r="I751" s="48"/>
      <c r="J751" s="49"/>
      <c r="K751" s="49"/>
      <c r="L751" s="49"/>
      <c r="M751" s="49"/>
      <c r="N751" s="50"/>
      <c r="O751" s="51"/>
      <c r="P751" s="52"/>
      <c r="Q751" s="53"/>
      <c r="R751" s="53"/>
      <c r="S751" s="53"/>
      <c r="T751" s="53"/>
      <c r="U751" s="54"/>
      <c r="V751" s="55"/>
      <c r="W751" s="57"/>
      <c r="X751" s="57"/>
      <c r="Y751" s="57"/>
      <c r="Z751" s="57"/>
      <c r="AA751" s="57"/>
      <c r="AB751" s="551"/>
      <c r="AC751" s="536"/>
      <c r="AD751" s="488"/>
      <c r="AE751" s="59"/>
      <c r="AF751" s="59"/>
      <c r="AG751" s="263"/>
      <c r="AH751" s="60"/>
      <c r="AI751" s="55"/>
      <c r="AJ751" s="61"/>
      <c r="AK751" s="62"/>
      <c r="AL751" s="63"/>
      <c r="AM751" s="64"/>
      <c r="AN751" s="65"/>
      <c r="AO751" s="66"/>
    </row>
    <row r="752" spans="1:41" s="22" customFormat="1" ht="56.25" customHeight="1" x14ac:dyDescent="0.15">
      <c r="A752" s="43"/>
      <c r="B752" s="44"/>
      <c r="C752" s="80"/>
      <c r="D752" s="67"/>
      <c r="E752" s="220"/>
      <c r="F752" s="117"/>
      <c r="G752" s="46"/>
      <c r="H752" s="47"/>
      <c r="I752" s="48"/>
      <c r="J752" s="49"/>
      <c r="K752" s="49"/>
      <c r="L752" s="49"/>
      <c r="M752" s="49"/>
      <c r="N752" s="50"/>
      <c r="O752" s="51"/>
      <c r="P752" s="52"/>
      <c r="Q752" s="53"/>
      <c r="R752" s="53"/>
      <c r="S752" s="53"/>
      <c r="T752" s="53"/>
      <c r="U752" s="54"/>
      <c r="V752" s="55"/>
      <c r="W752" s="57"/>
      <c r="X752" s="57"/>
      <c r="Y752" s="57"/>
      <c r="Z752" s="57"/>
      <c r="AA752" s="57"/>
      <c r="AB752" s="551"/>
      <c r="AC752" s="536"/>
      <c r="AD752" s="488"/>
      <c r="AE752" s="59"/>
      <c r="AF752" s="59"/>
      <c r="AG752" s="263"/>
      <c r="AH752" s="60"/>
      <c r="AI752" s="55"/>
      <c r="AJ752" s="61"/>
      <c r="AK752" s="62"/>
      <c r="AL752" s="63"/>
      <c r="AM752" s="64"/>
      <c r="AN752" s="65"/>
      <c r="AO752" s="66"/>
    </row>
    <row r="753" spans="1:41" s="22" customFormat="1" ht="51" customHeight="1" x14ac:dyDescent="0.15">
      <c r="A753" s="43"/>
      <c r="B753" s="44"/>
      <c r="C753" s="80"/>
      <c r="D753" s="67"/>
      <c r="E753" s="220"/>
      <c r="F753" s="117"/>
      <c r="G753" s="46"/>
      <c r="H753" s="47"/>
      <c r="I753" s="48"/>
      <c r="J753" s="49"/>
      <c r="K753" s="49"/>
      <c r="L753" s="49"/>
      <c r="M753" s="49"/>
      <c r="N753" s="50"/>
      <c r="O753" s="51"/>
      <c r="P753" s="52"/>
      <c r="Q753" s="53"/>
      <c r="R753" s="53"/>
      <c r="S753" s="53"/>
      <c r="T753" s="53"/>
      <c r="U753" s="54"/>
      <c r="V753" s="55"/>
      <c r="W753" s="57"/>
      <c r="X753" s="57"/>
      <c r="Y753" s="57"/>
      <c r="Z753" s="57"/>
      <c r="AA753" s="57"/>
      <c r="AB753" s="551"/>
      <c r="AC753" s="536"/>
      <c r="AD753" s="488"/>
      <c r="AE753" s="59"/>
      <c r="AF753" s="59"/>
      <c r="AG753" s="263"/>
      <c r="AH753" s="60"/>
      <c r="AI753" s="55"/>
      <c r="AJ753" s="61"/>
      <c r="AK753" s="62"/>
      <c r="AL753" s="63"/>
      <c r="AM753" s="64"/>
      <c r="AN753" s="65"/>
      <c r="AO753" s="66"/>
    </row>
    <row r="754" spans="1:41" s="22" customFormat="1" ht="65.25" customHeight="1" x14ac:dyDescent="0.15">
      <c r="A754" s="43"/>
      <c r="B754" s="44"/>
      <c r="C754" s="80"/>
      <c r="D754" s="67"/>
      <c r="E754" s="220"/>
      <c r="F754" s="117"/>
      <c r="G754" s="46"/>
      <c r="H754" s="47"/>
      <c r="I754" s="48"/>
      <c r="J754" s="49"/>
      <c r="K754" s="49"/>
      <c r="L754" s="49"/>
      <c r="M754" s="49"/>
      <c r="N754" s="50"/>
      <c r="O754" s="51"/>
      <c r="P754" s="52"/>
      <c r="Q754" s="53"/>
      <c r="R754" s="53"/>
      <c r="S754" s="53"/>
      <c r="T754" s="53"/>
      <c r="U754" s="54"/>
      <c r="V754" s="55"/>
      <c r="W754" s="57"/>
      <c r="X754" s="57"/>
      <c r="Y754" s="57"/>
      <c r="Z754" s="57"/>
      <c r="AA754" s="57"/>
      <c r="AB754" s="551"/>
      <c r="AC754" s="536"/>
      <c r="AD754" s="488"/>
      <c r="AE754" s="59"/>
      <c r="AF754" s="59"/>
      <c r="AG754" s="263"/>
      <c r="AH754" s="60"/>
      <c r="AI754" s="55"/>
      <c r="AJ754" s="61"/>
      <c r="AK754" s="62"/>
      <c r="AL754" s="63"/>
      <c r="AM754" s="64"/>
      <c r="AN754" s="65"/>
      <c r="AO754" s="66"/>
    </row>
    <row r="755" spans="1:41" s="22" customFormat="1" ht="51" customHeight="1" x14ac:dyDescent="0.15">
      <c r="A755" s="43"/>
      <c r="B755" s="44"/>
      <c r="C755" s="80"/>
      <c r="D755" s="67"/>
      <c r="E755" s="220"/>
      <c r="F755" s="117"/>
      <c r="G755" s="46"/>
      <c r="H755" s="47"/>
      <c r="I755" s="48"/>
      <c r="J755" s="49"/>
      <c r="K755" s="49"/>
      <c r="L755" s="49"/>
      <c r="M755" s="49"/>
      <c r="N755" s="50"/>
      <c r="O755" s="51"/>
      <c r="P755" s="52"/>
      <c r="Q755" s="53"/>
      <c r="R755" s="53"/>
      <c r="S755" s="53"/>
      <c r="T755" s="53"/>
      <c r="U755" s="54"/>
      <c r="V755" s="55"/>
      <c r="W755" s="57"/>
      <c r="X755" s="57"/>
      <c r="Y755" s="57"/>
      <c r="Z755" s="57"/>
      <c r="AA755" s="57"/>
      <c r="AB755" s="551"/>
      <c r="AC755" s="536"/>
      <c r="AD755" s="488"/>
      <c r="AE755" s="59"/>
      <c r="AF755" s="59"/>
      <c r="AG755" s="263"/>
      <c r="AH755" s="60"/>
      <c r="AI755" s="55"/>
      <c r="AJ755" s="61"/>
      <c r="AK755" s="62"/>
      <c r="AL755" s="63"/>
      <c r="AM755" s="64"/>
      <c r="AN755" s="65"/>
      <c r="AO755" s="66"/>
    </row>
    <row r="756" spans="1:41" s="22" customFormat="1" ht="42" customHeight="1" x14ac:dyDescent="0.15">
      <c r="A756" s="43"/>
      <c r="B756" s="44"/>
      <c r="C756" s="80"/>
      <c r="D756" s="67"/>
      <c r="E756" s="220"/>
      <c r="F756" s="117"/>
      <c r="G756" s="46"/>
      <c r="H756" s="47"/>
      <c r="I756" s="48"/>
      <c r="J756" s="49"/>
      <c r="K756" s="49"/>
      <c r="L756" s="49"/>
      <c r="M756" s="49"/>
      <c r="N756" s="50"/>
      <c r="O756" s="51"/>
      <c r="P756" s="52"/>
      <c r="Q756" s="53"/>
      <c r="R756" s="53"/>
      <c r="S756" s="53"/>
      <c r="T756" s="53"/>
      <c r="U756" s="54"/>
      <c r="V756" s="55"/>
      <c r="W756" s="57"/>
      <c r="X756" s="57"/>
      <c r="Y756" s="57"/>
      <c r="Z756" s="57"/>
      <c r="AA756" s="57"/>
      <c r="AB756" s="551"/>
      <c r="AC756" s="536"/>
      <c r="AD756" s="488"/>
      <c r="AE756" s="59"/>
      <c r="AF756" s="59"/>
      <c r="AG756" s="263"/>
      <c r="AH756" s="60"/>
      <c r="AI756" s="55"/>
      <c r="AJ756" s="61"/>
      <c r="AK756" s="62"/>
      <c r="AL756" s="63"/>
      <c r="AM756" s="64"/>
      <c r="AN756" s="65"/>
      <c r="AO756" s="66"/>
    </row>
    <row r="757" spans="1:41" s="22" customFormat="1" ht="51" customHeight="1" x14ac:dyDescent="0.15">
      <c r="A757" s="43"/>
      <c r="B757" s="44"/>
      <c r="C757" s="80"/>
      <c r="D757" s="67"/>
      <c r="E757" s="220"/>
      <c r="F757" s="117"/>
      <c r="G757" s="46"/>
      <c r="H757" s="47"/>
      <c r="I757" s="48"/>
      <c r="J757" s="49"/>
      <c r="K757" s="49"/>
      <c r="L757" s="49"/>
      <c r="M757" s="49"/>
      <c r="N757" s="50"/>
      <c r="O757" s="51"/>
      <c r="P757" s="52"/>
      <c r="Q757" s="53"/>
      <c r="R757" s="53"/>
      <c r="S757" s="53"/>
      <c r="T757" s="53"/>
      <c r="U757" s="54"/>
      <c r="V757" s="55"/>
      <c r="W757" s="57"/>
      <c r="X757" s="57"/>
      <c r="Y757" s="57"/>
      <c r="Z757" s="57"/>
      <c r="AA757" s="57"/>
      <c r="AB757" s="551"/>
      <c r="AC757" s="536"/>
      <c r="AD757" s="488"/>
      <c r="AE757" s="59"/>
      <c r="AF757" s="59"/>
      <c r="AG757" s="263"/>
      <c r="AH757" s="60"/>
      <c r="AI757" s="55"/>
      <c r="AJ757" s="61"/>
      <c r="AK757" s="62"/>
      <c r="AL757" s="63"/>
      <c r="AM757" s="64"/>
      <c r="AN757" s="65"/>
      <c r="AO757" s="66"/>
    </row>
    <row r="758" spans="1:41" s="22" customFormat="1" ht="48.75" customHeight="1" x14ac:dyDescent="0.15">
      <c r="A758" s="43"/>
      <c r="B758" s="44"/>
      <c r="C758" s="80"/>
      <c r="D758" s="67"/>
      <c r="E758" s="220"/>
      <c r="F758" s="117"/>
      <c r="G758" s="46"/>
      <c r="H758" s="47"/>
      <c r="I758" s="48"/>
      <c r="J758" s="49"/>
      <c r="K758" s="49"/>
      <c r="L758" s="49"/>
      <c r="M758" s="49"/>
      <c r="N758" s="50"/>
      <c r="O758" s="51"/>
      <c r="P758" s="52"/>
      <c r="Q758" s="53"/>
      <c r="R758" s="53"/>
      <c r="S758" s="53"/>
      <c r="T758" s="53"/>
      <c r="U758" s="54"/>
      <c r="V758" s="55"/>
      <c r="W758" s="57"/>
      <c r="X758" s="57"/>
      <c r="Y758" s="57"/>
      <c r="Z758" s="57"/>
      <c r="AA758" s="57"/>
      <c r="AB758" s="551"/>
      <c r="AC758" s="536"/>
      <c r="AD758" s="488"/>
      <c r="AE758" s="59"/>
      <c r="AF758" s="59"/>
      <c r="AG758" s="263"/>
      <c r="AH758" s="60"/>
      <c r="AI758" s="55"/>
      <c r="AJ758" s="61"/>
      <c r="AK758" s="62"/>
      <c r="AL758" s="63"/>
      <c r="AM758" s="64"/>
      <c r="AN758" s="65"/>
      <c r="AO758" s="66"/>
    </row>
    <row r="759" spans="1:41" s="22" customFormat="1" ht="48.75" customHeight="1" x14ac:dyDescent="0.15">
      <c r="A759" s="43"/>
      <c r="B759" s="44"/>
      <c r="C759" s="80"/>
      <c r="D759" s="67"/>
      <c r="E759" s="220"/>
      <c r="F759" s="117"/>
      <c r="G759" s="46"/>
      <c r="H759" s="47"/>
      <c r="I759" s="48"/>
      <c r="J759" s="49"/>
      <c r="K759" s="49"/>
      <c r="L759" s="49"/>
      <c r="M759" s="49"/>
      <c r="N759" s="50"/>
      <c r="O759" s="51"/>
      <c r="P759" s="52"/>
      <c r="Q759" s="53"/>
      <c r="R759" s="53"/>
      <c r="S759" s="53"/>
      <c r="T759" s="53"/>
      <c r="U759" s="54"/>
      <c r="V759" s="55"/>
      <c r="W759" s="57"/>
      <c r="X759" s="57"/>
      <c r="Y759" s="57"/>
      <c r="Z759" s="57"/>
      <c r="AA759" s="57"/>
      <c r="AB759" s="551"/>
      <c r="AC759" s="536"/>
      <c r="AD759" s="488"/>
      <c r="AE759" s="59"/>
      <c r="AF759" s="59"/>
      <c r="AG759" s="263"/>
      <c r="AH759" s="60"/>
      <c r="AI759" s="55"/>
      <c r="AJ759" s="61"/>
      <c r="AK759" s="62"/>
      <c r="AL759" s="63"/>
      <c r="AM759" s="64"/>
      <c r="AN759" s="65"/>
      <c r="AO759" s="66"/>
    </row>
    <row r="760" spans="1:41" s="22" customFormat="1" ht="48.75" customHeight="1" x14ac:dyDescent="0.15">
      <c r="A760" s="43"/>
      <c r="B760" s="44"/>
      <c r="C760" s="80"/>
      <c r="D760" s="67"/>
      <c r="E760" s="220"/>
      <c r="F760" s="117"/>
      <c r="G760" s="46"/>
      <c r="H760" s="47"/>
      <c r="I760" s="48"/>
      <c r="J760" s="49"/>
      <c r="K760" s="49"/>
      <c r="L760" s="49"/>
      <c r="M760" s="49"/>
      <c r="N760" s="50"/>
      <c r="O760" s="51"/>
      <c r="P760" s="52"/>
      <c r="Q760" s="53"/>
      <c r="R760" s="53"/>
      <c r="S760" s="53"/>
      <c r="T760" s="53"/>
      <c r="U760" s="54"/>
      <c r="V760" s="55"/>
      <c r="W760" s="57"/>
      <c r="X760" s="57"/>
      <c r="Y760" s="57"/>
      <c r="Z760" s="57"/>
      <c r="AA760" s="57"/>
      <c r="AB760" s="551"/>
      <c r="AC760" s="536"/>
      <c r="AD760" s="488"/>
      <c r="AE760" s="59"/>
      <c r="AF760" s="59"/>
      <c r="AG760" s="263"/>
      <c r="AH760" s="60"/>
      <c r="AI760" s="55"/>
      <c r="AJ760" s="61"/>
      <c r="AK760" s="62"/>
      <c r="AL760" s="63"/>
      <c r="AM760" s="64"/>
      <c r="AN760" s="65"/>
      <c r="AO760" s="66"/>
    </row>
    <row r="761" spans="1:41" s="22" customFormat="1" ht="42" customHeight="1" x14ac:dyDescent="0.15">
      <c r="A761" s="43"/>
      <c r="B761" s="44"/>
      <c r="C761" s="80"/>
      <c r="D761" s="67"/>
      <c r="E761" s="220"/>
      <c r="F761" s="117"/>
      <c r="G761" s="46"/>
      <c r="H761" s="47"/>
      <c r="I761" s="48"/>
      <c r="J761" s="49"/>
      <c r="K761" s="49"/>
      <c r="L761" s="49"/>
      <c r="M761" s="49"/>
      <c r="N761" s="50"/>
      <c r="O761" s="51"/>
      <c r="P761" s="52"/>
      <c r="Q761" s="53"/>
      <c r="R761" s="53"/>
      <c r="S761" s="53"/>
      <c r="T761" s="53"/>
      <c r="U761" s="54"/>
      <c r="V761" s="55"/>
      <c r="W761" s="57"/>
      <c r="X761" s="57"/>
      <c r="Y761" s="57"/>
      <c r="Z761" s="57"/>
      <c r="AA761" s="57"/>
      <c r="AB761" s="551"/>
      <c r="AC761" s="536"/>
      <c r="AD761" s="488"/>
      <c r="AE761" s="59"/>
      <c r="AF761" s="59"/>
      <c r="AG761" s="263"/>
      <c r="AH761" s="60"/>
      <c r="AI761" s="55"/>
      <c r="AJ761" s="61"/>
      <c r="AK761" s="62"/>
      <c r="AL761" s="63"/>
      <c r="AM761" s="64"/>
      <c r="AN761" s="65"/>
      <c r="AO761" s="66"/>
    </row>
    <row r="762" spans="1:41" s="22" customFormat="1" ht="42" customHeight="1" x14ac:dyDescent="0.15">
      <c r="A762" s="43"/>
      <c r="B762" s="44"/>
      <c r="C762" s="80"/>
      <c r="D762" s="67"/>
      <c r="E762" s="220"/>
      <c r="F762" s="117"/>
      <c r="G762" s="46"/>
      <c r="H762" s="47"/>
      <c r="I762" s="48"/>
      <c r="J762" s="49"/>
      <c r="K762" s="49"/>
      <c r="L762" s="49"/>
      <c r="M762" s="49"/>
      <c r="N762" s="50"/>
      <c r="O762" s="51"/>
      <c r="P762" s="52"/>
      <c r="Q762" s="53"/>
      <c r="R762" s="53"/>
      <c r="S762" s="53"/>
      <c r="T762" s="53"/>
      <c r="U762" s="54"/>
      <c r="V762" s="55"/>
      <c r="W762" s="57"/>
      <c r="X762" s="57"/>
      <c r="Y762" s="57"/>
      <c r="Z762" s="57"/>
      <c r="AA762" s="57"/>
      <c r="AB762" s="551"/>
      <c r="AC762" s="536"/>
      <c r="AD762" s="488"/>
      <c r="AE762" s="59"/>
      <c r="AF762" s="59"/>
      <c r="AG762" s="263"/>
      <c r="AH762" s="60"/>
      <c r="AI762" s="55"/>
      <c r="AJ762" s="61"/>
      <c r="AK762" s="62"/>
      <c r="AL762" s="63"/>
      <c r="AM762" s="64"/>
      <c r="AN762" s="65"/>
      <c r="AO762" s="66"/>
    </row>
    <row r="763" spans="1:41" s="22" customFormat="1" ht="42" customHeight="1" x14ac:dyDescent="0.15">
      <c r="A763" s="43"/>
      <c r="B763" s="44"/>
      <c r="C763" s="80"/>
      <c r="D763" s="67"/>
      <c r="E763" s="220"/>
      <c r="F763" s="117"/>
      <c r="G763" s="46"/>
      <c r="H763" s="47"/>
      <c r="I763" s="48"/>
      <c r="J763" s="49"/>
      <c r="K763" s="49"/>
      <c r="L763" s="49"/>
      <c r="M763" s="49"/>
      <c r="N763" s="50"/>
      <c r="O763" s="51"/>
      <c r="P763" s="52"/>
      <c r="Q763" s="53"/>
      <c r="R763" s="53"/>
      <c r="S763" s="53"/>
      <c r="T763" s="53"/>
      <c r="U763" s="54"/>
      <c r="V763" s="55"/>
      <c r="W763" s="57"/>
      <c r="X763" s="57"/>
      <c r="Y763" s="57"/>
      <c r="Z763" s="57"/>
      <c r="AA763" s="57"/>
      <c r="AB763" s="551"/>
      <c r="AC763" s="536"/>
      <c r="AD763" s="488"/>
      <c r="AE763" s="59"/>
      <c r="AF763" s="59"/>
      <c r="AG763" s="263"/>
      <c r="AH763" s="60"/>
      <c r="AI763" s="55"/>
      <c r="AJ763" s="61"/>
      <c r="AK763" s="62"/>
      <c r="AL763" s="63"/>
      <c r="AM763" s="64"/>
      <c r="AN763" s="65"/>
      <c r="AO763" s="66"/>
    </row>
    <row r="764" spans="1:41" s="22" customFormat="1" ht="48.75" customHeight="1" x14ac:dyDescent="0.15">
      <c r="A764" s="43"/>
      <c r="B764" s="44"/>
      <c r="C764" s="80"/>
      <c r="D764" s="67"/>
      <c r="E764" s="220"/>
      <c r="F764" s="117"/>
      <c r="G764" s="46"/>
      <c r="H764" s="47"/>
      <c r="I764" s="48"/>
      <c r="J764" s="49"/>
      <c r="K764" s="49"/>
      <c r="L764" s="49"/>
      <c r="M764" s="49"/>
      <c r="N764" s="50"/>
      <c r="O764" s="51"/>
      <c r="P764" s="52"/>
      <c r="Q764" s="53"/>
      <c r="R764" s="53"/>
      <c r="S764" s="53"/>
      <c r="T764" s="53"/>
      <c r="U764" s="54"/>
      <c r="V764" s="55"/>
      <c r="W764" s="57"/>
      <c r="X764" s="57"/>
      <c r="Y764" s="57"/>
      <c r="Z764" s="57"/>
      <c r="AA764" s="57"/>
      <c r="AB764" s="551"/>
      <c r="AC764" s="536"/>
      <c r="AD764" s="488"/>
      <c r="AE764" s="59"/>
      <c r="AF764" s="59"/>
      <c r="AG764" s="263"/>
      <c r="AH764" s="60"/>
      <c r="AI764" s="55"/>
      <c r="AJ764" s="61"/>
      <c r="AK764" s="62"/>
      <c r="AL764" s="63"/>
      <c r="AM764" s="64"/>
      <c r="AN764" s="65"/>
      <c r="AO764" s="66"/>
    </row>
    <row r="765" spans="1:41" s="22" customFormat="1" ht="48.75" customHeight="1" x14ac:dyDescent="0.15">
      <c r="A765" s="43"/>
      <c r="B765" s="44"/>
      <c r="C765" s="80"/>
      <c r="D765" s="67"/>
      <c r="E765" s="220"/>
      <c r="F765" s="117"/>
      <c r="G765" s="46"/>
      <c r="H765" s="47"/>
      <c r="I765" s="48"/>
      <c r="J765" s="49"/>
      <c r="K765" s="49"/>
      <c r="L765" s="49"/>
      <c r="M765" s="49"/>
      <c r="N765" s="50"/>
      <c r="O765" s="51"/>
      <c r="P765" s="52"/>
      <c r="Q765" s="53"/>
      <c r="R765" s="53"/>
      <c r="S765" s="53"/>
      <c r="T765" s="53"/>
      <c r="U765" s="54"/>
      <c r="V765" s="55"/>
      <c r="W765" s="57"/>
      <c r="X765" s="57"/>
      <c r="Y765" s="57"/>
      <c r="Z765" s="57"/>
      <c r="AA765" s="57"/>
      <c r="AB765" s="551"/>
      <c r="AC765" s="536"/>
      <c r="AD765" s="488"/>
      <c r="AE765" s="59"/>
      <c r="AF765" s="59"/>
      <c r="AG765" s="263"/>
      <c r="AH765" s="60"/>
      <c r="AI765" s="55"/>
      <c r="AJ765" s="61"/>
      <c r="AK765" s="62"/>
      <c r="AL765" s="63"/>
      <c r="AM765" s="64"/>
      <c r="AN765" s="65"/>
      <c r="AO765" s="66"/>
    </row>
    <row r="766" spans="1:41" s="22" customFormat="1" ht="42" customHeight="1" x14ac:dyDescent="0.15">
      <c r="A766" s="43"/>
      <c r="B766" s="44"/>
      <c r="C766" s="80"/>
      <c r="D766" s="67"/>
      <c r="E766" s="220"/>
      <c r="F766" s="117"/>
      <c r="G766" s="46"/>
      <c r="H766" s="47"/>
      <c r="I766" s="48"/>
      <c r="J766" s="49"/>
      <c r="K766" s="49"/>
      <c r="L766" s="49"/>
      <c r="M766" s="49"/>
      <c r="N766" s="50"/>
      <c r="O766" s="51"/>
      <c r="P766" s="52"/>
      <c r="Q766" s="53"/>
      <c r="R766" s="53"/>
      <c r="S766" s="53"/>
      <c r="T766" s="53"/>
      <c r="U766" s="54"/>
      <c r="V766" s="55"/>
      <c r="W766" s="57"/>
      <c r="X766" s="57"/>
      <c r="Y766" s="57"/>
      <c r="Z766" s="57"/>
      <c r="AA766" s="57"/>
      <c r="AB766" s="551"/>
      <c r="AC766" s="536"/>
      <c r="AD766" s="488"/>
      <c r="AE766" s="59"/>
      <c r="AF766" s="59"/>
      <c r="AG766" s="263"/>
      <c r="AH766" s="60"/>
      <c r="AI766" s="55"/>
      <c r="AJ766" s="61"/>
      <c r="AK766" s="62"/>
      <c r="AL766" s="63"/>
      <c r="AM766" s="64"/>
      <c r="AN766" s="65"/>
      <c r="AO766" s="66"/>
    </row>
    <row r="767" spans="1:41" s="22" customFormat="1" ht="42" customHeight="1" x14ac:dyDescent="0.15">
      <c r="A767" s="43"/>
      <c r="B767" s="44"/>
      <c r="C767" s="80"/>
      <c r="D767" s="67"/>
      <c r="E767" s="220"/>
      <c r="F767" s="117"/>
      <c r="G767" s="46"/>
      <c r="H767" s="47"/>
      <c r="I767" s="48"/>
      <c r="J767" s="49"/>
      <c r="K767" s="49"/>
      <c r="L767" s="49"/>
      <c r="M767" s="49"/>
      <c r="N767" s="50"/>
      <c r="O767" s="51"/>
      <c r="P767" s="52"/>
      <c r="Q767" s="53"/>
      <c r="R767" s="53"/>
      <c r="S767" s="53"/>
      <c r="T767" s="53"/>
      <c r="U767" s="54"/>
      <c r="V767" s="55"/>
      <c r="W767" s="57"/>
      <c r="X767" s="57"/>
      <c r="Y767" s="57"/>
      <c r="Z767" s="57"/>
      <c r="AA767" s="57"/>
      <c r="AB767" s="551"/>
      <c r="AC767" s="536"/>
      <c r="AD767" s="488"/>
      <c r="AE767" s="59"/>
      <c r="AF767" s="59"/>
      <c r="AG767" s="263"/>
      <c r="AH767" s="60"/>
      <c r="AI767" s="55"/>
      <c r="AJ767" s="61"/>
      <c r="AK767" s="62"/>
      <c r="AL767" s="63"/>
      <c r="AM767" s="64"/>
      <c r="AN767" s="65"/>
      <c r="AO767" s="66"/>
    </row>
    <row r="768" spans="1:41" s="22" customFormat="1" ht="24.95" customHeight="1" x14ac:dyDescent="0.15">
      <c r="A768" s="43"/>
      <c r="B768" s="44"/>
      <c r="C768" s="80"/>
      <c r="D768" s="67"/>
      <c r="E768" s="220"/>
      <c r="F768" s="117"/>
      <c r="G768" s="46"/>
      <c r="H768" s="47"/>
      <c r="I768" s="48"/>
      <c r="J768" s="49"/>
      <c r="K768" s="49"/>
      <c r="L768" s="49"/>
      <c r="M768" s="49"/>
      <c r="N768" s="50"/>
      <c r="O768" s="51"/>
      <c r="P768" s="52"/>
      <c r="Q768" s="53"/>
      <c r="R768" s="53"/>
      <c r="S768" s="53"/>
      <c r="T768" s="53"/>
      <c r="U768" s="54"/>
      <c r="V768" s="55"/>
      <c r="W768" s="57"/>
      <c r="X768" s="57"/>
      <c r="Y768" s="57"/>
      <c r="Z768" s="57"/>
      <c r="AA768" s="57"/>
      <c r="AB768" s="551"/>
      <c r="AC768" s="536"/>
      <c r="AD768" s="488"/>
      <c r="AE768" s="59"/>
      <c r="AF768" s="59"/>
      <c r="AG768" s="263"/>
      <c r="AH768" s="60"/>
      <c r="AI768" s="55"/>
      <c r="AJ768" s="61"/>
      <c r="AK768" s="62"/>
      <c r="AL768" s="63"/>
      <c r="AM768" s="64"/>
      <c r="AN768" s="65"/>
      <c r="AO768" s="66"/>
    </row>
    <row r="769" spans="1:41" s="22" customFormat="1" ht="51" customHeight="1" x14ac:dyDescent="0.15">
      <c r="A769" s="43"/>
      <c r="B769" s="44"/>
      <c r="C769" s="80"/>
      <c r="D769" s="67"/>
      <c r="E769" s="220"/>
      <c r="F769" s="117"/>
      <c r="G769" s="46"/>
      <c r="H769" s="47"/>
      <c r="I769" s="48"/>
      <c r="J769" s="49"/>
      <c r="K769" s="49"/>
      <c r="L769" s="49"/>
      <c r="M769" s="49"/>
      <c r="N769" s="50"/>
      <c r="O769" s="51"/>
      <c r="P769" s="52"/>
      <c r="Q769" s="53"/>
      <c r="R769" s="53"/>
      <c r="S769" s="53"/>
      <c r="T769" s="53"/>
      <c r="U769" s="54"/>
      <c r="V769" s="55"/>
      <c r="W769" s="57"/>
      <c r="X769" s="57"/>
      <c r="Y769" s="57"/>
      <c r="Z769" s="57"/>
      <c r="AA769" s="57"/>
      <c r="AB769" s="551"/>
      <c r="AC769" s="536"/>
      <c r="AD769" s="488"/>
      <c r="AE769" s="59"/>
      <c r="AF769" s="59"/>
      <c r="AG769" s="263"/>
      <c r="AH769" s="60"/>
      <c r="AI769" s="55"/>
      <c r="AJ769" s="61"/>
      <c r="AK769" s="62"/>
      <c r="AL769" s="63"/>
      <c r="AM769" s="64"/>
      <c r="AN769" s="65"/>
      <c r="AO769" s="66"/>
    </row>
    <row r="770" spans="1:41" s="22" customFormat="1" ht="42" customHeight="1" x14ac:dyDescent="0.15">
      <c r="A770" s="43"/>
      <c r="B770" s="44"/>
      <c r="C770" s="80"/>
      <c r="D770" s="67"/>
      <c r="E770" s="220"/>
      <c r="F770" s="117"/>
      <c r="G770" s="46"/>
      <c r="H770" s="47"/>
      <c r="I770" s="48"/>
      <c r="J770" s="49"/>
      <c r="K770" s="49"/>
      <c r="L770" s="49"/>
      <c r="M770" s="49"/>
      <c r="N770" s="50"/>
      <c r="O770" s="51"/>
      <c r="P770" s="52"/>
      <c r="Q770" s="53"/>
      <c r="R770" s="53"/>
      <c r="S770" s="53"/>
      <c r="T770" s="53"/>
      <c r="U770" s="54"/>
      <c r="V770" s="55"/>
      <c r="W770" s="57"/>
      <c r="X770" s="57"/>
      <c r="Y770" s="57"/>
      <c r="Z770" s="57"/>
      <c r="AA770" s="57"/>
      <c r="AB770" s="551"/>
      <c r="AC770" s="536"/>
      <c r="AD770" s="488"/>
      <c r="AE770" s="59"/>
      <c r="AF770" s="59"/>
      <c r="AG770" s="263"/>
      <c r="AH770" s="60"/>
      <c r="AI770" s="55"/>
      <c r="AJ770" s="61"/>
      <c r="AK770" s="62"/>
      <c r="AL770" s="63"/>
      <c r="AM770" s="64"/>
      <c r="AN770" s="65"/>
      <c r="AO770" s="66"/>
    </row>
    <row r="771" spans="1:41" s="22" customFormat="1" ht="42" customHeight="1" x14ac:dyDescent="0.15">
      <c r="A771" s="43"/>
      <c r="B771" s="44"/>
      <c r="C771" s="80"/>
      <c r="D771" s="67"/>
      <c r="E771" s="220"/>
      <c r="F771" s="117"/>
      <c r="G771" s="46"/>
      <c r="H771" s="47"/>
      <c r="I771" s="48"/>
      <c r="J771" s="49"/>
      <c r="K771" s="49"/>
      <c r="L771" s="49"/>
      <c r="M771" s="49"/>
      <c r="N771" s="50"/>
      <c r="O771" s="51"/>
      <c r="P771" s="52"/>
      <c r="Q771" s="53"/>
      <c r="R771" s="53"/>
      <c r="S771" s="53"/>
      <c r="T771" s="53"/>
      <c r="U771" s="54"/>
      <c r="V771" s="55"/>
      <c r="W771" s="57"/>
      <c r="X771" s="57"/>
      <c r="Y771" s="57"/>
      <c r="Z771" s="57"/>
      <c r="AA771" s="57"/>
      <c r="AB771" s="551"/>
      <c r="AC771" s="536"/>
      <c r="AD771" s="488"/>
      <c r="AE771" s="59"/>
      <c r="AF771" s="59"/>
      <c r="AG771" s="263"/>
      <c r="AH771" s="60"/>
      <c r="AI771" s="55"/>
      <c r="AJ771" s="61"/>
      <c r="AK771" s="62"/>
      <c r="AL771" s="63"/>
      <c r="AM771" s="64"/>
      <c r="AN771" s="65"/>
      <c r="AO771" s="66"/>
    </row>
    <row r="772" spans="1:41" s="22" customFormat="1" ht="51.75" customHeight="1" x14ac:dyDescent="0.15">
      <c r="A772" s="43"/>
      <c r="B772" s="44"/>
      <c r="C772" s="80"/>
      <c r="D772" s="67"/>
      <c r="E772" s="220"/>
      <c r="F772" s="117"/>
      <c r="G772" s="46"/>
      <c r="H772" s="47"/>
      <c r="I772" s="48"/>
      <c r="J772" s="49"/>
      <c r="K772" s="49"/>
      <c r="L772" s="49"/>
      <c r="M772" s="49"/>
      <c r="N772" s="50"/>
      <c r="O772" s="51"/>
      <c r="P772" s="52"/>
      <c r="Q772" s="53"/>
      <c r="R772" s="53"/>
      <c r="S772" s="53"/>
      <c r="T772" s="53"/>
      <c r="U772" s="54"/>
      <c r="V772" s="55"/>
      <c r="W772" s="57"/>
      <c r="X772" s="57"/>
      <c r="Y772" s="57"/>
      <c r="Z772" s="57"/>
      <c r="AA772" s="57"/>
      <c r="AB772" s="551"/>
      <c r="AC772" s="536"/>
      <c r="AD772" s="488"/>
      <c r="AE772" s="59"/>
      <c r="AF772" s="59"/>
      <c r="AG772" s="263"/>
      <c r="AH772" s="60"/>
      <c r="AI772" s="55"/>
      <c r="AJ772" s="61"/>
      <c r="AK772" s="62"/>
      <c r="AL772" s="63"/>
      <c r="AM772" s="64"/>
      <c r="AN772" s="65"/>
      <c r="AO772" s="66"/>
    </row>
    <row r="773" spans="1:41" s="22" customFormat="1" ht="47.25" customHeight="1" x14ac:dyDescent="0.15">
      <c r="A773" s="43"/>
      <c r="B773" s="44"/>
      <c r="C773" s="80"/>
      <c r="D773" s="67"/>
      <c r="E773" s="220"/>
      <c r="F773" s="117"/>
      <c r="G773" s="46"/>
      <c r="H773" s="47"/>
      <c r="I773" s="48"/>
      <c r="J773" s="49"/>
      <c r="K773" s="49"/>
      <c r="L773" s="49"/>
      <c r="M773" s="49"/>
      <c r="N773" s="50"/>
      <c r="O773" s="51"/>
      <c r="P773" s="52"/>
      <c r="Q773" s="53"/>
      <c r="R773" s="53"/>
      <c r="S773" s="53"/>
      <c r="T773" s="53"/>
      <c r="U773" s="54"/>
      <c r="V773" s="55"/>
      <c r="W773" s="57"/>
      <c r="X773" s="57"/>
      <c r="Y773" s="57"/>
      <c r="Z773" s="57"/>
      <c r="AA773" s="57"/>
      <c r="AB773" s="551"/>
      <c r="AC773" s="536"/>
      <c r="AD773" s="488"/>
      <c r="AE773" s="59"/>
      <c r="AF773" s="59"/>
      <c r="AG773" s="263"/>
      <c r="AH773" s="60"/>
      <c r="AI773" s="55"/>
      <c r="AJ773" s="61"/>
      <c r="AK773" s="62"/>
      <c r="AL773" s="63"/>
      <c r="AM773" s="64"/>
      <c r="AN773" s="65"/>
      <c r="AO773" s="66"/>
    </row>
    <row r="774" spans="1:41" s="22" customFormat="1" ht="56.25" customHeight="1" x14ac:dyDescent="0.15">
      <c r="A774" s="43"/>
      <c r="B774" s="44"/>
      <c r="C774" s="80"/>
      <c r="D774" s="67"/>
      <c r="E774" s="220"/>
      <c r="F774" s="117"/>
      <c r="G774" s="46"/>
      <c r="H774" s="47"/>
      <c r="I774" s="48"/>
      <c r="J774" s="49"/>
      <c r="K774" s="49"/>
      <c r="L774" s="49"/>
      <c r="M774" s="49"/>
      <c r="N774" s="50"/>
      <c r="O774" s="51"/>
      <c r="P774" s="52"/>
      <c r="Q774" s="53"/>
      <c r="R774" s="53"/>
      <c r="S774" s="53"/>
      <c r="T774" s="53"/>
      <c r="U774" s="54"/>
      <c r="V774" s="55"/>
      <c r="W774" s="57"/>
      <c r="X774" s="57"/>
      <c r="Y774" s="57"/>
      <c r="Z774" s="57"/>
      <c r="AA774" s="57"/>
      <c r="AB774" s="551"/>
      <c r="AC774" s="536"/>
      <c r="AD774" s="488"/>
      <c r="AE774" s="59"/>
      <c r="AF774" s="59"/>
      <c r="AG774" s="263"/>
      <c r="AH774" s="60"/>
      <c r="AI774" s="55"/>
      <c r="AJ774" s="61"/>
      <c r="AK774" s="62"/>
      <c r="AL774" s="63"/>
      <c r="AM774" s="64"/>
      <c r="AN774" s="65"/>
      <c r="AO774" s="66"/>
    </row>
    <row r="775" spans="1:41" s="22" customFormat="1" ht="48.75" customHeight="1" x14ac:dyDescent="0.15">
      <c r="A775" s="43"/>
      <c r="B775" s="44"/>
      <c r="C775" s="80"/>
      <c r="D775" s="67"/>
      <c r="E775" s="220"/>
      <c r="F775" s="117"/>
      <c r="G775" s="46"/>
      <c r="H775" s="47"/>
      <c r="I775" s="48"/>
      <c r="J775" s="49"/>
      <c r="K775" s="49"/>
      <c r="L775" s="49"/>
      <c r="M775" s="49"/>
      <c r="N775" s="50"/>
      <c r="O775" s="51"/>
      <c r="P775" s="52"/>
      <c r="Q775" s="53"/>
      <c r="R775" s="53"/>
      <c r="S775" s="53"/>
      <c r="T775" s="53"/>
      <c r="U775" s="54"/>
      <c r="V775" s="55"/>
      <c r="W775" s="57"/>
      <c r="X775" s="57"/>
      <c r="Y775" s="57"/>
      <c r="Z775" s="57"/>
      <c r="AA775" s="57"/>
      <c r="AB775" s="551"/>
      <c r="AC775" s="536"/>
      <c r="AD775" s="488"/>
      <c r="AE775" s="59"/>
      <c r="AF775" s="59"/>
      <c r="AG775" s="263"/>
      <c r="AH775" s="60"/>
      <c r="AI775" s="55"/>
      <c r="AJ775" s="61"/>
      <c r="AK775" s="62"/>
      <c r="AL775" s="63"/>
      <c r="AM775" s="64"/>
      <c r="AN775" s="65"/>
      <c r="AO775" s="66"/>
    </row>
    <row r="776" spans="1:41" s="22" customFormat="1" ht="51" customHeight="1" x14ac:dyDescent="0.15">
      <c r="A776" s="43"/>
      <c r="B776" s="44"/>
      <c r="C776" s="80"/>
      <c r="D776" s="67"/>
      <c r="E776" s="220"/>
      <c r="F776" s="117"/>
      <c r="G776" s="46"/>
      <c r="H776" s="47"/>
      <c r="I776" s="48"/>
      <c r="J776" s="49"/>
      <c r="K776" s="49"/>
      <c r="L776" s="49"/>
      <c r="M776" s="49"/>
      <c r="N776" s="50"/>
      <c r="O776" s="51"/>
      <c r="P776" s="52"/>
      <c r="Q776" s="53"/>
      <c r="R776" s="53"/>
      <c r="S776" s="53"/>
      <c r="T776" s="53"/>
      <c r="U776" s="54"/>
      <c r="V776" s="55"/>
      <c r="W776" s="57"/>
      <c r="X776" s="57"/>
      <c r="Y776" s="57"/>
      <c r="Z776" s="57"/>
      <c r="AA776" s="57"/>
      <c r="AB776" s="551"/>
      <c r="AC776" s="536"/>
      <c r="AD776" s="488"/>
      <c r="AE776" s="59"/>
      <c r="AF776" s="59"/>
      <c r="AG776" s="263"/>
      <c r="AH776" s="60"/>
      <c r="AI776" s="55"/>
      <c r="AJ776" s="61"/>
      <c r="AK776" s="62"/>
      <c r="AL776" s="63"/>
      <c r="AM776" s="64"/>
      <c r="AN776" s="65"/>
      <c r="AO776" s="66"/>
    </row>
    <row r="777" spans="1:41" s="22" customFormat="1" ht="42" customHeight="1" x14ac:dyDescent="0.15">
      <c r="A777" s="43"/>
      <c r="B777" s="44"/>
      <c r="C777" s="80"/>
      <c r="D777" s="67"/>
      <c r="E777" s="220"/>
      <c r="F777" s="117"/>
      <c r="G777" s="46"/>
      <c r="H777" s="47"/>
      <c r="I777" s="48"/>
      <c r="J777" s="49"/>
      <c r="K777" s="49"/>
      <c r="L777" s="49"/>
      <c r="M777" s="49"/>
      <c r="N777" s="50"/>
      <c r="O777" s="51"/>
      <c r="P777" s="52"/>
      <c r="Q777" s="53"/>
      <c r="R777" s="53"/>
      <c r="S777" s="53"/>
      <c r="T777" s="53"/>
      <c r="U777" s="54"/>
      <c r="V777" s="55"/>
      <c r="W777" s="57"/>
      <c r="X777" s="57"/>
      <c r="Y777" s="57"/>
      <c r="Z777" s="57"/>
      <c r="AA777" s="57"/>
      <c r="AB777" s="551"/>
      <c r="AC777" s="536"/>
      <c r="AD777" s="488"/>
      <c r="AE777" s="59"/>
      <c r="AF777" s="59"/>
      <c r="AG777" s="263"/>
      <c r="AH777" s="60"/>
      <c r="AI777" s="55"/>
      <c r="AJ777" s="61"/>
      <c r="AK777" s="62"/>
      <c r="AL777" s="63"/>
      <c r="AM777" s="64"/>
      <c r="AN777" s="65"/>
      <c r="AO777" s="66"/>
    </row>
    <row r="778" spans="1:41" s="22" customFormat="1" ht="51" customHeight="1" x14ac:dyDescent="0.15">
      <c r="A778" s="43"/>
      <c r="B778" s="44"/>
      <c r="C778" s="80"/>
      <c r="D778" s="67"/>
      <c r="E778" s="220"/>
      <c r="F778" s="117"/>
      <c r="G778" s="46"/>
      <c r="H778" s="47"/>
      <c r="I778" s="48"/>
      <c r="J778" s="49"/>
      <c r="K778" s="49"/>
      <c r="L778" s="49"/>
      <c r="M778" s="49"/>
      <c r="N778" s="50"/>
      <c r="O778" s="51"/>
      <c r="P778" s="52"/>
      <c r="Q778" s="53"/>
      <c r="R778" s="53"/>
      <c r="S778" s="53"/>
      <c r="T778" s="53"/>
      <c r="U778" s="54"/>
      <c r="V778" s="55"/>
      <c r="W778" s="57"/>
      <c r="X778" s="57"/>
      <c r="Y778" s="57"/>
      <c r="Z778" s="57"/>
      <c r="AA778" s="57"/>
      <c r="AB778" s="551"/>
      <c r="AC778" s="536"/>
      <c r="AD778" s="488"/>
      <c r="AE778" s="59"/>
      <c r="AF778" s="59"/>
      <c r="AG778" s="263"/>
      <c r="AH778" s="60"/>
      <c r="AI778" s="55"/>
      <c r="AJ778" s="61"/>
      <c r="AK778" s="62"/>
      <c r="AL778" s="63"/>
      <c r="AM778" s="64"/>
      <c r="AN778" s="65"/>
      <c r="AO778" s="66"/>
    </row>
    <row r="779" spans="1:41" s="22" customFormat="1" ht="51" customHeight="1" x14ac:dyDescent="0.15">
      <c r="A779" s="43"/>
      <c r="B779" s="44"/>
      <c r="C779" s="80"/>
      <c r="D779" s="67"/>
      <c r="E779" s="220"/>
      <c r="F779" s="117"/>
      <c r="G779" s="46"/>
      <c r="H779" s="47"/>
      <c r="I779" s="48"/>
      <c r="J779" s="49"/>
      <c r="K779" s="49"/>
      <c r="L779" s="49"/>
      <c r="M779" s="49"/>
      <c r="N779" s="50"/>
      <c r="O779" s="51"/>
      <c r="P779" s="52"/>
      <c r="Q779" s="53"/>
      <c r="R779" s="53"/>
      <c r="S779" s="53"/>
      <c r="T779" s="53"/>
      <c r="U779" s="54"/>
      <c r="V779" s="55"/>
      <c r="W779" s="57"/>
      <c r="X779" s="57"/>
      <c r="Y779" s="57"/>
      <c r="Z779" s="57"/>
      <c r="AA779" s="57"/>
      <c r="AB779" s="551"/>
      <c r="AC779" s="536"/>
      <c r="AD779" s="488"/>
      <c r="AE779" s="59"/>
      <c r="AF779" s="59"/>
      <c r="AG779" s="263"/>
      <c r="AH779" s="60"/>
      <c r="AI779" s="55"/>
      <c r="AJ779" s="61"/>
      <c r="AK779" s="62"/>
      <c r="AL779" s="63"/>
      <c r="AM779" s="64"/>
      <c r="AN779" s="65"/>
      <c r="AO779" s="66"/>
    </row>
    <row r="780" spans="1:41" s="22" customFormat="1" ht="51" customHeight="1" x14ac:dyDescent="0.15">
      <c r="A780" s="43"/>
      <c r="B780" s="44"/>
      <c r="C780" s="80"/>
      <c r="D780" s="67"/>
      <c r="E780" s="220"/>
      <c r="F780" s="117"/>
      <c r="G780" s="46"/>
      <c r="H780" s="47"/>
      <c r="I780" s="48"/>
      <c r="J780" s="49"/>
      <c r="K780" s="49"/>
      <c r="L780" s="49"/>
      <c r="M780" s="49"/>
      <c r="N780" s="50"/>
      <c r="O780" s="51"/>
      <c r="P780" s="52"/>
      <c r="Q780" s="53"/>
      <c r="R780" s="53"/>
      <c r="S780" s="53"/>
      <c r="T780" s="53"/>
      <c r="U780" s="54"/>
      <c r="V780" s="55"/>
      <c r="W780" s="57"/>
      <c r="X780" s="57"/>
      <c r="Y780" s="57"/>
      <c r="Z780" s="57"/>
      <c r="AA780" s="57"/>
      <c r="AB780" s="551"/>
      <c r="AC780" s="536"/>
      <c r="AD780" s="488"/>
      <c r="AE780" s="59"/>
      <c r="AF780" s="59"/>
      <c r="AG780" s="263"/>
      <c r="AH780" s="60"/>
      <c r="AI780" s="55"/>
      <c r="AJ780" s="61"/>
      <c r="AK780" s="62"/>
      <c r="AL780" s="63"/>
      <c r="AM780" s="64"/>
      <c r="AN780" s="65"/>
      <c r="AO780" s="66"/>
    </row>
    <row r="781" spans="1:41" s="22" customFormat="1" ht="51" customHeight="1" x14ac:dyDescent="0.15">
      <c r="A781" s="43"/>
      <c r="B781" s="44"/>
      <c r="C781" s="80"/>
      <c r="D781" s="67"/>
      <c r="E781" s="220"/>
      <c r="F781" s="117"/>
      <c r="G781" s="46"/>
      <c r="H781" s="47"/>
      <c r="I781" s="48"/>
      <c r="J781" s="49"/>
      <c r="K781" s="49"/>
      <c r="L781" s="49"/>
      <c r="M781" s="49"/>
      <c r="N781" s="50"/>
      <c r="O781" s="51"/>
      <c r="P781" s="52"/>
      <c r="Q781" s="53"/>
      <c r="R781" s="53"/>
      <c r="S781" s="53"/>
      <c r="T781" s="53"/>
      <c r="U781" s="54"/>
      <c r="V781" s="55"/>
      <c r="W781" s="57"/>
      <c r="X781" s="57"/>
      <c r="Y781" s="57"/>
      <c r="Z781" s="57"/>
      <c r="AA781" s="57"/>
      <c r="AB781" s="551"/>
      <c r="AC781" s="536"/>
      <c r="AD781" s="488"/>
      <c r="AE781" s="59"/>
      <c r="AF781" s="59"/>
      <c r="AG781" s="263"/>
      <c r="AH781" s="60"/>
      <c r="AI781" s="55"/>
      <c r="AJ781" s="61"/>
      <c r="AK781" s="62"/>
      <c r="AL781" s="63"/>
      <c r="AM781" s="64"/>
      <c r="AN781" s="65"/>
      <c r="AO781" s="66"/>
    </row>
    <row r="782" spans="1:41" s="22" customFormat="1" ht="51" customHeight="1" x14ac:dyDescent="0.15">
      <c r="A782" s="43"/>
      <c r="B782" s="44"/>
      <c r="C782" s="80"/>
      <c r="D782" s="67"/>
      <c r="E782" s="220"/>
      <c r="F782" s="117"/>
      <c r="G782" s="46"/>
      <c r="H782" s="47"/>
      <c r="I782" s="48"/>
      <c r="J782" s="49"/>
      <c r="K782" s="49"/>
      <c r="L782" s="49"/>
      <c r="M782" s="49"/>
      <c r="N782" s="50"/>
      <c r="O782" s="51"/>
      <c r="P782" s="52"/>
      <c r="Q782" s="53"/>
      <c r="R782" s="53"/>
      <c r="S782" s="53"/>
      <c r="T782" s="53"/>
      <c r="U782" s="54"/>
      <c r="V782" s="55"/>
      <c r="W782" s="57"/>
      <c r="X782" s="57"/>
      <c r="Y782" s="57"/>
      <c r="Z782" s="57"/>
      <c r="AA782" s="57"/>
      <c r="AB782" s="551"/>
      <c r="AC782" s="536"/>
      <c r="AD782" s="488"/>
      <c r="AE782" s="59"/>
      <c r="AF782" s="59"/>
      <c r="AG782" s="263"/>
      <c r="AH782" s="60"/>
      <c r="AI782" s="55"/>
      <c r="AJ782" s="61"/>
      <c r="AK782" s="62"/>
      <c r="AL782" s="63"/>
      <c r="AM782" s="64"/>
      <c r="AN782" s="65"/>
      <c r="AO782" s="66"/>
    </row>
    <row r="783" spans="1:41" s="22" customFormat="1" ht="51" customHeight="1" x14ac:dyDescent="0.15">
      <c r="A783" s="43"/>
      <c r="B783" s="44"/>
      <c r="C783" s="80"/>
      <c r="D783" s="67"/>
      <c r="E783" s="220"/>
      <c r="F783" s="117"/>
      <c r="G783" s="46"/>
      <c r="H783" s="47"/>
      <c r="I783" s="48"/>
      <c r="J783" s="49"/>
      <c r="K783" s="49"/>
      <c r="L783" s="49"/>
      <c r="M783" s="49"/>
      <c r="N783" s="50"/>
      <c r="O783" s="51"/>
      <c r="P783" s="52"/>
      <c r="Q783" s="53"/>
      <c r="R783" s="53"/>
      <c r="S783" s="53"/>
      <c r="T783" s="53"/>
      <c r="U783" s="54"/>
      <c r="V783" s="55"/>
      <c r="W783" s="57"/>
      <c r="X783" s="57"/>
      <c r="Y783" s="57"/>
      <c r="Z783" s="57"/>
      <c r="AA783" s="57"/>
      <c r="AB783" s="551"/>
      <c r="AC783" s="536"/>
      <c r="AD783" s="488"/>
      <c r="AE783" s="59"/>
      <c r="AF783" s="59"/>
      <c r="AG783" s="263"/>
      <c r="AH783" s="60"/>
      <c r="AI783" s="55"/>
      <c r="AJ783" s="61"/>
      <c r="AK783" s="62"/>
      <c r="AL783" s="63"/>
      <c r="AM783" s="64"/>
      <c r="AN783" s="65"/>
      <c r="AO783" s="66"/>
    </row>
    <row r="784" spans="1:41" s="22" customFormat="1" ht="51" customHeight="1" x14ac:dyDescent="0.15">
      <c r="A784" s="43"/>
      <c r="B784" s="44"/>
      <c r="C784" s="80"/>
      <c r="D784" s="67"/>
      <c r="E784" s="220"/>
      <c r="F784" s="117"/>
      <c r="G784" s="46"/>
      <c r="H784" s="47"/>
      <c r="I784" s="48"/>
      <c r="J784" s="49"/>
      <c r="K784" s="49"/>
      <c r="L784" s="49"/>
      <c r="M784" s="49"/>
      <c r="N784" s="50"/>
      <c r="O784" s="51"/>
      <c r="P784" s="52"/>
      <c r="Q784" s="53"/>
      <c r="R784" s="53"/>
      <c r="S784" s="53"/>
      <c r="T784" s="53"/>
      <c r="U784" s="54"/>
      <c r="V784" s="55"/>
      <c r="W784" s="57"/>
      <c r="X784" s="57"/>
      <c r="Y784" s="57"/>
      <c r="Z784" s="57"/>
      <c r="AA784" s="57"/>
      <c r="AB784" s="551"/>
      <c r="AC784" s="536"/>
      <c r="AD784" s="488"/>
      <c r="AE784" s="59"/>
      <c r="AF784" s="59"/>
      <c r="AG784" s="263"/>
      <c r="AH784" s="60"/>
      <c r="AI784" s="55"/>
      <c r="AJ784" s="61"/>
      <c r="AK784" s="62"/>
      <c r="AL784" s="63"/>
      <c r="AM784" s="64"/>
      <c r="AN784" s="65"/>
      <c r="AO784" s="66"/>
    </row>
    <row r="785" spans="1:41" s="22" customFormat="1" ht="51" customHeight="1" x14ac:dyDescent="0.15">
      <c r="A785" s="43"/>
      <c r="B785" s="44"/>
      <c r="C785" s="80"/>
      <c r="D785" s="67"/>
      <c r="E785" s="220"/>
      <c r="F785" s="117"/>
      <c r="G785" s="46"/>
      <c r="H785" s="47"/>
      <c r="I785" s="48"/>
      <c r="J785" s="49"/>
      <c r="K785" s="49"/>
      <c r="L785" s="49"/>
      <c r="M785" s="49"/>
      <c r="N785" s="50"/>
      <c r="O785" s="51"/>
      <c r="P785" s="52"/>
      <c r="Q785" s="53"/>
      <c r="R785" s="53"/>
      <c r="S785" s="53"/>
      <c r="T785" s="53"/>
      <c r="U785" s="54"/>
      <c r="V785" s="55"/>
      <c r="W785" s="57"/>
      <c r="X785" s="57"/>
      <c r="Y785" s="57"/>
      <c r="Z785" s="57"/>
      <c r="AA785" s="57"/>
      <c r="AB785" s="551"/>
      <c r="AC785" s="536"/>
      <c r="AD785" s="488"/>
      <c r="AE785" s="59"/>
      <c r="AF785" s="59"/>
      <c r="AG785" s="263"/>
      <c r="AH785" s="60"/>
      <c r="AI785" s="55"/>
      <c r="AJ785" s="61"/>
      <c r="AK785" s="62"/>
      <c r="AL785" s="63"/>
      <c r="AM785" s="64"/>
      <c r="AN785" s="65"/>
      <c r="AO785" s="66"/>
    </row>
    <row r="786" spans="1:41" s="22" customFormat="1" ht="51" customHeight="1" x14ac:dyDescent="0.15">
      <c r="A786" s="43"/>
      <c r="B786" s="44"/>
      <c r="C786" s="80"/>
      <c r="D786" s="67"/>
      <c r="E786" s="220"/>
      <c r="F786" s="117"/>
      <c r="G786" s="46"/>
      <c r="H786" s="47"/>
      <c r="I786" s="48"/>
      <c r="J786" s="49"/>
      <c r="K786" s="49"/>
      <c r="L786" s="49"/>
      <c r="M786" s="49"/>
      <c r="N786" s="50"/>
      <c r="O786" s="51"/>
      <c r="P786" s="52"/>
      <c r="Q786" s="53"/>
      <c r="R786" s="53"/>
      <c r="S786" s="53"/>
      <c r="T786" s="53"/>
      <c r="U786" s="54"/>
      <c r="V786" s="55"/>
      <c r="W786" s="57"/>
      <c r="X786" s="57"/>
      <c r="Y786" s="57"/>
      <c r="Z786" s="57"/>
      <c r="AA786" s="57"/>
      <c r="AB786" s="551"/>
      <c r="AC786" s="536"/>
      <c r="AD786" s="488"/>
      <c r="AE786" s="59"/>
      <c r="AF786" s="59"/>
      <c r="AG786" s="263"/>
      <c r="AH786" s="60"/>
      <c r="AI786" s="55"/>
      <c r="AJ786" s="61"/>
      <c r="AK786" s="62"/>
      <c r="AL786" s="63"/>
      <c r="AM786" s="64"/>
      <c r="AN786" s="65"/>
      <c r="AO786" s="66"/>
    </row>
    <row r="787" spans="1:41" s="22" customFormat="1" ht="42" customHeight="1" x14ac:dyDescent="0.15">
      <c r="A787" s="43"/>
      <c r="B787" s="44"/>
      <c r="C787" s="80"/>
      <c r="D787" s="67"/>
      <c r="E787" s="220"/>
      <c r="F787" s="117"/>
      <c r="G787" s="46"/>
      <c r="H787" s="47"/>
      <c r="I787" s="48"/>
      <c r="J787" s="49"/>
      <c r="K787" s="49"/>
      <c r="L787" s="49"/>
      <c r="M787" s="49"/>
      <c r="N787" s="50"/>
      <c r="O787" s="51"/>
      <c r="P787" s="52"/>
      <c r="Q787" s="53"/>
      <c r="R787" s="53"/>
      <c r="S787" s="53"/>
      <c r="T787" s="53"/>
      <c r="U787" s="54"/>
      <c r="V787" s="55"/>
      <c r="W787" s="57"/>
      <c r="X787" s="57"/>
      <c r="Y787" s="57"/>
      <c r="Z787" s="57"/>
      <c r="AA787" s="57"/>
      <c r="AB787" s="551"/>
      <c r="AC787" s="536"/>
      <c r="AD787" s="488"/>
      <c r="AE787" s="59"/>
      <c r="AF787" s="59"/>
      <c r="AG787" s="263"/>
      <c r="AH787" s="60"/>
      <c r="AI787" s="55"/>
      <c r="AJ787" s="61"/>
      <c r="AK787" s="62"/>
      <c r="AL787" s="63"/>
      <c r="AM787" s="64"/>
      <c r="AN787" s="65"/>
      <c r="AO787" s="66"/>
    </row>
    <row r="788" spans="1:41" s="22" customFormat="1" ht="54" customHeight="1" x14ac:dyDescent="0.15">
      <c r="A788" s="43"/>
      <c r="B788" s="44"/>
      <c r="C788" s="80"/>
      <c r="D788" s="67"/>
      <c r="E788" s="220"/>
      <c r="F788" s="117"/>
      <c r="G788" s="46"/>
      <c r="H788" s="47"/>
      <c r="I788" s="48"/>
      <c r="J788" s="49"/>
      <c r="K788" s="49"/>
      <c r="L788" s="49"/>
      <c r="M788" s="49"/>
      <c r="N788" s="50"/>
      <c r="O788" s="51"/>
      <c r="P788" s="52"/>
      <c r="Q788" s="53"/>
      <c r="R788" s="53"/>
      <c r="S788" s="53"/>
      <c r="T788" s="53"/>
      <c r="U788" s="54"/>
      <c r="V788" s="55"/>
      <c r="W788" s="57"/>
      <c r="X788" s="57"/>
      <c r="Y788" s="57"/>
      <c r="Z788" s="57"/>
      <c r="AA788" s="57"/>
      <c r="AB788" s="551"/>
      <c r="AC788" s="536"/>
      <c r="AD788" s="488"/>
      <c r="AE788" s="59"/>
      <c r="AF788" s="59"/>
      <c r="AG788" s="263"/>
      <c r="AH788" s="60"/>
      <c r="AI788" s="55"/>
      <c r="AJ788" s="61"/>
      <c r="AK788" s="62"/>
      <c r="AL788" s="63"/>
      <c r="AM788" s="64"/>
      <c r="AN788" s="65"/>
      <c r="AO788" s="66"/>
    </row>
    <row r="789" spans="1:41" s="22" customFormat="1" ht="54" customHeight="1" x14ac:dyDescent="0.15">
      <c r="A789" s="43"/>
      <c r="B789" s="44"/>
      <c r="C789" s="80"/>
      <c r="D789" s="67"/>
      <c r="E789" s="220"/>
      <c r="F789" s="117"/>
      <c r="G789" s="46"/>
      <c r="H789" s="47"/>
      <c r="I789" s="48"/>
      <c r="J789" s="49"/>
      <c r="K789" s="49"/>
      <c r="L789" s="49"/>
      <c r="M789" s="49"/>
      <c r="N789" s="50"/>
      <c r="O789" s="51"/>
      <c r="P789" s="52"/>
      <c r="Q789" s="53"/>
      <c r="R789" s="53"/>
      <c r="S789" s="53"/>
      <c r="T789" s="53"/>
      <c r="U789" s="54"/>
      <c r="V789" s="55"/>
      <c r="W789" s="57"/>
      <c r="X789" s="57"/>
      <c r="Y789" s="57"/>
      <c r="Z789" s="57"/>
      <c r="AA789" s="57"/>
      <c r="AB789" s="551"/>
      <c r="AC789" s="536"/>
      <c r="AD789" s="488"/>
      <c r="AE789" s="59"/>
      <c r="AF789" s="59"/>
      <c r="AG789" s="263"/>
      <c r="AH789" s="60"/>
      <c r="AI789" s="55"/>
      <c r="AJ789" s="61"/>
      <c r="AK789" s="62"/>
      <c r="AL789" s="63"/>
      <c r="AM789" s="64"/>
      <c r="AN789" s="65"/>
      <c r="AO789" s="66"/>
    </row>
    <row r="790" spans="1:41" s="22" customFormat="1" ht="51" customHeight="1" x14ac:dyDescent="0.15">
      <c r="A790" s="43"/>
      <c r="B790" s="44"/>
      <c r="C790" s="80"/>
      <c r="D790" s="67"/>
      <c r="E790" s="220"/>
      <c r="F790" s="117"/>
      <c r="G790" s="46"/>
      <c r="H790" s="47"/>
      <c r="I790" s="48"/>
      <c r="J790" s="49"/>
      <c r="K790" s="49"/>
      <c r="L790" s="49"/>
      <c r="M790" s="49"/>
      <c r="N790" s="50"/>
      <c r="O790" s="51"/>
      <c r="P790" s="52"/>
      <c r="Q790" s="53"/>
      <c r="R790" s="53"/>
      <c r="S790" s="53"/>
      <c r="T790" s="53"/>
      <c r="U790" s="54"/>
      <c r="V790" s="55"/>
      <c r="W790" s="57"/>
      <c r="X790" s="57"/>
      <c r="Y790" s="57"/>
      <c r="Z790" s="57"/>
      <c r="AA790" s="57"/>
      <c r="AB790" s="551"/>
      <c r="AC790" s="536"/>
      <c r="AD790" s="488"/>
      <c r="AE790" s="59"/>
      <c r="AF790" s="59"/>
      <c r="AG790" s="263"/>
      <c r="AH790" s="60"/>
      <c r="AI790" s="55"/>
      <c r="AJ790" s="61"/>
      <c r="AK790" s="62"/>
      <c r="AL790" s="63"/>
      <c r="AM790" s="64"/>
      <c r="AN790" s="65"/>
      <c r="AO790" s="66"/>
    </row>
    <row r="791" spans="1:41" s="22" customFormat="1" ht="54" customHeight="1" x14ac:dyDescent="0.15">
      <c r="A791" s="43"/>
      <c r="B791" s="44"/>
      <c r="C791" s="80"/>
      <c r="D791" s="67"/>
      <c r="E791" s="220"/>
      <c r="F791" s="117"/>
      <c r="G791" s="46"/>
      <c r="H791" s="47"/>
      <c r="I791" s="48"/>
      <c r="J791" s="49"/>
      <c r="K791" s="49"/>
      <c r="L791" s="49"/>
      <c r="M791" s="49"/>
      <c r="N791" s="50"/>
      <c r="O791" s="51"/>
      <c r="P791" s="52"/>
      <c r="Q791" s="53"/>
      <c r="R791" s="53"/>
      <c r="S791" s="53"/>
      <c r="T791" s="53"/>
      <c r="U791" s="54"/>
      <c r="V791" s="55"/>
      <c r="W791" s="57"/>
      <c r="X791" s="57"/>
      <c r="Y791" s="57"/>
      <c r="Z791" s="57"/>
      <c r="AA791" s="57"/>
      <c r="AB791" s="551"/>
      <c r="AC791" s="536"/>
      <c r="AD791" s="488"/>
      <c r="AE791" s="59"/>
      <c r="AF791" s="59"/>
      <c r="AG791" s="263"/>
      <c r="AH791" s="60"/>
      <c r="AI791" s="55"/>
      <c r="AJ791" s="61"/>
      <c r="AK791" s="62"/>
      <c r="AL791" s="63"/>
      <c r="AM791" s="64"/>
      <c r="AN791" s="65"/>
      <c r="AO791" s="66"/>
    </row>
    <row r="792" spans="1:41" s="22" customFormat="1" ht="42" customHeight="1" x14ac:dyDescent="0.15">
      <c r="A792" s="43"/>
      <c r="B792" s="44"/>
      <c r="C792" s="80"/>
      <c r="D792" s="67"/>
      <c r="E792" s="220"/>
      <c r="F792" s="117"/>
      <c r="G792" s="46"/>
      <c r="H792" s="47"/>
      <c r="I792" s="48"/>
      <c r="J792" s="49"/>
      <c r="K792" s="49"/>
      <c r="L792" s="49"/>
      <c r="M792" s="49"/>
      <c r="N792" s="50"/>
      <c r="O792" s="51"/>
      <c r="P792" s="52"/>
      <c r="Q792" s="53"/>
      <c r="R792" s="53"/>
      <c r="S792" s="53"/>
      <c r="T792" s="53"/>
      <c r="U792" s="54"/>
      <c r="V792" s="55"/>
      <c r="W792" s="57"/>
      <c r="X792" s="57"/>
      <c r="Y792" s="57"/>
      <c r="Z792" s="57"/>
      <c r="AA792" s="57"/>
      <c r="AB792" s="551"/>
      <c r="AC792" s="536"/>
      <c r="AD792" s="488"/>
      <c r="AE792" s="59"/>
      <c r="AF792" s="59"/>
      <c r="AG792" s="263"/>
      <c r="AH792" s="60"/>
      <c r="AI792" s="55"/>
      <c r="AJ792" s="61"/>
      <c r="AK792" s="62"/>
      <c r="AL792" s="63"/>
      <c r="AM792" s="64"/>
      <c r="AN792" s="65"/>
      <c r="AO792" s="66"/>
    </row>
    <row r="793" spans="1:41" s="22" customFormat="1" ht="51" customHeight="1" x14ac:dyDescent="0.15">
      <c r="A793" s="43"/>
      <c r="B793" s="44"/>
      <c r="C793" s="80"/>
      <c r="D793" s="67"/>
      <c r="E793" s="220"/>
      <c r="F793" s="117"/>
      <c r="G793" s="46"/>
      <c r="H793" s="47"/>
      <c r="I793" s="48"/>
      <c r="J793" s="49"/>
      <c r="K793" s="49"/>
      <c r="L793" s="49"/>
      <c r="M793" s="49"/>
      <c r="N793" s="50"/>
      <c r="O793" s="51"/>
      <c r="P793" s="52"/>
      <c r="Q793" s="53"/>
      <c r="R793" s="53"/>
      <c r="S793" s="53"/>
      <c r="T793" s="53"/>
      <c r="U793" s="54"/>
      <c r="V793" s="55"/>
      <c r="W793" s="57"/>
      <c r="X793" s="57"/>
      <c r="Y793" s="57"/>
      <c r="Z793" s="57"/>
      <c r="AA793" s="57"/>
      <c r="AB793" s="551"/>
      <c r="AC793" s="536"/>
      <c r="AD793" s="488"/>
      <c r="AE793" s="59"/>
      <c r="AF793" s="59"/>
      <c r="AG793" s="263"/>
      <c r="AH793" s="60"/>
      <c r="AI793" s="55"/>
      <c r="AJ793" s="61"/>
      <c r="AK793" s="62"/>
      <c r="AL793" s="63"/>
      <c r="AM793" s="64"/>
      <c r="AN793" s="65"/>
      <c r="AO793" s="66"/>
    </row>
    <row r="794" spans="1:41" s="22" customFormat="1" ht="51" customHeight="1" x14ac:dyDescent="0.15">
      <c r="A794" s="43"/>
      <c r="B794" s="44"/>
      <c r="C794" s="80"/>
      <c r="D794" s="67"/>
      <c r="E794" s="220"/>
      <c r="F794" s="117"/>
      <c r="G794" s="46"/>
      <c r="H794" s="47"/>
      <c r="I794" s="48"/>
      <c r="J794" s="49"/>
      <c r="K794" s="49"/>
      <c r="L794" s="49"/>
      <c r="M794" s="49"/>
      <c r="N794" s="50"/>
      <c r="O794" s="51"/>
      <c r="P794" s="52"/>
      <c r="Q794" s="53"/>
      <c r="R794" s="53"/>
      <c r="S794" s="53"/>
      <c r="T794" s="53"/>
      <c r="U794" s="54"/>
      <c r="V794" s="55"/>
      <c r="W794" s="57"/>
      <c r="X794" s="57"/>
      <c r="Y794" s="57"/>
      <c r="Z794" s="57"/>
      <c r="AA794" s="57"/>
      <c r="AB794" s="551"/>
      <c r="AC794" s="536"/>
      <c r="AD794" s="488"/>
      <c r="AE794" s="59"/>
      <c r="AF794" s="59"/>
      <c r="AG794" s="263"/>
      <c r="AH794" s="60"/>
      <c r="AI794" s="55"/>
      <c r="AJ794" s="61"/>
      <c r="AK794" s="62"/>
      <c r="AL794" s="63"/>
      <c r="AM794" s="64"/>
      <c r="AN794" s="65"/>
      <c r="AO794" s="66"/>
    </row>
    <row r="795" spans="1:41" s="22" customFormat="1" ht="54" customHeight="1" x14ac:dyDescent="0.15">
      <c r="A795" s="43"/>
      <c r="B795" s="44"/>
      <c r="C795" s="80"/>
      <c r="D795" s="67"/>
      <c r="E795" s="220"/>
      <c r="F795" s="117"/>
      <c r="G795" s="46"/>
      <c r="H795" s="47"/>
      <c r="I795" s="48"/>
      <c r="J795" s="49"/>
      <c r="K795" s="49"/>
      <c r="L795" s="49"/>
      <c r="M795" s="49"/>
      <c r="N795" s="50"/>
      <c r="O795" s="51"/>
      <c r="P795" s="52"/>
      <c r="Q795" s="53"/>
      <c r="R795" s="53"/>
      <c r="S795" s="53"/>
      <c r="T795" s="53"/>
      <c r="U795" s="54"/>
      <c r="V795" s="55"/>
      <c r="W795" s="57"/>
      <c r="X795" s="57"/>
      <c r="Y795" s="57"/>
      <c r="Z795" s="57"/>
      <c r="AA795" s="57"/>
      <c r="AB795" s="551"/>
      <c r="AC795" s="536"/>
      <c r="AD795" s="488"/>
      <c r="AE795" s="59"/>
      <c r="AF795" s="59"/>
      <c r="AG795" s="263"/>
      <c r="AH795" s="60"/>
      <c r="AI795" s="55"/>
      <c r="AJ795" s="61"/>
      <c r="AK795" s="62"/>
      <c r="AL795" s="63"/>
      <c r="AM795" s="64"/>
      <c r="AN795" s="65"/>
      <c r="AO795" s="66"/>
    </row>
    <row r="796" spans="1:41" s="22" customFormat="1" ht="42" customHeight="1" x14ac:dyDescent="0.15">
      <c r="A796" s="43"/>
      <c r="B796" s="44"/>
      <c r="C796" s="80"/>
      <c r="D796" s="67"/>
      <c r="E796" s="220"/>
      <c r="F796" s="117"/>
      <c r="G796" s="46"/>
      <c r="H796" s="47"/>
      <c r="I796" s="48"/>
      <c r="J796" s="49"/>
      <c r="K796" s="49"/>
      <c r="L796" s="49"/>
      <c r="M796" s="49"/>
      <c r="N796" s="50"/>
      <c r="O796" s="51"/>
      <c r="P796" s="52"/>
      <c r="Q796" s="53"/>
      <c r="R796" s="53"/>
      <c r="S796" s="53"/>
      <c r="T796" s="53"/>
      <c r="U796" s="54"/>
      <c r="V796" s="55"/>
      <c r="W796" s="57"/>
      <c r="X796" s="57"/>
      <c r="Y796" s="57"/>
      <c r="Z796" s="57"/>
      <c r="AA796" s="57"/>
      <c r="AB796" s="551"/>
      <c r="AC796" s="536"/>
      <c r="AD796" s="488"/>
      <c r="AE796" s="59"/>
      <c r="AF796" s="59"/>
      <c r="AG796" s="263"/>
      <c r="AH796" s="60"/>
      <c r="AI796" s="55"/>
      <c r="AJ796" s="61"/>
      <c r="AK796" s="62"/>
      <c r="AL796" s="63"/>
      <c r="AM796" s="64"/>
      <c r="AN796" s="65"/>
      <c r="AO796" s="66"/>
    </row>
    <row r="797" spans="1:41" s="22" customFormat="1" ht="51" customHeight="1" x14ac:dyDescent="0.15">
      <c r="A797" s="43"/>
      <c r="B797" s="44"/>
      <c r="C797" s="80"/>
      <c r="D797" s="67"/>
      <c r="E797" s="220"/>
      <c r="F797" s="117"/>
      <c r="G797" s="46"/>
      <c r="H797" s="47"/>
      <c r="I797" s="48"/>
      <c r="J797" s="49"/>
      <c r="K797" s="49"/>
      <c r="L797" s="49"/>
      <c r="M797" s="49"/>
      <c r="N797" s="50"/>
      <c r="O797" s="51"/>
      <c r="P797" s="52"/>
      <c r="Q797" s="53"/>
      <c r="R797" s="53"/>
      <c r="S797" s="53"/>
      <c r="T797" s="53"/>
      <c r="U797" s="54"/>
      <c r="V797" s="55"/>
      <c r="W797" s="57"/>
      <c r="X797" s="57"/>
      <c r="Y797" s="57"/>
      <c r="Z797" s="57"/>
      <c r="AA797" s="57"/>
      <c r="AB797" s="551"/>
      <c r="AC797" s="536"/>
      <c r="AD797" s="488"/>
      <c r="AE797" s="59"/>
      <c r="AF797" s="59"/>
      <c r="AG797" s="263"/>
      <c r="AH797" s="60"/>
      <c r="AI797" s="55"/>
      <c r="AJ797" s="61"/>
      <c r="AK797" s="62"/>
      <c r="AL797" s="63"/>
      <c r="AM797" s="64"/>
      <c r="AN797" s="65"/>
      <c r="AO797" s="66"/>
    </row>
    <row r="798" spans="1:41" s="22" customFormat="1" ht="56.25" customHeight="1" x14ac:dyDescent="0.15">
      <c r="A798" s="43"/>
      <c r="B798" s="44"/>
      <c r="C798" s="80"/>
      <c r="D798" s="67"/>
      <c r="E798" s="220"/>
      <c r="F798" s="117"/>
      <c r="G798" s="46"/>
      <c r="H798" s="47"/>
      <c r="I798" s="48"/>
      <c r="J798" s="49"/>
      <c r="K798" s="49"/>
      <c r="L798" s="49"/>
      <c r="M798" s="49"/>
      <c r="N798" s="50"/>
      <c r="O798" s="51"/>
      <c r="P798" s="52"/>
      <c r="Q798" s="53"/>
      <c r="R798" s="53"/>
      <c r="S798" s="53"/>
      <c r="T798" s="53"/>
      <c r="U798" s="54"/>
      <c r="V798" s="55"/>
      <c r="W798" s="57"/>
      <c r="X798" s="57"/>
      <c r="Y798" s="57"/>
      <c r="Z798" s="57"/>
      <c r="AA798" s="57"/>
      <c r="AB798" s="551"/>
      <c r="AC798" s="536"/>
      <c r="AD798" s="488"/>
      <c r="AE798" s="59"/>
      <c r="AF798" s="59"/>
      <c r="AG798" s="263"/>
      <c r="AH798" s="60"/>
      <c r="AI798" s="55"/>
      <c r="AJ798" s="61"/>
      <c r="AK798" s="62"/>
      <c r="AL798" s="63"/>
      <c r="AM798" s="64"/>
      <c r="AN798" s="65"/>
      <c r="AO798" s="66"/>
    </row>
    <row r="799" spans="1:41" s="22" customFormat="1" ht="42" customHeight="1" x14ac:dyDescent="0.15">
      <c r="A799" s="43"/>
      <c r="B799" s="44"/>
      <c r="C799" s="80"/>
      <c r="D799" s="67"/>
      <c r="E799" s="220"/>
      <c r="F799" s="117"/>
      <c r="G799" s="46"/>
      <c r="H799" s="47"/>
      <c r="I799" s="48"/>
      <c r="J799" s="49"/>
      <c r="K799" s="49"/>
      <c r="L799" s="49"/>
      <c r="M799" s="49"/>
      <c r="N799" s="50"/>
      <c r="O799" s="51"/>
      <c r="P799" s="52"/>
      <c r="Q799" s="53"/>
      <c r="R799" s="53"/>
      <c r="S799" s="53"/>
      <c r="T799" s="53"/>
      <c r="U799" s="54"/>
      <c r="V799" s="55"/>
      <c r="W799" s="57"/>
      <c r="X799" s="57"/>
      <c r="Y799" s="57"/>
      <c r="Z799" s="57"/>
      <c r="AA799" s="57"/>
      <c r="AB799" s="551"/>
      <c r="AC799" s="536"/>
      <c r="AD799" s="488"/>
      <c r="AE799" s="59"/>
      <c r="AF799" s="59"/>
      <c r="AG799" s="263"/>
      <c r="AH799" s="60"/>
      <c r="AI799" s="55"/>
      <c r="AJ799" s="61"/>
      <c r="AK799" s="62"/>
      <c r="AL799" s="63"/>
      <c r="AM799" s="64"/>
      <c r="AN799" s="65"/>
      <c r="AO799" s="66"/>
    </row>
    <row r="800" spans="1:41" s="22" customFormat="1" ht="56.25" customHeight="1" x14ac:dyDescent="0.15">
      <c r="A800" s="43"/>
      <c r="B800" s="44"/>
      <c r="C800" s="80"/>
      <c r="D800" s="67"/>
      <c r="E800" s="220"/>
      <c r="F800" s="117"/>
      <c r="G800" s="46"/>
      <c r="H800" s="47"/>
      <c r="I800" s="48"/>
      <c r="J800" s="49"/>
      <c r="K800" s="49"/>
      <c r="L800" s="49"/>
      <c r="M800" s="49"/>
      <c r="N800" s="50"/>
      <c r="O800" s="51"/>
      <c r="P800" s="52"/>
      <c r="Q800" s="53"/>
      <c r="R800" s="53"/>
      <c r="S800" s="53"/>
      <c r="T800" s="53"/>
      <c r="U800" s="54"/>
      <c r="V800" s="55"/>
      <c r="W800" s="57"/>
      <c r="X800" s="57"/>
      <c r="Y800" s="57"/>
      <c r="Z800" s="57"/>
      <c r="AA800" s="57"/>
      <c r="AB800" s="551"/>
      <c r="AC800" s="536"/>
      <c r="AD800" s="488"/>
      <c r="AE800" s="59"/>
      <c r="AF800" s="59"/>
      <c r="AG800" s="263"/>
      <c r="AH800" s="60"/>
      <c r="AI800" s="55"/>
      <c r="AJ800" s="61"/>
      <c r="AK800" s="62"/>
      <c r="AL800" s="63"/>
      <c r="AM800" s="64"/>
      <c r="AN800" s="65"/>
      <c r="AO800" s="66"/>
    </row>
    <row r="801" spans="1:41" s="22" customFormat="1" ht="56.25" customHeight="1" x14ac:dyDescent="0.15">
      <c r="A801" s="43"/>
      <c r="B801" s="44"/>
      <c r="C801" s="80"/>
      <c r="D801" s="67"/>
      <c r="E801" s="220"/>
      <c r="F801" s="117"/>
      <c r="G801" s="46"/>
      <c r="H801" s="47"/>
      <c r="I801" s="48"/>
      <c r="J801" s="49"/>
      <c r="K801" s="49"/>
      <c r="L801" s="49"/>
      <c r="M801" s="49"/>
      <c r="N801" s="50"/>
      <c r="O801" s="51"/>
      <c r="P801" s="52"/>
      <c r="Q801" s="53"/>
      <c r="R801" s="53"/>
      <c r="S801" s="53"/>
      <c r="T801" s="53"/>
      <c r="U801" s="54"/>
      <c r="V801" s="55"/>
      <c r="W801" s="57"/>
      <c r="X801" s="57"/>
      <c r="Y801" s="57"/>
      <c r="Z801" s="57"/>
      <c r="AA801" s="57"/>
      <c r="AB801" s="551"/>
      <c r="AC801" s="536"/>
      <c r="AD801" s="488"/>
      <c r="AE801" s="59"/>
      <c r="AF801" s="59"/>
      <c r="AG801" s="263"/>
      <c r="AH801" s="60"/>
      <c r="AI801" s="55"/>
      <c r="AJ801" s="61"/>
      <c r="AK801" s="62"/>
      <c r="AL801" s="63"/>
      <c r="AM801" s="64"/>
      <c r="AN801" s="65"/>
      <c r="AO801" s="66"/>
    </row>
    <row r="802" spans="1:41" s="22" customFormat="1" ht="49.5" customHeight="1" x14ac:dyDescent="0.15">
      <c r="A802" s="43"/>
      <c r="B802" s="44"/>
      <c r="C802" s="80"/>
      <c r="D802" s="67"/>
      <c r="E802" s="220"/>
      <c r="F802" s="117"/>
      <c r="G802" s="46"/>
      <c r="H802" s="47"/>
      <c r="I802" s="48"/>
      <c r="J802" s="49"/>
      <c r="K802" s="49"/>
      <c r="L802" s="49"/>
      <c r="M802" s="49"/>
      <c r="N802" s="50"/>
      <c r="O802" s="51"/>
      <c r="P802" s="52"/>
      <c r="Q802" s="53"/>
      <c r="R802" s="53"/>
      <c r="S802" s="53"/>
      <c r="T802" s="53"/>
      <c r="U802" s="54"/>
      <c r="V802" s="55"/>
      <c r="W802" s="57"/>
      <c r="X802" s="57"/>
      <c r="Y802" s="57"/>
      <c r="Z802" s="57"/>
      <c r="AA802" s="57"/>
      <c r="AB802" s="551"/>
      <c r="AC802" s="536"/>
      <c r="AD802" s="488"/>
      <c r="AE802" s="59"/>
      <c r="AF802" s="59"/>
      <c r="AG802" s="263"/>
      <c r="AH802" s="60"/>
      <c r="AI802" s="55"/>
      <c r="AJ802" s="61"/>
      <c r="AK802" s="62"/>
      <c r="AL802" s="63"/>
      <c r="AM802" s="64"/>
      <c r="AN802" s="65"/>
      <c r="AO802" s="66"/>
    </row>
    <row r="803" spans="1:41" s="22" customFormat="1" ht="56.25" customHeight="1" x14ac:dyDescent="0.15">
      <c r="A803" s="43"/>
      <c r="B803" s="44"/>
      <c r="C803" s="80"/>
      <c r="D803" s="67"/>
      <c r="E803" s="220"/>
      <c r="F803" s="117"/>
      <c r="G803" s="46"/>
      <c r="H803" s="47"/>
      <c r="I803" s="48"/>
      <c r="J803" s="49"/>
      <c r="K803" s="49"/>
      <c r="L803" s="49"/>
      <c r="M803" s="49"/>
      <c r="N803" s="50"/>
      <c r="O803" s="51"/>
      <c r="P803" s="52"/>
      <c r="Q803" s="53"/>
      <c r="R803" s="53"/>
      <c r="S803" s="53"/>
      <c r="T803" s="53"/>
      <c r="U803" s="54"/>
      <c r="V803" s="55"/>
      <c r="W803" s="57"/>
      <c r="X803" s="57"/>
      <c r="Y803" s="57"/>
      <c r="Z803" s="57"/>
      <c r="AA803" s="57"/>
      <c r="AB803" s="551"/>
      <c r="AC803" s="536"/>
      <c r="AD803" s="488"/>
      <c r="AE803" s="59"/>
      <c r="AF803" s="59"/>
      <c r="AG803" s="263"/>
      <c r="AH803" s="60"/>
      <c r="AI803" s="55"/>
      <c r="AJ803" s="61"/>
      <c r="AK803" s="62"/>
      <c r="AL803" s="63"/>
      <c r="AM803" s="64"/>
      <c r="AN803" s="65"/>
      <c r="AO803" s="66"/>
    </row>
    <row r="804" spans="1:41" s="22" customFormat="1" ht="56.25" customHeight="1" x14ac:dyDescent="0.15">
      <c r="A804" s="43"/>
      <c r="B804" s="44"/>
      <c r="C804" s="80"/>
      <c r="D804" s="67"/>
      <c r="E804" s="220"/>
      <c r="F804" s="117"/>
      <c r="G804" s="46"/>
      <c r="H804" s="47"/>
      <c r="I804" s="48"/>
      <c r="J804" s="49"/>
      <c r="K804" s="49"/>
      <c r="L804" s="49"/>
      <c r="M804" s="49"/>
      <c r="N804" s="50"/>
      <c r="O804" s="51"/>
      <c r="P804" s="52"/>
      <c r="Q804" s="53"/>
      <c r="R804" s="53"/>
      <c r="S804" s="53"/>
      <c r="T804" s="53"/>
      <c r="U804" s="54"/>
      <c r="V804" s="55"/>
      <c r="W804" s="57"/>
      <c r="X804" s="57"/>
      <c r="Y804" s="57"/>
      <c r="Z804" s="57"/>
      <c r="AA804" s="57"/>
      <c r="AB804" s="551"/>
      <c r="AC804" s="536"/>
      <c r="AD804" s="488"/>
      <c r="AE804" s="59"/>
      <c r="AF804" s="59"/>
      <c r="AG804" s="263"/>
      <c r="AH804" s="60"/>
      <c r="AI804" s="55"/>
      <c r="AJ804" s="61"/>
      <c r="AK804" s="62"/>
      <c r="AL804" s="63"/>
      <c r="AM804" s="64"/>
      <c r="AN804" s="65"/>
      <c r="AO804" s="66"/>
    </row>
    <row r="805" spans="1:41" s="22" customFormat="1" ht="42" customHeight="1" x14ac:dyDescent="0.15">
      <c r="A805" s="43"/>
      <c r="B805" s="44"/>
      <c r="C805" s="80"/>
      <c r="D805" s="67"/>
      <c r="E805" s="220"/>
      <c r="F805" s="117"/>
      <c r="G805" s="46"/>
      <c r="H805" s="47"/>
      <c r="I805" s="48"/>
      <c r="J805" s="49"/>
      <c r="K805" s="49"/>
      <c r="L805" s="49"/>
      <c r="M805" s="49"/>
      <c r="N805" s="50"/>
      <c r="O805" s="51"/>
      <c r="P805" s="52"/>
      <c r="Q805" s="53"/>
      <c r="R805" s="53"/>
      <c r="S805" s="53"/>
      <c r="T805" s="53"/>
      <c r="U805" s="54"/>
      <c r="V805" s="55"/>
      <c r="W805" s="57"/>
      <c r="X805" s="57"/>
      <c r="Y805" s="57"/>
      <c r="Z805" s="57"/>
      <c r="AA805" s="57"/>
      <c r="AB805" s="551"/>
      <c r="AC805" s="536"/>
      <c r="AD805" s="488"/>
      <c r="AE805" s="59"/>
      <c r="AF805" s="59"/>
      <c r="AG805" s="263"/>
      <c r="AH805" s="60"/>
      <c r="AI805" s="55"/>
      <c r="AJ805" s="61"/>
      <c r="AK805" s="62"/>
      <c r="AL805" s="63"/>
      <c r="AM805" s="64"/>
      <c r="AN805" s="65"/>
      <c r="AO805" s="66"/>
    </row>
    <row r="806" spans="1:41" s="22" customFormat="1" ht="42" customHeight="1" x14ac:dyDescent="0.15">
      <c r="A806" s="43"/>
      <c r="B806" s="44"/>
      <c r="C806" s="80"/>
      <c r="D806" s="67"/>
      <c r="E806" s="220"/>
      <c r="F806" s="117"/>
      <c r="G806" s="46"/>
      <c r="H806" s="47"/>
      <c r="I806" s="48"/>
      <c r="J806" s="49"/>
      <c r="K806" s="49"/>
      <c r="L806" s="49"/>
      <c r="M806" s="49"/>
      <c r="N806" s="50"/>
      <c r="O806" s="51"/>
      <c r="P806" s="52"/>
      <c r="Q806" s="53"/>
      <c r="R806" s="53"/>
      <c r="S806" s="53"/>
      <c r="T806" s="53"/>
      <c r="U806" s="54"/>
      <c r="V806" s="55"/>
      <c r="W806" s="57"/>
      <c r="X806" s="57"/>
      <c r="Y806" s="57"/>
      <c r="Z806" s="57"/>
      <c r="AA806" s="57"/>
      <c r="AB806" s="551"/>
      <c r="AC806" s="536"/>
      <c r="AD806" s="488"/>
      <c r="AE806" s="59"/>
      <c r="AF806" s="59"/>
      <c r="AG806" s="263"/>
      <c r="AH806" s="60"/>
      <c r="AI806" s="55"/>
      <c r="AJ806" s="61"/>
      <c r="AK806" s="62"/>
      <c r="AL806" s="63"/>
      <c r="AM806" s="64"/>
      <c r="AN806" s="65"/>
      <c r="AO806" s="66"/>
    </row>
    <row r="807" spans="1:41" s="22" customFormat="1" ht="56.25" customHeight="1" x14ac:dyDescent="0.15">
      <c r="A807" s="43"/>
      <c r="B807" s="44"/>
      <c r="C807" s="80"/>
      <c r="D807" s="67"/>
      <c r="E807" s="220"/>
      <c r="F807" s="117"/>
      <c r="G807" s="46"/>
      <c r="H807" s="47"/>
      <c r="I807" s="48"/>
      <c r="J807" s="49"/>
      <c r="K807" s="49"/>
      <c r="L807" s="49"/>
      <c r="M807" s="49"/>
      <c r="N807" s="50"/>
      <c r="O807" s="51"/>
      <c r="P807" s="52"/>
      <c r="Q807" s="53"/>
      <c r="R807" s="53"/>
      <c r="S807" s="53"/>
      <c r="T807" s="53"/>
      <c r="U807" s="54"/>
      <c r="V807" s="55"/>
      <c r="W807" s="57"/>
      <c r="X807" s="57"/>
      <c r="Y807" s="57"/>
      <c r="Z807" s="57"/>
      <c r="AA807" s="57"/>
      <c r="AB807" s="551"/>
      <c r="AC807" s="536"/>
      <c r="AD807" s="488"/>
      <c r="AE807" s="59"/>
      <c r="AF807" s="59"/>
      <c r="AG807" s="263"/>
      <c r="AH807" s="60"/>
      <c r="AI807" s="55"/>
      <c r="AJ807" s="61"/>
      <c r="AK807" s="62"/>
      <c r="AL807" s="63"/>
      <c r="AM807" s="64"/>
      <c r="AN807" s="65"/>
      <c r="AO807" s="66"/>
    </row>
    <row r="808" spans="1:41" s="22" customFormat="1" ht="42" customHeight="1" x14ac:dyDescent="0.15">
      <c r="A808" s="43"/>
      <c r="B808" s="44"/>
      <c r="C808" s="80"/>
      <c r="D808" s="67"/>
      <c r="E808" s="220"/>
      <c r="F808" s="117"/>
      <c r="G808" s="46"/>
      <c r="H808" s="47"/>
      <c r="I808" s="48"/>
      <c r="J808" s="49"/>
      <c r="K808" s="49"/>
      <c r="L808" s="49"/>
      <c r="M808" s="49"/>
      <c r="N808" s="50"/>
      <c r="O808" s="51"/>
      <c r="P808" s="52"/>
      <c r="Q808" s="53"/>
      <c r="R808" s="53"/>
      <c r="S808" s="53"/>
      <c r="T808" s="53"/>
      <c r="U808" s="54"/>
      <c r="V808" s="55"/>
      <c r="W808" s="57"/>
      <c r="X808" s="57"/>
      <c r="Y808" s="57"/>
      <c r="Z808" s="57"/>
      <c r="AA808" s="57"/>
      <c r="AB808" s="551"/>
      <c r="AC808" s="536"/>
      <c r="AD808" s="488"/>
      <c r="AE808" s="59"/>
      <c r="AF808" s="59"/>
      <c r="AG808" s="263"/>
      <c r="AH808" s="60"/>
      <c r="AI808" s="55"/>
      <c r="AJ808" s="61"/>
      <c r="AK808" s="62"/>
      <c r="AL808" s="63"/>
      <c r="AM808" s="64"/>
      <c r="AN808" s="65"/>
      <c r="AO808" s="66"/>
    </row>
    <row r="809" spans="1:41" s="22" customFormat="1" ht="54" customHeight="1" x14ac:dyDescent="0.15">
      <c r="A809" s="43"/>
      <c r="B809" s="44"/>
      <c r="C809" s="80"/>
      <c r="D809" s="67"/>
      <c r="E809" s="220"/>
      <c r="F809" s="117"/>
      <c r="G809" s="46"/>
      <c r="H809" s="47"/>
      <c r="I809" s="48"/>
      <c r="J809" s="49"/>
      <c r="K809" s="49"/>
      <c r="L809" s="49"/>
      <c r="M809" s="49"/>
      <c r="N809" s="50"/>
      <c r="O809" s="51"/>
      <c r="P809" s="52"/>
      <c r="Q809" s="53"/>
      <c r="R809" s="53"/>
      <c r="S809" s="53"/>
      <c r="T809" s="53"/>
      <c r="U809" s="54"/>
      <c r="V809" s="55"/>
      <c r="W809" s="57"/>
      <c r="X809" s="57"/>
      <c r="Y809" s="57"/>
      <c r="Z809" s="57"/>
      <c r="AA809" s="57"/>
      <c r="AB809" s="551"/>
      <c r="AC809" s="536"/>
      <c r="AD809" s="488"/>
      <c r="AE809" s="59"/>
      <c r="AF809" s="59"/>
      <c r="AG809" s="263"/>
      <c r="AH809" s="60"/>
      <c r="AI809" s="55"/>
      <c r="AJ809" s="61"/>
      <c r="AK809" s="62"/>
      <c r="AL809" s="63"/>
      <c r="AM809" s="64"/>
      <c r="AN809" s="65"/>
      <c r="AO809" s="66"/>
    </row>
    <row r="810" spans="1:41" s="22" customFormat="1" ht="51" customHeight="1" x14ac:dyDescent="0.15">
      <c r="A810" s="43"/>
      <c r="B810" s="44"/>
      <c r="C810" s="80"/>
      <c r="D810" s="67"/>
      <c r="E810" s="220"/>
      <c r="F810" s="117"/>
      <c r="G810" s="46"/>
      <c r="H810" s="47"/>
      <c r="I810" s="48"/>
      <c r="J810" s="49"/>
      <c r="K810" s="49"/>
      <c r="L810" s="49"/>
      <c r="M810" s="49"/>
      <c r="N810" s="50"/>
      <c r="O810" s="51"/>
      <c r="P810" s="52"/>
      <c r="Q810" s="53"/>
      <c r="R810" s="53"/>
      <c r="S810" s="53"/>
      <c r="T810" s="53"/>
      <c r="U810" s="54"/>
      <c r="V810" s="55"/>
      <c r="W810" s="57"/>
      <c r="X810" s="57"/>
      <c r="Y810" s="57"/>
      <c r="Z810" s="57"/>
      <c r="AA810" s="57"/>
      <c r="AB810" s="551"/>
      <c r="AC810" s="536"/>
      <c r="AD810" s="488"/>
      <c r="AE810" s="59"/>
      <c r="AF810" s="59"/>
      <c r="AG810" s="263"/>
      <c r="AH810" s="60"/>
      <c r="AI810" s="55"/>
      <c r="AJ810" s="61"/>
      <c r="AK810" s="62"/>
      <c r="AL810" s="63"/>
      <c r="AM810" s="64"/>
      <c r="AN810" s="65"/>
      <c r="AO810" s="66"/>
    </row>
    <row r="811" spans="1:41" s="22" customFormat="1" ht="54" customHeight="1" x14ac:dyDescent="0.15">
      <c r="A811" s="43"/>
      <c r="B811" s="44"/>
      <c r="C811" s="80"/>
      <c r="D811" s="67"/>
      <c r="E811" s="220"/>
      <c r="F811" s="117"/>
      <c r="G811" s="46"/>
      <c r="H811" s="47"/>
      <c r="I811" s="48"/>
      <c r="J811" s="49"/>
      <c r="K811" s="49"/>
      <c r="L811" s="49"/>
      <c r="M811" s="49"/>
      <c r="N811" s="50"/>
      <c r="O811" s="51"/>
      <c r="P811" s="52"/>
      <c r="Q811" s="53"/>
      <c r="R811" s="53"/>
      <c r="S811" s="53"/>
      <c r="T811" s="53"/>
      <c r="U811" s="54"/>
      <c r="V811" s="55"/>
      <c r="W811" s="57"/>
      <c r="X811" s="57"/>
      <c r="Y811" s="57"/>
      <c r="Z811" s="57"/>
      <c r="AA811" s="57"/>
      <c r="AB811" s="551"/>
      <c r="AC811" s="536"/>
      <c r="AD811" s="488"/>
      <c r="AE811" s="59"/>
      <c r="AF811" s="59"/>
      <c r="AG811" s="263"/>
      <c r="AH811" s="60"/>
      <c r="AI811" s="55"/>
      <c r="AJ811" s="61"/>
      <c r="AK811" s="62"/>
      <c r="AL811" s="63"/>
      <c r="AM811" s="64"/>
      <c r="AN811" s="65"/>
      <c r="AO811" s="66"/>
    </row>
    <row r="812" spans="1:41" s="22" customFormat="1" ht="42" customHeight="1" x14ac:dyDescent="0.15">
      <c r="A812" s="43"/>
      <c r="B812" s="44"/>
      <c r="C812" s="80"/>
      <c r="D812" s="67"/>
      <c r="E812" s="220"/>
      <c r="F812" s="117"/>
      <c r="G812" s="46"/>
      <c r="H812" s="47"/>
      <c r="I812" s="48"/>
      <c r="J812" s="49"/>
      <c r="K812" s="49"/>
      <c r="L812" s="49"/>
      <c r="M812" s="49"/>
      <c r="N812" s="50"/>
      <c r="O812" s="51"/>
      <c r="P812" s="52"/>
      <c r="Q812" s="53"/>
      <c r="R812" s="53"/>
      <c r="S812" s="53"/>
      <c r="T812" s="53"/>
      <c r="U812" s="54"/>
      <c r="V812" s="55"/>
      <c r="W812" s="57"/>
      <c r="X812" s="57"/>
      <c r="Y812" s="57"/>
      <c r="Z812" s="57"/>
      <c r="AA812" s="57"/>
      <c r="AB812" s="551"/>
      <c r="AC812" s="536"/>
      <c r="AD812" s="488"/>
      <c r="AE812" s="59"/>
      <c r="AF812" s="59"/>
      <c r="AG812" s="263"/>
      <c r="AH812" s="60"/>
      <c r="AI812" s="55"/>
      <c r="AJ812" s="61"/>
      <c r="AK812" s="62"/>
      <c r="AL812" s="63"/>
      <c r="AM812" s="64"/>
      <c r="AN812" s="65"/>
      <c r="AO812" s="66"/>
    </row>
    <row r="813" spans="1:41" s="22" customFormat="1" ht="51" customHeight="1" x14ac:dyDescent="0.15">
      <c r="A813" s="43"/>
      <c r="B813" s="44"/>
      <c r="C813" s="80"/>
      <c r="D813" s="67"/>
      <c r="E813" s="220"/>
      <c r="F813" s="117"/>
      <c r="G813" s="46"/>
      <c r="H813" s="47"/>
      <c r="I813" s="48"/>
      <c r="J813" s="49"/>
      <c r="K813" s="49"/>
      <c r="L813" s="49"/>
      <c r="M813" s="49"/>
      <c r="N813" s="50"/>
      <c r="O813" s="51"/>
      <c r="P813" s="52"/>
      <c r="Q813" s="53"/>
      <c r="R813" s="53"/>
      <c r="S813" s="53"/>
      <c r="T813" s="53"/>
      <c r="U813" s="54"/>
      <c r="V813" s="55"/>
      <c r="W813" s="57"/>
      <c r="X813" s="57"/>
      <c r="Y813" s="57"/>
      <c r="Z813" s="57"/>
      <c r="AA813" s="57"/>
      <c r="AB813" s="551"/>
      <c r="AC813" s="536"/>
      <c r="AD813" s="488"/>
      <c r="AE813" s="59"/>
      <c r="AF813" s="59"/>
      <c r="AG813" s="263"/>
      <c r="AH813" s="60"/>
      <c r="AI813" s="55"/>
      <c r="AJ813" s="61"/>
      <c r="AK813" s="62"/>
      <c r="AL813" s="63"/>
      <c r="AM813" s="64"/>
      <c r="AN813" s="65"/>
      <c r="AO813" s="66"/>
    </row>
    <row r="814" spans="1:41" s="22" customFormat="1" ht="42" customHeight="1" x14ac:dyDescent="0.15">
      <c r="A814" s="43"/>
      <c r="B814" s="44"/>
      <c r="C814" s="80"/>
      <c r="D814" s="67"/>
      <c r="E814" s="220"/>
      <c r="F814" s="117"/>
      <c r="G814" s="46"/>
      <c r="H814" s="47"/>
      <c r="I814" s="48"/>
      <c r="J814" s="49"/>
      <c r="K814" s="49"/>
      <c r="L814" s="49"/>
      <c r="M814" s="49"/>
      <c r="N814" s="50"/>
      <c r="O814" s="51"/>
      <c r="P814" s="52"/>
      <c r="Q814" s="53"/>
      <c r="R814" s="53"/>
      <c r="S814" s="53"/>
      <c r="T814" s="53"/>
      <c r="U814" s="54"/>
      <c r="V814" s="55"/>
      <c r="W814" s="57"/>
      <c r="X814" s="57"/>
      <c r="Y814" s="57"/>
      <c r="Z814" s="57"/>
      <c r="AA814" s="57"/>
      <c r="AB814" s="551"/>
      <c r="AC814" s="536"/>
      <c r="AD814" s="488"/>
      <c r="AE814" s="59"/>
      <c r="AF814" s="59"/>
      <c r="AG814" s="263"/>
      <c r="AH814" s="60"/>
      <c r="AI814" s="55"/>
      <c r="AJ814" s="61"/>
      <c r="AK814" s="62"/>
      <c r="AL814" s="63"/>
      <c r="AM814" s="64"/>
      <c r="AN814" s="65"/>
      <c r="AO814" s="66"/>
    </row>
    <row r="815" spans="1:41" s="22" customFormat="1" ht="42" customHeight="1" x14ac:dyDescent="0.15">
      <c r="A815" s="43"/>
      <c r="B815" s="44"/>
      <c r="C815" s="80"/>
      <c r="D815" s="67"/>
      <c r="E815" s="220"/>
      <c r="F815" s="117"/>
      <c r="G815" s="46"/>
      <c r="H815" s="47"/>
      <c r="I815" s="48"/>
      <c r="J815" s="49"/>
      <c r="K815" s="49"/>
      <c r="L815" s="49"/>
      <c r="M815" s="49"/>
      <c r="N815" s="50"/>
      <c r="O815" s="51"/>
      <c r="P815" s="52"/>
      <c r="Q815" s="53"/>
      <c r="R815" s="53"/>
      <c r="S815" s="53"/>
      <c r="T815" s="53"/>
      <c r="U815" s="54"/>
      <c r="V815" s="55"/>
      <c r="W815" s="57"/>
      <c r="X815" s="57"/>
      <c r="Y815" s="57"/>
      <c r="Z815" s="57"/>
      <c r="AA815" s="57"/>
      <c r="AB815" s="551"/>
      <c r="AC815" s="536"/>
      <c r="AD815" s="488"/>
      <c r="AE815" s="59"/>
      <c r="AF815" s="59"/>
      <c r="AG815" s="263"/>
      <c r="AH815" s="60"/>
      <c r="AI815" s="55"/>
      <c r="AJ815" s="61"/>
      <c r="AK815" s="62"/>
      <c r="AL815" s="63"/>
      <c r="AM815" s="64"/>
      <c r="AN815" s="65"/>
      <c r="AO815" s="66"/>
    </row>
    <row r="816" spans="1:41" s="22" customFormat="1" ht="42" customHeight="1" x14ac:dyDescent="0.15">
      <c r="A816" s="43"/>
      <c r="B816" s="44"/>
      <c r="C816" s="80"/>
      <c r="D816" s="67"/>
      <c r="E816" s="220"/>
      <c r="F816" s="117"/>
      <c r="G816" s="46"/>
      <c r="H816" s="47"/>
      <c r="I816" s="48"/>
      <c r="J816" s="49"/>
      <c r="K816" s="49"/>
      <c r="L816" s="49"/>
      <c r="M816" s="49"/>
      <c r="N816" s="50"/>
      <c r="O816" s="51"/>
      <c r="P816" s="52"/>
      <c r="Q816" s="53"/>
      <c r="R816" s="53"/>
      <c r="S816" s="53"/>
      <c r="T816" s="53"/>
      <c r="U816" s="54"/>
      <c r="V816" s="55"/>
      <c r="W816" s="57"/>
      <c r="X816" s="57"/>
      <c r="Y816" s="57"/>
      <c r="Z816" s="57"/>
      <c r="AA816" s="57"/>
      <c r="AB816" s="551"/>
      <c r="AC816" s="536"/>
      <c r="AD816" s="488"/>
      <c r="AE816" s="59"/>
      <c r="AF816" s="59"/>
      <c r="AG816" s="263"/>
      <c r="AH816" s="60"/>
      <c r="AI816" s="55"/>
      <c r="AJ816" s="61"/>
      <c r="AK816" s="62"/>
      <c r="AL816" s="63"/>
      <c r="AM816" s="64"/>
      <c r="AN816" s="65"/>
      <c r="AO816" s="66"/>
    </row>
    <row r="817" spans="1:41" s="22" customFormat="1" ht="54" customHeight="1" x14ac:dyDescent="0.15">
      <c r="A817" s="43"/>
      <c r="B817" s="44"/>
      <c r="C817" s="80"/>
      <c r="D817" s="67"/>
      <c r="E817" s="220"/>
      <c r="F817" s="117"/>
      <c r="G817" s="46"/>
      <c r="H817" s="47"/>
      <c r="I817" s="48"/>
      <c r="J817" s="49"/>
      <c r="K817" s="49"/>
      <c r="L817" s="49"/>
      <c r="M817" s="49"/>
      <c r="N817" s="50"/>
      <c r="O817" s="51"/>
      <c r="P817" s="52"/>
      <c r="Q817" s="53"/>
      <c r="R817" s="53"/>
      <c r="S817" s="53"/>
      <c r="T817" s="53"/>
      <c r="U817" s="54"/>
      <c r="V817" s="55"/>
      <c r="W817" s="57"/>
      <c r="X817" s="57"/>
      <c r="Y817" s="57"/>
      <c r="Z817" s="57"/>
      <c r="AA817" s="57"/>
      <c r="AB817" s="551"/>
      <c r="AC817" s="536"/>
      <c r="AD817" s="488"/>
      <c r="AE817" s="59"/>
      <c r="AF817" s="59"/>
      <c r="AG817" s="263"/>
      <c r="AH817" s="60"/>
      <c r="AI817" s="55"/>
      <c r="AJ817" s="61"/>
      <c r="AK817" s="62"/>
      <c r="AL817" s="63"/>
      <c r="AM817" s="64"/>
      <c r="AN817" s="65"/>
      <c r="AO817" s="66"/>
    </row>
    <row r="818" spans="1:41" s="22" customFormat="1" ht="54" customHeight="1" x14ac:dyDescent="0.15">
      <c r="A818" s="43"/>
      <c r="B818" s="44"/>
      <c r="C818" s="80"/>
      <c r="D818" s="67"/>
      <c r="E818" s="220"/>
      <c r="F818" s="117"/>
      <c r="G818" s="46"/>
      <c r="H818" s="47"/>
      <c r="I818" s="48"/>
      <c r="J818" s="49"/>
      <c r="K818" s="49"/>
      <c r="L818" s="49"/>
      <c r="M818" s="49"/>
      <c r="N818" s="50"/>
      <c r="O818" s="51"/>
      <c r="P818" s="52"/>
      <c r="Q818" s="53"/>
      <c r="R818" s="53"/>
      <c r="S818" s="53"/>
      <c r="T818" s="53"/>
      <c r="U818" s="54"/>
      <c r="V818" s="55"/>
      <c r="W818" s="57"/>
      <c r="X818" s="57"/>
      <c r="Y818" s="57"/>
      <c r="Z818" s="57"/>
      <c r="AA818" s="57"/>
      <c r="AB818" s="551"/>
      <c r="AC818" s="536"/>
      <c r="AD818" s="488"/>
      <c r="AE818" s="59"/>
      <c r="AF818" s="59"/>
      <c r="AG818" s="263"/>
      <c r="AH818" s="60"/>
      <c r="AI818" s="55"/>
      <c r="AJ818" s="61"/>
      <c r="AK818" s="62"/>
      <c r="AL818" s="63"/>
      <c r="AM818" s="64"/>
      <c r="AN818" s="65"/>
      <c r="AO818" s="66"/>
    </row>
    <row r="819" spans="1:41" s="22" customFormat="1" ht="51" customHeight="1" x14ac:dyDescent="0.15">
      <c r="A819" s="43"/>
      <c r="B819" s="44"/>
      <c r="C819" s="80"/>
      <c r="D819" s="67"/>
      <c r="E819" s="220"/>
      <c r="F819" s="117"/>
      <c r="G819" s="46"/>
      <c r="H819" s="47"/>
      <c r="I819" s="48"/>
      <c r="J819" s="49"/>
      <c r="K819" s="49"/>
      <c r="L819" s="49"/>
      <c r="M819" s="49"/>
      <c r="N819" s="50"/>
      <c r="O819" s="51"/>
      <c r="P819" s="52"/>
      <c r="Q819" s="53"/>
      <c r="R819" s="53"/>
      <c r="S819" s="53"/>
      <c r="T819" s="53"/>
      <c r="U819" s="54"/>
      <c r="V819" s="55"/>
      <c r="W819" s="57"/>
      <c r="X819" s="57"/>
      <c r="Y819" s="57"/>
      <c r="Z819" s="57"/>
      <c r="AA819" s="57"/>
      <c r="AB819" s="551"/>
      <c r="AC819" s="536"/>
      <c r="AD819" s="488"/>
      <c r="AE819" s="59"/>
      <c r="AF819" s="59"/>
      <c r="AG819" s="263"/>
      <c r="AH819" s="60"/>
      <c r="AI819" s="55"/>
      <c r="AJ819" s="61"/>
      <c r="AK819" s="62"/>
      <c r="AL819" s="63"/>
      <c r="AM819" s="64"/>
      <c r="AN819" s="65"/>
      <c r="AO819" s="66"/>
    </row>
    <row r="820" spans="1:41" s="22" customFormat="1" ht="51" customHeight="1" x14ac:dyDescent="0.15">
      <c r="A820" s="43"/>
      <c r="B820" s="44"/>
      <c r="C820" s="80"/>
      <c r="D820" s="67"/>
      <c r="E820" s="220"/>
      <c r="F820" s="117"/>
      <c r="G820" s="46"/>
      <c r="H820" s="47"/>
      <c r="I820" s="48"/>
      <c r="J820" s="49"/>
      <c r="K820" s="49"/>
      <c r="L820" s="49"/>
      <c r="M820" s="49"/>
      <c r="N820" s="50"/>
      <c r="O820" s="51"/>
      <c r="P820" s="52"/>
      <c r="Q820" s="53"/>
      <c r="R820" s="53"/>
      <c r="S820" s="53"/>
      <c r="T820" s="53"/>
      <c r="U820" s="54"/>
      <c r="V820" s="55"/>
      <c r="W820" s="57"/>
      <c r="X820" s="57"/>
      <c r="Y820" s="57"/>
      <c r="Z820" s="57"/>
      <c r="AA820" s="57"/>
      <c r="AB820" s="551"/>
      <c r="AC820" s="536"/>
      <c r="AD820" s="488"/>
      <c r="AE820" s="59"/>
      <c r="AF820" s="59"/>
      <c r="AG820" s="263"/>
      <c r="AH820" s="60"/>
      <c r="AI820" s="55"/>
      <c r="AJ820" s="61"/>
      <c r="AK820" s="62"/>
      <c r="AL820" s="63"/>
      <c r="AM820" s="64"/>
      <c r="AN820" s="65"/>
      <c r="AO820" s="66"/>
    </row>
    <row r="821" spans="1:41" s="22" customFormat="1" ht="54" customHeight="1" x14ac:dyDescent="0.15">
      <c r="A821" s="43"/>
      <c r="B821" s="44"/>
      <c r="C821" s="80"/>
      <c r="D821" s="67"/>
      <c r="E821" s="220"/>
      <c r="F821" s="117"/>
      <c r="G821" s="46"/>
      <c r="H821" s="47"/>
      <c r="I821" s="48"/>
      <c r="J821" s="49"/>
      <c r="K821" s="49"/>
      <c r="L821" s="49"/>
      <c r="M821" s="49"/>
      <c r="N821" s="50"/>
      <c r="O821" s="51"/>
      <c r="P821" s="52"/>
      <c r="Q821" s="53"/>
      <c r="R821" s="53"/>
      <c r="S821" s="53"/>
      <c r="T821" s="53"/>
      <c r="U821" s="54"/>
      <c r="V821" s="55"/>
      <c r="W821" s="57"/>
      <c r="X821" s="57"/>
      <c r="Y821" s="57"/>
      <c r="Z821" s="57"/>
      <c r="AA821" s="57"/>
      <c r="AB821" s="551"/>
      <c r="AC821" s="536"/>
      <c r="AD821" s="488"/>
      <c r="AE821" s="59"/>
      <c r="AF821" s="59"/>
      <c r="AG821" s="263"/>
      <c r="AH821" s="60"/>
      <c r="AI821" s="55"/>
      <c r="AJ821" s="61"/>
      <c r="AK821" s="62"/>
      <c r="AL821" s="63"/>
      <c r="AM821" s="64"/>
      <c r="AN821" s="65"/>
      <c r="AO821" s="66"/>
    </row>
    <row r="822" spans="1:41" s="22" customFormat="1" ht="49.5" customHeight="1" x14ac:dyDescent="0.15">
      <c r="A822" s="43"/>
      <c r="B822" s="44"/>
      <c r="C822" s="80"/>
      <c r="D822" s="67"/>
      <c r="E822" s="220"/>
      <c r="F822" s="117"/>
      <c r="G822" s="46"/>
      <c r="H822" s="47"/>
      <c r="I822" s="48"/>
      <c r="J822" s="49"/>
      <c r="K822" s="49"/>
      <c r="L822" s="49"/>
      <c r="M822" s="49"/>
      <c r="N822" s="50"/>
      <c r="O822" s="51"/>
      <c r="P822" s="52"/>
      <c r="Q822" s="53"/>
      <c r="R822" s="53"/>
      <c r="S822" s="53"/>
      <c r="T822" s="53"/>
      <c r="U822" s="54"/>
      <c r="V822" s="55"/>
      <c r="W822" s="57"/>
      <c r="X822" s="57"/>
      <c r="Y822" s="57"/>
      <c r="Z822" s="57"/>
      <c r="AA822" s="57"/>
      <c r="AB822" s="551"/>
      <c r="AC822" s="536"/>
      <c r="AD822" s="488"/>
      <c r="AE822" s="59"/>
      <c r="AF822" s="59"/>
      <c r="AG822" s="263"/>
      <c r="AH822" s="60"/>
      <c r="AI822" s="55"/>
      <c r="AJ822" s="61"/>
      <c r="AK822" s="62"/>
      <c r="AL822" s="63"/>
      <c r="AM822" s="64"/>
      <c r="AN822" s="65"/>
      <c r="AO822" s="66"/>
    </row>
    <row r="823" spans="1:41" s="22" customFormat="1" ht="54" customHeight="1" x14ac:dyDescent="0.15">
      <c r="A823" s="43"/>
      <c r="B823" s="44"/>
      <c r="C823" s="80"/>
      <c r="D823" s="67"/>
      <c r="E823" s="220"/>
      <c r="F823" s="117"/>
      <c r="G823" s="46"/>
      <c r="H823" s="47"/>
      <c r="I823" s="48"/>
      <c r="J823" s="49"/>
      <c r="K823" s="49"/>
      <c r="L823" s="49"/>
      <c r="M823" s="49"/>
      <c r="N823" s="50"/>
      <c r="O823" s="51"/>
      <c r="P823" s="52"/>
      <c r="Q823" s="53"/>
      <c r="R823" s="53"/>
      <c r="S823" s="53"/>
      <c r="T823" s="53"/>
      <c r="U823" s="54"/>
      <c r="V823" s="55"/>
      <c r="W823" s="57"/>
      <c r="X823" s="57"/>
      <c r="Y823" s="57"/>
      <c r="Z823" s="57"/>
      <c r="AA823" s="57"/>
      <c r="AB823" s="551"/>
      <c r="AC823" s="536"/>
      <c r="AD823" s="488"/>
      <c r="AE823" s="59"/>
      <c r="AF823" s="59"/>
      <c r="AG823" s="263"/>
      <c r="AH823" s="60"/>
      <c r="AI823" s="55"/>
      <c r="AJ823" s="61"/>
      <c r="AK823" s="62"/>
      <c r="AL823" s="63"/>
      <c r="AM823" s="64"/>
      <c r="AN823" s="65"/>
      <c r="AO823" s="66"/>
    </row>
    <row r="824" spans="1:41" s="22" customFormat="1" ht="42" customHeight="1" x14ac:dyDescent="0.15">
      <c r="A824" s="43"/>
      <c r="B824" s="44"/>
      <c r="C824" s="80"/>
      <c r="D824" s="67"/>
      <c r="E824" s="220"/>
      <c r="F824" s="117"/>
      <c r="G824" s="46"/>
      <c r="H824" s="47"/>
      <c r="I824" s="48"/>
      <c r="J824" s="49"/>
      <c r="K824" s="49"/>
      <c r="L824" s="49"/>
      <c r="M824" s="49"/>
      <c r="N824" s="50"/>
      <c r="O824" s="51"/>
      <c r="P824" s="52"/>
      <c r="Q824" s="53"/>
      <c r="R824" s="53"/>
      <c r="S824" s="53"/>
      <c r="T824" s="53"/>
      <c r="U824" s="54"/>
      <c r="V824" s="55"/>
      <c r="W824" s="57"/>
      <c r="X824" s="57"/>
      <c r="Y824" s="57"/>
      <c r="Z824" s="57"/>
      <c r="AA824" s="57"/>
      <c r="AB824" s="551"/>
      <c r="AC824" s="536"/>
      <c r="AD824" s="488"/>
      <c r="AE824" s="59"/>
      <c r="AF824" s="59"/>
      <c r="AG824" s="263"/>
      <c r="AH824" s="60"/>
      <c r="AI824" s="55"/>
      <c r="AJ824" s="61"/>
      <c r="AK824" s="62"/>
      <c r="AL824" s="63"/>
      <c r="AM824" s="64"/>
      <c r="AN824" s="65"/>
      <c r="AO824" s="66"/>
    </row>
    <row r="825" spans="1:41" s="22" customFormat="1" ht="54" customHeight="1" x14ac:dyDescent="0.15">
      <c r="A825" s="43"/>
      <c r="B825" s="44"/>
      <c r="C825" s="80"/>
      <c r="D825" s="67"/>
      <c r="E825" s="220"/>
      <c r="F825" s="117"/>
      <c r="G825" s="46"/>
      <c r="H825" s="47"/>
      <c r="I825" s="48"/>
      <c r="J825" s="49"/>
      <c r="K825" s="49"/>
      <c r="L825" s="49"/>
      <c r="M825" s="49"/>
      <c r="N825" s="50"/>
      <c r="O825" s="51"/>
      <c r="P825" s="52"/>
      <c r="Q825" s="53"/>
      <c r="R825" s="53"/>
      <c r="S825" s="53"/>
      <c r="T825" s="53"/>
      <c r="U825" s="54"/>
      <c r="V825" s="55"/>
      <c r="W825" s="57"/>
      <c r="X825" s="57"/>
      <c r="Y825" s="57"/>
      <c r="Z825" s="57"/>
      <c r="AA825" s="57"/>
      <c r="AB825" s="551"/>
      <c r="AC825" s="536"/>
      <c r="AD825" s="488"/>
      <c r="AE825" s="59"/>
      <c r="AF825" s="59"/>
      <c r="AG825" s="263"/>
      <c r="AH825" s="60"/>
      <c r="AI825" s="55"/>
      <c r="AJ825" s="61"/>
      <c r="AK825" s="62"/>
      <c r="AL825" s="63"/>
      <c r="AM825" s="64"/>
      <c r="AN825" s="65"/>
      <c r="AO825" s="66"/>
    </row>
    <row r="826" spans="1:41" s="22" customFormat="1" ht="56.25" customHeight="1" x14ac:dyDescent="0.15">
      <c r="A826" s="43"/>
      <c r="B826" s="44"/>
      <c r="C826" s="80"/>
      <c r="D826" s="67"/>
      <c r="E826" s="220"/>
      <c r="F826" s="117"/>
      <c r="G826" s="46"/>
      <c r="H826" s="47"/>
      <c r="I826" s="48"/>
      <c r="J826" s="49"/>
      <c r="K826" s="49"/>
      <c r="L826" s="49"/>
      <c r="M826" s="49"/>
      <c r="N826" s="50"/>
      <c r="O826" s="51"/>
      <c r="P826" s="52"/>
      <c r="Q826" s="53"/>
      <c r="R826" s="53"/>
      <c r="S826" s="53"/>
      <c r="T826" s="53"/>
      <c r="U826" s="54"/>
      <c r="V826" s="55"/>
      <c r="W826" s="57"/>
      <c r="X826" s="57"/>
      <c r="Y826" s="57"/>
      <c r="Z826" s="57"/>
      <c r="AA826" s="57"/>
      <c r="AB826" s="551"/>
      <c r="AC826" s="536"/>
      <c r="AD826" s="488"/>
      <c r="AE826" s="59"/>
      <c r="AF826" s="59"/>
      <c r="AG826" s="263"/>
      <c r="AH826" s="60"/>
      <c r="AI826" s="55"/>
      <c r="AJ826" s="61"/>
      <c r="AK826" s="62"/>
      <c r="AL826" s="63"/>
      <c r="AM826" s="64"/>
      <c r="AN826" s="65"/>
      <c r="AO826" s="66"/>
    </row>
    <row r="827" spans="1:41" s="22" customFormat="1" ht="42" customHeight="1" x14ac:dyDescent="0.15">
      <c r="A827" s="43"/>
      <c r="B827" s="44"/>
      <c r="C827" s="80"/>
      <c r="D827" s="67"/>
      <c r="E827" s="220"/>
      <c r="F827" s="117"/>
      <c r="G827" s="46"/>
      <c r="H827" s="47"/>
      <c r="I827" s="48"/>
      <c r="J827" s="49"/>
      <c r="K827" s="49"/>
      <c r="L827" s="49"/>
      <c r="M827" s="49"/>
      <c r="N827" s="50"/>
      <c r="O827" s="51"/>
      <c r="P827" s="52"/>
      <c r="Q827" s="53"/>
      <c r="R827" s="53"/>
      <c r="S827" s="53"/>
      <c r="T827" s="53"/>
      <c r="U827" s="54"/>
      <c r="V827" s="55"/>
      <c r="W827" s="57"/>
      <c r="X827" s="57"/>
      <c r="Y827" s="57"/>
      <c r="Z827" s="57"/>
      <c r="AA827" s="57"/>
      <c r="AB827" s="551"/>
      <c r="AC827" s="536"/>
      <c r="AD827" s="488"/>
      <c r="AE827" s="59"/>
      <c r="AF827" s="59"/>
      <c r="AG827" s="263"/>
      <c r="AH827" s="60"/>
      <c r="AI827" s="55"/>
      <c r="AJ827" s="61"/>
      <c r="AK827" s="62"/>
      <c r="AL827" s="63"/>
      <c r="AM827" s="64"/>
      <c r="AN827" s="65"/>
      <c r="AO827" s="66"/>
    </row>
    <row r="828" spans="1:41" s="22" customFormat="1" ht="51" customHeight="1" x14ac:dyDescent="0.15">
      <c r="A828" s="43"/>
      <c r="B828" s="44"/>
      <c r="C828" s="80"/>
      <c r="D828" s="67"/>
      <c r="E828" s="220"/>
      <c r="F828" s="117"/>
      <c r="G828" s="46"/>
      <c r="H828" s="47"/>
      <c r="I828" s="48"/>
      <c r="J828" s="49"/>
      <c r="K828" s="49"/>
      <c r="L828" s="49"/>
      <c r="M828" s="49"/>
      <c r="N828" s="50"/>
      <c r="O828" s="51"/>
      <c r="P828" s="52"/>
      <c r="Q828" s="53"/>
      <c r="R828" s="53"/>
      <c r="S828" s="53"/>
      <c r="T828" s="53"/>
      <c r="U828" s="54"/>
      <c r="V828" s="55"/>
      <c r="W828" s="57"/>
      <c r="X828" s="57"/>
      <c r="Y828" s="57"/>
      <c r="Z828" s="57"/>
      <c r="AA828" s="57"/>
      <c r="AB828" s="551"/>
      <c r="AC828" s="536"/>
      <c r="AD828" s="488"/>
      <c r="AE828" s="59"/>
      <c r="AF828" s="59"/>
      <c r="AG828" s="263"/>
      <c r="AH828" s="60"/>
      <c r="AI828" s="55"/>
      <c r="AJ828" s="61"/>
      <c r="AK828" s="62"/>
      <c r="AL828" s="63"/>
      <c r="AM828" s="64"/>
      <c r="AN828" s="65"/>
      <c r="AO828" s="66"/>
    </row>
    <row r="829" spans="1:41" s="22" customFormat="1" ht="54" customHeight="1" x14ac:dyDescent="0.15">
      <c r="A829" s="43"/>
      <c r="B829" s="44"/>
      <c r="C829" s="80"/>
      <c r="D829" s="67"/>
      <c r="E829" s="220"/>
      <c r="F829" s="117"/>
      <c r="G829" s="46"/>
      <c r="H829" s="47"/>
      <c r="I829" s="48"/>
      <c r="J829" s="49"/>
      <c r="K829" s="49"/>
      <c r="L829" s="49"/>
      <c r="M829" s="49"/>
      <c r="N829" s="50"/>
      <c r="O829" s="51"/>
      <c r="P829" s="52"/>
      <c r="Q829" s="53"/>
      <c r="R829" s="53"/>
      <c r="S829" s="53"/>
      <c r="T829" s="53"/>
      <c r="U829" s="54"/>
      <c r="V829" s="55"/>
      <c r="W829" s="57"/>
      <c r="X829" s="57"/>
      <c r="Y829" s="57"/>
      <c r="Z829" s="57"/>
      <c r="AA829" s="57"/>
      <c r="AB829" s="551"/>
      <c r="AC829" s="536"/>
      <c r="AD829" s="488"/>
      <c r="AE829" s="59"/>
      <c r="AF829" s="59"/>
      <c r="AG829" s="263"/>
      <c r="AH829" s="60"/>
      <c r="AI829" s="55"/>
      <c r="AJ829" s="61"/>
      <c r="AK829" s="62"/>
      <c r="AL829" s="63"/>
      <c r="AM829" s="64"/>
      <c r="AN829" s="65"/>
      <c r="AO829" s="66"/>
    </row>
    <row r="830" spans="1:41" s="22" customFormat="1" ht="45.75" customHeight="1" x14ac:dyDescent="0.15">
      <c r="A830" s="43"/>
      <c r="B830" s="44"/>
      <c r="C830" s="80"/>
      <c r="D830" s="67"/>
      <c r="E830" s="220"/>
      <c r="F830" s="117"/>
      <c r="G830" s="46"/>
      <c r="H830" s="47"/>
      <c r="I830" s="48"/>
      <c r="J830" s="49"/>
      <c r="K830" s="49"/>
      <c r="L830" s="49"/>
      <c r="M830" s="49"/>
      <c r="N830" s="50"/>
      <c r="O830" s="51"/>
      <c r="P830" s="52"/>
      <c r="Q830" s="53"/>
      <c r="R830" s="53"/>
      <c r="S830" s="53"/>
      <c r="T830" s="53"/>
      <c r="U830" s="54"/>
      <c r="V830" s="55"/>
      <c r="W830" s="57"/>
      <c r="X830" s="57"/>
      <c r="Y830" s="57"/>
      <c r="Z830" s="57"/>
      <c r="AA830" s="57"/>
      <c r="AB830" s="551"/>
      <c r="AC830" s="536"/>
      <c r="AD830" s="488"/>
      <c r="AE830" s="59"/>
      <c r="AF830" s="59"/>
      <c r="AG830" s="263"/>
      <c r="AH830" s="60"/>
      <c r="AI830" s="55"/>
      <c r="AJ830" s="61"/>
      <c r="AK830" s="62"/>
      <c r="AL830" s="63"/>
      <c r="AM830" s="64"/>
      <c r="AN830" s="65"/>
      <c r="AO830" s="66"/>
    </row>
    <row r="831" spans="1:41" s="22" customFormat="1" ht="72" customHeight="1" x14ac:dyDescent="0.15">
      <c r="A831" s="43"/>
      <c r="B831" s="44"/>
      <c r="C831" s="80"/>
      <c r="D831" s="67"/>
      <c r="E831" s="220"/>
      <c r="F831" s="117"/>
      <c r="G831" s="46"/>
      <c r="H831" s="47"/>
      <c r="I831" s="48"/>
      <c r="J831" s="49"/>
      <c r="K831" s="49"/>
      <c r="L831" s="49"/>
      <c r="M831" s="49"/>
      <c r="N831" s="50"/>
      <c r="O831" s="51"/>
      <c r="P831" s="52"/>
      <c r="Q831" s="53"/>
      <c r="R831" s="53"/>
      <c r="S831" s="53"/>
      <c r="T831" s="53"/>
      <c r="U831" s="54"/>
      <c r="V831" s="55"/>
      <c r="W831" s="57"/>
      <c r="X831" s="57"/>
      <c r="Y831" s="57"/>
      <c r="Z831" s="57"/>
      <c r="AA831" s="57"/>
      <c r="AB831" s="551"/>
      <c r="AC831" s="536"/>
      <c r="AD831" s="488"/>
      <c r="AE831" s="59"/>
      <c r="AF831" s="59"/>
      <c r="AG831" s="263"/>
      <c r="AH831" s="60"/>
      <c r="AI831" s="55"/>
      <c r="AJ831" s="61"/>
      <c r="AK831" s="62"/>
      <c r="AL831" s="63"/>
      <c r="AM831" s="64"/>
      <c r="AN831" s="65"/>
      <c r="AO831" s="66"/>
    </row>
    <row r="832" spans="1:41" s="22" customFormat="1" ht="51" customHeight="1" x14ac:dyDescent="0.15">
      <c r="A832" s="43"/>
      <c r="B832" s="44"/>
      <c r="C832" s="80"/>
      <c r="D832" s="67"/>
      <c r="E832" s="220"/>
      <c r="F832" s="117"/>
      <c r="G832" s="46"/>
      <c r="H832" s="47"/>
      <c r="I832" s="48"/>
      <c r="J832" s="49"/>
      <c r="K832" s="49"/>
      <c r="L832" s="49"/>
      <c r="M832" s="49"/>
      <c r="N832" s="50"/>
      <c r="O832" s="51"/>
      <c r="P832" s="52"/>
      <c r="Q832" s="53"/>
      <c r="R832" s="53"/>
      <c r="S832" s="53"/>
      <c r="T832" s="53"/>
      <c r="U832" s="54"/>
      <c r="V832" s="55"/>
      <c r="W832" s="57"/>
      <c r="X832" s="57"/>
      <c r="Y832" s="57"/>
      <c r="Z832" s="57"/>
      <c r="AA832" s="57"/>
      <c r="AB832" s="551"/>
      <c r="AC832" s="536"/>
      <c r="AD832" s="488"/>
      <c r="AE832" s="59"/>
      <c r="AF832" s="59"/>
      <c r="AG832" s="263"/>
      <c r="AH832" s="60"/>
      <c r="AI832" s="55"/>
      <c r="AJ832" s="61"/>
      <c r="AK832" s="62"/>
      <c r="AL832" s="63"/>
      <c r="AM832" s="64"/>
      <c r="AN832" s="65"/>
      <c r="AO832" s="66"/>
    </row>
    <row r="833" spans="1:41" s="22" customFormat="1" ht="54" customHeight="1" x14ac:dyDescent="0.15">
      <c r="A833" s="43"/>
      <c r="B833" s="44"/>
      <c r="C833" s="80"/>
      <c r="D833" s="67"/>
      <c r="E833" s="220"/>
      <c r="F833" s="117"/>
      <c r="G833" s="46"/>
      <c r="H833" s="47"/>
      <c r="I833" s="48"/>
      <c r="J833" s="49"/>
      <c r="K833" s="49"/>
      <c r="L833" s="49"/>
      <c r="M833" s="49"/>
      <c r="N833" s="50"/>
      <c r="O833" s="51"/>
      <c r="P833" s="52"/>
      <c r="Q833" s="53"/>
      <c r="R833" s="53"/>
      <c r="S833" s="53"/>
      <c r="T833" s="53"/>
      <c r="U833" s="54"/>
      <c r="V833" s="55"/>
      <c r="W833" s="57"/>
      <c r="X833" s="57"/>
      <c r="Y833" s="57"/>
      <c r="Z833" s="57"/>
      <c r="AA833" s="57"/>
      <c r="AB833" s="551"/>
      <c r="AC833" s="536"/>
      <c r="AD833" s="488"/>
      <c r="AE833" s="59"/>
      <c r="AF833" s="59"/>
      <c r="AG833" s="263"/>
      <c r="AH833" s="60"/>
      <c r="AI833" s="55"/>
      <c r="AJ833" s="61"/>
      <c r="AK833" s="62"/>
      <c r="AL833" s="63"/>
      <c r="AM833" s="64"/>
      <c r="AN833" s="65"/>
      <c r="AO833" s="66"/>
    </row>
    <row r="834" spans="1:41" s="22" customFormat="1" ht="69" customHeight="1" x14ac:dyDescent="0.15">
      <c r="A834" s="43"/>
      <c r="B834" s="44"/>
      <c r="C834" s="80"/>
      <c r="D834" s="67"/>
      <c r="E834" s="220"/>
      <c r="F834" s="117"/>
      <c r="G834" s="46"/>
      <c r="H834" s="47"/>
      <c r="I834" s="48"/>
      <c r="J834" s="49"/>
      <c r="K834" s="49"/>
      <c r="L834" s="49"/>
      <c r="M834" s="49"/>
      <c r="N834" s="50"/>
      <c r="O834" s="51"/>
      <c r="P834" s="52"/>
      <c r="Q834" s="53"/>
      <c r="R834" s="53"/>
      <c r="S834" s="53"/>
      <c r="T834" s="53"/>
      <c r="U834" s="54"/>
      <c r="V834" s="55"/>
      <c r="W834" s="57"/>
      <c r="X834" s="57"/>
      <c r="Y834" s="57"/>
      <c r="Z834" s="57"/>
      <c r="AA834" s="57"/>
      <c r="AB834" s="551"/>
      <c r="AC834" s="536"/>
      <c r="AD834" s="488"/>
      <c r="AE834" s="59"/>
      <c r="AF834" s="59"/>
      <c r="AG834" s="263"/>
      <c r="AH834" s="60"/>
      <c r="AI834" s="55"/>
      <c r="AJ834" s="61"/>
      <c r="AK834" s="62"/>
      <c r="AL834" s="63"/>
      <c r="AM834" s="64"/>
      <c r="AN834" s="65"/>
      <c r="AO834" s="66"/>
    </row>
    <row r="835" spans="1:41" s="22" customFormat="1" ht="42" customHeight="1" x14ac:dyDescent="0.15">
      <c r="A835" s="43"/>
      <c r="B835" s="44"/>
      <c r="C835" s="80"/>
      <c r="D835" s="67"/>
      <c r="E835" s="220"/>
      <c r="F835" s="117"/>
      <c r="G835" s="46"/>
      <c r="H835" s="47"/>
      <c r="I835" s="48"/>
      <c r="J835" s="49"/>
      <c r="K835" s="49"/>
      <c r="L835" s="49"/>
      <c r="M835" s="49"/>
      <c r="N835" s="50"/>
      <c r="O835" s="51"/>
      <c r="P835" s="52"/>
      <c r="Q835" s="53"/>
      <c r="R835" s="53"/>
      <c r="S835" s="53"/>
      <c r="T835" s="53"/>
      <c r="U835" s="54"/>
      <c r="V835" s="55"/>
      <c r="W835" s="57"/>
      <c r="X835" s="57"/>
      <c r="Y835" s="57"/>
      <c r="Z835" s="57"/>
      <c r="AA835" s="57"/>
      <c r="AB835" s="551"/>
      <c r="AC835" s="536"/>
      <c r="AD835" s="488"/>
      <c r="AE835" s="59"/>
      <c r="AF835" s="59"/>
      <c r="AG835" s="263"/>
      <c r="AH835" s="60"/>
      <c r="AI835" s="55"/>
      <c r="AJ835" s="61"/>
      <c r="AK835" s="62"/>
      <c r="AL835" s="63"/>
      <c r="AM835" s="64"/>
      <c r="AN835" s="65"/>
      <c r="AO835" s="66"/>
    </row>
    <row r="836" spans="1:41" s="22" customFormat="1" ht="54" customHeight="1" x14ac:dyDescent="0.15">
      <c r="A836" s="43"/>
      <c r="B836" s="44"/>
      <c r="C836" s="80"/>
      <c r="D836" s="67"/>
      <c r="E836" s="220"/>
      <c r="F836" s="117"/>
      <c r="G836" s="46"/>
      <c r="H836" s="47"/>
      <c r="I836" s="48"/>
      <c r="J836" s="49"/>
      <c r="K836" s="49"/>
      <c r="L836" s="49"/>
      <c r="M836" s="49"/>
      <c r="N836" s="50"/>
      <c r="O836" s="51"/>
      <c r="P836" s="52"/>
      <c r="Q836" s="53"/>
      <c r="R836" s="53"/>
      <c r="S836" s="53"/>
      <c r="T836" s="53"/>
      <c r="U836" s="54"/>
      <c r="V836" s="55"/>
      <c r="W836" s="57"/>
      <c r="X836" s="57"/>
      <c r="Y836" s="57"/>
      <c r="Z836" s="57"/>
      <c r="AA836" s="57"/>
      <c r="AB836" s="551"/>
      <c r="AC836" s="536"/>
      <c r="AD836" s="488"/>
      <c r="AE836" s="59"/>
      <c r="AF836" s="59"/>
      <c r="AG836" s="263"/>
      <c r="AH836" s="60"/>
      <c r="AI836" s="55"/>
      <c r="AJ836" s="61"/>
      <c r="AK836" s="62"/>
      <c r="AL836" s="63"/>
      <c r="AM836" s="64"/>
      <c r="AN836" s="65"/>
      <c r="AO836" s="66"/>
    </row>
    <row r="837" spans="1:41" s="22" customFormat="1" ht="54" customHeight="1" x14ac:dyDescent="0.15">
      <c r="A837" s="43"/>
      <c r="B837" s="44"/>
      <c r="C837" s="80"/>
      <c r="D837" s="67"/>
      <c r="E837" s="220"/>
      <c r="F837" s="117"/>
      <c r="G837" s="46"/>
      <c r="H837" s="47"/>
      <c r="I837" s="48"/>
      <c r="J837" s="49"/>
      <c r="K837" s="49"/>
      <c r="L837" s="49"/>
      <c r="M837" s="49"/>
      <c r="N837" s="50"/>
      <c r="O837" s="51"/>
      <c r="P837" s="52"/>
      <c r="Q837" s="53"/>
      <c r="R837" s="53"/>
      <c r="S837" s="53"/>
      <c r="T837" s="53"/>
      <c r="U837" s="54"/>
      <c r="V837" s="55"/>
      <c r="W837" s="57"/>
      <c r="X837" s="57"/>
      <c r="Y837" s="57"/>
      <c r="Z837" s="57"/>
      <c r="AA837" s="57"/>
      <c r="AB837" s="551"/>
      <c r="AC837" s="536"/>
      <c r="AD837" s="488"/>
      <c r="AE837" s="59"/>
      <c r="AF837" s="59"/>
      <c r="AG837" s="263"/>
      <c r="AH837" s="60"/>
      <c r="AI837" s="55"/>
      <c r="AJ837" s="61"/>
      <c r="AK837" s="62"/>
      <c r="AL837" s="63"/>
      <c r="AM837" s="64"/>
      <c r="AN837" s="65"/>
      <c r="AO837" s="66"/>
    </row>
    <row r="838" spans="1:41" s="22" customFormat="1" ht="42" customHeight="1" x14ac:dyDescent="0.15">
      <c r="A838" s="43"/>
      <c r="B838" s="44"/>
      <c r="C838" s="80"/>
      <c r="D838" s="67"/>
      <c r="E838" s="220"/>
      <c r="F838" s="117"/>
      <c r="G838" s="46"/>
      <c r="H838" s="47"/>
      <c r="I838" s="48"/>
      <c r="J838" s="49"/>
      <c r="K838" s="49"/>
      <c r="L838" s="49"/>
      <c r="M838" s="49"/>
      <c r="N838" s="50"/>
      <c r="O838" s="51"/>
      <c r="P838" s="52"/>
      <c r="Q838" s="53"/>
      <c r="R838" s="53"/>
      <c r="S838" s="53"/>
      <c r="T838" s="53"/>
      <c r="U838" s="54"/>
      <c r="V838" s="55"/>
      <c r="W838" s="57"/>
      <c r="X838" s="57"/>
      <c r="Y838" s="57"/>
      <c r="Z838" s="57"/>
      <c r="AA838" s="57"/>
      <c r="AB838" s="551"/>
      <c r="AC838" s="536"/>
      <c r="AD838" s="488"/>
      <c r="AE838" s="59"/>
      <c r="AF838" s="59"/>
      <c r="AG838" s="263"/>
      <c r="AH838" s="60"/>
      <c r="AI838" s="55"/>
      <c r="AJ838" s="61"/>
      <c r="AK838" s="62"/>
      <c r="AL838" s="63"/>
      <c r="AM838" s="64"/>
      <c r="AN838" s="65"/>
      <c r="AO838" s="66"/>
    </row>
    <row r="839" spans="1:41" s="22" customFormat="1" ht="42" customHeight="1" x14ac:dyDescent="0.15">
      <c r="A839" s="43"/>
      <c r="B839" s="44"/>
      <c r="C839" s="80"/>
      <c r="D839" s="67"/>
      <c r="E839" s="220"/>
      <c r="F839" s="117"/>
      <c r="G839" s="46"/>
      <c r="H839" s="47"/>
      <c r="I839" s="48"/>
      <c r="J839" s="49"/>
      <c r="K839" s="49"/>
      <c r="L839" s="49"/>
      <c r="M839" s="49"/>
      <c r="N839" s="50"/>
      <c r="O839" s="51"/>
      <c r="P839" s="52"/>
      <c r="Q839" s="53"/>
      <c r="R839" s="53"/>
      <c r="S839" s="53"/>
      <c r="T839" s="53"/>
      <c r="U839" s="54"/>
      <c r="V839" s="55"/>
      <c r="W839" s="57"/>
      <c r="X839" s="57"/>
      <c r="Y839" s="57"/>
      <c r="Z839" s="57"/>
      <c r="AA839" s="57"/>
      <c r="AB839" s="551"/>
      <c r="AC839" s="536"/>
      <c r="AD839" s="488"/>
      <c r="AE839" s="59"/>
      <c r="AF839" s="59"/>
      <c r="AG839" s="263"/>
      <c r="AH839" s="60"/>
      <c r="AI839" s="55"/>
      <c r="AJ839" s="61"/>
      <c r="AK839" s="62"/>
      <c r="AL839" s="63"/>
      <c r="AM839" s="64"/>
      <c r="AN839" s="65"/>
      <c r="AO839" s="66"/>
    </row>
    <row r="840" spans="1:41" s="22" customFormat="1" ht="42" customHeight="1" x14ac:dyDescent="0.15">
      <c r="A840" s="43"/>
      <c r="B840" s="44"/>
      <c r="C840" s="80"/>
      <c r="D840" s="67"/>
      <c r="E840" s="220"/>
      <c r="F840" s="117"/>
      <c r="G840" s="46"/>
      <c r="H840" s="47"/>
      <c r="I840" s="48"/>
      <c r="J840" s="49"/>
      <c r="K840" s="49"/>
      <c r="L840" s="49"/>
      <c r="M840" s="49"/>
      <c r="N840" s="50"/>
      <c r="O840" s="51"/>
      <c r="P840" s="52"/>
      <c r="Q840" s="53"/>
      <c r="R840" s="53"/>
      <c r="S840" s="53"/>
      <c r="T840" s="53"/>
      <c r="U840" s="54"/>
      <c r="V840" s="55"/>
      <c r="W840" s="57"/>
      <c r="X840" s="57"/>
      <c r="Y840" s="57"/>
      <c r="Z840" s="57"/>
      <c r="AA840" s="57"/>
      <c r="AB840" s="551"/>
      <c r="AC840" s="536"/>
      <c r="AD840" s="488"/>
      <c r="AE840" s="59"/>
      <c r="AF840" s="59"/>
      <c r="AG840" s="263"/>
      <c r="AH840" s="60"/>
      <c r="AI840" s="55"/>
      <c r="AJ840" s="61"/>
      <c r="AK840" s="62"/>
      <c r="AL840" s="63"/>
      <c r="AM840" s="64"/>
      <c r="AN840" s="65"/>
      <c r="AO840" s="66"/>
    </row>
    <row r="841" spans="1:41" s="22" customFormat="1" ht="54" customHeight="1" x14ac:dyDescent="0.15">
      <c r="A841" s="43"/>
      <c r="B841" s="44"/>
      <c r="C841" s="80"/>
      <c r="D841" s="67"/>
      <c r="E841" s="220"/>
      <c r="F841" s="117"/>
      <c r="G841" s="46"/>
      <c r="H841" s="47"/>
      <c r="I841" s="48"/>
      <c r="J841" s="49"/>
      <c r="K841" s="49"/>
      <c r="L841" s="49"/>
      <c r="M841" s="49"/>
      <c r="N841" s="50"/>
      <c r="O841" s="51"/>
      <c r="P841" s="52"/>
      <c r="Q841" s="53"/>
      <c r="R841" s="53"/>
      <c r="S841" s="53"/>
      <c r="T841" s="53"/>
      <c r="U841" s="54"/>
      <c r="V841" s="55"/>
      <c r="W841" s="57"/>
      <c r="X841" s="57"/>
      <c r="Y841" s="57"/>
      <c r="Z841" s="57"/>
      <c r="AA841" s="57"/>
      <c r="AB841" s="551"/>
      <c r="AC841" s="536"/>
      <c r="AD841" s="488"/>
      <c r="AE841" s="59"/>
      <c r="AF841" s="59"/>
      <c r="AG841" s="263"/>
      <c r="AH841" s="60"/>
      <c r="AI841" s="55"/>
      <c r="AJ841" s="61"/>
      <c r="AK841" s="62"/>
      <c r="AL841" s="63"/>
      <c r="AM841" s="64"/>
      <c r="AN841" s="65"/>
      <c r="AO841" s="66"/>
    </row>
    <row r="842" spans="1:41" s="22" customFormat="1" ht="61.5" customHeight="1" x14ac:dyDescent="0.15">
      <c r="A842" s="43"/>
      <c r="B842" s="44"/>
      <c r="C842" s="80"/>
      <c r="D842" s="67"/>
      <c r="E842" s="220"/>
      <c r="F842" s="117"/>
      <c r="G842" s="46"/>
      <c r="H842" s="47"/>
      <c r="I842" s="48"/>
      <c r="J842" s="49"/>
      <c r="K842" s="49"/>
      <c r="L842" s="49"/>
      <c r="M842" s="49"/>
      <c r="N842" s="50"/>
      <c r="O842" s="51"/>
      <c r="P842" s="52"/>
      <c r="Q842" s="53"/>
      <c r="R842" s="53"/>
      <c r="S842" s="53"/>
      <c r="T842" s="53"/>
      <c r="U842" s="54"/>
      <c r="V842" s="55"/>
      <c r="W842" s="57"/>
      <c r="X842" s="57"/>
      <c r="Y842" s="57"/>
      <c r="Z842" s="57"/>
      <c r="AA842" s="57"/>
      <c r="AB842" s="551"/>
      <c r="AC842" s="536"/>
      <c r="AD842" s="488"/>
      <c r="AE842" s="59"/>
      <c r="AF842" s="59"/>
      <c r="AG842" s="263"/>
      <c r="AH842" s="60"/>
      <c r="AI842" s="55"/>
      <c r="AJ842" s="61"/>
      <c r="AK842" s="62"/>
      <c r="AL842" s="63"/>
      <c r="AM842" s="64"/>
      <c r="AN842" s="65"/>
      <c r="AO842" s="66"/>
    </row>
    <row r="843" spans="1:41" s="22" customFormat="1" ht="61.5" customHeight="1" x14ac:dyDescent="0.15">
      <c r="A843" s="43"/>
      <c r="B843" s="44"/>
      <c r="C843" s="80"/>
      <c r="D843" s="67"/>
      <c r="E843" s="220"/>
      <c r="F843" s="117"/>
      <c r="G843" s="46"/>
      <c r="H843" s="47"/>
      <c r="I843" s="48"/>
      <c r="J843" s="49"/>
      <c r="K843" s="49"/>
      <c r="L843" s="49"/>
      <c r="M843" s="49"/>
      <c r="N843" s="50"/>
      <c r="O843" s="51"/>
      <c r="P843" s="52"/>
      <c r="Q843" s="53"/>
      <c r="R843" s="53"/>
      <c r="S843" s="53"/>
      <c r="T843" s="53"/>
      <c r="U843" s="54"/>
      <c r="V843" s="55"/>
      <c r="W843" s="57"/>
      <c r="X843" s="57"/>
      <c r="Y843" s="57"/>
      <c r="Z843" s="57"/>
      <c r="AA843" s="57"/>
      <c r="AB843" s="551"/>
      <c r="AC843" s="536"/>
      <c r="AD843" s="488"/>
      <c r="AE843" s="59"/>
      <c r="AF843" s="59"/>
      <c r="AG843" s="263"/>
      <c r="AH843" s="60"/>
      <c r="AI843" s="55"/>
      <c r="AJ843" s="61"/>
      <c r="AK843" s="62"/>
      <c r="AL843" s="63"/>
      <c r="AM843" s="64"/>
      <c r="AN843" s="65"/>
      <c r="AO843" s="66"/>
    </row>
    <row r="844" spans="1:41" s="22" customFormat="1" ht="51" customHeight="1" x14ac:dyDescent="0.15">
      <c r="A844" s="43"/>
      <c r="B844" s="44"/>
      <c r="C844" s="80"/>
      <c r="D844" s="67"/>
      <c r="E844" s="220"/>
      <c r="F844" s="117"/>
      <c r="G844" s="46"/>
      <c r="H844" s="47"/>
      <c r="I844" s="48"/>
      <c r="J844" s="49"/>
      <c r="K844" s="49"/>
      <c r="L844" s="49"/>
      <c r="M844" s="49"/>
      <c r="N844" s="50"/>
      <c r="O844" s="51"/>
      <c r="P844" s="52"/>
      <c r="Q844" s="53"/>
      <c r="R844" s="53"/>
      <c r="S844" s="53"/>
      <c r="T844" s="53"/>
      <c r="U844" s="54"/>
      <c r="V844" s="55"/>
      <c r="W844" s="57"/>
      <c r="X844" s="57"/>
      <c r="Y844" s="57"/>
      <c r="Z844" s="57"/>
      <c r="AA844" s="57"/>
      <c r="AB844" s="551"/>
      <c r="AC844" s="536"/>
      <c r="AD844" s="488"/>
      <c r="AE844" s="59"/>
      <c r="AF844" s="59"/>
      <c r="AG844" s="263"/>
      <c r="AH844" s="60"/>
      <c r="AI844" s="55"/>
      <c r="AJ844" s="61"/>
      <c r="AK844" s="62"/>
      <c r="AL844" s="63"/>
      <c r="AM844" s="64"/>
      <c r="AN844" s="65"/>
      <c r="AO844" s="66"/>
    </row>
    <row r="845" spans="1:41" s="22" customFormat="1" ht="54" customHeight="1" x14ac:dyDescent="0.15">
      <c r="A845" s="43"/>
      <c r="B845" s="44"/>
      <c r="C845" s="80"/>
      <c r="D845" s="67"/>
      <c r="E845" s="220"/>
      <c r="F845" s="117"/>
      <c r="G845" s="46"/>
      <c r="H845" s="47"/>
      <c r="I845" s="48"/>
      <c r="J845" s="49"/>
      <c r="K845" s="49"/>
      <c r="L845" s="49"/>
      <c r="M845" s="49"/>
      <c r="N845" s="50"/>
      <c r="O845" s="51"/>
      <c r="P845" s="52"/>
      <c r="Q845" s="53"/>
      <c r="R845" s="53"/>
      <c r="S845" s="53"/>
      <c r="T845" s="53"/>
      <c r="U845" s="54"/>
      <c r="V845" s="55"/>
      <c r="W845" s="57"/>
      <c r="X845" s="57"/>
      <c r="Y845" s="57"/>
      <c r="Z845" s="57"/>
      <c r="AA845" s="57"/>
      <c r="AB845" s="551"/>
      <c r="AC845" s="536"/>
      <c r="AD845" s="488"/>
      <c r="AE845" s="59"/>
      <c r="AF845" s="59"/>
      <c r="AG845" s="263"/>
      <c r="AH845" s="60"/>
      <c r="AI845" s="55"/>
      <c r="AJ845" s="61"/>
      <c r="AK845" s="62"/>
      <c r="AL845" s="63"/>
      <c r="AM845" s="64"/>
      <c r="AN845" s="65"/>
      <c r="AO845" s="66"/>
    </row>
    <row r="846" spans="1:41" s="22" customFormat="1" ht="54" customHeight="1" x14ac:dyDescent="0.15">
      <c r="A846" s="43"/>
      <c r="B846" s="44"/>
      <c r="C846" s="80"/>
      <c r="D846" s="67"/>
      <c r="E846" s="220"/>
      <c r="F846" s="117"/>
      <c r="G846" s="46"/>
      <c r="H846" s="47"/>
      <c r="I846" s="48"/>
      <c r="J846" s="49"/>
      <c r="K846" s="49"/>
      <c r="L846" s="49"/>
      <c r="M846" s="49"/>
      <c r="N846" s="50"/>
      <c r="O846" s="51"/>
      <c r="P846" s="52"/>
      <c r="Q846" s="53"/>
      <c r="R846" s="53"/>
      <c r="S846" s="53"/>
      <c r="T846" s="53"/>
      <c r="U846" s="54"/>
      <c r="V846" s="55"/>
      <c r="W846" s="57"/>
      <c r="X846" s="57"/>
      <c r="Y846" s="57"/>
      <c r="Z846" s="57"/>
      <c r="AA846" s="57"/>
      <c r="AB846" s="551"/>
      <c r="AC846" s="536"/>
      <c r="AD846" s="488"/>
      <c r="AE846" s="59"/>
      <c r="AF846" s="59"/>
      <c r="AG846" s="263"/>
      <c r="AH846" s="60"/>
      <c r="AI846" s="55"/>
      <c r="AJ846" s="61"/>
      <c r="AK846" s="62"/>
      <c r="AL846" s="63"/>
      <c r="AM846" s="64"/>
      <c r="AN846" s="65"/>
      <c r="AO846" s="66"/>
    </row>
    <row r="847" spans="1:41" s="22" customFormat="1" ht="60" customHeight="1" x14ac:dyDescent="0.15">
      <c r="A847" s="43"/>
      <c r="B847" s="44"/>
      <c r="C847" s="80"/>
      <c r="D847" s="67"/>
      <c r="E847" s="220"/>
      <c r="F847" s="117"/>
      <c r="G847" s="46"/>
      <c r="H847" s="47"/>
      <c r="I847" s="48"/>
      <c r="J847" s="49"/>
      <c r="K847" s="49"/>
      <c r="L847" s="49"/>
      <c r="M847" s="49"/>
      <c r="N847" s="50"/>
      <c r="O847" s="51"/>
      <c r="P847" s="52"/>
      <c r="Q847" s="53"/>
      <c r="R847" s="53"/>
      <c r="S847" s="53"/>
      <c r="T847" s="53"/>
      <c r="U847" s="54"/>
      <c r="V847" s="55"/>
      <c r="W847" s="57"/>
      <c r="X847" s="57"/>
      <c r="Y847" s="57"/>
      <c r="Z847" s="57"/>
      <c r="AA847" s="57"/>
      <c r="AB847" s="551"/>
      <c r="AC847" s="536"/>
      <c r="AD847" s="488"/>
      <c r="AE847" s="59"/>
      <c r="AF847" s="59"/>
      <c r="AG847" s="263"/>
      <c r="AH847" s="60"/>
      <c r="AI847" s="55"/>
      <c r="AJ847" s="61"/>
      <c r="AK847" s="62"/>
      <c r="AL847" s="63"/>
      <c r="AM847" s="64"/>
      <c r="AN847" s="65"/>
      <c r="AO847" s="66"/>
    </row>
    <row r="848" spans="1:41" s="22" customFormat="1" ht="69" customHeight="1" x14ac:dyDescent="0.15">
      <c r="A848" s="43"/>
      <c r="B848" s="44"/>
      <c r="C848" s="80"/>
      <c r="D848" s="67"/>
      <c r="E848" s="220"/>
      <c r="F848" s="117"/>
      <c r="G848" s="46"/>
      <c r="H848" s="47"/>
      <c r="I848" s="48"/>
      <c r="J848" s="49"/>
      <c r="K848" s="49"/>
      <c r="L848" s="49"/>
      <c r="M848" s="49"/>
      <c r="N848" s="50"/>
      <c r="O848" s="51"/>
      <c r="P848" s="52"/>
      <c r="Q848" s="53"/>
      <c r="R848" s="53"/>
      <c r="S848" s="53"/>
      <c r="T848" s="53"/>
      <c r="U848" s="54"/>
      <c r="V848" s="55"/>
      <c r="W848" s="57"/>
      <c r="X848" s="57"/>
      <c r="Y848" s="57"/>
      <c r="Z848" s="57"/>
      <c r="AA848" s="57"/>
      <c r="AB848" s="551"/>
      <c r="AC848" s="536"/>
      <c r="AD848" s="488"/>
      <c r="AE848" s="59"/>
      <c r="AF848" s="59"/>
      <c r="AG848" s="263"/>
      <c r="AH848" s="60"/>
      <c r="AI848" s="55"/>
      <c r="AJ848" s="61"/>
      <c r="AK848" s="62"/>
      <c r="AL848" s="63"/>
      <c r="AM848" s="64"/>
      <c r="AN848" s="65"/>
      <c r="AO848" s="66"/>
    </row>
    <row r="849" spans="1:41" s="22" customFormat="1" ht="54" customHeight="1" x14ac:dyDescent="0.15">
      <c r="A849" s="43"/>
      <c r="B849" s="44"/>
      <c r="C849" s="80"/>
      <c r="D849" s="67"/>
      <c r="E849" s="220"/>
      <c r="F849" s="117"/>
      <c r="G849" s="46"/>
      <c r="H849" s="47"/>
      <c r="I849" s="48"/>
      <c r="J849" s="49"/>
      <c r="K849" s="49"/>
      <c r="L849" s="49"/>
      <c r="M849" s="49"/>
      <c r="N849" s="50"/>
      <c r="O849" s="51"/>
      <c r="P849" s="52"/>
      <c r="Q849" s="53"/>
      <c r="R849" s="53"/>
      <c r="S849" s="53"/>
      <c r="T849" s="53"/>
      <c r="U849" s="54"/>
      <c r="V849" s="55"/>
      <c r="W849" s="57"/>
      <c r="X849" s="57"/>
      <c r="Y849" s="57"/>
      <c r="Z849" s="57"/>
      <c r="AA849" s="57"/>
      <c r="AB849" s="551"/>
      <c r="AC849" s="536"/>
      <c r="AD849" s="488"/>
      <c r="AE849" s="59"/>
      <c r="AF849" s="59"/>
      <c r="AG849" s="263"/>
      <c r="AH849" s="60"/>
      <c r="AI849" s="55"/>
      <c r="AJ849" s="61"/>
      <c r="AK849" s="62"/>
      <c r="AL849" s="63"/>
      <c r="AM849" s="64"/>
      <c r="AN849" s="65"/>
      <c r="AO849" s="66"/>
    </row>
    <row r="850" spans="1:41" s="22" customFormat="1" ht="24.95" customHeight="1" x14ac:dyDescent="0.15">
      <c r="A850" s="43"/>
      <c r="B850" s="44"/>
      <c r="C850" s="80"/>
      <c r="D850" s="67"/>
      <c r="E850" s="220"/>
      <c r="F850" s="117"/>
      <c r="G850" s="46"/>
      <c r="H850" s="47"/>
      <c r="I850" s="48"/>
      <c r="J850" s="49"/>
      <c r="K850" s="49"/>
      <c r="L850" s="49"/>
      <c r="M850" s="49"/>
      <c r="N850" s="50"/>
      <c r="O850" s="51"/>
      <c r="P850" s="52"/>
      <c r="Q850" s="53"/>
      <c r="R850" s="53"/>
      <c r="S850" s="53"/>
      <c r="T850" s="53"/>
      <c r="U850" s="54"/>
      <c r="V850" s="55"/>
      <c r="W850" s="57"/>
      <c r="X850" s="57"/>
      <c r="Y850" s="57"/>
      <c r="Z850" s="57"/>
      <c r="AA850" s="57"/>
      <c r="AB850" s="551"/>
      <c r="AC850" s="536"/>
      <c r="AD850" s="488"/>
      <c r="AE850" s="59"/>
      <c r="AF850" s="59"/>
      <c r="AG850" s="263"/>
      <c r="AH850" s="60"/>
      <c r="AI850" s="55"/>
      <c r="AJ850" s="61"/>
      <c r="AK850" s="62"/>
      <c r="AL850" s="63"/>
      <c r="AM850" s="64"/>
      <c r="AN850" s="65"/>
      <c r="AO850" s="66"/>
    </row>
    <row r="851" spans="1:41" s="22" customFormat="1" ht="24.95" customHeight="1" x14ac:dyDescent="0.15">
      <c r="A851" s="43"/>
      <c r="B851" s="44"/>
      <c r="C851" s="80"/>
      <c r="D851" s="67"/>
      <c r="E851" s="220"/>
      <c r="F851" s="117"/>
      <c r="G851" s="46"/>
      <c r="H851" s="47"/>
      <c r="I851" s="48"/>
      <c r="J851" s="49"/>
      <c r="K851" s="49"/>
      <c r="L851" s="49"/>
      <c r="M851" s="49"/>
      <c r="N851" s="50"/>
      <c r="O851" s="51"/>
      <c r="P851" s="52"/>
      <c r="Q851" s="53"/>
      <c r="R851" s="53"/>
      <c r="S851" s="53"/>
      <c r="T851" s="53"/>
      <c r="U851" s="54"/>
      <c r="V851" s="55"/>
      <c r="W851" s="57"/>
      <c r="X851" s="57"/>
      <c r="Y851" s="57"/>
      <c r="Z851" s="57"/>
      <c r="AA851" s="57"/>
      <c r="AB851" s="551"/>
      <c r="AC851" s="536"/>
      <c r="AD851" s="488"/>
      <c r="AE851" s="59"/>
      <c r="AF851" s="59"/>
      <c r="AG851" s="263"/>
      <c r="AH851" s="60"/>
      <c r="AI851" s="55"/>
      <c r="AJ851" s="61"/>
      <c r="AK851" s="62"/>
      <c r="AL851" s="63"/>
      <c r="AM851" s="64"/>
      <c r="AN851" s="65"/>
      <c r="AO851" s="66"/>
    </row>
    <row r="852" spans="1:41" s="22" customFormat="1" ht="42" customHeight="1" x14ac:dyDescent="0.15">
      <c r="A852" s="43"/>
      <c r="B852" s="44"/>
      <c r="C852" s="80"/>
      <c r="D852" s="67"/>
      <c r="E852" s="220"/>
      <c r="F852" s="117"/>
      <c r="G852" s="46"/>
      <c r="H852" s="47"/>
      <c r="I852" s="48"/>
      <c r="J852" s="49"/>
      <c r="K852" s="49"/>
      <c r="L852" s="49"/>
      <c r="M852" s="49"/>
      <c r="N852" s="50"/>
      <c r="O852" s="51"/>
      <c r="P852" s="52"/>
      <c r="Q852" s="53"/>
      <c r="R852" s="53"/>
      <c r="S852" s="53"/>
      <c r="T852" s="53"/>
      <c r="U852" s="54"/>
      <c r="V852" s="55"/>
      <c r="W852" s="57"/>
      <c r="X852" s="57"/>
      <c r="Y852" s="57"/>
      <c r="Z852" s="57"/>
      <c r="AA852" s="57"/>
      <c r="AB852" s="551"/>
      <c r="AC852" s="536"/>
      <c r="AD852" s="488"/>
      <c r="AE852" s="59"/>
      <c r="AF852" s="59"/>
      <c r="AG852" s="263"/>
      <c r="AH852" s="60"/>
      <c r="AI852" s="55"/>
      <c r="AJ852" s="61"/>
      <c r="AK852" s="62"/>
      <c r="AL852" s="63"/>
      <c r="AM852" s="64"/>
      <c r="AN852" s="65"/>
      <c r="AO852" s="66"/>
    </row>
    <row r="853" spans="1:41" s="22" customFormat="1" ht="51" customHeight="1" x14ac:dyDescent="0.15">
      <c r="A853" s="43"/>
      <c r="B853" s="44"/>
      <c r="C853" s="80"/>
      <c r="D853" s="67"/>
      <c r="E853" s="220"/>
      <c r="F853" s="117"/>
      <c r="G853" s="46"/>
      <c r="H853" s="47"/>
      <c r="I853" s="48"/>
      <c r="J853" s="49"/>
      <c r="K853" s="49"/>
      <c r="L853" s="49"/>
      <c r="M853" s="49"/>
      <c r="N853" s="50"/>
      <c r="O853" s="51"/>
      <c r="P853" s="52"/>
      <c r="Q853" s="53"/>
      <c r="R853" s="53"/>
      <c r="S853" s="53"/>
      <c r="T853" s="53"/>
      <c r="U853" s="54"/>
      <c r="V853" s="55"/>
      <c r="W853" s="57"/>
      <c r="X853" s="57"/>
      <c r="Y853" s="57"/>
      <c r="Z853" s="57"/>
      <c r="AA853" s="57"/>
      <c r="AB853" s="551"/>
      <c r="AC853" s="536"/>
      <c r="AD853" s="488"/>
      <c r="AE853" s="59"/>
      <c r="AF853" s="59"/>
      <c r="AG853" s="263"/>
      <c r="AH853" s="60"/>
      <c r="AI853" s="55"/>
      <c r="AJ853" s="61"/>
      <c r="AK853" s="62"/>
      <c r="AL853" s="63"/>
      <c r="AM853" s="64"/>
      <c r="AN853" s="65"/>
      <c r="AO853" s="66"/>
    </row>
    <row r="854" spans="1:41" s="22" customFormat="1" ht="54" customHeight="1" x14ac:dyDescent="0.15">
      <c r="A854" s="43"/>
      <c r="B854" s="44"/>
      <c r="C854" s="80"/>
      <c r="D854" s="67"/>
      <c r="E854" s="220"/>
      <c r="F854" s="117"/>
      <c r="G854" s="46"/>
      <c r="H854" s="47"/>
      <c r="I854" s="48"/>
      <c r="J854" s="49"/>
      <c r="K854" s="49"/>
      <c r="L854" s="49"/>
      <c r="M854" s="49"/>
      <c r="N854" s="50"/>
      <c r="O854" s="51"/>
      <c r="P854" s="52"/>
      <c r="Q854" s="53"/>
      <c r="R854" s="53"/>
      <c r="S854" s="53"/>
      <c r="T854" s="53"/>
      <c r="U854" s="54"/>
      <c r="V854" s="55"/>
      <c r="W854" s="57"/>
      <c r="X854" s="57"/>
      <c r="Y854" s="57"/>
      <c r="Z854" s="57"/>
      <c r="AA854" s="57"/>
      <c r="AB854" s="551"/>
      <c r="AC854" s="536"/>
      <c r="AD854" s="488"/>
      <c r="AE854" s="59"/>
      <c r="AF854" s="59"/>
      <c r="AG854" s="263"/>
      <c r="AH854" s="60"/>
      <c r="AI854" s="55"/>
      <c r="AJ854" s="61"/>
      <c r="AK854" s="62"/>
      <c r="AL854" s="63"/>
      <c r="AM854" s="64"/>
      <c r="AN854" s="65"/>
      <c r="AO854" s="66"/>
    </row>
    <row r="855" spans="1:41" s="22" customFormat="1" ht="54" customHeight="1" x14ac:dyDescent="0.15">
      <c r="A855" s="43"/>
      <c r="B855" s="44"/>
      <c r="C855" s="80"/>
      <c r="D855" s="67"/>
      <c r="E855" s="220"/>
      <c r="F855" s="117"/>
      <c r="G855" s="46"/>
      <c r="H855" s="47"/>
      <c r="I855" s="48"/>
      <c r="J855" s="49"/>
      <c r="K855" s="49"/>
      <c r="L855" s="49"/>
      <c r="M855" s="49"/>
      <c r="N855" s="50"/>
      <c r="O855" s="51"/>
      <c r="P855" s="52"/>
      <c r="Q855" s="53"/>
      <c r="R855" s="53"/>
      <c r="S855" s="53"/>
      <c r="T855" s="53"/>
      <c r="U855" s="54"/>
      <c r="V855" s="55"/>
      <c r="W855" s="57"/>
      <c r="X855" s="57"/>
      <c r="Y855" s="57"/>
      <c r="Z855" s="57"/>
      <c r="AA855" s="57"/>
      <c r="AB855" s="551"/>
      <c r="AC855" s="536"/>
      <c r="AD855" s="488"/>
      <c r="AE855" s="59"/>
      <c r="AF855" s="59"/>
      <c r="AG855" s="263"/>
      <c r="AH855" s="60"/>
      <c r="AI855" s="55"/>
      <c r="AJ855" s="61"/>
      <c r="AK855" s="62"/>
      <c r="AL855" s="63"/>
      <c r="AM855" s="64"/>
      <c r="AN855" s="65"/>
      <c r="AO855" s="66"/>
    </row>
    <row r="856" spans="1:41" s="22" customFormat="1" ht="54" customHeight="1" x14ac:dyDescent="0.15">
      <c r="A856" s="43"/>
      <c r="B856" s="44"/>
      <c r="C856" s="80"/>
      <c r="D856" s="67"/>
      <c r="E856" s="220"/>
      <c r="F856" s="117"/>
      <c r="G856" s="46"/>
      <c r="H856" s="47"/>
      <c r="I856" s="48"/>
      <c r="J856" s="49"/>
      <c r="K856" s="49"/>
      <c r="L856" s="49"/>
      <c r="M856" s="49"/>
      <c r="N856" s="50"/>
      <c r="O856" s="51"/>
      <c r="P856" s="52"/>
      <c r="Q856" s="53"/>
      <c r="R856" s="53"/>
      <c r="S856" s="53"/>
      <c r="T856" s="53"/>
      <c r="U856" s="54"/>
      <c r="V856" s="55"/>
      <c r="W856" s="57"/>
      <c r="X856" s="57"/>
      <c r="Y856" s="57"/>
      <c r="Z856" s="57"/>
      <c r="AA856" s="57"/>
      <c r="AB856" s="551"/>
      <c r="AC856" s="536"/>
      <c r="AD856" s="488"/>
      <c r="AE856" s="59"/>
      <c r="AF856" s="59"/>
      <c r="AG856" s="263"/>
      <c r="AH856" s="60"/>
      <c r="AI856" s="55"/>
      <c r="AJ856" s="61"/>
      <c r="AK856" s="62"/>
      <c r="AL856" s="63"/>
      <c r="AM856" s="64"/>
      <c r="AN856" s="65"/>
      <c r="AO856" s="66"/>
    </row>
    <row r="857" spans="1:41" s="22" customFormat="1" ht="54" customHeight="1" x14ac:dyDescent="0.15">
      <c r="A857" s="43"/>
      <c r="B857" s="44"/>
      <c r="C857" s="80"/>
      <c r="D857" s="67"/>
      <c r="E857" s="220"/>
      <c r="F857" s="117"/>
      <c r="G857" s="46"/>
      <c r="H857" s="47"/>
      <c r="I857" s="48"/>
      <c r="J857" s="49"/>
      <c r="K857" s="49"/>
      <c r="L857" s="49"/>
      <c r="M857" s="49"/>
      <c r="N857" s="50"/>
      <c r="O857" s="51"/>
      <c r="P857" s="52"/>
      <c r="Q857" s="53"/>
      <c r="R857" s="53"/>
      <c r="S857" s="53"/>
      <c r="T857" s="53"/>
      <c r="U857" s="54"/>
      <c r="V857" s="55"/>
      <c r="W857" s="57"/>
      <c r="X857" s="57"/>
      <c r="Y857" s="57"/>
      <c r="Z857" s="57"/>
      <c r="AA857" s="57"/>
      <c r="AB857" s="551"/>
      <c r="AC857" s="536"/>
      <c r="AD857" s="488"/>
      <c r="AE857" s="59"/>
      <c r="AF857" s="59"/>
      <c r="AG857" s="263"/>
      <c r="AH857" s="60"/>
      <c r="AI857" s="55"/>
      <c r="AJ857" s="61"/>
      <c r="AK857" s="62"/>
      <c r="AL857" s="63"/>
      <c r="AM857" s="64"/>
      <c r="AN857" s="65"/>
      <c r="AO857" s="66"/>
    </row>
    <row r="858" spans="1:41" s="22" customFormat="1" ht="54" customHeight="1" x14ac:dyDescent="0.15">
      <c r="A858" s="43"/>
      <c r="B858" s="44"/>
      <c r="C858" s="80"/>
      <c r="D858" s="67"/>
      <c r="E858" s="220"/>
      <c r="F858" s="117"/>
      <c r="G858" s="46"/>
      <c r="H858" s="47"/>
      <c r="I858" s="48"/>
      <c r="J858" s="49"/>
      <c r="K858" s="49"/>
      <c r="L858" s="49"/>
      <c r="M858" s="49"/>
      <c r="N858" s="50"/>
      <c r="O858" s="51"/>
      <c r="P858" s="52"/>
      <c r="Q858" s="53"/>
      <c r="R858" s="53"/>
      <c r="S858" s="53"/>
      <c r="T858" s="53"/>
      <c r="U858" s="54"/>
      <c r="V858" s="55"/>
      <c r="W858" s="57"/>
      <c r="X858" s="57"/>
      <c r="Y858" s="57"/>
      <c r="Z858" s="57"/>
      <c r="AA858" s="57"/>
      <c r="AB858" s="551"/>
      <c r="AC858" s="536"/>
      <c r="AD858" s="488"/>
      <c r="AE858" s="59"/>
      <c r="AF858" s="59"/>
      <c r="AG858" s="263"/>
      <c r="AH858" s="60"/>
      <c r="AI858" s="55"/>
      <c r="AJ858" s="61"/>
      <c r="AK858" s="62"/>
      <c r="AL858" s="63"/>
      <c r="AM858" s="64"/>
      <c r="AN858" s="65"/>
      <c r="AO858" s="66"/>
    </row>
    <row r="859" spans="1:41" s="22" customFormat="1" ht="54" customHeight="1" x14ac:dyDescent="0.15">
      <c r="A859" s="43"/>
      <c r="B859" s="44"/>
      <c r="C859" s="80"/>
      <c r="D859" s="67"/>
      <c r="E859" s="220"/>
      <c r="F859" s="117"/>
      <c r="G859" s="46"/>
      <c r="H859" s="47"/>
      <c r="I859" s="48"/>
      <c r="J859" s="49"/>
      <c r="K859" s="49"/>
      <c r="L859" s="49"/>
      <c r="M859" s="49"/>
      <c r="N859" s="50"/>
      <c r="O859" s="51"/>
      <c r="P859" s="52"/>
      <c r="Q859" s="53"/>
      <c r="R859" s="53"/>
      <c r="S859" s="53"/>
      <c r="T859" s="53"/>
      <c r="U859" s="54"/>
      <c r="V859" s="55"/>
      <c r="W859" s="57"/>
      <c r="X859" s="57"/>
      <c r="Y859" s="57"/>
      <c r="Z859" s="57"/>
      <c r="AA859" s="57"/>
      <c r="AB859" s="551"/>
      <c r="AC859" s="536"/>
      <c r="AD859" s="488"/>
      <c r="AE859" s="59"/>
      <c r="AF859" s="59"/>
      <c r="AG859" s="263"/>
      <c r="AH859" s="60"/>
      <c r="AI859" s="55"/>
      <c r="AJ859" s="61"/>
      <c r="AK859" s="62"/>
      <c r="AL859" s="63"/>
      <c r="AM859" s="64"/>
      <c r="AN859" s="65"/>
      <c r="AO859" s="66"/>
    </row>
    <row r="860" spans="1:41" s="22" customFormat="1" ht="54" customHeight="1" x14ac:dyDescent="0.15">
      <c r="A860" s="43"/>
      <c r="B860" s="44"/>
      <c r="C860" s="80"/>
      <c r="D860" s="67"/>
      <c r="E860" s="220"/>
      <c r="F860" s="117"/>
      <c r="G860" s="46"/>
      <c r="H860" s="47"/>
      <c r="I860" s="48"/>
      <c r="J860" s="49"/>
      <c r="K860" s="49"/>
      <c r="L860" s="49"/>
      <c r="M860" s="49"/>
      <c r="N860" s="50"/>
      <c r="O860" s="51"/>
      <c r="P860" s="52"/>
      <c r="Q860" s="53"/>
      <c r="R860" s="53"/>
      <c r="S860" s="53"/>
      <c r="T860" s="53"/>
      <c r="U860" s="54"/>
      <c r="V860" s="55"/>
      <c r="W860" s="57"/>
      <c r="X860" s="57"/>
      <c r="Y860" s="57"/>
      <c r="Z860" s="57"/>
      <c r="AA860" s="57"/>
      <c r="AB860" s="551"/>
      <c r="AC860" s="536"/>
      <c r="AD860" s="488"/>
      <c r="AE860" s="59"/>
      <c r="AF860" s="59"/>
      <c r="AG860" s="263"/>
      <c r="AH860" s="60"/>
      <c r="AI860" s="55"/>
      <c r="AJ860" s="61"/>
      <c r="AK860" s="62"/>
      <c r="AL860" s="63"/>
      <c r="AM860" s="64"/>
      <c r="AN860" s="65"/>
      <c r="AO860" s="66"/>
    </row>
    <row r="861" spans="1:41" s="22" customFormat="1" ht="42" customHeight="1" x14ac:dyDescent="0.15">
      <c r="A861" s="43"/>
      <c r="B861" s="44"/>
      <c r="C861" s="80"/>
      <c r="D861" s="67"/>
      <c r="E861" s="220"/>
      <c r="F861" s="117"/>
      <c r="G861" s="46"/>
      <c r="H861" s="47"/>
      <c r="I861" s="48"/>
      <c r="J861" s="49"/>
      <c r="K861" s="49"/>
      <c r="L861" s="49"/>
      <c r="M861" s="49"/>
      <c r="N861" s="50"/>
      <c r="O861" s="51"/>
      <c r="P861" s="52"/>
      <c r="Q861" s="53"/>
      <c r="R861" s="53"/>
      <c r="S861" s="53"/>
      <c r="T861" s="53"/>
      <c r="U861" s="54"/>
      <c r="V861" s="55"/>
      <c r="W861" s="57"/>
      <c r="X861" s="57"/>
      <c r="Y861" s="57"/>
      <c r="Z861" s="57"/>
      <c r="AA861" s="57"/>
      <c r="AB861" s="551"/>
      <c r="AC861" s="536"/>
      <c r="AD861" s="488"/>
      <c r="AE861" s="59"/>
      <c r="AF861" s="59"/>
      <c r="AG861" s="263"/>
      <c r="AH861" s="60"/>
      <c r="AI861" s="55"/>
      <c r="AJ861" s="61"/>
      <c r="AK861" s="62"/>
      <c r="AL861" s="63"/>
      <c r="AM861" s="64"/>
      <c r="AN861" s="65"/>
      <c r="AO861" s="66"/>
    </row>
    <row r="862" spans="1:41" s="22" customFormat="1" ht="54" customHeight="1" x14ac:dyDescent="0.15">
      <c r="A862" s="43"/>
      <c r="B862" s="44"/>
      <c r="C862" s="80"/>
      <c r="D862" s="67"/>
      <c r="E862" s="220"/>
      <c r="F862" s="117"/>
      <c r="G862" s="46"/>
      <c r="H862" s="47"/>
      <c r="I862" s="48"/>
      <c r="J862" s="49"/>
      <c r="K862" s="49"/>
      <c r="L862" s="49"/>
      <c r="M862" s="49"/>
      <c r="N862" s="50"/>
      <c r="O862" s="51"/>
      <c r="P862" s="52"/>
      <c r="Q862" s="53"/>
      <c r="R862" s="53"/>
      <c r="S862" s="53"/>
      <c r="T862" s="53"/>
      <c r="U862" s="54"/>
      <c r="V862" s="55"/>
      <c r="W862" s="57"/>
      <c r="X862" s="57"/>
      <c r="Y862" s="57"/>
      <c r="Z862" s="57"/>
      <c r="AA862" s="57"/>
      <c r="AB862" s="551"/>
      <c r="AC862" s="536"/>
      <c r="AD862" s="488"/>
      <c r="AE862" s="59"/>
      <c r="AF862" s="59"/>
      <c r="AG862" s="263"/>
      <c r="AH862" s="60"/>
      <c r="AI862" s="55"/>
      <c r="AJ862" s="61"/>
      <c r="AK862" s="62"/>
      <c r="AL862" s="63"/>
      <c r="AM862" s="64"/>
      <c r="AN862" s="65"/>
      <c r="AO862" s="66"/>
    </row>
    <row r="863" spans="1:41" s="22" customFormat="1" ht="54" customHeight="1" x14ac:dyDescent="0.15">
      <c r="A863" s="43"/>
      <c r="B863" s="44"/>
      <c r="C863" s="80"/>
      <c r="D863" s="67"/>
      <c r="E863" s="220"/>
      <c r="F863" s="117"/>
      <c r="G863" s="46"/>
      <c r="H863" s="47"/>
      <c r="I863" s="48"/>
      <c r="J863" s="49"/>
      <c r="K863" s="49"/>
      <c r="L863" s="49"/>
      <c r="M863" s="49"/>
      <c r="N863" s="50"/>
      <c r="O863" s="51"/>
      <c r="P863" s="52"/>
      <c r="Q863" s="53"/>
      <c r="R863" s="53"/>
      <c r="S863" s="53"/>
      <c r="T863" s="53"/>
      <c r="U863" s="54"/>
      <c r="V863" s="55"/>
      <c r="W863" s="57"/>
      <c r="X863" s="57"/>
      <c r="Y863" s="57"/>
      <c r="Z863" s="57"/>
      <c r="AA863" s="57"/>
      <c r="AB863" s="551"/>
      <c r="AC863" s="536"/>
      <c r="AD863" s="488"/>
      <c r="AE863" s="59"/>
      <c r="AF863" s="59"/>
      <c r="AG863" s="263"/>
      <c r="AH863" s="60"/>
      <c r="AI863" s="55"/>
      <c r="AJ863" s="61"/>
      <c r="AK863" s="62"/>
      <c r="AL863" s="63"/>
      <c r="AM863" s="64"/>
      <c r="AN863" s="65"/>
      <c r="AO863" s="66"/>
    </row>
    <row r="864" spans="1:41" s="22" customFormat="1" ht="54" customHeight="1" x14ac:dyDescent="0.15">
      <c r="A864" s="43"/>
      <c r="B864" s="44"/>
      <c r="C864" s="80"/>
      <c r="D864" s="67"/>
      <c r="E864" s="220"/>
      <c r="F864" s="117"/>
      <c r="G864" s="46"/>
      <c r="H864" s="47"/>
      <c r="I864" s="48"/>
      <c r="J864" s="49"/>
      <c r="K864" s="49"/>
      <c r="L864" s="49"/>
      <c r="M864" s="49"/>
      <c r="N864" s="50"/>
      <c r="O864" s="51"/>
      <c r="P864" s="52"/>
      <c r="Q864" s="53"/>
      <c r="R864" s="53"/>
      <c r="S864" s="53"/>
      <c r="T864" s="53"/>
      <c r="U864" s="54"/>
      <c r="V864" s="55"/>
      <c r="W864" s="57"/>
      <c r="X864" s="57"/>
      <c r="Y864" s="57"/>
      <c r="Z864" s="57"/>
      <c r="AA864" s="57"/>
      <c r="AB864" s="551"/>
      <c r="AC864" s="536"/>
      <c r="AD864" s="488"/>
      <c r="AE864" s="59"/>
      <c r="AF864" s="59"/>
      <c r="AG864" s="263"/>
      <c r="AH864" s="60"/>
      <c r="AI864" s="55"/>
      <c r="AJ864" s="61"/>
      <c r="AK864" s="62"/>
      <c r="AL864" s="63"/>
      <c r="AM864" s="64"/>
      <c r="AN864" s="65"/>
      <c r="AO864" s="66"/>
    </row>
    <row r="865" spans="1:41" s="22" customFormat="1" ht="54" customHeight="1" x14ac:dyDescent="0.15">
      <c r="A865" s="43"/>
      <c r="B865" s="44"/>
      <c r="C865" s="80"/>
      <c r="D865" s="67"/>
      <c r="E865" s="220"/>
      <c r="F865" s="117"/>
      <c r="G865" s="46"/>
      <c r="H865" s="47"/>
      <c r="I865" s="48"/>
      <c r="J865" s="49"/>
      <c r="K865" s="49"/>
      <c r="L865" s="49"/>
      <c r="M865" s="49"/>
      <c r="N865" s="50"/>
      <c r="O865" s="51"/>
      <c r="P865" s="52"/>
      <c r="Q865" s="53"/>
      <c r="R865" s="53"/>
      <c r="S865" s="53"/>
      <c r="T865" s="53"/>
      <c r="U865" s="54"/>
      <c r="V865" s="55"/>
      <c r="W865" s="57"/>
      <c r="X865" s="57"/>
      <c r="Y865" s="57"/>
      <c r="Z865" s="57"/>
      <c r="AA865" s="57"/>
      <c r="AB865" s="551"/>
      <c r="AC865" s="536"/>
      <c r="AD865" s="488"/>
      <c r="AE865" s="59"/>
      <c r="AF865" s="59"/>
      <c r="AG865" s="263"/>
      <c r="AH865" s="60"/>
      <c r="AI865" s="55"/>
      <c r="AJ865" s="61"/>
      <c r="AK865" s="62"/>
      <c r="AL865" s="63"/>
      <c r="AM865" s="64"/>
      <c r="AN865" s="65"/>
      <c r="AO865" s="66"/>
    </row>
    <row r="866" spans="1:41" s="22" customFormat="1" ht="54" customHeight="1" x14ac:dyDescent="0.15">
      <c r="A866" s="43"/>
      <c r="B866" s="44"/>
      <c r="C866" s="80"/>
      <c r="D866" s="67"/>
      <c r="E866" s="220"/>
      <c r="F866" s="117"/>
      <c r="G866" s="46"/>
      <c r="H866" s="47"/>
      <c r="I866" s="48"/>
      <c r="J866" s="49"/>
      <c r="K866" s="49"/>
      <c r="L866" s="49"/>
      <c r="M866" s="49"/>
      <c r="N866" s="50"/>
      <c r="O866" s="51"/>
      <c r="P866" s="52"/>
      <c r="Q866" s="53"/>
      <c r="R866" s="53"/>
      <c r="S866" s="53"/>
      <c r="T866" s="53"/>
      <c r="U866" s="54"/>
      <c r="V866" s="55"/>
      <c r="W866" s="57"/>
      <c r="X866" s="57"/>
      <c r="Y866" s="57"/>
      <c r="Z866" s="57"/>
      <c r="AA866" s="57"/>
      <c r="AB866" s="551"/>
      <c r="AC866" s="536"/>
      <c r="AD866" s="488"/>
      <c r="AE866" s="59"/>
      <c r="AF866" s="59"/>
      <c r="AG866" s="263"/>
      <c r="AH866" s="60"/>
      <c r="AI866" s="55"/>
      <c r="AJ866" s="61"/>
      <c r="AK866" s="62"/>
      <c r="AL866" s="63"/>
      <c r="AM866" s="64"/>
      <c r="AN866" s="65"/>
      <c r="AO866" s="66"/>
    </row>
    <row r="867" spans="1:41" s="22" customFormat="1" ht="54" customHeight="1" x14ac:dyDescent="0.15">
      <c r="A867" s="43"/>
      <c r="B867" s="44"/>
      <c r="C867" s="80"/>
      <c r="D867" s="67"/>
      <c r="E867" s="220"/>
      <c r="F867" s="117"/>
      <c r="G867" s="46"/>
      <c r="H867" s="47"/>
      <c r="I867" s="48"/>
      <c r="J867" s="49"/>
      <c r="K867" s="49"/>
      <c r="L867" s="49"/>
      <c r="M867" s="49"/>
      <c r="N867" s="50"/>
      <c r="O867" s="51"/>
      <c r="P867" s="52"/>
      <c r="Q867" s="53"/>
      <c r="R867" s="53"/>
      <c r="S867" s="53"/>
      <c r="T867" s="53"/>
      <c r="U867" s="54"/>
      <c r="V867" s="55"/>
      <c r="W867" s="57"/>
      <c r="X867" s="57"/>
      <c r="Y867" s="57"/>
      <c r="Z867" s="57"/>
      <c r="AA867" s="57"/>
      <c r="AB867" s="551"/>
      <c r="AC867" s="536"/>
      <c r="AD867" s="488"/>
      <c r="AE867" s="59"/>
      <c r="AF867" s="59"/>
      <c r="AG867" s="263"/>
      <c r="AH867" s="60"/>
      <c r="AI867" s="55"/>
      <c r="AJ867" s="61"/>
      <c r="AK867" s="62"/>
      <c r="AL867" s="63"/>
      <c r="AM867" s="64"/>
      <c r="AN867" s="65"/>
      <c r="AO867" s="66"/>
    </row>
    <row r="868" spans="1:41" s="22" customFormat="1" ht="54" customHeight="1" x14ac:dyDescent="0.15">
      <c r="A868" s="43"/>
      <c r="B868" s="44"/>
      <c r="C868" s="80"/>
      <c r="D868" s="67"/>
      <c r="E868" s="220"/>
      <c r="F868" s="117"/>
      <c r="G868" s="46"/>
      <c r="H868" s="47"/>
      <c r="I868" s="48"/>
      <c r="J868" s="49"/>
      <c r="K868" s="49"/>
      <c r="L868" s="49"/>
      <c r="M868" s="49"/>
      <c r="N868" s="50"/>
      <c r="O868" s="51"/>
      <c r="P868" s="52"/>
      <c r="Q868" s="53"/>
      <c r="R868" s="53"/>
      <c r="S868" s="53"/>
      <c r="T868" s="53"/>
      <c r="U868" s="54"/>
      <c r="V868" s="55"/>
      <c r="W868" s="57"/>
      <c r="X868" s="57"/>
      <c r="Y868" s="57"/>
      <c r="Z868" s="57"/>
      <c r="AA868" s="57"/>
      <c r="AB868" s="551"/>
      <c r="AC868" s="536"/>
      <c r="AD868" s="488"/>
      <c r="AE868" s="59"/>
      <c r="AF868" s="59"/>
      <c r="AG868" s="263"/>
      <c r="AH868" s="60"/>
      <c r="AI868" s="55"/>
      <c r="AJ868" s="61"/>
      <c r="AK868" s="62"/>
      <c r="AL868" s="63"/>
      <c r="AM868" s="64"/>
      <c r="AN868" s="65"/>
      <c r="AO868" s="66"/>
    </row>
    <row r="869" spans="1:41" s="22" customFormat="1" ht="54" customHeight="1" x14ac:dyDescent="0.15">
      <c r="A869" s="43"/>
      <c r="B869" s="44"/>
      <c r="C869" s="80"/>
      <c r="D869" s="67"/>
      <c r="E869" s="220"/>
      <c r="F869" s="117"/>
      <c r="G869" s="46"/>
      <c r="H869" s="47"/>
      <c r="I869" s="48"/>
      <c r="J869" s="49"/>
      <c r="K869" s="49"/>
      <c r="L869" s="49"/>
      <c r="M869" s="49"/>
      <c r="N869" s="50"/>
      <c r="O869" s="51"/>
      <c r="P869" s="52"/>
      <c r="Q869" s="53"/>
      <c r="R869" s="53"/>
      <c r="S869" s="53"/>
      <c r="T869" s="53"/>
      <c r="U869" s="54"/>
      <c r="V869" s="55"/>
      <c r="W869" s="57"/>
      <c r="X869" s="57"/>
      <c r="Y869" s="57"/>
      <c r="Z869" s="57"/>
      <c r="AA869" s="57"/>
      <c r="AB869" s="551"/>
      <c r="AC869" s="536"/>
      <c r="AD869" s="488"/>
      <c r="AE869" s="59"/>
      <c r="AF869" s="59"/>
      <c r="AG869" s="263"/>
      <c r="AH869" s="60"/>
      <c r="AI869" s="55"/>
      <c r="AJ869" s="61"/>
      <c r="AK869" s="62"/>
      <c r="AL869" s="63"/>
      <c r="AM869" s="64"/>
      <c r="AN869" s="65"/>
      <c r="AO869" s="66"/>
    </row>
    <row r="870" spans="1:41" s="22" customFormat="1" ht="54" customHeight="1" x14ac:dyDescent="0.15">
      <c r="A870" s="43"/>
      <c r="B870" s="44"/>
      <c r="C870" s="80"/>
      <c r="D870" s="67"/>
      <c r="E870" s="220"/>
      <c r="F870" s="117"/>
      <c r="G870" s="46"/>
      <c r="H870" s="47"/>
      <c r="I870" s="48"/>
      <c r="J870" s="49"/>
      <c r="K870" s="49"/>
      <c r="L870" s="49"/>
      <c r="M870" s="49"/>
      <c r="N870" s="50"/>
      <c r="O870" s="51"/>
      <c r="P870" s="52"/>
      <c r="Q870" s="53"/>
      <c r="R870" s="53"/>
      <c r="S870" s="53"/>
      <c r="T870" s="53"/>
      <c r="U870" s="54"/>
      <c r="V870" s="55"/>
      <c r="W870" s="57"/>
      <c r="X870" s="57"/>
      <c r="Y870" s="57"/>
      <c r="Z870" s="57"/>
      <c r="AA870" s="57"/>
      <c r="AB870" s="551"/>
      <c r="AC870" s="536"/>
      <c r="AD870" s="488"/>
      <c r="AE870" s="59"/>
      <c r="AF870" s="59"/>
      <c r="AG870" s="263"/>
      <c r="AH870" s="60"/>
      <c r="AI870" s="55"/>
      <c r="AJ870" s="61"/>
      <c r="AK870" s="62"/>
      <c r="AL870" s="63"/>
      <c r="AM870" s="64"/>
      <c r="AN870" s="65"/>
      <c r="AO870" s="66"/>
    </row>
    <row r="871" spans="1:41" s="22" customFormat="1" ht="54" customHeight="1" x14ac:dyDescent="0.15">
      <c r="A871" s="43"/>
      <c r="B871" s="44"/>
      <c r="C871" s="80"/>
      <c r="D871" s="67"/>
      <c r="E871" s="220"/>
      <c r="F871" s="117"/>
      <c r="G871" s="46"/>
      <c r="H871" s="47"/>
      <c r="I871" s="48"/>
      <c r="J871" s="49"/>
      <c r="K871" s="49"/>
      <c r="L871" s="49"/>
      <c r="M871" s="49"/>
      <c r="N871" s="50"/>
      <c r="O871" s="51"/>
      <c r="P871" s="52"/>
      <c r="Q871" s="53"/>
      <c r="R871" s="53"/>
      <c r="S871" s="53"/>
      <c r="T871" s="53"/>
      <c r="U871" s="54"/>
      <c r="V871" s="55"/>
      <c r="W871" s="57"/>
      <c r="X871" s="57"/>
      <c r="Y871" s="57"/>
      <c r="Z871" s="57"/>
      <c r="AA871" s="57"/>
      <c r="AB871" s="551"/>
      <c r="AC871" s="536"/>
      <c r="AD871" s="488"/>
      <c r="AE871" s="59"/>
      <c r="AF871" s="59"/>
      <c r="AG871" s="263"/>
      <c r="AH871" s="60"/>
      <c r="AI871" s="55"/>
      <c r="AJ871" s="61"/>
      <c r="AK871" s="62"/>
      <c r="AL871" s="63"/>
      <c r="AM871" s="64"/>
      <c r="AN871" s="65"/>
      <c r="AO871" s="66"/>
    </row>
    <row r="872" spans="1:41" s="22" customFormat="1" ht="54" customHeight="1" x14ac:dyDescent="0.15">
      <c r="A872" s="43"/>
      <c r="B872" s="44"/>
      <c r="C872" s="80"/>
      <c r="D872" s="67"/>
      <c r="E872" s="220"/>
      <c r="F872" s="117"/>
      <c r="G872" s="46"/>
      <c r="H872" s="47"/>
      <c r="I872" s="48"/>
      <c r="J872" s="49"/>
      <c r="K872" s="49"/>
      <c r="L872" s="49"/>
      <c r="M872" s="49"/>
      <c r="N872" s="50"/>
      <c r="O872" s="51"/>
      <c r="P872" s="52"/>
      <c r="Q872" s="53"/>
      <c r="R872" s="53"/>
      <c r="S872" s="53"/>
      <c r="T872" s="53"/>
      <c r="U872" s="54"/>
      <c r="V872" s="55"/>
      <c r="W872" s="57"/>
      <c r="X872" s="57"/>
      <c r="Y872" s="57"/>
      <c r="Z872" s="57"/>
      <c r="AA872" s="57"/>
      <c r="AB872" s="551"/>
      <c r="AC872" s="536"/>
      <c r="AD872" s="488"/>
      <c r="AE872" s="59"/>
      <c r="AF872" s="59"/>
      <c r="AG872" s="263"/>
      <c r="AH872" s="60"/>
      <c r="AI872" s="55"/>
      <c r="AJ872" s="61"/>
      <c r="AK872" s="62"/>
      <c r="AL872" s="63"/>
      <c r="AM872" s="64"/>
      <c r="AN872" s="65"/>
      <c r="AO872" s="66"/>
    </row>
    <row r="873" spans="1:41" s="22" customFormat="1" ht="54" customHeight="1" x14ac:dyDescent="0.15">
      <c r="A873" s="43"/>
      <c r="B873" s="44"/>
      <c r="C873" s="80"/>
      <c r="D873" s="67"/>
      <c r="E873" s="220"/>
      <c r="F873" s="117"/>
      <c r="G873" s="46"/>
      <c r="H873" s="47"/>
      <c r="I873" s="48"/>
      <c r="J873" s="49"/>
      <c r="K873" s="49"/>
      <c r="L873" s="49"/>
      <c r="M873" s="49"/>
      <c r="N873" s="50"/>
      <c r="O873" s="51"/>
      <c r="P873" s="52"/>
      <c r="Q873" s="53"/>
      <c r="R873" s="53"/>
      <c r="S873" s="53"/>
      <c r="T873" s="53"/>
      <c r="U873" s="54"/>
      <c r="V873" s="55"/>
      <c r="W873" s="57"/>
      <c r="X873" s="57"/>
      <c r="Y873" s="57"/>
      <c r="Z873" s="57"/>
      <c r="AA873" s="57"/>
      <c r="AB873" s="551"/>
      <c r="AC873" s="536"/>
      <c r="AD873" s="488"/>
      <c r="AE873" s="59"/>
      <c r="AF873" s="59"/>
      <c r="AG873" s="263"/>
      <c r="AH873" s="60"/>
      <c r="AI873" s="55"/>
      <c r="AJ873" s="61"/>
      <c r="AK873" s="62"/>
      <c r="AL873" s="63"/>
      <c r="AM873" s="64"/>
      <c r="AN873" s="65"/>
      <c r="AO873" s="66"/>
    </row>
    <row r="874" spans="1:41" s="22" customFormat="1" ht="54" customHeight="1" x14ac:dyDescent="0.15">
      <c r="A874" s="43"/>
      <c r="B874" s="44"/>
      <c r="C874" s="80"/>
      <c r="D874" s="67"/>
      <c r="E874" s="220"/>
      <c r="F874" s="117"/>
      <c r="G874" s="46"/>
      <c r="H874" s="47"/>
      <c r="I874" s="48"/>
      <c r="J874" s="49"/>
      <c r="K874" s="49"/>
      <c r="L874" s="49"/>
      <c r="M874" s="49"/>
      <c r="N874" s="50"/>
      <c r="O874" s="51"/>
      <c r="P874" s="52"/>
      <c r="Q874" s="53"/>
      <c r="R874" s="53"/>
      <c r="S874" s="53"/>
      <c r="T874" s="53"/>
      <c r="U874" s="54"/>
      <c r="V874" s="55"/>
      <c r="W874" s="57"/>
      <c r="X874" s="57"/>
      <c r="Y874" s="57"/>
      <c r="Z874" s="57"/>
      <c r="AA874" s="57"/>
      <c r="AB874" s="551"/>
      <c r="AC874" s="536"/>
      <c r="AD874" s="488"/>
      <c r="AE874" s="59"/>
      <c r="AF874" s="59"/>
      <c r="AG874" s="263"/>
      <c r="AH874" s="60"/>
      <c r="AI874" s="55"/>
      <c r="AJ874" s="61"/>
      <c r="AK874" s="62"/>
      <c r="AL874" s="63"/>
      <c r="AM874" s="64"/>
      <c r="AN874" s="65"/>
      <c r="AO874" s="66"/>
    </row>
    <row r="875" spans="1:41" s="22" customFormat="1" ht="49.5" customHeight="1" x14ac:dyDescent="0.15">
      <c r="A875" s="43"/>
      <c r="B875" s="44"/>
      <c r="C875" s="80"/>
      <c r="D875" s="67"/>
      <c r="E875" s="220"/>
      <c r="F875" s="117"/>
      <c r="G875" s="46"/>
      <c r="H875" s="47"/>
      <c r="I875" s="48"/>
      <c r="J875" s="49"/>
      <c r="K875" s="49"/>
      <c r="L875" s="49"/>
      <c r="M875" s="49"/>
      <c r="N875" s="50"/>
      <c r="O875" s="51"/>
      <c r="P875" s="52"/>
      <c r="Q875" s="53"/>
      <c r="R875" s="53"/>
      <c r="S875" s="53"/>
      <c r="T875" s="53"/>
      <c r="U875" s="54"/>
      <c r="V875" s="55"/>
      <c r="W875" s="57"/>
      <c r="X875" s="57"/>
      <c r="Y875" s="57"/>
      <c r="Z875" s="57"/>
      <c r="AA875" s="57"/>
      <c r="AB875" s="551"/>
      <c r="AC875" s="536"/>
      <c r="AD875" s="488"/>
      <c r="AE875" s="59"/>
      <c r="AF875" s="59"/>
      <c r="AG875" s="263"/>
      <c r="AH875" s="60"/>
      <c r="AI875" s="55"/>
      <c r="AJ875" s="61"/>
      <c r="AK875" s="62"/>
      <c r="AL875" s="63"/>
      <c r="AM875" s="64"/>
      <c r="AN875" s="65"/>
      <c r="AO875" s="66"/>
    </row>
    <row r="876" spans="1:41" s="22" customFormat="1" ht="24.95" customHeight="1" x14ac:dyDescent="0.15">
      <c r="A876" s="43"/>
      <c r="B876" s="44"/>
      <c r="C876" s="80"/>
      <c r="D876" s="67"/>
      <c r="E876" s="220"/>
      <c r="F876" s="117"/>
      <c r="G876" s="46"/>
      <c r="H876" s="47"/>
      <c r="I876" s="48"/>
      <c r="J876" s="49"/>
      <c r="K876" s="49"/>
      <c r="L876" s="49"/>
      <c r="M876" s="49"/>
      <c r="N876" s="50"/>
      <c r="O876" s="51"/>
      <c r="P876" s="52"/>
      <c r="Q876" s="53"/>
      <c r="R876" s="53"/>
      <c r="S876" s="53"/>
      <c r="T876" s="53"/>
      <c r="U876" s="54"/>
      <c r="V876" s="55"/>
      <c r="W876" s="57"/>
      <c r="X876" s="57"/>
      <c r="Y876" s="57"/>
      <c r="Z876" s="57"/>
      <c r="AA876" s="57"/>
      <c r="AB876" s="551"/>
      <c r="AC876" s="536"/>
      <c r="AD876" s="488"/>
      <c r="AE876" s="59"/>
      <c r="AF876" s="59"/>
      <c r="AG876" s="263"/>
      <c r="AH876" s="60"/>
      <c r="AI876" s="55"/>
      <c r="AJ876" s="61"/>
      <c r="AK876" s="62"/>
      <c r="AL876" s="63"/>
      <c r="AM876" s="64"/>
      <c r="AN876" s="65"/>
      <c r="AO876" s="66"/>
    </row>
    <row r="877" spans="1:41" s="22" customFormat="1" ht="54" customHeight="1" x14ac:dyDescent="0.15">
      <c r="A877" s="43"/>
      <c r="B877" s="44"/>
      <c r="C877" s="80"/>
      <c r="D877" s="67"/>
      <c r="E877" s="220"/>
      <c r="F877" s="117"/>
      <c r="G877" s="46"/>
      <c r="H877" s="47"/>
      <c r="I877" s="48"/>
      <c r="J877" s="49"/>
      <c r="K877" s="49"/>
      <c r="L877" s="49"/>
      <c r="M877" s="49"/>
      <c r="N877" s="50"/>
      <c r="O877" s="51"/>
      <c r="P877" s="52"/>
      <c r="Q877" s="53"/>
      <c r="R877" s="53"/>
      <c r="S877" s="53"/>
      <c r="T877" s="53"/>
      <c r="U877" s="54"/>
      <c r="V877" s="55"/>
      <c r="W877" s="57"/>
      <c r="X877" s="57"/>
      <c r="Y877" s="57"/>
      <c r="Z877" s="57"/>
      <c r="AA877" s="57"/>
      <c r="AB877" s="551"/>
      <c r="AC877" s="536"/>
      <c r="AD877" s="488"/>
      <c r="AE877" s="59"/>
      <c r="AF877" s="59"/>
      <c r="AG877" s="263"/>
      <c r="AH877" s="60"/>
      <c r="AI877" s="55"/>
      <c r="AJ877" s="61"/>
      <c r="AK877" s="62"/>
      <c r="AL877" s="63"/>
      <c r="AM877" s="64"/>
      <c r="AN877" s="65"/>
      <c r="AO877" s="66"/>
    </row>
    <row r="878" spans="1:41" s="22" customFormat="1" ht="54" customHeight="1" x14ac:dyDescent="0.15">
      <c r="A878" s="43"/>
      <c r="B878" s="44"/>
      <c r="C878" s="80"/>
      <c r="D878" s="67"/>
      <c r="E878" s="220"/>
      <c r="F878" s="117"/>
      <c r="G878" s="46"/>
      <c r="H878" s="47"/>
      <c r="I878" s="48"/>
      <c r="J878" s="49"/>
      <c r="K878" s="49"/>
      <c r="L878" s="49"/>
      <c r="M878" s="49"/>
      <c r="N878" s="50"/>
      <c r="O878" s="51"/>
      <c r="P878" s="52"/>
      <c r="Q878" s="53"/>
      <c r="R878" s="53"/>
      <c r="S878" s="53"/>
      <c r="T878" s="53"/>
      <c r="U878" s="54"/>
      <c r="V878" s="55"/>
      <c r="W878" s="57"/>
      <c r="X878" s="57"/>
      <c r="Y878" s="57"/>
      <c r="Z878" s="57"/>
      <c r="AA878" s="57"/>
      <c r="AB878" s="551"/>
      <c r="AC878" s="536"/>
      <c r="AD878" s="488"/>
      <c r="AE878" s="59"/>
      <c r="AF878" s="59"/>
      <c r="AG878" s="263"/>
      <c r="AH878" s="60"/>
      <c r="AI878" s="55"/>
      <c r="AJ878" s="61"/>
      <c r="AK878" s="62"/>
      <c r="AL878" s="63"/>
      <c r="AM878" s="64"/>
      <c r="AN878" s="65"/>
      <c r="AO878" s="66"/>
    </row>
    <row r="879" spans="1:41" s="22" customFormat="1" ht="45.75" customHeight="1" x14ac:dyDescent="0.15">
      <c r="A879" s="43"/>
      <c r="B879" s="44"/>
      <c r="C879" s="80"/>
      <c r="D879" s="67"/>
      <c r="E879" s="220"/>
      <c r="F879" s="117"/>
      <c r="G879" s="46"/>
      <c r="H879" s="47"/>
      <c r="I879" s="48"/>
      <c r="J879" s="49"/>
      <c r="K879" s="49"/>
      <c r="L879" s="49"/>
      <c r="M879" s="49"/>
      <c r="N879" s="50"/>
      <c r="O879" s="51"/>
      <c r="P879" s="52"/>
      <c r="Q879" s="53"/>
      <c r="R879" s="53"/>
      <c r="S879" s="53"/>
      <c r="T879" s="53"/>
      <c r="U879" s="54"/>
      <c r="V879" s="55"/>
      <c r="W879" s="57"/>
      <c r="X879" s="57"/>
      <c r="Y879" s="57"/>
      <c r="Z879" s="57"/>
      <c r="AA879" s="57"/>
      <c r="AB879" s="551"/>
      <c r="AC879" s="536"/>
      <c r="AD879" s="488"/>
      <c r="AE879" s="59"/>
      <c r="AF879" s="59"/>
      <c r="AG879" s="263"/>
      <c r="AH879" s="60"/>
      <c r="AI879" s="55"/>
      <c r="AJ879" s="61"/>
      <c r="AK879" s="62"/>
      <c r="AL879" s="63"/>
      <c r="AM879" s="64"/>
      <c r="AN879" s="65"/>
      <c r="AO879" s="66"/>
    </row>
    <row r="880" spans="1:41" s="22" customFormat="1" ht="54" customHeight="1" x14ac:dyDescent="0.15">
      <c r="A880" s="43"/>
      <c r="B880" s="44"/>
      <c r="C880" s="80"/>
      <c r="D880" s="67"/>
      <c r="E880" s="220"/>
      <c r="F880" s="117"/>
      <c r="G880" s="46"/>
      <c r="H880" s="47"/>
      <c r="I880" s="48"/>
      <c r="J880" s="49"/>
      <c r="K880" s="49"/>
      <c r="L880" s="49"/>
      <c r="M880" s="49"/>
      <c r="N880" s="50"/>
      <c r="O880" s="51"/>
      <c r="P880" s="52"/>
      <c r="Q880" s="53"/>
      <c r="R880" s="53"/>
      <c r="S880" s="53"/>
      <c r="T880" s="53"/>
      <c r="U880" s="54"/>
      <c r="V880" s="55"/>
      <c r="W880" s="57"/>
      <c r="X880" s="57"/>
      <c r="Y880" s="57"/>
      <c r="Z880" s="57"/>
      <c r="AA880" s="57"/>
      <c r="AB880" s="551"/>
      <c r="AC880" s="536"/>
      <c r="AD880" s="488"/>
      <c r="AE880" s="59"/>
      <c r="AF880" s="59"/>
      <c r="AG880" s="263"/>
      <c r="AH880" s="60"/>
      <c r="AI880" s="55"/>
      <c r="AJ880" s="61"/>
      <c r="AK880" s="62"/>
      <c r="AL880" s="63"/>
      <c r="AM880" s="64"/>
      <c r="AN880" s="65"/>
      <c r="AO880" s="66"/>
    </row>
    <row r="881" spans="1:41" s="22" customFormat="1" ht="54" customHeight="1" x14ac:dyDescent="0.15">
      <c r="A881" s="43"/>
      <c r="B881" s="44"/>
      <c r="C881" s="80"/>
      <c r="D881" s="67"/>
      <c r="E881" s="220"/>
      <c r="F881" s="117"/>
      <c r="G881" s="46"/>
      <c r="H881" s="47"/>
      <c r="I881" s="48"/>
      <c r="J881" s="49"/>
      <c r="K881" s="49"/>
      <c r="L881" s="49"/>
      <c r="M881" s="49"/>
      <c r="N881" s="50"/>
      <c r="O881" s="51"/>
      <c r="P881" s="52"/>
      <c r="Q881" s="53"/>
      <c r="R881" s="53"/>
      <c r="S881" s="53"/>
      <c r="T881" s="53"/>
      <c r="U881" s="54"/>
      <c r="V881" s="55"/>
      <c r="W881" s="57"/>
      <c r="X881" s="57"/>
      <c r="Y881" s="57"/>
      <c r="Z881" s="57"/>
      <c r="AA881" s="57"/>
      <c r="AB881" s="551"/>
      <c r="AC881" s="536"/>
      <c r="AD881" s="488"/>
      <c r="AE881" s="59"/>
      <c r="AF881" s="59"/>
      <c r="AG881" s="263"/>
      <c r="AH881" s="60"/>
      <c r="AI881" s="55"/>
      <c r="AJ881" s="61"/>
      <c r="AK881" s="62"/>
      <c r="AL881" s="63"/>
      <c r="AM881" s="64"/>
      <c r="AN881" s="65"/>
      <c r="AO881" s="66"/>
    </row>
    <row r="882" spans="1:41" s="22" customFormat="1" ht="45.75" customHeight="1" x14ac:dyDescent="0.15">
      <c r="A882" s="43"/>
      <c r="B882" s="44"/>
      <c r="C882" s="80"/>
      <c r="D882" s="67"/>
      <c r="E882" s="220"/>
      <c r="F882" s="117"/>
      <c r="G882" s="46"/>
      <c r="H882" s="47"/>
      <c r="I882" s="48"/>
      <c r="J882" s="49"/>
      <c r="K882" s="49"/>
      <c r="L882" s="49"/>
      <c r="M882" s="49"/>
      <c r="N882" s="50"/>
      <c r="O882" s="51"/>
      <c r="P882" s="52"/>
      <c r="Q882" s="53"/>
      <c r="R882" s="53"/>
      <c r="S882" s="53"/>
      <c r="T882" s="53"/>
      <c r="U882" s="54"/>
      <c r="V882" s="55"/>
      <c r="W882" s="57"/>
      <c r="X882" s="57"/>
      <c r="Y882" s="57"/>
      <c r="Z882" s="57"/>
      <c r="AA882" s="57"/>
      <c r="AB882" s="551"/>
      <c r="AC882" s="536"/>
      <c r="AD882" s="488"/>
      <c r="AE882" s="59"/>
      <c r="AF882" s="59"/>
      <c r="AG882" s="263"/>
      <c r="AH882" s="60"/>
      <c r="AI882" s="55"/>
      <c r="AJ882" s="61"/>
      <c r="AK882" s="62"/>
      <c r="AL882" s="63"/>
      <c r="AM882" s="64"/>
      <c r="AN882" s="65"/>
      <c r="AO882" s="66"/>
    </row>
    <row r="883" spans="1:41" s="22" customFormat="1" ht="54" customHeight="1" x14ac:dyDescent="0.15">
      <c r="A883" s="43"/>
      <c r="B883" s="44"/>
      <c r="C883" s="80"/>
      <c r="D883" s="67"/>
      <c r="E883" s="220"/>
      <c r="F883" s="117"/>
      <c r="G883" s="46"/>
      <c r="H883" s="47"/>
      <c r="I883" s="48"/>
      <c r="J883" s="49"/>
      <c r="K883" s="49"/>
      <c r="L883" s="49"/>
      <c r="M883" s="49"/>
      <c r="N883" s="50"/>
      <c r="O883" s="51"/>
      <c r="P883" s="52"/>
      <c r="Q883" s="53"/>
      <c r="R883" s="53"/>
      <c r="S883" s="53"/>
      <c r="T883" s="53"/>
      <c r="U883" s="54"/>
      <c r="V883" s="55"/>
      <c r="W883" s="57"/>
      <c r="X883" s="57"/>
      <c r="Y883" s="57"/>
      <c r="Z883" s="57"/>
      <c r="AA883" s="57"/>
      <c r="AB883" s="551"/>
      <c r="AC883" s="536"/>
      <c r="AD883" s="488"/>
      <c r="AE883" s="59"/>
      <c r="AF883" s="59"/>
      <c r="AG883" s="263"/>
      <c r="AH883" s="60"/>
      <c r="AI883" s="55"/>
      <c r="AJ883" s="61"/>
      <c r="AK883" s="62"/>
      <c r="AL883" s="63"/>
      <c r="AM883" s="64"/>
      <c r="AN883" s="65"/>
      <c r="AO883" s="66"/>
    </row>
    <row r="884" spans="1:41" s="22" customFormat="1" ht="40.5" customHeight="1" x14ac:dyDescent="0.15">
      <c r="A884" s="43"/>
      <c r="B884" s="44"/>
      <c r="C884" s="80"/>
      <c r="D884" s="67"/>
      <c r="E884" s="220"/>
      <c r="F884" s="117"/>
      <c r="G884" s="46"/>
      <c r="H884" s="47"/>
      <c r="I884" s="48"/>
      <c r="J884" s="49"/>
      <c r="K884" s="49"/>
      <c r="L884" s="49"/>
      <c r="M884" s="49"/>
      <c r="N884" s="50"/>
      <c r="O884" s="51"/>
      <c r="P884" s="52"/>
      <c r="Q884" s="53"/>
      <c r="R884" s="53"/>
      <c r="S884" s="53"/>
      <c r="T884" s="53"/>
      <c r="U884" s="54"/>
      <c r="V884" s="55"/>
      <c r="W884" s="57"/>
      <c r="X884" s="57"/>
      <c r="Y884" s="57"/>
      <c r="Z884" s="57"/>
      <c r="AA884" s="57"/>
      <c r="AB884" s="551"/>
      <c r="AC884" s="536"/>
      <c r="AD884" s="488"/>
      <c r="AE884" s="59"/>
      <c r="AF884" s="59"/>
      <c r="AG884" s="263"/>
      <c r="AH884" s="60"/>
      <c r="AI884" s="55"/>
      <c r="AJ884" s="61"/>
      <c r="AK884" s="62"/>
      <c r="AL884" s="63"/>
      <c r="AM884" s="64"/>
      <c r="AN884" s="65"/>
      <c r="AO884" s="66"/>
    </row>
    <row r="885" spans="1:41" s="22" customFormat="1" ht="40.5" customHeight="1" x14ac:dyDescent="0.15">
      <c r="A885" s="43"/>
      <c r="B885" s="44"/>
      <c r="C885" s="80"/>
      <c r="D885" s="67"/>
      <c r="E885" s="220"/>
      <c r="F885" s="117"/>
      <c r="G885" s="46"/>
      <c r="H885" s="47"/>
      <c r="I885" s="48"/>
      <c r="J885" s="49"/>
      <c r="K885" s="49"/>
      <c r="L885" s="49"/>
      <c r="M885" s="49"/>
      <c r="N885" s="50"/>
      <c r="O885" s="51"/>
      <c r="P885" s="52"/>
      <c r="Q885" s="53"/>
      <c r="R885" s="53"/>
      <c r="S885" s="53"/>
      <c r="T885" s="53"/>
      <c r="U885" s="54"/>
      <c r="V885" s="55"/>
      <c r="W885" s="57"/>
      <c r="X885" s="57"/>
      <c r="Y885" s="57"/>
      <c r="Z885" s="57"/>
      <c r="AA885" s="57"/>
      <c r="AB885" s="551"/>
      <c r="AC885" s="536"/>
      <c r="AD885" s="488"/>
      <c r="AE885" s="59"/>
      <c r="AF885" s="59"/>
      <c r="AG885" s="263"/>
      <c r="AH885" s="60"/>
      <c r="AI885" s="55"/>
      <c r="AJ885" s="61"/>
      <c r="AK885" s="62"/>
      <c r="AL885" s="63"/>
      <c r="AM885" s="64"/>
      <c r="AN885" s="65"/>
      <c r="AO885" s="66"/>
    </row>
    <row r="886" spans="1:41" s="22" customFormat="1" ht="49.5" customHeight="1" x14ac:dyDescent="0.15">
      <c r="A886" s="43"/>
      <c r="B886" s="44"/>
      <c r="C886" s="80"/>
      <c r="D886" s="67"/>
      <c r="E886" s="220"/>
      <c r="F886" s="117"/>
      <c r="G886" s="46"/>
      <c r="H886" s="47"/>
      <c r="I886" s="48"/>
      <c r="J886" s="49"/>
      <c r="K886" s="49"/>
      <c r="L886" s="49"/>
      <c r="M886" s="49"/>
      <c r="N886" s="50"/>
      <c r="O886" s="51"/>
      <c r="P886" s="52"/>
      <c r="Q886" s="53"/>
      <c r="R886" s="53"/>
      <c r="S886" s="53"/>
      <c r="T886" s="53"/>
      <c r="U886" s="54"/>
      <c r="V886" s="55"/>
      <c r="W886" s="57"/>
      <c r="X886" s="57"/>
      <c r="Y886" s="57"/>
      <c r="Z886" s="57"/>
      <c r="AA886" s="57"/>
      <c r="AB886" s="551"/>
      <c r="AC886" s="536"/>
      <c r="AD886" s="488"/>
      <c r="AE886" s="59"/>
      <c r="AF886" s="59"/>
      <c r="AG886" s="263"/>
      <c r="AH886" s="60"/>
      <c r="AI886" s="55"/>
      <c r="AJ886" s="61"/>
      <c r="AK886" s="62"/>
      <c r="AL886" s="63"/>
      <c r="AM886" s="64"/>
      <c r="AN886" s="65"/>
      <c r="AO886" s="66"/>
    </row>
    <row r="887" spans="1:41" s="22" customFormat="1" ht="51" customHeight="1" x14ac:dyDescent="0.15">
      <c r="A887" s="43"/>
      <c r="B887" s="44"/>
      <c r="C887" s="80"/>
      <c r="D887" s="67"/>
      <c r="E887" s="220"/>
      <c r="F887" s="117"/>
      <c r="G887" s="46"/>
      <c r="H887" s="47"/>
      <c r="I887" s="48"/>
      <c r="J887" s="49"/>
      <c r="K887" s="49"/>
      <c r="L887" s="49"/>
      <c r="M887" s="49"/>
      <c r="N887" s="50"/>
      <c r="O887" s="51"/>
      <c r="P887" s="52"/>
      <c r="Q887" s="53"/>
      <c r="R887" s="53"/>
      <c r="S887" s="53"/>
      <c r="T887" s="53"/>
      <c r="U887" s="54"/>
      <c r="V887" s="55"/>
      <c r="W887" s="57"/>
      <c r="X887" s="57"/>
      <c r="Y887" s="57"/>
      <c r="Z887" s="57"/>
      <c r="AA887" s="57"/>
      <c r="AB887" s="551"/>
      <c r="AC887" s="536"/>
      <c r="AD887" s="488"/>
      <c r="AE887" s="59"/>
      <c r="AF887" s="59"/>
      <c r="AG887" s="263"/>
      <c r="AH887" s="60"/>
      <c r="AI887" s="55"/>
      <c r="AJ887" s="61"/>
      <c r="AK887" s="62"/>
      <c r="AL887" s="63"/>
      <c r="AM887" s="64"/>
      <c r="AN887" s="65"/>
      <c r="AO887" s="66"/>
    </row>
    <row r="888" spans="1:41" s="22" customFormat="1" ht="51" customHeight="1" x14ac:dyDescent="0.15">
      <c r="A888" s="43"/>
      <c r="B888" s="44"/>
      <c r="C888" s="80"/>
      <c r="D888" s="67"/>
      <c r="E888" s="220"/>
      <c r="F888" s="117"/>
      <c r="G888" s="46"/>
      <c r="H888" s="47"/>
      <c r="I888" s="48"/>
      <c r="J888" s="49"/>
      <c r="K888" s="49"/>
      <c r="L888" s="49"/>
      <c r="M888" s="49"/>
      <c r="N888" s="50"/>
      <c r="O888" s="51"/>
      <c r="P888" s="52"/>
      <c r="Q888" s="53"/>
      <c r="R888" s="53"/>
      <c r="S888" s="53"/>
      <c r="T888" s="53"/>
      <c r="U888" s="54"/>
      <c r="V888" s="55"/>
      <c r="W888" s="57"/>
      <c r="X888" s="57"/>
      <c r="Y888" s="57"/>
      <c r="Z888" s="57"/>
      <c r="AA888" s="57"/>
      <c r="AB888" s="551"/>
      <c r="AC888" s="536"/>
      <c r="AD888" s="488"/>
      <c r="AE888" s="59"/>
      <c r="AF888" s="59"/>
      <c r="AG888" s="263"/>
      <c r="AH888" s="60"/>
      <c r="AI888" s="55"/>
      <c r="AJ888" s="61"/>
      <c r="AK888" s="62"/>
      <c r="AL888" s="63"/>
      <c r="AM888" s="64"/>
      <c r="AN888" s="65"/>
      <c r="AO888" s="66"/>
    </row>
    <row r="889" spans="1:41" s="22" customFormat="1" ht="42" customHeight="1" x14ac:dyDescent="0.15">
      <c r="A889" s="43"/>
      <c r="B889" s="44"/>
      <c r="C889" s="80"/>
      <c r="D889" s="67"/>
      <c r="E889" s="220"/>
      <c r="F889" s="117"/>
      <c r="G889" s="46"/>
      <c r="H889" s="47"/>
      <c r="I889" s="48"/>
      <c r="J889" s="49"/>
      <c r="K889" s="49"/>
      <c r="L889" s="49"/>
      <c r="M889" s="49"/>
      <c r="N889" s="50"/>
      <c r="O889" s="51"/>
      <c r="P889" s="52"/>
      <c r="Q889" s="53"/>
      <c r="R889" s="53"/>
      <c r="S889" s="53"/>
      <c r="T889" s="53"/>
      <c r="U889" s="54"/>
      <c r="V889" s="55"/>
      <c r="W889" s="57"/>
      <c r="X889" s="57"/>
      <c r="Y889" s="57"/>
      <c r="Z889" s="57"/>
      <c r="AA889" s="57"/>
      <c r="AB889" s="551"/>
      <c r="AC889" s="536"/>
      <c r="AD889" s="488"/>
      <c r="AE889" s="59"/>
      <c r="AF889" s="59"/>
      <c r="AG889" s="263"/>
      <c r="AH889" s="60"/>
      <c r="AI889" s="55"/>
      <c r="AJ889" s="61"/>
      <c r="AK889" s="62"/>
      <c r="AL889" s="63"/>
      <c r="AM889" s="64"/>
      <c r="AN889" s="65"/>
      <c r="AO889" s="66"/>
    </row>
    <row r="890" spans="1:41" s="22" customFormat="1" ht="45.75" customHeight="1" x14ac:dyDescent="0.15">
      <c r="A890" s="43"/>
      <c r="B890" s="44"/>
      <c r="C890" s="80"/>
      <c r="D890" s="67"/>
      <c r="E890" s="220"/>
      <c r="F890" s="117"/>
      <c r="G890" s="46"/>
      <c r="H890" s="47"/>
      <c r="I890" s="48"/>
      <c r="J890" s="49"/>
      <c r="K890" s="49"/>
      <c r="L890" s="49"/>
      <c r="M890" s="49"/>
      <c r="N890" s="50"/>
      <c r="O890" s="51"/>
      <c r="P890" s="52"/>
      <c r="Q890" s="53"/>
      <c r="R890" s="53"/>
      <c r="S890" s="53"/>
      <c r="T890" s="53"/>
      <c r="U890" s="54"/>
      <c r="V890" s="55"/>
      <c r="W890" s="57"/>
      <c r="X890" s="57"/>
      <c r="Y890" s="57"/>
      <c r="Z890" s="57"/>
      <c r="AA890" s="57"/>
      <c r="AB890" s="551"/>
      <c r="AC890" s="536"/>
      <c r="AD890" s="488"/>
      <c r="AE890" s="59"/>
      <c r="AF890" s="59"/>
      <c r="AG890" s="263"/>
      <c r="AH890" s="60"/>
      <c r="AI890" s="55"/>
      <c r="AJ890" s="61"/>
      <c r="AK890" s="62"/>
      <c r="AL890" s="63"/>
      <c r="AM890" s="64"/>
      <c r="AN890" s="65"/>
      <c r="AO890" s="66"/>
    </row>
    <row r="891" spans="1:41" s="22" customFormat="1" ht="54" customHeight="1" x14ac:dyDescent="0.15">
      <c r="A891" s="43"/>
      <c r="B891" s="44"/>
      <c r="C891" s="80"/>
      <c r="D891" s="67"/>
      <c r="E891" s="220"/>
      <c r="F891" s="117"/>
      <c r="G891" s="46"/>
      <c r="H891" s="47"/>
      <c r="I891" s="48"/>
      <c r="J891" s="49"/>
      <c r="K891" s="49"/>
      <c r="L891" s="49"/>
      <c r="M891" s="49"/>
      <c r="N891" s="50"/>
      <c r="O891" s="51"/>
      <c r="P891" s="52"/>
      <c r="Q891" s="53"/>
      <c r="R891" s="53"/>
      <c r="S891" s="53"/>
      <c r="T891" s="53"/>
      <c r="U891" s="54"/>
      <c r="V891" s="55"/>
      <c r="W891" s="57"/>
      <c r="X891" s="57"/>
      <c r="Y891" s="57"/>
      <c r="Z891" s="57"/>
      <c r="AA891" s="57"/>
      <c r="AB891" s="551"/>
      <c r="AC891" s="536"/>
      <c r="AD891" s="488"/>
      <c r="AE891" s="59"/>
      <c r="AF891" s="59"/>
      <c r="AG891" s="263"/>
      <c r="AH891" s="60"/>
      <c r="AI891" s="55"/>
      <c r="AJ891" s="61"/>
      <c r="AK891" s="62"/>
      <c r="AL891" s="63"/>
      <c r="AM891" s="64"/>
      <c r="AN891" s="65"/>
      <c r="AO891" s="66"/>
    </row>
    <row r="892" spans="1:41" s="22" customFormat="1" ht="42" customHeight="1" x14ac:dyDescent="0.15">
      <c r="A892" s="43"/>
      <c r="B892" s="44"/>
      <c r="C892" s="80"/>
      <c r="D892" s="67"/>
      <c r="E892" s="220"/>
      <c r="F892" s="117"/>
      <c r="G892" s="46"/>
      <c r="H892" s="47"/>
      <c r="I892" s="48"/>
      <c r="J892" s="49"/>
      <c r="K892" s="49"/>
      <c r="L892" s="49"/>
      <c r="M892" s="49"/>
      <c r="N892" s="50"/>
      <c r="O892" s="51"/>
      <c r="P892" s="52"/>
      <c r="Q892" s="53"/>
      <c r="R892" s="53"/>
      <c r="S892" s="53"/>
      <c r="T892" s="53"/>
      <c r="U892" s="54"/>
      <c r="V892" s="55"/>
      <c r="W892" s="57"/>
      <c r="X892" s="57"/>
      <c r="Y892" s="57"/>
      <c r="Z892" s="57"/>
      <c r="AA892" s="57"/>
      <c r="AB892" s="551"/>
      <c r="AC892" s="536"/>
      <c r="AD892" s="488"/>
      <c r="AE892" s="59"/>
      <c r="AF892" s="59"/>
      <c r="AG892" s="263"/>
      <c r="AH892" s="60"/>
      <c r="AI892" s="55"/>
      <c r="AJ892" s="61"/>
      <c r="AK892" s="62"/>
      <c r="AL892" s="63"/>
      <c r="AM892" s="64"/>
      <c r="AN892" s="65"/>
      <c r="AO892" s="66"/>
    </row>
    <row r="893" spans="1:41" s="22" customFormat="1" ht="54" customHeight="1" x14ac:dyDescent="0.15">
      <c r="A893" s="43"/>
      <c r="B893" s="44"/>
      <c r="C893" s="80"/>
      <c r="D893" s="67"/>
      <c r="E893" s="220"/>
      <c r="F893" s="117"/>
      <c r="G893" s="46"/>
      <c r="H893" s="47"/>
      <c r="I893" s="48"/>
      <c r="J893" s="49"/>
      <c r="K893" s="49"/>
      <c r="L893" s="49"/>
      <c r="M893" s="49"/>
      <c r="N893" s="50"/>
      <c r="O893" s="51"/>
      <c r="P893" s="52"/>
      <c r="Q893" s="53"/>
      <c r="R893" s="53"/>
      <c r="S893" s="53"/>
      <c r="T893" s="53"/>
      <c r="U893" s="54"/>
      <c r="V893" s="55"/>
      <c r="W893" s="57"/>
      <c r="X893" s="57"/>
      <c r="Y893" s="57"/>
      <c r="Z893" s="57"/>
      <c r="AA893" s="57"/>
      <c r="AB893" s="551"/>
      <c r="AC893" s="536"/>
      <c r="AD893" s="488"/>
      <c r="AE893" s="59"/>
      <c r="AF893" s="59"/>
      <c r="AG893" s="263"/>
      <c r="AH893" s="60"/>
      <c r="AI893" s="55"/>
      <c r="AJ893" s="61"/>
      <c r="AK893" s="62"/>
      <c r="AL893" s="63"/>
      <c r="AM893" s="64"/>
      <c r="AN893" s="65"/>
      <c r="AO893" s="66"/>
    </row>
    <row r="894" spans="1:41" s="22" customFormat="1" ht="54" customHeight="1" x14ac:dyDescent="0.15">
      <c r="A894" s="43"/>
      <c r="B894" s="44"/>
      <c r="C894" s="80"/>
      <c r="D894" s="67"/>
      <c r="E894" s="220"/>
      <c r="F894" s="117"/>
      <c r="G894" s="46"/>
      <c r="H894" s="47"/>
      <c r="I894" s="48"/>
      <c r="J894" s="49"/>
      <c r="K894" s="49"/>
      <c r="L894" s="49"/>
      <c r="M894" s="49"/>
      <c r="N894" s="50"/>
      <c r="O894" s="51"/>
      <c r="P894" s="52"/>
      <c r="Q894" s="53"/>
      <c r="R894" s="53"/>
      <c r="S894" s="53"/>
      <c r="T894" s="53"/>
      <c r="U894" s="54"/>
      <c r="V894" s="55"/>
      <c r="W894" s="57"/>
      <c r="X894" s="57"/>
      <c r="Y894" s="57"/>
      <c r="Z894" s="57"/>
      <c r="AA894" s="57"/>
      <c r="AB894" s="551"/>
      <c r="AC894" s="536"/>
      <c r="AD894" s="488"/>
      <c r="AE894" s="59"/>
      <c r="AF894" s="59"/>
      <c r="AG894" s="263"/>
      <c r="AH894" s="60"/>
      <c r="AI894" s="55"/>
      <c r="AJ894" s="61"/>
      <c r="AK894" s="62"/>
      <c r="AL894" s="63"/>
      <c r="AM894" s="64"/>
      <c r="AN894" s="65"/>
      <c r="AO894" s="66"/>
    </row>
    <row r="895" spans="1:41" s="22" customFormat="1" ht="54" customHeight="1" x14ac:dyDescent="0.15">
      <c r="A895" s="43"/>
      <c r="B895" s="44"/>
      <c r="C895" s="80"/>
      <c r="D895" s="67"/>
      <c r="E895" s="220"/>
      <c r="F895" s="117"/>
      <c r="G895" s="46"/>
      <c r="H895" s="47"/>
      <c r="I895" s="48"/>
      <c r="J895" s="49"/>
      <c r="K895" s="49"/>
      <c r="L895" s="49"/>
      <c r="M895" s="49"/>
      <c r="N895" s="50"/>
      <c r="O895" s="51"/>
      <c r="P895" s="52"/>
      <c r="Q895" s="53"/>
      <c r="R895" s="53"/>
      <c r="S895" s="53"/>
      <c r="T895" s="53"/>
      <c r="U895" s="54"/>
      <c r="V895" s="55"/>
      <c r="W895" s="57"/>
      <c r="X895" s="57"/>
      <c r="Y895" s="57"/>
      <c r="Z895" s="57"/>
      <c r="AA895" s="57"/>
      <c r="AB895" s="551"/>
      <c r="AC895" s="536"/>
      <c r="AD895" s="488"/>
      <c r="AE895" s="59"/>
      <c r="AF895" s="59"/>
      <c r="AG895" s="263"/>
      <c r="AH895" s="60"/>
      <c r="AI895" s="55"/>
      <c r="AJ895" s="61"/>
      <c r="AK895" s="62"/>
      <c r="AL895" s="63"/>
      <c r="AM895" s="64"/>
      <c r="AN895" s="65"/>
      <c r="AO895" s="66"/>
    </row>
    <row r="896" spans="1:41" s="22" customFormat="1" ht="54" customHeight="1" x14ac:dyDescent="0.15">
      <c r="A896" s="43"/>
      <c r="B896" s="44"/>
      <c r="C896" s="80"/>
      <c r="D896" s="67"/>
      <c r="E896" s="220"/>
      <c r="F896" s="117"/>
      <c r="G896" s="46"/>
      <c r="H896" s="47"/>
      <c r="I896" s="48"/>
      <c r="J896" s="49"/>
      <c r="K896" s="49"/>
      <c r="L896" s="49"/>
      <c r="M896" s="49"/>
      <c r="N896" s="50"/>
      <c r="O896" s="51"/>
      <c r="P896" s="52"/>
      <c r="Q896" s="53"/>
      <c r="R896" s="53"/>
      <c r="S896" s="53"/>
      <c r="T896" s="53"/>
      <c r="U896" s="54"/>
      <c r="V896" s="55"/>
      <c r="W896" s="57"/>
      <c r="X896" s="57"/>
      <c r="Y896" s="57"/>
      <c r="Z896" s="57"/>
      <c r="AA896" s="57"/>
      <c r="AB896" s="551"/>
      <c r="AC896" s="536"/>
      <c r="AD896" s="488"/>
      <c r="AE896" s="59"/>
      <c r="AF896" s="59"/>
      <c r="AG896" s="263"/>
      <c r="AH896" s="60"/>
      <c r="AI896" s="55"/>
      <c r="AJ896" s="61"/>
      <c r="AK896" s="62"/>
      <c r="AL896" s="63"/>
      <c r="AM896" s="64"/>
      <c r="AN896" s="65"/>
      <c r="AO896" s="66"/>
    </row>
    <row r="897" spans="1:41" s="22" customFormat="1" ht="54" customHeight="1" x14ac:dyDescent="0.15">
      <c r="A897" s="43"/>
      <c r="B897" s="44"/>
      <c r="C897" s="80"/>
      <c r="D897" s="67"/>
      <c r="E897" s="220"/>
      <c r="F897" s="117"/>
      <c r="G897" s="46"/>
      <c r="H897" s="47"/>
      <c r="I897" s="48"/>
      <c r="J897" s="49"/>
      <c r="K897" s="49"/>
      <c r="L897" s="49"/>
      <c r="M897" s="49"/>
      <c r="N897" s="50"/>
      <c r="O897" s="51"/>
      <c r="P897" s="52"/>
      <c r="Q897" s="53"/>
      <c r="R897" s="53"/>
      <c r="S897" s="53"/>
      <c r="T897" s="53"/>
      <c r="U897" s="54"/>
      <c r="V897" s="55"/>
      <c r="W897" s="57"/>
      <c r="X897" s="57"/>
      <c r="Y897" s="57"/>
      <c r="Z897" s="57"/>
      <c r="AA897" s="57"/>
      <c r="AB897" s="551"/>
      <c r="AC897" s="536"/>
      <c r="AD897" s="488"/>
      <c r="AE897" s="59"/>
      <c r="AF897" s="59"/>
      <c r="AG897" s="263"/>
      <c r="AH897" s="60"/>
      <c r="AI897" s="55"/>
      <c r="AJ897" s="61"/>
      <c r="AK897" s="62"/>
      <c r="AL897" s="63"/>
      <c r="AM897" s="64"/>
      <c r="AN897" s="65"/>
      <c r="AO897" s="66"/>
    </row>
    <row r="898" spans="1:41" s="22" customFormat="1" ht="54" customHeight="1" x14ac:dyDescent="0.15">
      <c r="A898" s="43"/>
      <c r="B898" s="44"/>
      <c r="C898" s="80"/>
      <c r="D898" s="67"/>
      <c r="E898" s="220"/>
      <c r="F898" s="117"/>
      <c r="G898" s="46"/>
      <c r="H898" s="47"/>
      <c r="I898" s="48"/>
      <c r="J898" s="49"/>
      <c r="K898" s="49"/>
      <c r="L898" s="49"/>
      <c r="M898" s="49"/>
      <c r="N898" s="50"/>
      <c r="O898" s="51"/>
      <c r="P898" s="52"/>
      <c r="Q898" s="53"/>
      <c r="R898" s="53"/>
      <c r="S898" s="53"/>
      <c r="T898" s="53"/>
      <c r="U898" s="54"/>
      <c r="V898" s="55"/>
      <c r="W898" s="57"/>
      <c r="X898" s="57"/>
      <c r="Y898" s="57"/>
      <c r="Z898" s="57"/>
      <c r="AA898" s="57"/>
      <c r="AB898" s="551"/>
      <c r="AC898" s="536"/>
      <c r="AD898" s="488"/>
      <c r="AE898" s="59"/>
      <c r="AF898" s="59"/>
      <c r="AG898" s="263"/>
      <c r="AH898" s="60"/>
      <c r="AI898" s="55"/>
      <c r="AJ898" s="61"/>
      <c r="AK898" s="62"/>
      <c r="AL898" s="63"/>
      <c r="AM898" s="64"/>
      <c r="AN898" s="65"/>
      <c r="AO898" s="66"/>
    </row>
    <row r="899" spans="1:41" s="22" customFormat="1" ht="54" customHeight="1" x14ac:dyDescent="0.15">
      <c r="A899" s="43"/>
      <c r="B899" s="44"/>
      <c r="C899" s="80"/>
      <c r="D899" s="67"/>
      <c r="E899" s="220"/>
      <c r="F899" s="117"/>
      <c r="G899" s="46"/>
      <c r="H899" s="47"/>
      <c r="I899" s="48"/>
      <c r="J899" s="49"/>
      <c r="K899" s="49"/>
      <c r="L899" s="49"/>
      <c r="M899" s="49"/>
      <c r="N899" s="50"/>
      <c r="O899" s="51"/>
      <c r="P899" s="52"/>
      <c r="Q899" s="53"/>
      <c r="R899" s="53"/>
      <c r="S899" s="53"/>
      <c r="T899" s="53"/>
      <c r="U899" s="54"/>
      <c r="V899" s="55"/>
      <c r="W899" s="57"/>
      <c r="X899" s="57"/>
      <c r="Y899" s="57"/>
      <c r="Z899" s="57"/>
      <c r="AA899" s="57"/>
      <c r="AB899" s="551"/>
      <c r="AC899" s="536"/>
      <c r="AD899" s="488"/>
      <c r="AE899" s="59"/>
      <c r="AF899" s="59"/>
      <c r="AG899" s="263"/>
      <c r="AH899" s="60"/>
      <c r="AI899" s="55"/>
      <c r="AJ899" s="61"/>
      <c r="AK899" s="62"/>
      <c r="AL899" s="63"/>
      <c r="AM899" s="64"/>
      <c r="AN899" s="65"/>
      <c r="AO899" s="66"/>
    </row>
    <row r="900" spans="1:41" s="22" customFormat="1" ht="42" customHeight="1" x14ac:dyDescent="0.15">
      <c r="A900" s="43"/>
      <c r="B900" s="44"/>
      <c r="C900" s="80"/>
      <c r="D900" s="67"/>
      <c r="E900" s="220"/>
      <c r="F900" s="117"/>
      <c r="G900" s="46"/>
      <c r="H900" s="47"/>
      <c r="I900" s="48"/>
      <c r="J900" s="49"/>
      <c r="K900" s="49"/>
      <c r="L900" s="49"/>
      <c r="M900" s="49"/>
      <c r="N900" s="50"/>
      <c r="O900" s="51"/>
      <c r="P900" s="52"/>
      <c r="Q900" s="53"/>
      <c r="R900" s="53"/>
      <c r="S900" s="53"/>
      <c r="T900" s="53"/>
      <c r="U900" s="54"/>
      <c r="V900" s="55"/>
      <c r="W900" s="57"/>
      <c r="X900" s="57"/>
      <c r="Y900" s="57"/>
      <c r="Z900" s="57"/>
      <c r="AA900" s="57"/>
      <c r="AB900" s="551"/>
      <c r="AC900" s="536"/>
      <c r="AD900" s="488"/>
      <c r="AE900" s="59"/>
      <c r="AF900" s="59"/>
      <c r="AG900" s="263"/>
      <c r="AH900" s="60"/>
      <c r="AI900" s="55"/>
      <c r="AJ900" s="61"/>
      <c r="AK900" s="62"/>
      <c r="AL900" s="63"/>
      <c r="AM900" s="64"/>
      <c r="AN900" s="65"/>
      <c r="AO900" s="66"/>
    </row>
    <row r="901" spans="1:41" s="22" customFormat="1" ht="42" customHeight="1" x14ac:dyDescent="0.15">
      <c r="A901" s="43"/>
      <c r="B901" s="44"/>
      <c r="C901" s="80"/>
      <c r="D901" s="67"/>
      <c r="E901" s="220"/>
      <c r="F901" s="117"/>
      <c r="G901" s="46"/>
      <c r="H901" s="47"/>
      <c r="I901" s="48"/>
      <c r="J901" s="49"/>
      <c r="K901" s="49"/>
      <c r="L901" s="49"/>
      <c r="M901" s="49"/>
      <c r="N901" s="50"/>
      <c r="O901" s="51"/>
      <c r="P901" s="52"/>
      <c r="Q901" s="53"/>
      <c r="R901" s="53"/>
      <c r="S901" s="53"/>
      <c r="T901" s="53"/>
      <c r="U901" s="54"/>
      <c r="V901" s="55"/>
      <c r="W901" s="57"/>
      <c r="X901" s="57"/>
      <c r="Y901" s="57"/>
      <c r="Z901" s="57"/>
      <c r="AA901" s="57"/>
      <c r="AB901" s="551"/>
      <c r="AC901" s="536"/>
      <c r="AD901" s="488"/>
      <c r="AE901" s="59"/>
      <c r="AF901" s="59"/>
      <c r="AG901" s="263"/>
      <c r="AH901" s="60"/>
      <c r="AI901" s="55"/>
      <c r="AJ901" s="61"/>
      <c r="AK901" s="62"/>
      <c r="AL901" s="63"/>
      <c r="AM901" s="64"/>
      <c r="AN901" s="65"/>
      <c r="AO901" s="66"/>
    </row>
    <row r="902" spans="1:41" s="22" customFormat="1" ht="45.75" customHeight="1" x14ac:dyDescent="0.15">
      <c r="A902" s="43"/>
      <c r="B902" s="44"/>
      <c r="C902" s="80"/>
      <c r="D902" s="67"/>
      <c r="E902" s="220"/>
      <c r="F902" s="117"/>
      <c r="G902" s="46"/>
      <c r="H902" s="47"/>
      <c r="I902" s="48"/>
      <c r="J902" s="49"/>
      <c r="K902" s="49"/>
      <c r="L902" s="49"/>
      <c r="M902" s="49"/>
      <c r="N902" s="50"/>
      <c r="O902" s="51"/>
      <c r="P902" s="52"/>
      <c r="Q902" s="53"/>
      <c r="R902" s="53"/>
      <c r="S902" s="53"/>
      <c r="T902" s="53"/>
      <c r="U902" s="54"/>
      <c r="V902" s="55"/>
      <c r="W902" s="57"/>
      <c r="X902" s="57"/>
      <c r="Y902" s="57"/>
      <c r="Z902" s="57"/>
      <c r="AA902" s="57"/>
      <c r="AB902" s="551"/>
      <c r="AC902" s="536"/>
      <c r="AD902" s="488"/>
      <c r="AE902" s="59"/>
      <c r="AF902" s="59"/>
      <c r="AG902" s="263"/>
      <c r="AH902" s="60"/>
      <c r="AI902" s="55"/>
      <c r="AJ902" s="61"/>
      <c r="AK902" s="62"/>
      <c r="AL902" s="63"/>
      <c r="AM902" s="64"/>
      <c r="AN902" s="65"/>
      <c r="AO902" s="66"/>
    </row>
    <row r="903" spans="1:41" s="22" customFormat="1" ht="42" customHeight="1" x14ac:dyDescent="0.15">
      <c r="A903" s="43"/>
      <c r="B903" s="44"/>
      <c r="C903" s="80"/>
      <c r="D903" s="67"/>
      <c r="E903" s="220"/>
      <c r="F903" s="117"/>
      <c r="G903" s="46"/>
      <c r="H903" s="47"/>
      <c r="I903" s="48"/>
      <c r="J903" s="49"/>
      <c r="K903" s="49"/>
      <c r="L903" s="49"/>
      <c r="M903" s="49"/>
      <c r="N903" s="50"/>
      <c r="O903" s="51"/>
      <c r="P903" s="52"/>
      <c r="Q903" s="53"/>
      <c r="R903" s="53"/>
      <c r="S903" s="53"/>
      <c r="T903" s="53"/>
      <c r="U903" s="54"/>
      <c r="V903" s="55"/>
      <c r="W903" s="57"/>
      <c r="X903" s="57"/>
      <c r="Y903" s="57"/>
      <c r="Z903" s="57"/>
      <c r="AA903" s="57"/>
      <c r="AB903" s="551"/>
      <c r="AC903" s="536"/>
      <c r="AD903" s="488"/>
      <c r="AE903" s="59"/>
      <c r="AF903" s="59"/>
      <c r="AG903" s="263"/>
      <c r="AH903" s="60"/>
      <c r="AI903" s="55"/>
      <c r="AJ903" s="61"/>
      <c r="AK903" s="62"/>
      <c r="AL903" s="63"/>
      <c r="AM903" s="64"/>
      <c r="AN903" s="65"/>
      <c r="AO903" s="66"/>
    </row>
    <row r="904" spans="1:41" s="22" customFormat="1" ht="40.5" customHeight="1" x14ac:dyDescent="0.15">
      <c r="A904" s="43"/>
      <c r="B904" s="44"/>
      <c r="C904" s="80"/>
      <c r="D904" s="67"/>
      <c r="E904" s="220"/>
      <c r="F904" s="117"/>
      <c r="G904" s="46"/>
      <c r="H904" s="47"/>
      <c r="I904" s="48"/>
      <c r="J904" s="49"/>
      <c r="K904" s="49"/>
      <c r="L904" s="49"/>
      <c r="M904" s="49"/>
      <c r="N904" s="50"/>
      <c r="O904" s="51"/>
      <c r="P904" s="52"/>
      <c r="Q904" s="53"/>
      <c r="R904" s="53"/>
      <c r="S904" s="53"/>
      <c r="T904" s="53"/>
      <c r="U904" s="54"/>
      <c r="V904" s="55"/>
      <c r="W904" s="57"/>
      <c r="X904" s="57"/>
      <c r="Y904" s="57"/>
      <c r="Z904" s="57"/>
      <c r="AA904" s="57"/>
      <c r="AB904" s="551"/>
      <c r="AC904" s="536"/>
      <c r="AD904" s="488"/>
      <c r="AE904" s="59"/>
      <c r="AF904" s="59"/>
      <c r="AG904" s="263"/>
      <c r="AH904" s="60"/>
      <c r="AI904" s="55"/>
      <c r="AJ904" s="61"/>
      <c r="AK904" s="62"/>
      <c r="AL904" s="63"/>
      <c r="AM904" s="64"/>
      <c r="AN904" s="65"/>
      <c r="AO904" s="66"/>
    </row>
    <row r="905" spans="1:41" s="22" customFormat="1" ht="54" customHeight="1" x14ac:dyDescent="0.15">
      <c r="A905" s="43"/>
      <c r="B905" s="44"/>
      <c r="C905" s="80"/>
      <c r="D905" s="67"/>
      <c r="E905" s="220"/>
      <c r="F905" s="117"/>
      <c r="G905" s="46"/>
      <c r="H905" s="47"/>
      <c r="I905" s="48"/>
      <c r="J905" s="49"/>
      <c r="K905" s="49"/>
      <c r="L905" s="49"/>
      <c r="M905" s="49"/>
      <c r="N905" s="50"/>
      <c r="O905" s="51"/>
      <c r="P905" s="52"/>
      <c r="Q905" s="53"/>
      <c r="R905" s="53"/>
      <c r="S905" s="53"/>
      <c r="T905" s="53"/>
      <c r="U905" s="54"/>
      <c r="V905" s="55"/>
      <c r="W905" s="57"/>
      <c r="X905" s="57"/>
      <c r="Y905" s="57"/>
      <c r="Z905" s="57"/>
      <c r="AA905" s="57"/>
      <c r="AB905" s="551"/>
      <c r="AC905" s="536"/>
      <c r="AD905" s="488"/>
      <c r="AE905" s="59"/>
      <c r="AF905" s="59"/>
      <c r="AG905" s="263"/>
      <c r="AH905" s="60"/>
      <c r="AI905" s="55"/>
      <c r="AJ905" s="61"/>
      <c r="AK905" s="62"/>
      <c r="AL905" s="63"/>
      <c r="AM905" s="64"/>
      <c r="AN905" s="65"/>
      <c r="AO905" s="66"/>
    </row>
    <row r="906" spans="1:41" s="22" customFormat="1" ht="42" customHeight="1" x14ac:dyDescent="0.15">
      <c r="A906" s="43"/>
      <c r="B906" s="44"/>
      <c r="C906" s="80"/>
      <c r="D906" s="67"/>
      <c r="E906" s="220"/>
      <c r="F906" s="117"/>
      <c r="G906" s="46"/>
      <c r="H906" s="47"/>
      <c r="I906" s="48"/>
      <c r="J906" s="49"/>
      <c r="K906" s="49"/>
      <c r="L906" s="49"/>
      <c r="M906" s="49"/>
      <c r="N906" s="50"/>
      <c r="O906" s="51"/>
      <c r="P906" s="52"/>
      <c r="Q906" s="53"/>
      <c r="R906" s="53"/>
      <c r="S906" s="53"/>
      <c r="T906" s="53"/>
      <c r="U906" s="54"/>
      <c r="V906" s="55"/>
      <c r="W906" s="57"/>
      <c r="X906" s="57"/>
      <c r="Y906" s="57"/>
      <c r="Z906" s="57"/>
      <c r="AA906" s="57"/>
      <c r="AB906" s="551"/>
      <c r="AC906" s="536"/>
      <c r="AD906" s="488"/>
      <c r="AE906" s="59"/>
      <c r="AF906" s="59"/>
      <c r="AG906" s="263"/>
      <c r="AH906" s="60"/>
      <c r="AI906" s="55"/>
      <c r="AJ906" s="61"/>
      <c r="AK906" s="62"/>
      <c r="AL906" s="63"/>
      <c r="AM906" s="64"/>
      <c r="AN906" s="65"/>
      <c r="AO906" s="66"/>
    </row>
    <row r="907" spans="1:41" s="22" customFormat="1" ht="42" customHeight="1" x14ac:dyDescent="0.15">
      <c r="A907" s="43"/>
      <c r="B907" s="44"/>
      <c r="C907" s="80"/>
      <c r="D907" s="67"/>
      <c r="E907" s="220"/>
      <c r="F907" s="117"/>
      <c r="G907" s="46"/>
      <c r="H907" s="47"/>
      <c r="I907" s="48"/>
      <c r="J907" s="49"/>
      <c r="K907" s="49"/>
      <c r="L907" s="49"/>
      <c r="M907" s="49"/>
      <c r="N907" s="50"/>
      <c r="O907" s="51"/>
      <c r="P907" s="52"/>
      <c r="Q907" s="53"/>
      <c r="R907" s="53"/>
      <c r="S907" s="53"/>
      <c r="T907" s="53"/>
      <c r="U907" s="54"/>
      <c r="V907" s="55"/>
      <c r="W907" s="57"/>
      <c r="X907" s="57"/>
      <c r="Y907" s="57"/>
      <c r="Z907" s="57"/>
      <c r="AA907" s="57"/>
      <c r="AB907" s="551"/>
      <c r="AC907" s="536"/>
      <c r="AD907" s="488"/>
      <c r="AE907" s="59"/>
      <c r="AF907" s="59"/>
      <c r="AG907" s="263"/>
      <c r="AH907" s="60"/>
      <c r="AI907" s="55"/>
      <c r="AJ907" s="61"/>
      <c r="AK907" s="62"/>
      <c r="AL907" s="63"/>
      <c r="AM907" s="64"/>
      <c r="AN907" s="65"/>
      <c r="AO907" s="66"/>
    </row>
    <row r="908" spans="1:41" s="22" customFormat="1" ht="54" customHeight="1" x14ac:dyDescent="0.15">
      <c r="A908" s="43"/>
      <c r="B908" s="44"/>
      <c r="C908" s="80"/>
      <c r="D908" s="67"/>
      <c r="E908" s="220"/>
      <c r="F908" s="117"/>
      <c r="G908" s="46"/>
      <c r="H908" s="47"/>
      <c r="I908" s="48"/>
      <c r="J908" s="49"/>
      <c r="K908" s="49"/>
      <c r="L908" s="49"/>
      <c r="M908" s="49"/>
      <c r="N908" s="50"/>
      <c r="O908" s="51"/>
      <c r="P908" s="52"/>
      <c r="Q908" s="53"/>
      <c r="R908" s="53"/>
      <c r="S908" s="53"/>
      <c r="T908" s="53"/>
      <c r="U908" s="54"/>
      <c r="V908" s="55"/>
      <c r="W908" s="57"/>
      <c r="X908" s="57"/>
      <c r="Y908" s="57"/>
      <c r="Z908" s="57"/>
      <c r="AA908" s="57"/>
      <c r="AB908" s="551"/>
      <c r="AC908" s="536"/>
      <c r="AD908" s="488"/>
      <c r="AE908" s="59"/>
      <c r="AF908" s="59"/>
      <c r="AG908" s="263"/>
      <c r="AH908" s="60"/>
      <c r="AI908" s="55"/>
      <c r="AJ908" s="61"/>
      <c r="AK908" s="62"/>
      <c r="AL908" s="63"/>
      <c r="AM908" s="64"/>
      <c r="AN908" s="65"/>
      <c r="AO908" s="66"/>
    </row>
    <row r="909" spans="1:41" s="22" customFormat="1" ht="40.5" customHeight="1" x14ac:dyDescent="0.15">
      <c r="A909" s="43"/>
      <c r="B909" s="44"/>
      <c r="C909" s="80"/>
      <c r="D909" s="67"/>
      <c r="E909" s="220"/>
      <c r="F909" s="117"/>
      <c r="G909" s="46"/>
      <c r="H909" s="47"/>
      <c r="I909" s="48"/>
      <c r="J909" s="49"/>
      <c r="K909" s="49"/>
      <c r="L909" s="49"/>
      <c r="M909" s="49"/>
      <c r="N909" s="50"/>
      <c r="O909" s="51"/>
      <c r="P909" s="52"/>
      <c r="Q909" s="53"/>
      <c r="R909" s="53"/>
      <c r="S909" s="53"/>
      <c r="T909" s="53"/>
      <c r="U909" s="54"/>
      <c r="V909" s="55"/>
      <c r="W909" s="57"/>
      <c r="X909" s="57"/>
      <c r="Y909" s="57"/>
      <c r="Z909" s="57"/>
      <c r="AA909" s="57"/>
      <c r="AB909" s="551"/>
      <c r="AC909" s="536"/>
      <c r="AD909" s="488"/>
      <c r="AE909" s="59"/>
      <c r="AF909" s="59"/>
      <c r="AG909" s="263"/>
      <c r="AH909" s="60"/>
      <c r="AI909" s="55"/>
      <c r="AJ909" s="61"/>
      <c r="AK909" s="62"/>
      <c r="AL909" s="63"/>
      <c r="AM909" s="64"/>
      <c r="AN909" s="65"/>
      <c r="AO909" s="66"/>
    </row>
    <row r="910" spans="1:41" s="22" customFormat="1" ht="42" customHeight="1" x14ac:dyDescent="0.15">
      <c r="A910" s="43"/>
      <c r="B910" s="44"/>
      <c r="C910" s="80"/>
      <c r="D910" s="67"/>
      <c r="E910" s="220"/>
      <c r="F910" s="117"/>
      <c r="G910" s="46"/>
      <c r="H910" s="47"/>
      <c r="I910" s="48"/>
      <c r="J910" s="49"/>
      <c r="K910" s="49"/>
      <c r="L910" s="49"/>
      <c r="M910" s="49"/>
      <c r="N910" s="50"/>
      <c r="O910" s="51"/>
      <c r="P910" s="52"/>
      <c r="Q910" s="53"/>
      <c r="R910" s="53"/>
      <c r="S910" s="53"/>
      <c r="T910" s="53"/>
      <c r="U910" s="54"/>
      <c r="V910" s="55"/>
      <c r="W910" s="57"/>
      <c r="X910" s="57"/>
      <c r="Y910" s="57"/>
      <c r="Z910" s="57"/>
      <c r="AA910" s="57"/>
      <c r="AB910" s="551"/>
      <c r="AC910" s="536"/>
      <c r="AD910" s="488"/>
      <c r="AE910" s="59"/>
      <c r="AF910" s="59"/>
      <c r="AG910" s="263"/>
      <c r="AH910" s="60"/>
      <c r="AI910" s="55"/>
      <c r="AJ910" s="61"/>
      <c r="AK910" s="62"/>
      <c r="AL910" s="63"/>
      <c r="AM910" s="64"/>
      <c r="AN910" s="65"/>
      <c r="AO910" s="66"/>
    </row>
    <row r="911" spans="1:41" s="22" customFormat="1" ht="40.5" customHeight="1" x14ac:dyDescent="0.15">
      <c r="A911" s="43"/>
      <c r="B911" s="44"/>
      <c r="C911" s="80"/>
      <c r="D911" s="67"/>
      <c r="E911" s="220"/>
      <c r="F911" s="117"/>
      <c r="G911" s="46"/>
      <c r="H911" s="47"/>
      <c r="I911" s="48"/>
      <c r="J911" s="49"/>
      <c r="K911" s="49"/>
      <c r="L911" s="49"/>
      <c r="M911" s="49"/>
      <c r="N911" s="50"/>
      <c r="O911" s="51"/>
      <c r="P911" s="52"/>
      <c r="Q911" s="53"/>
      <c r="R911" s="53"/>
      <c r="S911" s="53"/>
      <c r="T911" s="53"/>
      <c r="U911" s="54"/>
      <c r="V911" s="55"/>
      <c r="W911" s="57"/>
      <c r="X911" s="57"/>
      <c r="Y911" s="57"/>
      <c r="Z911" s="57"/>
      <c r="AA911" s="57"/>
      <c r="AB911" s="551"/>
      <c r="AC911" s="536"/>
      <c r="AD911" s="488"/>
      <c r="AE911" s="59"/>
      <c r="AF911" s="59"/>
      <c r="AG911" s="263"/>
      <c r="AH911" s="60"/>
      <c r="AI911" s="55"/>
      <c r="AJ911" s="61"/>
      <c r="AK911" s="62"/>
      <c r="AL911" s="63"/>
      <c r="AM911" s="64"/>
      <c r="AN911" s="65"/>
      <c r="AO911" s="66"/>
    </row>
    <row r="912" spans="1:41" s="22" customFormat="1" ht="54" customHeight="1" x14ac:dyDescent="0.15">
      <c r="A912" s="43"/>
      <c r="B912" s="44"/>
      <c r="C912" s="80"/>
      <c r="D912" s="67"/>
      <c r="E912" s="220"/>
      <c r="F912" s="117"/>
      <c r="G912" s="46"/>
      <c r="H912" s="47"/>
      <c r="I912" s="48"/>
      <c r="J912" s="49"/>
      <c r="K912" s="49"/>
      <c r="L912" s="49"/>
      <c r="M912" s="49"/>
      <c r="N912" s="50"/>
      <c r="O912" s="51"/>
      <c r="P912" s="52"/>
      <c r="Q912" s="53"/>
      <c r="R912" s="53"/>
      <c r="S912" s="53"/>
      <c r="T912" s="53"/>
      <c r="U912" s="54"/>
      <c r="V912" s="55"/>
      <c r="W912" s="57"/>
      <c r="X912" s="57"/>
      <c r="Y912" s="57"/>
      <c r="Z912" s="57"/>
      <c r="AA912" s="57"/>
      <c r="AB912" s="551"/>
      <c r="AC912" s="536"/>
      <c r="AD912" s="488"/>
      <c r="AE912" s="59"/>
      <c r="AF912" s="59"/>
      <c r="AG912" s="263"/>
      <c r="AH912" s="60"/>
      <c r="AI912" s="55"/>
      <c r="AJ912" s="61"/>
      <c r="AK912" s="62"/>
      <c r="AL912" s="63"/>
      <c r="AM912" s="64"/>
      <c r="AN912" s="65"/>
      <c r="AO912" s="66"/>
    </row>
    <row r="913" spans="1:41" s="22" customFormat="1" ht="40.5" customHeight="1" x14ac:dyDescent="0.15">
      <c r="A913" s="43"/>
      <c r="B913" s="44"/>
      <c r="C913" s="80"/>
      <c r="D913" s="67"/>
      <c r="E913" s="220"/>
      <c r="F913" s="117"/>
      <c r="G913" s="46"/>
      <c r="H913" s="47"/>
      <c r="I913" s="48"/>
      <c r="J913" s="49"/>
      <c r="K913" s="49"/>
      <c r="L913" s="49"/>
      <c r="M913" s="49"/>
      <c r="N913" s="50"/>
      <c r="O913" s="51"/>
      <c r="P913" s="52"/>
      <c r="Q913" s="53"/>
      <c r="R913" s="53"/>
      <c r="S913" s="53"/>
      <c r="T913" s="53"/>
      <c r="U913" s="54"/>
      <c r="V913" s="55"/>
      <c r="W913" s="57"/>
      <c r="X913" s="57"/>
      <c r="Y913" s="57"/>
      <c r="Z913" s="57"/>
      <c r="AA913" s="57"/>
      <c r="AB913" s="551"/>
      <c r="AC913" s="536"/>
      <c r="AD913" s="488"/>
      <c r="AE913" s="59"/>
      <c r="AF913" s="59"/>
      <c r="AG913" s="263"/>
      <c r="AH913" s="60"/>
      <c r="AI913" s="55"/>
      <c r="AJ913" s="61"/>
      <c r="AK913" s="62"/>
      <c r="AL913" s="63"/>
      <c r="AM913" s="64"/>
      <c r="AN913" s="65"/>
      <c r="AO913" s="66"/>
    </row>
    <row r="914" spans="1:41" s="22" customFormat="1" ht="40.5" customHeight="1" x14ac:dyDescent="0.15">
      <c r="A914" s="43"/>
      <c r="B914" s="44"/>
      <c r="C914" s="80"/>
      <c r="D914" s="67"/>
      <c r="E914" s="220"/>
      <c r="F914" s="117"/>
      <c r="G914" s="46"/>
      <c r="H914" s="47"/>
      <c r="I914" s="48"/>
      <c r="J914" s="49"/>
      <c r="K914" s="49"/>
      <c r="L914" s="49"/>
      <c r="M914" s="49"/>
      <c r="N914" s="50"/>
      <c r="O914" s="51"/>
      <c r="P914" s="52"/>
      <c r="Q914" s="53"/>
      <c r="R914" s="53"/>
      <c r="S914" s="53"/>
      <c r="T914" s="53"/>
      <c r="U914" s="54"/>
      <c r="V914" s="55"/>
      <c r="W914" s="57"/>
      <c r="X914" s="57"/>
      <c r="Y914" s="57"/>
      <c r="Z914" s="57"/>
      <c r="AA914" s="57"/>
      <c r="AB914" s="551"/>
      <c r="AC914" s="536"/>
      <c r="AD914" s="488"/>
      <c r="AE914" s="59"/>
      <c r="AF914" s="59"/>
      <c r="AG914" s="263"/>
      <c r="AH914" s="60"/>
      <c r="AI914" s="55"/>
      <c r="AJ914" s="61"/>
      <c r="AK914" s="62"/>
      <c r="AL914" s="63"/>
      <c r="AM914" s="64"/>
      <c r="AN914" s="65"/>
      <c r="AO914" s="66"/>
    </row>
    <row r="915" spans="1:41" s="22" customFormat="1" ht="49.5" customHeight="1" x14ac:dyDescent="0.15">
      <c r="A915" s="43"/>
      <c r="B915" s="44"/>
      <c r="C915" s="80"/>
      <c r="D915" s="67"/>
      <c r="E915" s="220"/>
      <c r="F915" s="117"/>
      <c r="G915" s="46"/>
      <c r="H915" s="47"/>
      <c r="I915" s="48"/>
      <c r="J915" s="49"/>
      <c r="K915" s="49"/>
      <c r="L915" s="49"/>
      <c r="M915" s="49"/>
      <c r="N915" s="50"/>
      <c r="O915" s="51"/>
      <c r="P915" s="52"/>
      <c r="Q915" s="53"/>
      <c r="R915" s="53"/>
      <c r="S915" s="53"/>
      <c r="T915" s="53"/>
      <c r="U915" s="54"/>
      <c r="V915" s="55"/>
      <c r="W915" s="57"/>
      <c r="X915" s="57"/>
      <c r="Y915" s="57"/>
      <c r="Z915" s="57"/>
      <c r="AA915" s="57"/>
      <c r="AB915" s="551"/>
      <c r="AC915" s="536"/>
      <c r="AD915" s="488"/>
      <c r="AE915" s="59"/>
      <c r="AF915" s="59"/>
      <c r="AG915" s="263"/>
      <c r="AH915" s="60"/>
      <c r="AI915" s="55"/>
      <c r="AJ915" s="61"/>
      <c r="AK915" s="62"/>
      <c r="AL915" s="63"/>
      <c r="AM915" s="64"/>
      <c r="AN915" s="65"/>
      <c r="AO915" s="66"/>
    </row>
    <row r="916" spans="1:41" s="22" customFormat="1" ht="42" customHeight="1" x14ac:dyDescent="0.15">
      <c r="A916" s="43"/>
      <c r="B916" s="44"/>
      <c r="C916" s="80"/>
      <c r="D916" s="67"/>
      <c r="E916" s="220"/>
      <c r="F916" s="117"/>
      <c r="G916" s="46"/>
      <c r="H916" s="47"/>
      <c r="I916" s="48"/>
      <c r="J916" s="49"/>
      <c r="K916" s="49"/>
      <c r="L916" s="49"/>
      <c r="M916" s="49"/>
      <c r="N916" s="50"/>
      <c r="O916" s="51"/>
      <c r="P916" s="52"/>
      <c r="Q916" s="53"/>
      <c r="R916" s="53"/>
      <c r="S916" s="53"/>
      <c r="T916" s="53"/>
      <c r="U916" s="54"/>
      <c r="V916" s="55"/>
      <c r="W916" s="57"/>
      <c r="X916" s="57"/>
      <c r="Y916" s="57"/>
      <c r="Z916" s="57"/>
      <c r="AA916" s="57"/>
      <c r="AB916" s="551"/>
      <c r="AC916" s="536"/>
      <c r="AD916" s="488"/>
      <c r="AE916" s="59"/>
      <c r="AF916" s="59"/>
      <c r="AG916" s="263"/>
      <c r="AH916" s="60"/>
      <c r="AI916" s="55"/>
      <c r="AJ916" s="61"/>
      <c r="AK916" s="62"/>
      <c r="AL916" s="63"/>
      <c r="AM916" s="64"/>
      <c r="AN916" s="65"/>
      <c r="AO916" s="66"/>
    </row>
    <row r="917" spans="1:41" s="22" customFormat="1" ht="24.95" customHeight="1" x14ac:dyDescent="0.15">
      <c r="A917" s="43"/>
      <c r="B917" s="44"/>
      <c r="C917" s="80"/>
      <c r="D917" s="67"/>
      <c r="E917" s="220"/>
      <c r="F917" s="117"/>
      <c r="G917" s="46"/>
      <c r="H917" s="47"/>
      <c r="I917" s="48"/>
      <c r="J917" s="49"/>
      <c r="K917" s="49"/>
      <c r="L917" s="49"/>
      <c r="M917" s="49"/>
      <c r="N917" s="50"/>
      <c r="O917" s="51"/>
      <c r="P917" s="52"/>
      <c r="Q917" s="53"/>
      <c r="R917" s="53"/>
      <c r="S917" s="53"/>
      <c r="T917" s="53"/>
      <c r="U917" s="54"/>
      <c r="V917" s="55"/>
      <c r="W917" s="57"/>
      <c r="X917" s="57"/>
      <c r="Y917" s="57"/>
      <c r="Z917" s="57"/>
      <c r="AA917" s="57"/>
      <c r="AB917" s="551"/>
      <c r="AC917" s="536"/>
      <c r="AD917" s="488"/>
      <c r="AE917" s="59"/>
      <c r="AF917" s="59"/>
      <c r="AG917" s="263"/>
      <c r="AH917" s="60"/>
      <c r="AI917" s="55"/>
      <c r="AJ917" s="61"/>
      <c r="AK917" s="62"/>
      <c r="AL917" s="63"/>
      <c r="AM917" s="64"/>
      <c r="AN917" s="65"/>
      <c r="AO917" s="66"/>
    </row>
    <row r="918" spans="1:41" s="22" customFormat="1" ht="24.95" customHeight="1" x14ac:dyDescent="0.15">
      <c r="A918" s="43"/>
      <c r="B918" s="44"/>
      <c r="C918" s="80"/>
      <c r="D918" s="67"/>
      <c r="E918" s="220"/>
      <c r="F918" s="117"/>
      <c r="G918" s="46"/>
      <c r="H918" s="47"/>
      <c r="I918" s="48"/>
      <c r="J918" s="49"/>
      <c r="K918" s="49"/>
      <c r="L918" s="49"/>
      <c r="M918" s="49"/>
      <c r="N918" s="50"/>
      <c r="O918" s="51"/>
      <c r="P918" s="52"/>
      <c r="Q918" s="53"/>
      <c r="R918" s="53"/>
      <c r="S918" s="53"/>
      <c r="T918" s="53"/>
      <c r="U918" s="54"/>
      <c r="V918" s="55"/>
      <c r="W918" s="57"/>
      <c r="X918" s="57"/>
      <c r="Y918" s="57"/>
      <c r="Z918" s="57"/>
      <c r="AA918" s="57"/>
      <c r="AB918" s="551"/>
      <c r="AC918" s="536"/>
      <c r="AD918" s="488"/>
      <c r="AE918" s="59"/>
      <c r="AF918" s="59"/>
      <c r="AG918" s="263"/>
      <c r="AH918" s="60"/>
      <c r="AI918" s="55"/>
      <c r="AJ918" s="61"/>
      <c r="AK918" s="62"/>
      <c r="AL918" s="63"/>
      <c r="AM918" s="64"/>
      <c r="AN918" s="65"/>
      <c r="AO918" s="66"/>
    </row>
    <row r="919" spans="1:41" s="22" customFormat="1" ht="42" customHeight="1" x14ac:dyDescent="0.15">
      <c r="A919" s="43"/>
      <c r="B919" s="44"/>
      <c r="C919" s="80"/>
      <c r="D919" s="67"/>
      <c r="E919" s="220"/>
      <c r="F919" s="117"/>
      <c r="G919" s="46"/>
      <c r="H919" s="47"/>
      <c r="I919" s="48"/>
      <c r="J919" s="49"/>
      <c r="K919" s="49"/>
      <c r="L919" s="49"/>
      <c r="M919" s="49"/>
      <c r="N919" s="50"/>
      <c r="O919" s="51"/>
      <c r="P919" s="52"/>
      <c r="Q919" s="53"/>
      <c r="R919" s="53"/>
      <c r="S919" s="53"/>
      <c r="T919" s="53"/>
      <c r="U919" s="54"/>
      <c r="V919" s="55"/>
      <c r="W919" s="57"/>
      <c r="X919" s="57"/>
      <c r="Y919" s="57"/>
      <c r="Z919" s="57"/>
      <c r="AA919" s="57"/>
      <c r="AB919" s="551"/>
      <c r="AC919" s="536"/>
      <c r="AD919" s="488"/>
      <c r="AE919" s="59"/>
      <c r="AF919" s="59"/>
      <c r="AG919" s="263"/>
      <c r="AH919" s="60"/>
      <c r="AI919" s="55"/>
      <c r="AJ919" s="61"/>
      <c r="AK919" s="62"/>
      <c r="AL919" s="63"/>
      <c r="AM919" s="64"/>
      <c r="AN919" s="65"/>
      <c r="AO919" s="66"/>
    </row>
    <row r="920" spans="1:41" s="22" customFormat="1" ht="51" customHeight="1" x14ac:dyDescent="0.15">
      <c r="A920" s="43"/>
      <c r="B920" s="44"/>
      <c r="C920" s="80"/>
      <c r="D920" s="67"/>
      <c r="E920" s="220"/>
      <c r="F920" s="117"/>
      <c r="G920" s="46"/>
      <c r="H920" s="47"/>
      <c r="I920" s="48"/>
      <c r="J920" s="49"/>
      <c r="K920" s="49"/>
      <c r="L920" s="49"/>
      <c r="M920" s="49"/>
      <c r="N920" s="50"/>
      <c r="O920" s="51"/>
      <c r="P920" s="52"/>
      <c r="Q920" s="53"/>
      <c r="R920" s="53"/>
      <c r="S920" s="53"/>
      <c r="T920" s="53"/>
      <c r="U920" s="54"/>
      <c r="V920" s="55"/>
      <c r="W920" s="57"/>
      <c r="X920" s="57"/>
      <c r="Y920" s="57"/>
      <c r="Z920" s="57"/>
      <c r="AA920" s="57"/>
      <c r="AB920" s="551"/>
      <c r="AC920" s="536"/>
      <c r="AD920" s="488"/>
      <c r="AE920" s="59"/>
      <c r="AF920" s="59"/>
      <c r="AG920" s="263"/>
      <c r="AH920" s="60"/>
      <c r="AI920" s="55"/>
      <c r="AJ920" s="61"/>
      <c r="AK920" s="62"/>
      <c r="AL920" s="63"/>
      <c r="AM920" s="64"/>
      <c r="AN920" s="65"/>
      <c r="AO920" s="66"/>
    </row>
    <row r="921" spans="1:41" s="22" customFormat="1" ht="42" customHeight="1" x14ac:dyDescent="0.15">
      <c r="A921" s="43"/>
      <c r="B921" s="44"/>
      <c r="C921" s="80"/>
      <c r="D921" s="67"/>
      <c r="E921" s="220"/>
      <c r="F921" s="117"/>
      <c r="G921" s="46"/>
      <c r="H921" s="47"/>
      <c r="I921" s="48"/>
      <c r="J921" s="49"/>
      <c r="K921" s="49"/>
      <c r="L921" s="49"/>
      <c r="M921" s="49"/>
      <c r="N921" s="50"/>
      <c r="O921" s="51"/>
      <c r="P921" s="52"/>
      <c r="Q921" s="53"/>
      <c r="R921" s="53"/>
      <c r="S921" s="53"/>
      <c r="T921" s="53"/>
      <c r="U921" s="54"/>
      <c r="V921" s="55"/>
      <c r="W921" s="57"/>
      <c r="X921" s="57"/>
      <c r="Y921" s="57"/>
      <c r="Z921" s="57"/>
      <c r="AA921" s="57"/>
      <c r="AB921" s="551"/>
      <c r="AC921" s="536"/>
      <c r="AD921" s="488"/>
      <c r="AE921" s="59"/>
      <c r="AF921" s="59"/>
      <c r="AG921" s="263"/>
      <c r="AH921" s="60"/>
      <c r="AI921" s="55"/>
      <c r="AJ921" s="61"/>
      <c r="AK921" s="62"/>
      <c r="AL921" s="63"/>
      <c r="AM921" s="64"/>
      <c r="AN921" s="65"/>
      <c r="AO921" s="66"/>
    </row>
    <row r="922" spans="1:41" s="22" customFormat="1" ht="42" customHeight="1" x14ac:dyDescent="0.15">
      <c r="A922" s="43"/>
      <c r="B922" s="44"/>
      <c r="C922" s="80"/>
      <c r="D922" s="67"/>
      <c r="E922" s="220"/>
      <c r="F922" s="117"/>
      <c r="G922" s="46"/>
      <c r="H922" s="47"/>
      <c r="I922" s="48"/>
      <c r="J922" s="49"/>
      <c r="K922" s="49"/>
      <c r="L922" s="49"/>
      <c r="M922" s="49"/>
      <c r="N922" s="50"/>
      <c r="O922" s="51"/>
      <c r="P922" s="52"/>
      <c r="Q922" s="53"/>
      <c r="R922" s="53"/>
      <c r="S922" s="53"/>
      <c r="T922" s="53"/>
      <c r="U922" s="54"/>
      <c r="V922" s="55"/>
      <c r="W922" s="57"/>
      <c r="X922" s="57"/>
      <c r="Y922" s="57"/>
      <c r="Z922" s="57"/>
      <c r="AA922" s="57"/>
      <c r="AB922" s="551"/>
      <c r="AC922" s="536"/>
      <c r="AD922" s="488"/>
      <c r="AE922" s="59"/>
      <c r="AF922" s="59"/>
      <c r="AG922" s="263"/>
      <c r="AH922" s="60"/>
      <c r="AI922" s="55"/>
      <c r="AJ922" s="61"/>
      <c r="AK922" s="62"/>
      <c r="AL922" s="63"/>
      <c r="AM922" s="64"/>
      <c r="AN922" s="65"/>
      <c r="AO922" s="66"/>
    </row>
    <row r="923" spans="1:41" s="22" customFormat="1" ht="42" customHeight="1" x14ac:dyDescent="0.15">
      <c r="A923" s="43"/>
      <c r="B923" s="44"/>
      <c r="C923" s="80"/>
      <c r="D923" s="67"/>
      <c r="E923" s="220"/>
      <c r="F923" s="117"/>
      <c r="G923" s="46"/>
      <c r="H923" s="47"/>
      <c r="I923" s="48"/>
      <c r="J923" s="49"/>
      <c r="K923" s="49"/>
      <c r="L923" s="49"/>
      <c r="M923" s="49"/>
      <c r="N923" s="50"/>
      <c r="O923" s="51"/>
      <c r="P923" s="52"/>
      <c r="Q923" s="53"/>
      <c r="R923" s="53"/>
      <c r="S923" s="53"/>
      <c r="T923" s="53"/>
      <c r="U923" s="54"/>
      <c r="V923" s="55"/>
      <c r="W923" s="57"/>
      <c r="X923" s="57"/>
      <c r="Y923" s="57"/>
      <c r="Z923" s="57"/>
      <c r="AA923" s="57"/>
      <c r="AB923" s="551"/>
      <c r="AC923" s="536"/>
      <c r="AD923" s="488"/>
      <c r="AE923" s="59"/>
      <c r="AF923" s="59"/>
      <c r="AG923" s="263"/>
      <c r="AH923" s="60"/>
      <c r="AI923" s="55"/>
      <c r="AJ923" s="61"/>
      <c r="AK923" s="62"/>
      <c r="AL923" s="63"/>
      <c r="AM923" s="64"/>
      <c r="AN923" s="65"/>
      <c r="AO923" s="66"/>
    </row>
    <row r="924" spans="1:41" s="22" customFormat="1" ht="42" customHeight="1" x14ac:dyDescent="0.15">
      <c r="A924" s="43"/>
      <c r="B924" s="44"/>
      <c r="C924" s="80"/>
      <c r="D924" s="67"/>
      <c r="E924" s="220"/>
      <c r="F924" s="117"/>
      <c r="G924" s="46"/>
      <c r="H924" s="47"/>
      <c r="I924" s="48"/>
      <c r="J924" s="49"/>
      <c r="K924" s="49"/>
      <c r="L924" s="49"/>
      <c r="M924" s="49"/>
      <c r="N924" s="50"/>
      <c r="O924" s="51"/>
      <c r="P924" s="52"/>
      <c r="Q924" s="53"/>
      <c r="R924" s="53"/>
      <c r="S924" s="53"/>
      <c r="T924" s="53"/>
      <c r="U924" s="54"/>
      <c r="V924" s="55"/>
      <c r="W924" s="57"/>
      <c r="X924" s="57"/>
      <c r="Y924" s="57"/>
      <c r="Z924" s="57"/>
      <c r="AA924" s="57"/>
      <c r="AB924" s="551"/>
      <c r="AC924" s="536"/>
      <c r="AD924" s="488"/>
      <c r="AE924" s="59"/>
      <c r="AF924" s="59"/>
      <c r="AG924" s="263"/>
      <c r="AH924" s="60"/>
      <c r="AI924" s="55"/>
      <c r="AJ924" s="61"/>
      <c r="AK924" s="62"/>
      <c r="AL924" s="63"/>
      <c r="AM924" s="64"/>
      <c r="AN924" s="65"/>
      <c r="AO924" s="66"/>
    </row>
    <row r="925" spans="1:41" s="22" customFormat="1" ht="54" customHeight="1" x14ac:dyDescent="0.15">
      <c r="A925" s="43"/>
      <c r="B925" s="44"/>
      <c r="C925" s="80"/>
      <c r="D925" s="67"/>
      <c r="E925" s="220"/>
      <c r="F925" s="117"/>
      <c r="G925" s="46"/>
      <c r="H925" s="47"/>
      <c r="I925" s="48"/>
      <c r="J925" s="49"/>
      <c r="K925" s="49"/>
      <c r="L925" s="49"/>
      <c r="M925" s="49"/>
      <c r="N925" s="50"/>
      <c r="O925" s="51"/>
      <c r="P925" s="52"/>
      <c r="Q925" s="53"/>
      <c r="R925" s="53"/>
      <c r="S925" s="53"/>
      <c r="T925" s="53"/>
      <c r="U925" s="54"/>
      <c r="V925" s="55"/>
      <c r="W925" s="57"/>
      <c r="X925" s="57"/>
      <c r="Y925" s="57"/>
      <c r="Z925" s="57"/>
      <c r="AA925" s="57"/>
      <c r="AB925" s="551"/>
      <c r="AC925" s="536"/>
      <c r="AD925" s="488"/>
      <c r="AE925" s="59"/>
      <c r="AF925" s="59"/>
      <c r="AG925" s="263"/>
      <c r="AH925" s="60"/>
      <c r="AI925" s="55"/>
      <c r="AJ925" s="61"/>
      <c r="AK925" s="62"/>
      <c r="AL925" s="63"/>
      <c r="AM925" s="64"/>
      <c r="AN925" s="65"/>
      <c r="AO925" s="66"/>
    </row>
    <row r="926" spans="1:41" s="22" customFormat="1" ht="46.5" customHeight="1" x14ac:dyDescent="0.15">
      <c r="A926" s="43"/>
      <c r="B926" s="44"/>
      <c r="C926" s="80"/>
      <c r="D926" s="67"/>
      <c r="E926" s="220"/>
      <c r="F926" s="117"/>
      <c r="G926" s="46"/>
      <c r="H926" s="47"/>
      <c r="I926" s="48"/>
      <c r="J926" s="49"/>
      <c r="K926" s="49"/>
      <c r="L926" s="49"/>
      <c r="M926" s="49"/>
      <c r="N926" s="50"/>
      <c r="O926" s="51"/>
      <c r="P926" s="52"/>
      <c r="Q926" s="53"/>
      <c r="R926" s="53"/>
      <c r="S926" s="53"/>
      <c r="T926" s="53"/>
      <c r="U926" s="54"/>
      <c r="V926" s="55"/>
      <c r="W926" s="57"/>
      <c r="X926" s="57"/>
      <c r="Y926" s="57"/>
      <c r="Z926" s="57"/>
      <c r="AA926" s="57"/>
      <c r="AB926" s="551"/>
      <c r="AC926" s="536"/>
      <c r="AD926" s="488"/>
      <c r="AE926" s="59"/>
      <c r="AF926" s="59"/>
      <c r="AG926" s="263"/>
      <c r="AH926" s="60"/>
      <c r="AI926" s="55"/>
      <c r="AJ926" s="61"/>
      <c r="AK926" s="62"/>
      <c r="AL926" s="63"/>
      <c r="AM926" s="64"/>
      <c r="AN926" s="65"/>
      <c r="AO926" s="66"/>
    </row>
    <row r="927" spans="1:41" s="22" customFormat="1" ht="54" customHeight="1" x14ac:dyDescent="0.15">
      <c r="A927" s="43"/>
      <c r="B927" s="44"/>
      <c r="C927" s="80"/>
      <c r="D927" s="67"/>
      <c r="E927" s="220"/>
      <c r="F927" s="117"/>
      <c r="G927" s="46"/>
      <c r="H927" s="47"/>
      <c r="I927" s="48"/>
      <c r="J927" s="49"/>
      <c r="K927" s="49"/>
      <c r="L927" s="49"/>
      <c r="M927" s="49"/>
      <c r="N927" s="50"/>
      <c r="O927" s="51"/>
      <c r="P927" s="52"/>
      <c r="Q927" s="53"/>
      <c r="R927" s="53"/>
      <c r="S927" s="53"/>
      <c r="T927" s="53"/>
      <c r="U927" s="54"/>
      <c r="V927" s="55"/>
      <c r="W927" s="57"/>
      <c r="X927" s="57"/>
      <c r="Y927" s="57"/>
      <c r="Z927" s="57"/>
      <c r="AA927" s="57"/>
      <c r="AB927" s="551"/>
      <c r="AC927" s="536"/>
      <c r="AD927" s="488"/>
      <c r="AE927" s="59"/>
      <c r="AF927" s="59"/>
      <c r="AG927" s="263"/>
      <c r="AH927" s="60"/>
      <c r="AI927" s="55"/>
      <c r="AJ927" s="61"/>
      <c r="AK927" s="62"/>
      <c r="AL927" s="63"/>
      <c r="AM927" s="64"/>
      <c r="AN927" s="65"/>
      <c r="AO927" s="66"/>
    </row>
    <row r="928" spans="1:41" s="22" customFormat="1" ht="54" customHeight="1" x14ac:dyDescent="0.15">
      <c r="A928" s="43"/>
      <c r="B928" s="44"/>
      <c r="C928" s="80"/>
      <c r="D928" s="67"/>
      <c r="E928" s="220"/>
      <c r="F928" s="117"/>
      <c r="G928" s="46"/>
      <c r="H928" s="47"/>
      <c r="I928" s="48"/>
      <c r="J928" s="49"/>
      <c r="K928" s="49"/>
      <c r="L928" s="49"/>
      <c r="M928" s="49"/>
      <c r="N928" s="50"/>
      <c r="O928" s="51"/>
      <c r="P928" s="52"/>
      <c r="Q928" s="53"/>
      <c r="R928" s="53"/>
      <c r="S928" s="53"/>
      <c r="T928" s="53"/>
      <c r="U928" s="54"/>
      <c r="V928" s="55"/>
      <c r="W928" s="57"/>
      <c r="X928" s="57"/>
      <c r="Y928" s="57"/>
      <c r="Z928" s="57"/>
      <c r="AA928" s="57"/>
      <c r="AB928" s="551"/>
      <c r="AC928" s="536"/>
      <c r="AD928" s="488"/>
      <c r="AE928" s="59"/>
      <c r="AF928" s="59"/>
      <c r="AG928" s="263"/>
      <c r="AH928" s="60"/>
      <c r="AI928" s="55"/>
      <c r="AJ928" s="61"/>
      <c r="AK928" s="62"/>
      <c r="AL928" s="63"/>
      <c r="AM928" s="64"/>
      <c r="AN928" s="65"/>
      <c r="AO928" s="66"/>
    </row>
    <row r="929" spans="1:41" s="22" customFormat="1" ht="51" customHeight="1" x14ac:dyDescent="0.15">
      <c r="A929" s="43"/>
      <c r="B929" s="44"/>
      <c r="C929" s="80"/>
      <c r="D929" s="67"/>
      <c r="E929" s="220"/>
      <c r="F929" s="117"/>
      <c r="G929" s="46"/>
      <c r="H929" s="47"/>
      <c r="I929" s="48"/>
      <c r="J929" s="49"/>
      <c r="K929" s="49"/>
      <c r="L929" s="49"/>
      <c r="M929" s="49"/>
      <c r="N929" s="50"/>
      <c r="O929" s="51"/>
      <c r="P929" s="52"/>
      <c r="Q929" s="53"/>
      <c r="R929" s="53"/>
      <c r="S929" s="53"/>
      <c r="T929" s="53"/>
      <c r="U929" s="54"/>
      <c r="V929" s="55"/>
      <c r="W929" s="57"/>
      <c r="X929" s="57"/>
      <c r="Y929" s="57"/>
      <c r="Z929" s="57"/>
      <c r="AA929" s="57"/>
      <c r="AB929" s="551"/>
      <c r="AC929" s="536"/>
      <c r="AD929" s="488"/>
      <c r="AE929" s="59"/>
      <c r="AF929" s="59"/>
      <c r="AG929" s="263"/>
      <c r="AH929" s="60"/>
      <c r="AI929" s="55"/>
      <c r="AJ929" s="61"/>
      <c r="AK929" s="62"/>
      <c r="AL929" s="63"/>
      <c r="AM929" s="64"/>
      <c r="AN929" s="65"/>
      <c r="AO929" s="66"/>
    </row>
    <row r="930" spans="1:41" s="22" customFormat="1" ht="42" customHeight="1" x14ac:dyDescent="0.15">
      <c r="A930" s="43"/>
      <c r="B930" s="44"/>
      <c r="C930" s="80"/>
      <c r="D930" s="67"/>
      <c r="E930" s="220"/>
      <c r="F930" s="117"/>
      <c r="G930" s="46"/>
      <c r="H930" s="47"/>
      <c r="I930" s="48"/>
      <c r="J930" s="49"/>
      <c r="K930" s="49"/>
      <c r="L930" s="49"/>
      <c r="M930" s="49"/>
      <c r="N930" s="50"/>
      <c r="O930" s="51"/>
      <c r="P930" s="52"/>
      <c r="Q930" s="53"/>
      <c r="R930" s="53"/>
      <c r="S930" s="53"/>
      <c r="T930" s="53"/>
      <c r="U930" s="54"/>
      <c r="V930" s="55"/>
      <c r="W930" s="57"/>
      <c r="X930" s="57"/>
      <c r="Y930" s="57"/>
      <c r="Z930" s="57"/>
      <c r="AA930" s="57"/>
      <c r="AB930" s="551"/>
      <c r="AC930" s="536"/>
      <c r="AD930" s="488"/>
      <c r="AE930" s="59"/>
      <c r="AF930" s="59"/>
      <c r="AG930" s="263"/>
      <c r="AH930" s="60"/>
      <c r="AI930" s="55"/>
      <c r="AJ930" s="61"/>
      <c r="AK930" s="62"/>
      <c r="AL930" s="63"/>
      <c r="AM930" s="64"/>
      <c r="AN930" s="65"/>
      <c r="AO930" s="66"/>
    </row>
    <row r="931" spans="1:41" s="22" customFormat="1" ht="51" customHeight="1" x14ac:dyDescent="0.15">
      <c r="A931" s="43"/>
      <c r="B931" s="44"/>
      <c r="C931" s="80"/>
      <c r="D931" s="67"/>
      <c r="E931" s="220"/>
      <c r="F931" s="117"/>
      <c r="G931" s="46"/>
      <c r="H931" s="47"/>
      <c r="I931" s="48"/>
      <c r="J931" s="49"/>
      <c r="K931" s="49"/>
      <c r="L931" s="49"/>
      <c r="M931" s="49"/>
      <c r="N931" s="50"/>
      <c r="O931" s="51"/>
      <c r="P931" s="52"/>
      <c r="Q931" s="53"/>
      <c r="R931" s="53"/>
      <c r="S931" s="53"/>
      <c r="T931" s="53"/>
      <c r="U931" s="54"/>
      <c r="V931" s="55"/>
      <c r="W931" s="57"/>
      <c r="X931" s="57"/>
      <c r="Y931" s="57"/>
      <c r="Z931" s="57"/>
      <c r="AA931" s="57"/>
      <c r="AB931" s="551"/>
      <c r="AC931" s="536"/>
      <c r="AD931" s="488"/>
      <c r="AE931" s="59"/>
      <c r="AF931" s="59"/>
      <c r="AG931" s="263"/>
      <c r="AH931" s="60"/>
      <c r="AI931" s="55"/>
      <c r="AJ931" s="61"/>
      <c r="AK931" s="62"/>
      <c r="AL931" s="63"/>
      <c r="AM931" s="64"/>
      <c r="AN931" s="65"/>
      <c r="AO931" s="66"/>
    </row>
    <row r="932" spans="1:41" s="22" customFormat="1" ht="51" customHeight="1" x14ac:dyDescent="0.15">
      <c r="A932" s="43"/>
      <c r="B932" s="44"/>
      <c r="C932" s="80"/>
      <c r="D932" s="67"/>
      <c r="E932" s="220"/>
      <c r="F932" s="117"/>
      <c r="G932" s="46"/>
      <c r="H932" s="47"/>
      <c r="I932" s="48"/>
      <c r="J932" s="49"/>
      <c r="K932" s="49"/>
      <c r="L932" s="49"/>
      <c r="M932" s="49"/>
      <c r="N932" s="50"/>
      <c r="O932" s="51"/>
      <c r="P932" s="52"/>
      <c r="Q932" s="53"/>
      <c r="R932" s="53"/>
      <c r="S932" s="53"/>
      <c r="T932" s="53"/>
      <c r="U932" s="54"/>
      <c r="V932" s="55"/>
      <c r="W932" s="57"/>
      <c r="X932" s="57"/>
      <c r="Y932" s="57"/>
      <c r="Z932" s="57"/>
      <c r="AA932" s="57"/>
      <c r="AB932" s="551"/>
      <c r="AC932" s="536"/>
      <c r="AD932" s="488"/>
      <c r="AE932" s="59"/>
      <c r="AF932" s="59"/>
      <c r="AG932" s="263"/>
      <c r="AH932" s="60"/>
      <c r="AI932" s="55"/>
      <c r="AJ932" s="61"/>
      <c r="AK932" s="62"/>
      <c r="AL932" s="63"/>
      <c r="AM932" s="64"/>
      <c r="AN932" s="65"/>
      <c r="AO932" s="66"/>
    </row>
    <row r="933" spans="1:41" s="22" customFormat="1" ht="51" customHeight="1" x14ac:dyDescent="0.15">
      <c r="A933" s="43"/>
      <c r="B933" s="44"/>
      <c r="C933" s="80"/>
      <c r="D933" s="67"/>
      <c r="E933" s="220"/>
      <c r="F933" s="117"/>
      <c r="G933" s="46"/>
      <c r="H933" s="47"/>
      <c r="I933" s="48"/>
      <c r="J933" s="49"/>
      <c r="K933" s="49"/>
      <c r="L933" s="49"/>
      <c r="M933" s="49"/>
      <c r="N933" s="50"/>
      <c r="O933" s="51"/>
      <c r="P933" s="52"/>
      <c r="Q933" s="53"/>
      <c r="R933" s="53"/>
      <c r="S933" s="53"/>
      <c r="T933" s="53"/>
      <c r="U933" s="54"/>
      <c r="V933" s="55"/>
      <c r="W933" s="57"/>
      <c r="X933" s="57"/>
      <c r="Y933" s="57"/>
      <c r="Z933" s="57"/>
      <c r="AA933" s="57"/>
      <c r="AB933" s="551"/>
      <c r="AC933" s="536"/>
      <c r="AD933" s="488"/>
      <c r="AE933" s="59"/>
      <c r="AF933" s="59"/>
      <c r="AG933" s="263"/>
      <c r="AH933" s="60"/>
      <c r="AI933" s="55"/>
      <c r="AJ933" s="61"/>
      <c r="AK933" s="62"/>
      <c r="AL933" s="63"/>
      <c r="AM933" s="64"/>
      <c r="AN933" s="65"/>
      <c r="AO933" s="66"/>
    </row>
    <row r="934" spans="1:41" s="22" customFormat="1" ht="51" customHeight="1" x14ac:dyDescent="0.15">
      <c r="A934" s="43"/>
      <c r="B934" s="44"/>
      <c r="C934" s="80"/>
      <c r="D934" s="67"/>
      <c r="E934" s="220"/>
      <c r="F934" s="117"/>
      <c r="G934" s="46"/>
      <c r="H934" s="47"/>
      <c r="I934" s="48"/>
      <c r="J934" s="49"/>
      <c r="K934" s="49"/>
      <c r="L934" s="49"/>
      <c r="M934" s="49"/>
      <c r="N934" s="50"/>
      <c r="O934" s="51"/>
      <c r="P934" s="52"/>
      <c r="Q934" s="53"/>
      <c r="R934" s="53"/>
      <c r="S934" s="53"/>
      <c r="T934" s="53"/>
      <c r="U934" s="54"/>
      <c r="V934" s="55"/>
      <c r="W934" s="57"/>
      <c r="X934" s="57"/>
      <c r="Y934" s="57"/>
      <c r="Z934" s="57"/>
      <c r="AA934" s="57"/>
      <c r="AB934" s="551"/>
      <c r="AC934" s="536"/>
      <c r="AD934" s="488"/>
      <c r="AE934" s="59"/>
      <c r="AF934" s="59"/>
      <c r="AG934" s="263"/>
      <c r="AH934" s="60"/>
      <c r="AI934" s="55"/>
      <c r="AJ934" s="61"/>
      <c r="AK934" s="62"/>
      <c r="AL934" s="63"/>
      <c r="AM934" s="64"/>
      <c r="AN934" s="65"/>
      <c r="AO934" s="66"/>
    </row>
    <row r="935" spans="1:41" s="22" customFormat="1" ht="51" customHeight="1" x14ac:dyDescent="0.15">
      <c r="A935" s="43"/>
      <c r="B935" s="44"/>
      <c r="C935" s="80"/>
      <c r="D935" s="67"/>
      <c r="E935" s="220"/>
      <c r="F935" s="117"/>
      <c r="G935" s="46"/>
      <c r="H935" s="47"/>
      <c r="I935" s="48"/>
      <c r="J935" s="49"/>
      <c r="K935" s="49"/>
      <c r="L935" s="49"/>
      <c r="M935" s="49"/>
      <c r="N935" s="50"/>
      <c r="O935" s="51"/>
      <c r="P935" s="52"/>
      <c r="Q935" s="53"/>
      <c r="R935" s="53"/>
      <c r="S935" s="53"/>
      <c r="T935" s="53"/>
      <c r="U935" s="54"/>
      <c r="V935" s="55"/>
      <c r="W935" s="57"/>
      <c r="X935" s="57"/>
      <c r="Y935" s="57"/>
      <c r="Z935" s="57"/>
      <c r="AA935" s="57"/>
      <c r="AB935" s="551"/>
      <c r="AC935" s="536"/>
      <c r="AD935" s="488"/>
      <c r="AE935" s="59"/>
      <c r="AF935" s="59"/>
      <c r="AG935" s="263"/>
      <c r="AH935" s="60"/>
      <c r="AI935" s="55"/>
      <c r="AJ935" s="61"/>
      <c r="AK935" s="62"/>
      <c r="AL935" s="63"/>
      <c r="AM935" s="64"/>
      <c r="AN935" s="65"/>
      <c r="AO935" s="66"/>
    </row>
    <row r="936" spans="1:41" s="22" customFormat="1" ht="42" customHeight="1" x14ac:dyDescent="0.15">
      <c r="A936" s="43"/>
      <c r="B936" s="44"/>
      <c r="C936" s="80"/>
      <c r="D936" s="67"/>
      <c r="E936" s="220"/>
      <c r="F936" s="117"/>
      <c r="G936" s="46"/>
      <c r="H936" s="47"/>
      <c r="I936" s="48"/>
      <c r="J936" s="49"/>
      <c r="K936" s="49"/>
      <c r="L936" s="49"/>
      <c r="M936" s="49"/>
      <c r="N936" s="50"/>
      <c r="O936" s="51"/>
      <c r="P936" s="52"/>
      <c r="Q936" s="53"/>
      <c r="R936" s="53"/>
      <c r="S936" s="53"/>
      <c r="T936" s="53"/>
      <c r="U936" s="54"/>
      <c r="V936" s="55"/>
      <c r="W936" s="57"/>
      <c r="X936" s="57"/>
      <c r="Y936" s="57"/>
      <c r="Z936" s="57"/>
      <c r="AA936" s="57"/>
      <c r="AB936" s="551"/>
      <c r="AC936" s="536"/>
      <c r="AD936" s="488"/>
      <c r="AE936" s="59"/>
      <c r="AF936" s="59"/>
      <c r="AG936" s="263"/>
      <c r="AH936" s="60"/>
      <c r="AI936" s="55"/>
      <c r="AJ936" s="61"/>
      <c r="AK936" s="62"/>
      <c r="AL936" s="63"/>
      <c r="AM936" s="64"/>
      <c r="AN936" s="65"/>
      <c r="AO936" s="66"/>
    </row>
    <row r="937" spans="1:41" s="22" customFormat="1" ht="51" customHeight="1" x14ac:dyDescent="0.15">
      <c r="A937" s="43"/>
      <c r="B937" s="44"/>
      <c r="C937" s="80"/>
      <c r="D937" s="67"/>
      <c r="E937" s="220"/>
      <c r="F937" s="117"/>
      <c r="G937" s="46"/>
      <c r="H937" s="47"/>
      <c r="I937" s="48"/>
      <c r="J937" s="49"/>
      <c r="K937" s="49"/>
      <c r="L937" s="49"/>
      <c r="M937" s="49"/>
      <c r="N937" s="50"/>
      <c r="O937" s="51"/>
      <c r="P937" s="52"/>
      <c r="Q937" s="53"/>
      <c r="R937" s="53"/>
      <c r="S937" s="53"/>
      <c r="T937" s="53"/>
      <c r="U937" s="54"/>
      <c r="V937" s="55"/>
      <c r="W937" s="57"/>
      <c r="X937" s="57"/>
      <c r="Y937" s="57"/>
      <c r="Z937" s="57"/>
      <c r="AA937" s="57"/>
      <c r="AB937" s="551"/>
      <c r="AC937" s="536"/>
      <c r="AD937" s="488"/>
      <c r="AE937" s="59"/>
      <c r="AF937" s="59"/>
      <c r="AG937" s="263"/>
      <c r="AH937" s="60"/>
      <c r="AI937" s="55"/>
      <c r="AJ937" s="61"/>
      <c r="AK937" s="62"/>
      <c r="AL937" s="63"/>
      <c r="AM937" s="64"/>
      <c r="AN937" s="65"/>
      <c r="AO937" s="66"/>
    </row>
    <row r="938" spans="1:41" s="22" customFormat="1" ht="24.95" customHeight="1" x14ac:dyDescent="0.15">
      <c r="A938" s="43"/>
      <c r="B938" s="44"/>
      <c r="C938" s="80"/>
      <c r="D938" s="67"/>
      <c r="E938" s="220"/>
      <c r="F938" s="117"/>
      <c r="G938" s="46"/>
      <c r="H938" s="47"/>
      <c r="I938" s="48"/>
      <c r="J938" s="49"/>
      <c r="K938" s="49"/>
      <c r="L938" s="49"/>
      <c r="M938" s="49"/>
      <c r="N938" s="50"/>
      <c r="O938" s="51"/>
      <c r="P938" s="52"/>
      <c r="Q938" s="53"/>
      <c r="R938" s="53"/>
      <c r="S938" s="53"/>
      <c r="T938" s="53"/>
      <c r="U938" s="54"/>
      <c r="V938" s="55"/>
      <c r="W938" s="57"/>
      <c r="X938" s="57"/>
      <c r="Y938" s="57"/>
      <c r="Z938" s="57"/>
      <c r="AA938" s="57"/>
      <c r="AB938" s="551"/>
      <c r="AC938" s="536"/>
      <c r="AD938" s="488"/>
      <c r="AE938" s="59"/>
      <c r="AF938" s="59"/>
      <c r="AG938" s="263"/>
      <c r="AH938" s="60"/>
      <c r="AI938" s="55"/>
      <c r="AJ938" s="61"/>
      <c r="AK938" s="62"/>
      <c r="AL938" s="63"/>
      <c r="AM938" s="64"/>
      <c r="AN938" s="65"/>
      <c r="AO938" s="66"/>
    </row>
    <row r="939" spans="1:41" s="22" customFormat="1" ht="51" customHeight="1" x14ac:dyDescent="0.15">
      <c r="A939" s="43"/>
      <c r="B939" s="44"/>
      <c r="C939" s="80"/>
      <c r="D939" s="67"/>
      <c r="E939" s="220"/>
      <c r="F939" s="117"/>
      <c r="G939" s="46"/>
      <c r="H939" s="47"/>
      <c r="I939" s="48"/>
      <c r="J939" s="49"/>
      <c r="K939" s="49"/>
      <c r="L939" s="49"/>
      <c r="M939" s="49"/>
      <c r="N939" s="50"/>
      <c r="O939" s="51"/>
      <c r="P939" s="52"/>
      <c r="Q939" s="53"/>
      <c r="R939" s="53"/>
      <c r="S939" s="53"/>
      <c r="T939" s="53"/>
      <c r="U939" s="54"/>
      <c r="V939" s="55"/>
      <c r="W939" s="57"/>
      <c r="X939" s="57"/>
      <c r="Y939" s="57"/>
      <c r="Z939" s="57"/>
      <c r="AA939" s="57"/>
      <c r="AB939" s="551"/>
      <c r="AC939" s="536"/>
      <c r="AD939" s="488"/>
      <c r="AE939" s="59"/>
      <c r="AF939" s="59"/>
      <c r="AG939" s="263"/>
      <c r="AH939" s="60"/>
      <c r="AI939" s="55"/>
      <c r="AJ939" s="61"/>
      <c r="AK939" s="62"/>
      <c r="AL939" s="63"/>
      <c r="AM939" s="64"/>
      <c r="AN939" s="65"/>
      <c r="AO939" s="66"/>
    </row>
    <row r="940" spans="1:41" s="22" customFormat="1" ht="51" customHeight="1" x14ac:dyDescent="0.15">
      <c r="A940" s="43"/>
      <c r="B940" s="44"/>
      <c r="C940" s="80"/>
      <c r="D940" s="67"/>
      <c r="E940" s="220"/>
      <c r="F940" s="117"/>
      <c r="G940" s="46"/>
      <c r="H940" s="47"/>
      <c r="I940" s="48"/>
      <c r="J940" s="49"/>
      <c r="K940" s="49"/>
      <c r="L940" s="49"/>
      <c r="M940" s="49"/>
      <c r="N940" s="50"/>
      <c r="O940" s="51"/>
      <c r="P940" s="52"/>
      <c r="Q940" s="53"/>
      <c r="R940" s="53"/>
      <c r="S940" s="53"/>
      <c r="T940" s="53"/>
      <c r="U940" s="54"/>
      <c r="V940" s="55"/>
      <c r="W940" s="57"/>
      <c r="X940" s="57"/>
      <c r="Y940" s="57"/>
      <c r="Z940" s="57"/>
      <c r="AA940" s="57"/>
      <c r="AB940" s="551"/>
      <c r="AC940" s="536"/>
      <c r="AD940" s="488"/>
      <c r="AE940" s="59"/>
      <c r="AF940" s="59"/>
      <c r="AG940" s="263"/>
      <c r="AH940" s="60"/>
      <c r="AI940" s="55"/>
      <c r="AJ940" s="61"/>
      <c r="AK940" s="62"/>
      <c r="AL940" s="63"/>
      <c r="AM940" s="64"/>
      <c r="AN940" s="65"/>
      <c r="AO940" s="66"/>
    </row>
    <row r="941" spans="1:41" s="22" customFormat="1" ht="51" customHeight="1" x14ac:dyDescent="0.15">
      <c r="A941" s="43"/>
      <c r="B941" s="44"/>
      <c r="C941" s="80"/>
      <c r="D941" s="67"/>
      <c r="E941" s="220"/>
      <c r="F941" s="117"/>
      <c r="G941" s="46"/>
      <c r="H941" s="47"/>
      <c r="I941" s="48"/>
      <c r="J941" s="49"/>
      <c r="K941" s="49"/>
      <c r="L941" s="49"/>
      <c r="M941" s="49"/>
      <c r="N941" s="50"/>
      <c r="O941" s="51"/>
      <c r="P941" s="52"/>
      <c r="Q941" s="53"/>
      <c r="R941" s="53"/>
      <c r="S941" s="53"/>
      <c r="T941" s="53"/>
      <c r="U941" s="54"/>
      <c r="V941" s="55"/>
      <c r="W941" s="57"/>
      <c r="X941" s="57"/>
      <c r="Y941" s="57"/>
      <c r="Z941" s="57"/>
      <c r="AA941" s="57"/>
      <c r="AB941" s="551"/>
      <c r="AC941" s="536"/>
      <c r="AD941" s="488"/>
      <c r="AE941" s="59"/>
      <c r="AF941" s="59"/>
      <c r="AG941" s="263"/>
      <c r="AH941" s="60"/>
      <c r="AI941" s="55"/>
      <c r="AJ941" s="61"/>
      <c r="AK941" s="62"/>
      <c r="AL941" s="63"/>
      <c r="AM941" s="64"/>
      <c r="AN941" s="65"/>
      <c r="AO941" s="66"/>
    </row>
    <row r="942" spans="1:41" s="22" customFormat="1" ht="42" customHeight="1" x14ac:dyDescent="0.15">
      <c r="A942" s="43"/>
      <c r="B942" s="44"/>
      <c r="C942" s="80"/>
      <c r="D942" s="67"/>
      <c r="E942" s="220"/>
      <c r="F942" s="117"/>
      <c r="G942" s="46"/>
      <c r="H942" s="47"/>
      <c r="I942" s="48"/>
      <c r="J942" s="49"/>
      <c r="K942" s="49"/>
      <c r="L942" s="49"/>
      <c r="M942" s="49"/>
      <c r="N942" s="50"/>
      <c r="O942" s="51"/>
      <c r="P942" s="52"/>
      <c r="Q942" s="53"/>
      <c r="R942" s="53"/>
      <c r="S942" s="53"/>
      <c r="T942" s="53"/>
      <c r="U942" s="54"/>
      <c r="V942" s="55"/>
      <c r="W942" s="57"/>
      <c r="X942" s="57"/>
      <c r="Y942" s="57"/>
      <c r="Z942" s="57"/>
      <c r="AA942" s="57"/>
      <c r="AB942" s="551"/>
      <c r="AC942" s="536"/>
      <c r="AD942" s="488"/>
      <c r="AE942" s="59"/>
      <c r="AF942" s="59"/>
      <c r="AG942" s="263"/>
      <c r="AH942" s="60"/>
      <c r="AI942" s="55"/>
      <c r="AJ942" s="61"/>
      <c r="AK942" s="62"/>
      <c r="AL942" s="63"/>
      <c r="AM942" s="64"/>
      <c r="AN942" s="65"/>
      <c r="AO942" s="66"/>
    </row>
    <row r="943" spans="1:41" s="22" customFormat="1" ht="51" customHeight="1" x14ac:dyDescent="0.15">
      <c r="A943" s="43"/>
      <c r="B943" s="44"/>
      <c r="C943" s="80"/>
      <c r="D943" s="67"/>
      <c r="E943" s="220"/>
      <c r="F943" s="117"/>
      <c r="G943" s="46"/>
      <c r="H943" s="47"/>
      <c r="I943" s="48"/>
      <c r="J943" s="49"/>
      <c r="K943" s="49"/>
      <c r="L943" s="49"/>
      <c r="M943" s="49"/>
      <c r="N943" s="50"/>
      <c r="O943" s="51"/>
      <c r="P943" s="52"/>
      <c r="Q943" s="53"/>
      <c r="R943" s="53"/>
      <c r="S943" s="53"/>
      <c r="T943" s="53"/>
      <c r="U943" s="54"/>
      <c r="V943" s="55"/>
      <c r="W943" s="57"/>
      <c r="X943" s="57"/>
      <c r="Y943" s="57"/>
      <c r="Z943" s="57"/>
      <c r="AA943" s="57"/>
      <c r="AB943" s="551"/>
      <c r="AC943" s="536"/>
      <c r="AD943" s="488"/>
      <c r="AE943" s="59"/>
      <c r="AF943" s="59"/>
      <c r="AG943" s="263"/>
      <c r="AH943" s="60"/>
      <c r="AI943" s="55"/>
      <c r="AJ943" s="61"/>
      <c r="AK943" s="62"/>
      <c r="AL943" s="63"/>
      <c r="AM943" s="64"/>
      <c r="AN943" s="65"/>
      <c r="AO943" s="66"/>
    </row>
    <row r="944" spans="1:41" s="22" customFormat="1" ht="54" customHeight="1" x14ac:dyDescent="0.15">
      <c r="A944" s="43"/>
      <c r="B944" s="44"/>
      <c r="C944" s="80"/>
      <c r="D944" s="67"/>
      <c r="E944" s="220"/>
      <c r="F944" s="117"/>
      <c r="G944" s="46"/>
      <c r="H944" s="47"/>
      <c r="I944" s="48"/>
      <c r="J944" s="49"/>
      <c r="K944" s="49"/>
      <c r="L944" s="49"/>
      <c r="M944" s="49"/>
      <c r="N944" s="50"/>
      <c r="O944" s="51"/>
      <c r="P944" s="52"/>
      <c r="Q944" s="53"/>
      <c r="R944" s="53"/>
      <c r="S944" s="53"/>
      <c r="T944" s="53"/>
      <c r="U944" s="54"/>
      <c r="V944" s="55"/>
      <c r="W944" s="57"/>
      <c r="X944" s="57"/>
      <c r="Y944" s="57"/>
      <c r="Z944" s="57"/>
      <c r="AA944" s="57"/>
      <c r="AB944" s="551"/>
      <c r="AC944" s="536"/>
      <c r="AD944" s="488"/>
      <c r="AE944" s="59"/>
      <c r="AF944" s="59"/>
      <c r="AG944" s="263"/>
      <c r="AH944" s="60"/>
      <c r="AI944" s="55"/>
      <c r="AJ944" s="61"/>
      <c r="AK944" s="62"/>
      <c r="AL944" s="63"/>
      <c r="AM944" s="64"/>
      <c r="AN944" s="65"/>
      <c r="AO944" s="66"/>
    </row>
    <row r="945" spans="1:41" s="22" customFormat="1" ht="51" customHeight="1" x14ac:dyDescent="0.15">
      <c r="A945" s="43"/>
      <c r="B945" s="44"/>
      <c r="C945" s="80"/>
      <c r="D945" s="67"/>
      <c r="E945" s="220"/>
      <c r="F945" s="117"/>
      <c r="G945" s="46"/>
      <c r="H945" s="47"/>
      <c r="I945" s="48"/>
      <c r="J945" s="49"/>
      <c r="K945" s="49"/>
      <c r="L945" s="49"/>
      <c r="M945" s="49"/>
      <c r="N945" s="50"/>
      <c r="O945" s="51"/>
      <c r="P945" s="52"/>
      <c r="Q945" s="53"/>
      <c r="R945" s="53"/>
      <c r="S945" s="53"/>
      <c r="T945" s="53"/>
      <c r="U945" s="54"/>
      <c r="V945" s="55"/>
      <c r="W945" s="57"/>
      <c r="X945" s="57"/>
      <c r="Y945" s="57"/>
      <c r="Z945" s="57"/>
      <c r="AA945" s="57"/>
      <c r="AB945" s="551"/>
      <c r="AC945" s="536"/>
      <c r="AD945" s="488"/>
      <c r="AE945" s="59"/>
      <c r="AF945" s="59"/>
      <c r="AG945" s="263"/>
      <c r="AH945" s="60"/>
      <c r="AI945" s="55"/>
      <c r="AJ945" s="61"/>
      <c r="AK945" s="62"/>
      <c r="AL945" s="63"/>
      <c r="AM945" s="64"/>
      <c r="AN945" s="65"/>
      <c r="AO945" s="66"/>
    </row>
    <row r="946" spans="1:41" s="22" customFormat="1" ht="24.95" customHeight="1" x14ac:dyDescent="0.15">
      <c r="A946" s="43"/>
      <c r="B946" s="44"/>
      <c r="C946" s="80"/>
      <c r="D946" s="67"/>
      <c r="E946" s="220"/>
      <c r="F946" s="117"/>
      <c r="G946" s="46"/>
      <c r="H946" s="47"/>
      <c r="I946" s="48"/>
      <c r="J946" s="49"/>
      <c r="K946" s="49"/>
      <c r="L946" s="49"/>
      <c r="M946" s="49"/>
      <c r="N946" s="50"/>
      <c r="O946" s="51"/>
      <c r="P946" s="52"/>
      <c r="Q946" s="53"/>
      <c r="R946" s="53"/>
      <c r="S946" s="53"/>
      <c r="T946" s="53"/>
      <c r="U946" s="54"/>
      <c r="V946" s="55"/>
      <c r="W946" s="57"/>
      <c r="X946" s="57"/>
      <c r="Y946" s="57"/>
      <c r="Z946" s="57"/>
      <c r="AA946" s="57"/>
      <c r="AB946" s="551"/>
      <c r="AC946" s="536"/>
      <c r="AD946" s="488"/>
      <c r="AE946" s="59"/>
      <c r="AF946" s="59"/>
      <c r="AG946" s="263"/>
      <c r="AH946" s="60"/>
      <c r="AI946" s="55"/>
      <c r="AJ946" s="61"/>
      <c r="AK946" s="62"/>
      <c r="AL946" s="63"/>
      <c r="AM946" s="64"/>
      <c r="AN946" s="65"/>
      <c r="AO946" s="66"/>
    </row>
    <row r="947" spans="1:41" s="22" customFormat="1" ht="49.5" customHeight="1" x14ac:dyDescent="0.15">
      <c r="A947" s="43"/>
      <c r="B947" s="44"/>
      <c r="C947" s="80"/>
      <c r="D947" s="67"/>
      <c r="E947" s="220"/>
      <c r="F947" s="117"/>
      <c r="G947" s="46"/>
      <c r="H947" s="47"/>
      <c r="I947" s="48"/>
      <c r="J947" s="49"/>
      <c r="K947" s="49"/>
      <c r="L947" s="49"/>
      <c r="M947" s="49"/>
      <c r="N947" s="50"/>
      <c r="O947" s="51"/>
      <c r="P947" s="52"/>
      <c r="Q947" s="53"/>
      <c r="R947" s="53"/>
      <c r="S947" s="53"/>
      <c r="T947" s="53"/>
      <c r="U947" s="54"/>
      <c r="V947" s="55"/>
      <c r="W947" s="57"/>
      <c r="X947" s="57"/>
      <c r="Y947" s="57"/>
      <c r="Z947" s="57"/>
      <c r="AA947" s="57"/>
      <c r="AB947" s="551"/>
      <c r="AC947" s="536"/>
      <c r="AD947" s="488"/>
      <c r="AE947" s="59"/>
      <c r="AF947" s="59"/>
      <c r="AG947" s="263"/>
      <c r="AH947" s="60"/>
      <c r="AI947" s="55"/>
      <c r="AJ947" s="61"/>
      <c r="AK947" s="62"/>
      <c r="AL947" s="63"/>
      <c r="AM947" s="64"/>
      <c r="AN947" s="65"/>
      <c r="AO947" s="66"/>
    </row>
    <row r="948" spans="1:41" s="22" customFormat="1" ht="42" customHeight="1" x14ac:dyDescent="0.15">
      <c r="A948" s="43"/>
      <c r="B948" s="44"/>
      <c r="C948" s="80"/>
      <c r="D948" s="67"/>
      <c r="E948" s="220"/>
      <c r="F948" s="117"/>
      <c r="G948" s="46"/>
      <c r="H948" s="47"/>
      <c r="I948" s="48"/>
      <c r="J948" s="49"/>
      <c r="K948" s="49"/>
      <c r="L948" s="49"/>
      <c r="M948" s="49"/>
      <c r="N948" s="50"/>
      <c r="O948" s="51"/>
      <c r="P948" s="52"/>
      <c r="Q948" s="53"/>
      <c r="R948" s="53"/>
      <c r="S948" s="53"/>
      <c r="T948" s="53"/>
      <c r="U948" s="54"/>
      <c r="V948" s="55"/>
      <c r="W948" s="57"/>
      <c r="X948" s="57"/>
      <c r="Y948" s="57"/>
      <c r="Z948" s="57"/>
      <c r="AA948" s="57"/>
      <c r="AB948" s="551"/>
      <c r="AC948" s="536"/>
      <c r="AD948" s="488"/>
      <c r="AE948" s="59"/>
      <c r="AF948" s="59"/>
      <c r="AG948" s="263"/>
      <c r="AH948" s="60"/>
      <c r="AI948" s="55"/>
      <c r="AJ948" s="61"/>
      <c r="AK948" s="62"/>
      <c r="AL948" s="63"/>
      <c r="AM948" s="64"/>
      <c r="AN948" s="65"/>
      <c r="AO948" s="66"/>
    </row>
    <row r="949" spans="1:41" s="22" customFormat="1" ht="42" customHeight="1" x14ac:dyDescent="0.15">
      <c r="A949" s="43"/>
      <c r="B949" s="44"/>
      <c r="C949" s="80"/>
      <c r="D949" s="67"/>
      <c r="E949" s="220"/>
      <c r="F949" s="117"/>
      <c r="G949" s="46"/>
      <c r="H949" s="47"/>
      <c r="I949" s="48"/>
      <c r="J949" s="49"/>
      <c r="K949" s="49"/>
      <c r="L949" s="49"/>
      <c r="M949" s="49"/>
      <c r="N949" s="50"/>
      <c r="O949" s="51"/>
      <c r="P949" s="52"/>
      <c r="Q949" s="53"/>
      <c r="R949" s="53"/>
      <c r="S949" s="53"/>
      <c r="T949" s="53"/>
      <c r="U949" s="54"/>
      <c r="V949" s="55"/>
      <c r="W949" s="57"/>
      <c r="X949" s="57"/>
      <c r="Y949" s="57"/>
      <c r="Z949" s="57"/>
      <c r="AA949" s="57"/>
      <c r="AB949" s="551"/>
      <c r="AC949" s="536"/>
      <c r="AD949" s="488"/>
      <c r="AE949" s="59"/>
      <c r="AF949" s="59"/>
      <c r="AG949" s="263"/>
      <c r="AH949" s="60"/>
      <c r="AI949" s="55"/>
      <c r="AJ949" s="61"/>
      <c r="AK949" s="62"/>
      <c r="AL949" s="63"/>
      <c r="AM949" s="64"/>
      <c r="AN949" s="65"/>
      <c r="AO949" s="66"/>
    </row>
    <row r="950" spans="1:41" s="22" customFormat="1" ht="42" customHeight="1" x14ac:dyDescent="0.15">
      <c r="A950" s="43"/>
      <c r="B950" s="44"/>
      <c r="C950" s="80"/>
      <c r="D950" s="67"/>
      <c r="E950" s="220"/>
      <c r="F950" s="117"/>
      <c r="G950" s="46"/>
      <c r="H950" s="47"/>
      <c r="I950" s="48"/>
      <c r="J950" s="49"/>
      <c r="K950" s="49"/>
      <c r="L950" s="49"/>
      <c r="M950" s="49"/>
      <c r="N950" s="50"/>
      <c r="O950" s="51"/>
      <c r="P950" s="52"/>
      <c r="Q950" s="53"/>
      <c r="R950" s="53"/>
      <c r="S950" s="53"/>
      <c r="T950" s="53"/>
      <c r="U950" s="54"/>
      <c r="V950" s="55"/>
      <c r="W950" s="57"/>
      <c r="X950" s="57"/>
      <c r="Y950" s="57"/>
      <c r="Z950" s="57"/>
      <c r="AA950" s="57"/>
      <c r="AB950" s="551"/>
      <c r="AC950" s="536"/>
      <c r="AD950" s="488"/>
      <c r="AE950" s="59"/>
      <c r="AF950" s="59"/>
      <c r="AG950" s="263"/>
      <c r="AH950" s="60"/>
      <c r="AI950" s="55"/>
      <c r="AJ950" s="61"/>
      <c r="AK950" s="62"/>
      <c r="AL950" s="63"/>
      <c r="AM950" s="64"/>
      <c r="AN950" s="65"/>
      <c r="AO950" s="66"/>
    </row>
    <row r="951" spans="1:41" s="22" customFormat="1" ht="45" customHeight="1" x14ac:dyDescent="0.15">
      <c r="A951" s="43"/>
      <c r="B951" s="44"/>
      <c r="C951" s="80"/>
      <c r="D951" s="67"/>
      <c r="E951" s="220"/>
      <c r="F951" s="117"/>
      <c r="G951" s="46"/>
      <c r="H951" s="47"/>
      <c r="I951" s="48"/>
      <c r="J951" s="49"/>
      <c r="K951" s="49"/>
      <c r="L951" s="49"/>
      <c r="M951" s="49"/>
      <c r="N951" s="50"/>
      <c r="O951" s="51"/>
      <c r="P951" s="52"/>
      <c r="Q951" s="53"/>
      <c r="R951" s="53"/>
      <c r="S951" s="53"/>
      <c r="T951" s="53"/>
      <c r="U951" s="54"/>
      <c r="V951" s="55"/>
      <c r="W951" s="57"/>
      <c r="X951" s="57"/>
      <c r="Y951" s="57"/>
      <c r="Z951" s="57"/>
      <c r="AA951" s="57"/>
      <c r="AB951" s="551"/>
      <c r="AC951" s="536"/>
      <c r="AD951" s="488"/>
      <c r="AE951" s="59"/>
      <c r="AF951" s="59"/>
      <c r="AG951" s="263"/>
      <c r="AH951" s="60"/>
      <c r="AI951" s="55"/>
      <c r="AJ951" s="61"/>
      <c r="AK951" s="62"/>
      <c r="AL951" s="63"/>
      <c r="AM951" s="64"/>
      <c r="AN951" s="65"/>
      <c r="AO951" s="66"/>
    </row>
    <row r="952" spans="1:41" s="22" customFormat="1" ht="53.25" customHeight="1" x14ac:dyDescent="0.15">
      <c r="A952" s="43"/>
      <c r="B952" s="44"/>
      <c r="C952" s="80"/>
      <c r="D952" s="67"/>
      <c r="E952" s="220"/>
      <c r="F952" s="117"/>
      <c r="G952" s="46"/>
      <c r="H952" s="47"/>
      <c r="I952" s="48"/>
      <c r="J952" s="49"/>
      <c r="K952" s="49"/>
      <c r="L952" s="49"/>
      <c r="M952" s="49"/>
      <c r="N952" s="50"/>
      <c r="O952" s="51"/>
      <c r="P952" s="52"/>
      <c r="Q952" s="53"/>
      <c r="R952" s="53"/>
      <c r="S952" s="53"/>
      <c r="T952" s="53"/>
      <c r="U952" s="54"/>
      <c r="V952" s="55"/>
      <c r="W952" s="57"/>
      <c r="X952" s="57"/>
      <c r="Y952" s="57"/>
      <c r="Z952" s="57"/>
      <c r="AA952" s="57"/>
      <c r="AB952" s="551"/>
      <c r="AC952" s="536"/>
      <c r="AD952" s="488"/>
      <c r="AE952" s="59"/>
      <c r="AF952" s="59"/>
      <c r="AG952" s="263"/>
      <c r="AH952" s="60"/>
      <c r="AI952" s="55"/>
      <c r="AJ952" s="61"/>
      <c r="AK952" s="62"/>
      <c r="AL952" s="63"/>
      <c r="AM952" s="64"/>
      <c r="AN952" s="65"/>
      <c r="AO952" s="66"/>
    </row>
    <row r="953" spans="1:41" s="22" customFormat="1" ht="42" customHeight="1" x14ac:dyDescent="0.15">
      <c r="A953" s="43"/>
      <c r="B953" s="44"/>
      <c r="C953" s="80"/>
      <c r="D953" s="67"/>
      <c r="E953" s="220"/>
      <c r="F953" s="117"/>
      <c r="G953" s="46"/>
      <c r="H953" s="47"/>
      <c r="I953" s="48"/>
      <c r="J953" s="49"/>
      <c r="K953" s="49"/>
      <c r="L953" s="49"/>
      <c r="M953" s="49"/>
      <c r="N953" s="50"/>
      <c r="O953" s="51"/>
      <c r="P953" s="52"/>
      <c r="Q953" s="53"/>
      <c r="R953" s="53"/>
      <c r="S953" s="53"/>
      <c r="T953" s="53"/>
      <c r="U953" s="54"/>
      <c r="V953" s="55"/>
      <c r="W953" s="57"/>
      <c r="X953" s="57"/>
      <c r="Y953" s="57"/>
      <c r="Z953" s="57"/>
      <c r="AA953" s="57"/>
      <c r="AB953" s="551"/>
      <c r="AC953" s="536"/>
      <c r="AD953" s="488"/>
      <c r="AE953" s="59"/>
      <c r="AF953" s="59"/>
      <c r="AG953" s="263"/>
      <c r="AH953" s="60"/>
      <c r="AI953" s="55"/>
      <c r="AJ953" s="61"/>
      <c r="AK953" s="62"/>
      <c r="AL953" s="63"/>
      <c r="AM953" s="64"/>
      <c r="AN953" s="65"/>
      <c r="AO953" s="66"/>
    </row>
    <row r="954" spans="1:41" s="22" customFormat="1" ht="49.5" customHeight="1" x14ac:dyDescent="0.15">
      <c r="A954" s="43"/>
      <c r="B954" s="44"/>
      <c r="C954" s="80"/>
      <c r="D954" s="67"/>
      <c r="E954" s="220"/>
      <c r="F954" s="117"/>
      <c r="G954" s="46"/>
      <c r="H954" s="47"/>
      <c r="I954" s="48"/>
      <c r="J954" s="49"/>
      <c r="K954" s="49"/>
      <c r="L954" s="49"/>
      <c r="M954" s="49"/>
      <c r="N954" s="50"/>
      <c r="O954" s="51"/>
      <c r="P954" s="52"/>
      <c r="Q954" s="53"/>
      <c r="R954" s="53"/>
      <c r="S954" s="53"/>
      <c r="T954" s="53"/>
      <c r="U954" s="54"/>
      <c r="V954" s="55"/>
      <c r="W954" s="57"/>
      <c r="X954" s="57"/>
      <c r="Y954" s="57"/>
      <c r="Z954" s="57"/>
      <c r="AA954" s="57"/>
      <c r="AB954" s="551"/>
      <c r="AC954" s="536"/>
      <c r="AD954" s="488"/>
      <c r="AE954" s="59"/>
      <c r="AF954" s="59"/>
      <c r="AG954" s="263"/>
      <c r="AH954" s="60"/>
      <c r="AI954" s="55"/>
      <c r="AJ954" s="61"/>
      <c r="AK954" s="62"/>
      <c r="AL954" s="63"/>
      <c r="AM954" s="64"/>
      <c r="AN954" s="65"/>
      <c r="AO954" s="66"/>
    </row>
    <row r="955" spans="1:41" s="22" customFormat="1" ht="42" customHeight="1" x14ac:dyDescent="0.15">
      <c r="A955" s="43"/>
      <c r="B955" s="44"/>
      <c r="C955" s="80"/>
      <c r="D955" s="67"/>
      <c r="E955" s="220"/>
      <c r="F955" s="117"/>
      <c r="G955" s="46"/>
      <c r="H955" s="47"/>
      <c r="I955" s="48"/>
      <c r="J955" s="49"/>
      <c r="K955" s="49"/>
      <c r="L955" s="49"/>
      <c r="M955" s="49"/>
      <c r="N955" s="50"/>
      <c r="O955" s="51"/>
      <c r="P955" s="52"/>
      <c r="Q955" s="53"/>
      <c r="R955" s="53"/>
      <c r="S955" s="53"/>
      <c r="T955" s="53"/>
      <c r="U955" s="54"/>
      <c r="V955" s="55"/>
      <c r="W955" s="57"/>
      <c r="X955" s="57"/>
      <c r="Y955" s="57"/>
      <c r="Z955" s="57"/>
      <c r="AA955" s="57"/>
      <c r="AB955" s="551"/>
      <c r="AC955" s="536"/>
      <c r="AD955" s="488"/>
      <c r="AE955" s="59"/>
      <c r="AF955" s="59"/>
      <c r="AG955" s="263"/>
      <c r="AH955" s="60"/>
      <c r="AI955" s="55"/>
      <c r="AJ955" s="61"/>
      <c r="AK955" s="62"/>
      <c r="AL955" s="63"/>
      <c r="AM955" s="64"/>
      <c r="AN955" s="65"/>
      <c r="AO955" s="66"/>
    </row>
    <row r="956" spans="1:41" s="22" customFormat="1" ht="42" customHeight="1" x14ac:dyDescent="0.15">
      <c r="A956" s="43"/>
      <c r="B956" s="44"/>
      <c r="C956" s="80"/>
      <c r="D956" s="67"/>
      <c r="E956" s="220"/>
      <c r="F956" s="117"/>
      <c r="G956" s="46"/>
      <c r="H956" s="47"/>
      <c r="I956" s="48"/>
      <c r="J956" s="49"/>
      <c r="K956" s="49"/>
      <c r="L956" s="49"/>
      <c r="M956" s="49"/>
      <c r="N956" s="50"/>
      <c r="O956" s="51"/>
      <c r="P956" s="52"/>
      <c r="Q956" s="53"/>
      <c r="R956" s="53"/>
      <c r="S956" s="53"/>
      <c r="T956" s="53"/>
      <c r="U956" s="54"/>
      <c r="V956" s="55"/>
      <c r="W956" s="57"/>
      <c r="X956" s="57"/>
      <c r="Y956" s="57"/>
      <c r="Z956" s="57"/>
      <c r="AA956" s="57"/>
      <c r="AB956" s="551"/>
      <c r="AC956" s="536"/>
      <c r="AD956" s="488"/>
      <c r="AE956" s="59"/>
      <c r="AF956" s="59"/>
      <c r="AG956" s="263"/>
      <c r="AH956" s="60"/>
      <c r="AI956" s="55"/>
      <c r="AJ956" s="61"/>
      <c r="AK956" s="62"/>
      <c r="AL956" s="63"/>
      <c r="AM956" s="64"/>
      <c r="AN956" s="65"/>
      <c r="AO956" s="66"/>
    </row>
    <row r="957" spans="1:41" s="22" customFormat="1" ht="49.5" customHeight="1" x14ac:dyDescent="0.15">
      <c r="A957" s="43"/>
      <c r="B957" s="44"/>
      <c r="C957" s="80"/>
      <c r="D957" s="67"/>
      <c r="E957" s="220"/>
      <c r="F957" s="117"/>
      <c r="G957" s="46"/>
      <c r="H957" s="47"/>
      <c r="I957" s="48"/>
      <c r="J957" s="49"/>
      <c r="K957" s="49"/>
      <c r="L957" s="49"/>
      <c r="M957" s="49"/>
      <c r="N957" s="50"/>
      <c r="O957" s="51"/>
      <c r="P957" s="52"/>
      <c r="Q957" s="53"/>
      <c r="R957" s="53"/>
      <c r="S957" s="53"/>
      <c r="T957" s="53"/>
      <c r="U957" s="54"/>
      <c r="V957" s="55"/>
      <c r="W957" s="57"/>
      <c r="X957" s="57"/>
      <c r="Y957" s="57"/>
      <c r="Z957" s="57"/>
      <c r="AA957" s="57"/>
      <c r="AB957" s="551"/>
      <c r="AC957" s="536"/>
      <c r="AD957" s="488"/>
      <c r="AE957" s="59"/>
      <c r="AF957" s="59"/>
      <c r="AG957" s="263"/>
      <c r="AH957" s="60"/>
      <c r="AI957" s="55"/>
      <c r="AJ957" s="61"/>
      <c r="AK957" s="62"/>
      <c r="AL957" s="63"/>
      <c r="AM957" s="64"/>
      <c r="AN957" s="65"/>
      <c r="AO957" s="66"/>
    </row>
    <row r="958" spans="1:41" s="22" customFormat="1" ht="27" customHeight="1" x14ac:dyDescent="0.15">
      <c r="A958" s="43"/>
      <c r="B958" s="44"/>
      <c r="C958" s="80"/>
      <c r="D958" s="67"/>
      <c r="E958" s="220"/>
      <c r="F958" s="117"/>
      <c r="G958" s="46"/>
      <c r="H958" s="47"/>
      <c r="I958" s="48"/>
      <c r="J958" s="49"/>
      <c r="K958" s="49"/>
      <c r="L958" s="49"/>
      <c r="M958" s="49"/>
      <c r="N958" s="50"/>
      <c r="O958" s="51"/>
      <c r="P958" s="52"/>
      <c r="Q958" s="53"/>
      <c r="R958" s="53"/>
      <c r="S958" s="53"/>
      <c r="T958" s="53"/>
      <c r="U958" s="54"/>
      <c r="V958" s="55"/>
      <c r="W958" s="57"/>
      <c r="X958" s="57"/>
      <c r="Y958" s="57"/>
      <c r="Z958" s="57"/>
      <c r="AA958" s="57"/>
      <c r="AB958" s="551"/>
      <c r="AC958" s="536"/>
      <c r="AD958" s="488"/>
      <c r="AE958" s="59"/>
      <c r="AF958" s="59"/>
      <c r="AG958" s="263"/>
      <c r="AH958" s="60"/>
      <c r="AI958" s="55"/>
      <c r="AJ958" s="61"/>
      <c r="AK958" s="62"/>
      <c r="AL958" s="63"/>
      <c r="AM958" s="64"/>
      <c r="AN958" s="65"/>
      <c r="AO958" s="66"/>
    </row>
    <row r="959" spans="1:41" s="22" customFormat="1" ht="59.25" customHeight="1" x14ac:dyDescent="0.15">
      <c r="A959" s="43"/>
      <c r="B959" s="44"/>
      <c r="C959" s="80"/>
      <c r="D959" s="67"/>
      <c r="E959" s="220"/>
      <c r="F959" s="117"/>
      <c r="G959" s="46"/>
      <c r="H959" s="47"/>
      <c r="I959" s="48"/>
      <c r="J959" s="49"/>
      <c r="K959" s="49"/>
      <c r="L959" s="49"/>
      <c r="M959" s="49"/>
      <c r="N959" s="50"/>
      <c r="O959" s="51"/>
      <c r="P959" s="52"/>
      <c r="Q959" s="53"/>
      <c r="R959" s="53"/>
      <c r="S959" s="53"/>
      <c r="T959" s="53"/>
      <c r="U959" s="54"/>
      <c r="V959" s="55"/>
      <c r="W959" s="57"/>
      <c r="X959" s="57"/>
      <c r="Y959" s="57"/>
      <c r="Z959" s="57"/>
      <c r="AA959" s="57"/>
      <c r="AB959" s="551"/>
      <c r="AC959" s="536"/>
      <c r="AD959" s="488"/>
      <c r="AE959" s="59"/>
      <c r="AF959" s="59"/>
      <c r="AG959" s="263"/>
      <c r="AH959" s="60"/>
      <c r="AI959" s="55"/>
      <c r="AJ959" s="61"/>
      <c r="AK959" s="62"/>
      <c r="AL959" s="63"/>
      <c r="AM959" s="64"/>
      <c r="AN959" s="65"/>
      <c r="AO959" s="66"/>
    </row>
    <row r="960" spans="1:41" s="22" customFormat="1" ht="42" customHeight="1" x14ac:dyDescent="0.15">
      <c r="A960" s="43"/>
      <c r="B960" s="44"/>
      <c r="C960" s="80"/>
      <c r="D960" s="67"/>
      <c r="E960" s="220"/>
      <c r="F960" s="117"/>
      <c r="G960" s="46"/>
      <c r="H960" s="47"/>
      <c r="I960" s="48"/>
      <c r="J960" s="49"/>
      <c r="K960" s="49"/>
      <c r="L960" s="49"/>
      <c r="M960" s="49"/>
      <c r="N960" s="50"/>
      <c r="O960" s="51"/>
      <c r="P960" s="52"/>
      <c r="Q960" s="53"/>
      <c r="R960" s="53"/>
      <c r="S960" s="53"/>
      <c r="T960" s="53"/>
      <c r="U960" s="54"/>
      <c r="V960" s="55"/>
      <c r="W960" s="57"/>
      <c r="X960" s="57"/>
      <c r="Y960" s="57"/>
      <c r="Z960" s="57"/>
      <c r="AA960" s="57"/>
      <c r="AB960" s="551"/>
      <c r="AC960" s="536"/>
      <c r="AD960" s="488"/>
      <c r="AE960" s="59"/>
      <c r="AF960" s="59"/>
      <c r="AG960" s="263"/>
      <c r="AH960" s="60"/>
      <c r="AI960" s="55"/>
      <c r="AJ960" s="61"/>
      <c r="AK960" s="62"/>
      <c r="AL960" s="63"/>
      <c r="AM960" s="64"/>
      <c r="AN960" s="65"/>
      <c r="AO960" s="66"/>
    </row>
    <row r="961" spans="1:41" s="22" customFormat="1" ht="42" customHeight="1" x14ac:dyDescent="0.15">
      <c r="A961" s="43"/>
      <c r="B961" s="44"/>
      <c r="C961" s="80"/>
      <c r="D961" s="67"/>
      <c r="E961" s="220"/>
      <c r="F961" s="117"/>
      <c r="G961" s="46"/>
      <c r="H961" s="47"/>
      <c r="I961" s="48"/>
      <c r="J961" s="49"/>
      <c r="K961" s="49"/>
      <c r="L961" s="49"/>
      <c r="M961" s="49"/>
      <c r="N961" s="50"/>
      <c r="O961" s="51"/>
      <c r="P961" s="52"/>
      <c r="Q961" s="53"/>
      <c r="R961" s="53"/>
      <c r="S961" s="53"/>
      <c r="T961" s="53"/>
      <c r="U961" s="54"/>
      <c r="V961" s="55"/>
      <c r="W961" s="57"/>
      <c r="X961" s="57"/>
      <c r="Y961" s="57"/>
      <c r="Z961" s="57"/>
      <c r="AA961" s="57"/>
      <c r="AB961" s="551"/>
      <c r="AC961" s="536"/>
      <c r="AD961" s="488"/>
      <c r="AE961" s="59"/>
      <c r="AF961" s="59"/>
      <c r="AG961" s="263"/>
      <c r="AH961" s="60"/>
      <c r="AI961" s="55"/>
      <c r="AJ961" s="61"/>
      <c r="AK961" s="62"/>
      <c r="AL961" s="63"/>
      <c r="AM961" s="64"/>
      <c r="AN961" s="65"/>
      <c r="AO961" s="66"/>
    </row>
    <row r="962" spans="1:41" s="22" customFormat="1" ht="49.5" customHeight="1" x14ac:dyDescent="0.15">
      <c r="A962" s="43"/>
      <c r="B962" s="44"/>
      <c r="C962" s="80"/>
      <c r="D962" s="67"/>
      <c r="E962" s="220"/>
      <c r="F962" s="117"/>
      <c r="G962" s="46"/>
      <c r="H962" s="47"/>
      <c r="I962" s="48"/>
      <c r="J962" s="49"/>
      <c r="K962" s="49"/>
      <c r="L962" s="49"/>
      <c r="M962" s="49"/>
      <c r="N962" s="50"/>
      <c r="O962" s="51"/>
      <c r="P962" s="52"/>
      <c r="Q962" s="53"/>
      <c r="R962" s="53"/>
      <c r="S962" s="53"/>
      <c r="T962" s="53"/>
      <c r="U962" s="54"/>
      <c r="V962" s="55"/>
      <c r="W962" s="57"/>
      <c r="X962" s="57"/>
      <c r="Y962" s="57"/>
      <c r="Z962" s="57"/>
      <c r="AA962" s="57"/>
      <c r="AB962" s="551"/>
      <c r="AC962" s="536"/>
      <c r="AD962" s="488"/>
      <c r="AE962" s="59"/>
      <c r="AF962" s="59"/>
      <c r="AG962" s="263"/>
      <c r="AH962" s="60"/>
      <c r="AI962" s="55"/>
      <c r="AJ962" s="61"/>
      <c r="AK962" s="62"/>
      <c r="AL962" s="63"/>
      <c r="AM962" s="64"/>
      <c r="AN962" s="65"/>
      <c r="AO962" s="66"/>
    </row>
    <row r="963" spans="1:41" s="22" customFormat="1" ht="45" customHeight="1" x14ac:dyDescent="0.15">
      <c r="A963" s="43"/>
      <c r="B963" s="44"/>
      <c r="C963" s="80"/>
      <c r="D963" s="67"/>
      <c r="E963" s="220"/>
      <c r="F963" s="117"/>
      <c r="G963" s="46"/>
      <c r="H963" s="47"/>
      <c r="I963" s="48"/>
      <c r="J963" s="49"/>
      <c r="K963" s="49"/>
      <c r="L963" s="49"/>
      <c r="M963" s="49"/>
      <c r="N963" s="50"/>
      <c r="O963" s="51"/>
      <c r="P963" s="52"/>
      <c r="Q963" s="53"/>
      <c r="R963" s="53"/>
      <c r="S963" s="53"/>
      <c r="T963" s="53"/>
      <c r="U963" s="54"/>
      <c r="V963" s="55"/>
      <c r="W963" s="57"/>
      <c r="X963" s="57"/>
      <c r="Y963" s="57"/>
      <c r="Z963" s="57"/>
      <c r="AA963" s="57"/>
      <c r="AB963" s="551"/>
      <c r="AC963" s="536"/>
      <c r="AD963" s="488"/>
      <c r="AE963" s="59"/>
      <c r="AF963" s="59"/>
      <c r="AG963" s="263"/>
      <c r="AH963" s="60"/>
      <c r="AI963" s="55"/>
      <c r="AJ963" s="61"/>
      <c r="AK963" s="62"/>
      <c r="AL963" s="63"/>
      <c r="AM963" s="64"/>
      <c r="AN963" s="65"/>
      <c r="AO963" s="66"/>
    </row>
    <row r="964" spans="1:41" s="22" customFormat="1" ht="45" customHeight="1" x14ac:dyDescent="0.15">
      <c r="A964" s="43"/>
      <c r="B964" s="44"/>
      <c r="C964" s="80"/>
      <c r="D964" s="67"/>
      <c r="E964" s="220"/>
      <c r="F964" s="117"/>
      <c r="G964" s="46"/>
      <c r="H964" s="47"/>
      <c r="I964" s="48"/>
      <c r="J964" s="49"/>
      <c r="K964" s="49"/>
      <c r="L964" s="49"/>
      <c r="M964" s="49"/>
      <c r="N964" s="50"/>
      <c r="O964" s="51"/>
      <c r="P964" s="52"/>
      <c r="Q964" s="53"/>
      <c r="R964" s="53"/>
      <c r="S964" s="53"/>
      <c r="T964" s="53"/>
      <c r="U964" s="54"/>
      <c r="V964" s="55"/>
      <c r="W964" s="57"/>
      <c r="X964" s="57"/>
      <c r="Y964" s="57"/>
      <c r="Z964" s="57"/>
      <c r="AA964" s="57"/>
      <c r="AB964" s="551"/>
      <c r="AC964" s="536"/>
      <c r="AD964" s="488"/>
      <c r="AE964" s="59"/>
      <c r="AF964" s="59"/>
      <c r="AG964" s="263"/>
      <c r="AH964" s="60"/>
      <c r="AI964" s="55"/>
      <c r="AJ964" s="61"/>
      <c r="AK964" s="62"/>
      <c r="AL964" s="63"/>
      <c r="AM964" s="64"/>
      <c r="AN964" s="65"/>
      <c r="AO964" s="66"/>
    </row>
    <row r="965" spans="1:41" s="22" customFormat="1" ht="42" customHeight="1" x14ac:dyDescent="0.15">
      <c r="A965" s="43"/>
      <c r="B965" s="44"/>
      <c r="C965" s="80"/>
      <c r="D965" s="67"/>
      <c r="E965" s="220"/>
      <c r="F965" s="117"/>
      <c r="G965" s="46"/>
      <c r="H965" s="47"/>
      <c r="I965" s="48"/>
      <c r="J965" s="49"/>
      <c r="K965" s="49"/>
      <c r="L965" s="49"/>
      <c r="M965" s="49"/>
      <c r="N965" s="50"/>
      <c r="O965" s="51"/>
      <c r="P965" s="52"/>
      <c r="Q965" s="53"/>
      <c r="R965" s="53"/>
      <c r="S965" s="53"/>
      <c r="T965" s="53"/>
      <c r="U965" s="54"/>
      <c r="V965" s="55"/>
      <c r="W965" s="57"/>
      <c r="X965" s="57"/>
      <c r="Y965" s="57"/>
      <c r="Z965" s="57"/>
      <c r="AA965" s="57"/>
      <c r="AB965" s="551"/>
      <c r="AC965" s="536"/>
      <c r="AD965" s="488"/>
      <c r="AE965" s="59"/>
      <c r="AF965" s="59"/>
      <c r="AG965" s="263"/>
      <c r="AH965" s="60"/>
      <c r="AI965" s="55"/>
      <c r="AJ965" s="61"/>
      <c r="AK965" s="62"/>
      <c r="AL965" s="63"/>
      <c r="AM965" s="64"/>
      <c r="AN965" s="65"/>
      <c r="AO965" s="66"/>
    </row>
    <row r="966" spans="1:41" s="22" customFormat="1" ht="45" customHeight="1" x14ac:dyDescent="0.15">
      <c r="A966" s="43"/>
      <c r="B966" s="44"/>
      <c r="C966" s="80"/>
      <c r="D966" s="67"/>
      <c r="E966" s="220"/>
      <c r="F966" s="117"/>
      <c r="G966" s="46"/>
      <c r="H966" s="47"/>
      <c r="I966" s="48"/>
      <c r="J966" s="49"/>
      <c r="K966" s="49"/>
      <c r="L966" s="49"/>
      <c r="M966" s="49"/>
      <c r="N966" s="50"/>
      <c r="O966" s="51"/>
      <c r="P966" s="52"/>
      <c r="Q966" s="53"/>
      <c r="R966" s="53"/>
      <c r="S966" s="53"/>
      <c r="T966" s="53"/>
      <c r="U966" s="54"/>
      <c r="V966" s="55"/>
      <c r="W966" s="57"/>
      <c r="X966" s="57"/>
      <c r="Y966" s="57"/>
      <c r="Z966" s="57"/>
      <c r="AA966" s="57"/>
      <c r="AB966" s="551"/>
      <c r="AC966" s="536"/>
      <c r="AD966" s="488"/>
      <c r="AE966" s="59"/>
      <c r="AF966" s="59"/>
      <c r="AG966" s="263"/>
      <c r="AH966" s="60"/>
      <c r="AI966" s="55"/>
      <c r="AJ966" s="61"/>
      <c r="AK966" s="62"/>
      <c r="AL966" s="63"/>
      <c r="AM966" s="64"/>
      <c r="AN966" s="65"/>
      <c r="AO966" s="66"/>
    </row>
    <row r="967" spans="1:41" s="22" customFormat="1" ht="45" customHeight="1" x14ac:dyDescent="0.15">
      <c r="A967" s="43"/>
      <c r="B967" s="44"/>
      <c r="C967" s="80"/>
      <c r="D967" s="67"/>
      <c r="E967" s="220"/>
      <c r="F967" s="117"/>
      <c r="G967" s="46"/>
      <c r="H967" s="47"/>
      <c r="I967" s="48"/>
      <c r="J967" s="49"/>
      <c r="K967" s="49"/>
      <c r="L967" s="49"/>
      <c r="M967" s="49"/>
      <c r="N967" s="50"/>
      <c r="O967" s="51"/>
      <c r="P967" s="52"/>
      <c r="Q967" s="53"/>
      <c r="R967" s="53"/>
      <c r="S967" s="53"/>
      <c r="T967" s="53"/>
      <c r="U967" s="54"/>
      <c r="V967" s="55"/>
      <c r="W967" s="57"/>
      <c r="X967" s="57"/>
      <c r="Y967" s="57"/>
      <c r="Z967" s="57"/>
      <c r="AA967" s="57"/>
      <c r="AB967" s="551"/>
      <c r="AC967" s="536"/>
      <c r="AD967" s="488"/>
      <c r="AE967" s="59"/>
      <c r="AF967" s="59"/>
      <c r="AG967" s="263"/>
      <c r="AH967" s="60"/>
      <c r="AI967" s="55"/>
      <c r="AJ967" s="61"/>
      <c r="AK967" s="62"/>
      <c r="AL967" s="63"/>
      <c r="AM967" s="64"/>
      <c r="AN967" s="65"/>
      <c r="AO967" s="66"/>
    </row>
    <row r="968" spans="1:41" s="22" customFormat="1" ht="53.25" customHeight="1" x14ac:dyDescent="0.15">
      <c r="A968" s="43"/>
      <c r="B968" s="44"/>
      <c r="C968" s="80"/>
      <c r="D968" s="67"/>
      <c r="E968" s="220"/>
      <c r="F968" s="117"/>
      <c r="G968" s="46"/>
      <c r="H968" s="47"/>
      <c r="I968" s="48"/>
      <c r="J968" s="49"/>
      <c r="K968" s="49"/>
      <c r="L968" s="49"/>
      <c r="M968" s="49"/>
      <c r="N968" s="50"/>
      <c r="O968" s="51"/>
      <c r="P968" s="52"/>
      <c r="Q968" s="53"/>
      <c r="R968" s="53"/>
      <c r="S968" s="53"/>
      <c r="T968" s="53"/>
      <c r="U968" s="54"/>
      <c r="V968" s="55"/>
      <c r="W968" s="57"/>
      <c r="X968" s="57"/>
      <c r="Y968" s="57"/>
      <c r="Z968" s="57"/>
      <c r="AA968" s="57"/>
      <c r="AB968" s="551"/>
      <c r="AC968" s="536"/>
      <c r="AD968" s="488"/>
      <c r="AE968" s="59"/>
      <c r="AF968" s="59"/>
      <c r="AG968" s="263"/>
      <c r="AH968" s="60"/>
      <c r="AI968" s="55"/>
      <c r="AJ968" s="61"/>
      <c r="AK968" s="62"/>
      <c r="AL968" s="63"/>
      <c r="AM968" s="64"/>
      <c r="AN968" s="65"/>
      <c r="AO968" s="66"/>
    </row>
    <row r="969" spans="1:41" s="22" customFormat="1" ht="42" customHeight="1" x14ac:dyDescent="0.15">
      <c r="A969" s="43"/>
      <c r="B969" s="44"/>
      <c r="C969" s="80"/>
      <c r="D969" s="67"/>
      <c r="E969" s="220"/>
      <c r="F969" s="117"/>
      <c r="G969" s="46"/>
      <c r="H969" s="47"/>
      <c r="I969" s="48"/>
      <c r="J969" s="49"/>
      <c r="K969" s="49"/>
      <c r="L969" s="49"/>
      <c r="M969" s="49"/>
      <c r="N969" s="50"/>
      <c r="O969" s="51"/>
      <c r="P969" s="52"/>
      <c r="Q969" s="53"/>
      <c r="R969" s="53"/>
      <c r="S969" s="53"/>
      <c r="T969" s="53"/>
      <c r="U969" s="54"/>
      <c r="V969" s="55"/>
      <c r="W969" s="57"/>
      <c r="X969" s="57"/>
      <c r="Y969" s="57"/>
      <c r="Z969" s="57"/>
      <c r="AA969" s="57"/>
      <c r="AB969" s="551"/>
      <c r="AC969" s="536"/>
      <c r="AD969" s="488"/>
      <c r="AE969" s="59"/>
      <c r="AF969" s="59"/>
      <c r="AG969" s="263"/>
      <c r="AH969" s="60"/>
      <c r="AI969" s="55"/>
      <c r="AJ969" s="61"/>
      <c r="AK969" s="62"/>
      <c r="AL969" s="63"/>
      <c r="AM969" s="64"/>
      <c r="AN969" s="65"/>
      <c r="AO969" s="66"/>
    </row>
    <row r="970" spans="1:41" s="22" customFormat="1" ht="53.25" customHeight="1" x14ac:dyDescent="0.15">
      <c r="A970" s="43"/>
      <c r="B970" s="44"/>
      <c r="C970" s="80"/>
      <c r="D970" s="67"/>
      <c r="E970" s="220"/>
      <c r="F970" s="117"/>
      <c r="G970" s="46"/>
      <c r="H970" s="47"/>
      <c r="I970" s="48"/>
      <c r="J970" s="49"/>
      <c r="K970" s="49"/>
      <c r="L970" s="49"/>
      <c r="M970" s="49"/>
      <c r="N970" s="50"/>
      <c r="O970" s="51"/>
      <c r="P970" s="52"/>
      <c r="Q970" s="53"/>
      <c r="R970" s="53"/>
      <c r="S970" s="53"/>
      <c r="T970" s="53"/>
      <c r="U970" s="54"/>
      <c r="V970" s="55"/>
      <c r="W970" s="57"/>
      <c r="X970" s="57"/>
      <c r="Y970" s="57"/>
      <c r="Z970" s="57"/>
      <c r="AA970" s="57"/>
      <c r="AB970" s="551"/>
      <c r="AC970" s="536"/>
      <c r="AD970" s="488"/>
      <c r="AE970" s="59"/>
      <c r="AF970" s="59"/>
      <c r="AG970" s="263"/>
      <c r="AH970" s="60"/>
      <c r="AI970" s="55"/>
      <c r="AJ970" s="61"/>
      <c r="AK970" s="62"/>
      <c r="AL970" s="63"/>
      <c r="AM970" s="64"/>
      <c r="AN970" s="65"/>
      <c r="AO970" s="66"/>
    </row>
    <row r="971" spans="1:41" s="22" customFormat="1" ht="46.5" customHeight="1" x14ac:dyDescent="0.15">
      <c r="A971" s="43"/>
      <c r="B971" s="44"/>
      <c r="C971" s="80"/>
      <c r="D971" s="67"/>
      <c r="E971" s="220"/>
      <c r="F971" s="117"/>
      <c r="G971" s="46"/>
      <c r="H971" s="47"/>
      <c r="I971" s="48"/>
      <c r="J971" s="49"/>
      <c r="K971" s="49"/>
      <c r="L971" s="49"/>
      <c r="M971" s="49"/>
      <c r="N971" s="50"/>
      <c r="O971" s="51"/>
      <c r="P971" s="52"/>
      <c r="Q971" s="53"/>
      <c r="R971" s="53"/>
      <c r="S971" s="53"/>
      <c r="T971" s="53"/>
      <c r="U971" s="54"/>
      <c r="V971" s="55"/>
      <c r="W971" s="57"/>
      <c r="X971" s="57"/>
      <c r="Y971" s="57"/>
      <c r="Z971" s="57"/>
      <c r="AA971" s="57"/>
      <c r="AB971" s="551"/>
      <c r="AC971" s="536"/>
      <c r="AD971" s="488"/>
      <c r="AE971" s="59"/>
      <c r="AF971" s="59"/>
      <c r="AG971" s="263"/>
      <c r="AH971" s="60"/>
      <c r="AI971" s="55"/>
      <c r="AJ971" s="61"/>
      <c r="AK971" s="62"/>
      <c r="AL971" s="63"/>
      <c r="AM971" s="64"/>
      <c r="AN971" s="65"/>
      <c r="AO971" s="66"/>
    </row>
    <row r="972" spans="1:41" s="22" customFormat="1" ht="65.25" customHeight="1" x14ac:dyDescent="0.15">
      <c r="A972" s="43"/>
      <c r="B972" s="44"/>
      <c r="C972" s="80"/>
      <c r="D972" s="67"/>
      <c r="E972" s="220"/>
      <c r="F972" s="117"/>
      <c r="G972" s="46"/>
      <c r="H972" s="47"/>
      <c r="I972" s="48"/>
      <c r="J972" s="49"/>
      <c r="K972" s="49"/>
      <c r="L972" s="49"/>
      <c r="M972" s="49"/>
      <c r="N972" s="50"/>
      <c r="O972" s="51"/>
      <c r="P972" s="52"/>
      <c r="Q972" s="53"/>
      <c r="R972" s="53"/>
      <c r="S972" s="53"/>
      <c r="T972" s="53"/>
      <c r="U972" s="54"/>
      <c r="V972" s="55"/>
      <c r="W972" s="57"/>
      <c r="X972" s="57"/>
      <c r="Y972" s="57"/>
      <c r="Z972" s="57"/>
      <c r="AA972" s="57"/>
      <c r="AB972" s="551"/>
      <c r="AC972" s="536"/>
      <c r="AD972" s="488"/>
      <c r="AE972" s="59"/>
      <c r="AF972" s="59"/>
      <c r="AG972" s="263"/>
      <c r="AH972" s="60"/>
      <c r="AI972" s="55"/>
      <c r="AJ972" s="61"/>
      <c r="AK972" s="62"/>
      <c r="AL972" s="63"/>
      <c r="AM972" s="64"/>
      <c r="AN972" s="65"/>
      <c r="AO972" s="66"/>
    </row>
    <row r="973" spans="1:41" s="22" customFormat="1" ht="55.5" customHeight="1" x14ac:dyDescent="0.15">
      <c r="A973" s="43"/>
      <c r="B973" s="44"/>
      <c r="C973" s="80"/>
      <c r="D973" s="67"/>
      <c r="E973" s="220"/>
      <c r="F973" s="117"/>
      <c r="G973" s="46"/>
      <c r="H973" s="47"/>
      <c r="I973" s="48"/>
      <c r="J973" s="49"/>
      <c r="K973" s="49"/>
      <c r="L973" s="49"/>
      <c r="M973" s="49"/>
      <c r="N973" s="50"/>
      <c r="O973" s="51"/>
      <c r="P973" s="52"/>
      <c r="Q973" s="53"/>
      <c r="R973" s="53"/>
      <c r="S973" s="53"/>
      <c r="T973" s="53"/>
      <c r="U973" s="54"/>
      <c r="V973" s="55"/>
      <c r="W973" s="57"/>
      <c r="X973" s="57"/>
      <c r="Y973" s="57"/>
      <c r="Z973" s="57"/>
      <c r="AA973" s="57"/>
      <c r="AB973" s="551"/>
      <c r="AC973" s="536"/>
      <c r="AD973" s="488"/>
      <c r="AE973" s="59"/>
      <c r="AF973" s="59"/>
      <c r="AG973" s="263"/>
      <c r="AH973" s="60"/>
      <c r="AI973" s="55"/>
      <c r="AJ973" s="61"/>
      <c r="AK973" s="62"/>
      <c r="AL973" s="63"/>
      <c r="AM973" s="64"/>
      <c r="AN973" s="65"/>
      <c r="AO973" s="66"/>
    </row>
    <row r="974" spans="1:41" s="22" customFormat="1" ht="42" customHeight="1" x14ac:dyDescent="0.15">
      <c r="A974" s="43"/>
      <c r="B974" s="44"/>
      <c r="C974" s="80"/>
      <c r="D974" s="67"/>
      <c r="E974" s="220"/>
      <c r="F974" s="117"/>
      <c r="G974" s="46"/>
      <c r="H974" s="47"/>
      <c r="I974" s="48"/>
      <c r="J974" s="49"/>
      <c r="K974" s="49"/>
      <c r="L974" s="49"/>
      <c r="M974" s="49"/>
      <c r="N974" s="50"/>
      <c r="O974" s="51"/>
      <c r="P974" s="52"/>
      <c r="Q974" s="53"/>
      <c r="R974" s="53"/>
      <c r="S974" s="53"/>
      <c r="T974" s="53"/>
      <c r="U974" s="54"/>
      <c r="V974" s="55"/>
      <c r="W974" s="57"/>
      <c r="X974" s="57"/>
      <c r="Y974" s="57"/>
      <c r="Z974" s="57"/>
      <c r="AA974" s="57"/>
      <c r="AB974" s="551"/>
      <c r="AC974" s="536"/>
      <c r="AD974" s="488"/>
      <c r="AE974" s="59"/>
      <c r="AF974" s="59"/>
      <c r="AG974" s="263"/>
      <c r="AH974" s="60"/>
      <c r="AI974" s="55"/>
      <c r="AJ974" s="61"/>
      <c r="AK974" s="62"/>
      <c r="AL974" s="63"/>
      <c r="AM974" s="64"/>
      <c r="AN974" s="65"/>
      <c r="AO974" s="66"/>
    </row>
    <row r="975" spans="1:41" s="22" customFormat="1" ht="42" customHeight="1" x14ac:dyDescent="0.15">
      <c r="A975" s="43"/>
      <c r="B975" s="44"/>
      <c r="C975" s="80"/>
      <c r="D975" s="67"/>
      <c r="E975" s="220"/>
      <c r="F975" s="117"/>
      <c r="G975" s="46"/>
      <c r="H975" s="47"/>
      <c r="I975" s="48"/>
      <c r="J975" s="49"/>
      <c r="K975" s="49"/>
      <c r="L975" s="49"/>
      <c r="M975" s="49"/>
      <c r="N975" s="50"/>
      <c r="O975" s="51"/>
      <c r="P975" s="52"/>
      <c r="Q975" s="53"/>
      <c r="R975" s="53"/>
      <c r="S975" s="53"/>
      <c r="T975" s="53"/>
      <c r="U975" s="54"/>
      <c r="V975" s="55"/>
      <c r="W975" s="57"/>
      <c r="X975" s="57"/>
      <c r="Y975" s="57"/>
      <c r="Z975" s="57"/>
      <c r="AA975" s="57"/>
      <c r="AB975" s="551"/>
      <c r="AC975" s="536"/>
      <c r="AD975" s="488"/>
      <c r="AE975" s="59"/>
      <c r="AF975" s="59"/>
      <c r="AG975" s="263"/>
      <c r="AH975" s="60"/>
      <c r="AI975" s="55"/>
      <c r="AJ975" s="61"/>
      <c r="AK975" s="62"/>
      <c r="AL975" s="63"/>
      <c r="AM975" s="64"/>
      <c r="AN975" s="65"/>
      <c r="AO975" s="66"/>
    </row>
    <row r="976" spans="1:41" s="22" customFormat="1" ht="42" customHeight="1" x14ac:dyDescent="0.15">
      <c r="A976" s="43"/>
      <c r="B976" s="44"/>
      <c r="C976" s="80"/>
      <c r="D976" s="67"/>
      <c r="E976" s="220"/>
      <c r="F976" s="117"/>
      <c r="G976" s="46"/>
      <c r="H976" s="47"/>
      <c r="I976" s="48"/>
      <c r="J976" s="49"/>
      <c r="K976" s="49"/>
      <c r="L976" s="49"/>
      <c r="M976" s="49"/>
      <c r="N976" s="50"/>
      <c r="O976" s="51"/>
      <c r="P976" s="52"/>
      <c r="Q976" s="53"/>
      <c r="R976" s="53"/>
      <c r="S976" s="53"/>
      <c r="T976" s="53"/>
      <c r="U976" s="54"/>
      <c r="V976" s="55"/>
      <c r="W976" s="57"/>
      <c r="X976" s="57"/>
      <c r="Y976" s="57"/>
      <c r="Z976" s="57"/>
      <c r="AA976" s="57"/>
      <c r="AB976" s="551"/>
      <c r="AC976" s="536"/>
      <c r="AD976" s="488"/>
      <c r="AE976" s="59"/>
      <c r="AF976" s="59"/>
      <c r="AG976" s="263"/>
      <c r="AH976" s="60"/>
      <c r="AI976" s="55"/>
      <c r="AJ976" s="61"/>
      <c r="AK976" s="62"/>
      <c r="AL976" s="63"/>
      <c r="AM976" s="64"/>
      <c r="AN976" s="65"/>
      <c r="AO976" s="66"/>
    </row>
    <row r="977" spans="1:41" s="22" customFormat="1" ht="42" customHeight="1" x14ac:dyDescent="0.15">
      <c r="A977" s="43"/>
      <c r="B977" s="44"/>
      <c r="C977" s="80"/>
      <c r="D977" s="67"/>
      <c r="E977" s="220"/>
      <c r="F977" s="117"/>
      <c r="G977" s="46"/>
      <c r="H977" s="47"/>
      <c r="I977" s="48"/>
      <c r="J977" s="49"/>
      <c r="K977" s="49"/>
      <c r="L977" s="49"/>
      <c r="M977" s="49"/>
      <c r="N977" s="50"/>
      <c r="O977" s="51"/>
      <c r="P977" s="52"/>
      <c r="Q977" s="53"/>
      <c r="R977" s="53"/>
      <c r="S977" s="53"/>
      <c r="T977" s="53"/>
      <c r="U977" s="54"/>
      <c r="V977" s="55"/>
      <c r="W977" s="57"/>
      <c r="X977" s="57"/>
      <c r="Y977" s="57"/>
      <c r="Z977" s="57"/>
      <c r="AA977" s="57"/>
      <c r="AB977" s="551"/>
      <c r="AC977" s="536"/>
      <c r="AD977" s="488"/>
      <c r="AE977" s="59"/>
      <c r="AF977" s="59"/>
      <c r="AG977" s="263"/>
      <c r="AH977" s="60"/>
      <c r="AI977" s="55"/>
      <c r="AJ977" s="61"/>
      <c r="AK977" s="62"/>
      <c r="AL977" s="63"/>
      <c r="AM977" s="64"/>
      <c r="AN977" s="65"/>
      <c r="AO977" s="66"/>
    </row>
    <row r="978" spans="1:41" s="22" customFormat="1" ht="53.25" customHeight="1" x14ac:dyDescent="0.15">
      <c r="A978" s="43"/>
      <c r="B978" s="44"/>
      <c r="C978" s="80"/>
      <c r="D978" s="67"/>
      <c r="E978" s="220"/>
      <c r="F978" s="117"/>
      <c r="G978" s="46"/>
      <c r="H978" s="47"/>
      <c r="I978" s="48"/>
      <c r="J978" s="49"/>
      <c r="K978" s="49"/>
      <c r="L978" s="49"/>
      <c r="M978" s="49"/>
      <c r="N978" s="50"/>
      <c r="O978" s="51"/>
      <c r="P978" s="52"/>
      <c r="Q978" s="53"/>
      <c r="R978" s="53"/>
      <c r="S978" s="53"/>
      <c r="T978" s="53"/>
      <c r="U978" s="54"/>
      <c r="V978" s="55"/>
      <c r="W978" s="57"/>
      <c r="X978" s="57"/>
      <c r="Y978" s="57"/>
      <c r="Z978" s="57"/>
      <c r="AA978" s="57"/>
      <c r="AB978" s="551"/>
      <c r="AC978" s="536"/>
      <c r="AD978" s="488"/>
      <c r="AE978" s="59"/>
      <c r="AF978" s="59"/>
      <c r="AG978" s="263"/>
      <c r="AH978" s="60"/>
      <c r="AI978" s="55"/>
      <c r="AJ978" s="61"/>
      <c r="AK978" s="62"/>
      <c r="AL978" s="63"/>
      <c r="AM978" s="64"/>
      <c r="AN978" s="65"/>
      <c r="AO978" s="66"/>
    </row>
    <row r="979" spans="1:41" s="22" customFormat="1" ht="49.5" customHeight="1" x14ac:dyDescent="0.15">
      <c r="A979" s="43"/>
      <c r="B979" s="44"/>
      <c r="C979" s="80"/>
      <c r="D979" s="67"/>
      <c r="E979" s="220"/>
      <c r="F979" s="117"/>
      <c r="G979" s="46"/>
      <c r="H979" s="47"/>
      <c r="I979" s="48"/>
      <c r="J979" s="49"/>
      <c r="K979" s="49"/>
      <c r="L979" s="49"/>
      <c r="M979" s="49"/>
      <c r="N979" s="50"/>
      <c r="O979" s="51"/>
      <c r="P979" s="52"/>
      <c r="Q979" s="53"/>
      <c r="R979" s="53"/>
      <c r="S979" s="53"/>
      <c r="T979" s="53"/>
      <c r="U979" s="54"/>
      <c r="V979" s="55"/>
      <c r="W979" s="57"/>
      <c r="X979" s="57"/>
      <c r="Y979" s="57"/>
      <c r="Z979" s="57"/>
      <c r="AA979" s="57"/>
      <c r="AB979" s="551"/>
      <c r="AC979" s="536"/>
      <c r="AD979" s="488"/>
      <c r="AE979" s="59"/>
      <c r="AF979" s="59"/>
      <c r="AG979" s="263"/>
      <c r="AH979" s="60"/>
      <c r="AI979" s="55"/>
      <c r="AJ979" s="61"/>
      <c r="AK979" s="62"/>
      <c r="AL979" s="63"/>
      <c r="AM979" s="64"/>
      <c r="AN979" s="65"/>
      <c r="AO979" s="66"/>
    </row>
    <row r="980" spans="1:41" s="22" customFormat="1" ht="42" customHeight="1" x14ac:dyDescent="0.15">
      <c r="A980" s="43"/>
      <c r="B980" s="44"/>
      <c r="C980" s="80"/>
      <c r="D980" s="67"/>
      <c r="E980" s="220"/>
      <c r="F980" s="117"/>
      <c r="G980" s="46"/>
      <c r="H980" s="47"/>
      <c r="I980" s="48"/>
      <c r="J980" s="49"/>
      <c r="K980" s="49"/>
      <c r="L980" s="49"/>
      <c r="M980" s="49"/>
      <c r="N980" s="50"/>
      <c r="O980" s="51"/>
      <c r="P980" s="52"/>
      <c r="Q980" s="53"/>
      <c r="R980" s="53"/>
      <c r="S980" s="53"/>
      <c r="T980" s="53"/>
      <c r="U980" s="54"/>
      <c r="V980" s="55"/>
      <c r="W980" s="57"/>
      <c r="X980" s="57"/>
      <c r="Y980" s="57"/>
      <c r="Z980" s="57"/>
      <c r="AA980" s="57"/>
      <c r="AB980" s="551"/>
      <c r="AC980" s="536"/>
      <c r="AD980" s="488"/>
      <c r="AE980" s="59"/>
      <c r="AF980" s="59"/>
      <c r="AG980" s="263"/>
      <c r="AH980" s="60"/>
      <c r="AI980" s="55"/>
      <c r="AJ980" s="61"/>
      <c r="AK980" s="62"/>
      <c r="AL980" s="63"/>
      <c r="AM980" s="64"/>
      <c r="AN980" s="65"/>
      <c r="AO980" s="66"/>
    </row>
    <row r="981" spans="1:41" s="22" customFormat="1" ht="53.25" customHeight="1" x14ac:dyDescent="0.15">
      <c r="A981" s="43"/>
      <c r="B981" s="44"/>
      <c r="C981" s="80"/>
      <c r="D981" s="67"/>
      <c r="E981" s="220"/>
      <c r="F981" s="117"/>
      <c r="G981" s="46"/>
      <c r="H981" s="47"/>
      <c r="I981" s="48"/>
      <c r="J981" s="49"/>
      <c r="K981" s="49"/>
      <c r="L981" s="49"/>
      <c r="M981" s="49"/>
      <c r="N981" s="50"/>
      <c r="O981" s="51"/>
      <c r="P981" s="52"/>
      <c r="Q981" s="53"/>
      <c r="R981" s="53"/>
      <c r="S981" s="53"/>
      <c r="T981" s="53"/>
      <c r="U981" s="54"/>
      <c r="V981" s="55"/>
      <c r="W981" s="57"/>
      <c r="X981" s="57"/>
      <c r="Y981" s="57"/>
      <c r="Z981" s="57"/>
      <c r="AA981" s="57"/>
      <c r="AB981" s="551"/>
      <c r="AC981" s="536"/>
      <c r="AD981" s="488"/>
      <c r="AE981" s="59"/>
      <c r="AF981" s="59"/>
      <c r="AG981" s="263"/>
      <c r="AH981" s="60"/>
      <c r="AI981" s="55"/>
      <c r="AJ981" s="61"/>
      <c r="AK981" s="62"/>
      <c r="AL981" s="63"/>
      <c r="AM981" s="64"/>
      <c r="AN981" s="65"/>
      <c r="AO981" s="66"/>
    </row>
    <row r="982" spans="1:41" s="22" customFormat="1" ht="42" customHeight="1" x14ac:dyDescent="0.15">
      <c r="A982" s="43"/>
      <c r="B982" s="44"/>
      <c r="C982" s="80"/>
      <c r="D982" s="67"/>
      <c r="E982" s="220"/>
      <c r="F982" s="117"/>
      <c r="G982" s="46"/>
      <c r="H982" s="47"/>
      <c r="I982" s="48"/>
      <c r="J982" s="49"/>
      <c r="K982" s="49"/>
      <c r="L982" s="49"/>
      <c r="M982" s="49"/>
      <c r="N982" s="50"/>
      <c r="O982" s="51"/>
      <c r="P982" s="52"/>
      <c r="Q982" s="53"/>
      <c r="R982" s="53"/>
      <c r="S982" s="53"/>
      <c r="T982" s="53"/>
      <c r="U982" s="54"/>
      <c r="V982" s="55"/>
      <c r="W982" s="57"/>
      <c r="X982" s="57"/>
      <c r="Y982" s="57"/>
      <c r="Z982" s="57"/>
      <c r="AA982" s="57"/>
      <c r="AB982" s="551"/>
      <c r="AC982" s="536"/>
      <c r="AD982" s="488"/>
      <c r="AE982" s="59"/>
      <c r="AF982" s="59"/>
      <c r="AG982" s="263"/>
      <c r="AH982" s="60"/>
      <c r="AI982" s="55"/>
      <c r="AJ982" s="61"/>
      <c r="AK982" s="62"/>
      <c r="AL982" s="63"/>
      <c r="AM982" s="64"/>
      <c r="AN982" s="65"/>
      <c r="AO982" s="66"/>
    </row>
    <row r="983" spans="1:41" s="22" customFormat="1" ht="42" customHeight="1" x14ac:dyDescent="0.15">
      <c r="A983" s="43"/>
      <c r="B983" s="44"/>
      <c r="C983" s="80"/>
      <c r="D983" s="67"/>
      <c r="E983" s="220"/>
      <c r="F983" s="117"/>
      <c r="G983" s="46"/>
      <c r="H983" s="47"/>
      <c r="I983" s="48"/>
      <c r="J983" s="49"/>
      <c r="K983" s="49"/>
      <c r="L983" s="49"/>
      <c r="M983" s="49"/>
      <c r="N983" s="50"/>
      <c r="O983" s="51"/>
      <c r="P983" s="52"/>
      <c r="Q983" s="53"/>
      <c r="R983" s="53"/>
      <c r="S983" s="53"/>
      <c r="T983" s="53"/>
      <c r="U983" s="54"/>
      <c r="V983" s="55"/>
      <c r="W983" s="57"/>
      <c r="X983" s="57"/>
      <c r="Y983" s="57"/>
      <c r="Z983" s="57"/>
      <c r="AA983" s="57"/>
      <c r="AB983" s="551"/>
      <c r="AC983" s="536"/>
      <c r="AD983" s="488"/>
      <c r="AE983" s="59"/>
      <c r="AF983" s="59"/>
      <c r="AG983" s="263"/>
      <c r="AH983" s="60"/>
      <c r="AI983" s="55"/>
      <c r="AJ983" s="61"/>
      <c r="AK983" s="62"/>
      <c r="AL983" s="63"/>
      <c r="AM983" s="64"/>
      <c r="AN983" s="65"/>
      <c r="AO983" s="66"/>
    </row>
    <row r="984" spans="1:41" s="22" customFormat="1" ht="53.25" customHeight="1" x14ac:dyDescent="0.15">
      <c r="A984" s="43"/>
      <c r="B984" s="44"/>
      <c r="C984" s="80"/>
      <c r="D984" s="67"/>
      <c r="E984" s="220"/>
      <c r="F984" s="117"/>
      <c r="G984" s="46"/>
      <c r="H984" s="47"/>
      <c r="I984" s="48"/>
      <c r="J984" s="49"/>
      <c r="K984" s="49"/>
      <c r="L984" s="49"/>
      <c r="M984" s="49"/>
      <c r="N984" s="50"/>
      <c r="O984" s="51"/>
      <c r="P984" s="52"/>
      <c r="Q984" s="53"/>
      <c r="R984" s="53"/>
      <c r="S984" s="53"/>
      <c r="T984" s="53"/>
      <c r="U984" s="54"/>
      <c r="V984" s="55"/>
      <c r="W984" s="57"/>
      <c r="X984" s="57"/>
      <c r="Y984" s="57"/>
      <c r="Z984" s="57"/>
      <c r="AA984" s="57"/>
      <c r="AB984" s="551"/>
      <c r="AC984" s="536"/>
      <c r="AD984" s="488"/>
      <c r="AE984" s="59"/>
      <c r="AF984" s="59"/>
      <c r="AG984" s="263"/>
      <c r="AH984" s="60"/>
      <c r="AI984" s="55"/>
      <c r="AJ984" s="61"/>
      <c r="AK984" s="62"/>
      <c r="AL984" s="63"/>
      <c r="AM984" s="64"/>
      <c r="AN984" s="65"/>
      <c r="AO984" s="66"/>
    </row>
    <row r="985" spans="1:41" s="22" customFormat="1" ht="49.5" customHeight="1" x14ac:dyDescent="0.15">
      <c r="A985" s="43"/>
      <c r="B985" s="44"/>
      <c r="C985" s="80"/>
      <c r="D985" s="67"/>
      <c r="E985" s="220"/>
      <c r="F985" s="117"/>
      <c r="G985" s="46"/>
      <c r="H985" s="47"/>
      <c r="I985" s="48"/>
      <c r="J985" s="49"/>
      <c r="K985" s="49"/>
      <c r="L985" s="49"/>
      <c r="M985" s="49"/>
      <c r="N985" s="50"/>
      <c r="O985" s="51"/>
      <c r="P985" s="52"/>
      <c r="Q985" s="53"/>
      <c r="R985" s="53"/>
      <c r="S985" s="53"/>
      <c r="T985" s="53"/>
      <c r="U985" s="54"/>
      <c r="V985" s="55"/>
      <c r="W985" s="57"/>
      <c r="X985" s="57"/>
      <c r="Y985" s="57"/>
      <c r="Z985" s="57"/>
      <c r="AA985" s="57"/>
      <c r="AB985" s="551"/>
      <c r="AC985" s="536"/>
      <c r="AD985" s="488"/>
      <c r="AE985" s="59"/>
      <c r="AF985" s="59"/>
      <c r="AG985" s="263"/>
      <c r="AH985" s="60"/>
      <c r="AI985" s="55"/>
      <c r="AJ985" s="61"/>
      <c r="AK985" s="62"/>
      <c r="AL985" s="63"/>
      <c r="AM985" s="64"/>
      <c r="AN985" s="65"/>
      <c r="AO985" s="66"/>
    </row>
    <row r="986" spans="1:41" s="22" customFormat="1" ht="53.25" customHeight="1" x14ac:dyDescent="0.15">
      <c r="A986" s="43"/>
      <c r="B986" s="44"/>
      <c r="C986" s="80"/>
      <c r="D986" s="67"/>
      <c r="E986" s="220"/>
      <c r="F986" s="117"/>
      <c r="G986" s="46"/>
      <c r="H986" s="47"/>
      <c r="I986" s="48"/>
      <c r="J986" s="49"/>
      <c r="K986" s="49"/>
      <c r="L986" s="49"/>
      <c r="M986" s="49"/>
      <c r="N986" s="50"/>
      <c r="O986" s="51"/>
      <c r="P986" s="52"/>
      <c r="Q986" s="53"/>
      <c r="R986" s="53"/>
      <c r="S986" s="53"/>
      <c r="T986" s="53"/>
      <c r="U986" s="54"/>
      <c r="V986" s="55"/>
      <c r="W986" s="57"/>
      <c r="X986" s="57"/>
      <c r="Y986" s="57"/>
      <c r="Z986" s="57"/>
      <c r="AA986" s="57"/>
      <c r="AB986" s="551"/>
      <c r="AC986" s="536"/>
      <c r="AD986" s="488"/>
      <c r="AE986" s="59"/>
      <c r="AF986" s="59"/>
      <c r="AG986" s="263"/>
      <c r="AH986" s="60"/>
      <c r="AI986" s="55"/>
      <c r="AJ986" s="61"/>
      <c r="AK986" s="62"/>
      <c r="AL986" s="63"/>
      <c r="AM986" s="64"/>
      <c r="AN986" s="65"/>
      <c r="AO986" s="66"/>
    </row>
    <row r="987" spans="1:41" s="22" customFormat="1" ht="49.5" customHeight="1" x14ac:dyDescent="0.15">
      <c r="A987" s="43"/>
      <c r="B987" s="44"/>
      <c r="C987" s="80"/>
      <c r="D987" s="67"/>
      <c r="E987" s="220"/>
      <c r="F987" s="117"/>
      <c r="G987" s="46"/>
      <c r="H987" s="47"/>
      <c r="I987" s="48"/>
      <c r="J987" s="49"/>
      <c r="K987" s="49"/>
      <c r="L987" s="49"/>
      <c r="M987" s="49"/>
      <c r="N987" s="50"/>
      <c r="O987" s="51"/>
      <c r="P987" s="52"/>
      <c r="Q987" s="53"/>
      <c r="R987" s="53"/>
      <c r="S987" s="53"/>
      <c r="T987" s="53"/>
      <c r="U987" s="54"/>
      <c r="V987" s="55"/>
      <c r="W987" s="57"/>
      <c r="X987" s="57"/>
      <c r="Y987" s="57"/>
      <c r="Z987" s="57"/>
      <c r="AA987" s="57"/>
      <c r="AB987" s="551"/>
      <c r="AC987" s="536"/>
      <c r="AD987" s="488"/>
      <c r="AE987" s="59"/>
      <c r="AF987" s="59"/>
      <c r="AG987" s="263"/>
      <c r="AH987" s="60"/>
      <c r="AI987" s="55"/>
      <c r="AJ987" s="61"/>
      <c r="AK987" s="62"/>
      <c r="AL987" s="63"/>
      <c r="AM987" s="64"/>
      <c r="AN987" s="65"/>
      <c r="AO987" s="66"/>
    </row>
    <row r="988" spans="1:41" s="22" customFormat="1" ht="53.25" customHeight="1" x14ac:dyDescent="0.15">
      <c r="A988" s="43"/>
      <c r="B988" s="44"/>
      <c r="C988" s="80"/>
      <c r="D988" s="67"/>
      <c r="E988" s="220"/>
      <c r="F988" s="117"/>
      <c r="G988" s="46"/>
      <c r="H988" s="47"/>
      <c r="I988" s="48"/>
      <c r="J988" s="49"/>
      <c r="K988" s="49"/>
      <c r="L988" s="49"/>
      <c r="M988" s="49"/>
      <c r="N988" s="50"/>
      <c r="O988" s="51"/>
      <c r="P988" s="52"/>
      <c r="Q988" s="53"/>
      <c r="R988" s="53"/>
      <c r="S988" s="53"/>
      <c r="T988" s="53"/>
      <c r="U988" s="54"/>
      <c r="V988" s="55"/>
      <c r="W988" s="57"/>
      <c r="X988" s="57"/>
      <c r="Y988" s="57"/>
      <c r="Z988" s="57"/>
      <c r="AA988" s="57"/>
      <c r="AB988" s="551"/>
      <c r="AC988" s="536"/>
      <c r="AD988" s="488"/>
      <c r="AE988" s="59"/>
      <c r="AF988" s="59"/>
      <c r="AG988" s="263"/>
      <c r="AH988" s="60"/>
      <c r="AI988" s="55"/>
      <c r="AJ988" s="61"/>
      <c r="AK988" s="62"/>
      <c r="AL988" s="63"/>
      <c r="AM988" s="64"/>
      <c r="AN988" s="65"/>
      <c r="AO988" s="66"/>
    </row>
    <row r="989" spans="1:41" s="22" customFormat="1" ht="45" customHeight="1" x14ac:dyDescent="0.15">
      <c r="A989" s="43"/>
      <c r="B989" s="44"/>
      <c r="C989" s="80"/>
      <c r="D989" s="67"/>
      <c r="E989" s="220"/>
      <c r="F989" s="117"/>
      <c r="G989" s="46"/>
      <c r="H989" s="47"/>
      <c r="I989" s="48"/>
      <c r="J989" s="49"/>
      <c r="K989" s="49"/>
      <c r="L989" s="49"/>
      <c r="M989" s="49"/>
      <c r="N989" s="50"/>
      <c r="O989" s="51"/>
      <c r="P989" s="52"/>
      <c r="Q989" s="53"/>
      <c r="R989" s="53"/>
      <c r="S989" s="53"/>
      <c r="T989" s="53"/>
      <c r="U989" s="54"/>
      <c r="V989" s="55"/>
      <c r="W989" s="57"/>
      <c r="X989" s="57"/>
      <c r="Y989" s="57"/>
      <c r="Z989" s="57"/>
      <c r="AA989" s="57"/>
      <c r="AB989" s="551"/>
      <c r="AC989" s="536"/>
      <c r="AD989" s="488"/>
      <c r="AE989" s="59"/>
      <c r="AF989" s="59"/>
      <c r="AG989" s="263"/>
      <c r="AH989" s="60"/>
      <c r="AI989" s="55"/>
      <c r="AJ989" s="61"/>
      <c r="AK989" s="62"/>
      <c r="AL989" s="63"/>
      <c r="AM989" s="64"/>
      <c r="AN989" s="65"/>
      <c r="AO989" s="66"/>
    </row>
    <row r="990" spans="1:41" s="22" customFormat="1" ht="42" customHeight="1" x14ac:dyDescent="0.15">
      <c r="A990" s="43"/>
      <c r="B990" s="44"/>
      <c r="C990" s="80"/>
      <c r="D990" s="67"/>
      <c r="E990" s="220"/>
      <c r="F990" s="117"/>
      <c r="G990" s="46"/>
      <c r="H990" s="47"/>
      <c r="I990" s="48"/>
      <c r="J990" s="49"/>
      <c r="K990" s="49"/>
      <c r="L990" s="49"/>
      <c r="M990" s="49"/>
      <c r="N990" s="50"/>
      <c r="O990" s="51"/>
      <c r="P990" s="52"/>
      <c r="Q990" s="53"/>
      <c r="R990" s="53"/>
      <c r="S990" s="53"/>
      <c r="T990" s="53"/>
      <c r="U990" s="54"/>
      <c r="V990" s="55"/>
      <c r="W990" s="57"/>
      <c r="X990" s="57"/>
      <c r="Y990" s="57"/>
      <c r="Z990" s="57"/>
      <c r="AA990" s="57"/>
      <c r="AB990" s="551"/>
      <c r="AC990" s="536"/>
      <c r="AD990" s="488"/>
      <c r="AE990" s="59"/>
      <c r="AF990" s="59"/>
      <c r="AG990" s="263"/>
      <c r="AH990" s="60"/>
      <c r="AI990" s="55"/>
      <c r="AJ990" s="61"/>
      <c r="AK990" s="62"/>
      <c r="AL990" s="63"/>
      <c r="AM990" s="64"/>
      <c r="AN990" s="65"/>
      <c r="AO990" s="66"/>
    </row>
    <row r="991" spans="1:41" s="22" customFormat="1" ht="49.5" customHeight="1" x14ac:dyDescent="0.15">
      <c r="A991" s="43"/>
      <c r="B991" s="44"/>
      <c r="C991" s="80"/>
      <c r="D991" s="67"/>
      <c r="E991" s="220"/>
      <c r="F991" s="117"/>
      <c r="G991" s="46"/>
      <c r="H991" s="47"/>
      <c r="I991" s="48"/>
      <c r="J991" s="49"/>
      <c r="K991" s="49"/>
      <c r="L991" s="49"/>
      <c r="M991" s="49"/>
      <c r="N991" s="50"/>
      <c r="O991" s="51"/>
      <c r="P991" s="52"/>
      <c r="Q991" s="53"/>
      <c r="R991" s="53"/>
      <c r="S991" s="53"/>
      <c r="T991" s="53"/>
      <c r="U991" s="54"/>
      <c r="V991" s="55"/>
      <c r="W991" s="57"/>
      <c r="X991" s="57"/>
      <c r="Y991" s="57"/>
      <c r="Z991" s="57"/>
      <c r="AA991" s="57"/>
      <c r="AB991" s="551"/>
      <c r="AC991" s="536"/>
      <c r="AD991" s="488"/>
      <c r="AE991" s="59"/>
      <c r="AF991" s="59"/>
      <c r="AG991" s="263"/>
      <c r="AH991" s="60"/>
      <c r="AI991" s="55"/>
      <c r="AJ991" s="61"/>
      <c r="AK991" s="62"/>
      <c r="AL991" s="63"/>
      <c r="AM991" s="64"/>
      <c r="AN991" s="65"/>
      <c r="AO991" s="66"/>
    </row>
    <row r="992" spans="1:41" s="22" customFormat="1" ht="49.5" customHeight="1" x14ac:dyDescent="0.15">
      <c r="A992" s="43"/>
      <c r="B992" s="44"/>
      <c r="C992" s="80"/>
      <c r="D992" s="67"/>
      <c r="E992" s="220"/>
      <c r="F992" s="117"/>
      <c r="G992" s="46"/>
      <c r="H992" s="47"/>
      <c r="I992" s="48"/>
      <c r="J992" s="49"/>
      <c r="K992" s="49"/>
      <c r="L992" s="49"/>
      <c r="M992" s="49"/>
      <c r="N992" s="50"/>
      <c r="O992" s="51"/>
      <c r="P992" s="52"/>
      <c r="Q992" s="53"/>
      <c r="R992" s="53"/>
      <c r="S992" s="53"/>
      <c r="T992" s="53"/>
      <c r="U992" s="54"/>
      <c r="V992" s="55"/>
      <c r="W992" s="57"/>
      <c r="X992" s="57"/>
      <c r="Y992" s="57"/>
      <c r="Z992" s="57"/>
      <c r="AA992" s="57"/>
      <c r="AB992" s="551"/>
      <c r="AC992" s="536"/>
      <c r="AD992" s="488"/>
      <c r="AE992" s="59"/>
      <c r="AF992" s="59"/>
      <c r="AG992" s="263"/>
      <c r="AH992" s="60"/>
      <c r="AI992" s="55"/>
      <c r="AJ992" s="61"/>
      <c r="AK992" s="62"/>
      <c r="AL992" s="63"/>
      <c r="AM992" s="64"/>
      <c r="AN992" s="65"/>
      <c r="AO992" s="66"/>
    </row>
    <row r="993" spans="1:41" s="22" customFormat="1" ht="49.5" customHeight="1" x14ac:dyDescent="0.15">
      <c r="A993" s="43"/>
      <c r="B993" s="44"/>
      <c r="C993" s="80"/>
      <c r="D993" s="67"/>
      <c r="E993" s="220"/>
      <c r="F993" s="117"/>
      <c r="G993" s="46"/>
      <c r="H993" s="47"/>
      <c r="I993" s="48"/>
      <c r="J993" s="49"/>
      <c r="K993" s="49"/>
      <c r="L993" s="49"/>
      <c r="M993" s="49"/>
      <c r="N993" s="50"/>
      <c r="O993" s="51"/>
      <c r="P993" s="52"/>
      <c r="Q993" s="53"/>
      <c r="R993" s="53"/>
      <c r="S993" s="53"/>
      <c r="T993" s="53"/>
      <c r="U993" s="54"/>
      <c r="V993" s="55"/>
      <c r="W993" s="57"/>
      <c r="X993" s="57"/>
      <c r="Y993" s="57"/>
      <c r="Z993" s="57"/>
      <c r="AA993" s="57"/>
      <c r="AB993" s="551"/>
      <c r="AC993" s="536"/>
      <c r="AD993" s="488"/>
      <c r="AE993" s="59"/>
      <c r="AF993" s="59"/>
      <c r="AG993" s="263"/>
      <c r="AH993" s="60"/>
      <c r="AI993" s="55"/>
      <c r="AJ993" s="61"/>
      <c r="AK993" s="62"/>
      <c r="AL993" s="63"/>
      <c r="AM993" s="64"/>
      <c r="AN993" s="65"/>
      <c r="AO993" s="66"/>
    </row>
    <row r="994" spans="1:41" s="22" customFormat="1" ht="49.5" customHeight="1" x14ac:dyDescent="0.15">
      <c r="A994" s="43"/>
      <c r="B994" s="44"/>
      <c r="C994" s="80"/>
      <c r="D994" s="67"/>
      <c r="E994" s="220"/>
      <c r="F994" s="117"/>
      <c r="G994" s="46"/>
      <c r="H994" s="47"/>
      <c r="I994" s="48"/>
      <c r="J994" s="49"/>
      <c r="K994" s="49"/>
      <c r="L994" s="49"/>
      <c r="M994" s="49"/>
      <c r="N994" s="50"/>
      <c r="O994" s="51"/>
      <c r="P994" s="52"/>
      <c r="Q994" s="53"/>
      <c r="R994" s="53"/>
      <c r="S994" s="53"/>
      <c r="T994" s="53"/>
      <c r="U994" s="54"/>
      <c r="V994" s="55"/>
      <c r="W994" s="57"/>
      <c r="X994" s="57"/>
      <c r="Y994" s="57"/>
      <c r="Z994" s="57"/>
      <c r="AA994" s="57"/>
      <c r="AB994" s="551"/>
      <c r="AC994" s="536"/>
      <c r="AD994" s="488"/>
      <c r="AE994" s="59"/>
      <c r="AF994" s="59"/>
      <c r="AG994" s="263"/>
      <c r="AH994" s="60"/>
      <c r="AI994" s="55"/>
      <c r="AJ994" s="61"/>
      <c r="AK994" s="62"/>
      <c r="AL994" s="63"/>
      <c r="AM994" s="64"/>
      <c r="AN994" s="65"/>
      <c r="AO994" s="66"/>
    </row>
    <row r="995" spans="1:41" s="22" customFormat="1" ht="57.75" customHeight="1" x14ac:dyDescent="0.15">
      <c r="A995" s="43"/>
      <c r="B995" s="44"/>
      <c r="C995" s="80"/>
      <c r="D995" s="67"/>
      <c r="E995" s="220"/>
      <c r="F995" s="117"/>
      <c r="G995" s="46"/>
      <c r="H995" s="47"/>
      <c r="I995" s="48"/>
      <c r="J995" s="49"/>
      <c r="K995" s="49"/>
      <c r="L995" s="49"/>
      <c r="M995" s="49"/>
      <c r="N995" s="50"/>
      <c r="O995" s="51"/>
      <c r="P995" s="52"/>
      <c r="Q995" s="53"/>
      <c r="R995" s="53"/>
      <c r="S995" s="53"/>
      <c r="T995" s="53"/>
      <c r="U995" s="54"/>
      <c r="V995" s="55"/>
      <c r="W995" s="57"/>
      <c r="X995" s="57"/>
      <c r="Y995" s="57"/>
      <c r="Z995" s="57"/>
      <c r="AA995" s="57"/>
      <c r="AB995" s="551"/>
      <c r="AC995" s="536"/>
      <c r="AD995" s="488"/>
      <c r="AE995" s="59"/>
      <c r="AF995" s="59"/>
      <c r="AG995" s="263"/>
      <c r="AH995" s="60"/>
      <c r="AI995" s="55"/>
      <c r="AJ995" s="61"/>
      <c r="AK995" s="62"/>
      <c r="AL995" s="63"/>
      <c r="AM995" s="64"/>
      <c r="AN995" s="65"/>
      <c r="AO995" s="66"/>
    </row>
    <row r="996" spans="1:41" s="22" customFormat="1" ht="49.5" customHeight="1" x14ac:dyDescent="0.15">
      <c r="A996" s="43"/>
      <c r="B996" s="44"/>
      <c r="C996" s="80"/>
      <c r="D996" s="67"/>
      <c r="E996" s="220"/>
      <c r="F996" s="117"/>
      <c r="G996" s="46"/>
      <c r="H996" s="47"/>
      <c r="I996" s="48"/>
      <c r="J996" s="49"/>
      <c r="K996" s="49"/>
      <c r="L996" s="49"/>
      <c r="M996" s="49"/>
      <c r="N996" s="50"/>
      <c r="O996" s="51"/>
      <c r="P996" s="52"/>
      <c r="Q996" s="53"/>
      <c r="R996" s="53"/>
      <c r="S996" s="53"/>
      <c r="T996" s="53"/>
      <c r="U996" s="54"/>
      <c r="V996" s="55"/>
      <c r="W996" s="57"/>
      <c r="X996" s="57"/>
      <c r="Y996" s="57"/>
      <c r="Z996" s="57"/>
      <c r="AA996" s="57"/>
      <c r="AB996" s="551"/>
      <c r="AC996" s="536"/>
      <c r="AD996" s="488"/>
      <c r="AE996" s="59"/>
      <c r="AF996" s="59"/>
      <c r="AG996" s="263"/>
      <c r="AH996" s="60"/>
      <c r="AI996" s="55"/>
      <c r="AJ996" s="61"/>
      <c r="AK996" s="62"/>
      <c r="AL996" s="63"/>
      <c r="AM996" s="64"/>
      <c r="AN996" s="65"/>
      <c r="AO996" s="66"/>
    </row>
    <row r="997" spans="1:41" s="22" customFormat="1" ht="49.5" customHeight="1" x14ac:dyDescent="0.15">
      <c r="A997" s="43"/>
      <c r="B997" s="44"/>
      <c r="C997" s="80"/>
      <c r="D997" s="67"/>
      <c r="E997" s="220"/>
      <c r="F997" s="117"/>
      <c r="G997" s="46"/>
      <c r="H997" s="47"/>
      <c r="I997" s="48"/>
      <c r="J997" s="49"/>
      <c r="K997" s="49"/>
      <c r="L997" s="49"/>
      <c r="M997" s="49"/>
      <c r="N997" s="50"/>
      <c r="O997" s="51"/>
      <c r="P997" s="52"/>
      <c r="Q997" s="53"/>
      <c r="R997" s="53"/>
      <c r="S997" s="53"/>
      <c r="T997" s="53"/>
      <c r="U997" s="54"/>
      <c r="V997" s="55"/>
      <c r="W997" s="57"/>
      <c r="X997" s="57"/>
      <c r="Y997" s="57"/>
      <c r="Z997" s="57"/>
      <c r="AA997" s="57"/>
      <c r="AB997" s="551"/>
      <c r="AC997" s="536"/>
      <c r="AD997" s="488"/>
      <c r="AE997" s="59"/>
      <c r="AF997" s="59"/>
      <c r="AG997" s="263"/>
      <c r="AH997" s="60"/>
      <c r="AI997" s="55"/>
      <c r="AJ997" s="61"/>
      <c r="AK997" s="62"/>
      <c r="AL997" s="63"/>
      <c r="AM997" s="64"/>
      <c r="AN997" s="65"/>
      <c r="AO997" s="66"/>
    </row>
    <row r="998" spans="1:41" s="22" customFormat="1" ht="49.5" customHeight="1" x14ac:dyDescent="0.15">
      <c r="A998" s="43"/>
      <c r="B998" s="44"/>
      <c r="C998" s="80"/>
      <c r="D998" s="67"/>
      <c r="E998" s="220"/>
      <c r="F998" s="117"/>
      <c r="G998" s="46"/>
      <c r="H998" s="47"/>
      <c r="I998" s="48"/>
      <c r="J998" s="49"/>
      <c r="K998" s="49"/>
      <c r="L998" s="49"/>
      <c r="M998" s="49"/>
      <c r="N998" s="50"/>
      <c r="O998" s="51"/>
      <c r="P998" s="52"/>
      <c r="Q998" s="53"/>
      <c r="R998" s="53"/>
      <c r="S998" s="53"/>
      <c r="T998" s="53"/>
      <c r="U998" s="54"/>
      <c r="V998" s="55"/>
      <c r="W998" s="57"/>
      <c r="X998" s="57"/>
      <c r="Y998" s="57"/>
      <c r="Z998" s="57"/>
      <c r="AA998" s="57"/>
      <c r="AB998" s="551"/>
      <c r="AC998" s="536"/>
      <c r="AD998" s="488"/>
      <c r="AE998" s="59"/>
      <c r="AF998" s="59"/>
      <c r="AG998" s="263"/>
      <c r="AH998" s="60"/>
      <c r="AI998" s="55"/>
      <c r="AJ998" s="61"/>
      <c r="AK998" s="62"/>
      <c r="AL998" s="63"/>
      <c r="AM998" s="64"/>
      <c r="AN998" s="65"/>
      <c r="AO998" s="66"/>
    </row>
    <row r="999" spans="1:41" s="22" customFormat="1" ht="49.5" customHeight="1" x14ac:dyDescent="0.15">
      <c r="A999" s="43"/>
      <c r="B999" s="44"/>
      <c r="C999" s="80"/>
      <c r="D999" s="67"/>
      <c r="E999" s="220"/>
      <c r="F999" s="117"/>
      <c r="G999" s="46"/>
      <c r="H999" s="47"/>
      <c r="I999" s="48"/>
      <c r="J999" s="49"/>
      <c r="K999" s="49"/>
      <c r="L999" s="49"/>
      <c r="M999" s="49"/>
      <c r="N999" s="50"/>
      <c r="O999" s="51"/>
      <c r="P999" s="52"/>
      <c r="Q999" s="53"/>
      <c r="R999" s="53"/>
      <c r="S999" s="53"/>
      <c r="T999" s="53"/>
      <c r="U999" s="54"/>
      <c r="V999" s="55"/>
      <c r="W999" s="57"/>
      <c r="X999" s="57"/>
      <c r="Y999" s="57"/>
      <c r="Z999" s="57"/>
      <c r="AA999" s="57"/>
      <c r="AB999" s="551"/>
      <c r="AC999" s="536"/>
      <c r="AD999" s="488"/>
      <c r="AE999" s="59"/>
      <c r="AF999" s="59"/>
      <c r="AG999" s="263"/>
      <c r="AH999" s="60"/>
      <c r="AI999" s="55"/>
      <c r="AJ999" s="61"/>
      <c r="AK999" s="62"/>
      <c r="AL999" s="63"/>
      <c r="AM999" s="64"/>
      <c r="AN999" s="65"/>
      <c r="AO999" s="66"/>
    </row>
    <row r="1000" spans="1:41" s="22" customFormat="1" ht="45" customHeight="1" x14ac:dyDescent="0.15">
      <c r="A1000" s="43"/>
      <c r="B1000" s="44"/>
      <c r="C1000" s="80"/>
      <c r="D1000" s="67"/>
      <c r="E1000" s="220"/>
      <c r="F1000" s="117"/>
      <c r="G1000" s="46"/>
      <c r="H1000" s="47"/>
      <c r="I1000" s="48"/>
      <c r="J1000" s="49"/>
      <c r="K1000" s="49"/>
      <c r="L1000" s="49"/>
      <c r="M1000" s="49"/>
      <c r="N1000" s="50"/>
      <c r="O1000" s="51"/>
      <c r="P1000" s="52"/>
      <c r="Q1000" s="53"/>
      <c r="R1000" s="53"/>
      <c r="S1000" s="53"/>
      <c r="T1000" s="53"/>
      <c r="U1000" s="54"/>
      <c r="V1000" s="55"/>
      <c r="W1000" s="57"/>
      <c r="X1000" s="57"/>
      <c r="Y1000" s="57"/>
      <c r="Z1000" s="57"/>
      <c r="AA1000" s="57"/>
      <c r="AB1000" s="551"/>
      <c r="AC1000" s="536"/>
      <c r="AD1000" s="488"/>
      <c r="AE1000" s="59"/>
      <c r="AF1000" s="59"/>
      <c r="AG1000" s="263"/>
      <c r="AH1000" s="60"/>
      <c r="AI1000" s="55"/>
      <c r="AJ1000" s="61"/>
      <c r="AK1000" s="62"/>
      <c r="AL1000" s="63"/>
      <c r="AM1000" s="64"/>
      <c r="AN1000" s="65"/>
      <c r="AO1000" s="66"/>
    </row>
    <row r="1001" spans="1:41" s="22" customFormat="1" ht="42" customHeight="1" x14ac:dyDescent="0.15">
      <c r="A1001" s="43"/>
      <c r="B1001" s="44"/>
      <c r="C1001" s="80"/>
      <c r="D1001" s="67"/>
      <c r="E1001" s="220"/>
      <c r="F1001" s="117"/>
      <c r="G1001" s="46"/>
      <c r="H1001" s="47"/>
      <c r="I1001" s="48"/>
      <c r="J1001" s="49"/>
      <c r="K1001" s="49"/>
      <c r="L1001" s="49"/>
      <c r="M1001" s="49"/>
      <c r="N1001" s="50"/>
      <c r="O1001" s="51"/>
      <c r="P1001" s="52"/>
      <c r="Q1001" s="53"/>
      <c r="R1001" s="53"/>
      <c r="S1001" s="53"/>
      <c r="T1001" s="53"/>
      <c r="U1001" s="54"/>
      <c r="V1001" s="55"/>
      <c r="W1001" s="57"/>
      <c r="X1001" s="57"/>
      <c r="Y1001" s="57"/>
      <c r="Z1001" s="57"/>
      <c r="AA1001" s="57"/>
      <c r="AB1001" s="551"/>
      <c r="AC1001" s="536"/>
      <c r="AD1001" s="488"/>
      <c r="AE1001" s="59"/>
      <c r="AF1001" s="59"/>
      <c r="AG1001" s="263"/>
      <c r="AH1001" s="60"/>
      <c r="AI1001" s="55"/>
      <c r="AJ1001" s="61"/>
      <c r="AK1001" s="62"/>
      <c r="AL1001" s="63"/>
      <c r="AM1001" s="64"/>
      <c r="AN1001" s="65"/>
      <c r="AO1001" s="66"/>
    </row>
    <row r="1002" spans="1:41" s="22" customFormat="1" ht="42" customHeight="1" x14ac:dyDescent="0.15">
      <c r="A1002" s="43"/>
      <c r="B1002" s="44"/>
      <c r="C1002" s="80"/>
      <c r="D1002" s="67"/>
      <c r="E1002" s="220"/>
      <c r="F1002" s="117"/>
      <c r="G1002" s="46"/>
      <c r="H1002" s="47"/>
      <c r="I1002" s="48"/>
      <c r="J1002" s="49"/>
      <c r="K1002" s="49"/>
      <c r="L1002" s="49"/>
      <c r="M1002" s="49"/>
      <c r="N1002" s="50"/>
      <c r="O1002" s="51"/>
      <c r="P1002" s="52"/>
      <c r="Q1002" s="53"/>
      <c r="R1002" s="53"/>
      <c r="S1002" s="53"/>
      <c r="T1002" s="53"/>
      <c r="U1002" s="54"/>
      <c r="V1002" s="55"/>
      <c r="W1002" s="57"/>
      <c r="X1002" s="57"/>
      <c r="Y1002" s="57"/>
      <c r="Z1002" s="57"/>
      <c r="AA1002" s="57"/>
      <c r="AB1002" s="551"/>
      <c r="AC1002" s="536"/>
      <c r="AD1002" s="488"/>
      <c r="AE1002" s="59"/>
      <c r="AF1002" s="59"/>
      <c r="AG1002" s="263"/>
      <c r="AH1002" s="60"/>
      <c r="AI1002" s="55"/>
      <c r="AJ1002" s="61"/>
      <c r="AK1002" s="62"/>
      <c r="AL1002" s="63"/>
      <c r="AM1002" s="64"/>
      <c r="AN1002" s="65"/>
      <c r="AO1002" s="66"/>
    </row>
    <row r="1003" spans="1:41" s="22" customFormat="1" ht="42" customHeight="1" x14ac:dyDescent="0.15">
      <c r="A1003" s="43"/>
      <c r="B1003" s="44"/>
      <c r="C1003" s="80"/>
      <c r="D1003" s="67"/>
      <c r="E1003" s="220"/>
      <c r="F1003" s="117"/>
      <c r="G1003" s="46"/>
      <c r="H1003" s="47"/>
      <c r="I1003" s="48"/>
      <c r="J1003" s="49"/>
      <c r="K1003" s="49"/>
      <c r="L1003" s="49"/>
      <c r="M1003" s="49"/>
      <c r="N1003" s="50"/>
      <c r="O1003" s="51"/>
      <c r="P1003" s="52"/>
      <c r="Q1003" s="53"/>
      <c r="R1003" s="53"/>
      <c r="S1003" s="53"/>
      <c r="T1003" s="53"/>
      <c r="U1003" s="54"/>
      <c r="V1003" s="55"/>
      <c r="W1003" s="57"/>
      <c r="X1003" s="57"/>
      <c r="Y1003" s="57"/>
      <c r="Z1003" s="57"/>
      <c r="AA1003" s="57"/>
      <c r="AB1003" s="551"/>
      <c r="AC1003" s="536"/>
      <c r="AD1003" s="488"/>
      <c r="AE1003" s="59"/>
      <c r="AF1003" s="59"/>
      <c r="AG1003" s="263"/>
      <c r="AH1003" s="60"/>
      <c r="AI1003" s="55"/>
      <c r="AJ1003" s="61"/>
      <c r="AK1003" s="62"/>
      <c r="AL1003" s="63"/>
      <c r="AM1003" s="64"/>
      <c r="AN1003" s="65"/>
      <c r="AO1003" s="66"/>
    </row>
    <row r="1004" spans="1:41" s="22" customFormat="1" ht="49.5" customHeight="1" x14ac:dyDescent="0.15">
      <c r="A1004" s="43"/>
      <c r="B1004" s="44"/>
      <c r="C1004" s="80"/>
      <c r="D1004" s="67"/>
      <c r="E1004" s="220"/>
      <c r="F1004" s="117"/>
      <c r="G1004" s="46"/>
      <c r="H1004" s="47"/>
      <c r="I1004" s="48"/>
      <c r="J1004" s="49"/>
      <c r="K1004" s="49"/>
      <c r="L1004" s="49"/>
      <c r="M1004" s="49"/>
      <c r="N1004" s="50"/>
      <c r="O1004" s="51"/>
      <c r="P1004" s="52"/>
      <c r="Q1004" s="53"/>
      <c r="R1004" s="53"/>
      <c r="S1004" s="53"/>
      <c r="T1004" s="53"/>
      <c r="U1004" s="54"/>
      <c r="V1004" s="55"/>
      <c r="W1004" s="57"/>
      <c r="X1004" s="57"/>
      <c r="Y1004" s="57"/>
      <c r="Z1004" s="57"/>
      <c r="AA1004" s="57"/>
      <c r="AB1004" s="551"/>
      <c r="AC1004" s="536"/>
      <c r="AD1004" s="488"/>
      <c r="AE1004" s="59"/>
      <c r="AF1004" s="59"/>
      <c r="AG1004" s="263"/>
      <c r="AH1004" s="60"/>
      <c r="AI1004" s="55"/>
      <c r="AJ1004" s="61"/>
      <c r="AK1004" s="62"/>
      <c r="AL1004" s="63"/>
      <c r="AM1004" s="64"/>
      <c r="AN1004" s="65"/>
      <c r="AO1004" s="66"/>
    </row>
    <row r="1005" spans="1:41" s="22" customFormat="1" ht="45" customHeight="1" x14ac:dyDescent="0.15">
      <c r="A1005" s="43"/>
      <c r="B1005" s="44"/>
      <c r="C1005" s="80"/>
      <c r="D1005" s="67"/>
      <c r="E1005" s="220"/>
      <c r="F1005" s="117"/>
      <c r="G1005" s="46"/>
      <c r="H1005" s="47"/>
      <c r="I1005" s="48"/>
      <c r="J1005" s="49"/>
      <c r="K1005" s="49"/>
      <c r="L1005" s="49"/>
      <c r="M1005" s="49"/>
      <c r="N1005" s="50"/>
      <c r="O1005" s="51"/>
      <c r="P1005" s="52"/>
      <c r="Q1005" s="53"/>
      <c r="R1005" s="53"/>
      <c r="S1005" s="53"/>
      <c r="T1005" s="53"/>
      <c r="U1005" s="54"/>
      <c r="V1005" s="55"/>
      <c r="W1005" s="57"/>
      <c r="X1005" s="57"/>
      <c r="Y1005" s="57"/>
      <c r="Z1005" s="57"/>
      <c r="AA1005" s="57"/>
      <c r="AB1005" s="551"/>
      <c r="AC1005" s="536"/>
      <c r="AD1005" s="488"/>
      <c r="AE1005" s="59"/>
      <c r="AF1005" s="59"/>
      <c r="AG1005" s="263"/>
      <c r="AH1005" s="60"/>
      <c r="AI1005" s="55"/>
      <c r="AJ1005" s="61"/>
      <c r="AK1005" s="62"/>
      <c r="AL1005" s="63"/>
      <c r="AM1005" s="64"/>
      <c r="AN1005" s="65"/>
      <c r="AO1005" s="66"/>
    </row>
    <row r="1006" spans="1:41" s="22" customFormat="1" ht="45" customHeight="1" x14ac:dyDescent="0.15">
      <c r="A1006" s="43"/>
      <c r="B1006" s="44"/>
      <c r="C1006" s="80"/>
      <c r="D1006" s="67"/>
      <c r="E1006" s="220"/>
      <c r="F1006" s="117"/>
      <c r="G1006" s="46"/>
      <c r="H1006" s="47"/>
      <c r="I1006" s="48"/>
      <c r="J1006" s="49"/>
      <c r="K1006" s="49"/>
      <c r="L1006" s="49"/>
      <c r="M1006" s="49"/>
      <c r="N1006" s="50"/>
      <c r="O1006" s="51"/>
      <c r="P1006" s="52"/>
      <c r="Q1006" s="53"/>
      <c r="R1006" s="53"/>
      <c r="S1006" s="53"/>
      <c r="T1006" s="53"/>
      <c r="U1006" s="54"/>
      <c r="V1006" s="55"/>
      <c r="W1006" s="57"/>
      <c r="X1006" s="57"/>
      <c r="Y1006" s="57"/>
      <c r="Z1006" s="57"/>
      <c r="AA1006" s="57"/>
      <c r="AB1006" s="551"/>
      <c r="AC1006" s="536"/>
      <c r="AD1006" s="488"/>
      <c r="AE1006" s="59"/>
      <c r="AF1006" s="59"/>
      <c r="AG1006" s="263"/>
      <c r="AH1006" s="60"/>
      <c r="AI1006" s="55"/>
      <c r="AJ1006" s="61"/>
      <c r="AK1006" s="62"/>
      <c r="AL1006" s="63"/>
      <c r="AM1006" s="64"/>
      <c r="AN1006" s="65"/>
      <c r="AO1006" s="66"/>
    </row>
    <row r="1007" spans="1:41" s="22" customFormat="1" ht="45" customHeight="1" x14ac:dyDescent="0.15">
      <c r="A1007" s="43"/>
      <c r="B1007" s="44"/>
      <c r="C1007" s="80"/>
      <c r="D1007" s="67"/>
      <c r="E1007" s="220"/>
      <c r="F1007" s="117"/>
      <c r="G1007" s="46"/>
      <c r="H1007" s="47"/>
      <c r="I1007" s="48"/>
      <c r="J1007" s="49"/>
      <c r="K1007" s="49"/>
      <c r="L1007" s="49"/>
      <c r="M1007" s="49"/>
      <c r="N1007" s="50"/>
      <c r="O1007" s="51"/>
      <c r="P1007" s="52"/>
      <c r="Q1007" s="53"/>
      <c r="R1007" s="53"/>
      <c r="S1007" s="53"/>
      <c r="T1007" s="53"/>
      <c r="U1007" s="54"/>
      <c r="V1007" s="55"/>
      <c r="W1007" s="57"/>
      <c r="X1007" s="57"/>
      <c r="Y1007" s="57"/>
      <c r="Z1007" s="57"/>
      <c r="AA1007" s="57"/>
      <c r="AB1007" s="551"/>
      <c r="AC1007" s="536"/>
      <c r="AD1007" s="488"/>
      <c r="AE1007" s="59"/>
      <c r="AF1007" s="59"/>
      <c r="AG1007" s="263"/>
      <c r="AH1007" s="60"/>
      <c r="AI1007" s="55"/>
      <c r="AJ1007" s="61"/>
      <c r="AK1007" s="62"/>
      <c r="AL1007" s="63"/>
      <c r="AM1007" s="64"/>
      <c r="AN1007" s="65"/>
      <c r="AO1007" s="66"/>
    </row>
    <row r="1008" spans="1:41" s="22" customFormat="1" ht="45" customHeight="1" x14ac:dyDescent="0.15">
      <c r="A1008" s="43"/>
      <c r="B1008" s="44"/>
      <c r="C1008" s="80"/>
      <c r="D1008" s="67"/>
      <c r="E1008" s="220"/>
      <c r="F1008" s="117"/>
      <c r="G1008" s="46"/>
      <c r="H1008" s="47"/>
      <c r="I1008" s="48"/>
      <c r="J1008" s="49"/>
      <c r="K1008" s="49"/>
      <c r="L1008" s="49"/>
      <c r="M1008" s="49"/>
      <c r="N1008" s="50"/>
      <c r="O1008" s="51"/>
      <c r="P1008" s="52"/>
      <c r="Q1008" s="53"/>
      <c r="R1008" s="53"/>
      <c r="S1008" s="53"/>
      <c r="T1008" s="53"/>
      <c r="U1008" s="54"/>
      <c r="V1008" s="55"/>
      <c r="W1008" s="57"/>
      <c r="X1008" s="57"/>
      <c r="Y1008" s="57"/>
      <c r="Z1008" s="57"/>
      <c r="AA1008" s="57"/>
      <c r="AB1008" s="551"/>
      <c r="AC1008" s="536"/>
      <c r="AD1008" s="488"/>
      <c r="AE1008" s="59"/>
      <c r="AF1008" s="59"/>
      <c r="AG1008" s="263"/>
      <c r="AH1008" s="60"/>
      <c r="AI1008" s="55"/>
      <c r="AJ1008" s="61"/>
      <c r="AK1008" s="62"/>
      <c r="AL1008" s="63"/>
      <c r="AM1008" s="64"/>
      <c r="AN1008" s="65"/>
      <c r="AO1008" s="66"/>
    </row>
    <row r="1009" spans="1:41" s="470" customFormat="1" ht="14.25" x14ac:dyDescent="0.15">
      <c r="A1009" s="467"/>
      <c r="B1009" s="468"/>
      <c r="C1009" s="469"/>
      <c r="J1009" s="1"/>
      <c r="V1009" s="471"/>
      <c r="W1009" s="1"/>
      <c r="X1009" s="1"/>
      <c r="Y1009" s="1"/>
      <c r="Z1009" s="1"/>
      <c r="AA1009" s="1"/>
      <c r="AB1009" s="1"/>
      <c r="AC1009" s="1"/>
      <c r="AG1009" s="493"/>
      <c r="AH1009" s="872"/>
      <c r="AI1009" s="873"/>
      <c r="AM1009" s="472"/>
      <c r="AN1009" s="472"/>
      <c r="AO1009" s="472"/>
    </row>
  </sheetData>
  <mergeCells count="75">
    <mergeCell ref="C76:F76"/>
    <mergeCell ref="C78:F78"/>
    <mergeCell ref="AE1:AG1"/>
    <mergeCell ref="A2:C2"/>
    <mergeCell ref="E2:F2"/>
    <mergeCell ref="H2:J2"/>
    <mergeCell ref="L2:M2"/>
    <mergeCell ref="P2:T2"/>
    <mergeCell ref="X2:Y2"/>
    <mergeCell ref="Z2:AA2"/>
    <mergeCell ref="AC2:AD2"/>
    <mergeCell ref="AE2:AG2"/>
    <mergeCell ref="A1:C1"/>
    <mergeCell ref="E1:F1"/>
    <mergeCell ref="H1:J1"/>
    <mergeCell ref="L1:N1"/>
    <mergeCell ref="Z1:AA1"/>
    <mergeCell ref="AC1:AD1"/>
    <mergeCell ref="A3:A4"/>
    <mergeCell ref="B3:B4"/>
    <mergeCell ref="C3:H3"/>
    <mergeCell ref="I3:M3"/>
    <mergeCell ref="N3:N4"/>
    <mergeCell ref="C14:F14"/>
    <mergeCell ref="P3:T3"/>
    <mergeCell ref="U3:AH3"/>
    <mergeCell ref="AJ3:AJ4"/>
    <mergeCell ref="AK3:AK4"/>
    <mergeCell ref="O3:O4"/>
    <mergeCell ref="AO3:AO4"/>
    <mergeCell ref="C6:F6"/>
    <mergeCell ref="C8:F8"/>
    <mergeCell ref="C10:F10"/>
    <mergeCell ref="C12:F12"/>
    <mergeCell ref="AL3:AL4"/>
    <mergeCell ref="AM3:AM4"/>
    <mergeCell ref="C40:F40"/>
    <mergeCell ref="C16:F16"/>
    <mergeCell ref="C18:F18"/>
    <mergeCell ref="C20:F20"/>
    <mergeCell ref="C22:F22"/>
    <mergeCell ref="C24:F24"/>
    <mergeCell ref="C26:F26"/>
    <mergeCell ref="C28:F28"/>
    <mergeCell ref="C30:F30"/>
    <mergeCell ref="C32:F32"/>
    <mergeCell ref="C34:F34"/>
    <mergeCell ref="C36:F36"/>
    <mergeCell ref="C38:F38"/>
    <mergeCell ref="C64:F64"/>
    <mergeCell ref="C42:F42"/>
    <mergeCell ref="C44:F44"/>
    <mergeCell ref="C46:F46"/>
    <mergeCell ref="C48:F48"/>
    <mergeCell ref="C50:F50"/>
    <mergeCell ref="C52:F52"/>
    <mergeCell ref="C54:F54"/>
    <mergeCell ref="C56:F56"/>
    <mergeCell ref="C58:F58"/>
    <mergeCell ref="C60:F60"/>
    <mergeCell ref="C62:F62"/>
    <mergeCell ref="C74:F74"/>
    <mergeCell ref="C66:F66"/>
    <mergeCell ref="C68:F68"/>
    <mergeCell ref="C70:F70"/>
    <mergeCell ref="C72:F72"/>
    <mergeCell ref="E73:G73"/>
    <mergeCell ref="C81:F81"/>
    <mergeCell ref="C83:F83"/>
    <mergeCell ref="C94:F94"/>
    <mergeCell ref="AH1009:AI1009"/>
    <mergeCell ref="C85:F85"/>
    <mergeCell ref="C87:F87"/>
    <mergeCell ref="C89:F89"/>
    <mergeCell ref="C91:F91"/>
  </mergeCells>
  <phoneticPr fontId="3" type="noConversion"/>
  <printOptions horizontalCentered="1"/>
  <pageMargins left="0.15748031496062992" right="0.19685039370078741" top="0.31496062992125984" bottom="0.23622047244094491" header="0.27559055118110237" footer="0.19685039370078741"/>
  <pageSetup paperSize="9" scale="10"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
  <sheetViews>
    <sheetView workbookViewId="0"/>
  </sheetViews>
  <sheetFormatPr defaultRowHeight="13.5" x14ac:dyDescent="0.15"/>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O84"/>
  <sheetViews>
    <sheetView showZeros="0" view="pageBreakPreview" zoomScale="85" zoomScaleNormal="80" zoomScaleSheetLayoutView="85" workbookViewId="0">
      <pane xSplit="20" ySplit="2" topLeftCell="U3" activePane="bottomRight" state="frozen"/>
      <selection activeCell="O13" sqref="O13"/>
      <selection pane="topRight" activeCell="O13" sqref="O13"/>
      <selection pane="bottomLeft" activeCell="O13" sqref="O13"/>
      <selection pane="bottomRight" sqref="A1:C1"/>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1912</v>
      </c>
      <c r="B1" s="888"/>
      <c r="C1" s="889"/>
      <c r="D1" s="3" t="s">
        <v>2314</v>
      </c>
      <c r="E1" s="809">
        <v>29941743000</v>
      </c>
      <c r="F1" s="810"/>
      <c r="G1" s="4" t="s">
        <v>2315</v>
      </c>
      <c r="H1" s="811">
        <v>34155247000</v>
      </c>
      <c r="I1" s="812"/>
      <c r="J1" s="813"/>
      <c r="K1" s="5" t="s">
        <v>2316</v>
      </c>
      <c r="L1" s="811">
        <v>0</v>
      </c>
      <c r="M1" s="812"/>
      <c r="N1" s="814"/>
      <c r="O1" s="6" t="s">
        <v>2352</v>
      </c>
      <c r="P1" s="6"/>
      <c r="Q1" s="6"/>
      <c r="R1" s="6"/>
      <c r="S1" s="6"/>
      <c r="T1" s="6"/>
      <c r="U1" s="6"/>
      <c r="V1" s="6"/>
      <c r="W1" s="6"/>
      <c r="X1" s="6"/>
      <c r="Y1" s="6"/>
      <c r="Z1" s="815" t="s">
        <v>2317</v>
      </c>
      <c r="AA1" s="815"/>
      <c r="AB1" s="7"/>
      <c r="AC1" s="815" t="s">
        <v>2318</v>
      </c>
      <c r="AD1" s="815"/>
      <c r="AE1" s="806" t="s">
        <v>2319</v>
      </c>
      <c r="AF1" s="807"/>
      <c r="AG1" s="808"/>
      <c r="AH1" s="6"/>
      <c r="AI1" s="6"/>
      <c r="AJ1" s="6"/>
      <c r="AK1" s="6"/>
      <c r="AL1" s="6"/>
      <c r="AM1" s="2"/>
      <c r="AN1" s="2"/>
      <c r="AO1" s="8"/>
    </row>
    <row r="2" spans="1:41" ht="29.25" customHeight="1" thickBot="1" x14ac:dyDescent="0.2">
      <c r="A2" s="834" t="s">
        <v>2320</v>
      </c>
      <c r="B2" s="834"/>
      <c r="C2" s="835"/>
      <c r="D2" s="9" t="s">
        <v>2321</v>
      </c>
      <c r="E2" s="836">
        <v>30458782000</v>
      </c>
      <c r="F2" s="837"/>
      <c r="G2" s="10" t="s">
        <v>2322</v>
      </c>
      <c r="H2" s="836">
        <f>E2</f>
        <v>30458782000</v>
      </c>
      <c r="I2" s="838"/>
      <c r="J2" s="837"/>
      <c r="K2" s="11" t="s">
        <v>2323</v>
      </c>
      <c r="L2" s="839">
        <f>H2*3</f>
        <v>91376346000</v>
      </c>
      <c r="M2" s="840"/>
      <c r="N2" s="12" t="s">
        <v>2324</v>
      </c>
      <c r="O2" s="13" t="s">
        <v>2325</v>
      </c>
      <c r="P2" s="841">
        <v>46099.5625</v>
      </c>
      <c r="Q2" s="841"/>
      <c r="R2" s="841"/>
      <c r="S2" s="841"/>
      <c r="T2" s="841"/>
      <c r="U2" s="670" t="s">
        <v>2379</v>
      </c>
      <c r="V2" s="14"/>
      <c r="W2" s="15"/>
      <c r="X2" s="846" t="s">
        <v>11</v>
      </c>
      <c r="Y2" s="846"/>
      <c r="Z2" s="816">
        <v>18895773000</v>
      </c>
      <c r="AA2" s="817"/>
      <c r="AB2" s="668"/>
      <c r="AC2" s="818">
        <f>H1</f>
        <v>34155247000</v>
      </c>
      <c r="AD2" s="819"/>
      <c r="AE2" s="874">
        <f>TRUNC(Z2/AC2,4)</f>
        <v>0.55320000000000003</v>
      </c>
      <c r="AF2" s="875"/>
      <c r="AG2" s="876"/>
      <c r="AI2" s="16"/>
      <c r="AJ2" s="17"/>
      <c r="AK2" s="17"/>
      <c r="AL2" s="17" t="s">
        <v>2326</v>
      </c>
      <c r="AM2" s="18"/>
      <c r="AN2" s="19" t="s">
        <v>2327</v>
      </c>
    </row>
    <row r="3" spans="1:41" s="22" customFormat="1" ht="24.95" customHeight="1" thickBot="1" x14ac:dyDescent="0.2">
      <c r="A3" s="823" t="s">
        <v>2328</v>
      </c>
      <c r="B3" s="825" t="s">
        <v>2329</v>
      </c>
      <c r="C3" s="827" t="s">
        <v>2330</v>
      </c>
      <c r="D3" s="827"/>
      <c r="E3" s="827"/>
      <c r="F3" s="827"/>
      <c r="G3" s="827"/>
      <c r="H3" s="827"/>
      <c r="I3" s="828" t="s">
        <v>16</v>
      </c>
      <c r="J3" s="829"/>
      <c r="K3" s="827"/>
      <c r="L3" s="829"/>
      <c r="M3" s="830"/>
      <c r="N3" s="827" t="s">
        <v>2331</v>
      </c>
      <c r="O3" s="832"/>
      <c r="P3" s="827" t="s">
        <v>2332</v>
      </c>
      <c r="Q3" s="827"/>
      <c r="R3" s="827"/>
      <c r="S3" s="827"/>
      <c r="T3" s="897"/>
      <c r="U3" s="898" t="s">
        <v>19</v>
      </c>
      <c r="V3" s="829"/>
      <c r="W3" s="829"/>
      <c r="X3" s="829"/>
      <c r="Y3" s="829"/>
      <c r="Z3" s="829"/>
      <c r="AA3" s="829"/>
      <c r="AB3" s="829"/>
      <c r="AC3" s="829"/>
      <c r="AD3" s="829"/>
      <c r="AE3" s="829"/>
      <c r="AF3" s="829"/>
      <c r="AG3" s="829"/>
      <c r="AH3" s="899"/>
      <c r="AI3" s="28"/>
      <c r="AJ3" s="900" t="s">
        <v>2333</v>
      </c>
      <c r="AK3" s="832" t="s">
        <v>2334</v>
      </c>
      <c r="AL3" s="856" t="s">
        <v>2335</v>
      </c>
      <c r="AM3" s="858" t="s">
        <v>2336</v>
      </c>
      <c r="AN3" s="21" t="s">
        <v>2337</v>
      </c>
      <c r="AO3" s="847" t="s">
        <v>2338</v>
      </c>
    </row>
    <row r="4" spans="1:41" s="22" customFormat="1" ht="41.25" customHeight="1" thickBot="1" x14ac:dyDescent="0.2">
      <c r="A4" s="824"/>
      <c r="B4" s="826"/>
      <c r="C4" s="23" t="s">
        <v>2339</v>
      </c>
      <c r="D4" s="24" t="s">
        <v>2340</v>
      </c>
      <c r="E4" s="25" t="s">
        <v>2341</v>
      </c>
      <c r="F4" s="25" t="s">
        <v>29</v>
      </c>
      <c r="G4" s="25" t="s">
        <v>2342</v>
      </c>
      <c r="H4" s="26" t="s">
        <v>2343</v>
      </c>
      <c r="I4" s="27" t="s">
        <v>2339</v>
      </c>
      <c r="J4" s="24" t="s">
        <v>2340</v>
      </c>
      <c r="K4" s="24" t="s">
        <v>2341</v>
      </c>
      <c r="L4" s="27" t="s">
        <v>31</v>
      </c>
      <c r="M4" s="28" t="s">
        <v>32</v>
      </c>
      <c r="N4" s="831"/>
      <c r="O4" s="833"/>
      <c r="P4" s="23" t="s">
        <v>2339</v>
      </c>
      <c r="Q4" s="24" t="s">
        <v>2340</v>
      </c>
      <c r="R4" s="24" t="s">
        <v>2341</v>
      </c>
      <c r="S4" s="27" t="s">
        <v>31</v>
      </c>
      <c r="T4" s="25" t="s">
        <v>32</v>
      </c>
      <c r="U4" s="716" t="s">
        <v>2344</v>
      </c>
      <c r="V4" s="717" t="s">
        <v>34</v>
      </c>
      <c r="W4" s="34" t="s">
        <v>2339</v>
      </c>
      <c r="X4" s="35" t="s">
        <v>2340</v>
      </c>
      <c r="Y4" s="35" t="s">
        <v>2341</v>
      </c>
      <c r="Z4" s="36" t="s">
        <v>31</v>
      </c>
      <c r="AA4" s="35" t="s">
        <v>32</v>
      </c>
      <c r="AB4" s="39" t="s">
        <v>2345</v>
      </c>
      <c r="AC4" s="718" t="s">
        <v>36</v>
      </c>
      <c r="AD4" s="717" t="s">
        <v>2346</v>
      </c>
      <c r="AE4" s="719" t="s">
        <v>2347</v>
      </c>
      <c r="AF4" s="720" t="s">
        <v>2348</v>
      </c>
      <c r="AG4" s="721" t="s">
        <v>2349</v>
      </c>
      <c r="AH4" s="722" t="s">
        <v>2350</v>
      </c>
      <c r="AI4" s="723" t="s">
        <v>2351</v>
      </c>
      <c r="AJ4" s="901"/>
      <c r="AK4" s="833"/>
      <c r="AL4" s="857"/>
      <c r="AM4" s="859"/>
      <c r="AN4" s="42"/>
      <c r="AO4" s="848"/>
    </row>
    <row r="5" spans="1:41" s="22" customFormat="1" ht="48.75" customHeight="1" x14ac:dyDescent="0.15">
      <c r="A5" s="43">
        <v>1</v>
      </c>
      <c r="B5" s="256" t="s">
        <v>2571</v>
      </c>
      <c r="C5" s="724" t="s">
        <v>2375</v>
      </c>
      <c r="D5" s="46" t="s">
        <v>536</v>
      </c>
      <c r="E5" s="67" t="s">
        <v>2386</v>
      </c>
      <c r="F5" s="727"/>
      <c r="G5" s="728"/>
      <c r="H5" s="448" t="s">
        <v>2363</v>
      </c>
      <c r="I5" s="737">
        <v>0.6</v>
      </c>
      <c r="J5" s="49">
        <v>0.3</v>
      </c>
      <c r="K5" s="49">
        <v>0.1</v>
      </c>
      <c r="L5" s="49"/>
      <c r="M5" s="49"/>
      <c r="N5" s="50">
        <f>SUM(I5:M5)</f>
        <v>0.99999999999999989</v>
      </c>
      <c r="O5" s="51"/>
      <c r="P5" s="738">
        <v>8</v>
      </c>
      <c r="Q5" s="53">
        <v>8</v>
      </c>
      <c r="R5" s="53">
        <v>8</v>
      </c>
      <c r="S5" s="53"/>
      <c r="T5" s="53"/>
      <c r="U5" s="54">
        <f>ROUND(((P5*I5)+(Q5*J5)+(R5*K5)+(S5*L5)+(T5*M5)),3)</f>
        <v>8</v>
      </c>
      <c r="V5" s="55">
        <f>IF(U5&gt;=8,8,U5)</f>
        <v>8</v>
      </c>
      <c r="W5" s="735">
        <v>59183685000</v>
      </c>
      <c r="X5" s="57">
        <v>618668065000</v>
      </c>
      <c r="Y5" s="57">
        <v>15476525000</v>
      </c>
      <c r="Z5" s="57"/>
      <c r="AA5" s="57"/>
      <c r="AB5" s="476">
        <f>(((((W5*I5)+(X5*J5)+(Y5*K5)+(Z5*L5)+(AA5*M5))/$L$2)))</f>
        <v>2.4367168610572367</v>
      </c>
      <c r="AC5" s="536">
        <f>ROUND(11*AB5,3)</f>
        <v>26.803999999999998</v>
      </c>
      <c r="AD5" s="488">
        <f>IF(AC5&gt;=11,11,AC5)</f>
        <v>11</v>
      </c>
      <c r="AE5" s="729">
        <f>IF(U6&gt;=94,4,IF(U6&gt;=91,3.9,IF(U6&gt;=88,3.8,IF(U6&gt;=85,3.7,3.6))))</f>
        <v>3.9</v>
      </c>
      <c r="AF5" s="59">
        <v>0.3</v>
      </c>
      <c r="AG5" s="730">
        <v>17</v>
      </c>
      <c r="AH5" s="60">
        <f>V5+AD5+AG5+AE5+AF5</f>
        <v>40.199999999999996</v>
      </c>
      <c r="AI5" s="55">
        <f>IF(AH5&gt;=40,40,AH5)</f>
        <v>40</v>
      </c>
      <c r="AJ5" s="61"/>
      <c r="AK5" s="62"/>
      <c r="AL5" s="63"/>
      <c r="AM5" s="64"/>
      <c r="AN5" s="65"/>
      <c r="AO5" s="66"/>
    </row>
    <row r="6" spans="1:41" s="22" customFormat="1" ht="26.25" customHeight="1" x14ac:dyDescent="0.15">
      <c r="A6" s="177"/>
      <c r="B6" s="241"/>
      <c r="C6" s="894" t="s">
        <v>2354</v>
      </c>
      <c r="D6" s="895"/>
      <c r="E6" s="895"/>
      <c r="F6" s="895"/>
      <c r="G6" s="896"/>
      <c r="H6" s="47"/>
      <c r="I6" s="172"/>
      <c r="J6" s="217"/>
      <c r="K6" s="217"/>
      <c r="L6" s="217"/>
      <c r="M6" s="217"/>
      <c r="N6" s="50"/>
      <c r="O6" s="51"/>
      <c r="P6" s="703">
        <v>93.38</v>
      </c>
      <c r="Q6" s="54">
        <v>88</v>
      </c>
      <c r="R6" s="54">
        <v>88</v>
      </c>
      <c r="S6" s="53"/>
      <c r="T6" s="54"/>
      <c r="U6" s="496">
        <f>(I5*P6)+(J5*Q6)+(K5*R6)+(L5*S6)</f>
        <v>91.227999999999994</v>
      </c>
      <c r="V6" s="55"/>
      <c r="W6" s="57"/>
      <c r="X6" s="57"/>
      <c r="Y6" s="57"/>
      <c r="Z6" s="57"/>
      <c r="AA6" s="57"/>
      <c r="AB6" s="476"/>
      <c r="AC6" s="536"/>
      <c r="AD6" s="478"/>
      <c r="AE6" s="729"/>
      <c r="AF6" s="59"/>
      <c r="AG6" s="263"/>
      <c r="AH6" s="60"/>
      <c r="AI6" s="55"/>
      <c r="AJ6" s="61"/>
      <c r="AK6" s="62"/>
      <c r="AL6" s="63"/>
      <c r="AM6" s="64"/>
      <c r="AN6" s="65"/>
      <c r="AO6" s="66"/>
    </row>
    <row r="7" spans="1:41" s="22" customFormat="1" ht="48.75" customHeight="1" x14ac:dyDescent="0.15">
      <c r="A7" s="43">
        <v>2</v>
      </c>
      <c r="B7" s="256" t="s">
        <v>2571</v>
      </c>
      <c r="C7" s="45" t="s">
        <v>1475</v>
      </c>
      <c r="D7" s="736" t="s">
        <v>2383</v>
      </c>
      <c r="E7" s="726"/>
      <c r="F7" s="726"/>
      <c r="G7" s="728"/>
      <c r="H7" s="448" t="s">
        <v>2363</v>
      </c>
      <c r="I7" s="48">
        <v>0.55000000000000004</v>
      </c>
      <c r="J7" s="733">
        <v>0.45</v>
      </c>
      <c r="K7" s="49"/>
      <c r="L7" s="49"/>
      <c r="M7" s="49"/>
      <c r="N7" s="50">
        <f>SUM(I7:M7)</f>
        <v>1</v>
      </c>
      <c r="O7" s="51"/>
      <c r="P7" s="52">
        <v>8</v>
      </c>
      <c r="Q7" s="734">
        <v>8</v>
      </c>
      <c r="R7" s="53"/>
      <c r="S7" s="53"/>
      <c r="T7" s="53"/>
      <c r="U7" s="54">
        <f>ROUND(((P7*I7)+(Q7*J7)+(R7*K7)+(S7*L7)+(T7*M7)),3)</f>
        <v>8</v>
      </c>
      <c r="V7" s="55">
        <f>IF(U7&gt;=8,8,U7)</f>
        <v>8</v>
      </c>
      <c r="W7" s="57">
        <v>122548884000</v>
      </c>
      <c r="X7" s="735">
        <v>57539030000</v>
      </c>
      <c r="Y7" s="735"/>
      <c r="Z7" s="57"/>
      <c r="AA7" s="57"/>
      <c r="AB7" s="476">
        <f>(((((W7*I7)+(X7*J7)+(Y7*K7)+(Z7*L7)+(AA7*M7))/$L$2)))</f>
        <v>1.0209912497485947</v>
      </c>
      <c r="AC7" s="536">
        <f>ROUND(11*AB7,3)</f>
        <v>11.231</v>
      </c>
      <c r="AD7" s="488">
        <f>IF(AC7&gt;=11,11,AC7)</f>
        <v>11</v>
      </c>
      <c r="AE7" s="729">
        <f>IF(U8&gt;=94,4,IF(U8&gt;=91,3.9,IF(U8&gt;=88,3.8,IF(U8&gt;=85,3.7,3.6))))</f>
        <v>3.9</v>
      </c>
      <c r="AF7" s="59">
        <v>0.3</v>
      </c>
      <c r="AG7" s="730">
        <v>17</v>
      </c>
      <c r="AH7" s="60">
        <f>V7+AD7+AG7+AE7+AF7</f>
        <v>40.199999999999996</v>
      </c>
      <c r="AI7" s="55">
        <f>IF(AH7&gt;=40,40,AH7)</f>
        <v>40</v>
      </c>
      <c r="AJ7" s="61"/>
      <c r="AK7" s="62"/>
      <c r="AL7" s="63"/>
      <c r="AM7" s="64">
        <f>100%+AL7</f>
        <v>1</v>
      </c>
      <c r="AN7" s="65">
        <f>ROUNDUP((($E$2*AM7-$AN$4)*AJ7+$AN$4),-3)</f>
        <v>0</v>
      </c>
      <c r="AO7" s="66"/>
    </row>
    <row r="8" spans="1:41" s="22" customFormat="1" ht="26.25" customHeight="1" x14ac:dyDescent="0.15">
      <c r="A8" s="177"/>
      <c r="B8" s="241"/>
      <c r="C8" s="894" t="s">
        <v>2354</v>
      </c>
      <c r="D8" s="895"/>
      <c r="E8" s="895"/>
      <c r="F8" s="895"/>
      <c r="G8" s="896"/>
      <c r="H8" s="47"/>
      <c r="I8" s="172"/>
      <c r="J8" s="217"/>
      <c r="K8" s="217"/>
      <c r="L8" s="217"/>
      <c r="M8" s="217"/>
      <c r="N8" s="50"/>
      <c r="O8" s="51"/>
      <c r="P8" s="674">
        <v>94.48</v>
      </c>
      <c r="Q8" s="54">
        <v>88</v>
      </c>
      <c r="R8" s="54"/>
      <c r="S8" s="54"/>
      <c r="T8" s="54"/>
      <c r="U8" s="496">
        <f>(I7*P8)+(J7*Q8)+(K7*R8)+(L7*S8)</f>
        <v>91.564000000000007</v>
      </c>
      <c r="V8" s="55"/>
      <c r="W8" s="57"/>
      <c r="X8" s="57"/>
      <c r="Y8" s="57"/>
      <c r="Z8" s="57"/>
      <c r="AA8" s="57"/>
      <c r="AB8" s="476"/>
      <c r="AC8" s="536"/>
      <c r="AD8" s="478"/>
      <c r="AE8" s="729"/>
      <c r="AF8" s="59"/>
      <c r="AG8" s="263"/>
      <c r="AH8" s="60"/>
      <c r="AI8" s="55"/>
      <c r="AJ8" s="61"/>
      <c r="AK8" s="62"/>
      <c r="AL8" s="63"/>
      <c r="AM8" s="64"/>
      <c r="AN8" s="65"/>
      <c r="AO8" s="66"/>
    </row>
    <row r="9" spans="1:41" s="22" customFormat="1" ht="63" customHeight="1" x14ac:dyDescent="0.15">
      <c r="A9" s="43">
        <v>3</v>
      </c>
      <c r="B9" s="256" t="s">
        <v>2571</v>
      </c>
      <c r="C9" s="80" t="s">
        <v>2056</v>
      </c>
      <c r="D9" s="67" t="s">
        <v>2364</v>
      </c>
      <c r="E9" s="731" t="s">
        <v>2361</v>
      </c>
      <c r="F9" s="726"/>
      <c r="G9" s="728"/>
      <c r="H9" s="448" t="s">
        <v>2363</v>
      </c>
      <c r="I9" s="737">
        <v>0.55000000000000004</v>
      </c>
      <c r="J9" s="733">
        <v>0.15</v>
      </c>
      <c r="K9" s="49">
        <v>0.3</v>
      </c>
      <c r="L9" s="49"/>
      <c r="M9" s="49"/>
      <c r="N9" s="50">
        <f>SUM(I9:M9)</f>
        <v>1</v>
      </c>
      <c r="O9" s="51"/>
      <c r="P9" s="738">
        <v>8</v>
      </c>
      <c r="Q9" s="734">
        <v>8</v>
      </c>
      <c r="R9" s="53">
        <v>8</v>
      </c>
      <c r="S9" s="53"/>
      <c r="T9" s="53"/>
      <c r="U9" s="54">
        <f>ROUND(((P9*I9)+(Q9*J9)+(R9*K9)+(S9*L9)+(T9*M9)),3)</f>
        <v>8</v>
      </c>
      <c r="V9" s="55">
        <f>IF(U9&gt;=8,8,U9)</f>
        <v>8</v>
      </c>
      <c r="W9" s="739">
        <v>816103333000</v>
      </c>
      <c r="X9" s="57">
        <v>7163013000</v>
      </c>
      <c r="Y9" s="57">
        <v>18685183000</v>
      </c>
      <c r="Z9" s="57"/>
      <c r="AA9" s="57"/>
      <c r="AB9" s="476">
        <f>(((((W9*I9)+(X9*J9)+(Y9*K9)+(Z9*L9)+(AA9*M9))/$L$2)))</f>
        <v>4.9852818583925433</v>
      </c>
      <c r="AC9" s="536">
        <f>ROUND(11*AB9,3)</f>
        <v>54.838000000000001</v>
      </c>
      <c r="AD9" s="488">
        <f>IF(AC9&gt;=11,11,AC9)</f>
        <v>11</v>
      </c>
      <c r="AE9" s="729">
        <f>IF(U10&gt;=94,4,IF(U10&gt;=91,3.9,IF(U10&gt;=88,3.8,IF(U10&gt;=85,3.7,3.6))))</f>
        <v>3.9</v>
      </c>
      <c r="AF9" s="59">
        <v>0.3</v>
      </c>
      <c r="AG9" s="730">
        <v>17</v>
      </c>
      <c r="AH9" s="60">
        <f>V9+AD9+AG9+AE9+AF9</f>
        <v>40.199999999999996</v>
      </c>
      <c r="AI9" s="55">
        <f>IF(AH9&gt;=40,40,AH9)</f>
        <v>40</v>
      </c>
      <c r="AJ9" s="61"/>
      <c r="AK9" s="62"/>
      <c r="AL9" s="63"/>
      <c r="AM9" s="64">
        <f>100%+AL9</f>
        <v>1</v>
      </c>
      <c r="AN9" s="65">
        <f>ROUNDUP((($E$2*AM9-$AN$4)*AJ9+$AN$4),-3)</f>
        <v>0</v>
      </c>
      <c r="AO9" s="66"/>
    </row>
    <row r="10" spans="1:41" s="22" customFormat="1" ht="26.25" customHeight="1" x14ac:dyDescent="0.15">
      <c r="A10" s="177"/>
      <c r="B10" s="241"/>
      <c r="C10" s="894" t="s">
        <v>2354</v>
      </c>
      <c r="D10" s="895"/>
      <c r="E10" s="895"/>
      <c r="F10" s="895"/>
      <c r="G10" s="896"/>
      <c r="H10" s="47"/>
      <c r="I10" s="172"/>
      <c r="J10" s="217"/>
      <c r="K10" s="217"/>
      <c r="L10" s="217"/>
      <c r="M10" s="217"/>
      <c r="N10" s="50"/>
      <c r="O10" s="51"/>
      <c r="P10" s="674">
        <v>89.67</v>
      </c>
      <c r="Q10" s="674">
        <v>92.92</v>
      </c>
      <c r="R10" s="676">
        <v>92.52</v>
      </c>
      <c r="S10" s="54"/>
      <c r="T10" s="54"/>
      <c r="U10" s="496">
        <f>(I9*P10)+(J9*Q10)+(K9*R10)+(L9*S10)</f>
        <v>91.012500000000003</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48.75" customHeight="1" x14ac:dyDescent="0.15">
      <c r="A11" s="43">
        <v>4</v>
      </c>
      <c r="B11" s="256" t="s">
        <v>2571</v>
      </c>
      <c r="C11" s="724" t="s">
        <v>2355</v>
      </c>
      <c r="D11" s="725" t="s">
        <v>2356</v>
      </c>
      <c r="E11" s="725"/>
      <c r="F11" s="725"/>
      <c r="G11" s="728"/>
      <c r="H11" s="448" t="s">
        <v>2363</v>
      </c>
      <c r="I11" s="737">
        <v>0.51</v>
      </c>
      <c r="J11" s="733">
        <v>0.49</v>
      </c>
      <c r="K11" s="733"/>
      <c r="L11" s="49"/>
      <c r="M11" s="49"/>
      <c r="N11" s="50">
        <f>SUM(I11:M11)</f>
        <v>1</v>
      </c>
      <c r="O11" s="51"/>
      <c r="P11" s="738">
        <v>8</v>
      </c>
      <c r="Q11" s="734">
        <v>8</v>
      </c>
      <c r="R11" s="734"/>
      <c r="S11" s="53"/>
      <c r="T11" s="53"/>
      <c r="U11" s="54">
        <f>ROUND(((P11*I11)+(Q11*J11)+(R11*K11)+(S11*L11)+(T11*M11)),3)</f>
        <v>8</v>
      </c>
      <c r="V11" s="55">
        <f>IF(U11&gt;=8,8,U11)</f>
        <v>8</v>
      </c>
      <c r="W11" s="735">
        <v>39361754000</v>
      </c>
      <c r="X11" s="57">
        <v>328448752000</v>
      </c>
      <c r="Y11" s="735"/>
      <c r="Z11" s="57"/>
      <c r="AA11" s="57"/>
      <c r="AB11" s="476">
        <f>(((((W11*I11)+(X11*J11)+(Y11*K11)+(Z11*L11)+(AA11*M11))/$L$2)))</f>
        <v>1.9809763789416575</v>
      </c>
      <c r="AC11" s="536">
        <f>ROUND(11*AB11,3)</f>
        <v>21.791</v>
      </c>
      <c r="AD11" s="488">
        <f>IF(AC11&gt;=11,11,AC11)</f>
        <v>11</v>
      </c>
      <c r="AE11" s="729">
        <f>IF(U12&gt;=94,4,IF(U12&gt;=91,3.9,IF(U12&gt;=88,3.8,IF(U12&gt;=85,3.7,3.6))))</f>
        <v>3.9</v>
      </c>
      <c r="AF11" s="59">
        <v>0.3</v>
      </c>
      <c r="AG11" s="730">
        <v>17</v>
      </c>
      <c r="AH11" s="60">
        <f>V11+AD11+AG11+AE11+AF11</f>
        <v>40.199999999999996</v>
      </c>
      <c r="AI11" s="55">
        <f>IF(AH11&gt;=40,40,AH11)</f>
        <v>40</v>
      </c>
      <c r="AJ11" s="61"/>
      <c r="AK11" s="62"/>
      <c r="AL11" s="63"/>
      <c r="AM11" s="64">
        <f>100%+AL11</f>
        <v>1</v>
      </c>
      <c r="AN11" s="65">
        <f>ROUNDUP((($E$2*AM11-$AN$4)*AJ11+$AN$4),-3)</f>
        <v>0</v>
      </c>
      <c r="AO11" s="66"/>
    </row>
    <row r="12" spans="1:41" s="22" customFormat="1" ht="26.25" customHeight="1" x14ac:dyDescent="0.15">
      <c r="A12" s="177"/>
      <c r="B12" s="241"/>
      <c r="C12" s="894" t="s">
        <v>2354</v>
      </c>
      <c r="D12" s="895"/>
      <c r="E12" s="895"/>
      <c r="F12" s="895"/>
      <c r="G12" s="896"/>
      <c r="H12" s="47"/>
      <c r="I12" s="172"/>
      <c r="J12" s="217"/>
      <c r="K12" s="217"/>
      <c r="L12" s="217"/>
      <c r="M12" s="217"/>
      <c r="N12" s="50"/>
      <c r="O12" s="51"/>
      <c r="P12" s="703">
        <v>90.73</v>
      </c>
      <c r="Q12" s="676">
        <v>93.38</v>
      </c>
      <c r="R12" s="54"/>
      <c r="S12" s="54"/>
      <c r="T12" s="54"/>
      <c r="U12" s="496">
        <f>(I11*P12)+(J11*Q12)+(K11*R12)+(L11*S12)</f>
        <v>92.028500000000008</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48.75" customHeight="1" x14ac:dyDescent="0.15">
      <c r="A13" s="43">
        <v>5</v>
      </c>
      <c r="B13" s="256" t="s">
        <v>2571</v>
      </c>
      <c r="C13" s="73" t="s">
        <v>2387</v>
      </c>
      <c r="D13" s="736" t="s">
        <v>2358</v>
      </c>
      <c r="E13" s="741" t="s">
        <v>2376</v>
      </c>
      <c r="F13" s="725"/>
      <c r="G13" s="726"/>
      <c r="H13" s="47"/>
      <c r="I13" s="48">
        <v>0.6</v>
      </c>
      <c r="J13" s="733">
        <v>0.2</v>
      </c>
      <c r="K13" s="733">
        <v>0.2</v>
      </c>
      <c r="L13" s="217"/>
      <c r="M13" s="217"/>
      <c r="N13" s="50">
        <f>SUM(I13:M13)</f>
        <v>1</v>
      </c>
      <c r="O13" s="51"/>
      <c r="P13" s="52">
        <v>8</v>
      </c>
      <c r="Q13" s="734">
        <v>8</v>
      </c>
      <c r="R13" s="734">
        <v>8</v>
      </c>
      <c r="S13" s="53"/>
      <c r="T13" s="53"/>
      <c r="U13" s="54">
        <f>ROUND(((P13*I13)+(Q13*J13)+(R13*K13)+(S13*L13)+(T13*M13)),3)</f>
        <v>8</v>
      </c>
      <c r="V13" s="55">
        <f>IF(U13&gt;=8,8,U13)</f>
        <v>8</v>
      </c>
      <c r="W13" s="57">
        <v>227887155000</v>
      </c>
      <c r="X13" s="735">
        <v>14977246000</v>
      </c>
      <c r="Y13" s="735">
        <v>13914818000</v>
      </c>
      <c r="Z13" s="57"/>
      <c r="AA13" s="57"/>
      <c r="AB13" s="476">
        <f>(((((W13*I13)+(X13*J13)+(Y13*K13)+(Z13*L13)+(AA13*M13))/$L$2)))</f>
        <v>1.5596017135550595</v>
      </c>
      <c r="AC13" s="536">
        <f>ROUND(11*AB13,3)</f>
        <v>17.155999999999999</v>
      </c>
      <c r="AD13" s="488">
        <f t="shared" ref="AD13" si="0">IF(AC13&gt;=11,11,AC13)</f>
        <v>11</v>
      </c>
      <c r="AE13" s="729">
        <f>IF(U14&gt;=94,4,IF(U14&gt;=91,3.9,IF(U14&gt;=88,3.8,IF(U14&gt;=85,3.7,3.6))))</f>
        <v>3.8</v>
      </c>
      <c r="AF13" s="59">
        <v>0.3</v>
      </c>
      <c r="AG13" s="730">
        <v>17</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41"/>
      <c r="C14" s="894" t="s">
        <v>2354</v>
      </c>
      <c r="D14" s="895"/>
      <c r="E14" s="895"/>
      <c r="F14" s="895"/>
      <c r="G14" s="896"/>
      <c r="H14" s="47"/>
      <c r="I14" s="172"/>
      <c r="J14" s="217"/>
      <c r="K14" s="217"/>
      <c r="L14" s="217"/>
      <c r="M14" s="217"/>
      <c r="N14" s="50"/>
      <c r="O14" s="51"/>
      <c r="P14" s="234">
        <v>88</v>
      </c>
      <c r="Q14" s="234">
        <v>88</v>
      </c>
      <c r="R14" s="234">
        <v>88</v>
      </c>
      <c r="S14" s="54"/>
      <c r="T14" s="54"/>
      <c r="U14" s="496">
        <f>(I13*P14)+(J13*Q14)+(K13*R14)+(L13*S14)</f>
        <v>88</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53.25" customHeight="1" x14ac:dyDescent="0.15">
      <c r="A15" s="43">
        <v>6</v>
      </c>
      <c r="B15" s="256" t="s">
        <v>2571</v>
      </c>
      <c r="C15" s="706" t="s">
        <v>1346</v>
      </c>
      <c r="D15" s="67" t="s">
        <v>2377</v>
      </c>
      <c r="E15" s="45" t="s">
        <v>2370</v>
      </c>
      <c r="F15" s="732"/>
      <c r="G15" s="46"/>
      <c r="H15" s="175"/>
      <c r="I15" s="48">
        <v>0.5</v>
      </c>
      <c r="J15" s="733">
        <v>0.4</v>
      </c>
      <c r="K15" s="49">
        <v>0.1</v>
      </c>
      <c r="L15" s="49"/>
      <c r="M15" s="49"/>
      <c r="N15" s="50">
        <f>SUM(I15:M15)</f>
        <v>1</v>
      </c>
      <c r="O15" s="51"/>
      <c r="P15" s="52">
        <v>8</v>
      </c>
      <c r="Q15" s="738">
        <v>8</v>
      </c>
      <c r="R15" s="53">
        <v>8</v>
      </c>
      <c r="S15" s="53"/>
      <c r="T15" s="53"/>
      <c r="U15" s="54">
        <f>ROUND(((P15*I15)+(Q15*J15)+(R15*K15)+(S15*L15)+(T15*M15)),3)</f>
        <v>8</v>
      </c>
      <c r="V15" s="55">
        <f>IF(U15&gt;=8,8,U15)</f>
        <v>8</v>
      </c>
      <c r="W15" s="57">
        <v>130509297000</v>
      </c>
      <c r="X15" s="735">
        <v>58935297000</v>
      </c>
      <c r="Y15" s="57">
        <v>39588420000</v>
      </c>
      <c r="Z15" s="735"/>
      <c r="AA15" s="57"/>
      <c r="AB15" s="476">
        <f>(((((W15*I15)+(X15*J15)+(Y15*K15)+(Z15*L15)+(AA15*M15))/$L$2)))</f>
        <v>1.0154445144917483</v>
      </c>
      <c r="AC15" s="536">
        <f>ROUND(11*AB15,3)</f>
        <v>11.17</v>
      </c>
      <c r="AD15" s="488">
        <f t="shared" ref="AD15" si="1">IF(AC15&gt;=11,11,AC15)</f>
        <v>11</v>
      </c>
      <c r="AE15" s="729">
        <f>IF(U16&gt;=94,4,IF(U16&gt;=91,3.9,IF(U16&gt;=88,3.8,IF(U16&gt;=85,3.7,3.6))))</f>
        <v>3.8</v>
      </c>
      <c r="AF15" s="59">
        <v>0.3</v>
      </c>
      <c r="AG15" s="730">
        <v>17</v>
      </c>
      <c r="AH15" s="60">
        <f>V15+AD15+AG15+AE15+AF15</f>
        <v>40.099999999999994</v>
      </c>
      <c r="AI15" s="55">
        <f>IF(AH15&gt;=40,40,AH15)</f>
        <v>40</v>
      </c>
      <c r="AJ15" s="61"/>
      <c r="AK15" s="62"/>
      <c r="AL15" s="63"/>
      <c r="AM15" s="64"/>
      <c r="AN15" s="65"/>
      <c r="AO15" s="66"/>
    </row>
    <row r="16" spans="1:41" s="22" customFormat="1" ht="26.25" customHeight="1" x14ac:dyDescent="0.15">
      <c r="A16" s="177"/>
      <c r="B16" s="241"/>
      <c r="C16" s="894" t="s">
        <v>2354</v>
      </c>
      <c r="D16" s="895"/>
      <c r="E16" s="895"/>
      <c r="F16" s="895"/>
      <c r="G16" s="896"/>
      <c r="H16" s="47"/>
      <c r="I16" s="172"/>
      <c r="J16" s="217"/>
      <c r="K16" s="217"/>
      <c r="L16" s="217"/>
      <c r="M16" s="217"/>
      <c r="N16" s="50"/>
      <c r="O16" s="51"/>
      <c r="P16" s="234">
        <v>88</v>
      </c>
      <c r="Q16" s="674">
        <v>91.4</v>
      </c>
      <c r="R16" s="234">
        <v>88</v>
      </c>
      <c r="S16" s="54"/>
      <c r="T16" s="54"/>
      <c r="U16" s="496">
        <f>(I15*P16)+(J15*Q16)+(K15*R16)+(L15*S16)</f>
        <v>89.36</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55.5" customHeight="1" x14ac:dyDescent="0.15">
      <c r="A17" s="43">
        <v>7</v>
      </c>
      <c r="B17" s="256" t="s">
        <v>2571</v>
      </c>
      <c r="C17" s="45" t="s">
        <v>1351</v>
      </c>
      <c r="D17" s="736" t="s">
        <v>2389</v>
      </c>
      <c r="E17" s="71" t="s">
        <v>2384</v>
      </c>
      <c r="F17" s="45"/>
      <c r="G17" s="46"/>
      <c r="H17" s="47"/>
      <c r="I17" s="48">
        <v>0.6</v>
      </c>
      <c r="J17" s="733">
        <v>0.2</v>
      </c>
      <c r="K17" s="49">
        <v>0.2</v>
      </c>
      <c r="L17" s="49"/>
      <c r="M17" s="49"/>
      <c r="N17" s="50">
        <f>SUM(I17:M17)</f>
        <v>1</v>
      </c>
      <c r="O17" s="51"/>
      <c r="P17" s="52">
        <v>8</v>
      </c>
      <c r="Q17" s="738">
        <v>8</v>
      </c>
      <c r="R17" s="52">
        <v>8</v>
      </c>
      <c r="S17" s="53"/>
      <c r="T17" s="53"/>
      <c r="U17" s="54">
        <f>ROUND(((P17*I17)+(Q17*J17)+(R17*K17)+(S17*L17)+(T17*M17)),3)</f>
        <v>8</v>
      </c>
      <c r="V17" s="55">
        <f>IF(U17&gt;=8,8,U17)</f>
        <v>8</v>
      </c>
      <c r="W17" s="57">
        <v>229675529000</v>
      </c>
      <c r="X17" s="735">
        <v>20418317000</v>
      </c>
      <c r="Y17" s="57">
        <v>12256783000</v>
      </c>
      <c r="Z17" s="57"/>
      <c r="AA17" s="57"/>
      <c r="AB17" s="476">
        <f>(((((W17*I17)+(X17*J17)+(Y17*K17)+(Z17*L17)+(AA17*M17))/$L$2)))</f>
        <v>1.5796247466494229</v>
      </c>
      <c r="AC17" s="536">
        <f t="shared" ref="AC17" si="2">ROUND(11*AB17,3)</f>
        <v>17.376000000000001</v>
      </c>
      <c r="AD17" s="488">
        <f t="shared" ref="AD17" si="3">IF(AC17&gt;=11,11,AC17)</f>
        <v>11</v>
      </c>
      <c r="AE17" s="729">
        <f>IF(U18&gt;=94,4,IF(U18&gt;=91,3.9,IF(U18&gt;=88,3.8,IF(U18&gt;=85,3.7,3.6))))</f>
        <v>3.8</v>
      </c>
      <c r="AF17" s="59">
        <v>0.3</v>
      </c>
      <c r="AG17" s="730">
        <v>17</v>
      </c>
      <c r="AH17" s="60">
        <f>V17+AD17+AG17+AE17+AF17</f>
        <v>40.099999999999994</v>
      </c>
      <c r="AI17" s="55">
        <f>IF(AH17&gt;=40,40,AH17)</f>
        <v>40</v>
      </c>
      <c r="AJ17" s="61"/>
      <c r="AK17" s="62"/>
      <c r="AL17" s="63"/>
      <c r="AM17" s="64"/>
      <c r="AN17" s="65"/>
      <c r="AO17" s="66"/>
    </row>
    <row r="18" spans="1:41" s="22" customFormat="1" ht="26.25" customHeight="1" x14ac:dyDescent="0.15">
      <c r="A18" s="177"/>
      <c r="B18" s="241"/>
      <c r="C18" s="894" t="s">
        <v>2354</v>
      </c>
      <c r="D18" s="895"/>
      <c r="E18" s="895"/>
      <c r="F18" s="895"/>
      <c r="G18" s="896"/>
      <c r="H18" s="47"/>
      <c r="I18" s="172"/>
      <c r="J18" s="217"/>
      <c r="K18" s="217"/>
      <c r="L18" s="217"/>
      <c r="M18" s="217"/>
      <c r="N18" s="50"/>
      <c r="O18" s="51"/>
      <c r="P18" s="234">
        <v>88</v>
      </c>
      <c r="Q18" s="53">
        <v>88</v>
      </c>
      <c r="R18" s="53">
        <v>88</v>
      </c>
      <c r="S18" s="54"/>
      <c r="T18" s="54"/>
      <c r="U18" s="496">
        <f>(I17*P18)+(J17*Q18)+(K17*R18)+(L17*S18)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51" customHeight="1" x14ac:dyDescent="0.15">
      <c r="A19" s="43">
        <v>8</v>
      </c>
      <c r="B19" s="256" t="s">
        <v>2571</v>
      </c>
      <c r="C19" s="80" t="s">
        <v>1352</v>
      </c>
      <c r="D19" s="736" t="s">
        <v>2390</v>
      </c>
      <c r="E19" s="731" t="s">
        <v>2385</v>
      </c>
      <c r="F19" s="45"/>
      <c r="G19" s="46"/>
      <c r="H19" s="175"/>
      <c r="I19" s="48">
        <v>0.6</v>
      </c>
      <c r="J19" s="733">
        <v>0.2</v>
      </c>
      <c r="K19" s="49">
        <v>0.2</v>
      </c>
      <c r="L19" s="49"/>
      <c r="M19" s="49"/>
      <c r="N19" s="50">
        <f>SUM(I19:M19)</f>
        <v>1</v>
      </c>
      <c r="O19" s="51"/>
      <c r="P19" s="52">
        <v>8</v>
      </c>
      <c r="Q19" s="734">
        <v>8</v>
      </c>
      <c r="R19" s="53">
        <v>8</v>
      </c>
      <c r="S19" s="53"/>
      <c r="T19" s="53"/>
      <c r="U19" s="54">
        <f>ROUND(((P19*I19)+(Q19*J19)+(R19*K19)+(S19*L19)+(T19*M19)),3)</f>
        <v>8</v>
      </c>
      <c r="V19" s="55">
        <f>IF(U19&gt;=8,8,U19)</f>
        <v>8</v>
      </c>
      <c r="W19" s="57">
        <v>233566701000</v>
      </c>
      <c r="X19" s="735">
        <v>1939117000</v>
      </c>
      <c r="Y19" s="57">
        <v>12522939000</v>
      </c>
      <c r="Z19" s="57"/>
      <c r="AA19" s="57"/>
      <c r="AB19" s="476">
        <f>(((((W19*I19)+(X19*J19)+(Y19*K19)+(Z19*L19)+(AA19*M19))/$L$2)))</f>
        <v>1.5653113531153895</v>
      </c>
      <c r="AC19" s="536">
        <f t="shared" ref="AC19" si="4">ROUND(11*AB19,3)</f>
        <v>17.218</v>
      </c>
      <c r="AD19" s="488">
        <f t="shared" ref="AD19" si="5">IF(AC19&gt;=11,11,AC19)</f>
        <v>11</v>
      </c>
      <c r="AE19" s="729">
        <f>IF(U20&gt;=94,4,IF(U20&gt;=91,3.9,IF(U20&gt;=88,3.8,IF(U20&gt;=85,3.7,3.6))))</f>
        <v>3.8</v>
      </c>
      <c r="AF19" s="59">
        <v>0.3</v>
      </c>
      <c r="AG19" s="730">
        <v>17</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41"/>
      <c r="C20" s="894" t="s">
        <v>2354</v>
      </c>
      <c r="D20" s="895"/>
      <c r="E20" s="895"/>
      <c r="F20" s="895"/>
      <c r="G20" s="896"/>
      <c r="H20" s="47"/>
      <c r="I20" s="172"/>
      <c r="J20" s="217"/>
      <c r="K20" s="217"/>
      <c r="L20" s="217"/>
      <c r="M20" s="217"/>
      <c r="N20" s="50"/>
      <c r="O20" s="51"/>
      <c r="P20" s="234">
        <v>88</v>
      </c>
      <c r="Q20" s="53">
        <v>88</v>
      </c>
      <c r="R20" s="53">
        <v>88</v>
      </c>
      <c r="S20" s="54"/>
      <c r="T20" s="54"/>
      <c r="U20" s="496">
        <f>(I19*P20)+(J19*Q20)+(K19*R20)+(L19*S20)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48.75" customHeight="1" x14ac:dyDescent="0.15">
      <c r="A21" s="43">
        <v>9</v>
      </c>
      <c r="B21" s="256" t="s">
        <v>2571</v>
      </c>
      <c r="C21" s="174" t="s">
        <v>1051</v>
      </c>
      <c r="D21" s="724" t="s">
        <v>2359</v>
      </c>
      <c r="E21" s="117" t="s">
        <v>2360</v>
      </c>
      <c r="F21" s="117"/>
      <c r="G21" s="46"/>
      <c r="H21" s="175" t="s">
        <v>1495</v>
      </c>
      <c r="I21" s="48">
        <v>0.5</v>
      </c>
      <c r="J21" s="733">
        <v>0.4</v>
      </c>
      <c r="K21" s="733">
        <v>0.1</v>
      </c>
      <c r="L21" s="49"/>
      <c r="M21" s="49"/>
      <c r="N21" s="50">
        <f>SUM(I21:M21)</f>
        <v>1</v>
      </c>
      <c r="O21" s="51"/>
      <c r="P21" s="52">
        <v>8</v>
      </c>
      <c r="Q21" s="734">
        <v>8</v>
      </c>
      <c r="R21" s="734">
        <v>8</v>
      </c>
      <c r="S21" s="53"/>
      <c r="T21" s="53"/>
      <c r="U21" s="54">
        <f>ROUND(((P21*I21)+(Q21*J21)+(R21*K21)+(S21*L21)+(T21*M21)),3)</f>
        <v>8</v>
      </c>
      <c r="V21" s="55">
        <f>IF(U21&gt;=8,8,U21)</f>
        <v>8</v>
      </c>
      <c r="W21" s="57">
        <v>172249167000</v>
      </c>
      <c r="X21" s="735">
        <v>52502259000</v>
      </c>
      <c r="Y21" s="57">
        <v>19935836000</v>
      </c>
      <c r="Z21" s="57"/>
      <c r="AA21" s="57"/>
      <c r="AB21" s="476">
        <f>(((((W21*I21)+(X21*J21)+(Y21*K21)+(Z21*L21)+(AA21*M21))/$L$2)))</f>
        <v>1.1941719654668617</v>
      </c>
      <c r="AC21" s="536">
        <f t="shared" ref="AC21" si="6">ROUND(11*AB21,3)</f>
        <v>13.135999999999999</v>
      </c>
      <c r="AD21" s="488">
        <f t="shared" ref="AD21" si="7">IF(AC21&gt;=11,11,AC21)</f>
        <v>11</v>
      </c>
      <c r="AE21" s="729">
        <f>IF(U22&gt;=94,4,IF(U22&gt;=91,3.9,IF(U22&gt;=88,3.8,IF(U22&gt;=85,3.7,3.6))))</f>
        <v>3.8</v>
      </c>
      <c r="AF21" s="59">
        <v>0.3</v>
      </c>
      <c r="AG21" s="730">
        <v>17</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94" t="s">
        <v>2354</v>
      </c>
      <c r="D22" s="895"/>
      <c r="E22" s="895"/>
      <c r="F22" s="895"/>
      <c r="G22" s="896"/>
      <c r="H22" s="47"/>
      <c r="I22" s="172"/>
      <c r="J22" s="217"/>
      <c r="K22" s="217"/>
      <c r="L22" s="217"/>
      <c r="M22" s="217"/>
      <c r="N22" s="50"/>
      <c r="O22" s="51"/>
      <c r="P22" s="234">
        <v>88</v>
      </c>
      <c r="Q22" s="54">
        <v>88</v>
      </c>
      <c r="R22" s="676">
        <v>92.23</v>
      </c>
      <c r="S22" s="53"/>
      <c r="T22" s="54"/>
      <c r="U22" s="496">
        <f>(I21*P22)+(J21*Q22)+(K21*R22)+(L21*S22)</f>
        <v>88.423000000000002</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v>10</v>
      </c>
      <c r="B23" s="256" t="s">
        <v>2571</v>
      </c>
      <c r="C23" s="174" t="s">
        <v>2353</v>
      </c>
      <c r="D23" s="724" t="s">
        <v>2357</v>
      </c>
      <c r="E23" s="45"/>
      <c r="F23" s="45"/>
      <c r="G23" s="46"/>
      <c r="H23" s="175" t="s">
        <v>1495</v>
      </c>
      <c r="I23" s="48">
        <v>0.55000000000000004</v>
      </c>
      <c r="J23" s="733">
        <v>0.45</v>
      </c>
      <c r="K23" s="733"/>
      <c r="L23" s="49"/>
      <c r="M23" s="49"/>
      <c r="N23" s="50">
        <f>SUM(I23:M23)</f>
        <v>1</v>
      </c>
      <c r="O23" s="51"/>
      <c r="P23" s="52">
        <v>8</v>
      </c>
      <c r="Q23" s="734">
        <v>8</v>
      </c>
      <c r="R23" s="734"/>
      <c r="S23" s="53"/>
      <c r="T23" s="53"/>
      <c r="U23" s="54">
        <f>ROUND(((P23*I23)+(Q23*J23)+(R23*K23)+(S23*L23)+(T23*M23)),3)</f>
        <v>8</v>
      </c>
      <c r="V23" s="55">
        <f>IF(U23&gt;=8,8,U23)</f>
        <v>8</v>
      </c>
      <c r="W23" s="57">
        <v>139068887000</v>
      </c>
      <c r="X23" s="57">
        <v>34748832000</v>
      </c>
      <c r="Y23" s="735"/>
      <c r="Z23" s="57"/>
      <c r="AA23" s="57"/>
      <c r="AB23" s="476">
        <f>(((((W23*I23)+(X23*J23)+(Y23*K23)+(Z23*L23)+(AA23*M23))/$L$2)))</f>
        <v>1.0081915756403741</v>
      </c>
      <c r="AC23" s="536">
        <f t="shared" ref="AC23" si="8">ROUND(11*AB23,3)</f>
        <v>11.09</v>
      </c>
      <c r="AD23" s="488">
        <f t="shared" ref="AD23" si="9">IF(AC23&gt;=11,11,AC23)</f>
        <v>11</v>
      </c>
      <c r="AE23" s="729">
        <f>IF(U24&gt;=94,4,IF(U24&gt;=91,3.9,IF(U24&gt;=88,3.8,IF(U24&gt;=85,3.7,3.6))))</f>
        <v>3.8</v>
      </c>
      <c r="AF23" s="59">
        <v>0.3</v>
      </c>
      <c r="AG23" s="730">
        <v>17</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94" t="s">
        <v>2354</v>
      </c>
      <c r="D24" s="895"/>
      <c r="E24" s="895"/>
      <c r="F24" s="895"/>
      <c r="G24" s="896"/>
      <c r="H24" s="47"/>
      <c r="I24" s="172"/>
      <c r="J24" s="217"/>
      <c r="K24" s="217"/>
      <c r="L24" s="217"/>
      <c r="M24" s="217"/>
      <c r="N24" s="50"/>
      <c r="O24" s="51"/>
      <c r="P24" s="234">
        <v>88</v>
      </c>
      <c r="Q24" s="54">
        <v>88</v>
      </c>
      <c r="R24" s="54"/>
      <c r="S24" s="54"/>
      <c r="T24" s="54"/>
      <c r="U24" s="496">
        <f>(I23*P24)+(J23*Q24)+(K23*R24)+(L23*S24)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48.75" customHeight="1" x14ac:dyDescent="0.15">
      <c r="A25" s="43">
        <v>11</v>
      </c>
      <c r="B25" s="256" t="s">
        <v>2571</v>
      </c>
      <c r="C25" s="67" t="s">
        <v>2392</v>
      </c>
      <c r="D25" s="706" t="s">
        <v>2381</v>
      </c>
      <c r="E25" s="45"/>
      <c r="F25" s="45"/>
      <c r="G25" s="46"/>
      <c r="H25" s="175"/>
      <c r="I25" s="48">
        <v>0.6</v>
      </c>
      <c r="J25" s="49">
        <v>0.4</v>
      </c>
      <c r="K25" s="49"/>
      <c r="L25" s="49"/>
      <c r="M25" s="49"/>
      <c r="N25" s="50">
        <f>SUM(I25:M25)</f>
        <v>1</v>
      </c>
      <c r="O25" s="51"/>
      <c r="P25" s="52">
        <v>8</v>
      </c>
      <c r="Q25" s="53">
        <v>8</v>
      </c>
      <c r="R25" s="53"/>
      <c r="S25" s="53"/>
      <c r="T25" s="53"/>
      <c r="U25" s="54">
        <f>ROUND(((P25*I25)+(Q25*J25)+(R25*K25)+(S25*L25)+(T25*M25)),3)</f>
        <v>8</v>
      </c>
      <c r="V25" s="55">
        <f>IF(U25&gt;=8,8,U25)</f>
        <v>8</v>
      </c>
      <c r="W25" s="57">
        <v>103344394000</v>
      </c>
      <c r="X25" s="57">
        <v>75890281000</v>
      </c>
      <c r="Y25" s="57"/>
      <c r="Z25" s="57"/>
      <c r="AA25" s="57"/>
      <c r="AB25" s="476">
        <f>(((((W25*I25)+(X25*J25)+(Y25*K25)+(Z25*L25)+(AA25*M25))/$L$2)))</f>
        <v>1.0107949468673216</v>
      </c>
      <c r="AC25" s="536">
        <f t="shared" ref="AC25" si="10">ROUND(11*AB25,3)</f>
        <v>11.119</v>
      </c>
      <c r="AD25" s="488">
        <f t="shared" ref="AD25" si="11">IF(AC25&gt;=11,11,AC25)</f>
        <v>11</v>
      </c>
      <c r="AE25" s="729">
        <f>IF(U26&gt;=94,4,IF(U26&gt;=91,3.9,IF(U26&gt;=88,3.8,IF(U26&gt;=85,3.7,3.6))))</f>
        <v>3.8</v>
      </c>
      <c r="AF25" s="59">
        <v>0.3</v>
      </c>
      <c r="AG25" s="730">
        <v>17</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94" t="s">
        <v>2354</v>
      </c>
      <c r="D26" s="895"/>
      <c r="E26" s="895"/>
      <c r="F26" s="895"/>
      <c r="G26" s="896"/>
      <c r="H26" s="47"/>
      <c r="I26" s="172"/>
      <c r="J26" s="217"/>
      <c r="K26" s="217"/>
      <c r="L26" s="217"/>
      <c r="M26" s="217"/>
      <c r="N26" s="50"/>
      <c r="O26" s="51"/>
      <c r="P26" s="234">
        <v>88</v>
      </c>
      <c r="Q26" s="54">
        <v>88</v>
      </c>
      <c r="R26" s="54"/>
      <c r="S26" s="54"/>
      <c r="T26" s="54"/>
      <c r="U26" s="496">
        <f>(I25*P26)+(J25*Q26)+(K25*R26)+(L25*S26)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75" customHeight="1" x14ac:dyDescent="0.15">
      <c r="A27" s="43">
        <v>12</v>
      </c>
      <c r="B27" s="256" t="s">
        <v>2571</v>
      </c>
      <c r="C27" s="67" t="s">
        <v>2427</v>
      </c>
      <c r="D27" s="80" t="s">
        <v>731</v>
      </c>
      <c r="E27" s="45"/>
      <c r="F27" s="45"/>
      <c r="G27" s="46"/>
      <c r="H27" s="175"/>
      <c r="I27" s="48">
        <v>0.51</v>
      </c>
      <c r="J27" s="49">
        <v>0.49</v>
      </c>
      <c r="K27" s="49"/>
      <c r="L27" s="49"/>
      <c r="M27" s="49"/>
      <c r="N27" s="50">
        <f>SUM(I27:M27)</f>
        <v>1</v>
      </c>
      <c r="O27" s="51"/>
      <c r="P27" s="52">
        <v>8</v>
      </c>
      <c r="Q27" s="53">
        <v>8</v>
      </c>
      <c r="R27" s="53"/>
      <c r="S27" s="53"/>
      <c r="T27" s="53"/>
      <c r="U27" s="54">
        <f>ROUND(((P27*I27)+(Q27*J27)+(R27*K27)+(S27*L27)+(T27*M27)),3)</f>
        <v>8</v>
      </c>
      <c r="V27" s="55">
        <f>IF(U27&gt;=8,8,U27)</f>
        <v>8</v>
      </c>
      <c r="W27" s="57">
        <v>18132283000</v>
      </c>
      <c r="X27" s="57">
        <v>424675051000</v>
      </c>
      <c r="Y27" s="57"/>
      <c r="Z27" s="57"/>
      <c r="AA27" s="57"/>
      <c r="AB27" s="476">
        <f>(((((W27*I27)+(X27*J27)+(Y27*K27)+(Z27*L27)+(AA27*M27))/$L$2)))</f>
        <v>2.3784956264283101</v>
      </c>
      <c r="AC27" s="536">
        <f t="shared" ref="AC27" si="12">ROUND(11*AB27,3)</f>
        <v>26.163</v>
      </c>
      <c r="AD27" s="488">
        <f t="shared" ref="AD27" si="13">IF(AC27&gt;=11,11,AC27)</f>
        <v>11</v>
      </c>
      <c r="AE27" s="729">
        <f>IF(U28&gt;=94,4,IF(U28&gt;=91,3.9,IF(U28&gt;=88,3.8,IF(U28&gt;=85,3.7,3.6))))</f>
        <v>3.8</v>
      </c>
      <c r="AF27" s="59">
        <v>0.3</v>
      </c>
      <c r="AG27" s="730">
        <v>17</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94" t="s">
        <v>2354</v>
      </c>
      <c r="D28" s="895"/>
      <c r="E28" s="895"/>
      <c r="F28" s="895"/>
      <c r="G28" s="896"/>
      <c r="H28" s="47"/>
      <c r="I28" s="172"/>
      <c r="J28" s="217"/>
      <c r="K28" s="217"/>
      <c r="L28" s="217"/>
      <c r="M28" s="217"/>
      <c r="N28" s="50"/>
      <c r="O28" s="51"/>
      <c r="P28" s="234">
        <v>88</v>
      </c>
      <c r="Q28" s="54">
        <v>88</v>
      </c>
      <c r="R28" s="54"/>
      <c r="S28" s="54"/>
      <c r="T28" s="54"/>
      <c r="U28" s="496">
        <f>(I27*P28)+(J27*Q28)+(K27*R28)+(L27*S28)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 customHeight="1" x14ac:dyDescent="0.15">
      <c r="A29" s="43">
        <v>13</v>
      </c>
      <c r="B29" s="256" t="s">
        <v>2571</v>
      </c>
      <c r="C29" s="46" t="s">
        <v>201</v>
      </c>
      <c r="D29" s="67" t="s">
        <v>2394</v>
      </c>
      <c r="E29" s="890" t="s">
        <v>2426</v>
      </c>
      <c r="F29" s="902"/>
      <c r="G29" s="891"/>
      <c r="H29" s="175"/>
      <c r="I29" s="48">
        <v>0.65</v>
      </c>
      <c r="J29" s="49">
        <v>0.35</v>
      </c>
      <c r="K29" s="49"/>
      <c r="L29" s="49"/>
      <c r="M29" s="49"/>
      <c r="N29" s="50">
        <f>SUM(I29:M29)</f>
        <v>1</v>
      </c>
      <c r="O29" s="51"/>
      <c r="P29" s="52">
        <v>8</v>
      </c>
      <c r="Q29" s="53">
        <v>8</v>
      </c>
      <c r="R29" s="53"/>
      <c r="S29" s="53"/>
      <c r="T29" s="53"/>
      <c r="U29" s="54">
        <f>ROUND(((P29*I29)+(Q29*J29)+(R29*K29)+(S29*L29)+(T29*M29)),3)</f>
        <v>8</v>
      </c>
      <c r="V29" s="55">
        <f>IF(U29&gt;=8,8,U29)</f>
        <v>8</v>
      </c>
      <c r="W29" s="57">
        <v>101360213000</v>
      </c>
      <c r="X29" s="57">
        <v>26791438000</v>
      </c>
      <c r="Y29" s="57"/>
      <c r="Z29" s="57"/>
      <c r="AA29" s="57"/>
      <c r="AB29" s="551">
        <f>(((((W29*I29)+(X29*J29)+(Y29*K29)+(Z29*L29)+(AA29*M29))/$L$2)))</f>
        <v>0.82363921347872671</v>
      </c>
      <c r="AC29" s="536">
        <f t="shared" ref="AC29" si="14">ROUND(11*AB29,3)</f>
        <v>9.06</v>
      </c>
      <c r="AD29" s="488">
        <f t="shared" ref="AD29" si="15">IF(AC29&gt;=11,11,AC29)</f>
        <v>9.06</v>
      </c>
      <c r="AE29" s="729">
        <f>IF(U30&gt;=94,4,IF(U30&gt;=91,3.9,IF(U30&gt;=88,3.8,IF(U30&gt;=85,3.7,3.6))))</f>
        <v>3.8</v>
      </c>
      <c r="AF29" s="59">
        <v>0.2</v>
      </c>
      <c r="AG29" s="730">
        <v>17</v>
      </c>
      <c r="AH29" s="60">
        <f>V29+AD29+AG29+AE29+AF29</f>
        <v>38.06</v>
      </c>
      <c r="AI29" s="55">
        <f>IF(AH29&gt;=40,40,AH29)</f>
        <v>38.06</v>
      </c>
      <c r="AJ29" s="61"/>
      <c r="AK29" s="62"/>
      <c r="AL29" s="63"/>
      <c r="AM29" s="64">
        <f>100%+AL29</f>
        <v>1</v>
      </c>
      <c r="AN29" s="65">
        <f>ROUNDUP((($E$2*AM29-$AN$4)*AJ29+$AN$4),-3)</f>
        <v>0</v>
      </c>
      <c r="AO29" s="66"/>
    </row>
    <row r="30" spans="1:41" s="22" customFormat="1" ht="26.25" customHeight="1" x14ac:dyDescent="0.15">
      <c r="A30" s="177"/>
      <c r="B30" s="241"/>
      <c r="C30" s="894" t="s">
        <v>2354</v>
      </c>
      <c r="D30" s="895"/>
      <c r="E30" s="895"/>
      <c r="F30" s="895"/>
      <c r="G30" s="896"/>
      <c r="H30" s="47"/>
      <c r="I30" s="172"/>
      <c r="J30" s="217"/>
      <c r="K30" s="217"/>
      <c r="L30" s="217"/>
      <c r="M30" s="217"/>
      <c r="N30" s="50"/>
      <c r="O30" s="51"/>
      <c r="P30" s="234">
        <v>88</v>
      </c>
      <c r="Q30" s="54">
        <v>88</v>
      </c>
      <c r="R30" s="54"/>
      <c r="S30" s="54"/>
      <c r="T30" s="54"/>
      <c r="U30" s="496">
        <f>(I29*P30)+(J29*Q30)+(K29*R30)+(L29*S30)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48.75" customHeight="1" x14ac:dyDescent="0.15">
      <c r="A31" s="43"/>
      <c r="B31" s="256"/>
      <c r="C31" s="46"/>
      <c r="D31" s="46"/>
      <c r="E31" s="45"/>
      <c r="F31" s="45"/>
      <c r="G31" s="542"/>
      <c r="H31" s="175"/>
      <c r="I31" s="48"/>
      <c r="J31" s="49"/>
      <c r="K31" s="49"/>
      <c r="L31" s="217"/>
      <c r="M31" s="49"/>
      <c r="N31" s="50"/>
      <c r="O31" s="51"/>
      <c r="P31" s="52"/>
      <c r="Q31" s="53"/>
      <c r="R31" s="53"/>
      <c r="S31" s="53"/>
      <c r="T31" s="53"/>
      <c r="U31" s="54"/>
      <c r="V31" s="55"/>
      <c r="W31" s="57"/>
      <c r="X31" s="57"/>
      <c r="Y31" s="57"/>
      <c r="Z31" s="57"/>
      <c r="AA31" s="57"/>
      <c r="AB31" s="476"/>
      <c r="AC31" s="536"/>
      <c r="AD31" s="488"/>
      <c r="AE31" s="729"/>
      <c r="AF31" s="59"/>
      <c r="AG31" s="730"/>
      <c r="AH31" s="60"/>
      <c r="AI31" s="55"/>
      <c r="AJ31" s="61"/>
      <c r="AK31" s="62"/>
      <c r="AL31" s="63"/>
      <c r="AM31" s="64"/>
      <c r="AN31" s="65"/>
      <c r="AO31" s="66"/>
    </row>
    <row r="32" spans="1:41" s="22" customFormat="1" ht="26.25" customHeight="1" x14ac:dyDescent="0.15">
      <c r="A32" s="177"/>
      <c r="B32" s="241"/>
      <c r="C32" s="894"/>
      <c r="D32" s="895"/>
      <c r="E32" s="895"/>
      <c r="F32" s="895"/>
      <c r="G32" s="896"/>
      <c r="H32" s="47"/>
      <c r="I32" s="172"/>
      <c r="J32" s="217"/>
      <c r="K32" s="217"/>
      <c r="L32" s="217"/>
      <c r="M32" s="217"/>
      <c r="N32" s="50"/>
      <c r="O32" s="51"/>
      <c r="P32" s="234"/>
      <c r="Q32" s="234"/>
      <c r="R32" s="234"/>
      <c r="S32" s="54"/>
      <c r="T32" s="54"/>
      <c r="U32" s="496"/>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48.75" customHeight="1" x14ac:dyDescent="0.15">
      <c r="A33" s="43"/>
      <c r="B33" s="256"/>
      <c r="C33" s="45"/>
      <c r="D33" s="579" t="s">
        <v>2391</v>
      </c>
      <c r="E33" s="579" t="s">
        <v>2366</v>
      </c>
      <c r="F33" s="45"/>
      <c r="G33" s="542"/>
      <c r="H33" s="175"/>
      <c r="I33" s="48">
        <v>0.51</v>
      </c>
      <c r="J33" s="49">
        <v>0.49</v>
      </c>
      <c r="K33" s="49"/>
      <c r="L33" s="49"/>
      <c r="M33" s="49"/>
      <c r="N33" s="50">
        <f>SUM(I33:M33)</f>
        <v>1</v>
      </c>
      <c r="O33" s="51"/>
      <c r="P33" s="52">
        <v>8</v>
      </c>
      <c r="Q33" s="53">
        <v>8</v>
      </c>
      <c r="R33" s="53">
        <v>8</v>
      </c>
      <c r="S33" s="53"/>
      <c r="T33" s="53"/>
      <c r="U33" s="54">
        <f>ROUND(((P33*I33)+(Q33*J33)+(R33*K33)+(S33*L33)+(T33*M33)),3)</f>
        <v>8</v>
      </c>
      <c r="V33" s="55">
        <f>IF(U33&gt;=8,8,U33)</f>
        <v>8</v>
      </c>
      <c r="W33" s="57"/>
      <c r="X33" s="57">
        <v>24296161000</v>
      </c>
      <c r="Y33" s="735">
        <v>8139504000</v>
      </c>
      <c r="Z33" s="57"/>
      <c r="AA33" s="57"/>
      <c r="AB33" s="476">
        <f>(((((W33*I33)+(X33*J33)+(Y33*K33)+(Z33*L33)+(AA33*M33))/$L$2)))</f>
        <v>0.13028665963508762</v>
      </c>
      <c r="AC33" s="536">
        <f t="shared" ref="AC33" si="16">ROUND(11*AB33,3)</f>
        <v>1.4330000000000001</v>
      </c>
      <c r="AD33" s="488">
        <f t="shared" ref="AD33" si="17">IF(AC33&gt;=11,11,AC33)</f>
        <v>1.4330000000000001</v>
      </c>
      <c r="AE33" s="729">
        <f>IF(U34&gt;=94,4,IF(U34&gt;=91,3.9,IF(U34&gt;=88,3.8,IF(U34&gt;=85,3.7,3.6))))</f>
        <v>3.8</v>
      </c>
      <c r="AF33" s="59">
        <v>0.3</v>
      </c>
      <c r="AG33" s="730">
        <v>17</v>
      </c>
      <c r="AH33" s="60">
        <f>V33+AD33+AG33+AE33+AF33</f>
        <v>30.533000000000001</v>
      </c>
      <c r="AI33" s="55">
        <f>IF(AH33&gt;=40,40,AH33)</f>
        <v>30.533000000000001</v>
      </c>
      <c r="AJ33" s="61"/>
      <c r="AK33" s="62"/>
      <c r="AL33" s="63"/>
      <c r="AM33" s="64">
        <f>100%+AL33</f>
        <v>1</v>
      </c>
      <c r="AN33" s="65">
        <f>ROUNDUP((($E$2*AM33-$AN$4)*AJ33+$AN$4),-3)</f>
        <v>0</v>
      </c>
      <c r="AO33" s="66"/>
    </row>
    <row r="34" spans="1:41" s="22" customFormat="1" ht="26.25" customHeight="1" x14ac:dyDescent="0.15">
      <c r="A34" s="177"/>
      <c r="B34" s="241"/>
      <c r="C34" s="843"/>
      <c r="D34" s="844"/>
      <c r="E34" s="844"/>
      <c r="F34" s="844"/>
      <c r="G34" s="903"/>
      <c r="H34" s="47"/>
      <c r="I34" s="172"/>
      <c r="J34" s="217"/>
      <c r="K34" s="217"/>
      <c r="L34" s="217"/>
      <c r="M34" s="217"/>
      <c r="N34" s="50"/>
      <c r="O34" s="51"/>
      <c r="P34" s="234">
        <v>88</v>
      </c>
      <c r="Q34" s="53">
        <v>88</v>
      </c>
      <c r="R34" s="54">
        <v>88</v>
      </c>
      <c r="S34" s="54"/>
      <c r="T34" s="54"/>
      <c r="U34" s="496">
        <f>(I33*P34)+(J33*Q34)+(K33*R34)+(L33*S34)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48.75" customHeight="1" x14ac:dyDescent="0.15">
      <c r="A35" s="43"/>
      <c r="B35" s="256"/>
      <c r="C35" s="706" t="s">
        <v>2369</v>
      </c>
      <c r="D35" s="711" t="s">
        <v>2374</v>
      </c>
      <c r="E35" s="45" t="s">
        <v>2368</v>
      </c>
      <c r="F35" s="45"/>
      <c r="G35" s="46"/>
      <c r="H35" s="175" t="s">
        <v>2373</v>
      </c>
      <c r="I35" s="48">
        <v>0.5</v>
      </c>
      <c r="J35" s="49">
        <v>0.4</v>
      </c>
      <c r="K35" s="49">
        <v>0.1</v>
      </c>
      <c r="L35" s="49"/>
      <c r="M35" s="49"/>
      <c r="N35" s="50">
        <f>SUM(I35:M35)</f>
        <v>1</v>
      </c>
      <c r="O35" s="51"/>
      <c r="P35" s="52">
        <v>8</v>
      </c>
      <c r="Q35" s="53">
        <v>8</v>
      </c>
      <c r="R35" s="53">
        <v>8</v>
      </c>
      <c r="S35" s="53"/>
      <c r="T35" s="53"/>
      <c r="U35" s="54">
        <f>ROUND(((P35*I35)+(Q35*J35)+(R35*K35)+(S35*L35)+(T35*M35)),3)</f>
        <v>8</v>
      </c>
      <c r="V35" s="55">
        <f>IF(U35&gt;=8,8,U35)</f>
        <v>8</v>
      </c>
      <c r="W35" s="57">
        <v>88000000000</v>
      </c>
      <c r="X35" s="57">
        <v>109000000000</v>
      </c>
      <c r="Y35" s="57">
        <v>40616090000</v>
      </c>
      <c r="Z35" s="57"/>
      <c r="AA35" s="57"/>
      <c r="AB35" s="476">
        <f>(((((W35*I35)+(X35*J35)+(Y35*K35)+(Z35*L35)+(AA35*M35))/$L$2)))</f>
        <v>1.0031218473104626</v>
      </c>
      <c r="AC35" s="536">
        <f t="shared" ref="AC35" si="18">ROUND(11*AB35,3)</f>
        <v>11.034000000000001</v>
      </c>
      <c r="AD35" s="488">
        <f t="shared" ref="AD35" si="19">IF(AC35&gt;=11,11,AC35)</f>
        <v>11</v>
      </c>
      <c r="AE35" s="729">
        <f>IF(U36&gt;=94,4,IF(U36&gt;=91,3.9,IF(U36&gt;=88,3.8,IF(U36&gt;=85,3.7,3.6))))</f>
        <v>3.8</v>
      </c>
      <c r="AF35" s="59">
        <v>0.3</v>
      </c>
      <c r="AG35" s="730">
        <v>17</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c r="D36" s="844"/>
      <c r="E36" s="844"/>
      <c r="F36" s="844"/>
      <c r="G36" s="903"/>
      <c r="H36" s="47"/>
      <c r="I36" s="172"/>
      <c r="J36" s="217"/>
      <c r="K36" s="217"/>
      <c r="L36" s="217"/>
      <c r="M36" s="217"/>
      <c r="N36" s="50"/>
      <c r="O36" s="51"/>
      <c r="P36" s="234">
        <v>88</v>
      </c>
      <c r="Q36" s="54">
        <v>88</v>
      </c>
      <c r="R36" s="54">
        <v>88</v>
      </c>
      <c r="S36" s="54"/>
      <c r="T36" s="54"/>
      <c r="U36" s="496">
        <f>(I35*P36)+(J35*Q36)+(K35*R36)+(L35*S36)</f>
        <v>88</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50.25" customHeight="1" x14ac:dyDescent="0.15">
      <c r="A37" s="43"/>
      <c r="B37" s="256" t="s">
        <v>2382</v>
      </c>
      <c r="C37" s="45" t="s">
        <v>2378</v>
      </c>
      <c r="D37" s="117"/>
      <c r="E37" s="45" t="s">
        <v>2380</v>
      </c>
      <c r="F37" s="711" t="s">
        <v>2400</v>
      </c>
      <c r="G37" s="731" t="s">
        <v>2362</v>
      </c>
      <c r="H37" s="175"/>
      <c r="I37" s="48">
        <v>0.51</v>
      </c>
      <c r="J37" s="49">
        <v>0.49</v>
      </c>
      <c r="K37" s="49"/>
      <c r="L37" s="49"/>
      <c r="M37" s="49"/>
      <c r="N37" s="50">
        <f>SUM(I37:M37)</f>
        <v>1</v>
      </c>
      <c r="O37" s="51"/>
      <c r="P37" s="52">
        <v>8</v>
      </c>
      <c r="Q37" s="53">
        <v>8</v>
      </c>
      <c r="R37" s="53"/>
      <c r="S37" s="53"/>
      <c r="T37" s="53"/>
      <c r="U37" s="54">
        <f>ROUND(((P37*I37)+(Q37*J37)+(R37*K37)+(S37*L37)+(T37*M37)),3)</f>
        <v>8</v>
      </c>
      <c r="V37" s="55">
        <f>IF(U37&gt;=8,8,U37)</f>
        <v>8</v>
      </c>
      <c r="W37" s="57">
        <v>56901144000</v>
      </c>
      <c r="X37" s="57"/>
      <c r="Y37" s="57">
        <v>50267041000</v>
      </c>
      <c r="Z37" s="57">
        <v>6684657000</v>
      </c>
      <c r="AA37" s="57">
        <v>14643377000</v>
      </c>
      <c r="AB37" s="476">
        <f>(((((W37*I37)+(X37*J37)+(Y37*K37)+(Z37*L37)+(AA37*M37))/$L$2)))</f>
        <v>0.31758310230527276</v>
      </c>
      <c r="AC37" s="536">
        <f t="shared" ref="AC37" si="20">ROUND(11*AB37,3)</f>
        <v>3.4929999999999999</v>
      </c>
      <c r="AD37" s="488">
        <f t="shared" ref="AD37" si="21">IF(AC37&gt;=11,11,AC37)</f>
        <v>3.4929999999999999</v>
      </c>
      <c r="AE37" s="729">
        <f>IF(U38&gt;=94,4,IF(U38&gt;=91,3.9,IF(U38&gt;=88,3.8,IF(U38&gt;=85,3.7,3.6))))</f>
        <v>3.8</v>
      </c>
      <c r="AF37" s="59">
        <v>0.3</v>
      </c>
      <c r="AG37" s="730">
        <v>17</v>
      </c>
      <c r="AH37" s="60">
        <f>V37+AD37+AG37+AE37+AF37</f>
        <v>32.592999999999996</v>
      </c>
      <c r="AI37" s="55">
        <f>IF(AH37&gt;=40,40,AH37)</f>
        <v>32.592999999999996</v>
      </c>
      <c r="AJ37" s="61"/>
      <c r="AK37" s="62"/>
      <c r="AL37" s="63"/>
      <c r="AM37" s="64">
        <f>100%+AL37</f>
        <v>1</v>
      </c>
      <c r="AN37" s="65">
        <f>ROUNDUP((($E$2*AM37-$AN$4)*AJ37+$AN$4),-3)</f>
        <v>0</v>
      </c>
      <c r="AO37" s="66"/>
    </row>
    <row r="38" spans="1:41" s="22" customFormat="1" ht="26.25" customHeight="1" x14ac:dyDescent="0.15">
      <c r="A38" s="177"/>
      <c r="B38" s="241"/>
      <c r="C38" s="843"/>
      <c r="D38" s="844"/>
      <c r="E38" s="844"/>
      <c r="F38" s="844"/>
      <c r="G38" s="903"/>
      <c r="H38" s="47"/>
      <c r="I38" s="172"/>
      <c r="J38" s="217"/>
      <c r="K38" s="217"/>
      <c r="L38" s="217"/>
      <c r="M38" s="217"/>
      <c r="N38" s="50"/>
      <c r="O38" s="51"/>
      <c r="P38" s="234">
        <v>88</v>
      </c>
      <c r="Q38" s="234">
        <v>88</v>
      </c>
      <c r="R38" s="54"/>
      <c r="S38" s="54"/>
      <c r="T38" s="54"/>
      <c r="U38" s="496">
        <f>(I37*P38)+(J37*Q38)+(K37*R38)+(L37*S38)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48.75" customHeight="1" x14ac:dyDescent="0.15">
      <c r="A39" s="43"/>
      <c r="B39" s="256"/>
      <c r="C39" s="697" t="s">
        <v>2397</v>
      </c>
      <c r="D39" s="71" t="s">
        <v>2372</v>
      </c>
      <c r="E39" s="697" t="s">
        <v>2367</v>
      </c>
      <c r="F39" s="117" t="s">
        <v>2393</v>
      </c>
      <c r="G39" s="740" t="s">
        <v>2388</v>
      </c>
      <c r="H39" s="175"/>
      <c r="I39" s="48">
        <v>0.7</v>
      </c>
      <c r="J39" s="49">
        <v>0.3</v>
      </c>
      <c r="K39" s="49"/>
      <c r="L39" s="49"/>
      <c r="M39" s="49"/>
      <c r="N39" s="50">
        <f>SUM(I39:M39)</f>
        <v>1</v>
      </c>
      <c r="O39" s="51"/>
      <c r="P39" s="52">
        <v>8</v>
      </c>
      <c r="Q39" s="53">
        <v>8</v>
      </c>
      <c r="R39" s="53"/>
      <c r="S39" s="53"/>
      <c r="T39" s="53"/>
      <c r="U39" s="54">
        <f>ROUND(((P39*I39)+(Q39*J39)+(R39*K39)+(S39*L39)+(T39*M39)),3)</f>
        <v>8</v>
      </c>
      <c r="V39" s="55">
        <f>IF(U39&gt;=8,8,U39)</f>
        <v>8</v>
      </c>
      <c r="W39" s="57">
        <v>9901200000</v>
      </c>
      <c r="X39" s="57">
        <v>7355419000</v>
      </c>
      <c r="Y39" s="72">
        <v>17523143000</v>
      </c>
      <c r="Z39" s="57">
        <v>78106522000</v>
      </c>
      <c r="AA39" s="735">
        <v>7702371000</v>
      </c>
      <c r="AB39" s="476">
        <f>(((((W39*I39)+(X39*J39)+(Y39*K39)+(Z39*L39)+(AA39*M39))/$L$2)))</f>
        <v>9.999815160041528E-2</v>
      </c>
      <c r="AC39" s="536">
        <f t="shared" ref="AC39" si="22">ROUND(11*AB39,3)</f>
        <v>1.1000000000000001</v>
      </c>
      <c r="AD39" s="488">
        <f t="shared" ref="AD39" si="23">IF(AC39&gt;=11,11,AC39)</f>
        <v>1.1000000000000001</v>
      </c>
      <c r="AE39" s="729">
        <f>IF(U40&gt;=94,4,IF(U40&gt;=91,3.9,IF(U40&gt;=88,3.8,IF(U40&gt;=85,3.7,3.6))))</f>
        <v>3.8</v>
      </c>
      <c r="AF39" s="59">
        <v>0.3</v>
      </c>
      <c r="AG39" s="730">
        <v>17</v>
      </c>
      <c r="AH39" s="60">
        <f>V39+AD39+AG39+AE39+AF39</f>
        <v>30.200000000000003</v>
      </c>
      <c r="AI39" s="55">
        <f>IF(AH39&gt;=40,40,AH39)</f>
        <v>30.200000000000003</v>
      </c>
      <c r="AJ39" s="61"/>
      <c r="AK39" s="62"/>
      <c r="AL39" s="63"/>
      <c r="AM39" s="64">
        <f>100%+AL39</f>
        <v>1</v>
      </c>
      <c r="AN39" s="65">
        <f>ROUNDUP((($E$2*AM39-$AN$4)*AJ39+$AN$4),-3)</f>
        <v>0</v>
      </c>
      <c r="AO39" s="66"/>
    </row>
    <row r="40" spans="1:41" s="22" customFormat="1" ht="26.25" customHeight="1" x14ac:dyDescent="0.15">
      <c r="A40" s="177"/>
      <c r="B40" s="241"/>
      <c r="C40" s="843"/>
      <c r="D40" s="844"/>
      <c r="E40" s="844"/>
      <c r="F40" s="844"/>
      <c r="G40" s="903"/>
      <c r="H40" s="47"/>
      <c r="I40" s="172"/>
      <c r="J40" s="217"/>
      <c r="K40" s="217"/>
      <c r="L40" s="217"/>
      <c r="M40" s="217"/>
      <c r="N40" s="50"/>
      <c r="O40" s="51"/>
      <c r="P40" s="234">
        <v>88</v>
      </c>
      <c r="Q40" s="54">
        <v>88</v>
      </c>
      <c r="R40" s="54"/>
      <c r="S40" s="54"/>
      <c r="T40" s="54"/>
      <c r="U40" s="496">
        <f>(I39*P40)+(J39*Q40)+(K39*R40)+(L39*S40)</f>
        <v>88</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75" customHeight="1" x14ac:dyDescent="0.15">
      <c r="A41" s="43"/>
      <c r="B41" s="256"/>
      <c r="C41" s="46"/>
      <c r="D41" s="67" t="s">
        <v>2102</v>
      </c>
      <c r="E41" s="67" t="s">
        <v>2365</v>
      </c>
      <c r="F41" s="711" t="s">
        <v>2399</v>
      </c>
      <c r="G41" s="46"/>
      <c r="H41" s="175"/>
      <c r="I41" s="48">
        <v>0.5</v>
      </c>
      <c r="J41" s="49">
        <v>0.4</v>
      </c>
      <c r="K41" s="49">
        <v>0.1</v>
      </c>
      <c r="L41" s="49"/>
      <c r="M41" s="49"/>
      <c r="N41" s="50">
        <f>SUM(I41:M41)</f>
        <v>1</v>
      </c>
      <c r="O41" s="51"/>
      <c r="P41" s="52">
        <v>8</v>
      </c>
      <c r="Q41" s="53">
        <v>8</v>
      </c>
      <c r="R41" s="53">
        <v>8</v>
      </c>
      <c r="S41" s="53"/>
      <c r="T41" s="53"/>
      <c r="U41" s="54">
        <f>ROUND(((P41*I41)+(Q41*J41)+(R41*K41)+(S41*L41)+(T41*M41)),3)</f>
        <v>8</v>
      </c>
      <c r="V41" s="55">
        <f>IF(U41&gt;=8,8,U41)</f>
        <v>8</v>
      </c>
      <c r="W41" s="57"/>
      <c r="X41" s="57">
        <v>24085920000</v>
      </c>
      <c r="Y41" s="57">
        <v>3530749000</v>
      </c>
      <c r="Z41" s="57">
        <v>27594070000</v>
      </c>
      <c r="AA41" s="57"/>
      <c r="AB41" s="476">
        <f>(((((W41*I41)+(X41*J41)+(Y41*K41)+(Z41*L41)+(AA41*M41))/$L$2)))</f>
        <v>0.10930009063833654</v>
      </c>
      <c r="AC41" s="536">
        <f t="shared" ref="AC41" si="24">ROUND(11*AB41,3)</f>
        <v>1.202</v>
      </c>
      <c r="AD41" s="488">
        <f t="shared" ref="AD41" si="25">IF(AC41&gt;=11,11,AC41)</f>
        <v>1.202</v>
      </c>
      <c r="AE41" s="729">
        <f>IF(U42&gt;=94,4,IF(U42&gt;=91,3.9,IF(U42&gt;=88,3.8,IF(U42&gt;=85,3.7,3.6))))</f>
        <v>3.8</v>
      </c>
      <c r="AF41" s="59">
        <v>0.3</v>
      </c>
      <c r="AG41" s="730">
        <v>17</v>
      </c>
      <c r="AH41" s="60">
        <f>V41+AD41+AG41+AE41+AF41</f>
        <v>30.302</v>
      </c>
      <c r="AI41" s="55">
        <f>IF(AH41&gt;=40,40,AH41)</f>
        <v>30.302</v>
      </c>
      <c r="AJ41" s="61"/>
      <c r="AK41" s="62"/>
      <c r="AL41" s="63"/>
      <c r="AM41" s="64"/>
      <c r="AN41" s="65"/>
      <c r="AO41" s="66"/>
    </row>
    <row r="42" spans="1:41" s="22" customFormat="1" ht="26.25" customHeight="1" x14ac:dyDescent="0.15">
      <c r="A42" s="177"/>
      <c r="B42" s="241"/>
      <c r="C42" s="843"/>
      <c r="D42" s="844"/>
      <c r="E42" s="844"/>
      <c r="F42" s="844"/>
      <c r="G42" s="903"/>
      <c r="H42" s="47"/>
      <c r="I42" s="172"/>
      <c r="J42" s="217"/>
      <c r="K42" s="217"/>
      <c r="L42" s="217"/>
      <c r="M42" s="217"/>
      <c r="N42" s="50"/>
      <c r="O42" s="51"/>
      <c r="P42" s="234">
        <v>88</v>
      </c>
      <c r="Q42" s="54">
        <v>88</v>
      </c>
      <c r="R42" s="53">
        <v>88</v>
      </c>
      <c r="S42" s="54"/>
      <c r="T42" s="54"/>
      <c r="U42" s="496">
        <f>(I41*P42)+(J41*Q42)+(K41*R42)+(L41*S42)</f>
        <v>88</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c r="B43" s="256"/>
      <c r="C43" s="67" t="s">
        <v>2371</v>
      </c>
      <c r="D43" s="67" t="s">
        <v>2398</v>
      </c>
      <c r="E43" s="71" t="s">
        <v>2395</v>
      </c>
      <c r="F43" s="67" t="s">
        <v>2396</v>
      </c>
      <c r="G43" s="46"/>
      <c r="H43" s="175"/>
      <c r="I43" s="48">
        <v>0.6</v>
      </c>
      <c r="J43" s="49">
        <v>0.3</v>
      </c>
      <c r="K43" s="49">
        <v>0.1</v>
      </c>
      <c r="L43" s="49"/>
      <c r="M43" s="49"/>
      <c r="N43" s="50">
        <f>SUM(I43:M43)</f>
        <v>0.99999999999999989</v>
      </c>
      <c r="O43" s="51"/>
      <c r="P43" s="52">
        <v>8</v>
      </c>
      <c r="Q43" s="53">
        <v>8</v>
      </c>
      <c r="R43" s="53">
        <v>8</v>
      </c>
      <c r="S43" s="53"/>
      <c r="T43" s="53"/>
      <c r="U43" s="54">
        <f>ROUND(((P43*I43)+(Q43*J43)+(R43*K43)+(S43*L43)+(T43*M43)),3)</f>
        <v>8</v>
      </c>
      <c r="V43" s="55">
        <f>IF(U43&gt;=8,8,U43)</f>
        <v>8</v>
      </c>
      <c r="W43" s="57">
        <v>7692652000</v>
      </c>
      <c r="X43" s="57">
        <v>7882757000</v>
      </c>
      <c r="Y43" s="57">
        <v>19470985000</v>
      </c>
      <c r="Z43" s="57">
        <v>17327573000</v>
      </c>
      <c r="AA43" s="57"/>
      <c r="AB43" s="476">
        <f>(((((W43*I43)+(X43*J43)+(Y43*K43)+(Z43*L43)+(AA43*M43))/$L$2)))</f>
        <v>9.7700523065345601E-2</v>
      </c>
      <c r="AC43" s="536">
        <f t="shared" ref="AC43" si="26">ROUND(11*AB43,3)</f>
        <v>1.075</v>
      </c>
      <c r="AD43" s="488">
        <f t="shared" ref="AD43" si="27">IF(AC43&gt;=11,11,AC43)</f>
        <v>1.075</v>
      </c>
      <c r="AE43" s="729">
        <f>IF(U44&gt;=94,4,IF(U44&gt;=91,3.9,IF(U44&gt;=88,3.8,IF(U44&gt;=85,3.7,3.6))))</f>
        <v>3.8</v>
      </c>
      <c r="AF43" s="59">
        <v>0.3</v>
      </c>
      <c r="AG43" s="730">
        <v>17</v>
      </c>
      <c r="AH43" s="60">
        <f>V43+AD43+AG43+AE43+AF43</f>
        <v>30.175000000000001</v>
      </c>
      <c r="AI43" s="55">
        <f>IF(AH43&gt;=40,40,AH43)</f>
        <v>30.175000000000001</v>
      </c>
      <c r="AJ43" s="61"/>
      <c r="AK43" s="62"/>
      <c r="AL43" s="63"/>
      <c r="AM43" s="64">
        <f>100%+AL43</f>
        <v>1</v>
      </c>
      <c r="AN43" s="65">
        <f>ROUNDUP((($E$2*AM43-$AN$4)*AJ43+$AN$4),-3)</f>
        <v>0</v>
      </c>
      <c r="AO43" s="66"/>
    </row>
    <row r="44" spans="1:41" s="22" customFormat="1" ht="26.25" customHeight="1" x14ac:dyDescent="0.15">
      <c r="A44" s="177"/>
      <c r="B44" s="241"/>
      <c r="C44" s="843"/>
      <c r="D44" s="844"/>
      <c r="E44" s="844"/>
      <c r="F44" s="844"/>
      <c r="G44" s="903"/>
      <c r="H44" s="47"/>
      <c r="I44" s="172"/>
      <c r="J44" s="217"/>
      <c r="K44" s="217"/>
      <c r="L44" s="217"/>
      <c r="M44" s="217"/>
      <c r="N44" s="50"/>
      <c r="O44" s="51"/>
      <c r="P44" s="53">
        <v>88</v>
      </c>
      <c r="Q44" s="53">
        <v>88</v>
      </c>
      <c r="R44" s="53">
        <v>88</v>
      </c>
      <c r="S44" s="54"/>
      <c r="T44" s="54"/>
      <c r="U44" s="496">
        <f>(I43*P44)+(J43*Q44)+(K43*R44)+(L43*S44)</f>
        <v>87.999999999999986</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48.75" customHeight="1" x14ac:dyDescent="0.15">
      <c r="A45" s="43"/>
      <c r="B45" s="256"/>
      <c r="C45" s="45"/>
      <c r="D45" s="45"/>
      <c r="E45" s="80"/>
      <c r="F45" s="45"/>
      <c r="G45" s="46"/>
      <c r="H45" s="175"/>
      <c r="I45" s="48">
        <v>0.6</v>
      </c>
      <c r="J45" s="49">
        <v>0.4</v>
      </c>
      <c r="K45" s="49"/>
      <c r="L45" s="217"/>
      <c r="M45" s="49"/>
      <c r="N45" s="50">
        <f>SUM(I45:M45)</f>
        <v>1</v>
      </c>
      <c r="O45" s="51"/>
      <c r="P45" s="52">
        <v>8</v>
      </c>
      <c r="Q45" s="53">
        <v>8</v>
      </c>
      <c r="R45" s="53"/>
      <c r="S45" s="53"/>
      <c r="T45" s="53"/>
      <c r="U45" s="54">
        <f>ROUND(((P45*I45)+(Q45*J45)+(R45*K45)+(S45*L45)+(T45*M45)),3)</f>
        <v>8</v>
      </c>
      <c r="V45" s="55">
        <f>IF(U45&gt;=8,8,U45)</f>
        <v>8</v>
      </c>
      <c r="W45" s="57"/>
      <c r="X45" s="57"/>
      <c r="Y45" s="57"/>
      <c r="Z45" s="57"/>
      <c r="AA45" s="57"/>
      <c r="AB45" s="476">
        <f>(((((W45*I45)+(X45*J45)+(Y45*K45)+(Z45*L45)+(AA45*M45))/$L$2)))</f>
        <v>0</v>
      </c>
      <c r="AC45" s="536">
        <f t="shared" ref="AC45" si="28">ROUND(11*AB45,3)</f>
        <v>0</v>
      </c>
      <c r="AD45" s="488">
        <f t="shared" ref="AD45" si="29">IF(AC45&gt;=11,11,AC45)</f>
        <v>0</v>
      </c>
      <c r="AE45" s="729">
        <f>IF(U46&gt;=94,4,IF(U46&gt;=91,3.9,IF(U46&gt;=88,3.8,IF(U46&gt;=85,3.7,3.6))))</f>
        <v>3.8</v>
      </c>
      <c r="AF45" s="59">
        <v>0.3</v>
      </c>
      <c r="AG45" s="730">
        <v>17</v>
      </c>
      <c r="AH45" s="60">
        <f>V45+AD45+AG45+AE45+AF45</f>
        <v>29.1</v>
      </c>
      <c r="AI45" s="55">
        <f>IF(AH45&gt;=40,40,AH45)</f>
        <v>29.1</v>
      </c>
      <c r="AJ45" s="61"/>
      <c r="AK45" s="62"/>
      <c r="AL45" s="63"/>
      <c r="AM45" s="64">
        <f>100%+AL45</f>
        <v>1</v>
      </c>
      <c r="AN45" s="65">
        <f>ROUNDUP((($E$2*AM45-$AN$4)*AJ45+$AN$4),-3)</f>
        <v>0</v>
      </c>
      <c r="AO45" s="66"/>
    </row>
    <row r="46" spans="1:41" s="22" customFormat="1" ht="26.25" customHeight="1" x14ac:dyDescent="0.15">
      <c r="A46" s="177"/>
      <c r="B46" s="241"/>
      <c r="C46" s="843"/>
      <c r="D46" s="844"/>
      <c r="E46" s="844"/>
      <c r="F46" s="844"/>
      <c r="G46" s="903"/>
      <c r="H46" s="47"/>
      <c r="I46" s="172"/>
      <c r="J46" s="217"/>
      <c r="K46" s="217"/>
      <c r="L46" s="217"/>
      <c r="M46" s="217"/>
      <c r="N46" s="50"/>
      <c r="O46" s="51"/>
      <c r="P46" s="234">
        <v>88</v>
      </c>
      <c r="Q46" s="53">
        <v>88</v>
      </c>
      <c r="R46" s="53"/>
      <c r="S46" s="54"/>
      <c r="T46" s="54"/>
      <c r="U46" s="496">
        <f>(I45*P46)+(J45*Q46)+(K45*R46)+(L45*S46)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48.75" customHeight="1" x14ac:dyDescent="0.15">
      <c r="A47" s="43"/>
      <c r="B47" s="256"/>
      <c r="C47" s="80"/>
      <c r="D47" s="45"/>
      <c r="E47" s="80"/>
      <c r="F47" s="45"/>
      <c r="G47" s="46"/>
      <c r="H47" s="169"/>
      <c r="I47" s="48">
        <v>0.6</v>
      </c>
      <c r="J47" s="49">
        <v>0.4</v>
      </c>
      <c r="K47" s="49"/>
      <c r="L47" s="49"/>
      <c r="M47" s="49"/>
      <c r="N47" s="50">
        <f>SUM(I47:M47)</f>
        <v>1</v>
      </c>
      <c r="O47" s="51"/>
      <c r="P47" s="52">
        <v>8</v>
      </c>
      <c r="Q47" s="53">
        <v>8</v>
      </c>
      <c r="R47" s="53"/>
      <c r="S47" s="53"/>
      <c r="T47" s="53"/>
      <c r="U47" s="54">
        <f>ROUND(((P47*I47)+(Q47*J47)+(R47*K47)+(S47*L47)+(T47*M47)),3)</f>
        <v>8</v>
      </c>
      <c r="V47" s="55">
        <f>IF(U47&gt;=8,8,U47)</f>
        <v>8</v>
      </c>
      <c r="W47" s="57"/>
      <c r="X47" s="57"/>
      <c r="Y47" s="57"/>
      <c r="Z47" s="57"/>
      <c r="AA47" s="57"/>
      <c r="AB47" s="476">
        <f>(((((W47*I47)+(X47*J47)+(Y47*K47)+(Z47*L47)+(AA47*M47))/$L$2)))</f>
        <v>0</v>
      </c>
      <c r="AC47" s="536">
        <f t="shared" ref="AC47" si="30">ROUND(11*AB47,3)</f>
        <v>0</v>
      </c>
      <c r="AD47" s="488">
        <f t="shared" ref="AD47" si="31">IF(AC47&gt;=11,11,AC47)</f>
        <v>0</v>
      </c>
      <c r="AE47" s="729">
        <f>IF(U48&gt;=94,4,IF(U48&gt;=91,3.9,IF(U48&gt;=88,3.8,IF(U48&gt;=85,3.7,3.6))))</f>
        <v>3.8</v>
      </c>
      <c r="AF47" s="59">
        <v>0.3</v>
      </c>
      <c r="AG47" s="730">
        <v>17</v>
      </c>
      <c r="AH47" s="60">
        <f>V47+AD47+AG47+AE47+AF47</f>
        <v>29.1</v>
      </c>
      <c r="AI47" s="55">
        <f>IF(AH47&gt;=40,40,AH47)</f>
        <v>29.1</v>
      </c>
      <c r="AJ47" s="61"/>
      <c r="AK47" s="62"/>
      <c r="AL47" s="63"/>
      <c r="AM47" s="64">
        <f>100%+AL47</f>
        <v>1</v>
      </c>
      <c r="AN47" s="65">
        <f>ROUNDUP((($E$2*AM47-$AN$4)*AJ47+$AN$4),-3)</f>
        <v>0</v>
      </c>
      <c r="AO47" s="66"/>
    </row>
    <row r="48" spans="1:41" s="22" customFormat="1" ht="26.25" customHeight="1" x14ac:dyDescent="0.15">
      <c r="A48" s="177"/>
      <c r="B48" s="241"/>
      <c r="C48" s="843"/>
      <c r="D48" s="844"/>
      <c r="E48" s="844"/>
      <c r="F48" s="844"/>
      <c r="G48" s="903"/>
      <c r="H48" s="47"/>
      <c r="I48" s="172"/>
      <c r="J48" s="217"/>
      <c r="K48" s="217"/>
      <c r="L48" s="217"/>
      <c r="M48" s="217"/>
      <c r="N48" s="50"/>
      <c r="O48" s="51"/>
      <c r="P48" s="234">
        <v>88</v>
      </c>
      <c r="Q48" s="53">
        <v>88</v>
      </c>
      <c r="R48" s="53"/>
      <c r="S48" s="54"/>
      <c r="T48" s="54"/>
      <c r="U48" s="496">
        <f>(I47*P48)+(J47*Q48)+(K47*R48)+(L47*S48)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0.25" customHeight="1" x14ac:dyDescent="0.15">
      <c r="A49" s="43"/>
      <c r="B49" s="256"/>
      <c r="C49" s="706"/>
      <c r="D49" s="45"/>
      <c r="E49" s="45"/>
      <c r="F49" s="45"/>
      <c r="G49" s="46"/>
      <c r="H49" s="47"/>
      <c r="I49" s="48">
        <v>0.6</v>
      </c>
      <c r="J49" s="49">
        <v>0.4</v>
      </c>
      <c r="K49" s="49"/>
      <c r="L49" s="49"/>
      <c r="M49" s="49"/>
      <c r="N49" s="50">
        <f>SUM(I49:M49)</f>
        <v>1</v>
      </c>
      <c r="O49" s="51"/>
      <c r="P49" s="52">
        <v>8</v>
      </c>
      <c r="Q49" s="53">
        <v>8</v>
      </c>
      <c r="R49" s="53"/>
      <c r="S49" s="53"/>
      <c r="T49" s="53"/>
      <c r="U49" s="54">
        <f>ROUND(((P49*I49)+(Q49*J49)+(R49*K49)+(S49*L49)+(T49*M49)),3)</f>
        <v>8</v>
      </c>
      <c r="V49" s="55">
        <f>IF(U49&gt;=8,8,U49)</f>
        <v>8</v>
      </c>
      <c r="W49" s="57"/>
      <c r="X49" s="57"/>
      <c r="Y49" s="57"/>
      <c r="Z49" s="57"/>
      <c r="AA49" s="57"/>
      <c r="AB49" s="476">
        <f>(((((W49*I49)+(X49*J49)+(Y49*K49)+(Z49*L49)+(AA49*M49))/$L$2)))</f>
        <v>0</v>
      </c>
      <c r="AC49" s="536">
        <f t="shared" ref="AC49" si="32">ROUND(11*AB49,3)</f>
        <v>0</v>
      </c>
      <c r="AD49" s="488">
        <f t="shared" ref="AD49" si="33">IF(AC49&gt;=11,11,AC49)</f>
        <v>0</v>
      </c>
      <c r="AE49" s="729">
        <f>IF(U50&gt;=94,4,IF(U50&gt;=91,3.9,IF(U50&gt;=88,3.8,IF(U50&gt;=85,3.7,3.6))))</f>
        <v>3.8</v>
      </c>
      <c r="AF49" s="59">
        <v>0.3</v>
      </c>
      <c r="AG49" s="730">
        <v>17</v>
      </c>
      <c r="AH49" s="60">
        <f>V49+AD49+AG49+AE49+AF49</f>
        <v>29.1</v>
      </c>
      <c r="AI49" s="55">
        <f>IF(AH49&gt;=40,40,AH49)</f>
        <v>29.1</v>
      </c>
      <c r="AJ49" s="61"/>
      <c r="AK49" s="62"/>
      <c r="AL49" s="63"/>
      <c r="AM49" s="64">
        <f>100%+AL49</f>
        <v>1</v>
      </c>
      <c r="AN49" s="65">
        <f>ROUNDUP((($E$2*AM49-$AN$4)*AJ49+$AN$4),-3)</f>
        <v>0</v>
      </c>
      <c r="AO49" s="66"/>
    </row>
    <row r="50" spans="1:41" s="22" customFormat="1" ht="26.25" customHeight="1" x14ac:dyDescent="0.15">
      <c r="A50" s="177"/>
      <c r="B50" s="241"/>
      <c r="C50" s="843"/>
      <c r="D50" s="844"/>
      <c r="E50" s="844"/>
      <c r="F50" s="844"/>
      <c r="G50" s="903"/>
      <c r="H50" s="47"/>
      <c r="I50" s="172"/>
      <c r="J50" s="217"/>
      <c r="K50" s="217"/>
      <c r="L50" s="217"/>
      <c r="M50" s="217"/>
      <c r="N50" s="50"/>
      <c r="O50" s="51"/>
      <c r="P50" s="234">
        <v>88</v>
      </c>
      <c r="Q50" s="54">
        <v>88</v>
      </c>
      <c r="R50" s="54"/>
      <c r="S50" s="54"/>
      <c r="T50" s="54"/>
      <c r="U50" s="496">
        <f>(I49*P50)+(J49*Q50)+(K49*R50)+(L49*S50)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56.25" customHeight="1" x14ac:dyDescent="0.15">
      <c r="A51" s="43"/>
      <c r="B51" s="256"/>
      <c r="C51" s="80"/>
      <c r="D51" s="117"/>
      <c r="E51" s="45"/>
      <c r="F51" s="45"/>
      <c r="G51" s="542"/>
      <c r="H51" s="47"/>
      <c r="I51" s="48">
        <v>0.51</v>
      </c>
      <c r="J51" s="49">
        <v>0.49</v>
      </c>
      <c r="K51" s="49"/>
      <c r="L51" s="49"/>
      <c r="M51" s="49"/>
      <c r="N51" s="50">
        <f>SUM(I51:M51)</f>
        <v>1</v>
      </c>
      <c r="O51" s="51"/>
      <c r="P51" s="52">
        <v>8</v>
      </c>
      <c r="Q51" s="53">
        <v>8</v>
      </c>
      <c r="R51" s="53"/>
      <c r="S51" s="53"/>
      <c r="T51" s="53"/>
      <c r="U51" s="54">
        <f>ROUND(((P51*I51)+(Q51*J51)+(R51*K51)+(S51*L51)+(T51*M51)),3)</f>
        <v>8</v>
      </c>
      <c r="V51" s="55">
        <f>IF(U51&gt;=8,8,U51)</f>
        <v>8</v>
      </c>
      <c r="W51" s="57"/>
      <c r="X51" s="57"/>
      <c r="Y51" s="57"/>
      <c r="Z51" s="57"/>
      <c r="AA51" s="57"/>
      <c r="AB51" s="476">
        <f>(((((W51*I51)+(X51*J51)+(Y51*K51)+(Z51*L51)+(AA51*M51))/$L$2)))</f>
        <v>0</v>
      </c>
      <c r="AC51" s="536">
        <f t="shared" ref="AC51" si="34">ROUND(11*AB51,3)</f>
        <v>0</v>
      </c>
      <c r="AD51" s="488">
        <f t="shared" ref="AD51" si="35">IF(AC51&gt;=11,11,AC51)</f>
        <v>0</v>
      </c>
      <c r="AE51" s="729">
        <f>IF(U52&gt;=94,4,IF(U52&gt;=91,3.9,IF(U52&gt;=88,3.8,IF(U52&gt;=85,3.7,3.6))))</f>
        <v>3.8</v>
      </c>
      <c r="AF51" s="59">
        <v>0.3</v>
      </c>
      <c r="AG51" s="730">
        <v>17</v>
      </c>
      <c r="AH51" s="60">
        <f>V51+AD51+AG51+AE51+AF51</f>
        <v>29.1</v>
      </c>
      <c r="AI51" s="55">
        <f>IF(AH51&gt;=40,40,AH51)</f>
        <v>29.1</v>
      </c>
      <c r="AJ51" s="61"/>
      <c r="AK51" s="62"/>
      <c r="AL51" s="63"/>
      <c r="AM51" s="64">
        <f>100%+AL51</f>
        <v>1</v>
      </c>
      <c r="AN51" s="65">
        <f>ROUNDUP((($E$2*AM51-$AN$4)*AJ51+$AN$4),-3)</f>
        <v>0</v>
      </c>
      <c r="AO51" s="66"/>
    </row>
    <row r="52" spans="1:41" s="22" customFormat="1" ht="26.25" customHeight="1" x14ac:dyDescent="0.15">
      <c r="A52" s="177"/>
      <c r="B52" s="241"/>
      <c r="C52" s="843"/>
      <c r="D52" s="844"/>
      <c r="E52" s="844"/>
      <c r="F52" s="844"/>
      <c r="G52" s="903"/>
      <c r="H52" s="47"/>
      <c r="I52" s="172"/>
      <c r="J52" s="217"/>
      <c r="K52" s="217"/>
      <c r="L52" s="217"/>
      <c r="M52" s="217"/>
      <c r="N52" s="50"/>
      <c r="O52" s="51"/>
      <c r="P52" s="234">
        <v>88</v>
      </c>
      <c r="Q52" s="54">
        <v>88</v>
      </c>
      <c r="R52" s="54"/>
      <c r="S52" s="54"/>
      <c r="T52" s="54"/>
      <c r="U52" s="496">
        <f>(I51*P52)+(J51*Q52)+(K51*R52)+(L51*S52)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54" customHeight="1" x14ac:dyDescent="0.15">
      <c r="A53" s="43"/>
      <c r="B53" s="256"/>
      <c r="C53" s="45"/>
      <c r="D53" s="45"/>
      <c r="E53" s="80"/>
      <c r="F53" s="45"/>
      <c r="G53" s="46"/>
      <c r="H53" s="47"/>
      <c r="I53" s="49">
        <v>0.51</v>
      </c>
      <c r="J53" s="48">
        <v>0.49</v>
      </c>
      <c r="K53" s="49"/>
      <c r="L53" s="49"/>
      <c r="M53" s="49"/>
      <c r="N53" s="50">
        <f>SUM(I53:M53)</f>
        <v>1</v>
      </c>
      <c r="O53" s="51"/>
      <c r="P53" s="52">
        <v>8</v>
      </c>
      <c r="Q53" s="53">
        <v>8</v>
      </c>
      <c r="R53" s="53"/>
      <c r="S53" s="53"/>
      <c r="T53" s="53"/>
      <c r="U53" s="54">
        <f>ROUND(((P53*I53)+(Q53*J53)+(R53*K53)+(S53*L53)+(T53*M53)),3)</f>
        <v>8</v>
      </c>
      <c r="V53" s="55">
        <f>IF(U53&gt;=8,8,U53)</f>
        <v>8</v>
      </c>
      <c r="W53" s="57"/>
      <c r="X53" s="57"/>
      <c r="Y53" s="57"/>
      <c r="Z53" s="57"/>
      <c r="AA53" s="57"/>
      <c r="AB53" s="476">
        <f>(((((W53*I53)+(X53*J53)+(Y53*K53)+(Z53*L53)+(AA53*M53))/$L$2)))</f>
        <v>0</v>
      </c>
      <c r="AC53" s="536">
        <f t="shared" ref="AC53" si="36">ROUND(11*AB53,3)</f>
        <v>0</v>
      </c>
      <c r="AD53" s="488">
        <f t="shared" ref="AD53" si="37">IF(AC53&gt;=11,11,AC53)</f>
        <v>0</v>
      </c>
      <c r="AE53" s="729">
        <f>IF(U54&gt;=94,4,IF(U54&gt;=91,3.9,IF(U54&gt;=88,3.8,IF(U54&gt;=85,3.7,3.6))))</f>
        <v>3.8</v>
      </c>
      <c r="AF53" s="59">
        <v>0.3</v>
      </c>
      <c r="AG53" s="730">
        <v>17</v>
      </c>
      <c r="AH53" s="60">
        <f>V53+AD53+AG53+AE53+AF53</f>
        <v>29.1</v>
      </c>
      <c r="AI53" s="55">
        <f>IF(AH53&gt;=40,40,AH53)</f>
        <v>29.1</v>
      </c>
      <c r="AJ53" s="61"/>
      <c r="AK53" s="62"/>
      <c r="AL53" s="63"/>
      <c r="AM53" s="64">
        <f>100%+AL53</f>
        <v>1</v>
      </c>
      <c r="AN53" s="65">
        <f>ROUNDUP((($E$2*AM53-$AN$4)*AJ53+$AN$4),-3)</f>
        <v>0</v>
      </c>
      <c r="AO53" s="66"/>
    </row>
    <row r="54" spans="1:41" s="22" customFormat="1" ht="26.25" customHeight="1" x14ac:dyDescent="0.15">
      <c r="A54" s="177"/>
      <c r="B54" s="241"/>
      <c r="C54" s="843"/>
      <c r="D54" s="844"/>
      <c r="E54" s="844"/>
      <c r="F54" s="844"/>
      <c r="G54" s="903"/>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55.5" customHeight="1" x14ac:dyDescent="0.15">
      <c r="A55" s="43"/>
      <c r="B55" s="256"/>
      <c r="C55" s="80"/>
      <c r="D55" s="45"/>
      <c r="E55" s="80"/>
      <c r="F55" s="45"/>
      <c r="G55" s="46"/>
      <c r="H55" s="175"/>
      <c r="I55" s="48">
        <v>0.51</v>
      </c>
      <c r="J55" s="49">
        <v>0.49</v>
      </c>
      <c r="K55" s="49"/>
      <c r="L55" s="49"/>
      <c r="M55" s="49"/>
      <c r="N55" s="50">
        <f>SUM(I55:M55)</f>
        <v>1</v>
      </c>
      <c r="O55" s="51"/>
      <c r="P55" s="52">
        <v>8</v>
      </c>
      <c r="Q55" s="53">
        <v>8</v>
      </c>
      <c r="R55" s="53"/>
      <c r="S55" s="53"/>
      <c r="T55" s="53"/>
      <c r="U55" s="54">
        <f>ROUND(((P55*I55)+(Q55*J55)+(R55*K55)+(S55*L55)+(T55*M55)),3)</f>
        <v>8</v>
      </c>
      <c r="V55" s="55">
        <f>IF(U55&gt;=8,8,U55)</f>
        <v>8</v>
      </c>
      <c r="W55" s="57"/>
      <c r="X55" s="57"/>
      <c r="Y55" s="57"/>
      <c r="Z55" s="57"/>
      <c r="AA55" s="57"/>
      <c r="AB55" s="476">
        <f>(((((W55*I55)+(X55*J55)+(Y55*K55)+(Z55*L55)+(AA55*M55))/$L$2)))</f>
        <v>0</v>
      </c>
      <c r="AC55" s="536">
        <f t="shared" ref="AC55" si="38">ROUND(11*AB55,3)</f>
        <v>0</v>
      </c>
      <c r="AD55" s="488">
        <f t="shared" ref="AD55" si="39">IF(AC55&gt;=11,11,AC55)</f>
        <v>0</v>
      </c>
      <c r="AE55" s="729">
        <f>IF(U56&gt;=94,4,IF(U56&gt;=91,3.9,IF(U56&gt;=88,3.8,IF(U56&gt;=85,3.7,3.6))))</f>
        <v>3.8</v>
      </c>
      <c r="AF55" s="59">
        <v>0.3</v>
      </c>
      <c r="AG55" s="730">
        <v>17</v>
      </c>
      <c r="AH55" s="60">
        <f>V55+AD55+AG55+AE55+AF55</f>
        <v>29.1</v>
      </c>
      <c r="AI55" s="55">
        <f>IF(AH55&gt;=40,40,AH55)</f>
        <v>29.1</v>
      </c>
      <c r="AJ55" s="61"/>
      <c r="AK55" s="62"/>
      <c r="AL55" s="63"/>
      <c r="AM55" s="64">
        <f>100%+AL55</f>
        <v>1</v>
      </c>
      <c r="AN55" s="65">
        <f>ROUNDUP((($E$2*AM55-$AN$4)*AJ55+$AN$4),-3)</f>
        <v>0</v>
      </c>
      <c r="AO55" s="66"/>
    </row>
    <row r="56" spans="1:41" s="22" customFormat="1" ht="26.25" customHeight="1" x14ac:dyDescent="0.15">
      <c r="A56" s="177"/>
      <c r="B56" s="241"/>
      <c r="C56" s="843"/>
      <c r="D56" s="844"/>
      <c r="E56" s="844"/>
      <c r="F56" s="844"/>
      <c r="G56" s="903"/>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48.75" customHeight="1" x14ac:dyDescent="0.15">
      <c r="A57" s="43"/>
      <c r="B57" s="256"/>
      <c r="C57" s="706"/>
      <c r="D57" s="45"/>
      <c r="E57" s="45"/>
      <c r="F57" s="45"/>
      <c r="G57" s="46"/>
      <c r="H57" s="175"/>
      <c r="I57" s="48">
        <v>0.6</v>
      </c>
      <c r="J57" s="49">
        <v>0.4</v>
      </c>
      <c r="K57" s="49"/>
      <c r="L57" s="49"/>
      <c r="M57" s="49"/>
      <c r="N57" s="50">
        <f>SUM(I57:M57)</f>
        <v>1</v>
      </c>
      <c r="O57" s="51"/>
      <c r="P57" s="52">
        <v>8</v>
      </c>
      <c r="Q57" s="53">
        <v>8</v>
      </c>
      <c r="R57" s="53"/>
      <c r="S57" s="53"/>
      <c r="T57" s="53"/>
      <c r="U57" s="54">
        <f>ROUND(((P57*I57)+(Q57*J57)+(R57*K57)+(S57*L57)+(T57*M57)),3)</f>
        <v>8</v>
      </c>
      <c r="V57" s="55">
        <f>IF(U57&gt;=8,8,U57)</f>
        <v>8</v>
      </c>
      <c r="W57" s="57"/>
      <c r="X57" s="57"/>
      <c r="Y57" s="57"/>
      <c r="Z57" s="57"/>
      <c r="AA57" s="57"/>
      <c r="AB57" s="476">
        <f>(((((W57*I57)+(X57*J57)+(Y57*K57)+(Z57*L57)+(AA57*M57))/$L$2)))</f>
        <v>0</v>
      </c>
      <c r="AC57" s="536">
        <f t="shared" ref="AC57" si="40">ROUND(11*AB57,3)</f>
        <v>0</v>
      </c>
      <c r="AD57" s="488">
        <f t="shared" ref="AD57" si="41">IF(AC57&gt;=11,11,AC57)</f>
        <v>0</v>
      </c>
      <c r="AE57" s="729">
        <f>IF(U58&gt;=94,4,IF(U58&gt;=91,3.9,IF(U58&gt;=88,3.8,IF(U58&gt;=85,3.7,3.6))))</f>
        <v>3.8</v>
      </c>
      <c r="AF57" s="59">
        <v>0.3</v>
      </c>
      <c r="AG57" s="730">
        <v>17</v>
      </c>
      <c r="AH57" s="60">
        <f>V57+AD57+AG57+AE57+AF57</f>
        <v>29.1</v>
      </c>
      <c r="AI57" s="55">
        <f>IF(AH57&gt;=40,40,AH57)</f>
        <v>29.1</v>
      </c>
      <c r="AJ57" s="61"/>
      <c r="AK57" s="62"/>
      <c r="AL57" s="63"/>
      <c r="AM57" s="64">
        <f>100%+AL57</f>
        <v>1</v>
      </c>
      <c r="AN57" s="65">
        <f>ROUNDUP((($E$2*AM57-$AN$4)*AJ57+$AN$4),-3)</f>
        <v>0</v>
      </c>
      <c r="AO57" s="66"/>
    </row>
    <row r="58" spans="1:41" s="22" customFormat="1" ht="26.25" customHeight="1" x14ac:dyDescent="0.15">
      <c r="A58" s="177"/>
      <c r="B58" s="241"/>
      <c r="C58" s="843"/>
      <c r="D58" s="844"/>
      <c r="E58" s="844"/>
      <c r="F58" s="844"/>
      <c r="G58" s="903"/>
      <c r="H58" s="47"/>
      <c r="I58" s="172"/>
      <c r="J58" s="217"/>
      <c r="K58" s="217"/>
      <c r="L58" s="217"/>
      <c r="M58" s="217"/>
      <c r="N58" s="50"/>
      <c r="O58" s="51"/>
      <c r="P58" s="234">
        <v>88</v>
      </c>
      <c r="Q58" s="234">
        <v>88</v>
      </c>
      <c r="R58" s="234"/>
      <c r="S58" s="54"/>
      <c r="T58" s="54"/>
      <c r="U58" s="496">
        <f>(I57*P58)+(J57*Q58)+(K57*R58)+(L57*S58)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0.25" customHeight="1" x14ac:dyDescent="0.15">
      <c r="A59" s="43"/>
      <c r="B59" s="256"/>
      <c r="C59" s="80"/>
      <c r="D59" s="117"/>
      <c r="E59" s="45"/>
      <c r="F59" s="45"/>
      <c r="G59" s="542"/>
      <c r="H59" s="47"/>
      <c r="I59" s="48">
        <v>0.6</v>
      </c>
      <c r="J59" s="49">
        <v>0.4</v>
      </c>
      <c r="K59" s="49"/>
      <c r="L59" s="49"/>
      <c r="M59" s="49"/>
      <c r="N59" s="50">
        <f>SUM(I59:M59)</f>
        <v>1</v>
      </c>
      <c r="O59" s="51"/>
      <c r="P59" s="52">
        <v>8</v>
      </c>
      <c r="Q59" s="53">
        <v>8</v>
      </c>
      <c r="R59" s="53"/>
      <c r="S59" s="53"/>
      <c r="T59" s="53"/>
      <c r="U59" s="54">
        <f>ROUND(((P59*I59)+(Q59*J59)+(R59*K59)+(S59*L59)+(T59*M59)),2)</f>
        <v>8</v>
      </c>
      <c r="V59" s="55">
        <f>IF(U59&gt;=8,8,U59)</f>
        <v>8</v>
      </c>
      <c r="W59" s="57"/>
      <c r="X59" s="57"/>
      <c r="Y59" s="57"/>
      <c r="Z59" s="57"/>
      <c r="AA59" s="57"/>
      <c r="AB59" s="476">
        <f>(((((W59*I59)+(X59*J59)+(Y59*K59)+(Z59*L59)+(AA59*M59))/$L$2)))</f>
        <v>0</v>
      </c>
      <c r="AC59" s="536">
        <f t="shared" ref="AC59" si="42">ROUND(11*AB59,3)</f>
        <v>0</v>
      </c>
      <c r="AD59" s="488">
        <f t="shared" ref="AD59" si="43">IF(AC59&gt;=11,11,AC59)</f>
        <v>0</v>
      </c>
      <c r="AE59" s="729">
        <f>IF(U60&gt;=94,4,IF(U60&gt;=91,3.9,IF(U60&gt;=88,3.8,IF(U60&gt;=85,3.7,3.6))))</f>
        <v>3.8</v>
      </c>
      <c r="AF59" s="59">
        <v>0.3</v>
      </c>
      <c r="AG59" s="730">
        <v>17</v>
      </c>
      <c r="AH59" s="60">
        <f>V59+AD59+AG59+AE59+AF59</f>
        <v>29.1</v>
      </c>
      <c r="AI59" s="55">
        <f>IF(AH59&gt;=40,40,AH59)</f>
        <v>29.1</v>
      </c>
      <c r="AJ59" s="61"/>
      <c r="AK59" s="62"/>
      <c r="AL59" s="63"/>
      <c r="AM59" s="64"/>
      <c r="AN59" s="65"/>
      <c r="AO59" s="66"/>
    </row>
    <row r="60" spans="1:41" s="22" customFormat="1" ht="26.25" customHeight="1" x14ac:dyDescent="0.15">
      <c r="A60" s="177"/>
      <c r="B60" s="241"/>
      <c r="C60" s="843"/>
      <c r="D60" s="844"/>
      <c r="E60" s="844"/>
      <c r="F60" s="844"/>
      <c r="G60" s="903"/>
      <c r="H60" s="47"/>
      <c r="I60" s="172"/>
      <c r="J60" s="217"/>
      <c r="K60" s="217"/>
      <c r="L60" s="217"/>
      <c r="M60" s="217"/>
      <c r="N60" s="50"/>
      <c r="O60" s="51"/>
      <c r="P60" s="54">
        <v>88</v>
      </c>
      <c r="Q60" s="54">
        <v>88</v>
      </c>
      <c r="R60" s="54"/>
      <c r="S60" s="54"/>
      <c r="T60" s="54"/>
      <c r="U60" s="496">
        <f>(I59*P60)+(J59*Q60)+(K59*R60)+(L59*S60)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54" customHeight="1" x14ac:dyDescent="0.15">
      <c r="A61" s="43"/>
      <c r="B61" s="256"/>
      <c r="C61" s="45"/>
      <c r="D61" s="45"/>
      <c r="E61" s="80"/>
      <c r="F61" s="45"/>
      <c r="G61" s="46"/>
      <c r="H61" s="47"/>
      <c r="I61" s="48">
        <v>0.6</v>
      </c>
      <c r="J61" s="49">
        <v>0.4</v>
      </c>
      <c r="K61" s="49"/>
      <c r="L61" s="49"/>
      <c r="M61" s="49"/>
      <c r="N61" s="50">
        <f>SUM(I61:M61)</f>
        <v>1</v>
      </c>
      <c r="O61" s="51"/>
      <c r="P61" s="52">
        <v>8</v>
      </c>
      <c r="Q61" s="53">
        <v>8</v>
      </c>
      <c r="R61" s="53"/>
      <c r="S61" s="53"/>
      <c r="T61" s="53"/>
      <c r="U61" s="54">
        <f>ROUND(((P61*I61)+(Q61*J61)+(R61*K61)+(S61*L61)+(T61*M61)),3)</f>
        <v>8</v>
      </c>
      <c r="V61" s="55">
        <f>IF(U61&gt;=8,8,U61)</f>
        <v>8</v>
      </c>
      <c r="W61" s="57"/>
      <c r="X61" s="57"/>
      <c r="Y61" s="57"/>
      <c r="Z61" s="57"/>
      <c r="AA61" s="57"/>
      <c r="AB61" s="476">
        <f>(((((W61*I61)+(X61*J61)+(Y61*K61)+(Z61*L61)+(AA61*M61))/$L$2)))</f>
        <v>0</v>
      </c>
      <c r="AC61" s="536">
        <f t="shared" ref="AC61" si="44">ROUND(11*AB61,3)</f>
        <v>0</v>
      </c>
      <c r="AD61" s="488">
        <f t="shared" ref="AD61" si="45">IF(AC61&gt;=11,11,AC61)</f>
        <v>0</v>
      </c>
      <c r="AE61" s="729">
        <f>IF(U62&gt;=94,4,IF(U62&gt;=91,3.9,IF(U62&gt;=88,3.8,IF(U62&gt;=85,3.7,3.6))))</f>
        <v>3.8</v>
      </c>
      <c r="AF61" s="59">
        <v>0.3</v>
      </c>
      <c r="AG61" s="730">
        <v>17</v>
      </c>
      <c r="AH61" s="60">
        <f>V61+AD61+AG61+AE61+AF61</f>
        <v>29.1</v>
      </c>
      <c r="AI61" s="55">
        <f>IF(AH61&gt;=40,40,AH61)</f>
        <v>29.1</v>
      </c>
      <c r="AJ61" s="61"/>
      <c r="AK61" s="62"/>
      <c r="AL61" s="63"/>
      <c r="AM61" s="64">
        <f>100%+AL61</f>
        <v>1</v>
      </c>
      <c r="AN61" s="65">
        <f>ROUNDUP((($E$2*AM61-$AN$4)*AJ61+$AN$4),-3)</f>
        <v>0</v>
      </c>
      <c r="AO61" s="66"/>
    </row>
    <row r="62" spans="1:41" s="22" customFormat="1" ht="26.25" customHeight="1" x14ac:dyDescent="0.15">
      <c r="A62" s="177"/>
      <c r="B62" s="241"/>
      <c r="C62" s="843"/>
      <c r="D62" s="844"/>
      <c r="E62" s="844"/>
      <c r="F62" s="844"/>
      <c r="G62" s="903"/>
      <c r="H62" s="47"/>
      <c r="I62" s="172"/>
      <c r="J62" s="217"/>
      <c r="K62" s="217"/>
      <c r="L62" s="217"/>
      <c r="M62" s="217"/>
      <c r="N62" s="50"/>
      <c r="O62" s="51"/>
      <c r="P62" s="234">
        <v>88</v>
      </c>
      <c r="Q62" s="54">
        <v>88</v>
      </c>
      <c r="R62" s="54"/>
      <c r="S62" s="54"/>
      <c r="T62" s="54"/>
      <c r="U62" s="496">
        <f>(I61*P62)+(J61*Q62)+(K61*R62)+(L61*S62)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80"/>
      <c r="D63" s="45"/>
      <c r="E63" s="80"/>
      <c r="F63" s="45"/>
      <c r="G63" s="46"/>
      <c r="H63" s="47"/>
      <c r="I63" s="48">
        <v>0.5</v>
      </c>
      <c r="J63" s="49">
        <v>0.5</v>
      </c>
      <c r="K63" s="49"/>
      <c r="L63" s="49"/>
      <c r="M63" s="49"/>
      <c r="N63" s="50">
        <f>SUM(I63:M63)</f>
        <v>1</v>
      </c>
      <c r="O63" s="51"/>
      <c r="P63" s="52">
        <v>8</v>
      </c>
      <c r="Q63" s="53">
        <v>8</v>
      </c>
      <c r="R63" s="53"/>
      <c r="S63" s="53"/>
      <c r="T63" s="53"/>
      <c r="U63" s="54">
        <f>ROUND(((P63*I63)+(Q63*J63)+(R63*K63)+(S63*L63)+(T63*M63)),3)</f>
        <v>8</v>
      </c>
      <c r="V63" s="55">
        <f>IF(U63&gt;=8,8,U63)</f>
        <v>8</v>
      </c>
      <c r="W63" s="57"/>
      <c r="X63" s="57"/>
      <c r="Y63" s="57"/>
      <c r="Z63" s="57"/>
      <c r="AA63" s="57"/>
      <c r="AB63" s="476">
        <f>(((((W63*I63)+(X63*J63)+(Y63*K63)+(Z63*L63)+(AA63*M63))/$L$2)))</f>
        <v>0</v>
      </c>
      <c r="AC63" s="536">
        <f t="shared" ref="AC63" si="46">ROUND(11*AB63,3)</f>
        <v>0</v>
      </c>
      <c r="AD63" s="488">
        <f t="shared" ref="AD63" si="47">IF(AC63&gt;=11,11,AC63)</f>
        <v>0</v>
      </c>
      <c r="AE63" s="729">
        <f>IF(U64&gt;=94,4,IF(U64&gt;=91,3.9,IF(U64&gt;=88,3.8,IF(U64&gt;=85,3.7,3.6))))</f>
        <v>3.8</v>
      </c>
      <c r="AF63" s="59">
        <v>0.3</v>
      </c>
      <c r="AG63" s="730">
        <v>17</v>
      </c>
      <c r="AH63" s="60">
        <f>V63+AD63+AG63+AE63+AF63</f>
        <v>29.1</v>
      </c>
      <c r="AI63" s="55">
        <f>IF(AH63&gt;=40,40,AH63)</f>
        <v>29.1</v>
      </c>
      <c r="AJ63" s="61"/>
      <c r="AK63" s="62"/>
      <c r="AL63" s="63"/>
      <c r="AM63" s="64">
        <f>100%+AL63</f>
        <v>1</v>
      </c>
      <c r="AN63" s="65">
        <f>ROUNDUP((($E$2*AM63-$AN$4)*AJ63+$AN$4),-3)</f>
        <v>0</v>
      </c>
      <c r="AO63" s="66"/>
    </row>
    <row r="64" spans="1:41" s="22" customFormat="1" ht="26.25" customHeight="1" x14ac:dyDescent="0.15">
      <c r="A64" s="177"/>
      <c r="B64" s="241"/>
      <c r="C64" s="843"/>
      <c r="D64" s="844"/>
      <c r="E64" s="844"/>
      <c r="F64" s="844"/>
      <c r="G64" s="903"/>
      <c r="H64" s="47"/>
      <c r="I64" s="172"/>
      <c r="J64" s="217"/>
      <c r="K64" s="217"/>
      <c r="L64" s="217"/>
      <c r="M64" s="217"/>
      <c r="N64" s="50"/>
      <c r="O64" s="51"/>
      <c r="P64" s="234">
        <v>88</v>
      </c>
      <c r="Q64" s="54">
        <v>88</v>
      </c>
      <c r="R64" s="54"/>
      <c r="S64" s="54"/>
      <c r="T64" s="54"/>
      <c r="U64" s="496">
        <f>(I63*P64)+(J63*Q64)+(K63*R64)+(L63*S64)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706"/>
      <c r="D65" s="45"/>
      <c r="E65" s="45"/>
      <c r="F65" s="45"/>
      <c r="G65" s="46"/>
      <c r="H65" s="47"/>
      <c r="I65" s="48">
        <v>0.6</v>
      </c>
      <c r="J65" s="49">
        <v>0.4</v>
      </c>
      <c r="K65" s="49"/>
      <c r="L65" s="49"/>
      <c r="M65" s="49"/>
      <c r="N65" s="527">
        <f>SUM(I65:M65)</f>
        <v>1</v>
      </c>
      <c r="O65" s="51"/>
      <c r="P65" s="52">
        <v>8</v>
      </c>
      <c r="Q65" s="53">
        <v>8</v>
      </c>
      <c r="R65" s="53"/>
      <c r="S65" s="53"/>
      <c r="T65" s="53"/>
      <c r="U65" s="54">
        <f>ROUND(((P65*I65)+(Q65*J65)+(R65*K65)+(S65*L65)+(T65*M65)),3)</f>
        <v>8</v>
      </c>
      <c r="V65" s="55">
        <f>IF(U65&gt;=8,8,U65)</f>
        <v>8</v>
      </c>
      <c r="W65" s="57"/>
      <c r="X65" s="57"/>
      <c r="Y65" s="57"/>
      <c r="Z65" s="57"/>
      <c r="AA65" s="57"/>
      <c r="AB65" s="476">
        <f>(((((W65*I65)+(X65*J65)+(Y65*K65)+(Z65*L65)+(AA65*M65))/$L$2)))</f>
        <v>0</v>
      </c>
      <c r="AC65" s="536">
        <f t="shared" ref="AC65" si="48">ROUND(11*AB65,3)</f>
        <v>0</v>
      </c>
      <c r="AD65" s="488">
        <f t="shared" ref="AD65" si="49">IF(AC65&gt;=11,11,AC65)</f>
        <v>0</v>
      </c>
      <c r="AE65" s="729">
        <f>IF(U66&gt;=94,4,IF(U66&gt;=91,3.9,IF(U66&gt;=88,3.8,IF(U66&gt;=85,3.7,3.6))))</f>
        <v>3.8</v>
      </c>
      <c r="AF65" s="59">
        <v>0.3</v>
      </c>
      <c r="AG65" s="730">
        <v>17</v>
      </c>
      <c r="AH65" s="60">
        <f>V65+AD65+AG65+AE65+AF65</f>
        <v>29.1</v>
      </c>
      <c r="AI65" s="55">
        <f>IF(AH65&gt;=40,40,AH65)</f>
        <v>29.1</v>
      </c>
      <c r="AJ65" s="61"/>
      <c r="AK65" s="62"/>
      <c r="AL65" s="63"/>
      <c r="AM65" s="64">
        <f>100%+AL65</f>
        <v>1</v>
      </c>
      <c r="AN65" s="65">
        <f>ROUNDUP((($E$2*AM65-$AN$4)*AJ65+$AN$4),-3)</f>
        <v>0</v>
      </c>
      <c r="AO65" s="66"/>
    </row>
    <row r="66" spans="1:41" s="22" customFormat="1" ht="26.25" customHeight="1" x14ac:dyDescent="0.15">
      <c r="A66" s="177"/>
      <c r="B66" s="241"/>
      <c r="C66" s="843"/>
      <c r="D66" s="844"/>
      <c r="E66" s="844"/>
      <c r="F66" s="844"/>
      <c r="G66" s="903"/>
      <c r="H66" s="47"/>
      <c r="I66" s="172"/>
      <c r="J66" s="217"/>
      <c r="K66" s="217"/>
      <c r="L66" s="217"/>
      <c r="M66" s="217"/>
      <c r="N66" s="50"/>
      <c r="O66" s="51"/>
      <c r="P66" s="234">
        <v>88</v>
      </c>
      <c r="Q66" s="54">
        <v>88</v>
      </c>
      <c r="R66" s="54"/>
      <c r="S66" s="54"/>
      <c r="T66" s="54"/>
      <c r="U66" s="496">
        <f>(I65*P66)+(J65*Q66)+(K65*R66)+(L65*S66)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48.75" customHeight="1" x14ac:dyDescent="0.15">
      <c r="A67" s="43"/>
      <c r="B67" s="256"/>
      <c r="C67" s="80"/>
      <c r="D67" s="117"/>
      <c r="E67" s="45"/>
      <c r="F67" s="45"/>
      <c r="G67" s="542"/>
      <c r="H67" s="47"/>
      <c r="I67" s="48">
        <v>0.6</v>
      </c>
      <c r="J67" s="49">
        <v>0.4</v>
      </c>
      <c r="K67" s="49"/>
      <c r="L67" s="49"/>
      <c r="M67" s="49"/>
      <c r="N67" s="50">
        <f>SUM(I67:M67)</f>
        <v>1</v>
      </c>
      <c r="O67" s="51"/>
      <c r="P67" s="53">
        <v>8</v>
      </c>
      <c r="Q67" s="53">
        <v>8</v>
      </c>
      <c r="R67" s="53"/>
      <c r="S67" s="53"/>
      <c r="T67" s="53"/>
      <c r="U67" s="54">
        <f>ROUND(((P67*I67)+(Q67*J67)+(R67*K67)+(S67*L67)+(T67*M67)),3)</f>
        <v>8</v>
      </c>
      <c r="V67" s="55">
        <f>IF(U67&gt;=8,8,U67)</f>
        <v>8</v>
      </c>
      <c r="W67" s="57"/>
      <c r="X67" s="57"/>
      <c r="Y67" s="57"/>
      <c r="Z67" s="57"/>
      <c r="AA67" s="57"/>
      <c r="AB67" s="476">
        <f>(((((W67*I67)+(X67*J67)+(Y67*K67)+(Z67*L67)+(AA67*M67))/$L$2)))</f>
        <v>0</v>
      </c>
      <c r="AC67" s="536">
        <f t="shared" ref="AC67" si="50">ROUND(11*AB67,3)</f>
        <v>0</v>
      </c>
      <c r="AD67" s="488">
        <f t="shared" ref="AD67" si="51">IF(AC67&gt;=11,11,AC67)</f>
        <v>0</v>
      </c>
      <c r="AE67" s="729">
        <f>IF(U68&gt;=94,4,IF(U68&gt;=91,3.9,IF(U68&gt;=88,3.8,IF(U68&gt;=85,3.7,3.6))))</f>
        <v>3.8</v>
      </c>
      <c r="AF67" s="59">
        <v>0.3</v>
      </c>
      <c r="AG67" s="730">
        <v>17</v>
      </c>
      <c r="AH67" s="60">
        <f>V67+AD67+AG67+AE67+AF67</f>
        <v>29.1</v>
      </c>
      <c r="AI67" s="55">
        <f>IF(AH67&gt;=40,40,AH67)</f>
        <v>29.1</v>
      </c>
      <c r="AJ67" s="61"/>
      <c r="AK67" s="62"/>
      <c r="AL67" s="63"/>
      <c r="AM67" s="64">
        <f>100%+AL67</f>
        <v>1</v>
      </c>
      <c r="AN67" s="65">
        <f>ROUNDUP((($E$2*AM67-$AN$4)*AJ67+$AN$4),-3)</f>
        <v>0</v>
      </c>
      <c r="AO67" s="66"/>
    </row>
    <row r="68" spans="1:41" s="22" customFormat="1" ht="26.25" customHeight="1" x14ac:dyDescent="0.15">
      <c r="A68" s="177"/>
      <c r="B68" s="241"/>
      <c r="C68" s="843"/>
      <c r="D68" s="844"/>
      <c r="E68" s="844"/>
      <c r="F68" s="844"/>
      <c r="G68" s="903"/>
      <c r="H68" s="47"/>
      <c r="I68" s="172"/>
      <c r="J68" s="217"/>
      <c r="K68" s="217"/>
      <c r="L68" s="217"/>
      <c r="M68" s="217"/>
      <c r="N68" s="50"/>
      <c r="O68" s="51"/>
      <c r="P68" s="234">
        <v>88</v>
      </c>
      <c r="Q68" s="54">
        <v>88</v>
      </c>
      <c r="R68" s="54"/>
      <c r="S68" s="54"/>
      <c r="T68" s="54"/>
      <c r="U68" s="496">
        <f>(I67*P68)+(J67*Q68)+(K67*R68)+(L67*S68)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51.75" customHeight="1" x14ac:dyDescent="0.15">
      <c r="A69" s="43"/>
      <c r="B69" s="256"/>
      <c r="C69" s="45"/>
      <c r="D69" s="45"/>
      <c r="E69" s="80"/>
      <c r="F69" s="45"/>
      <c r="G69" s="46"/>
      <c r="H69" s="47"/>
      <c r="I69" s="48">
        <v>0.65</v>
      </c>
      <c r="J69" s="49">
        <v>0.35</v>
      </c>
      <c r="K69" s="49"/>
      <c r="L69" s="49"/>
      <c r="M69" s="49"/>
      <c r="N69" s="50">
        <f>SUM(I69:M69)</f>
        <v>1</v>
      </c>
      <c r="O69" s="51"/>
      <c r="P69" s="52">
        <v>8</v>
      </c>
      <c r="Q69" s="53">
        <v>8</v>
      </c>
      <c r="R69" s="53"/>
      <c r="S69" s="53"/>
      <c r="T69" s="53"/>
      <c r="U69" s="54">
        <f>ROUND(((P69*I69)+(Q69*J69)+(R69*K69)+(S69*L69)+(T69*M69)),3)</f>
        <v>8</v>
      </c>
      <c r="V69" s="55">
        <f>IF(U69&gt;=8,8,U69)</f>
        <v>8</v>
      </c>
      <c r="W69" s="57"/>
      <c r="X69" s="57"/>
      <c r="Y69" s="57"/>
      <c r="Z69" s="57"/>
      <c r="AA69" s="57"/>
      <c r="AB69" s="476">
        <f>(((((W69*I69)+(X69*J69)+(Y69*K69)+(Z69*L69)+(AA69*M69))/$L$2)))</f>
        <v>0</v>
      </c>
      <c r="AC69" s="536">
        <f t="shared" ref="AC69:AC83" si="52">ROUND(11*AB69,3)</f>
        <v>0</v>
      </c>
      <c r="AD69" s="488">
        <f t="shared" ref="AD69" si="53">IF(AC69&gt;=11,11,AC69)</f>
        <v>0</v>
      </c>
      <c r="AE69" s="729">
        <f>IF(U70&gt;=94,4,IF(U70&gt;=91,3.9,IF(U70&gt;=88,3.8,IF(U70&gt;=85,3.7,3.6))))</f>
        <v>3.8</v>
      </c>
      <c r="AF69" s="59">
        <v>0.2</v>
      </c>
      <c r="AG69" s="730">
        <v>17</v>
      </c>
      <c r="AH69" s="60">
        <f>V69+AD69+AG69+AE69+AF69</f>
        <v>29</v>
      </c>
      <c r="AI69" s="55">
        <f>IF(AH69&gt;=40,40,AH69)</f>
        <v>29</v>
      </c>
      <c r="AJ69" s="61"/>
      <c r="AK69" s="62"/>
      <c r="AL69" s="63"/>
      <c r="AM69" s="64">
        <f>100%+AL69</f>
        <v>1</v>
      </c>
      <c r="AN69" s="65">
        <f>ROUNDUP((($E$2*AM69-$AN$4)*AJ69+$AN$4),-3)</f>
        <v>0</v>
      </c>
      <c r="AO69" s="66"/>
    </row>
    <row r="70" spans="1:41" s="22" customFormat="1" ht="26.25" customHeight="1" x14ac:dyDescent="0.15">
      <c r="A70" s="177"/>
      <c r="B70" s="241"/>
      <c r="C70" s="843"/>
      <c r="D70" s="844"/>
      <c r="E70" s="844"/>
      <c r="F70" s="844"/>
      <c r="G70" s="903"/>
      <c r="H70" s="47"/>
      <c r="I70" s="172"/>
      <c r="J70" s="217"/>
      <c r="K70" s="217"/>
      <c r="L70" s="217"/>
      <c r="M70" s="217"/>
      <c r="N70" s="50"/>
      <c r="O70" s="51"/>
      <c r="P70" s="234">
        <v>88</v>
      </c>
      <c r="Q70" s="54">
        <v>88</v>
      </c>
      <c r="R70" s="54"/>
      <c r="S70" s="54"/>
      <c r="T70" s="54"/>
      <c r="U70" s="496">
        <f>(I69*P70)+(J69*Q70)+(K69*R70)+(L69*S70)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6.25" customHeight="1" x14ac:dyDescent="0.15">
      <c r="A71" s="43"/>
      <c r="B71" s="256"/>
      <c r="C71" s="80"/>
      <c r="D71" s="45"/>
      <c r="E71" s="80"/>
      <c r="F71" s="45"/>
      <c r="G71" s="46"/>
      <c r="H71" s="47"/>
      <c r="I71" s="48">
        <v>0.6</v>
      </c>
      <c r="J71" s="49">
        <v>0.4</v>
      </c>
      <c r="K71" s="49"/>
      <c r="L71" s="49"/>
      <c r="M71" s="49"/>
      <c r="N71" s="50">
        <f>SUM(I71:M71)</f>
        <v>1</v>
      </c>
      <c r="O71" s="51"/>
      <c r="P71" s="52">
        <v>8</v>
      </c>
      <c r="Q71" s="53">
        <v>8</v>
      </c>
      <c r="R71" s="53"/>
      <c r="S71" s="53"/>
      <c r="T71" s="53"/>
      <c r="U71" s="54">
        <f>ROUND(((P71*I71)+(Q71*J71)+(R71*K71)+(S71*L71)+(T71*M71)),3)</f>
        <v>8</v>
      </c>
      <c r="V71" s="55">
        <f>IF(U71&gt;=8,8,U71)</f>
        <v>8</v>
      </c>
      <c r="W71" s="57"/>
      <c r="X71" s="57"/>
      <c r="Y71" s="57"/>
      <c r="Z71" s="57"/>
      <c r="AA71" s="57"/>
      <c r="AB71" s="476">
        <f>(((((W71*I71)+(X71*J71)+(Y71*K71)+(Z71*L71)+(AA71*M71))/$L$2)))</f>
        <v>0</v>
      </c>
      <c r="AC71" s="536">
        <f t="shared" si="52"/>
        <v>0</v>
      </c>
      <c r="AD71" s="488">
        <f>IF(AC71&gt;=11,11,AC71)</f>
        <v>0</v>
      </c>
      <c r="AE71" s="729">
        <f>IF(U72&gt;=94,4,IF(U72&gt;=91,3.9,IF(U72&gt;=88,3.8,IF(U72&gt;=85,3.7,3.6))))</f>
        <v>3.8</v>
      </c>
      <c r="AF71" s="59">
        <v>0.2</v>
      </c>
      <c r="AG71" s="730">
        <v>17</v>
      </c>
      <c r="AH71" s="60">
        <f>V71+AD71+AG71+AE71+AF71</f>
        <v>29</v>
      </c>
      <c r="AI71" s="55">
        <f>IF(AH71&gt;=40,40,AH71)</f>
        <v>29</v>
      </c>
      <c r="AJ71" s="61"/>
      <c r="AK71" s="62"/>
      <c r="AL71" s="63"/>
      <c r="AM71" s="64">
        <f>100%+AL71</f>
        <v>1</v>
      </c>
      <c r="AN71" s="65">
        <f>ROUNDUP((($E$2*AM71-$AN$4)*AJ71+$AN$4),-3)</f>
        <v>0</v>
      </c>
      <c r="AO71" s="66"/>
    </row>
    <row r="72" spans="1:41" s="22" customFormat="1" ht="26.25" customHeight="1" x14ac:dyDescent="0.15">
      <c r="A72" s="177"/>
      <c r="B72" s="241"/>
      <c r="C72" s="843"/>
      <c r="D72" s="844"/>
      <c r="E72" s="844"/>
      <c r="F72" s="844"/>
      <c r="G72" s="903"/>
      <c r="H72" s="47"/>
      <c r="I72" s="172"/>
      <c r="J72" s="217"/>
      <c r="K72" s="217"/>
      <c r="L72" s="217"/>
      <c r="M72" s="217"/>
      <c r="N72" s="50"/>
      <c r="O72" s="51"/>
      <c r="P72" s="234">
        <v>88</v>
      </c>
      <c r="Q72" s="54">
        <v>88</v>
      </c>
      <c r="R72" s="53"/>
      <c r="S72" s="54"/>
      <c r="T72" s="54"/>
      <c r="U72" s="496">
        <f>(I71*P72)+(J71*Q72)+(K71*R72)+(L71*S72)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51.75" customHeight="1" x14ac:dyDescent="0.15">
      <c r="A73" s="43"/>
      <c r="B73" s="256"/>
      <c r="C73" s="706"/>
      <c r="D73" s="45"/>
      <c r="E73" s="45"/>
      <c r="F73" s="45"/>
      <c r="G73" s="46"/>
      <c r="H73" s="47"/>
      <c r="I73" s="48">
        <v>0.51</v>
      </c>
      <c r="J73" s="49">
        <v>0.49</v>
      </c>
      <c r="K73" s="49"/>
      <c r="L73" s="49"/>
      <c r="M73" s="49"/>
      <c r="N73" s="50">
        <f>SUM(I73:M73)</f>
        <v>1</v>
      </c>
      <c r="O73" s="51"/>
      <c r="P73" s="52">
        <v>8</v>
      </c>
      <c r="Q73" s="53">
        <v>8</v>
      </c>
      <c r="R73" s="53"/>
      <c r="S73" s="53"/>
      <c r="T73" s="53"/>
      <c r="U73" s="54">
        <f>ROUND(((P73*I73)+(Q73*J73)+(R73*K73)+(S73*L73)+(T73*M73)),3)</f>
        <v>8</v>
      </c>
      <c r="V73" s="55">
        <f>IF(U73&gt;=8,8,U73)</f>
        <v>8</v>
      </c>
      <c r="W73" s="57"/>
      <c r="X73" s="57"/>
      <c r="Y73" s="57"/>
      <c r="Z73" s="57"/>
      <c r="AA73" s="57"/>
      <c r="AB73" s="476">
        <f>(((((W73*I73)+(X73*J73)+(Y73*K73)+(Z73*L73)+(AA73*M73))/$L$2)))</f>
        <v>0</v>
      </c>
      <c r="AC73" s="536">
        <f t="shared" si="52"/>
        <v>0</v>
      </c>
      <c r="AD73" s="488">
        <f>IF(AC73&gt;=11,11,AC73)</f>
        <v>0</v>
      </c>
      <c r="AE73" s="729">
        <f>IF(U74&gt;=94,4,IF(U74&gt;=91,3.9,IF(U74&gt;=88,3.8,IF(U74&gt;=85,3.7,3.6))))</f>
        <v>3.8</v>
      </c>
      <c r="AF73" s="59">
        <v>0.3</v>
      </c>
      <c r="AG73" s="730">
        <v>17</v>
      </c>
      <c r="AH73" s="60">
        <f>V73+AD73+AG73+AE73+AF73</f>
        <v>29.1</v>
      </c>
      <c r="AI73" s="55">
        <f>IF(AH73&gt;=40,40,AH73)</f>
        <v>29.1</v>
      </c>
      <c r="AJ73" s="61"/>
      <c r="AK73" s="62"/>
      <c r="AL73" s="63"/>
      <c r="AM73" s="64">
        <f>100%+AL73</f>
        <v>1</v>
      </c>
      <c r="AN73" s="65">
        <f>ROUNDUP((($E$2*AM73-$AN$4)*AJ73+$AN$4),-3)</f>
        <v>0</v>
      </c>
      <c r="AO73" s="66"/>
    </row>
    <row r="74" spans="1:41" s="22" customFormat="1" ht="26.25" customHeight="1" x14ac:dyDescent="0.15">
      <c r="A74" s="177"/>
      <c r="B74" s="256"/>
      <c r="C74" s="843"/>
      <c r="D74" s="844"/>
      <c r="E74" s="844"/>
      <c r="F74" s="844"/>
      <c r="G74" s="903"/>
      <c r="H74" s="47"/>
      <c r="I74" s="172"/>
      <c r="J74" s="217"/>
      <c r="K74" s="217"/>
      <c r="L74" s="217"/>
      <c r="M74" s="217"/>
      <c r="N74" s="50"/>
      <c r="O74" s="51"/>
      <c r="P74" s="234">
        <v>88</v>
      </c>
      <c r="Q74" s="54">
        <v>88</v>
      </c>
      <c r="R74" s="54"/>
      <c r="S74" s="54"/>
      <c r="T74" s="54"/>
      <c r="U74" s="496">
        <f>(I73*P74)+(J73*Q74)+(K73*R74)+(L73*S74)</f>
        <v>88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80"/>
      <c r="D75" s="117"/>
      <c r="E75" s="45"/>
      <c r="F75" s="45"/>
      <c r="G75" s="542"/>
      <c r="H75" s="175"/>
      <c r="I75" s="48">
        <v>0.51</v>
      </c>
      <c r="J75" s="49">
        <v>0.49</v>
      </c>
      <c r="K75" s="217"/>
      <c r="L75" s="49"/>
      <c r="M75" s="49"/>
      <c r="N75" s="50">
        <f>SUM(I75:M75)</f>
        <v>1</v>
      </c>
      <c r="O75" s="51"/>
      <c r="P75" s="52">
        <v>8</v>
      </c>
      <c r="Q75" s="53">
        <v>8</v>
      </c>
      <c r="R75" s="53"/>
      <c r="S75" s="53"/>
      <c r="T75" s="53"/>
      <c r="U75" s="54">
        <f>ROUND(((P75*I75)+(Q75*J75)+(R75*K75)+(S75*L75)+(T75*M75)),3)</f>
        <v>8</v>
      </c>
      <c r="V75" s="55">
        <f>IF(U75&gt;=8,8,U75)</f>
        <v>8</v>
      </c>
      <c r="W75" s="57"/>
      <c r="X75" s="57"/>
      <c r="Y75" s="57"/>
      <c r="Z75" s="72"/>
      <c r="AA75" s="57"/>
      <c r="AB75" s="476">
        <f>(((((W75*I75)+(X75*J75)+(Y75*K75)+(Z75*L75)+(AA75*M75))/$L$2)))</f>
        <v>0</v>
      </c>
      <c r="AC75" s="536">
        <f t="shared" si="52"/>
        <v>0</v>
      </c>
      <c r="AD75" s="488">
        <f>IF(AC75&gt;=11,11,AC75)</f>
        <v>0</v>
      </c>
      <c r="AE75" s="729">
        <f>IF(U76&gt;=94,4,IF(U76&gt;=91,3.9,IF(U76&gt;=88,3.8,IF(U76&gt;=85,3.7,3.6))))</f>
        <v>3.8</v>
      </c>
      <c r="AF75" s="59">
        <v>0.3</v>
      </c>
      <c r="AG75" s="730">
        <v>17</v>
      </c>
      <c r="AH75" s="60">
        <f>V75+AD75+AG75+AE75+AF75</f>
        <v>29.1</v>
      </c>
      <c r="AI75" s="55">
        <f>IF(AH75&gt;=40,40,AH75)</f>
        <v>29.1</v>
      </c>
      <c r="AJ75" s="61"/>
      <c r="AK75" s="62"/>
      <c r="AL75" s="63"/>
      <c r="AM75" s="64"/>
      <c r="AN75" s="65"/>
      <c r="AO75" s="66"/>
    </row>
    <row r="76" spans="1:41" s="22" customFormat="1" ht="26.25" customHeight="1" x14ac:dyDescent="0.15">
      <c r="A76" s="177"/>
      <c r="B76" s="241"/>
      <c r="C76" s="843"/>
      <c r="D76" s="844"/>
      <c r="E76" s="844"/>
      <c r="F76" s="844"/>
      <c r="G76" s="903"/>
      <c r="H76" s="47"/>
      <c r="I76" s="172"/>
      <c r="J76" s="217"/>
      <c r="K76" s="217"/>
      <c r="L76" s="217"/>
      <c r="M76" s="217"/>
      <c r="N76" s="50"/>
      <c r="O76" s="51"/>
      <c r="P76" s="234">
        <v>88</v>
      </c>
      <c r="Q76" s="53">
        <v>88</v>
      </c>
      <c r="R76" s="53"/>
      <c r="S76" s="54"/>
      <c r="T76" s="54"/>
      <c r="U76" s="496">
        <f>(I75*P76)+(J75*Q76)+(K75*R76)+(L75*S76)</f>
        <v>88</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550"/>
      <c r="C77" s="45"/>
      <c r="D77" s="45"/>
      <c r="E77" s="80"/>
      <c r="F77" s="45"/>
      <c r="G77" s="46"/>
      <c r="H77" s="175"/>
      <c r="I77" s="48">
        <v>0.5</v>
      </c>
      <c r="J77" s="49">
        <v>0.3</v>
      </c>
      <c r="K77" s="49">
        <v>0.2</v>
      </c>
      <c r="L77" s="49"/>
      <c r="M77" s="49"/>
      <c r="N77" s="50">
        <f>SUM(I77:M77)</f>
        <v>1</v>
      </c>
      <c r="O77" s="51"/>
      <c r="P77" s="52">
        <v>8</v>
      </c>
      <c r="Q77" s="53">
        <v>8</v>
      </c>
      <c r="R77" s="53"/>
      <c r="S77" s="53"/>
      <c r="T77" s="53"/>
      <c r="U77" s="54">
        <f>ROUND(((P77*I77)+(Q77*J77)+(R77*K77)+(S77*L77)+(T77*M77)),3)</f>
        <v>6.4</v>
      </c>
      <c r="V77" s="55">
        <f>IF(U77&gt;=8,8,U77)</f>
        <v>6.4</v>
      </c>
      <c r="W77" s="57"/>
      <c r="X77" s="57"/>
      <c r="Y77" s="57"/>
      <c r="Z77" s="57"/>
      <c r="AA77" s="57"/>
      <c r="AB77" s="476">
        <f>(((((W77*I77)+(X77*J77)+(Y77*K77)+(Z77*L77)+(AA77*M77))/$L$2)))</f>
        <v>0</v>
      </c>
      <c r="AC77" s="536">
        <f t="shared" si="52"/>
        <v>0</v>
      </c>
      <c r="AD77" s="488">
        <f>IF(AC77&gt;=11,11,AC77)</f>
        <v>0</v>
      </c>
      <c r="AE77" s="729">
        <f>IF(U78&gt;=94,4,IF(U78&gt;=91,3.9,IF(U78&gt;=88,3.8,IF(U78&gt;=85,3.7,3.6))))</f>
        <v>3.6</v>
      </c>
      <c r="AF77" s="59">
        <v>0.3</v>
      </c>
      <c r="AG77" s="730">
        <v>17</v>
      </c>
      <c r="AH77" s="60">
        <f>V77+AD77+AG77+AE77+AF77</f>
        <v>27.3</v>
      </c>
      <c r="AI77" s="55">
        <f>IF(AH77&gt;=40,40,AH77)</f>
        <v>27.3</v>
      </c>
      <c r="AJ77" s="61"/>
      <c r="AK77" s="62"/>
      <c r="AL77" s="63"/>
      <c r="AM77" s="64">
        <f>100%+AL77</f>
        <v>1</v>
      </c>
      <c r="AN77" s="65">
        <f>ROUNDUP((($E$2*AM77-$AN$4)*AJ77+$AN$4),-3)</f>
        <v>0</v>
      </c>
      <c r="AO77" s="66"/>
    </row>
    <row r="78" spans="1:41" s="22" customFormat="1" ht="26.25" customHeight="1" x14ac:dyDescent="0.15">
      <c r="A78" s="177"/>
      <c r="B78" s="241"/>
      <c r="C78" s="843"/>
      <c r="D78" s="844"/>
      <c r="E78" s="844"/>
      <c r="F78" s="844"/>
      <c r="G78" s="903"/>
      <c r="H78" s="47"/>
      <c r="I78" s="172"/>
      <c r="J78" s="217"/>
      <c r="K78" s="217"/>
      <c r="L78" s="217"/>
      <c r="M78" s="217"/>
      <c r="N78" s="50"/>
      <c r="O78" s="51"/>
      <c r="P78" s="54">
        <v>88</v>
      </c>
      <c r="Q78" s="54">
        <v>88</v>
      </c>
      <c r="R78" s="54"/>
      <c r="S78" s="54"/>
      <c r="T78" s="54"/>
      <c r="U78" s="496">
        <f>(I77*P78)+(J77*Q78)+(K77*R78)+(L77*S78)</f>
        <v>70.400000000000006</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48.75" customHeight="1" x14ac:dyDescent="0.15">
      <c r="A79" s="43"/>
      <c r="B79" s="256"/>
      <c r="C79" s="80"/>
      <c r="D79" s="45"/>
      <c r="E79" s="80"/>
      <c r="F79" s="45"/>
      <c r="G79" s="46"/>
      <c r="H79" s="47"/>
      <c r="I79" s="48">
        <v>0.6</v>
      </c>
      <c r="J79" s="49">
        <v>0.4</v>
      </c>
      <c r="K79" s="49"/>
      <c r="L79" s="49"/>
      <c r="M79" s="49"/>
      <c r="N79" s="50">
        <f>SUM(I79:M79)</f>
        <v>1</v>
      </c>
      <c r="O79" s="51"/>
      <c r="P79" s="52">
        <v>8</v>
      </c>
      <c r="Q79" s="53">
        <v>8</v>
      </c>
      <c r="R79" s="53"/>
      <c r="S79" s="53"/>
      <c r="T79" s="53"/>
      <c r="U79" s="54">
        <f>ROUND(((P79*I79)+(Q79*J79)+(R79*K79)+(S79*L79)+(T79*M79)),3)</f>
        <v>8</v>
      </c>
      <c r="V79" s="55">
        <f>IF(U79&gt;=8,8,U79)</f>
        <v>8</v>
      </c>
      <c r="W79" s="57"/>
      <c r="X79" s="57"/>
      <c r="Y79" s="57"/>
      <c r="Z79" s="57"/>
      <c r="AA79" s="57"/>
      <c r="AB79" s="476">
        <f>(((((W79*I79)+(X79*J79)+(Y79*K79)+(Z79*L79)+(AA79*M79))/$L$2)))</f>
        <v>0</v>
      </c>
      <c r="AC79" s="536">
        <f t="shared" si="52"/>
        <v>0</v>
      </c>
      <c r="AD79" s="488">
        <f>IF(AC79&gt;=11,11,AC79)</f>
        <v>0</v>
      </c>
      <c r="AE79" s="729">
        <f>IF(U80&gt;=94,4,IF(U80&gt;=91,3.9,IF(U80&gt;=88,3.8,IF(U80&gt;=85,3.7,3.6))))</f>
        <v>3.8</v>
      </c>
      <c r="AF79" s="59">
        <v>0.3</v>
      </c>
      <c r="AG79" s="730">
        <v>17</v>
      </c>
      <c r="AH79" s="60">
        <f>V79+AD79+AG79+AE79+AF79</f>
        <v>29.1</v>
      </c>
      <c r="AI79" s="55">
        <f>IF(AH79&gt;=40,40,AH79)</f>
        <v>29.1</v>
      </c>
      <c r="AJ79" s="61"/>
      <c r="AK79" s="62"/>
      <c r="AL79" s="63"/>
      <c r="AM79" s="64">
        <f>100%+AL79</f>
        <v>1</v>
      </c>
      <c r="AN79" s="65">
        <f>ROUNDUP((($E$2*AM79-$AN$4)*AJ79+$AN$4),-3)</f>
        <v>0</v>
      </c>
      <c r="AO79" s="66"/>
    </row>
    <row r="80" spans="1:41" s="22" customFormat="1" ht="26.25" customHeight="1" x14ac:dyDescent="0.15">
      <c r="A80" s="177"/>
      <c r="B80" s="256"/>
      <c r="C80" s="843"/>
      <c r="D80" s="844"/>
      <c r="E80" s="844"/>
      <c r="F80" s="844"/>
      <c r="G80" s="903"/>
      <c r="H80" s="47"/>
      <c r="I80" s="172"/>
      <c r="J80" s="217"/>
      <c r="K80" s="217"/>
      <c r="L80" s="217"/>
      <c r="M80" s="217"/>
      <c r="N80" s="50"/>
      <c r="O80" s="51"/>
      <c r="P80" s="234">
        <v>88</v>
      </c>
      <c r="Q80" s="54">
        <v>88</v>
      </c>
      <c r="R80" s="54"/>
      <c r="S80" s="54"/>
      <c r="T80" s="54"/>
      <c r="U80" s="496">
        <f>(I79*P80)+(J79*Q80)+(K79*R80)+(L79*S80)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1.75" customHeight="1" x14ac:dyDescent="0.15">
      <c r="A81" s="43"/>
      <c r="B81" s="256"/>
      <c r="C81" s="706"/>
      <c r="D81" s="45"/>
      <c r="E81" s="45"/>
      <c r="F81" s="45"/>
      <c r="G81" s="46"/>
      <c r="H81" s="47"/>
      <c r="I81" s="48">
        <v>0.6</v>
      </c>
      <c r="J81" s="49">
        <v>0.4</v>
      </c>
      <c r="K81" s="49"/>
      <c r="L81" s="49"/>
      <c r="M81" s="49"/>
      <c r="N81" s="50">
        <f>SUM(I81:M81)</f>
        <v>1</v>
      </c>
      <c r="O81" s="51"/>
      <c r="P81" s="52">
        <v>8</v>
      </c>
      <c r="Q81" s="53">
        <v>8</v>
      </c>
      <c r="R81" s="53"/>
      <c r="S81" s="53"/>
      <c r="T81" s="53"/>
      <c r="U81" s="54">
        <f>ROUND(((P81*I81)+(Q81*J81)+(R81*K81)+(S81*L81)+(T81*M81)),3)</f>
        <v>8</v>
      </c>
      <c r="V81" s="55">
        <f>IF(U81&gt;=8,8,U81)</f>
        <v>8</v>
      </c>
      <c r="W81" s="57"/>
      <c r="X81" s="57"/>
      <c r="Y81" s="57"/>
      <c r="Z81" s="57"/>
      <c r="AA81" s="57"/>
      <c r="AB81" s="476">
        <f>(((((W81*I81)+(X81*J81)+(Y81*K81)+(Z81*L81)+(AA81*M81))/$L$2)))</f>
        <v>0</v>
      </c>
      <c r="AC81" s="536">
        <f t="shared" si="52"/>
        <v>0</v>
      </c>
      <c r="AD81" s="488">
        <f>IF(AC81&gt;=11,11,AC81)</f>
        <v>0</v>
      </c>
      <c r="AE81" s="729">
        <f>IF(U82&gt;=94,4,IF(U82&gt;=91,3.9,IF(U82&gt;=88,3.8,IF(U82&gt;=85,3.7,3.6))))</f>
        <v>3.8</v>
      </c>
      <c r="AF81" s="59">
        <v>0.3</v>
      </c>
      <c r="AG81" s="730">
        <v>17</v>
      </c>
      <c r="AH81" s="60">
        <f>V81+AD81+AG81+AE81+AF81</f>
        <v>29.1</v>
      </c>
      <c r="AI81" s="55">
        <f>IF(AH81&gt;=40,40,AH81)</f>
        <v>29.1</v>
      </c>
      <c r="AJ81" s="61"/>
      <c r="AK81" s="62"/>
      <c r="AL81" s="63"/>
      <c r="AM81" s="64">
        <f>100%+AL81</f>
        <v>1</v>
      </c>
      <c r="AN81" s="65">
        <f>ROUNDUP((($E$2*AM81-$AN$4)*AJ81+$AN$4),-3)</f>
        <v>0</v>
      </c>
      <c r="AO81" s="66"/>
    </row>
    <row r="82" spans="1:41" s="22" customFormat="1" ht="26.25" customHeight="1" x14ac:dyDescent="0.15">
      <c r="A82" s="177"/>
      <c r="B82" s="256"/>
      <c r="C82" s="843"/>
      <c r="D82" s="844"/>
      <c r="E82" s="844"/>
      <c r="F82" s="844"/>
      <c r="G82" s="903"/>
      <c r="H82" s="47"/>
      <c r="I82" s="172"/>
      <c r="J82" s="217"/>
      <c r="K82" s="217"/>
      <c r="L82" s="217"/>
      <c r="M82" s="217"/>
      <c r="N82" s="50"/>
      <c r="O82" s="51"/>
      <c r="P82" s="234">
        <v>88</v>
      </c>
      <c r="Q82" s="54">
        <v>88</v>
      </c>
      <c r="R82" s="54"/>
      <c r="S82" s="54"/>
      <c r="T82" s="54"/>
      <c r="U82" s="496">
        <f>(I81*P82)+(J81*Q82)+(K81*R82)+(L81*S82)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48.75" customHeight="1" x14ac:dyDescent="0.15">
      <c r="A83" s="43"/>
      <c r="B83" s="256"/>
      <c r="C83" s="706"/>
      <c r="D83" s="45"/>
      <c r="E83" s="45"/>
      <c r="F83" s="45"/>
      <c r="G83" s="46"/>
      <c r="H83" s="47"/>
      <c r="I83" s="48">
        <v>0.6</v>
      </c>
      <c r="J83" s="49">
        <v>0.4</v>
      </c>
      <c r="K83" s="49"/>
      <c r="L83" s="217"/>
      <c r="M83" s="49"/>
      <c r="N83" s="50">
        <f>SUM(I83:M83)</f>
        <v>1</v>
      </c>
      <c r="O83" s="51"/>
      <c r="P83" s="52">
        <v>8</v>
      </c>
      <c r="Q83" s="53">
        <v>8</v>
      </c>
      <c r="R83" s="53"/>
      <c r="S83" s="53"/>
      <c r="T83" s="53"/>
      <c r="U83" s="54">
        <f>ROUND(((P83*I83)+(Q83*J83)+(R83*K83)+(S83*L83)+(T83*M83)),3)</f>
        <v>8</v>
      </c>
      <c r="V83" s="55">
        <f>IF(U83&gt;=8,8,U83)</f>
        <v>8</v>
      </c>
      <c r="W83" s="57"/>
      <c r="X83" s="57"/>
      <c r="Y83" s="57"/>
      <c r="Z83" s="57"/>
      <c r="AA83" s="57"/>
      <c r="AB83" s="476">
        <f>(((((W83*I83)+(X83*J83)+(Y83*K83)+(Z83*L83)+(AA83*M83))/$L$2)))</f>
        <v>0</v>
      </c>
      <c r="AC83" s="536">
        <f t="shared" si="52"/>
        <v>0</v>
      </c>
      <c r="AD83" s="488">
        <f>IF(AC83&gt;=11,11,AC83)</f>
        <v>0</v>
      </c>
      <c r="AE83" s="729">
        <f>IF(U84&gt;=94,4,IF(U84&gt;=91,3.9,IF(U84&gt;=88,3.8,IF(U84&gt;=85,3.7,3.6))))</f>
        <v>3.8</v>
      </c>
      <c r="AF83" s="59">
        <v>0.3</v>
      </c>
      <c r="AG83" s="730">
        <v>17</v>
      </c>
      <c r="AH83" s="60">
        <f>V83+AD83+AG83+AE83+AF83</f>
        <v>29.1</v>
      </c>
      <c r="AI83" s="55">
        <f>IF(AH83&gt;=40,40,AH83)</f>
        <v>29.1</v>
      </c>
      <c r="AJ83" s="61"/>
      <c r="AK83" s="62"/>
      <c r="AL83" s="63"/>
      <c r="AM83" s="64">
        <f>100%+AL83</f>
        <v>1</v>
      </c>
      <c r="AN83" s="65">
        <f>ROUNDUP((($E$2*AM83-$AN$4)*AJ83+$AN$4),-3)</f>
        <v>0</v>
      </c>
      <c r="AO83" s="66"/>
    </row>
    <row r="84" spans="1:41" s="22" customFormat="1" ht="26.25" customHeight="1" x14ac:dyDescent="0.15">
      <c r="A84" s="177"/>
      <c r="B84" s="241"/>
      <c r="C84" s="843"/>
      <c r="D84" s="844"/>
      <c r="E84" s="844"/>
      <c r="F84" s="844"/>
      <c r="G84" s="903"/>
      <c r="H84" s="47"/>
      <c r="I84" s="172"/>
      <c r="J84" s="217"/>
      <c r="K84" s="217"/>
      <c r="L84" s="217"/>
      <c r="M84" s="217"/>
      <c r="N84" s="50"/>
      <c r="O84" s="51"/>
      <c r="P84" s="234">
        <v>88</v>
      </c>
      <c r="Q84" s="53">
        <v>88</v>
      </c>
      <c r="R84" s="53"/>
      <c r="S84" s="54"/>
      <c r="T84" s="54"/>
      <c r="U84" s="496">
        <f>(I83*P84)+(J83*Q84)+(K83*R84)+(L83*S84)</f>
        <v>88</v>
      </c>
      <c r="V84" s="55"/>
      <c r="W84" s="57"/>
      <c r="X84" s="57"/>
      <c r="Y84" s="57"/>
      <c r="Z84" s="57"/>
      <c r="AA84" s="57"/>
      <c r="AB84" s="476"/>
      <c r="AC84" s="536"/>
      <c r="AD84" s="478"/>
      <c r="AE84" s="729"/>
      <c r="AF84" s="59"/>
      <c r="AG84" s="263"/>
      <c r="AH84" s="60"/>
      <c r="AI84" s="55"/>
      <c r="AJ84" s="61"/>
      <c r="AK84" s="62"/>
      <c r="AL84" s="63"/>
      <c r="AM84" s="64"/>
      <c r="AN84" s="65"/>
      <c r="AO84" s="66"/>
    </row>
  </sheetData>
  <mergeCells count="70">
    <mergeCell ref="C84:G84"/>
    <mergeCell ref="C12:G12"/>
    <mergeCell ref="C72:G72"/>
    <mergeCell ref="C74:G74"/>
    <mergeCell ref="C76:G76"/>
    <mergeCell ref="C78:G78"/>
    <mergeCell ref="C80:G80"/>
    <mergeCell ref="C82:G82"/>
    <mergeCell ref="C60:G60"/>
    <mergeCell ref="C62:G62"/>
    <mergeCell ref="C64:G64"/>
    <mergeCell ref="C66:G66"/>
    <mergeCell ref="C68:G68"/>
    <mergeCell ref="C70:G70"/>
    <mergeCell ref="C48:G48"/>
    <mergeCell ref="C50:G50"/>
    <mergeCell ref="C56:G56"/>
    <mergeCell ref="C58:G58"/>
    <mergeCell ref="C40:G40"/>
    <mergeCell ref="C42:G42"/>
    <mergeCell ref="C44:G44"/>
    <mergeCell ref="C46:G46"/>
    <mergeCell ref="E29:G29"/>
    <mergeCell ref="C38:G38"/>
    <mergeCell ref="C52:G52"/>
    <mergeCell ref="C54:G54"/>
    <mergeCell ref="C14:G14"/>
    <mergeCell ref="C16:G16"/>
    <mergeCell ref="C18:G18"/>
    <mergeCell ref="C20:G20"/>
    <mergeCell ref="C22:G22"/>
    <mergeCell ref="C24:G24"/>
    <mergeCell ref="C26:G26"/>
    <mergeCell ref="C30:G30"/>
    <mergeCell ref="C34:G34"/>
    <mergeCell ref="C36:G36"/>
    <mergeCell ref="C28:G28"/>
    <mergeCell ref="C32:G32"/>
    <mergeCell ref="AO3:AO4"/>
    <mergeCell ref="C6:G6"/>
    <mergeCell ref="C8:G8"/>
    <mergeCell ref="C10:G10"/>
    <mergeCell ref="P3:T3"/>
    <mergeCell ref="U3:AH3"/>
    <mergeCell ref="AJ3:AJ4"/>
    <mergeCell ref="AK3:AK4"/>
    <mergeCell ref="AL3:AL4"/>
    <mergeCell ref="AM3:AM4"/>
    <mergeCell ref="O3:O4"/>
    <mergeCell ref="A3:A4"/>
    <mergeCell ref="B3:B4"/>
    <mergeCell ref="C3:H3"/>
    <mergeCell ref="I3:M3"/>
    <mergeCell ref="N3:N4"/>
    <mergeCell ref="AE1:AG1"/>
    <mergeCell ref="A2:C2"/>
    <mergeCell ref="E2:F2"/>
    <mergeCell ref="H2:J2"/>
    <mergeCell ref="L2:M2"/>
    <mergeCell ref="P2:T2"/>
    <mergeCell ref="X2:Y2"/>
    <mergeCell ref="Z2:AA2"/>
    <mergeCell ref="AC2:AD2"/>
    <mergeCell ref="AE2:AG2"/>
    <mergeCell ref="A1:C1"/>
    <mergeCell ref="E1:F1"/>
    <mergeCell ref="H1:J1"/>
    <mergeCell ref="L1:N1"/>
    <mergeCell ref="Z1:AA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7"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pageSetUpPr fitToPage="1"/>
  </sheetPr>
  <dimension ref="A1:AO84"/>
  <sheetViews>
    <sheetView showZeros="0" view="pageBreakPreview" zoomScale="85" zoomScaleNormal="80" zoomScaleSheetLayoutView="85" workbookViewId="0">
      <pane xSplit="20" ySplit="2" topLeftCell="U3" activePane="bottomRight" state="frozen"/>
      <selection activeCell="O13" sqref="O13"/>
      <selection pane="topRight" activeCell="O13" sqref="O13"/>
      <selection pane="bottomLeft" activeCell="O13" sqref="O13"/>
      <selection pane="bottomRight" activeCell="Q8" sqref="Q8"/>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888" t="s">
        <v>1912</v>
      </c>
      <c r="B1" s="888"/>
      <c r="C1" s="889"/>
      <c r="D1" s="3" t="s">
        <v>2314</v>
      </c>
      <c r="E1" s="809">
        <v>14226246000</v>
      </c>
      <c r="F1" s="810"/>
      <c r="G1" s="4" t="s">
        <v>2315</v>
      </c>
      <c r="H1" s="811">
        <v>14723529000</v>
      </c>
      <c r="I1" s="812"/>
      <c r="J1" s="813"/>
      <c r="K1" s="5" t="s">
        <v>2316</v>
      </c>
      <c r="L1" s="811">
        <v>0</v>
      </c>
      <c r="M1" s="812"/>
      <c r="N1" s="814"/>
      <c r="O1" s="743" t="s">
        <v>2401</v>
      </c>
      <c r="P1" s="6"/>
      <c r="Q1" s="6"/>
      <c r="R1" s="6"/>
      <c r="S1" s="6"/>
      <c r="T1" s="6"/>
      <c r="U1" s="6"/>
      <c r="V1" s="6"/>
      <c r="W1" s="6"/>
      <c r="X1" s="6"/>
      <c r="Y1" s="6"/>
      <c r="Z1" s="815" t="s">
        <v>2317</v>
      </c>
      <c r="AA1" s="815"/>
      <c r="AB1" s="7"/>
      <c r="AC1" s="815" t="s">
        <v>2318</v>
      </c>
      <c r="AD1" s="815"/>
      <c r="AE1" s="806" t="s">
        <v>2319</v>
      </c>
      <c r="AF1" s="807"/>
      <c r="AG1" s="808"/>
      <c r="AH1" s="6"/>
      <c r="AI1" s="6"/>
      <c r="AJ1" s="6"/>
      <c r="AK1" s="6"/>
      <c r="AL1" s="6"/>
      <c r="AM1" s="2"/>
      <c r="AN1" s="2"/>
      <c r="AO1" s="8"/>
    </row>
    <row r="2" spans="1:41" ht="29.25" customHeight="1" thickBot="1" x14ac:dyDescent="0.2">
      <c r="A2" s="834" t="s">
        <v>2320</v>
      </c>
      <c r="B2" s="834"/>
      <c r="C2" s="835"/>
      <c r="D2" s="9" t="s">
        <v>2321</v>
      </c>
      <c r="E2" s="836">
        <v>14605796000</v>
      </c>
      <c r="F2" s="837"/>
      <c r="G2" s="10" t="s">
        <v>2322</v>
      </c>
      <c r="H2" s="836">
        <f>E2</f>
        <v>14605796000</v>
      </c>
      <c r="I2" s="838"/>
      <c r="J2" s="837"/>
      <c r="K2" s="11" t="s">
        <v>2323</v>
      </c>
      <c r="L2" s="839">
        <f>H2*3</f>
        <v>43817388000</v>
      </c>
      <c r="M2" s="840"/>
      <c r="N2" s="12" t="s">
        <v>2324</v>
      </c>
      <c r="O2" s="13" t="s">
        <v>2325</v>
      </c>
      <c r="P2" s="841">
        <v>46107.458333333336</v>
      </c>
      <c r="Q2" s="841"/>
      <c r="R2" s="841"/>
      <c r="S2" s="841"/>
      <c r="T2" s="841"/>
      <c r="U2" s="670" t="s">
        <v>2406</v>
      </c>
      <c r="V2" s="14"/>
      <c r="W2" s="15"/>
      <c r="X2" s="846" t="s">
        <v>11</v>
      </c>
      <c r="Y2" s="846"/>
      <c r="Z2" s="816">
        <v>1600000000</v>
      </c>
      <c r="AA2" s="817"/>
      <c r="AB2" s="668"/>
      <c r="AC2" s="818">
        <f>H1</f>
        <v>14723529000</v>
      </c>
      <c r="AD2" s="819"/>
      <c r="AE2" s="874">
        <f>TRUNC(Z2/AC2,4)</f>
        <v>0.1086</v>
      </c>
      <c r="AF2" s="875"/>
      <c r="AG2" s="876"/>
      <c r="AI2" s="16"/>
      <c r="AJ2" s="17"/>
      <c r="AK2" s="17"/>
      <c r="AL2" s="17" t="s">
        <v>2326</v>
      </c>
      <c r="AM2" s="18"/>
      <c r="AN2" s="19" t="s">
        <v>2327</v>
      </c>
    </row>
    <row r="3" spans="1:41" s="22" customFormat="1" ht="24.95" customHeight="1" thickBot="1" x14ac:dyDescent="0.2">
      <c r="A3" s="823" t="s">
        <v>2328</v>
      </c>
      <c r="B3" s="825" t="s">
        <v>2329</v>
      </c>
      <c r="C3" s="827" t="s">
        <v>2330</v>
      </c>
      <c r="D3" s="827"/>
      <c r="E3" s="827"/>
      <c r="F3" s="827"/>
      <c r="G3" s="827"/>
      <c r="H3" s="827"/>
      <c r="I3" s="828" t="s">
        <v>16</v>
      </c>
      <c r="J3" s="829"/>
      <c r="K3" s="827"/>
      <c r="L3" s="829"/>
      <c r="M3" s="830"/>
      <c r="N3" s="827" t="s">
        <v>2331</v>
      </c>
      <c r="O3" s="832"/>
      <c r="P3" s="827" t="s">
        <v>2332</v>
      </c>
      <c r="Q3" s="827"/>
      <c r="R3" s="827"/>
      <c r="S3" s="827"/>
      <c r="T3" s="897"/>
      <c r="U3" s="898" t="s">
        <v>19</v>
      </c>
      <c r="V3" s="829"/>
      <c r="W3" s="829"/>
      <c r="X3" s="829"/>
      <c r="Y3" s="829"/>
      <c r="Z3" s="829"/>
      <c r="AA3" s="829"/>
      <c r="AB3" s="829"/>
      <c r="AC3" s="829"/>
      <c r="AD3" s="829"/>
      <c r="AE3" s="829"/>
      <c r="AF3" s="829"/>
      <c r="AG3" s="829"/>
      <c r="AH3" s="899"/>
      <c r="AI3" s="28"/>
      <c r="AJ3" s="900" t="s">
        <v>2333</v>
      </c>
      <c r="AK3" s="832" t="s">
        <v>2334</v>
      </c>
      <c r="AL3" s="856" t="s">
        <v>2335</v>
      </c>
      <c r="AM3" s="858" t="s">
        <v>2336</v>
      </c>
      <c r="AN3" s="21" t="s">
        <v>2337</v>
      </c>
      <c r="AO3" s="847" t="s">
        <v>2338</v>
      </c>
    </row>
    <row r="4" spans="1:41" s="22" customFormat="1" ht="41.25" customHeight="1" thickBot="1" x14ac:dyDescent="0.2">
      <c r="A4" s="824"/>
      <c r="B4" s="826"/>
      <c r="C4" s="23" t="s">
        <v>2339</v>
      </c>
      <c r="D4" s="24" t="s">
        <v>2340</v>
      </c>
      <c r="E4" s="25" t="s">
        <v>2341</v>
      </c>
      <c r="F4" s="25" t="s">
        <v>29</v>
      </c>
      <c r="G4" s="25" t="s">
        <v>2342</v>
      </c>
      <c r="H4" s="26" t="s">
        <v>2343</v>
      </c>
      <c r="I4" s="27" t="s">
        <v>2339</v>
      </c>
      <c r="J4" s="24" t="s">
        <v>2340</v>
      </c>
      <c r="K4" s="24" t="s">
        <v>2341</v>
      </c>
      <c r="L4" s="27" t="s">
        <v>31</v>
      </c>
      <c r="M4" s="28" t="s">
        <v>32</v>
      </c>
      <c r="N4" s="831"/>
      <c r="O4" s="833"/>
      <c r="P4" s="23" t="s">
        <v>2339</v>
      </c>
      <c r="Q4" s="24" t="s">
        <v>2340</v>
      </c>
      <c r="R4" s="24" t="s">
        <v>2341</v>
      </c>
      <c r="S4" s="27" t="s">
        <v>31</v>
      </c>
      <c r="T4" s="25" t="s">
        <v>32</v>
      </c>
      <c r="U4" s="716" t="s">
        <v>2344</v>
      </c>
      <c r="V4" s="717" t="s">
        <v>34</v>
      </c>
      <c r="W4" s="34" t="s">
        <v>2339</v>
      </c>
      <c r="X4" s="35" t="s">
        <v>2340</v>
      </c>
      <c r="Y4" s="35" t="s">
        <v>2341</v>
      </c>
      <c r="Z4" s="36" t="s">
        <v>31</v>
      </c>
      <c r="AA4" s="35" t="s">
        <v>32</v>
      </c>
      <c r="AB4" s="39" t="s">
        <v>2345</v>
      </c>
      <c r="AC4" s="718" t="s">
        <v>36</v>
      </c>
      <c r="AD4" s="717" t="s">
        <v>2346</v>
      </c>
      <c r="AE4" s="719" t="s">
        <v>2347</v>
      </c>
      <c r="AF4" s="720" t="s">
        <v>2348</v>
      </c>
      <c r="AG4" s="721" t="s">
        <v>2349</v>
      </c>
      <c r="AH4" s="722" t="s">
        <v>2350</v>
      </c>
      <c r="AI4" s="723" t="s">
        <v>2351</v>
      </c>
      <c r="AJ4" s="901"/>
      <c r="AK4" s="833"/>
      <c r="AL4" s="857"/>
      <c r="AM4" s="859"/>
      <c r="AN4" s="42"/>
      <c r="AO4" s="848"/>
    </row>
    <row r="5" spans="1:41" s="22" customFormat="1" ht="48.75" customHeight="1" x14ac:dyDescent="0.15">
      <c r="A5" s="43">
        <v>1</v>
      </c>
      <c r="B5" s="256" t="s">
        <v>2593</v>
      </c>
      <c r="C5" s="665" t="s">
        <v>54</v>
      </c>
      <c r="D5" s="724" t="s">
        <v>2410</v>
      </c>
      <c r="E5" s="726"/>
      <c r="F5" s="727"/>
      <c r="G5" s="728"/>
      <c r="H5" s="175" t="s">
        <v>1495</v>
      </c>
      <c r="I5" s="737">
        <v>0.9</v>
      </c>
      <c r="J5" s="49">
        <v>0.1</v>
      </c>
      <c r="K5" s="49"/>
      <c r="L5" s="49"/>
      <c r="M5" s="49"/>
      <c r="N5" s="50">
        <f>SUM(I5:M5)</f>
        <v>1</v>
      </c>
      <c r="O5" s="51"/>
      <c r="P5" s="738">
        <v>8</v>
      </c>
      <c r="Q5" s="53">
        <v>8</v>
      </c>
      <c r="R5" s="53"/>
      <c r="S5" s="53"/>
      <c r="T5" s="53"/>
      <c r="U5" s="54">
        <f>ROUND(((P5*I5)+(Q5*J5)+(R5*K5)+(S5*L5)+(T5*M5)),3)</f>
        <v>8</v>
      </c>
      <c r="V5" s="55">
        <f>IF(U5&gt;=8,8,U5)</f>
        <v>8</v>
      </c>
      <c r="W5" s="735">
        <v>75440266000</v>
      </c>
      <c r="X5" s="57">
        <v>13410300000</v>
      </c>
      <c r="Y5" s="57"/>
      <c r="Z5" s="57"/>
      <c r="AA5" s="57"/>
      <c r="AB5" s="476">
        <f>(((((W5*I5)+(X5*J5)+(Y5*K5)+(Z5*L5)+(AA5*M5))/$L$2)))</f>
        <v>1.5801322844711785</v>
      </c>
      <c r="AC5" s="536">
        <f>ROUND(11*AB5,3)</f>
        <v>17.381</v>
      </c>
      <c r="AD5" s="488">
        <f>IF(AC5&gt;=11,11,AC5)</f>
        <v>11</v>
      </c>
      <c r="AE5" s="729">
        <f>IF(U6&gt;=94,4,IF(U6&gt;=91,3.9,IF(U6&gt;=88,3.8,IF(U6&gt;=85,3.7,3.6))))</f>
        <v>3.8</v>
      </c>
      <c r="AF5" s="59">
        <v>0.3</v>
      </c>
      <c r="AG5" s="730">
        <v>17</v>
      </c>
      <c r="AH5" s="60">
        <f>V5+AD5+AG5+AE5+AF5</f>
        <v>40.099999999999994</v>
      </c>
      <c r="AI5" s="55">
        <f>IF(AH5&gt;=40,40,AH5)</f>
        <v>40</v>
      </c>
      <c r="AJ5" s="61"/>
      <c r="AK5" s="62"/>
      <c r="AL5" s="63"/>
      <c r="AM5" s="64"/>
      <c r="AN5" s="65"/>
      <c r="AO5" s="66"/>
    </row>
    <row r="6" spans="1:41" s="22" customFormat="1" ht="26.25" customHeight="1" x14ac:dyDescent="0.15">
      <c r="A6" s="177"/>
      <c r="B6" s="241"/>
      <c r="C6" s="894" t="s">
        <v>2354</v>
      </c>
      <c r="D6" s="895"/>
      <c r="E6" s="895"/>
      <c r="F6" s="895"/>
      <c r="G6" s="896"/>
      <c r="H6" s="47"/>
      <c r="I6" s="172"/>
      <c r="J6" s="217"/>
      <c r="K6" s="217"/>
      <c r="L6" s="217"/>
      <c r="M6" s="217"/>
      <c r="N6" s="50"/>
      <c r="O6" s="51"/>
      <c r="P6" s="54">
        <v>88</v>
      </c>
      <c r="Q6" s="54">
        <v>88</v>
      </c>
      <c r="R6" s="54"/>
      <c r="S6" s="53"/>
      <c r="T6" s="54"/>
      <c r="U6" s="496">
        <f>(I5*P6)+(J5*Q6)+(K5*R6)+(L5*S6)</f>
        <v>88</v>
      </c>
      <c r="V6" s="55"/>
      <c r="W6" s="57"/>
      <c r="X6" s="57"/>
      <c r="Y6" s="57"/>
      <c r="Z6" s="57"/>
      <c r="AA6" s="57"/>
      <c r="AB6" s="476"/>
      <c r="AC6" s="536"/>
      <c r="AD6" s="478"/>
      <c r="AE6" s="729"/>
      <c r="AF6" s="59"/>
      <c r="AG6" s="263"/>
      <c r="AH6" s="60"/>
      <c r="AI6" s="55"/>
      <c r="AJ6" s="61"/>
      <c r="AK6" s="62"/>
      <c r="AL6" s="63"/>
      <c r="AM6" s="64"/>
      <c r="AN6" s="65"/>
      <c r="AO6" s="66"/>
    </row>
    <row r="7" spans="1:41" s="22" customFormat="1" ht="48.75" customHeight="1" x14ac:dyDescent="0.15">
      <c r="A7" s="43">
        <v>2</v>
      </c>
      <c r="B7" s="256" t="s">
        <v>2593</v>
      </c>
      <c r="C7" s="117" t="s">
        <v>536</v>
      </c>
      <c r="D7" s="665" t="s">
        <v>2407</v>
      </c>
      <c r="E7" s="725"/>
      <c r="F7" s="726"/>
      <c r="G7" s="728"/>
      <c r="H7" s="175" t="s">
        <v>1495</v>
      </c>
      <c r="I7" s="48">
        <v>0.6</v>
      </c>
      <c r="J7" s="733">
        <v>0.4</v>
      </c>
      <c r="K7" s="49"/>
      <c r="L7" s="49"/>
      <c r="M7" s="49"/>
      <c r="N7" s="50">
        <f>SUM(I7:M7)</f>
        <v>1</v>
      </c>
      <c r="O7" s="51"/>
      <c r="P7" s="52">
        <v>8</v>
      </c>
      <c r="Q7" s="734">
        <v>8</v>
      </c>
      <c r="R7" s="53"/>
      <c r="S7" s="53"/>
      <c r="T7" s="53"/>
      <c r="U7" s="54">
        <f>ROUND(((P7*I7)+(Q7*J7)+(R7*K7)+(S7*L7)+(T7*M7)),3)</f>
        <v>8</v>
      </c>
      <c r="V7" s="55">
        <f>IF(U7&gt;=8,8,U7)</f>
        <v>8</v>
      </c>
      <c r="W7" s="57">
        <v>61572822000</v>
      </c>
      <c r="X7" s="735">
        <v>17928117000</v>
      </c>
      <c r="Y7" s="735"/>
      <c r="Z7" s="57"/>
      <c r="AA7" s="57"/>
      <c r="AB7" s="476">
        <f>(((((W7*I7)+(X7*J7)+(Y7*K7)+(Z7*L7)+(AA7*M7))/$L$2)))</f>
        <v>1.0067907288312119</v>
      </c>
      <c r="AC7" s="536">
        <f>ROUND(11*AB7,3)</f>
        <v>11.074999999999999</v>
      </c>
      <c r="AD7" s="488">
        <f>IF(AC7&gt;=11,11,AC7)</f>
        <v>11</v>
      </c>
      <c r="AE7" s="729">
        <f>IF(U8&gt;=94,4,IF(U8&gt;=91,3.9,IF(U8&gt;=88,3.8,IF(U8&gt;=85,3.7,3.6))))</f>
        <v>3.8</v>
      </c>
      <c r="AF7" s="59">
        <v>0.3</v>
      </c>
      <c r="AG7" s="730">
        <v>17</v>
      </c>
      <c r="AH7" s="60">
        <f>V7+AD7+AG7+AE7+AF7</f>
        <v>40.099999999999994</v>
      </c>
      <c r="AI7" s="55">
        <f>IF(AH7&gt;=40,40,AH7)</f>
        <v>40</v>
      </c>
      <c r="AJ7" s="61"/>
      <c r="AK7" s="62"/>
      <c r="AL7" s="63"/>
      <c r="AM7" s="64">
        <f>100%+AL7</f>
        <v>1</v>
      </c>
      <c r="AN7" s="65">
        <f>ROUNDUP((($E$2*AM7-$AN$4)*AJ7+$AN$4),-3)</f>
        <v>0</v>
      </c>
      <c r="AO7" s="66"/>
    </row>
    <row r="8" spans="1:41" s="22" customFormat="1" ht="26.25" customHeight="1" x14ac:dyDescent="0.15">
      <c r="A8" s="177"/>
      <c r="B8" s="241"/>
      <c r="C8" s="894" t="s">
        <v>2354</v>
      </c>
      <c r="D8" s="895"/>
      <c r="E8" s="895"/>
      <c r="F8" s="895"/>
      <c r="G8" s="896"/>
      <c r="H8" s="47"/>
      <c r="I8" s="172"/>
      <c r="J8" s="217"/>
      <c r="K8" s="217"/>
      <c r="L8" s="217"/>
      <c r="M8" s="217"/>
      <c r="N8" s="50"/>
      <c r="O8" s="51"/>
      <c r="P8" s="54">
        <v>88</v>
      </c>
      <c r="Q8" s="676">
        <v>91.78</v>
      </c>
      <c r="R8" s="54"/>
      <c r="S8" s="54"/>
      <c r="T8" s="54"/>
      <c r="U8" s="496">
        <f>(I7*P8)+(J7*Q8)+(K7*R8)+(L7*S8)</f>
        <v>89.512</v>
      </c>
      <c r="V8" s="55"/>
      <c r="W8" s="57"/>
      <c r="X8" s="57"/>
      <c r="Y8" s="57"/>
      <c r="Z8" s="57"/>
      <c r="AA8" s="57"/>
      <c r="AB8" s="476"/>
      <c r="AC8" s="536"/>
      <c r="AD8" s="478"/>
      <c r="AE8" s="729"/>
      <c r="AF8" s="59"/>
      <c r="AG8" s="263"/>
      <c r="AH8" s="60"/>
      <c r="AI8" s="55"/>
      <c r="AJ8" s="61"/>
      <c r="AK8" s="62"/>
      <c r="AL8" s="63"/>
      <c r="AM8" s="64"/>
      <c r="AN8" s="65"/>
      <c r="AO8" s="66"/>
    </row>
    <row r="9" spans="1:41" s="22" customFormat="1" ht="48.75" customHeight="1" x14ac:dyDescent="0.15">
      <c r="A9" s="43">
        <v>3</v>
      </c>
      <c r="B9" s="256" t="s">
        <v>2593</v>
      </c>
      <c r="C9" s="742" t="s">
        <v>2405</v>
      </c>
      <c r="D9" s="67" t="s">
        <v>2402</v>
      </c>
      <c r="E9" s="67" t="s">
        <v>2411</v>
      </c>
      <c r="F9" s="726"/>
      <c r="G9" s="728"/>
      <c r="H9" s="448"/>
      <c r="I9" s="737">
        <v>0.55000000000000004</v>
      </c>
      <c r="J9" s="733">
        <v>0.28000000000000003</v>
      </c>
      <c r="K9" s="49">
        <v>0.17</v>
      </c>
      <c r="L9" s="49"/>
      <c r="M9" s="49"/>
      <c r="N9" s="50">
        <f>SUM(I9:M9)</f>
        <v>1</v>
      </c>
      <c r="O9" s="51"/>
      <c r="P9" s="738">
        <v>8</v>
      </c>
      <c r="Q9" s="734">
        <v>8</v>
      </c>
      <c r="R9" s="53">
        <v>8</v>
      </c>
      <c r="S9" s="53"/>
      <c r="T9" s="53"/>
      <c r="U9" s="54">
        <f>ROUND(((P9*I9)+(Q9*J9)+(R9*K9)+(S9*L9)+(T9*M9)),3)</f>
        <v>8</v>
      </c>
      <c r="V9" s="55">
        <f>IF(U9&gt;=8,8,U9)</f>
        <v>8</v>
      </c>
      <c r="W9" s="739">
        <v>62476959000</v>
      </c>
      <c r="X9" s="57">
        <v>28147269000</v>
      </c>
      <c r="Y9" s="735">
        <v>17108976000</v>
      </c>
      <c r="Z9" s="57"/>
      <c r="AA9" s="57"/>
      <c r="AB9" s="476">
        <f>(((((W9*I9)+(X9*J9)+(Y9*K9)+(Z9*L9)+(AA9*M9))/$L$2)))</f>
        <v>1.0304605260815638</v>
      </c>
      <c r="AC9" s="536">
        <f>ROUND(11*AB9,3)</f>
        <v>11.335000000000001</v>
      </c>
      <c r="AD9" s="488">
        <f>IF(AC9&gt;=11,11,AC9)</f>
        <v>11</v>
      </c>
      <c r="AE9" s="729">
        <f>IF(U10&gt;=94,4,IF(U10&gt;=91,3.9,IF(U10&gt;=88,3.8,IF(U10&gt;=85,3.7,3.6))))</f>
        <v>3.8</v>
      </c>
      <c r="AF9" s="59">
        <v>0.3</v>
      </c>
      <c r="AG9" s="730">
        <v>17</v>
      </c>
      <c r="AH9" s="60">
        <f>V9+AD9+AG9+AE9+AF9</f>
        <v>40.099999999999994</v>
      </c>
      <c r="AI9" s="55">
        <f>IF(AH9&gt;=40,40,AH9)</f>
        <v>40</v>
      </c>
      <c r="AJ9" s="61"/>
      <c r="AK9" s="62"/>
      <c r="AL9" s="63"/>
      <c r="AM9" s="64">
        <f>100%+AL9</f>
        <v>1</v>
      </c>
      <c r="AN9" s="65">
        <f>ROUNDUP((($E$2*AM9-$AN$4)*AJ9+$AN$4),-3)</f>
        <v>0</v>
      </c>
      <c r="AO9" s="66"/>
    </row>
    <row r="10" spans="1:41" s="22" customFormat="1" ht="26.25" customHeight="1" x14ac:dyDescent="0.15">
      <c r="A10" s="177"/>
      <c r="B10" s="241"/>
      <c r="C10" s="894" t="s">
        <v>2354</v>
      </c>
      <c r="D10" s="895"/>
      <c r="E10" s="895"/>
      <c r="F10" s="895"/>
      <c r="G10" s="896"/>
      <c r="H10" s="47"/>
      <c r="I10" s="172"/>
      <c r="J10" s="217"/>
      <c r="K10" s="217"/>
      <c r="L10" s="217"/>
      <c r="M10" s="217"/>
      <c r="N10" s="50"/>
      <c r="O10" s="51"/>
      <c r="P10" s="54">
        <v>88</v>
      </c>
      <c r="Q10" s="54">
        <v>88</v>
      </c>
      <c r="R10" s="54">
        <v>88</v>
      </c>
      <c r="S10" s="54"/>
      <c r="T10" s="54"/>
      <c r="U10" s="496">
        <f>(I9*P10)+(J9*Q10)+(K9*R10)+(L9*S10)</f>
        <v>88</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48.75" customHeight="1" x14ac:dyDescent="0.15">
      <c r="A11" s="43">
        <v>4</v>
      </c>
      <c r="B11" s="256" t="s">
        <v>2593</v>
      </c>
      <c r="C11" s="742" t="s">
        <v>2403</v>
      </c>
      <c r="D11" s="67" t="s">
        <v>2413</v>
      </c>
      <c r="E11" s="711" t="s">
        <v>2423</v>
      </c>
      <c r="F11" s="725"/>
      <c r="G11" s="728"/>
      <c r="H11" s="175"/>
      <c r="I11" s="737">
        <v>0.6</v>
      </c>
      <c r="J11" s="733">
        <v>0.3</v>
      </c>
      <c r="K11" s="733">
        <v>0.1</v>
      </c>
      <c r="L11" s="49"/>
      <c r="M11" s="49"/>
      <c r="N11" s="50">
        <f>SUM(I11:M11)</f>
        <v>0.99999999999999989</v>
      </c>
      <c r="O11" s="51"/>
      <c r="P11" s="738">
        <v>8</v>
      </c>
      <c r="Q11" s="734">
        <v>8</v>
      </c>
      <c r="R11" s="734">
        <v>8</v>
      </c>
      <c r="S11" s="53"/>
      <c r="T11" s="53"/>
      <c r="U11" s="54">
        <f>ROUND(((P11*I11)+(Q11*J11)+(R11*K11)+(S11*L11)+(T11*M11)),3)</f>
        <v>8</v>
      </c>
      <c r="V11" s="55">
        <f>IF(U11&gt;=8,8,U11)</f>
        <v>8</v>
      </c>
      <c r="W11" s="735">
        <v>72793312000</v>
      </c>
      <c r="X11" s="57">
        <v>17599269000</v>
      </c>
      <c r="Y11" s="735">
        <v>1387559000</v>
      </c>
      <c r="Z11" s="57"/>
      <c r="AA11" s="57"/>
      <c r="AB11" s="476">
        <f>(((((W11*I11)+(X11*J11)+(Y11*K11)+(Z11*L11)+(AA11*M11))/$L$2)))</f>
        <v>1.1204347415688036</v>
      </c>
      <c r="AC11" s="536">
        <f>ROUND(11*AB11,3)</f>
        <v>12.324999999999999</v>
      </c>
      <c r="AD11" s="488">
        <f>IF(AC11&gt;=11,11,AC11)</f>
        <v>11</v>
      </c>
      <c r="AE11" s="729">
        <f>IF(U12&gt;=94,4,IF(U12&gt;=91,3.9,IF(U12&gt;=88,3.8,IF(U12&gt;=85,3.7,3.6))))</f>
        <v>3.8</v>
      </c>
      <c r="AF11" s="59">
        <v>0.3</v>
      </c>
      <c r="AG11" s="730">
        <v>17</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56"/>
      <c r="C12" s="894" t="s">
        <v>2354</v>
      </c>
      <c r="D12" s="895"/>
      <c r="E12" s="895"/>
      <c r="F12" s="895"/>
      <c r="G12" s="896"/>
      <c r="H12" s="47"/>
      <c r="I12" s="172"/>
      <c r="J12" s="217"/>
      <c r="K12" s="217"/>
      <c r="L12" s="217"/>
      <c r="M12" s="217"/>
      <c r="N12" s="50"/>
      <c r="O12" s="51"/>
      <c r="P12" s="54">
        <v>88</v>
      </c>
      <c r="Q12" s="54">
        <v>88</v>
      </c>
      <c r="R12" s="54">
        <v>88</v>
      </c>
      <c r="S12" s="54"/>
      <c r="T12" s="54"/>
      <c r="U12" s="496">
        <f>(I11*P12)+(J11*Q12)+(K11*R12)+(L11*S12)</f>
        <v>87.999999999999986</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48.75" customHeight="1" x14ac:dyDescent="0.15">
      <c r="A13" s="43"/>
      <c r="B13" s="256"/>
      <c r="C13" s="742" t="s">
        <v>2404</v>
      </c>
      <c r="D13" s="736" t="s">
        <v>2409</v>
      </c>
      <c r="E13" s="725"/>
      <c r="F13" s="725"/>
      <c r="G13" s="726"/>
      <c r="H13" s="47"/>
      <c r="I13" s="737">
        <v>0.51</v>
      </c>
      <c r="J13" s="733">
        <v>0.49</v>
      </c>
      <c r="K13" s="733"/>
      <c r="L13" s="217"/>
      <c r="M13" s="217"/>
      <c r="N13" s="50">
        <f>SUM(I13:M13)</f>
        <v>1</v>
      </c>
      <c r="O13" s="51"/>
      <c r="P13" s="52">
        <v>8</v>
      </c>
      <c r="Q13" s="734">
        <v>8</v>
      </c>
      <c r="R13" s="734"/>
      <c r="S13" s="53"/>
      <c r="T13" s="53"/>
      <c r="U13" s="54">
        <f>ROUND(((P13*I13)+(Q13*J13)+(R13*K13)+(S13*L13)+(T13*M13)),3)</f>
        <v>8</v>
      </c>
      <c r="V13" s="55">
        <f>IF(U13&gt;=8,8,U13)</f>
        <v>8</v>
      </c>
      <c r="W13" s="739">
        <v>44869872000</v>
      </c>
      <c r="X13" s="735">
        <v>42800000000</v>
      </c>
      <c r="Y13" s="735"/>
      <c r="Z13" s="57"/>
      <c r="AA13" s="57"/>
      <c r="AB13" s="476">
        <f>(((((W13*I13)+(X13*J13)+(Y13*K13)+(Z13*L13)+(AA13*M13))/$L$2)))</f>
        <v>1.0008728662694362</v>
      </c>
      <c r="AC13" s="536">
        <f>ROUND(11*AB13,3)</f>
        <v>11.01</v>
      </c>
      <c r="AD13" s="488">
        <f t="shared" ref="AD13" si="0">IF(AC13&gt;=11,11,AC13)</f>
        <v>11</v>
      </c>
      <c r="AE13" s="729">
        <f>IF(U14&gt;=94,4,IF(U14&gt;=91,3.9,IF(U14&gt;=88,3.8,IF(U14&gt;=85,3.7,3.6))))</f>
        <v>3.8</v>
      </c>
      <c r="AF13" s="59">
        <v>0.3</v>
      </c>
      <c r="AG13" s="730">
        <v>17</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41"/>
      <c r="C14" s="894" t="s">
        <v>2354</v>
      </c>
      <c r="D14" s="895"/>
      <c r="E14" s="895"/>
      <c r="F14" s="895"/>
      <c r="G14" s="896"/>
      <c r="H14" s="47"/>
      <c r="I14" s="172"/>
      <c r="J14" s="217"/>
      <c r="K14" s="217"/>
      <c r="L14" s="217"/>
      <c r="M14" s="217"/>
      <c r="N14" s="50"/>
      <c r="O14" s="51"/>
      <c r="P14" s="234">
        <v>88</v>
      </c>
      <c r="Q14" s="234">
        <v>88</v>
      </c>
      <c r="R14" s="234"/>
      <c r="S14" s="54"/>
      <c r="T14" s="54"/>
      <c r="U14" s="496">
        <f>(I13*P14)+(J13*Q14)+(K13*R14)+(L13*S14)</f>
        <v>88</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53.25" customHeight="1" x14ac:dyDescent="0.15">
      <c r="A15" s="43"/>
      <c r="B15" s="256"/>
      <c r="C15" s="174"/>
      <c r="D15" s="45"/>
      <c r="E15" s="45"/>
      <c r="F15" s="45"/>
      <c r="G15" s="46"/>
      <c r="H15" s="175"/>
      <c r="I15" s="48">
        <v>0.5</v>
      </c>
      <c r="J15" s="733">
        <v>0.4</v>
      </c>
      <c r="K15" s="49">
        <v>0.1</v>
      </c>
      <c r="L15" s="49"/>
      <c r="M15" s="49"/>
      <c r="N15" s="50">
        <f>SUM(I15:M15)</f>
        <v>1</v>
      </c>
      <c r="O15" s="51"/>
      <c r="P15" s="52">
        <v>8</v>
      </c>
      <c r="Q15" s="738">
        <v>8</v>
      </c>
      <c r="R15" s="53">
        <v>8</v>
      </c>
      <c r="S15" s="53"/>
      <c r="T15" s="53"/>
      <c r="U15" s="54">
        <f>ROUND(((P15*I15)+(Q15*J15)+(R15*K15)+(S15*L15)+(T15*M15)),3)</f>
        <v>8</v>
      </c>
      <c r="V15" s="55">
        <f>IF(U15&gt;=8,8,U15)</f>
        <v>8</v>
      </c>
      <c r="W15" s="57"/>
      <c r="X15" s="735"/>
      <c r="Y15" s="57"/>
      <c r="Z15" s="735"/>
      <c r="AA15" s="57"/>
      <c r="AB15" s="476">
        <f>(((((W15*I15)+(X15*J15)+(Y15*K15)+(Z15*L15)+(AA15*M15))/$L$2)))</f>
        <v>0</v>
      </c>
      <c r="AC15" s="536">
        <f>ROUND(11*AB15,3)</f>
        <v>0</v>
      </c>
      <c r="AD15" s="488">
        <f t="shared" ref="AD15" si="1">IF(AC15&gt;=11,11,AC15)</f>
        <v>0</v>
      </c>
      <c r="AE15" s="729">
        <f>IF(U16&gt;=94,4,IF(U16&gt;=91,3.9,IF(U16&gt;=88,3.8,IF(U16&gt;=85,3.7,3.6))))</f>
        <v>3.8</v>
      </c>
      <c r="AF15" s="59">
        <v>0.3</v>
      </c>
      <c r="AG15" s="730">
        <v>17</v>
      </c>
      <c r="AH15" s="60">
        <f>V15+AD15+AG15+AE15+AF15</f>
        <v>29.1</v>
      </c>
      <c r="AI15" s="55">
        <f>IF(AH15&gt;=40,40,AH15)</f>
        <v>29.1</v>
      </c>
      <c r="AJ15" s="61"/>
      <c r="AK15" s="62"/>
      <c r="AL15" s="63"/>
      <c r="AM15" s="64"/>
      <c r="AN15" s="65"/>
      <c r="AO15" s="66"/>
    </row>
    <row r="16" spans="1:41" s="22" customFormat="1" ht="26.25" customHeight="1" x14ac:dyDescent="0.15">
      <c r="A16" s="177"/>
      <c r="B16" s="241"/>
      <c r="C16" s="894" t="s">
        <v>2354</v>
      </c>
      <c r="D16" s="895"/>
      <c r="E16" s="895"/>
      <c r="F16" s="895"/>
      <c r="G16" s="896"/>
      <c r="H16" s="47"/>
      <c r="I16" s="172"/>
      <c r="J16" s="217"/>
      <c r="K16" s="217"/>
      <c r="L16" s="217"/>
      <c r="M16" s="217"/>
      <c r="N16" s="50"/>
      <c r="O16" s="51"/>
      <c r="P16" s="234">
        <v>88</v>
      </c>
      <c r="Q16" s="674">
        <v>91.4</v>
      </c>
      <c r="R16" s="234">
        <v>88</v>
      </c>
      <c r="S16" s="54"/>
      <c r="T16" s="54"/>
      <c r="U16" s="496">
        <f>(I15*P16)+(J15*Q16)+(K15*R16)+(L15*S16)</f>
        <v>89.36</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55.5" customHeight="1" x14ac:dyDescent="0.15">
      <c r="A17" s="43"/>
      <c r="B17" s="256"/>
      <c r="C17" s="80" t="s">
        <v>70</v>
      </c>
      <c r="D17" s="45"/>
      <c r="E17" s="45"/>
      <c r="F17" s="67" t="s">
        <v>2414</v>
      </c>
      <c r="G17" s="46"/>
      <c r="H17" s="47"/>
      <c r="I17" s="48">
        <v>0.6</v>
      </c>
      <c r="J17" s="733">
        <v>0.2</v>
      </c>
      <c r="K17" s="49">
        <v>0.2</v>
      </c>
      <c r="L17" s="49"/>
      <c r="M17" s="49"/>
      <c r="N17" s="50">
        <f>SUM(I17:M17)</f>
        <v>1</v>
      </c>
      <c r="O17" s="51"/>
      <c r="P17" s="52">
        <v>8</v>
      </c>
      <c r="Q17" s="738">
        <v>8</v>
      </c>
      <c r="R17" s="52">
        <v>8</v>
      </c>
      <c r="S17" s="53"/>
      <c r="T17" s="53"/>
      <c r="U17" s="54">
        <f>ROUND(((P17*I17)+(Q17*J17)+(R17*K17)+(S17*L17)+(T17*M17)),3)</f>
        <v>8</v>
      </c>
      <c r="V17" s="55">
        <f>IF(U17&gt;=8,8,U17)</f>
        <v>8</v>
      </c>
      <c r="W17" s="739">
        <v>37227845000</v>
      </c>
      <c r="X17" s="735"/>
      <c r="Y17" s="57"/>
      <c r="Z17" s="57">
        <v>8022235000</v>
      </c>
      <c r="AA17" s="57"/>
      <c r="AB17" s="476">
        <f>(((((W17*I17)+(X17*J17)+(Y17*K17)+(Z17*L17)+(AA17*M17))/$L$2)))</f>
        <v>0.50976810849610665</v>
      </c>
      <c r="AC17" s="536">
        <f t="shared" ref="AC17" si="2">ROUND(11*AB17,3)</f>
        <v>5.6070000000000002</v>
      </c>
      <c r="AD17" s="488">
        <f t="shared" ref="AD17" si="3">IF(AC17&gt;=11,11,AC17)</f>
        <v>5.6070000000000002</v>
      </c>
      <c r="AE17" s="729">
        <f>IF(U18&gt;=94,4,IF(U18&gt;=91,3.9,IF(U18&gt;=88,3.8,IF(U18&gt;=85,3.7,3.6))))</f>
        <v>3.8</v>
      </c>
      <c r="AF17" s="59">
        <v>0.3</v>
      </c>
      <c r="AG17" s="730">
        <v>17</v>
      </c>
      <c r="AH17" s="60">
        <f>V17+AD17+AG17+AE17+AF17</f>
        <v>34.706999999999994</v>
      </c>
      <c r="AI17" s="55">
        <f>IF(AH17&gt;=40,40,AH17)</f>
        <v>34.706999999999994</v>
      </c>
      <c r="AJ17" s="61"/>
      <c r="AK17" s="62"/>
      <c r="AL17" s="63"/>
      <c r="AM17" s="64"/>
      <c r="AN17" s="65"/>
      <c r="AO17" s="66"/>
    </row>
    <row r="18" spans="1:41" s="22" customFormat="1" ht="26.25" customHeight="1" x14ac:dyDescent="0.15">
      <c r="A18" s="177"/>
      <c r="B18" s="241"/>
      <c r="C18" s="894" t="s">
        <v>2354</v>
      </c>
      <c r="D18" s="895"/>
      <c r="E18" s="895"/>
      <c r="F18" s="895"/>
      <c r="G18" s="896"/>
      <c r="H18" s="47"/>
      <c r="I18" s="172"/>
      <c r="J18" s="217"/>
      <c r="K18" s="217"/>
      <c r="L18" s="217"/>
      <c r="M18" s="217"/>
      <c r="N18" s="50"/>
      <c r="O18" s="51"/>
      <c r="P18" s="234">
        <v>88</v>
      </c>
      <c r="Q18" s="53">
        <v>88</v>
      </c>
      <c r="R18" s="53">
        <v>88</v>
      </c>
      <c r="S18" s="54"/>
      <c r="T18" s="54"/>
      <c r="U18" s="496">
        <f>(I17*P18)+(J17*Q18)+(K17*R18)+(L17*S18)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51" customHeight="1" x14ac:dyDescent="0.15">
      <c r="A19" s="43"/>
      <c r="B19" s="256"/>
      <c r="C19" s="664" t="s">
        <v>2408</v>
      </c>
      <c r="D19" s="45"/>
      <c r="E19" s="67" t="s">
        <v>2415</v>
      </c>
      <c r="F19" s="67" t="s">
        <v>2416</v>
      </c>
      <c r="G19" s="46"/>
      <c r="H19" s="175"/>
      <c r="I19" s="48">
        <v>0.6</v>
      </c>
      <c r="J19" s="733">
        <v>0.2</v>
      </c>
      <c r="K19" s="49">
        <v>0.2</v>
      </c>
      <c r="L19" s="49"/>
      <c r="M19" s="49"/>
      <c r="N19" s="50">
        <f>SUM(I19:M19)</f>
        <v>1</v>
      </c>
      <c r="O19" s="51"/>
      <c r="P19" s="52">
        <v>8</v>
      </c>
      <c r="Q19" s="734">
        <v>8</v>
      </c>
      <c r="R19" s="53">
        <v>8</v>
      </c>
      <c r="S19" s="53"/>
      <c r="T19" s="53"/>
      <c r="U19" s="54">
        <f>ROUND(((P19*I19)+(Q19*J19)+(R19*K19)+(S19*L19)+(T19*M19)),3)</f>
        <v>8</v>
      </c>
      <c r="V19" s="55">
        <f>IF(U19&gt;=8,8,U19)</f>
        <v>8</v>
      </c>
      <c r="W19" s="57">
        <v>34160627000</v>
      </c>
      <c r="X19" s="735"/>
      <c r="Y19" s="57">
        <v>1956205000</v>
      </c>
      <c r="Z19" s="57"/>
      <c r="AA19" s="57"/>
      <c r="AB19" s="476">
        <f>(((((W19*I19)+(X19*J19)+(Y19*K19)+(Z19*L19)+(AA19*M19))/$L$2)))</f>
        <v>0.47669699526589765</v>
      </c>
      <c r="AC19" s="536">
        <f t="shared" ref="AC19" si="4">ROUND(11*AB19,3)</f>
        <v>5.2439999999999998</v>
      </c>
      <c r="AD19" s="488">
        <f t="shared" ref="AD19" si="5">IF(AC19&gt;=11,11,AC19)</f>
        <v>5.2439999999999998</v>
      </c>
      <c r="AE19" s="729">
        <f>IF(U20&gt;=94,4,IF(U20&gt;=91,3.9,IF(U20&gt;=88,3.8,IF(U20&gt;=85,3.7,3.6))))</f>
        <v>3.8</v>
      </c>
      <c r="AF19" s="59">
        <v>0.3</v>
      </c>
      <c r="AG19" s="730">
        <v>17</v>
      </c>
      <c r="AH19" s="60">
        <f>V19+AD19+AG19+AE19+AF19</f>
        <v>34.343999999999994</v>
      </c>
      <c r="AI19" s="55">
        <f>IF(AH19&gt;=40,40,AH19)</f>
        <v>34.343999999999994</v>
      </c>
      <c r="AJ19" s="61"/>
      <c r="AK19" s="62"/>
      <c r="AL19" s="63"/>
      <c r="AM19" s="64">
        <f>100%+AL19</f>
        <v>1</v>
      </c>
      <c r="AN19" s="65">
        <f>ROUNDUP((($E$2*AM19-$AN$4)*AJ19+$AN$4),-3)</f>
        <v>0</v>
      </c>
      <c r="AO19" s="66"/>
    </row>
    <row r="20" spans="1:41" s="22" customFormat="1" ht="26.25" customHeight="1" x14ac:dyDescent="0.15">
      <c r="A20" s="177"/>
      <c r="B20" s="241"/>
      <c r="C20" s="894" t="s">
        <v>2354</v>
      </c>
      <c r="D20" s="895"/>
      <c r="E20" s="895"/>
      <c r="F20" s="895"/>
      <c r="G20" s="896"/>
      <c r="H20" s="47"/>
      <c r="I20" s="172"/>
      <c r="J20" s="217"/>
      <c r="K20" s="217"/>
      <c r="L20" s="217"/>
      <c r="M20" s="217"/>
      <c r="N20" s="50"/>
      <c r="O20" s="51"/>
      <c r="P20" s="234">
        <v>88</v>
      </c>
      <c r="Q20" s="53">
        <v>88</v>
      </c>
      <c r="R20" s="53">
        <v>88</v>
      </c>
      <c r="S20" s="54"/>
      <c r="T20" s="54"/>
      <c r="U20" s="496">
        <f>(I19*P20)+(J19*Q20)+(K19*R20)+(L19*S20)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48.75" customHeight="1" x14ac:dyDescent="0.15">
      <c r="A21" s="43"/>
      <c r="B21" s="256" t="s">
        <v>2424</v>
      </c>
      <c r="C21" s="174" t="s">
        <v>2425</v>
      </c>
      <c r="D21" s="67" t="s">
        <v>2419</v>
      </c>
      <c r="E21" s="67" t="s">
        <v>2417</v>
      </c>
      <c r="F21" s="67" t="s">
        <v>2418</v>
      </c>
      <c r="G21" s="46"/>
      <c r="H21" s="175"/>
      <c r="I21" s="48">
        <v>0.5</v>
      </c>
      <c r="J21" s="733">
        <v>0.4</v>
      </c>
      <c r="K21" s="733">
        <v>0.1</v>
      </c>
      <c r="L21" s="49"/>
      <c r="M21" s="49"/>
      <c r="N21" s="50">
        <f>SUM(I21:M21)</f>
        <v>1</v>
      </c>
      <c r="O21" s="51"/>
      <c r="P21" s="52">
        <v>8</v>
      </c>
      <c r="Q21" s="734">
        <v>8</v>
      </c>
      <c r="R21" s="734">
        <v>8</v>
      </c>
      <c r="S21" s="53"/>
      <c r="T21" s="53"/>
      <c r="U21" s="54">
        <f>ROUND(((P21*I21)+(Q21*J21)+(R21*K21)+(S21*L21)+(T21*M21)),3)</f>
        <v>8</v>
      </c>
      <c r="V21" s="55">
        <f>IF(U21&gt;=8,8,U21)</f>
        <v>8</v>
      </c>
      <c r="W21" s="57">
        <v>63931308000</v>
      </c>
      <c r="X21" s="57">
        <v>2728330000</v>
      </c>
      <c r="Y21" s="735">
        <v>7601919000</v>
      </c>
      <c r="Z21" s="57">
        <v>9902065000</v>
      </c>
      <c r="AA21" s="57"/>
      <c r="AB21" s="476">
        <f>(((((W21*I21)+(X21*J21)+(Y21*K21)+(Z21*L21)+(AA21*M21))/$L$2)))</f>
        <v>0.77177530299158859</v>
      </c>
      <c r="AC21" s="536">
        <f t="shared" ref="AC21" si="6">ROUND(11*AB21,3)</f>
        <v>8.49</v>
      </c>
      <c r="AD21" s="488">
        <f t="shared" ref="AD21" si="7">IF(AC21&gt;=11,11,AC21)</f>
        <v>8.49</v>
      </c>
      <c r="AE21" s="729">
        <f>IF(U22&gt;=94,4,IF(U22&gt;=91,3.9,IF(U22&gt;=88,3.8,IF(U22&gt;=85,3.7,3.6))))</f>
        <v>3.8</v>
      </c>
      <c r="AF21" s="59">
        <v>0.3</v>
      </c>
      <c r="AG21" s="730">
        <v>17</v>
      </c>
      <c r="AH21" s="60">
        <f>V21+AD21+AG21+AE21+AF21</f>
        <v>37.589999999999996</v>
      </c>
      <c r="AI21" s="55">
        <f>IF(AH21&gt;=40,40,AH21)</f>
        <v>37.589999999999996</v>
      </c>
      <c r="AJ21" s="61"/>
      <c r="AK21" s="62"/>
      <c r="AL21" s="63"/>
      <c r="AM21" s="64">
        <f>100%+AL21</f>
        <v>1</v>
      </c>
      <c r="AN21" s="65">
        <f>ROUNDUP((($E$2*AM21-$AN$4)*AJ21+$AN$4),-3)</f>
        <v>0</v>
      </c>
      <c r="AO21" s="66"/>
    </row>
    <row r="22" spans="1:41" s="22" customFormat="1" ht="26.25" customHeight="1" x14ac:dyDescent="0.15">
      <c r="A22" s="177"/>
      <c r="B22" s="241"/>
      <c r="C22" s="894" t="s">
        <v>2354</v>
      </c>
      <c r="D22" s="895"/>
      <c r="E22" s="895"/>
      <c r="F22" s="895"/>
      <c r="G22" s="896"/>
      <c r="H22" s="47"/>
      <c r="I22" s="172"/>
      <c r="J22" s="217"/>
      <c r="K22" s="217"/>
      <c r="L22" s="217"/>
      <c r="M22" s="217"/>
      <c r="N22" s="50"/>
      <c r="O22" s="51"/>
      <c r="P22" s="234">
        <v>88</v>
      </c>
      <c r="Q22" s="54">
        <v>88</v>
      </c>
      <c r="R22" s="54">
        <v>88</v>
      </c>
      <c r="S22" s="54"/>
      <c r="T22" s="54"/>
      <c r="U22" s="496">
        <f>(I21*P22)+(J21*Q22)+(K21*R22)+(L21*S22)</f>
        <v>88</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c r="B23" s="256"/>
      <c r="C23" s="174"/>
      <c r="D23" s="579" t="s">
        <v>2412</v>
      </c>
      <c r="E23" s="45"/>
      <c r="F23" s="67" t="s">
        <v>2422</v>
      </c>
      <c r="G23" s="46"/>
      <c r="H23" s="175"/>
      <c r="I23" s="48">
        <v>0.5</v>
      </c>
      <c r="J23" s="733">
        <v>0.35</v>
      </c>
      <c r="K23" s="733">
        <v>0.15</v>
      </c>
      <c r="L23" s="49"/>
      <c r="M23" s="49"/>
      <c r="N23" s="50">
        <f>SUM(I23:M23)</f>
        <v>1</v>
      </c>
      <c r="O23" s="51"/>
      <c r="P23" s="52">
        <v>8</v>
      </c>
      <c r="Q23" s="734">
        <v>8</v>
      </c>
      <c r="R23" s="734">
        <v>8</v>
      </c>
      <c r="S23" s="53"/>
      <c r="T23" s="53"/>
      <c r="U23" s="54">
        <f>ROUND(((P23*I23)+(Q23*J23)+(R23*K23)+(S23*L23)+(T23*M23)),3)</f>
        <v>8</v>
      </c>
      <c r="V23" s="55">
        <f>IF(U23&gt;=8,8,U23)</f>
        <v>8</v>
      </c>
      <c r="W23" s="57"/>
      <c r="X23" s="735">
        <v>5528217000</v>
      </c>
      <c r="Y23" s="735"/>
      <c r="Z23" s="57">
        <v>2871000000</v>
      </c>
      <c r="AA23" s="57"/>
      <c r="AB23" s="476">
        <f>(((((W23*I23)+(X23*J23)+(Y23*K23)+(Z23*L23)+(AA23*M23))/$L$2)))</f>
        <v>4.4157719990064216E-2</v>
      </c>
      <c r="AC23" s="536">
        <f t="shared" ref="AC23" si="8">ROUND(11*AB23,3)</f>
        <v>0.48599999999999999</v>
      </c>
      <c r="AD23" s="488">
        <f t="shared" ref="AD23" si="9">IF(AC23&gt;=11,11,AC23)</f>
        <v>0.48599999999999999</v>
      </c>
      <c r="AE23" s="729">
        <f>IF(U24&gt;=94,4,IF(U24&gt;=91,3.9,IF(U24&gt;=88,3.8,IF(U24&gt;=85,3.7,3.6))))</f>
        <v>3.8</v>
      </c>
      <c r="AF23" s="59">
        <v>0.3</v>
      </c>
      <c r="AG23" s="730">
        <v>17</v>
      </c>
      <c r="AH23" s="60">
        <f>V23+AD23+AG23+AE23+AF23</f>
        <v>29.586000000000002</v>
      </c>
      <c r="AI23" s="55">
        <f>IF(AH23&gt;=40,40,AH23)</f>
        <v>29.586000000000002</v>
      </c>
      <c r="AJ23" s="61"/>
      <c r="AK23" s="62"/>
      <c r="AL23" s="63"/>
      <c r="AM23" s="64">
        <f>100%+AL23</f>
        <v>1</v>
      </c>
      <c r="AN23" s="65">
        <f>ROUNDUP((($E$2*AM23-$AN$4)*AJ23+$AN$4),-3)</f>
        <v>0</v>
      </c>
      <c r="AO23" s="66"/>
    </row>
    <row r="24" spans="1:41" s="22" customFormat="1" ht="26.25" customHeight="1" x14ac:dyDescent="0.15">
      <c r="A24" s="177"/>
      <c r="B24" s="241"/>
      <c r="C24" s="894" t="s">
        <v>2354</v>
      </c>
      <c r="D24" s="895"/>
      <c r="E24" s="895"/>
      <c r="F24" s="895"/>
      <c r="G24" s="896"/>
      <c r="H24" s="47"/>
      <c r="I24" s="172"/>
      <c r="J24" s="217"/>
      <c r="K24" s="217"/>
      <c r="L24" s="217"/>
      <c r="M24" s="217"/>
      <c r="N24" s="50"/>
      <c r="O24" s="51"/>
      <c r="P24" s="234">
        <v>88</v>
      </c>
      <c r="Q24" s="54">
        <v>88</v>
      </c>
      <c r="R24" s="54">
        <v>88</v>
      </c>
      <c r="S24" s="54"/>
      <c r="T24" s="54"/>
      <c r="U24" s="496">
        <f>(I23*P24)+(J23*Q24)+(K23*R24)+(L23*S24)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48.75" customHeight="1" x14ac:dyDescent="0.15">
      <c r="A25" s="43"/>
      <c r="B25" s="256"/>
      <c r="C25" s="174"/>
      <c r="D25" s="46"/>
      <c r="E25" s="45"/>
      <c r="F25" s="45"/>
      <c r="G25" s="46"/>
      <c r="H25" s="175"/>
      <c r="I25" s="48">
        <v>0.5</v>
      </c>
      <c r="J25" s="49">
        <v>0.5</v>
      </c>
      <c r="K25" s="49"/>
      <c r="L25" s="49"/>
      <c r="M25" s="49"/>
      <c r="N25" s="50">
        <f>SUM(I25:M25)</f>
        <v>1</v>
      </c>
      <c r="O25" s="51"/>
      <c r="P25" s="52">
        <v>8</v>
      </c>
      <c r="Q25" s="53">
        <v>8</v>
      </c>
      <c r="R25" s="53"/>
      <c r="S25" s="53"/>
      <c r="T25" s="53"/>
      <c r="U25" s="54">
        <f>ROUND(((P25*I25)+(Q25*J25)+(R25*K25)+(S25*L25)+(T25*M25)),3)</f>
        <v>8</v>
      </c>
      <c r="V25" s="55">
        <f>IF(U25&gt;=8,8,U25)</f>
        <v>8</v>
      </c>
      <c r="W25" s="57"/>
      <c r="X25" s="57"/>
      <c r="Y25" s="57"/>
      <c r="Z25" s="57"/>
      <c r="AA25" s="57"/>
      <c r="AB25" s="476">
        <f>(((((W25*I25)+(X25*J25)+(Y25*K25)+(Z25*L25)+(AA25*M25))/$L$2)))</f>
        <v>0</v>
      </c>
      <c r="AC25" s="536">
        <f t="shared" ref="AC25" si="10">ROUND(11*AB25,3)</f>
        <v>0</v>
      </c>
      <c r="AD25" s="488">
        <f t="shared" ref="AD25" si="11">IF(AC25&gt;=11,11,AC25)</f>
        <v>0</v>
      </c>
      <c r="AE25" s="729">
        <f>IF(U26&gt;=94,4,IF(U26&gt;=91,3.9,IF(U26&gt;=88,3.8,IF(U26&gt;=85,3.7,3.6))))</f>
        <v>3.8</v>
      </c>
      <c r="AF25" s="59">
        <v>0.3</v>
      </c>
      <c r="AG25" s="730">
        <v>17</v>
      </c>
      <c r="AH25" s="60">
        <f>V25+AD25+AG25+AE25+AF25</f>
        <v>29.1</v>
      </c>
      <c r="AI25" s="55">
        <f>IF(AH25&gt;=40,40,AH25)</f>
        <v>29.1</v>
      </c>
      <c r="AJ25" s="61"/>
      <c r="AK25" s="62"/>
      <c r="AL25" s="63"/>
      <c r="AM25" s="64">
        <f>100%+AL25</f>
        <v>1</v>
      </c>
      <c r="AN25" s="65">
        <f>ROUNDUP((($E$2*AM25-$AN$4)*AJ25+$AN$4),-3)</f>
        <v>0</v>
      </c>
      <c r="AO25" s="66"/>
    </row>
    <row r="26" spans="1:41" s="22" customFormat="1" ht="26.25" customHeight="1" x14ac:dyDescent="0.15">
      <c r="A26" s="177"/>
      <c r="B26" s="241"/>
      <c r="C26" s="894" t="s">
        <v>2354</v>
      </c>
      <c r="D26" s="895"/>
      <c r="E26" s="895"/>
      <c r="F26" s="895"/>
      <c r="G26" s="896"/>
      <c r="H26" s="47"/>
      <c r="I26" s="172"/>
      <c r="J26" s="217"/>
      <c r="K26" s="217"/>
      <c r="L26" s="217"/>
      <c r="M26" s="217"/>
      <c r="N26" s="50"/>
      <c r="O26" s="51"/>
      <c r="P26" s="234">
        <v>88</v>
      </c>
      <c r="Q26" s="54">
        <v>88</v>
      </c>
      <c r="R26" s="54"/>
      <c r="S26" s="54"/>
      <c r="T26" s="54"/>
      <c r="U26" s="496">
        <f>(I25*P26)+(J25*Q26)+(K25*R26)+(L25*S26)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 customHeight="1" x14ac:dyDescent="0.15">
      <c r="A27" s="43"/>
      <c r="B27" s="256"/>
      <c r="C27" s="46"/>
      <c r="D27" s="579" t="s">
        <v>2420</v>
      </c>
      <c r="E27" s="697" t="s">
        <v>2421</v>
      </c>
      <c r="F27" s="45"/>
      <c r="G27" s="542"/>
      <c r="H27" s="175"/>
      <c r="I27" s="48">
        <v>0.5</v>
      </c>
      <c r="J27" s="49">
        <v>0.5</v>
      </c>
      <c r="K27" s="49"/>
      <c r="L27" s="49"/>
      <c r="M27" s="49"/>
      <c r="N27" s="50">
        <f>SUM(I27:M27)</f>
        <v>1</v>
      </c>
      <c r="O27" s="51"/>
      <c r="P27" s="52">
        <v>8</v>
      </c>
      <c r="Q27" s="53">
        <v>8</v>
      </c>
      <c r="R27" s="53">
        <v>8</v>
      </c>
      <c r="S27" s="53"/>
      <c r="T27" s="53"/>
      <c r="U27" s="54">
        <f>ROUND(((P27*I27)+(Q27*J27)+(R27*K27)+(S27*L27)+(T27*M27)),3)</f>
        <v>8</v>
      </c>
      <c r="V27" s="55">
        <f>IF(U27&gt;=8,8,U27)</f>
        <v>8</v>
      </c>
      <c r="W27" s="57"/>
      <c r="X27" s="57"/>
      <c r="Y27" s="57"/>
      <c r="Z27" s="57"/>
      <c r="AA27" s="57"/>
      <c r="AB27" s="551">
        <f>(((((W27*I27)+(X27*J27)+(Y27*K27)+(Z27*L27)+(AA27*M27))/$L$2)))</f>
        <v>0</v>
      </c>
      <c r="AC27" s="536">
        <f t="shared" ref="AC27" si="12">ROUND(11*AB27,3)</f>
        <v>0</v>
      </c>
      <c r="AD27" s="488">
        <f t="shared" ref="AD27" si="13">IF(AC27&gt;=11,11,AC27)</f>
        <v>0</v>
      </c>
      <c r="AE27" s="729">
        <f>IF(U28&gt;=94,4,IF(U28&gt;=91,3.9,IF(U28&gt;=88,3.8,IF(U28&gt;=85,3.7,3.6))))</f>
        <v>3.8</v>
      </c>
      <c r="AF27" s="59">
        <v>0.3</v>
      </c>
      <c r="AG27" s="730">
        <v>17</v>
      </c>
      <c r="AH27" s="60">
        <f>V27+AD27+AG27+AE27+AF27</f>
        <v>29.1</v>
      </c>
      <c r="AI27" s="55">
        <f>IF(AH27&gt;=40,40,AH27)</f>
        <v>29.1</v>
      </c>
      <c r="AJ27" s="61"/>
      <c r="AK27" s="62"/>
      <c r="AL27" s="63"/>
      <c r="AM27" s="64">
        <f>100%+AL27</f>
        <v>1</v>
      </c>
      <c r="AN27" s="65">
        <f>ROUNDUP((($E$2*AM27-$AN$4)*AJ27+$AN$4),-3)</f>
        <v>0</v>
      </c>
      <c r="AO27" s="66"/>
    </row>
    <row r="28" spans="1:41" s="22" customFormat="1" ht="26.25" customHeight="1" x14ac:dyDescent="0.15">
      <c r="A28" s="177"/>
      <c r="B28" s="241"/>
      <c r="C28" s="843"/>
      <c r="D28" s="844"/>
      <c r="E28" s="844"/>
      <c r="F28" s="844"/>
      <c r="G28" s="903"/>
      <c r="H28" s="47"/>
      <c r="I28" s="172"/>
      <c r="J28" s="217"/>
      <c r="K28" s="217"/>
      <c r="L28" s="217"/>
      <c r="M28" s="217"/>
      <c r="N28" s="50"/>
      <c r="O28" s="51"/>
      <c r="P28" s="234">
        <v>88</v>
      </c>
      <c r="Q28" s="54">
        <v>88</v>
      </c>
      <c r="R28" s="54">
        <v>88</v>
      </c>
      <c r="S28" s="54"/>
      <c r="T28" s="54"/>
      <c r="U28" s="496">
        <f>(I27*P28)+(J27*Q28)+(K27*R28)+(L27*S28)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c r="B29" s="256"/>
      <c r="C29" s="46"/>
      <c r="D29" s="46"/>
      <c r="E29" s="45"/>
      <c r="F29" s="45"/>
      <c r="G29" s="542"/>
      <c r="H29" s="175"/>
      <c r="I29" s="48">
        <v>0.51</v>
      </c>
      <c r="J29" s="49">
        <v>0.49</v>
      </c>
      <c r="K29" s="49"/>
      <c r="L29" s="49"/>
      <c r="M29" s="49"/>
      <c r="N29" s="50">
        <f>SUM(I29:M29)</f>
        <v>1</v>
      </c>
      <c r="O29" s="51"/>
      <c r="P29" s="52">
        <v>8</v>
      </c>
      <c r="Q29" s="53">
        <v>8</v>
      </c>
      <c r="R29" s="53">
        <v>8</v>
      </c>
      <c r="S29" s="53"/>
      <c r="T29" s="53"/>
      <c r="U29" s="54">
        <f>ROUND(((P29*I29)+(Q29*J29)+(R29*K29)+(S29*L29)+(T29*M29)),3)</f>
        <v>8</v>
      </c>
      <c r="V29" s="55">
        <f>IF(U29&gt;=8,8,U29)</f>
        <v>8</v>
      </c>
      <c r="W29" s="57"/>
      <c r="X29" s="57"/>
      <c r="Y29" s="57"/>
      <c r="Z29" s="57"/>
      <c r="AA29" s="57"/>
      <c r="AB29" s="476">
        <f>(((((W29*I29)+(X29*J29)+(Y29*K29)+(Z29*L29)+(AA29*M29))/$L$2)))</f>
        <v>0</v>
      </c>
      <c r="AC29" s="536">
        <f t="shared" ref="AC29" si="14">ROUND(11*AB29,3)</f>
        <v>0</v>
      </c>
      <c r="AD29" s="488">
        <f t="shared" ref="AD29" si="15">IF(AC29&gt;=11,11,AC29)</f>
        <v>0</v>
      </c>
      <c r="AE29" s="729">
        <f>IF(U30&gt;=94,4,IF(U30&gt;=91,3.9,IF(U30&gt;=88,3.8,IF(U30&gt;=85,3.7,3.6))))</f>
        <v>3.8</v>
      </c>
      <c r="AF29" s="59">
        <v>0.3</v>
      </c>
      <c r="AG29" s="730">
        <v>17</v>
      </c>
      <c r="AH29" s="60">
        <f>V29+AD29+AG29+AE29+AF29</f>
        <v>29.1</v>
      </c>
      <c r="AI29" s="55">
        <f>IF(AH29&gt;=40,40,AH29)</f>
        <v>29.1</v>
      </c>
      <c r="AJ29" s="61"/>
      <c r="AK29" s="62"/>
      <c r="AL29" s="63"/>
      <c r="AM29" s="64">
        <f>100%+AL29</f>
        <v>1</v>
      </c>
      <c r="AN29" s="65">
        <f>ROUNDUP((($E$2*AM29-$AN$4)*AJ29+$AN$4),-3)</f>
        <v>0</v>
      </c>
      <c r="AO29" s="66"/>
    </row>
    <row r="30" spans="1:41" s="22" customFormat="1" ht="26.25" customHeight="1" x14ac:dyDescent="0.15">
      <c r="A30" s="177"/>
      <c r="B30" s="241"/>
      <c r="C30" s="843"/>
      <c r="D30" s="844"/>
      <c r="E30" s="844"/>
      <c r="F30" s="844"/>
      <c r="G30" s="903"/>
      <c r="H30" s="47"/>
      <c r="I30" s="172"/>
      <c r="J30" s="217"/>
      <c r="K30" s="217"/>
      <c r="L30" s="217"/>
      <c r="M30" s="217"/>
      <c r="N30" s="50"/>
      <c r="O30" s="51"/>
      <c r="P30" s="234">
        <v>88</v>
      </c>
      <c r="Q30" s="53">
        <v>88</v>
      </c>
      <c r="R30" s="54">
        <v>88</v>
      </c>
      <c r="S30" s="54"/>
      <c r="T30" s="54"/>
      <c r="U30" s="496">
        <f>(I29*P30)+(J29*Q30)+(K29*R30)+(L29*S30)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48.75" customHeight="1" x14ac:dyDescent="0.15">
      <c r="A31" s="43"/>
      <c r="B31" s="256"/>
      <c r="C31" s="46"/>
      <c r="D31" s="46"/>
      <c r="E31" s="45"/>
      <c r="F31" s="45"/>
      <c r="G31" s="542"/>
      <c r="H31" s="175"/>
      <c r="I31" s="48">
        <v>0.5</v>
      </c>
      <c r="J31" s="49">
        <v>0.4</v>
      </c>
      <c r="K31" s="49">
        <v>0.1</v>
      </c>
      <c r="L31" s="49"/>
      <c r="M31" s="49"/>
      <c r="N31" s="50">
        <f>SUM(I31:M31)</f>
        <v>1</v>
      </c>
      <c r="O31" s="51"/>
      <c r="P31" s="52">
        <v>8</v>
      </c>
      <c r="Q31" s="53">
        <v>8</v>
      </c>
      <c r="R31" s="53">
        <v>8</v>
      </c>
      <c r="S31" s="53"/>
      <c r="T31" s="53"/>
      <c r="U31" s="54">
        <f>ROUND(((P31*I31)+(Q31*J31)+(R31*K31)+(S31*L31)+(T31*M31)),3)</f>
        <v>8</v>
      </c>
      <c r="V31" s="55">
        <f>IF(U31&gt;=8,8,U31)</f>
        <v>8</v>
      </c>
      <c r="W31" s="57"/>
      <c r="X31" s="57"/>
      <c r="Y31" s="57"/>
      <c r="Z31" s="57"/>
      <c r="AA31" s="57"/>
      <c r="AB31" s="476">
        <f>(((((W31*I31)+(X31*J31)+(Y31*K31)+(Z31*L31)+(AA31*M31))/$L$2)))</f>
        <v>0</v>
      </c>
      <c r="AC31" s="536">
        <f t="shared" ref="AC31" si="16">ROUND(11*AB31,3)</f>
        <v>0</v>
      </c>
      <c r="AD31" s="488">
        <f t="shared" ref="AD31" si="17">IF(AC31&gt;=11,11,AC31)</f>
        <v>0</v>
      </c>
      <c r="AE31" s="729">
        <f>IF(U32&gt;=94,4,IF(U32&gt;=91,3.9,IF(U32&gt;=88,3.8,IF(U32&gt;=85,3.7,3.6))))</f>
        <v>3.8</v>
      </c>
      <c r="AF31" s="59">
        <v>0.3</v>
      </c>
      <c r="AG31" s="730">
        <v>17</v>
      </c>
      <c r="AH31" s="60">
        <f>V31+AD31+AG31+AE31+AF31</f>
        <v>29.1</v>
      </c>
      <c r="AI31" s="55">
        <f>IF(AH31&gt;=40,40,AH31)</f>
        <v>29.1</v>
      </c>
      <c r="AJ31" s="61"/>
      <c r="AK31" s="62"/>
      <c r="AL31" s="63"/>
      <c r="AM31" s="64">
        <f>100%+AL31</f>
        <v>1</v>
      </c>
      <c r="AN31" s="65">
        <f>ROUNDUP((($E$2*AM31-$AN$4)*AJ31+$AN$4),-3)</f>
        <v>0</v>
      </c>
      <c r="AO31" s="66"/>
    </row>
    <row r="32" spans="1:41" s="22" customFormat="1" ht="26.25" customHeight="1" x14ac:dyDescent="0.15">
      <c r="A32" s="177"/>
      <c r="B32" s="241"/>
      <c r="C32" s="843"/>
      <c r="D32" s="844"/>
      <c r="E32" s="844"/>
      <c r="F32" s="844"/>
      <c r="G32" s="903"/>
      <c r="H32" s="47"/>
      <c r="I32" s="172"/>
      <c r="J32" s="217"/>
      <c r="K32" s="217"/>
      <c r="L32" s="217"/>
      <c r="M32" s="217"/>
      <c r="N32" s="50"/>
      <c r="O32" s="51"/>
      <c r="P32" s="234">
        <v>88</v>
      </c>
      <c r="Q32" s="54">
        <v>88</v>
      </c>
      <c r="R32" s="54">
        <v>88</v>
      </c>
      <c r="S32" s="54"/>
      <c r="T32" s="54"/>
      <c r="U32" s="496">
        <f>(I31*P32)+(J31*Q32)+(K31*R32)+(L31*S32)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50.25" customHeight="1" x14ac:dyDescent="0.15">
      <c r="A33" s="43"/>
      <c r="B33" s="256"/>
      <c r="C33" s="46"/>
      <c r="D33" s="46"/>
      <c r="E33" s="45"/>
      <c r="F33" s="45"/>
      <c r="G33" s="542"/>
      <c r="H33" s="175"/>
      <c r="I33" s="48">
        <v>0.51</v>
      </c>
      <c r="J33" s="49">
        <v>0.49</v>
      </c>
      <c r="K33" s="49"/>
      <c r="L33" s="49"/>
      <c r="M33" s="49"/>
      <c r="N33" s="50">
        <f>SUM(I33:M33)</f>
        <v>1</v>
      </c>
      <c r="O33" s="51"/>
      <c r="P33" s="52">
        <v>8</v>
      </c>
      <c r="Q33" s="53">
        <v>8</v>
      </c>
      <c r="R33" s="53"/>
      <c r="S33" s="53"/>
      <c r="T33" s="53"/>
      <c r="U33" s="54">
        <f>ROUND(((P33*I33)+(Q33*J33)+(R33*K33)+(S33*L33)+(T33*M33)),3)</f>
        <v>8</v>
      </c>
      <c r="V33" s="55">
        <f>IF(U33&gt;=8,8,U33)</f>
        <v>8</v>
      </c>
      <c r="W33" s="57"/>
      <c r="X33" s="57"/>
      <c r="Y33" s="57"/>
      <c r="Z33" s="57"/>
      <c r="AA33" s="57"/>
      <c r="AB33" s="476">
        <f>(((((W33*I33)+(X33*J33)+(Y33*K33)+(Z33*L33)+(AA33*M33))/$L$2)))</f>
        <v>0</v>
      </c>
      <c r="AC33" s="536">
        <f t="shared" ref="AC33" si="18">ROUND(11*AB33,3)</f>
        <v>0</v>
      </c>
      <c r="AD33" s="488">
        <f t="shared" ref="AD33" si="19">IF(AC33&gt;=11,11,AC33)</f>
        <v>0</v>
      </c>
      <c r="AE33" s="729">
        <f>IF(U34&gt;=94,4,IF(U34&gt;=91,3.9,IF(U34&gt;=88,3.8,IF(U34&gt;=85,3.7,3.6))))</f>
        <v>3.8</v>
      </c>
      <c r="AF33" s="59">
        <v>0.3</v>
      </c>
      <c r="AG33" s="730">
        <v>17</v>
      </c>
      <c r="AH33" s="60">
        <f>V33+AD33+AG33+AE33+AF33</f>
        <v>29.1</v>
      </c>
      <c r="AI33" s="55">
        <f>IF(AH33&gt;=40,40,AH33)</f>
        <v>29.1</v>
      </c>
      <c r="AJ33" s="61"/>
      <c r="AK33" s="62"/>
      <c r="AL33" s="63"/>
      <c r="AM33" s="64">
        <f>100%+AL33</f>
        <v>1</v>
      </c>
      <c r="AN33" s="65">
        <f>ROUNDUP((($E$2*AM33-$AN$4)*AJ33+$AN$4),-3)</f>
        <v>0</v>
      </c>
      <c r="AO33" s="66"/>
    </row>
    <row r="34" spans="1:41" s="22" customFormat="1" ht="26.25" customHeight="1" x14ac:dyDescent="0.15">
      <c r="A34" s="177"/>
      <c r="B34" s="241"/>
      <c r="C34" s="843"/>
      <c r="D34" s="844"/>
      <c r="E34" s="844"/>
      <c r="F34" s="844"/>
      <c r="G34" s="903"/>
      <c r="H34" s="47"/>
      <c r="I34" s="172"/>
      <c r="J34" s="217"/>
      <c r="K34" s="217"/>
      <c r="L34" s="217"/>
      <c r="M34" s="217"/>
      <c r="N34" s="50"/>
      <c r="O34" s="51"/>
      <c r="P34" s="234">
        <v>88</v>
      </c>
      <c r="Q34" s="234">
        <v>88</v>
      </c>
      <c r="R34" s="54"/>
      <c r="S34" s="54"/>
      <c r="T34" s="54"/>
      <c r="U34" s="496">
        <f>(I33*P34)+(J33*Q34)+(K33*R34)+(L33*S34)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48.75" customHeight="1" x14ac:dyDescent="0.15">
      <c r="A35" s="43"/>
      <c r="B35" s="256"/>
      <c r="C35" s="46"/>
      <c r="D35" s="46"/>
      <c r="E35" s="45"/>
      <c r="F35" s="45"/>
      <c r="G35" s="542"/>
      <c r="H35" s="175"/>
      <c r="I35" s="48">
        <v>0.7</v>
      </c>
      <c r="J35" s="49">
        <v>0.3</v>
      </c>
      <c r="K35" s="49"/>
      <c r="L35" s="49"/>
      <c r="M35" s="49"/>
      <c r="N35" s="50">
        <f>SUM(I35:M35)</f>
        <v>1</v>
      </c>
      <c r="O35" s="51"/>
      <c r="P35" s="52">
        <v>8</v>
      </c>
      <c r="Q35" s="53">
        <v>8</v>
      </c>
      <c r="R35" s="53"/>
      <c r="S35" s="53"/>
      <c r="T35" s="53"/>
      <c r="U35" s="54">
        <f>ROUND(((P35*I35)+(Q35*J35)+(R35*K35)+(S35*L35)+(T35*M35)),3)</f>
        <v>8</v>
      </c>
      <c r="V35" s="55">
        <f>IF(U35&gt;=8,8,U35)</f>
        <v>8</v>
      </c>
      <c r="W35" s="57"/>
      <c r="X35" s="57"/>
      <c r="Y35" s="72"/>
      <c r="Z35" s="57"/>
      <c r="AA35" s="735"/>
      <c r="AB35" s="476">
        <f>(((((W35*I35)+(X35*J35)+(Y35*K35)+(Z35*L35)+(AA35*M35))/$L$2)))</f>
        <v>0</v>
      </c>
      <c r="AC35" s="536">
        <f t="shared" ref="AC35" si="20">ROUND(11*AB35,3)</f>
        <v>0</v>
      </c>
      <c r="AD35" s="488">
        <f t="shared" ref="AD35" si="21">IF(AC35&gt;=11,11,AC35)</f>
        <v>0</v>
      </c>
      <c r="AE35" s="729">
        <f>IF(U36&gt;=94,4,IF(U36&gt;=91,3.9,IF(U36&gt;=88,3.8,IF(U36&gt;=85,3.7,3.6))))</f>
        <v>3.8</v>
      </c>
      <c r="AF35" s="59">
        <v>0.3</v>
      </c>
      <c r="AG35" s="730">
        <v>17</v>
      </c>
      <c r="AH35" s="60">
        <f>V35+AD35+AG35+AE35+AF35</f>
        <v>29.1</v>
      </c>
      <c r="AI35" s="55">
        <f>IF(AH35&gt;=40,40,AH35)</f>
        <v>29.1</v>
      </c>
      <c r="AJ35" s="61"/>
      <c r="AK35" s="62"/>
      <c r="AL35" s="63"/>
      <c r="AM35" s="64">
        <f>100%+AL35</f>
        <v>1</v>
      </c>
      <c r="AN35" s="65">
        <f>ROUNDUP((($E$2*AM35-$AN$4)*AJ35+$AN$4),-3)</f>
        <v>0</v>
      </c>
      <c r="AO35" s="66"/>
    </row>
    <row r="36" spans="1:41" s="22" customFormat="1" ht="26.25" customHeight="1" x14ac:dyDescent="0.15">
      <c r="A36" s="177"/>
      <c r="B36" s="241"/>
      <c r="C36" s="843"/>
      <c r="D36" s="844"/>
      <c r="E36" s="844"/>
      <c r="F36" s="844"/>
      <c r="G36" s="903"/>
      <c r="H36" s="47"/>
      <c r="I36" s="172"/>
      <c r="J36" s="217"/>
      <c r="K36" s="217"/>
      <c r="L36" s="217"/>
      <c r="M36" s="217"/>
      <c r="N36" s="50"/>
      <c r="O36" s="51"/>
      <c r="P36" s="234">
        <v>88</v>
      </c>
      <c r="Q36" s="54">
        <v>88</v>
      </c>
      <c r="R36" s="54"/>
      <c r="S36" s="54"/>
      <c r="T36" s="54"/>
      <c r="U36" s="496">
        <f>(I35*P36)+(J35*Q36)+(K35*R36)+(L35*S36)</f>
        <v>88</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c r="B37" s="256"/>
      <c r="C37" s="46"/>
      <c r="D37" s="46"/>
      <c r="E37" s="45"/>
      <c r="F37" s="45"/>
      <c r="G37" s="542"/>
      <c r="H37" s="175"/>
      <c r="I37" s="48">
        <v>0.5</v>
      </c>
      <c r="J37" s="49">
        <v>0.4</v>
      </c>
      <c r="K37" s="49">
        <v>0.1</v>
      </c>
      <c r="L37" s="49"/>
      <c r="M37" s="49"/>
      <c r="N37" s="50">
        <f>SUM(I37:M37)</f>
        <v>1</v>
      </c>
      <c r="O37" s="51"/>
      <c r="P37" s="52">
        <v>8</v>
      </c>
      <c r="Q37" s="53">
        <v>8</v>
      </c>
      <c r="R37" s="53">
        <v>8</v>
      </c>
      <c r="S37" s="53"/>
      <c r="T37" s="53"/>
      <c r="U37" s="54">
        <f>ROUND(((P37*I37)+(Q37*J37)+(R37*K37)+(S37*L37)+(T37*M37)),3)</f>
        <v>8</v>
      </c>
      <c r="V37" s="55">
        <f>IF(U37&gt;=8,8,U37)</f>
        <v>8</v>
      </c>
      <c r="W37" s="57"/>
      <c r="X37" s="57"/>
      <c r="Y37" s="57"/>
      <c r="Z37" s="57"/>
      <c r="AA37" s="57"/>
      <c r="AB37" s="476">
        <f>(((((W37*I37)+(X37*J37)+(Y37*K37)+(Z37*L37)+(AA37*M37))/$L$2)))</f>
        <v>0</v>
      </c>
      <c r="AC37" s="536">
        <f t="shared" ref="AC37" si="22">ROUND(11*AB37,3)</f>
        <v>0</v>
      </c>
      <c r="AD37" s="488">
        <f t="shared" ref="AD37" si="23">IF(AC37&gt;=11,11,AC37)</f>
        <v>0</v>
      </c>
      <c r="AE37" s="729">
        <f>IF(U38&gt;=94,4,IF(U38&gt;=91,3.9,IF(U38&gt;=88,3.8,IF(U38&gt;=85,3.7,3.6))))</f>
        <v>3.8</v>
      </c>
      <c r="AF37" s="59">
        <v>0.3</v>
      </c>
      <c r="AG37" s="730">
        <v>17</v>
      </c>
      <c r="AH37" s="60">
        <f>V37+AD37+AG37+AE37+AF37</f>
        <v>29.1</v>
      </c>
      <c r="AI37" s="55">
        <f>IF(AH37&gt;=40,40,AH37)</f>
        <v>29.1</v>
      </c>
      <c r="AJ37" s="61"/>
      <c r="AK37" s="62"/>
      <c r="AL37" s="63"/>
      <c r="AM37" s="64"/>
      <c r="AN37" s="65"/>
      <c r="AO37" s="66"/>
    </row>
    <row r="38" spans="1:41" s="22" customFormat="1" ht="26.25" customHeight="1" x14ac:dyDescent="0.15">
      <c r="A38" s="177"/>
      <c r="B38" s="241"/>
      <c r="C38" s="843"/>
      <c r="D38" s="844"/>
      <c r="E38" s="844"/>
      <c r="F38" s="844"/>
      <c r="G38" s="903"/>
      <c r="H38" s="47"/>
      <c r="I38" s="172"/>
      <c r="J38" s="217"/>
      <c r="K38" s="217"/>
      <c r="L38" s="217"/>
      <c r="M38" s="217"/>
      <c r="N38" s="50"/>
      <c r="O38" s="51"/>
      <c r="P38" s="234">
        <v>88</v>
      </c>
      <c r="Q38" s="54">
        <v>88</v>
      </c>
      <c r="R38" s="53">
        <v>88</v>
      </c>
      <c r="S38" s="54"/>
      <c r="T38" s="54"/>
      <c r="U38" s="496">
        <f>(I37*P38)+(J37*Q38)+(K37*R38)+(L37*S38)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48.75" customHeight="1" x14ac:dyDescent="0.15">
      <c r="A39" s="43"/>
      <c r="B39" s="256"/>
      <c r="C39" s="46"/>
      <c r="D39" s="46"/>
      <c r="E39" s="45"/>
      <c r="F39" s="45"/>
      <c r="G39" s="542"/>
      <c r="H39" s="175"/>
      <c r="I39" s="48">
        <v>0.6</v>
      </c>
      <c r="J39" s="49">
        <v>0.3</v>
      </c>
      <c r="K39" s="49">
        <v>0.1</v>
      </c>
      <c r="L39" s="49"/>
      <c r="M39" s="49"/>
      <c r="N39" s="50">
        <f>SUM(I39:M39)</f>
        <v>0.99999999999999989</v>
      </c>
      <c r="O39" s="51"/>
      <c r="P39" s="52">
        <v>8</v>
      </c>
      <c r="Q39" s="53">
        <v>8</v>
      </c>
      <c r="R39" s="53">
        <v>8</v>
      </c>
      <c r="S39" s="53"/>
      <c r="T39" s="53"/>
      <c r="U39" s="54">
        <f>ROUND(((P39*I39)+(Q39*J39)+(R39*K39)+(S39*L39)+(T39*M39)),3)</f>
        <v>8</v>
      </c>
      <c r="V39" s="55">
        <f>IF(U39&gt;=8,8,U39)</f>
        <v>8</v>
      </c>
      <c r="W39" s="57"/>
      <c r="X39" s="57"/>
      <c r="Y39" s="57"/>
      <c r="Z39" s="57"/>
      <c r="AA39" s="57"/>
      <c r="AB39" s="476">
        <f>(((((W39*I39)+(X39*J39)+(Y39*K39)+(Z39*L39)+(AA39*M39))/$L$2)))</f>
        <v>0</v>
      </c>
      <c r="AC39" s="536">
        <f t="shared" ref="AC39" si="24">ROUND(11*AB39,3)</f>
        <v>0</v>
      </c>
      <c r="AD39" s="488">
        <f t="shared" ref="AD39" si="25">IF(AC39&gt;=11,11,AC39)</f>
        <v>0</v>
      </c>
      <c r="AE39" s="729">
        <f>IF(U40&gt;=94,4,IF(U40&gt;=91,3.9,IF(U40&gt;=88,3.8,IF(U40&gt;=85,3.7,3.6))))</f>
        <v>3.8</v>
      </c>
      <c r="AF39" s="59">
        <v>0.3</v>
      </c>
      <c r="AG39" s="730">
        <v>17</v>
      </c>
      <c r="AH39" s="60">
        <f>V39+AD39+AG39+AE39+AF39</f>
        <v>29.1</v>
      </c>
      <c r="AI39" s="55">
        <f>IF(AH39&gt;=40,40,AH39)</f>
        <v>29.1</v>
      </c>
      <c r="AJ39" s="61"/>
      <c r="AK39" s="62"/>
      <c r="AL39" s="63"/>
      <c r="AM39" s="64">
        <f>100%+AL39</f>
        <v>1</v>
      </c>
      <c r="AN39" s="65">
        <f>ROUNDUP((($E$2*AM39-$AN$4)*AJ39+$AN$4),-3)</f>
        <v>0</v>
      </c>
      <c r="AO39" s="66"/>
    </row>
    <row r="40" spans="1:41" s="22" customFormat="1" ht="26.25" customHeight="1" x14ac:dyDescent="0.15">
      <c r="A40" s="177"/>
      <c r="B40" s="241"/>
      <c r="C40" s="843"/>
      <c r="D40" s="844"/>
      <c r="E40" s="844"/>
      <c r="F40" s="844"/>
      <c r="G40" s="903"/>
      <c r="H40" s="47"/>
      <c r="I40" s="172"/>
      <c r="J40" s="217"/>
      <c r="K40" s="217"/>
      <c r="L40" s="217"/>
      <c r="M40" s="217"/>
      <c r="N40" s="50"/>
      <c r="O40" s="51"/>
      <c r="P40" s="53">
        <v>88</v>
      </c>
      <c r="Q40" s="53">
        <v>88</v>
      </c>
      <c r="R40" s="53">
        <v>88</v>
      </c>
      <c r="S40" s="54"/>
      <c r="T40" s="54"/>
      <c r="U40" s="496">
        <f>(I39*P40)+(J39*Q40)+(K39*R40)+(L39*S40)</f>
        <v>87.999999999999986</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75" customHeight="1" x14ac:dyDescent="0.15">
      <c r="A41" s="43"/>
      <c r="B41" s="256"/>
      <c r="C41" s="45"/>
      <c r="D41" s="45"/>
      <c r="E41" s="45"/>
      <c r="F41" s="45"/>
      <c r="G41" s="46"/>
      <c r="H41" s="175"/>
      <c r="I41" s="48">
        <v>0.6</v>
      </c>
      <c r="J41" s="49">
        <v>0.4</v>
      </c>
      <c r="K41" s="49"/>
      <c r="L41" s="49"/>
      <c r="M41" s="49"/>
      <c r="N41" s="50">
        <f>SUM(I41:M41)</f>
        <v>1</v>
      </c>
      <c r="O41" s="51"/>
      <c r="P41" s="52">
        <v>8</v>
      </c>
      <c r="Q41" s="53">
        <v>8</v>
      </c>
      <c r="R41" s="53"/>
      <c r="S41" s="53"/>
      <c r="T41" s="53"/>
      <c r="U41" s="54">
        <f>ROUND(((P41*I41)+(Q41*J41)+(R41*K41)+(S41*L41)+(T41*M41)),3)</f>
        <v>8</v>
      </c>
      <c r="V41" s="55">
        <f>IF(U41&gt;=8,8,U41)</f>
        <v>8</v>
      </c>
      <c r="W41" s="57"/>
      <c r="X41" s="57"/>
      <c r="Y41" s="57"/>
      <c r="Z41" s="57"/>
      <c r="AA41" s="57"/>
      <c r="AB41" s="476">
        <f>(((((W41*I41)+(X41*J41)+(Y41*K41)+(Z41*L41)+(AA41*M41))/$L$2)))</f>
        <v>0</v>
      </c>
      <c r="AC41" s="536">
        <f t="shared" ref="AC41" si="26">ROUND(11*AB41,3)</f>
        <v>0</v>
      </c>
      <c r="AD41" s="488">
        <f t="shared" ref="AD41" si="27">IF(AC41&gt;=11,11,AC41)</f>
        <v>0</v>
      </c>
      <c r="AE41" s="729">
        <f>IF(U42&gt;=94,4,IF(U42&gt;=91,3.9,IF(U42&gt;=88,3.8,IF(U42&gt;=85,3.7,3.6))))</f>
        <v>3.8</v>
      </c>
      <c r="AF41" s="59">
        <v>0.3</v>
      </c>
      <c r="AG41" s="730">
        <v>17</v>
      </c>
      <c r="AH41" s="60">
        <f>V41+AD41+AG41+AE41+AF41</f>
        <v>29.1</v>
      </c>
      <c r="AI41" s="55">
        <f>IF(AH41&gt;=40,40,AH41)</f>
        <v>29.1</v>
      </c>
      <c r="AJ41" s="61"/>
      <c r="AK41" s="62"/>
      <c r="AL41" s="63"/>
      <c r="AM41" s="64">
        <f>100%+AL41</f>
        <v>1</v>
      </c>
      <c r="AN41" s="65">
        <f>ROUNDUP((($E$2*AM41-$AN$4)*AJ41+$AN$4),-3)</f>
        <v>0</v>
      </c>
      <c r="AO41" s="66"/>
    </row>
    <row r="42" spans="1:41" s="22" customFormat="1" ht="26.25" customHeight="1" x14ac:dyDescent="0.15">
      <c r="A42" s="177"/>
      <c r="B42" s="241"/>
      <c r="C42" s="843"/>
      <c r="D42" s="844"/>
      <c r="E42" s="844"/>
      <c r="F42" s="844"/>
      <c r="G42" s="903"/>
      <c r="H42" s="47"/>
      <c r="I42" s="172"/>
      <c r="J42" s="217"/>
      <c r="K42" s="217"/>
      <c r="L42" s="217"/>
      <c r="M42" s="217"/>
      <c r="N42" s="50"/>
      <c r="O42" s="51"/>
      <c r="P42" s="234">
        <v>88</v>
      </c>
      <c r="Q42" s="54">
        <v>88</v>
      </c>
      <c r="R42" s="54"/>
      <c r="S42" s="54"/>
      <c r="T42" s="54"/>
      <c r="U42" s="496">
        <f>(I41*P42)+(J41*Q42)+(K41*R42)+(L41*S42)</f>
        <v>88</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c r="B43" s="256"/>
      <c r="C43" s="80"/>
      <c r="D43" s="117"/>
      <c r="E43" s="45"/>
      <c r="F43" s="45"/>
      <c r="G43" s="542"/>
      <c r="H43" s="175"/>
      <c r="I43" s="48">
        <v>0.51</v>
      </c>
      <c r="J43" s="49">
        <v>0.49</v>
      </c>
      <c r="K43" s="49"/>
      <c r="L43" s="217"/>
      <c r="M43" s="49"/>
      <c r="N43" s="50">
        <f>SUM(I43:M43)</f>
        <v>1</v>
      </c>
      <c r="O43" s="51"/>
      <c r="P43" s="52">
        <v>8</v>
      </c>
      <c r="Q43" s="53">
        <v>8</v>
      </c>
      <c r="R43" s="53"/>
      <c r="S43" s="53"/>
      <c r="T43" s="53"/>
      <c r="U43" s="54">
        <f>ROUND(((P43*I43)+(Q43*J43)+(R43*K43)+(S43*L43)+(T43*M43)),3)</f>
        <v>8</v>
      </c>
      <c r="V43" s="55">
        <f>IF(U43&gt;=8,8,U43)</f>
        <v>8</v>
      </c>
      <c r="W43" s="57"/>
      <c r="X43" s="57"/>
      <c r="Y43" s="57"/>
      <c r="Z43" s="57"/>
      <c r="AA43" s="57"/>
      <c r="AB43" s="476">
        <f>(((((W43*I43)+(X43*J43)+(Y43*K43)+(Z43*L43)+(AA43*M43))/$L$2)))</f>
        <v>0</v>
      </c>
      <c r="AC43" s="536">
        <f t="shared" ref="AC43" si="28">ROUND(11*AB43,3)</f>
        <v>0</v>
      </c>
      <c r="AD43" s="488">
        <f t="shared" ref="AD43" si="29">IF(AC43&gt;=11,11,AC43)</f>
        <v>0</v>
      </c>
      <c r="AE43" s="729">
        <f>IF(U44&gt;=94,4,IF(U44&gt;=91,3.9,IF(U44&gt;=88,3.8,IF(U44&gt;=85,3.7,3.6))))</f>
        <v>3.8</v>
      </c>
      <c r="AF43" s="59">
        <v>0.3</v>
      </c>
      <c r="AG43" s="730">
        <v>17</v>
      </c>
      <c r="AH43" s="60">
        <f>V43+AD43+AG43+AE43+AF43</f>
        <v>29.1</v>
      </c>
      <c r="AI43" s="55">
        <f>IF(AH43&gt;=40,40,AH43)</f>
        <v>29.1</v>
      </c>
      <c r="AJ43" s="61"/>
      <c r="AK43" s="62"/>
      <c r="AL43" s="63"/>
      <c r="AM43" s="64">
        <f>100%+AL43</f>
        <v>1</v>
      </c>
      <c r="AN43" s="65">
        <f>ROUNDUP((($E$2*AM43-$AN$4)*AJ43+$AN$4),-3)</f>
        <v>0</v>
      </c>
      <c r="AO43" s="66"/>
    </row>
    <row r="44" spans="1:41" s="22" customFormat="1" ht="26.25" customHeight="1" x14ac:dyDescent="0.15">
      <c r="A44" s="177"/>
      <c r="B44" s="241"/>
      <c r="C44" s="843"/>
      <c r="D44" s="844"/>
      <c r="E44" s="844"/>
      <c r="F44" s="844"/>
      <c r="G44" s="903"/>
      <c r="H44" s="47"/>
      <c r="I44" s="172"/>
      <c r="J44" s="217"/>
      <c r="K44" s="217"/>
      <c r="L44" s="217"/>
      <c r="M44" s="217"/>
      <c r="N44" s="50"/>
      <c r="O44" s="51"/>
      <c r="P44" s="234">
        <v>88</v>
      </c>
      <c r="Q44" s="234">
        <v>88</v>
      </c>
      <c r="R44" s="234"/>
      <c r="S44" s="54"/>
      <c r="T44" s="54"/>
      <c r="U44" s="496">
        <f>(I43*P44)+(J43*Q44)+(K43*R44)+(L43*S44)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48.75" customHeight="1" x14ac:dyDescent="0.15">
      <c r="A45" s="43"/>
      <c r="B45" s="256"/>
      <c r="C45" s="45"/>
      <c r="D45" s="45"/>
      <c r="E45" s="80"/>
      <c r="F45" s="45"/>
      <c r="G45" s="46"/>
      <c r="H45" s="175"/>
      <c r="I45" s="48">
        <v>0.6</v>
      </c>
      <c r="J45" s="49">
        <v>0.4</v>
      </c>
      <c r="K45" s="49"/>
      <c r="L45" s="217"/>
      <c r="M45" s="49"/>
      <c r="N45" s="50">
        <f>SUM(I45:M45)</f>
        <v>1</v>
      </c>
      <c r="O45" s="51"/>
      <c r="P45" s="52">
        <v>8</v>
      </c>
      <c r="Q45" s="53">
        <v>8</v>
      </c>
      <c r="R45" s="53"/>
      <c r="S45" s="53"/>
      <c r="T45" s="53"/>
      <c r="U45" s="54">
        <f>ROUND(((P45*I45)+(Q45*J45)+(R45*K45)+(S45*L45)+(T45*M45)),3)</f>
        <v>8</v>
      </c>
      <c r="V45" s="55">
        <f>IF(U45&gt;=8,8,U45)</f>
        <v>8</v>
      </c>
      <c r="W45" s="57"/>
      <c r="X45" s="57"/>
      <c r="Y45" s="57"/>
      <c r="Z45" s="57"/>
      <c r="AA45" s="57"/>
      <c r="AB45" s="476">
        <f>(((((W45*I45)+(X45*J45)+(Y45*K45)+(Z45*L45)+(AA45*M45))/$L$2)))</f>
        <v>0</v>
      </c>
      <c r="AC45" s="536">
        <f t="shared" ref="AC45" si="30">ROUND(11*AB45,3)</f>
        <v>0</v>
      </c>
      <c r="AD45" s="488">
        <f t="shared" ref="AD45" si="31">IF(AC45&gt;=11,11,AC45)</f>
        <v>0</v>
      </c>
      <c r="AE45" s="729">
        <f>IF(U46&gt;=94,4,IF(U46&gt;=91,3.9,IF(U46&gt;=88,3.8,IF(U46&gt;=85,3.7,3.6))))</f>
        <v>3.8</v>
      </c>
      <c r="AF45" s="59">
        <v>0.3</v>
      </c>
      <c r="AG45" s="730">
        <v>17</v>
      </c>
      <c r="AH45" s="60">
        <f>V45+AD45+AG45+AE45+AF45</f>
        <v>29.1</v>
      </c>
      <c r="AI45" s="55">
        <f>IF(AH45&gt;=40,40,AH45)</f>
        <v>29.1</v>
      </c>
      <c r="AJ45" s="61"/>
      <c r="AK45" s="62"/>
      <c r="AL45" s="63"/>
      <c r="AM45" s="64">
        <f>100%+AL45</f>
        <v>1</v>
      </c>
      <c r="AN45" s="65">
        <f>ROUNDUP((($E$2*AM45-$AN$4)*AJ45+$AN$4),-3)</f>
        <v>0</v>
      </c>
      <c r="AO45" s="66"/>
    </row>
    <row r="46" spans="1:41" s="22" customFormat="1" ht="26.25" customHeight="1" x14ac:dyDescent="0.15">
      <c r="A46" s="177"/>
      <c r="B46" s="241"/>
      <c r="C46" s="843"/>
      <c r="D46" s="844"/>
      <c r="E46" s="844"/>
      <c r="F46" s="844"/>
      <c r="G46" s="903"/>
      <c r="H46" s="47"/>
      <c r="I46" s="172"/>
      <c r="J46" s="217"/>
      <c r="K46" s="217"/>
      <c r="L46" s="217"/>
      <c r="M46" s="217"/>
      <c r="N46" s="50"/>
      <c r="O46" s="51"/>
      <c r="P46" s="234">
        <v>88</v>
      </c>
      <c r="Q46" s="53">
        <v>88</v>
      </c>
      <c r="R46" s="53"/>
      <c r="S46" s="54"/>
      <c r="T46" s="54"/>
      <c r="U46" s="496">
        <f>(I45*P46)+(J45*Q46)+(K45*R46)+(L45*S46)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48.75" customHeight="1" x14ac:dyDescent="0.15">
      <c r="A47" s="43"/>
      <c r="B47" s="256"/>
      <c r="C47" s="80"/>
      <c r="D47" s="45"/>
      <c r="E47" s="80"/>
      <c r="F47" s="45"/>
      <c r="G47" s="46"/>
      <c r="H47" s="169"/>
      <c r="I47" s="48">
        <v>0.6</v>
      </c>
      <c r="J47" s="49">
        <v>0.4</v>
      </c>
      <c r="K47" s="49"/>
      <c r="L47" s="49"/>
      <c r="M47" s="49"/>
      <c r="N47" s="50">
        <f>SUM(I47:M47)</f>
        <v>1</v>
      </c>
      <c r="O47" s="51"/>
      <c r="P47" s="52">
        <v>8</v>
      </c>
      <c r="Q47" s="53">
        <v>8</v>
      </c>
      <c r="R47" s="53"/>
      <c r="S47" s="53"/>
      <c r="T47" s="53"/>
      <c r="U47" s="54">
        <f>ROUND(((P47*I47)+(Q47*J47)+(R47*K47)+(S47*L47)+(T47*M47)),3)</f>
        <v>8</v>
      </c>
      <c r="V47" s="55">
        <f>IF(U47&gt;=8,8,U47)</f>
        <v>8</v>
      </c>
      <c r="W47" s="57"/>
      <c r="X47" s="57"/>
      <c r="Y47" s="57"/>
      <c r="Z47" s="57"/>
      <c r="AA47" s="57"/>
      <c r="AB47" s="476">
        <f>(((((W47*I47)+(X47*J47)+(Y47*K47)+(Z47*L47)+(AA47*M47))/$L$2)))</f>
        <v>0</v>
      </c>
      <c r="AC47" s="536">
        <f t="shared" ref="AC47" si="32">ROUND(11*AB47,3)</f>
        <v>0</v>
      </c>
      <c r="AD47" s="488">
        <f t="shared" ref="AD47" si="33">IF(AC47&gt;=11,11,AC47)</f>
        <v>0</v>
      </c>
      <c r="AE47" s="729">
        <f>IF(U48&gt;=94,4,IF(U48&gt;=91,3.9,IF(U48&gt;=88,3.8,IF(U48&gt;=85,3.7,3.6))))</f>
        <v>3.8</v>
      </c>
      <c r="AF47" s="59">
        <v>0.3</v>
      </c>
      <c r="AG47" s="730">
        <v>17</v>
      </c>
      <c r="AH47" s="60">
        <f>V47+AD47+AG47+AE47+AF47</f>
        <v>29.1</v>
      </c>
      <c r="AI47" s="55">
        <f>IF(AH47&gt;=40,40,AH47)</f>
        <v>29.1</v>
      </c>
      <c r="AJ47" s="61"/>
      <c r="AK47" s="62"/>
      <c r="AL47" s="63"/>
      <c r="AM47" s="64">
        <f>100%+AL47</f>
        <v>1</v>
      </c>
      <c r="AN47" s="65">
        <f>ROUNDUP((($E$2*AM47-$AN$4)*AJ47+$AN$4),-3)</f>
        <v>0</v>
      </c>
      <c r="AO47" s="66"/>
    </row>
    <row r="48" spans="1:41" s="22" customFormat="1" ht="26.25" customHeight="1" x14ac:dyDescent="0.15">
      <c r="A48" s="177"/>
      <c r="B48" s="241"/>
      <c r="C48" s="843"/>
      <c r="D48" s="844"/>
      <c r="E48" s="844"/>
      <c r="F48" s="844"/>
      <c r="G48" s="903"/>
      <c r="H48" s="47"/>
      <c r="I48" s="172"/>
      <c r="J48" s="217"/>
      <c r="K48" s="217"/>
      <c r="L48" s="217"/>
      <c r="M48" s="217"/>
      <c r="N48" s="50"/>
      <c r="O48" s="51"/>
      <c r="P48" s="234">
        <v>88</v>
      </c>
      <c r="Q48" s="53">
        <v>88</v>
      </c>
      <c r="R48" s="53"/>
      <c r="S48" s="54"/>
      <c r="T48" s="54"/>
      <c r="U48" s="496">
        <f>(I47*P48)+(J47*Q48)+(K47*R48)+(L47*S48)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0.25" customHeight="1" x14ac:dyDescent="0.15">
      <c r="A49" s="43"/>
      <c r="B49" s="256"/>
      <c r="C49" s="706"/>
      <c r="D49" s="45"/>
      <c r="E49" s="45"/>
      <c r="F49" s="45"/>
      <c r="G49" s="46"/>
      <c r="H49" s="47"/>
      <c r="I49" s="48">
        <v>0.6</v>
      </c>
      <c r="J49" s="49">
        <v>0.4</v>
      </c>
      <c r="K49" s="49"/>
      <c r="L49" s="49"/>
      <c r="M49" s="49"/>
      <c r="N49" s="50">
        <f>SUM(I49:M49)</f>
        <v>1</v>
      </c>
      <c r="O49" s="51"/>
      <c r="P49" s="52">
        <v>8</v>
      </c>
      <c r="Q49" s="53">
        <v>8</v>
      </c>
      <c r="R49" s="53"/>
      <c r="S49" s="53"/>
      <c r="T49" s="53"/>
      <c r="U49" s="54">
        <f>ROUND(((P49*I49)+(Q49*J49)+(R49*K49)+(S49*L49)+(T49*M49)),3)</f>
        <v>8</v>
      </c>
      <c r="V49" s="55">
        <f>IF(U49&gt;=8,8,U49)</f>
        <v>8</v>
      </c>
      <c r="W49" s="57"/>
      <c r="X49" s="57"/>
      <c r="Y49" s="57"/>
      <c r="Z49" s="57"/>
      <c r="AA49" s="57"/>
      <c r="AB49" s="476">
        <f>(((((W49*I49)+(X49*J49)+(Y49*K49)+(Z49*L49)+(AA49*M49))/$L$2)))</f>
        <v>0</v>
      </c>
      <c r="AC49" s="536">
        <f t="shared" ref="AC49" si="34">ROUND(11*AB49,3)</f>
        <v>0</v>
      </c>
      <c r="AD49" s="488">
        <f t="shared" ref="AD49" si="35">IF(AC49&gt;=11,11,AC49)</f>
        <v>0</v>
      </c>
      <c r="AE49" s="729">
        <f>IF(U50&gt;=94,4,IF(U50&gt;=91,3.9,IF(U50&gt;=88,3.8,IF(U50&gt;=85,3.7,3.6))))</f>
        <v>3.8</v>
      </c>
      <c r="AF49" s="59">
        <v>0.3</v>
      </c>
      <c r="AG49" s="730">
        <v>17</v>
      </c>
      <c r="AH49" s="60">
        <f>V49+AD49+AG49+AE49+AF49</f>
        <v>29.1</v>
      </c>
      <c r="AI49" s="55">
        <f>IF(AH49&gt;=40,40,AH49)</f>
        <v>29.1</v>
      </c>
      <c r="AJ49" s="61"/>
      <c r="AK49" s="62"/>
      <c r="AL49" s="63"/>
      <c r="AM49" s="64">
        <f>100%+AL49</f>
        <v>1</v>
      </c>
      <c r="AN49" s="65">
        <f>ROUNDUP((($E$2*AM49-$AN$4)*AJ49+$AN$4),-3)</f>
        <v>0</v>
      </c>
      <c r="AO49" s="66"/>
    </row>
    <row r="50" spans="1:41" s="22" customFormat="1" ht="26.25" customHeight="1" x14ac:dyDescent="0.15">
      <c r="A50" s="177"/>
      <c r="B50" s="241"/>
      <c r="C50" s="843"/>
      <c r="D50" s="844"/>
      <c r="E50" s="844"/>
      <c r="F50" s="844"/>
      <c r="G50" s="903"/>
      <c r="H50" s="47"/>
      <c r="I50" s="172"/>
      <c r="J50" s="217"/>
      <c r="K50" s="217"/>
      <c r="L50" s="217"/>
      <c r="M50" s="217"/>
      <c r="N50" s="50"/>
      <c r="O50" s="51"/>
      <c r="P50" s="234">
        <v>88</v>
      </c>
      <c r="Q50" s="54">
        <v>88</v>
      </c>
      <c r="R50" s="54"/>
      <c r="S50" s="54"/>
      <c r="T50" s="54"/>
      <c r="U50" s="496">
        <f>(I49*P50)+(J49*Q50)+(K49*R50)+(L49*S50)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56.25" customHeight="1" x14ac:dyDescent="0.15">
      <c r="A51" s="43"/>
      <c r="B51" s="256"/>
      <c r="C51" s="80"/>
      <c r="D51" s="117"/>
      <c r="E51" s="45"/>
      <c r="F51" s="45"/>
      <c r="G51" s="542"/>
      <c r="H51" s="47"/>
      <c r="I51" s="48">
        <v>0.51</v>
      </c>
      <c r="J51" s="49">
        <v>0.49</v>
      </c>
      <c r="K51" s="49"/>
      <c r="L51" s="49"/>
      <c r="M51" s="49"/>
      <c r="N51" s="50">
        <f>SUM(I51:M51)</f>
        <v>1</v>
      </c>
      <c r="O51" s="51"/>
      <c r="P51" s="52">
        <v>8</v>
      </c>
      <c r="Q51" s="53">
        <v>8</v>
      </c>
      <c r="R51" s="53"/>
      <c r="S51" s="53"/>
      <c r="T51" s="53"/>
      <c r="U51" s="54">
        <f>ROUND(((P51*I51)+(Q51*J51)+(R51*K51)+(S51*L51)+(T51*M51)),3)</f>
        <v>8</v>
      </c>
      <c r="V51" s="55">
        <f>IF(U51&gt;=8,8,U51)</f>
        <v>8</v>
      </c>
      <c r="W51" s="57"/>
      <c r="X51" s="57"/>
      <c r="Y51" s="57"/>
      <c r="Z51" s="57"/>
      <c r="AA51" s="57"/>
      <c r="AB51" s="476">
        <f>(((((W51*I51)+(X51*J51)+(Y51*K51)+(Z51*L51)+(AA51*M51))/$L$2)))</f>
        <v>0</v>
      </c>
      <c r="AC51" s="536">
        <f t="shared" ref="AC51" si="36">ROUND(11*AB51,3)</f>
        <v>0</v>
      </c>
      <c r="AD51" s="488">
        <f t="shared" ref="AD51" si="37">IF(AC51&gt;=11,11,AC51)</f>
        <v>0</v>
      </c>
      <c r="AE51" s="729">
        <f>IF(U52&gt;=94,4,IF(U52&gt;=91,3.9,IF(U52&gt;=88,3.8,IF(U52&gt;=85,3.7,3.6))))</f>
        <v>3.8</v>
      </c>
      <c r="AF51" s="59">
        <v>0.3</v>
      </c>
      <c r="AG51" s="730">
        <v>17</v>
      </c>
      <c r="AH51" s="60">
        <f>V51+AD51+AG51+AE51+AF51</f>
        <v>29.1</v>
      </c>
      <c r="AI51" s="55">
        <f>IF(AH51&gt;=40,40,AH51)</f>
        <v>29.1</v>
      </c>
      <c r="AJ51" s="61"/>
      <c r="AK51" s="62"/>
      <c r="AL51" s="63"/>
      <c r="AM51" s="64">
        <f>100%+AL51</f>
        <v>1</v>
      </c>
      <c r="AN51" s="65">
        <f>ROUNDUP((($E$2*AM51-$AN$4)*AJ51+$AN$4),-3)</f>
        <v>0</v>
      </c>
      <c r="AO51" s="66"/>
    </row>
    <row r="52" spans="1:41" s="22" customFormat="1" ht="26.25" customHeight="1" x14ac:dyDescent="0.15">
      <c r="A52" s="177"/>
      <c r="B52" s="241"/>
      <c r="C52" s="843"/>
      <c r="D52" s="844"/>
      <c r="E52" s="844"/>
      <c r="F52" s="844"/>
      <c r="G52" s="903"/>
      <c r="H52" s="47"/>
      <c r="I52" s="172"/>
      <c r="J52" s="217"/>
      <c r="K52" s="217"/>
      <c r="L52" s="217"/>
      <c r="M52" s="217"/>
      <c r="N52" s="50"/>
      <c r="O52" s="51"/>
      <c r="P52" s="234">
        <v>88</v>
      </c>
      <c r="Q52" s="54">
        <v>88</v>
      </c>
      <c r="R52" s="54"/>
      <c r="S52" s="54"/>
      <c r="T52" s="54"/>
      <c r="U52" s="496">
        <f>(I51*P52)+(J51*Q52)+(K51*R52)+(L51*S52)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54" customHeight="1" x14ac:dyDescent="0.15">
      <c r="A53" s="43"/>
      <c r="B53" s="256"/>
      <c r="C53" s="45"/>
      <c r="D53" s="45"/>
      <c r="E53" s="80"/>
      <c r="F53" s="45"/>
      <c r="G53" s="46"/>
      <c r="H53" s="47"/>
      <c r="I53" s="49">
        <v>0.51</v>
      </c>
      <c r="J53" s="48">
        <v>0.49</v>
      </c>
      <c r="K53" s="49"/>
      <c r="L53" s="49"/>
      <c r="M53" s="49"/>
      <c r="N53" s="50">
        <f>SUM(I53:M53)</f>
        <v>1</v>
      </c>
      <c r="O53" s="51"/>
      <c r="P53" s="52">
        <v>8</v>
      </c>
      <c r="Q53" s="53">
        <v>8</v>
      </c>
      <c r="R53" s="53"/>
      <c r="S53" s="53"/>
      <c r="T53" s="53"/>
      <c r="U53" s="54">
        <f>ROUND(((P53*I53)+(Q53*J53)+(R53*K53)+(S53*L53)+(T53*M53)),3)</f>
        <v>8</v>
      </c>
      <c r="V53" s="55">
        <f>IF(U53&gt;=8,8,U53)</f>
        <v>8</v>
      </c>
      <c r="W53" s="57"/>
      <c r="X53" s="57"/>
      <c r="Y53" s="57"/>
      <c r="Z53" s="57"/>
      <c r="AA53" s="57"/>
      <c r="AB53" s="476">
        <f>(((((W53*I53)+(X53*J53)+(Y53*K53)+(Z53*L53)+(AA53*M53))/$L$2)))</f>
        <v>0</v>
      </c>
      <c r="AC53" s="536">
        <f t="shared" ref="AC53" si="38">ROUND(11*AB53,3)</f>
        <v>0</v>
      </c>
      <c r="AD53" s="488">
        <f t="shared" ref="AD53" si="39">IF(AC53&gt;=11,11,AC53)</f>
        <v>0</v>
      </c>
      <c r="AE53" s="729">
        <f>IF(U54&gt;=94,4,IF(U54&gt;=91,3.9,IF(U54&gt;=88,3.8,IF(U54&gt;=85,3.7,3.6))))</f>
        <v>3.8</v>
      </c>
      <c r="AF53" s="59">
        <v>0.3</v>
      </c>
      <c r="AG53" s="730">
        <v>17</v>
      </c>
      <c r="AH53" s="60">
        <f>V53+AD53+AG53+AE53+AF53</f>
        <v>29.1</v>
      </c>
      <c r="AI53" s="55">
        <f>IF(AH53&gt;=40,40,AH53)</f>
        <v>29.1</v>
      </c>
      <c r="AJ53" s="61"/>
      <c r="AK53" s="62"/>
      <c r="AL53" s="63"/>
      <c r="AM53" s="64">
        <f>100%+AL53</f>
        <v>1</v>
      </c>
      <c r="AN53" s="65">
        <f>ROUNDUP((($E$2*AM53-$AN$4)*AJ53+$AN$4),-3)</f>
        <v>0</v>
      </c>
      <c r="AO53" s="66"/>
    </row>
    <row r="54" spans="1:41" s="22" customFormat="1" ht="26.25" customHeight="1" x14ac:dyDescent="0.15">
      <c r="A54" s="177"/>
      <c r="B54" s="241"/>
      <c r="C54" s="843"/>
      <c r="D54" s="844"/>
      <c r="E54" s="844"/>
      <c r="F54" s="844"/>
      <c r="G54" s="903"/>
      <c r="H54" s="47"/>
      <c r="I54" s="172"/>
      <c r="J54" s="217"/>
      <c r="K54" s="217"/>
      <c r="L54" s="217"/>
      <c r="M54" s="217"/>
      <c r="N54" s="50"/>
      <c r="O54" s="51"/>
      <c r="P54" s="234">
        <v>88</v>
      </c>
      <c r="Q54" s="54">
        <v>88</v>
      </c>
      <c r="R54" s="54"/>
      <c r="S54" s="54"/>
      <c r="T54" s="54"/>
      <c r="U54" s="496">
        <f>(I53*P54)+(J53*Q54)+(K53*R54)+(L53*S54)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55.5" customHeight="1" x14ac:dyDescent="0.15">
      <c r="A55" s="43"/>
      <c r="B55" s="256"/>
      <c r="C55" s="80"/>
      <c r="D55" s="45"/>
      <c r="E55" s="80"/>
      <c r="F55" s="45"/>
      <c r="G55" s="46"/>
      <c r="H55" s="175"/>
      <c r="I55" s="48">
        <v>0.51</v>
      </c>
      <c r="J55" s="49">
        <v>0.49</v>
      </c>
      <c r="K55" s="49"/>
      <c r="L55" s="49"/>
      <c r="M55" s="49"/>
      <c r="N55" s="50">
        <f>SUM(I55:M55)</f>
        <v>1</v>
      </c>
      <c r="O55" s="51"/>
      <c r="P55" s="52">
        <v>8</v>
      </c>
      <c r="Q55" s="53">
        <v>8</v>
      </c>
      <c r="R55" s="53"/>
      <c r="S55" s="53"/>
      <c r="T55" s="53"/>
      <c r="U55" s="54">
        <f>ROUND(((P55*I55)+(Q55*J55)+(R55*K55)+(S55*L55)+(T55*M55)),3)</f>
        <v>8</v>
      </c>
      <c r="V55" s="55">
        <f>IF(U55&gt;=8,8,U55)</f>
        <v>8</v>
      </c>
      <c r="W55" s="57"/>
      <c r="X55" s="57"/>
      <c r="Y55" s="57"/>
      <c r="Z55" s="57"/>
      <c r="AA55" s="57"/>
      <c r="AB55" s="476">
        <f>(((((W55*I55)+(X55*J55)+(Y55*K55)+(Z55*L55)+(AA55*M55))/$L$2)))</f>
        <v>0</v>
      </c>
      <c r="AC55" s="536">
        <f t="shared" ref="AC55" si="40">ROUND(11*AB55,3)</f>
        <v>0</v>
      </c>
      <c r="AD55" s="488">
        <f t="shared" ref="AD55" si="41">IF(AC55&gt;=11,11,AC55)</f>
        <v>0</v>
      </c>
      <c r="AE55" s="729">
        <f>IF(U56&gt;=94,4,IF(U56&gt;=91,3.9,IF(U56&gt;=88,3.8,IF(U56&gt;=85,3.7,3.6))))</f>
        <v>3.8</v>
      </c>
      <c r="AF55" s="59">
        <v>0.3</v>
      </c>
      <c r="AG55" s="730">
        <v>17</v>
      </c>
      <c r="AH55" s="60">
        <f>V55+AD55+AG55+AE55+AF55</f>
        <v>29.1</v>
      </c>
      <c r="AI55" s="55">
        <f>IF(AH55&gt;=40,40,AH55)</f>
        <v>29.1</v>
      </c>
      <c r="AJ55" s="61"/>
      <c r="AK55" s="62"/>
      <c r="AL55" s="63"/>
      <c r="AM55" s="64">
        <f>100%+AL55</f>
        <v>1</v>
      </c>
      <c r="AN55" s="65">
        <f>ROUNDUP((($E$2*AM55-$AN$4)*AJ55+$AN$4),-3)</f>
        <v>0</v>
      </c>
      <c r="AO55" s="66"/>
    </row>
    <row r="56" spans="1:41" s="22" customFormat="1" ht="26.25" customHeight="1" x14ac:dyDescent="0.15">
      <c r="A56" s="177"/>
      <c r="B56" s="241"/>
      <c r="C56" s="843"/>
      <c r="D56" s="844"/>
      <c r="E56" s="844"/>
      <c r="F56" s="844"/>
      <c r="G56" s="903"/>
      <c r="H56" s="47"/>
      <c r="I56" s="172"/>
      <c r="J56" s="217"/>
      <c r="K56" s="217"/>
      <c r="L56" s="217"/>
      <c r="M56" s="217"/>
      <c r="N56" s="50"/>
      <c r="O56" s="51"/>
      <c r="P56" s="234">
        <v>88</v>
      </c>
      <c r="Q56" s="54">
        <v>88</v>
      </c>
      <c r="R56" s="54"/>
      <c r="S56" s="54"/>
      <c r="T56" s="54"/>
      <c r="U56" s="496">
        <f>(I55*P56)+(J55*Q56)+(K55*R56)+(L55*S56)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48.75" customHeight="1" x14ac:dyDescent="0.15">
      <c r="A57" s="43"/>
      <c r="B57" s="256"/>
      <c r="C57" s="706"/>
      <c r="D57" s="45"/>
      <c r="E57" s="45"/>
      <c r="F57" s="45"/>
      <c r="G57" s="46"/>
      <c r="H57" s="175"/>
      <c r="I57" s="48">
        <v>0.6</v>
      </c>
      <c r="J57" s="49">
        <v>0.4</v>
      </c>
      <c r="K57" s="49"/>
      <c r="L57" s="49"/>
      <c r="M57" s="49"/>
      <c r="N57" s="50">
        <f>SUM(I57:M57)</f>
        <v>1</v>
      </c>
      <c r="O57" s="51"/>
      <c r="P57" s="52">
        <v>8</v>
      </c>
      <c r="Q57" s="53">
        <v>8</v>
      </c>
      <c r="R57" s="53"/>
      <c r="S57" s="53"/>
      <c r="T57" s="53"/>
      <c r="U57" s="54">
        <f>ROUND(((P57*I57)+(Q57*J57)+(R57*K57)+(S57*L57)+(T57*M57)),3)</f>
        <v>8</v>
      </c>
      <c r="V57" s="55">
        <f>IF(U57&gt;=8,8,U57)</f>
        <v>8</v>
      </c>
      <c r="W57" s="57"/>
      <c r="X57" s="57"/>
      <c r="Y57" s="57"/>
      <c r="Z57" s="57"/>
      <c r="AA57" s="57"/>
      <c r="AB57" s="476">
        <f>(((((W57*I57)+(X57*J57)+(Y57*K57)+(Z57*L57)+(AA57*M57))/$L$2)))</f>
        <v>0</v>
      </c>
      <c r="AC57" s="536">
        <f t="shared" ref="AC57" si="42">ROUND(11*AB57,3)</f>
        <v>0</v>
      </c>
      <c r="AD57" s="488">
        <f t="shared" ref="AD57" si="43">IF(AC57&gt;=11,11,AC57)</f>
        <v>0</v>
      </c>
      <c r="AE57" s="729">
        <f>IF(U58&gt;=94,4,IF(U58&gt;=91,3.9,IF(U58&gt;=88,3.8,IF(U58&gt;=85,3.7,3.6))))</f>
        <v>3.8</v>
      </c>
      <c r="AF57" s="59">
        <v>0.3</v>
      </c>
      <c r="AG57" s="730">
        <v>17</v>
      </c>
      <c r="AH57" s="60">
        <f>V57+AD57+AG57+AE57+AF57</f>
        <v>29.1</v>
      </c>
      <c r="AI57" s="55">
        <f>IF(AH57&gt;=40,40,AH57)</f>
        <v>29.1</v>
      </c>
      <c r="AJ57" s="61"/>
      <c r="AK57" s="62"/>
      <c r="AL57" s="63"/>
      <c r="AM57" s="64">
        <f>100%+AL57</f>
        <v>1</v>
      </c>
      <c r="AN57" s="65">
        <f>ROUNDUP((($E$2*AM57-$AN$4)*AJ57+$AN$4),-3)</f>
        <v>0</v>
      </c>
      <c r="AO57" s="66"/>
    </row>
    <row r="58" spans="1:41" s="22" customFormat="1" ht="26.25" customHeight="1" x14ac:dyDescent="0.15">
      <c r="A58" s="177"/>
      <c r="B58" s="241"/>
      <c r="C58" s="843"/>
      <c r="D58" s="844"/>
      <c r="E58" s="844"/>
      <c r="F58" s="844"/>
      <c r="G58" s="903"/>
      <c r="H58" s="47"/>
      <c r="I58" s="172"/>
      <c r="J58" s="217"/>
      <c r="K58" s="217"/>
      <c r="L58" s="217"/>
      <c r="M58" s="217"/>
      <c r="N58" s="50"/>
      <c r="O58" s="51"/>
      <c r="P58" s="234">
        <v>88</v>
      </c>
      <c r="Q58" s="234">
        <v>88</v>
      </c>
      <c r="R58" s="234"/>
      <c r="S58" s="54"/>
      <c r="T58" s="54"/>
      <c r="U58" s="496">
        <f>(I57*P58)+(J57*Q58)+(K57*R58)+(L57*S58)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0.25" customHeight="1" x14ac:dyDescent="0.15">
      <c r="A59" s="43"/>
      <c r="B59" s="256"/>
      <c r="C59" s="80"/>
      <c r="D59" s="117"/>
      <c r="E59" s="45"/>
      <c r="F59" s="45"/>
      <c r="G59" s="542"/>
      <c r="H59" s="47"/>
      <c r="I59" s="48">
        <v>0.6</v>
      </c>
      <c r="J59" s="49">
        <v>0.4</v>
      </c>
      <c r="K59" s="49"/>
      <c r="L59" s="49"/>
      <c r="M59" s="49"/>
      <c r="N59" s="50">
        <f>SUM(I59:M59)</f>
        <v>1</v>
      </c>
      <c r="O59" s="51"/>
      <c r="P59" s="52">
        <v>8</v>
      </c>
      <c r="Q59" s="53">
        <v>8</v>
      </c>
      <c r="R59" s="53"/>
      <c r="S59" s="53"/>
      <c r="T59" s="53"/>
      <c r="U59" s="54">
        <f>ROUND(((P59*I59)+(Q59*J59)+(R59*K59)+(S59*L59)+(T59*M59)),2)</f>
        <v>8</v>
      </c>
      <c r="V59" s="55">
        <f>IF(U59&gt;=8,8,U59)</f>
        <v>8</v>
      </c>
      <c r="W59" s="57"/>
      <c r="X59" s="57"/>
      <c r="Y59" s="57"/>
      <c r="Z59" s="57"/>
      <c r="AA59" s="57"/>
      <c r="AB59" s="476">
        <f>(((((W59*I59)+(X59*J59)+(Y59*K59)+(Z59*L59)+(AA59*M59))/$L$2)))</f>
        <v>0</v>
      </c>
      <c r="AC59" s="536">
        <f t="shared" ref="AC59" si="44">ROUND(11*AB59,3)</f>
        <v>0</v>
      </c>
      <c r="AD59" s="488">
        <f t="shared" ref="AD59" si="45">IF(AC59&gt;=11,11,AC59)</f>
        <v>0</v>
      </c>
      <c r="AE59" s="729">
        <f>IF(U60&gt;=94,4,IF(U60&gt;=91,3.9,IF(U60&gt;=88,3.8,IF(U60&gt;=85,3.7,3.6))))</f>
        <v>3.8</v>
      </c>
      <c r="AF59" s="59">
        <v>0.3</v>
      </c>
      <c r="AG59" s="730">
        <v>17</v>
      </c>
      <c r="AH59" s="60">
        <f>V59+AD59+AG59+AE59+AF59</f>
        <v>29.1</v>
      </c>
      <c r="AI59" s="55">
        <f>IF(AH59&gt;=40,40,AH59)</f>
        <v>29.1</v>
      </c>
      <c r="AJ59" s="61"/>
      <c r="AK59" s="62"/>
      <c r="AL59" s="63"/>
      <c r="AM59" s="64"/>
      <c r="AN59" s="65"/>
      <c r="AO59" s="66"/>
    </row>
    <row r="60" spans="1:41" s="22" customFormat="1" ht="26.25" customHeight="1" x14ac:dyDescent="0.15">
      <c r="A60" s="177"/>
      <c r="B60" s="241"/>
      <c r="C60" s="843"/>
      <c r="D60" s="844"/>
      <c r="E60" s="844"/>
      <c r="F60" s="844"/>
      <c r="G60" s="903"/>
      <c r="H60" s="47"/>
      <c r="I60" s="172"/>
      <c r="J60" s="217"/>
      <c r="K60" s="217"/>
      <c r="L60" s="217"/>
      <c r="M60" s="217"/>
      <c r="N60" s="50"/>
      <c r="O60" s="51"/>
      <c r="P60" s="54">
        <v>88</v>
      </c>
      <c r="Q60" s="54">
        <v>88</v>
      </c>
      <c r="R60" s="54"/>
      <c r="S60" s="54"/>
      <c r="T60" s="54"/>
      <c r="U60" s="496">
        <f>(I59*P60)+(J59*Q60)+(K59*R60)+(L59*S60)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54" customHeight="1" x14ac:dyDescent="0.15">
      <c r="A61" s="43"/>
      <c r="B61" s="256"/>
      <c r="C61" s="45"/>
      <c r="D61" s="45"/>
      <c r="E61" s="80"/>
      <c r="F61" s="45"/>
      <c r="G61" s="46"/>
      <c r="H61" s="47"/>
      <c r="I61" s="48">
        <v>0.6</v>
      </c>
      <c r="J61" s="49">
        <v>0.4</v>
      </c>
      <c r="K61" s="49"/>
      <c r="L61" s="49"/>
      <c r="M61" s="49"/>
      <c r="N61" s="50">
        <f>SUM(I61:M61)</f>
        <v>1</v>
      </c>
      <c r="O61" s="51"/>
      <c r="P61" s="52">
        <v>8</v>
      </c>
      <c r="Q61" s="53">
        <v>8</v>
      </c>
      <c r="R61" s="53"/>
      <c r="S61" s="53"/>
      <c r="T61" s="53"/>
      <c r="U61" s="54">
        <f>ROUND(((P61*I61)+(Q61*J61)+(R61*K61)+(S61*L61)+(T61*M61)),3)</f>
        <v>8</v>
      </c>
      <c r="V61" s="55">
        <f>IF(U61&gt;=8,8,U61)</f>
        <v>8</v>
      </c>
      <c r="W61" s="57"/>
      <c r="X61" s="57"/>
      <c r="Y61" s="57"/>
      <c r="Z61" s="57"/>
      <c r="AA61" s="57"/>
      <c r="AB61" s="476">
        <f>(((((W61*I61)+(X61*J61)+(Y61*K61)+(Z61*L61)+(AA61*M61))/$L$2)))</f>
        <v>0</v>
      </c>
      <c r="AC61" s="536">
        <f t="shared" ref="AC61" si="46">ROUND(11*AB61,3)</f>
        <v>0</v>
      </c>
      <c r="AD61" s="488">
        <f t="shared" ref="AD61" si="47">IF(AC61&gt;=11,11,AC61)</f>
        <v>0</v>
      </c>
      <c r="AE61" s="729">
        <f>IF(U62&gt;=94,4,IF(U62&gt;=91,3.9,IF(U62&gt;=88,3.8,IF(U62&gt;=85,3.7,3.6))))</f>
        <v>3.8</v>
      </c>
      <c r="AF61" s="59">
        <v>0.3</v>
      </c>
      <c r="AG61" s="730">
        <v>17</v>
      </c>
      <c r="AH61" s="60">
        <f>V61+AD61+AG61+AE61+AF61</f>
        <v>29.1</v>
      </c>
      <c r="AI61" s="55">
        <f>IF(AH61&gt;=40,40,AH61)</f>
        <v>29.1</v>
      </c>
      <c r="AJ61" s="61"/>
      <c r="AK61" s="62"/>
      <c r="AL61" s="63"/>
      <c r="AM61" s="64">
        <f>100%+AL61</f>
        <v>1</v>
      </c>
      <c r="AN61" s="65">
        <f>ROUNDUP((($E$2*AM61-$AN$4)*AJ61+$AN$4),-3)</f>
        <v>0</v>
      </c>
      <c r="AO61" s="66"/>
    </row>
    <row r="62" spans="1:41" s="22" customFormat="1" ht="26.25" customHeight="1" x14ac:dyDescent="0.15">
      <c r="A62" s="177"/>
      <c r="B62" s="241"/>
      <c r="C62" s="843"/>
      <c r="D62" s="844"/>
      <c r="E62" s="844"/>
      <c r="F62" s="844"/>
      <c r="G62" s="903"/>
      <c r="H62" s="47"/>
      <c r="I62" s="172"/>
      <c r="J62" s="217"/>
      <c r="K62" s="217"/>
      <c r="L62" s="217"/>
      <c r="M62" s="217"/>
      <c r="N62" s="50"/>
      <c r="O62" s="51"/>
      <c r="P62" s="234">
        <v>88</v>
      </c>
      <c r="Q62" s="54">
        <v>88</v>
      </c>
      <c r="R62" s="54"/>
      <c r="S62" s="54"/>
      <c r="T62" s="54"/>
      <c r="U62" s="496">
        <f>(I61*P62)+(J61*Q62)+(K61*R62)+(L61*S62)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80"/>
      <c r="D63" s="45"/>
      <c r="E63" s="80"/>
      <c r="F63" s="45"/>
      <c r="G63" s="46"/>
      <c r="H63" s="47"/>
      <c r="I63" s="48">
        <v>0.5</v>
      </c>
      <c r="J63" s="49">
        <v>0.5</v>
      </c>
      <c r="K63" s="49"/>
      <c r="L63" s="49"/>
      <c r="M63" s="49"/>
      <c r="N63" s="50">
        <f>SUM(I63:M63)</f>
        <v>1</v>
      </c>
      <c r="O63" s="51"/>
      <c r="P63" s="52">
        <v>8</v>
      </c>
      <c r="Q63" s="53">
        <v>8</v>
      </c>
      <c r="R63" s="53"/>
      <c r="S63" s="53"/>
      <c r="T63" s="53"/>
      <c r="U63" s="54">
        <f>ROUND(((P63*I63)+(Q63*J63)+(R63*K63)+(S63*L63)+(T63*M63)),3)</f>
        <v>8</v>
      </c>
      <c r="V63" s="55">
        <f>IF(U63&gt;=8,8,U63)</f>
        <v>8</v>
      </c>
      <c r="W63" s="57"/>
      <c r="X63" s="57"/>
      <c r="Y63" s="57"/>
      <c r="Z63" s="57"/>
      <c r="AA63" s="57"/>
      <c r="AB63" s="476">
        <f>(((((W63*I63)+(X63*J63)+(Y63*K63)+(Z63*L63)+(AA63*M63))/$L$2)))</f>
        <v>0</v>
      </c>
      <c r="AC63" s="536">
        <f t="shared" ref="AC63" si="48">ROUND(11*AB63,3)</f>
        <v>0</v>
      </c>
      <c r="AD63" s="488">
        <f t="shared" ref="AD63" si="49">IF(AC63&gt;=11,11,AC63)</f>
        <v>0</v>
      </c>
      <c r="AE63" s="729">
        <f>IF(U64&gt;=94,4,IF(U64&gt;=91,3.9,IF(U64&gt;=88,3.8,IF(U64&gt;=85,3.7,3.6))))</f>
        <v>3.8</v>
      </c>
      <c r="AF63" s="59">
        <v>0.3</v>
      </c>
      <c r="AG63" s="730">
        <v>17</v>
      </c>
      <c r="AH63" s="60">
        <f>V63+AD63+AG63+AE63+AF63</f>
        <v>29.1</v>
      </c>
      <c r="AI63" s="55">
        <f>IF(AH63&gt;=40,40,AH63)</f>
        <v>29.1</v>
      </c>
      <c r="AJ63" s="61"/>
      <c r="AK63" s="62"/>
      <c r="AL63" s="63"/>
      <c r="AM63" s="64">
        <f>100%+AL63</f>
        <v>1</v>
      </c>
      <c r="AN63" s="65">
        <f>ROUNDUP((($E$2*AM63-$AN$4)*AJ63+$AN$4),-3)</f>
        <v>0</v>
      </c>
      <c r="AO63" s="66"/>
    </row>
    <row r="64" spans="1:41" s="22" customFormat="1" ht="26.25" customHeight="1" x14ac:dyDescent="0.15">
      <c r="A64" s="177"/>
      <c r="B64" s="241"/>
      <c r="C64" s="843"/>
      <c r="D64" s="844"/>
      <c r="E64" s="844"/>
      <c r="F64" s="844"/>
      <c r="G64" s="903"/>
      <c r="H64" s="47"/>
      <c r="I64" s="172"/>
      <c r="J64" s="217"/>
      <c r="K64" s="217"/>
      <c r="L64" s="217"/>
      <c r="M64" s="217"/>
      <c r="N64" s="50"/>
      <c r="O64" s="51"/>
      <c r="P64" s="234">
        <v>88</v>
      </c>
      <c r="Q64" s="54">
        <v>88</v>
      </c>
      <c r="R64" s="54"/>
      <c r="S64" s="54"/>
      <c r="T64" s="54"/>
      <c r="U64" s="496">
        <f>(I63*P64)+(J63*Q64)+(K63*R64)+(L63*S64)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706"/>
      <c r="D65" s="45"/>
      <c r="E65" s="45"/>
      <c r="F65" s="45"/>
      <c r="G65" s="46"/>
      <c r="H65" s="47"/>
      <c r="I65" s="48">
        <v>0.6</v>
      </c>
      <c r="J65" s="49">
        <v>0.4</v>
      </c>
      <c r="K65" s="49"/>
      <c r="L65" s="49"/>
      <c r="M65" s="49"/>
      <c r="N65" s="527">
        <f>SUM(I65:M65)</f>
        <v>1</v>
      </c>
      <c r="O65" s="51"/>
      <c r="P65" s="52">
        <v>8</v>
      </c>
      <c r="Q65" s="53">
        <v>8</v>
      </c>
      <c r="R65" s="53"/>
      <c r="S65" s="53"/>
      <c r="T65" s="53"/>
      <c r="U65" s="54">
        <f>ROUND(((P65*I65)+(Q65*J65)+(R65*K65)+(S65*L65)+(T65*M65)),3)</f>
        <v>8</v>
      </c>
      <c r="V65" s="55">
        <f>IF(U65&gt;=8,8,U65)</f>
        <v>8</v>
      </c>
      <c r="W65" s="57"/>
      <c r="X65" s="57"/>
      <c r="Y65" s="57"/>
      <c r="Z65" s="57"/>
      <c r="AA65" s="57"/>
      <c r="AB65" s="476">
        <f>(((((W65*I65)+(X65*J65)+(Y65*K65)+(Z65*L65)+(AA65*M65))/$L$2)))</f>
        <v>0</v>
      </c>
      <c r="AC65" s="536">
        <f t="shared" ref="AC65" si="50">ROUND(11*AB65,3)</f>
        <v>0</v>
      </c>
      <c r="AD65" s="488">
        <f t="shared" ref="AD65" si="51">IF(AC65&gt;=11,11,AC65)</f>
        <v>0</v>
      </c>
      <c r="AE65" s="729">
        <f>IF(U66&gt;=94,4,IF(U66&gt;=91,3.9,IF(U66&gt;=88,3.8,IF(U66&gt;=85,3.7,3.6))))</f>
        <v>3.8</v>
      </c>
      <c r="AF65" s="59">
        <v>0.3</v>
      </c>
      <c r="AG65" s="730">
        <v>17</v>
      </c>
      <c r="AH65" s="60">
        <f>V65+AD65+AG65+AE65+AF65</f>
        <v>29.1</v>
      </c>
      <c r="AI65" s="55">
        <f>IF(AH65&gt;=40,40,AH65)</f>
        <v>29.1</v>
      </c>
      <c r="AJ65" s="61"/>
      <c r="AK65" s="62"/>
      <c r="AL65" s="63"/>
      <c r="AM65" s="64">
        <f>100%+AL65</f>
        <v>1</v>
      </c>
      <c r="AN65" s="65">
        <f>ROUNDUP((($E$2*AM65-$AN$4)*AJ65+$AN$4),-3)</f>
        <v>0</v>
      </c>
      <c r="AO65" s="66"/>
    </row>
    <row r="66" spans="1:41" s="22" customFormat="1" ht="26.25" customHeight="1" x14ac:dyDescent="0.15">
      <c r="A66" s="177"/>
      <c r="B66" s="241"/>
      <c r="C66" s="843"/>
      <c r="D66" s="844"/>
      <c r="E66" s="844"/>
      <c r="F66" s="844"/>
      <c r="G66" s="903"/>
      <c r="H66" s="47"/>
      <c r="I66" s="172"/>
      <c r="J66" s="217"/>
      <c r="K66" s="217"/>
      <c r="L66" s="217"/>
      <c r="M66" s="217"/>
      <c r="N66" s="50"/>
      <c r="O66" s="51"/>
      <c r="P66" s="234">
        <v>88</v>
      </c>
      <c r="Q66" s="54">
        <v>88</v>
      </c>
      <c r="R66" s="54"/>
      <c r="S66" s="54"/>
      <c r="T66" s="54"/>
      <c r="U66" s="496">
        <f>(I65*P66)+(J65*Q66)+(K65*R66)+(L65*S66)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48.75" customHeight="1" x14ac:dyDescent="0.15">
      <c r="A67" s="43"/>
      <c r="B67" s="256"/>
      <c r="C67" s="80"/>
      <c r="D67" s="117"/>
      <c r="E67" s="45"/>
      <c r="F67" s="45"/>
      <c r="G67" s="542"/>
      <c r="H67" s="47"/>
      <c r="I67" s="48">
        <v>0.6</v>
      </c>
      <c r="J67" s="49">
        <v>0.4</v>
      </c>
      <c r="K67" s="49"/>
      <c r="L67" s="49"/>
      <c r="M67" s="49"/>
      <c r="N67" s="50">
        <f>SUM(I67:M67)</f>
        <v>1</v>
      </c>
      <c r="O67" s="51"/>
      <c r="P67" s="53">
        <v>8</v>
      </c>
      <c r="Q67" s="53">
        <v>8</v>
      </c>
      <c r="R67" s="53"/>
      <c r="S67" s="53"/>
      <c r="T67" s="53"/>
      <c r="U67" s="54">
        <f>ROUND(((P67*I67)+(Q67*J67)+(R67*K67)+(S67*L67)+(T67*M67)),3)</f>
        <v>8</v>
      </c>
      <c r="V67" s="55">
        <f>IF(U67&gt;=8,8,U67)</f>
        <v>8</v>
      </c>
      <c r="W67" s="57"/>
      <c r="X67" s="57"/>
      <c r="Y67" s="57"/>
      <c r="Z67" s="57"/>
      <c r="AA67" s="57"/>
      <c r="AB67" s="476">
        <f>(((((W67*I67)+(X67*J67)+(Y67*K67)+(Z67*L67)+(AA67*M67))/$L$2)))</f>
        <v>0</v>
      </c>
      <c r="AC67" s="536">
        <f t="shared" ref="AC67" si="52">ROUND(11*AB67,3)</f>
        <v>0</v>
      </c>
      <c r="AD67" s="488">
        <f t="shared" ref="AD67" si="53">IF(AC67&gt;=11,11,AC67)</f>
        <v>0</v>
      </c>
      <c r="AE67" s="729">
        <f>IF(U68&gt;=94,4,IF(U68&gt;=91,3.9,IF(U68&gt;=88,3.8,IF(U68&gt;=85,3.7,3.6))))</f>
        <v>3.8</v>
      </c>
      <c r="AF67" s="59">
        <v>0.3</v>
      </c>
      <c r="AG67" s="730">
        <v>17</v>
      </c>
      <c r="AH67" s="60">
        <f>V67+AD67+AG67+AE67+AF67</f>
        <v>29.1</v>
      </c>
      <c r="AI67" s="55">
        <f>IF(AH67&gt;=40,40,AH67)</f>
        <v>29.1</v>
      </c>
      <c r="AJ67" s="61"/>
      <c r="AK67" s="62"/>
      <c r="AL67" s="63"/>
      <c r="AM67" s="64">
        <f>100%+AL67</f>
        <v>1</v>
      </c>
      <c r="AN67" s="65">
        <f>ROUNDUP((($E$2*AM67-$AN$4)*AJ67+$AN$4),-3)</f>
        <v>0</v>
      </c>
      <c r="AO67" s="66"/>
    </row>
    <row r="68" spans="1:41" s="22" customFormat="1" ht="26.25" customHeight="1" x14ac:dyDescent="0.15">
      <c r="A68" s="177"/>
      <c r="B68" s="241"/>
      <c r="C68" s="843"/>
      <c r="D68" s="844"/>
      <c r="E68" s="844"/>
      <c r="F68" s="844"/>
      <c r="G68" s="903"/>
      <c r="H68" s="47"/>
      <c r="I68" s="172"/>
      <c r="J68" s="217"/>
      <c r="K68" s="217"/>
      <c r="L68" s="217"/>
      <c r="M68" s="217"/>
      <c r="N68" s="50"/>
      <c r="O68" s="51"/>
      <c r="P68" s="234">
        <v>88</v>
      </c>
      <c r="Q68" s="54">
        <v>88</v>
      </c>
      <c r="R68" s="54"/>
      <c r="S68" s="54"/>
      <c r="T68" s="54"/>
      <c r="U68" s="496">
        <f>(I67*P68)+(J67*Q68)+(K67*R68)+(L67*S68)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51.75" customHeight="1" x14ac:dyDescent="0.15">
      <c r="A69" s="43"/>
      <c r="B69" s="256"/>
      <c r="C69" s="45"/>
      <c r="D69" s="45"/>
      <c r="E69" s="80"/>
      <c r="F69" s="45"/>
      <c r="G69" s="46"/>
      <c r="H69" s="47"/>
      <c r="I69" s="48">
        <v>0.65</v>
      </c>
      <c r="J69" s="49">
        <v>0.35</v>
      </c>
      <c r="K69" s="49"/>
      <c r="L69" s="49"/>
      <c r="M69" s="49"/>
      <c r="N69" s="50">
        <f>SUM(I69:M69)</f>
        <v>1</v>
      </c>
      <c r="O69" s="51"/>
      <c r="P69" s="52">
        <v>8</v>
      </c>
      <c r="Q69" s="53">
        <v>8</v>
      </c>
      <c r="R69" s="53"/>
      <c r="S69" s="53"/>
      <c r="T69" s="53"/>
      <c r="U69" s="54">
        <f>ROUND(((P69*I69)+(Q69*J69)+(R69*K69)+(S69*L69)+(T69*M69)),3)</f>
        <v>8</v>
      </c>
      <c r="V69" s="55">
        <f>IF(U69&gt;=8,8,U69)</f>
        <v>8</v>
      </c>
      <c r="W69" s="57"/>
      <c r="X69" s="57"/>
      <c r="Y69" s="57"/>
      <c r="Z69" s="57"/>
      <c r="AA69" s="57"/>
      <c r="AB69" s="476">
        <f>(((((W69*I69)+(X69*J69)+(Y69*K69)+(Z69*L69)+(AA69*M69))/$L$2)))</f>
        <v>0</v>
      </c>
      <c r="AC69" s="536">
        <f t="shared" ref="AC69:AC83" si="54">ROUND(11*AB69,3)</f>
        <v>0</v>
      </c>
      <c r="AD69" s="488">
        <f t="shared" ref="AD69" si="55">IF(AC69&gt;=11,11,AC69)</f>
        <v>0</v>
      </c>
      <c r="AE69" s="729">
        <f>IF(U70&gt;=94,4,IF(U70&gt;=91,3.9,IF(U70&gt;=88,3.8,IF(U70&gt;=85,3.7,3.6))))</f>
        <v>3.8</v>
      </c>
      <c r="AF69" s="59">
        <v>0.2</v>
      </c>
      <c r="AG69" s="730">
        <v>17</v>
      </c>
      <c r="AH69" s="60">
        <f>V69+AD69+AG69+AE69+AF69</f>
        <v>29</v>
      </c>
      <c r="AI69" s="55">
        <f>IF(AH69&gt;=40,40,AH69)</f>
        <v>29</v>
      </c>
      <c r="AJ69" s="61"/>
      <c r="AK69" s="62"/>
      <c r="AL69" s="63"/>
      <c r="AM69" s="64">
        <f>100%+AL69</f>
        <v>1</v>
      </c>
      <c r="AN69" s="65">
        <f>ROUNDUP((($E$2*AM69-$AN$4)*AJ69+$AN$4),-3)</f>
        <v>0</v>
      </c>
      <c r="AO69" s="66"/>
    </row>
    <row r="70" spans="1:41" s="22" customFormat="1" ht="26.25" customHeight="1" x14ac:dyDescent="0.15">
      <c r="A70" s="177"/>
      <c r="B70" s="241"/>
      <c r="C70" s="843"/>
      <c r="D70" s="844"/>
      <c r="E70" s="844"/>
      <c r="F70" s="844"/>
      <c r="G70" s="903"/>
      <c r="H70" s="47"/>
      <c r="I70" s="172"/>
      <c r="J70" s="217"/>
      <c r="K70" s="217"/>
      <c r="L70" s="217"/>
      <c r="M70" s="217"/>
      <c r="N70" s="50"/>
      <c r="O70" s="51"/>
      <c r="P70" s="234">
        <v>88</v>
      </c>
      <c r="Q70" s="54">
        <v>88</v>
      </c>
      <c r="R70" s="54"/>
      <c r="S70" s="54"/>
      <c r="T70" s="54"/>
      <c r="U70" s="496">
        <f>(I69*P70)+(J69*Q70)+(K69*R70)+(L69*S70)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6.25" customHeight="1" x14ac:dyDescent="0.15">
      <c r="A71" s="43"/>
      <c r="B71" s="256"/>
      <c r="C71" s="80"/>
      <c r="D71" s="45"/>
      <c r="E71" s="80"/>
      <c r="F71" s="45"/>
      <c r="G71" s="46"/>
      <c r="H71" s="47"/>
      <c r="I71" s="48">
        <v>0.6</v>
      </c>
      <c r="J71" s="49">
        <v>0.4</v>
      </c>
      <c r="K71" s="49"/>
      <c r="L71" s="49"/>
      <c r="M71" s="49"/>
      <c r="N71" s="50">
        <f>SUM(I71:M71)</f>
        <v>1</v>
      </c>
      <c r="O71" s="51"/>
      <c r="P71" s="52">
        <v>8</v>
      </c>
      <c r="Q71" s="53">
        <v>8</v>
      </c>
      <c r="R71" s="53"/>
      <c r="S71" s="53"/>
      <c r="T71" s="53"/>
      <c r="U71" s="54">
        <f>ROUND(((P71*I71)+(Q71*J71)+(R71*K71)+(S71*L71)+(T71*M71)),3)</f>
        <v>8</v>
      </c>
      <c r="V71" s="55">
        <f>IF(U71&gt;=8,8,U71)</f>
        <v>8</v>
      </c>
      <c r="W71" s="57"/>
      <c r="X71" s="57"/>
      <c r="Y71" s="57"/>
      <c r="Z71" s="57"/>
      <c r="AA71" s="57"/>
      <c r="AB71" s="476">
        <f>(((((W71*I71)+(X71*J71)+(Y71*K71)+(Z71*L71)+(AA71*M71))/$L$2)))</f>
        <v>0</v>
      </c>
      <c r="AC71" s="536">
        <f t="shared" si="54"/>
        <v>0</v>
      </c>
      <c r="AD71" s="488">
        <f>IF(AC71&gt;=11,11,AC71)</f>
        <v>0</v>
      </c>
      <c r="AE71" s="729">
        <f>IF(U72&gt;=94,4,IF(U72&gt;=91,3.9,IF(U72&gt;=88,3.8,IF(U72&gt;=85,3.7,3.6))))</f>
        <v>3.8</v>
      </c>
      <c r="AF71" s="59">
        <v>0.2</v>
      </c>
      <c r="AG71" s="730">
        <v>17</v>
      </c>
      <c r="AH71" s="60">
        <f>V71+AD71+AG71+AE71+AF71</f>
        <v>29</v>
      </c>
      <c r="AI71" s="55">
        <f>IF(AH71&gt;=40,40,AH71)</f>
        <v>29</v>
      </c>
      <c r="AJ71" s="61"/>
      <c r="AK71" s="62"/>
      <c r="AL71" s="63"/>
      <c r="AM71" s="64">
        <f>100%+AL71</f>
        <v>1</v>
      </c>
      <c r="AN71" s="65">
        <f>ROUNDUP((($E$2*AM71-$AN$4)*AJ71+$AN$4),-3)</f>
        <v>0</v>
      </c>
      <c r="AO71" s="66"/>
    </row>
    <row r="72" spans="1:41" s="22" customFormat="1" ht="26.25" customHeight="1" x14ac:dyDescent="0.15">
      <c r="A72" s="177"/>
      <c r="B72" s="241"/>
      <c r="C72" s="843"/>
      <c r="D72" s="844"/>
      <c r="E72" s="844"/>
      <c r="F72" s="844"/>
      <c r="G72" s="903"/>
      <c r="H72" s="47"/>
      <c r="I72" s="172"/>
      <c r="J72" s="217"/>
      <c r="K72" s="217"/>
      <c r="L72" s="217"/>
      <c r="M72" s="217"/>
      <c r="N72" s="50"/>
      <c r="O72" s="51"/>
      <c r="P72" s="234">
        <v>88</v>
      </c>
      <c r="Q72" s="54">
        <v>88</v>
      </c>
      <c r="R72" s="53"/>
      <c r="S72" s="54"/>
      <c r="T72" s="54"/>
      <c r="U72" s="496">
        <f>(I71*P72)+(J71*Q72)+(K71*R72)+(L71*S72)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51.75" customHeight="1" x14ac:dyDescent="0.15">
      <c r="A73" s="43"/>
      <c r="B73" s="256"/>
      <c r="C73" s="706"/>
      <c r="D73" s="45"/>
      <c r="E73" s="45"/>
      <c r="F73" s="45"/>
      <c r="G73" s="46"/>
      <c r="H73" s="47"/>
      <c r="I73" s="48">
        <v>0.51</v>
      </c>
      <c r="J73" s="49">
        <v>0.49</v>
      </c>
      <c r="K73" s="49"/>
      <c r="L73" s="49"/>
      <c r="M73" s="49"/>
      <c r="N73" s="50">
        <f>SUM(I73:M73)</f>
        <v>1</v>
      </c>
      <c r="O73" s="51"/>
      <c r="P73" s="52">
        <v>8</v>
      </c>
      <c r="Q73" s="53">
        <v>8</v>
      </c>
      <c r="R73" s="53"/>
      <c r="S73" s="53"/>
      <c r="T73" s="53"/>
      <c r="U73" s="54">
        <f>ROUND(((P73*I73)+(Q73*J73)+(R73*K73)+(S73*L73)+(T73*M73)),3)</f>
        <v>8</v>
      </c>
      <c r="V73" s="55">
        <f>IF(U73&gt;=8,8,U73)</f>
        <v>8</v>
      </c>
      <c r="W73" s="57"/>
      <c r="X73" s="57"/>
      <c r="Y73" s="57"/>
      <c r="Z73" s="57"/>
      <c r="AA73" s="57"/>
      <c r="AB73" s="476">
        <f>(((((W73*I73)+(X73*J73)+(Y73*K73)+(Z73*L73)+(AA73*M73))/$L$2)))</f>
        <v>0</v>
      </c>
      <c r="AC73" s="536">
        <f t="shared" si="54"/>
        <v>0</v>
      </c>
      <c r="AD73" s="488">
        <f>IF(AC73&gt;=11,11,AC73)</f>
        <v>0</v>
      </c>
      <c r="AE73" s="729">
        <f>IF(U74&gt;=94,4,IF(U74&gt;=91,3.9,IF(U74&gt;=88,3.8,IF(U74&gt;=85,3.7,3.6))))</f>
        <v>3.8</v>
      </c>
      <c r="AF73" s="59">
        <v>0.3</v>
      </c>
      <c r="AG73" s="730">
        <v>17</v>
      </c>
      <c r="AH73" s="60">
        <f>V73+AD73+AG73+AE73+AF73</f>
        <v>29.1</v>
      </c>
      <c r="AI73" s="55">
        <f>IF(AH73&gt;=40,40,AH73)</f>
        <v>29.1</v>
      </c>
      <c r="AJ73" s="61"/>
      <c r="AK73" s="62"/>
      <c r="AL73" s="63"/>
      <c r="AM73" s="64">
        <f>100%+AL73</f>
        <v>1</v>
      </c>
      <c r="AN73" s="65">
        <f>ROUNDUP((($E$2*AM73-$AN$4)*AJ73+$AN$4),-3)</f>
        <v>0</v>
      </c>
      <c r="AO73" s="66"/>
    </row>
    <row r="74" spans="1:41" s="22" customFormat="1" ht="26.25" customHeight="1" x14ac:dyDescent="0.15">
      <c r="A74" s="177"/>
      <c r="B74" s="256"/>
      <c r="C74" s="843"/>
      <c r="D74" s="844"/>
      <c r="E74" s="844"/>
      <c r="F74" s="844"/>
      <c r="G74" s="903"/>
      <c r="H74" s="47"/>
      <c r="I74" s="172"/>
      <c r="J74" s="217"/>
      <c r="K74" s="217"/>
      <c r="L74" s="217"/>
      <c r="M74" s="217"/>
      <c r="N74" s="50"/>
      <c r="O74" s="51"/>
      <c r="P74" s="234">
        <v>88</v>
      </c>
      <c r="Q74" s="54">
        <v>88</v>
      </c>
      <c r="R74" s="54"/>
      <c r="S74" s="54"/>
      <c r="T74" s="54"/>
      <c r="U74" s="496">
        <f>(I73*P74)+(J73*Q74)+(K73*R74)+(L73*S74)</f>
        <v>88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80"/>
      <c r="D75" s="117"/>
      <c r="E75" s="45"/>
      <c r="F75" s="45"/>
      <c r="G75" s="542"/>
      <c r="H75" s="175"/>
      <c r="I75" s="48">
        <v>0.51</v>
      </c>
      <c r="J75" s="49">
        <v>0.49</v>
      </c>
      <c r="K75" s="217"/>
      <c r="L75" s="49"/>
      <c r="M75" s="49"/>
      <c r="N75" s="50">
        <f>SUM(I75:M75)</f>
        <v>1</v>
      </c>
      <c r="O75" s="51"/>
      <c r="P75" s="52">
        <v>8</v>
      </c>
      <c r="Q75" s="53">
        <v>8</v>
      </c>
      <c r="R75" s="53"/>
      <c r="S75" s="53"/>
      <c r="T75" s="53"/>
      <c r="U75" s="54">
        <f>ROUND(((P75*I75)+(Q75*J75)+(R75*K75)+(S75*L75)+(T75*M75)),3)</f>
        <v>8</v>
      </c>
      <c r="V75" s="55">
        <f>IF(U75&gt;=8,8,U75)</f>
        <v>8</v>
      </c>
      <c r="W75" s="57"/>
      <c r="X75" s="57"/>
      <c r="Y75" s="57"/>
      <c r="Z75" s="72"/>
      <c r="AA75" s="57"/>
      <c r="AB75" s="476">
        <f>(((((W75*I75)+(X75*J75)+(Y75*K75)+(Z75*L75)+(AA75*M75))/$L$2)))</f>
        <v>0</v>
      </c>
      <c r="AC75" s="536">
        <f t="shared" si="54"/>
        <v>0</v>
      </c>
      <c r="AD75" s="488">
        <f>IF(AC75&gt;=11,11,AC75)</f>
        <v>0</v>
      </c>
      <c r="AE75" s="729">
        <f>IF(U76&gt;=94,4,IF(U76&gt;=91,3.9,IF(U76&gt;=88,3.8,IF(U76&gt;=85,3.7,3.6))))</f>
        <v>3.8</v>
      </c>
      <c r="AF75" s="59">
        <v>0.3</v>
      </c>
      <c r="AG75" s="730">
        <v>17</v>
      </c>
      <c r="AH75" s="60">
        <f>V75+AD75+AG75+AE75+AF75</f>
        <v>29.1</v>
      </c>
      <c r="AI75" s="55">
        <f>IF(AH75&gt;=40,40,AH75)</f>
        <v>29.1</v>
      </c>
      <c r="AJ75" s="61"/>
      <c r="AK75" s="62"/>
      <c r="AL75" s="63"/>
      <c r="AM75" s="64"/>
      <c r="AN75" s="65"/>
      <c r="AO75" s="66"/>
    </row>
    <row r="76" spans="1:41" s="22" customFormat="1" ht="26.25" customHeight="1" x14ac:dyDescent="0.15">
      <c r="A76" s="177"/>
      <c r="B76" s="241"/>
      <c r="C76" s="843"/>
      <c r="D76" s="844"/>
      <c r="E76" s="844"/>
      <c r="F76" s="844"/>
      <c r="G76" s="903"/>
      <c r="H76" s="47"/>
      <c r="I76" s="172"/>
      <c r="J76" s="217"/>
      <c r="K76" s="217"/>
      <c r="L76" s="217"/>
      <c r="M76" s="217"/>
      <c r="N76" s="50"/>
      <c r="O76" s="51"/>
      <c r="P76" s="234">
        <v>88</v>
      </c>
      <c r="Q76" s="53">
        <v>88</v>
      </c>
      <c r="R76" s="53"/>
      <c r="S76" s="54"/>
      <c r="T76" s="54"/>
      <c r="U76" s="496">
        <f>(I75*P76)+(J75*Q76)+(K75*R76)+(L75*S76)</f>
        <v>88</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550"/>
      <c r="C77" s="45"/>
      <c r="D77" s="45"/>
      <c r="E77" s="80"/>
      <c r="F77" s="45"/>
      <c r="G77" s="46"/>
      <c r="H77" s="175"/>
      <c r="I77" s="48">
        <v>0.5</v>
      </c>
      <c r="J77" s="49">
        <v>0.3</v>
      </c>
      <c r="K77" s="49">
        <v>0.2</v>
      </c>
      <c r="L77" s="49"/>
      <c r="M77" s="49"/>
      <c r="N77" s="50">
        <f>SUM(I77:M77)</f>
        <v>1</v>
      </c>
      <c r="O77" s="51"/>
      <c r="P77" s="52">
        <v>8</v>
      </c>
      <c r="Q77" s="53">
        <v>8</v>
      </c>
      <c r="R77" s="53"/>
      <c r="S77" s="53"/>
      <c r="T77" s="53"/>
      <c r="U77" s="54">
        <f>ROUND(((P77*I77)+(Q77*J77)+(R77*K77)+(S77*L77)+(T77*M77)),3)</f>
        <v>6.4</v>
      </c>
      <c r="V77" s="55">
        <f>IF(U77&gt;=8,8,U77)</f>
        <v>6.4</v>
      </c>
      <c r="W77" s="57"/>
      <c r="X77" s="57"/>
      <c r="Y77" s="57"/>
      <c r="Z77" s="57"/>
      <c r="AA77" s="57"/>
      <c r="AB77" s="476">
        <f>(((((W77*I77)+(X77*J77)+(Y77*K77)+(Z77*L77)+(AA77*M77))/$L$2)))</f>
        <v>0</v>
      </c>
      <c r="AC77" s="536">
        <f t="shared" si="54"/>
        <v>0</v>
      </c>
      <c r="AD77" s="488">
        <f>IF(AC77&gt;=11,11,AC77)</f>
        <v>0</v>
      </c>
      <c r="AE77" s="729">
        <f>IF(U78&gt;=94,4,IF(U78&gt;=91,3.9,IF(U78&gt;=88,3.8,IF(U78&gt;=85,3.7,3.6))))</f>
        <v>3.6</v>
      </c>
      <c r="AF77" s="59">
        <v>0.3</v>
      </c>
      <c r="AG77" s="730">
        <v>17</v>
      </c>
      <c r="AH77" s="60">
        <f>V77+AD77+AG77+AE77+AF77</f>
        <v>27.3</v>
      </c>
      <c r="AI77" s="55">
        <f>IF(AH77&gt;=40,40,AH77)</f>
        <v>27.3</v>
      </c>
      <c r="AJ77" s="61"/>
      <c r="AK77" s="62"/>
      <c r="AL77" s="63"/>
      <c r="AM77" s="64">
        <f>100%+AL77</f>
        <v>1</v>
      </c>
      <c r="AN77" s="65">
        <f>ROUNDUP((($E$2*AM77-$AN$4)*AJ77+$AN$4),-3)</f>
        <v>0</v>
      </c>
      <c r="AO77" s="66"/>
    </row>
    <row r="78" spans="1:41" s="22" customFormat="1" ht="26.25" customHeight="1" x14ac:dyDescent="0.15">
      <c r="A78" s="177"/>
      <c r="B78" s="241"/>
      <c r="C78" s="843"/>
      <c r="D78" s="844"/>
      <c r="E78" s="844"/>
      <c r="F78" s="844"/>
      <c r="G78" s="903"/>
      <c r="H78" s="47"/>
      <c r="I78" s="172"/>
      <c r="J78" s="217"/>
      <c r="K78" s="217"/>
      <c r="L78" s="217"/>
      <c r="M78" s="217"/>
      <c r="N78" s="50"/>
      <c r="O78" s="51"/>
      <c r="P78" s="54">
        <v>88</v>
      </c>
      <c r="Q78" s="54">
        <v>88</v>
      </c>
      <c r="R78" s="54"/>
      <c r="S78" s="54"/>
      <c r="T78" s="54"/>
      <c r="U78" s="496">
        <f>(I77*P78)+(J77*Q78)+(K77*R78)+(L77*S78)</f>
        <v>70.400000000000006</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48.75" customHeight="1" x14ac:dyDescent="0.15">
      <c r="A79" s="43"/>
      <c r="B79" s="256"/>
      <c r="C79" s="80"/>
      <c r="D79" s="45"/>
      <c r="E79" s="80"/>
      <c r="F79" s="45"/>
      <c r="G79" s="46"/>
      <c r="H79" s="47"/>
      <c r="I79" s="48">
        <v>0.6</v>
      </c>
      <c r="J79" s="49">
        <v>0.4</v>
      </c>
      <c r="K79" s="49"/>
      <c r="L79" s="49"/>
      <c r="M79" s="49"/>
      <c r="N79" s="50">
        <f>SUM(I79:M79)</f>
        <v>1</v>
      </c>
      <c r="O79" s="51"/>
      <c r="P79" s="52">
        <v>8</v>
      </c>
      <c r="Q79" s="53">
        <v>8</v>
      </c>
      <c r="R79" s="53"/>
      <c r="S79" s="53"/>
      <c r="T79" s="53"/>
      <c r="U79" s="54">
        <f>ROUND(((P79*I79)+(Q79*J79)+(R79*K79)+(S79*L79)+(T79*M79)),3)</f>
        <v>8</v>
      </c>
      <c r="V79" s="55">
        <f>IF(U79&gt;=8,8,U79)</f>
        <v>8</v>
      </c>
      <c r="W79" s="57"/>
      <c r="X79" s="57"/>
      <c r="Y79" s="57"/>
      <c r="Z79" s="57"/>
      <c r="AA79" s="57"/>
      <c r="AB79" s="476">
        <f>(((((W79*I79)+(X79*J79)+(Y79*K79)+(Z79*L79)+(AA79*M79))/$L$2)))</f>
        <v>0</v>
      </c>
      <c r="AC79" s="536">
        <f t="shared" si="54"/>
        <v>0</v>
      </c>
      <c r="AD79" s="488">
        <f>IF(AC79&gt;=11,11,AC79)</f>
        <v>0</v>
      </c>
      <c r="AE79" s="729">
        <f>IF(U80&gt;=94,4,IF(U80&gt;=91,3.9,IF(U80&gt;=88,3.8,IF(U80&gt;=85,3.7,3.6))))</f>
        <v>3.8</v>
      </c>
      <c r="AF79" s="59">
        <v>0.3</v>
      </c>
      <c r="AG79" s="730">
        <v>17</v>
      </c>
      <c r="AH79" s="60">
        <f>V79+AD79+AG79+AE79+AF79</f>
        <v>29.1</v>
      </c>
      <c r="AI79" s="55">
        <f>IF(AH79&gt;=40,40,AH79)</f>
        <v>29.1</v>
      </c>
      <c r="AJ79" s="61"/>
      <c r="AK79" s="62"/>
      <c r="AL79" s="63"/>
      <c r="AM79" s="64">
        <f>100%+AL79</f>
        <v>1</v>
      </c>
      <c r="AN79" s="65">
        <f>ROUNDUP((($E$2*AM79-$AN$4)*AJ79+$AN$4),-3)</f>
        <v>0</v>
      </c>
      <c r="AO79" s="66"/>
    </row>
    <row r="80" spans="1:41" s="22" customFormat="1" ht="26.25" customHeight="1" x14ac:dyDescent="0.15">
      <c r="A80" s="177"/>
      <c r="B80" s="256"/>
      <c r="C80" s="843"/>
      <c r="D80" s="844"/>
      <c r="E80" s="844"/>
      <c r="F80" s="844"/>
      <c r="G80" s="903"/>
      <c r="H80" s="47"/>
      <c r="I80" s="172"/>
      <c r="J80" s="217"/>
      <c r="K80" s="217"/>
      <c r="L80" s="217"/>
      <c r="M80" s="217"/>
      <c r="N80" s="50"/>
      <c r="O80" s="51"/>
      <c r="P80" s="234">
        <v>88</v>
      </c>
      <c r="Q80" s="54">
        <v>88</v>
      </c>
      <c r="R80" s="54"/>
      <c r="S80" s="54"/>
      <c r="T80" s="54"/>
      <c r="U80" s="496">
        <f>(I79*P80)+(J79*Q80)+(K79*R80)+(L79*S80)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1.75" customHeight="1" x14ac:dyDescent="0.15">
      <c r="A81" s="43"/>
      <c r="B81" s="256"/>
      <c r="C81" s="706"/>
      <c r="D81" s="45"/>
      <c r="E81" s="45"/>
      <c r="F81" s="45"/>
      <c r="G81" s="46"/>
      <c r="H81" s="47"/>
      <c r="I81" s="48">
        <v>0.6</v>
      </c>
      <c r="J81" s="49">
        <v>0.4</v>
      </c>
      <c r="K81" s="49"/>
      <c r="L81" s="49"/>
      <c r="M81" s="49"/>
      <c r="N81" s="50">
        <f>SUM(I81:M81)</f>
        <v>1</v>
      </c>
      <c r="O81" s="51"/>
      <c r="P81" s="52">
        <v>8</v>
      </c>
      <c r="Q81" s="53">
        <v>8</v>
      </c>
      <c r="R81" s="53"/>
      <c r="S81" s="53"/>
      <c r="T81" s="53"/>
      <c r="U81" s="54">
        <f>ROUND(((P81*I81)+(Q81*J81)+(R81*K81)+(S81*L81)+(T81*M81)),3)</f>
        <v>8</v>
      </c>
      <c r="V81" s="55">
        <f>IF(U81&gt;=8,8,U81)</f>
        <v>8</v>
      </c>
      <c r="W81" s="57"/>
      <c r="X81" s="57"/>
      <c r="Y81" s="57"/>
      <c r="Z81" s="57"/>
      <c r="AA81" s="57"/>
      <c r="AB81" s="476">
        <f>(((((W81*I81)+(X81*J81)+(Y81*K81)+(Z81*L81)+(AA81*M81))/$L$2)))</f>
        <v>0</v>
      </c>
      <c r="AC81" s="536">
        <f t="shared" si="54"/>
        <v>0</v>
      </c>
      <c r="AD81" s="488">
        <f>IF(AC81&gt;=11,11,AC81)</f>
        <v>0</v>
      </c>
      <c r="AE81" s="729">
        <f>IF(U82&gt;=94,4,IF(U82&gt;=91,3.9,IF(U82&gt;=88,3.8,IF(U82&gt;=85,3.7,3.6))))</f>
        <v>3.8</v>
      </c>
      <c r="AF81" s="59">
        <v>0.3</v>
      </c>
      <c r="AG81" s="730">
        <v>17</v>
      </c>
      <c r="AH81" s="60">
        <f>V81+AD81+AG81+AE81+AF81</f>
        <v>29.1</v>
      </c>
      <c r="AI81" s="55">
        <f>IF(AH81&gt;=40,40,AH81)</f>
        <v>29.1</v>
      </c>
      <c r="AJ81" s="61"/>
      <c r="AK81" s="62"/>
      <c r="AL81" s="63"/>
      <c r="AM81" s="64">
        <f>100%+AL81</f>
        <v>1</v>
      </c>
      <c r="AN81" s="65">
        <f>ROUNDUP((($E$2*AM81-$AN$4)*AJ81+$AN$4),-3)</f>
        <v>0</v>
      </c>
      <c r="AO81" s="66"/>
    </row>
    <row r="82" spans="1:41" s="22" customFormat="1" ht="26.25" customHeight="1" x14ac:dyDescent="0.15">
      <c r="A82" s="177"/>
      <c r="B82" s="256"/>
      <c r="C82" s="843"/>
      <c r="D82" s="844"/>
      <c r="E82" s="844"/>
      <c r="F82" s="844"/>
      <c r="G82" s="903"/>
      <c r="H82" s="47"/>
      <c r="I82" s="172"/>
      <c r="J82" s="217"/>
      <c r="K82" s="217"/>
      <c r="L82" s="217"/>
      <c r="M82" s="217"/>
      <c r="N82" s="50"/>
      <c r="O82" s="51"/>
      <c r="P82" s="234">
        <v>88</v>
      </c>
      <c r="Q82" s="54">
        <v>88</v>
      </c>
      <c r="R82" s="54"/>
      <c r="S82" s="54"/>
      <c r="T82" s="54"/>
      <c r="U82" s="496">
        <f>(I81*P82)+(J81*Q82)+(K81*R82)+(L81*S82)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48.75" customHeight="1" x14ac:dyDescent="0.15">
      <c r="A83" s="43"/>
      <c r="B83" s="256"/>
      <c r="C83" s="706"/>
      <c r="D83" s="45"/>
      <c r="E83" s="45"/>
      <c r="F83" s="45"/>
      <c r="G83" s="46"/>
      <c r="H83" s="47"/>
      <c r="I83" s="48">
        <v>0.6</v>
      </c>
      <c r="J83" s="49">
        <v>0.4</v>
      </c>
      <c r="K83" s="49"/>
      <c r="L83" s="217"/>
      <c r="M83" s="49"/>
      <c r="N83" s="50">
        <f>SUM(I83:M83)</f>
        <v>1</v>
      </c>
      <c r="O83" s="51"/>
      <c r="P83" s="52">
        <v>8</v>
      </c>
      <c r="Q83" s="53">
        <v>8</v>
      </c>
      <c r="R83" s="53"/>
      <c r="S83" s="53"/>
      <c r="T83" s="53"/>
      <c r="U83" s="54">
        <f>ROUND(((P83*I83)+(Q83*J83)+(R83*K83)+(S83*L83)+(T83*M83)),3)</f>
        <v>8</v>
      </c>
      <c r="V83" s="55">
        <f>IF(U83&gt;=8,8,U83)</f>
        <v>8</v>
      </c>
      <c r="W83" s="57"/>
      <c r="X83" s="57"/>
      <c r="Y83" s="57"/>
      <c r="Z83" s="57"/>
      <c r="AA83" s="57"/>
      <c r="AB83" s="476">
        <f>(((((W83*I83)+(X83*J83)+(Y83*K83)+(Z83*L83)+(AA83*M83))/$L$2)))</f>
        <v>0</v>
      </c>
      <c r="AC83" s="536">
        <f t="shared" si="54"/>
        <v>0</v>
      </c>
      <c r="AD83" s="488">
        <f>IF(AC83&gt;=11,11,AC83)</f>
        <v>0</v>
      </c>
      <c r="AE83" s="729">
        <f>IF(U84&gt;=94,4,IF(U84&gt;=91,3.9,IF(U84&gt;=88,3.8,IF(U84&gt;=85,3.7,3.6))))</f>
        <v>3.8</v>
      </c>
      <c r="AF83" s="59">
        <v>0.3</v>
      </c>
      <c r="AG83" s="730">
        <v>17</v>
      </c>
      <c r="AH83" s="60">
        <f>V83+AD83+AG83+AE83+AF83</f>
        <v>29.1</v>
      </c>
      <c r="AI83" s="55">
        <f>IF(AH83&gt;=40,40,AH83)</f>
        <v>29.1</v>
      </c>
      <c r="AJ83" s="61"/>
      <c r="AK83" s="62"/>
      <c r="AL83" s="63"/>
      <c r="AM83" s="64">
        <f>100%+AL83</f>
        <v>1</v>
      </c>
      <c r="AN83" s="65">
        <f>ROUNDUP((($E$2*AM83-$AN$4)*AJ83+$AN$4),-3)</f>
        <v>0</v>
      </c>
      <c r="AO83" s="66"/>
    </row>
    <row r="84" spans="1:41" s="22" customFormat="1" ht="26.25" customHeight="1" x14ac:dyDescent="0.15">
      <c r="A84" s="177"/>
      <c r="B84" s="241"/>
      <c r="C84" s="843"/>
      <c r="D84" s="844"/>
      <c r="E84" s="844"/>
      <c r="F84" s="844"/>
      <c r="G84" s="903"/>
      <c r="H84" s="47"/>
      <c r="I84" s="172"/>
      <c r="J84" s="217"/>
      <c r="K84" s="217"/>
      <c r="L84" s="217"/>
      <c r="M84" s="217"/>
      <c r="N84" s="50"/>
      <c r="O84" s="51"/>
      <c r="P84" s="234">
        <v>88</v>
      </c>
      <c r="Q84" s="53">
        <v>88</v>
      </c>
      <c r="R84" s="53"/>
      <c r="S84" s="54"/>
      <c r="T84" s="54"/>
      <c r="U84" s="496">
        <f>(I83*P84)+(J83*Q84)+(K83*R84)+(L83*S84)</f>
        <v>88</v>
      </c>
      <c r="V84" s="55"/>
      <c r="W84" s="57"/>
      <c r="X84" s="57"/>
      <c r="Y84" s="57"/>
      <c r="Z84" s="57"/>
      <c r="AA84" s="57"/>
      <c r="AB84" s="476"/>
      <c r="AC84" s="536"/>
      <c r="AD84" s="478"/>
      <c r="AE84" s="729"/>
      <c r="AF84" s="59"/>
      <c r="AG84" s="263"/>
      <c r="AH84" s="60"/>
      <c r="AI84" s="55"/>
      <c r="AJ84" s="61"/>
      <c r="AK84" s="62"/>
      <c r="AL84" s="63"/>
      <c r="AM84" s="64"/>
      <c r="AN84" s="65"/>
      <c r="AO84" s="66"/>
    </row>
  </sheetData>
  <mergeCells count="69">
    <mergeCell ref="C76:G76"/>
    <mergeCell ref="C78:G78"/>
    <mergeCell ref="C80:G80"/>
    <mergeCell ref="C82:G82"/>
    <mergeCell ref="C84:G84"/>
    <mergeCell ref="C74:G74"/>
    <mergeCell ref="C52:G52"/>
    <mergeCell ref="C54:G54"/>
    <mergeCell ref="C56:G56"/>
    <mergeCell ref="C58:G58"/>
    <mergeCell ref="C60:G60"/>
    <mergeCell ref="C62:G62"/>
    <mergeCell ref="C64:G64"/>
    <mergeCell ref="C66:G66"/>
    <mergeCell ref="C68:G68"/>
    <mergeCell ref="C70:G70"/>
    <mergeCell ref="C72:G72"/>
    <mergeCell ref="C20:G20"/>
    <mergeCell ref="C22:G22"/>
    <mergeCell ref="C24:G24"/>
    <mergeCell ref="C50:G50"/>
    <mergeCell ref="C28:G28"/>
    <mergeCell ref="C30:G30"/>
    <mergeCell ref="C32:G32"/>
    <mergeCell ref="C34:G34"/>
    <mergeCell ref="C36:G36"/>
    <mergeCell ref="C38:G38"/>
    <mergeCell ref="C40:G40"/>
    <mergeCell ref="C42:G42"/>
    <mergeCell ref="C44:G44"/>
    <mergeCell ref="C46:G46"/>
    <mergeCell ref="C48:G48"/>
    <mergeCell ref="C26:G26"/>
    <mergeCell ref="I3:M3"/>
    <mergeCell ref="N3:N4"/>
    <mergeCell ref="AO3:AO4"/>
    <mergeCell ref="C6:G6"/>
    <mergeCell ref="C8:G8"/>
    <mergeCell ref="AL3:AL4"/>
    <mergeCell ref="AM3:AM4"/>
    <mergeCell ref="P3:T3"/>
    <mergeCell ref="U3:AH3"/>
    <mergeCell ref="AJ3:AJ4"/>
    <mergeCell ref="AK3:AK4"/>
    <mergeCell ref="O3:O4"/>
    <mergeCell ref="C16:G16"/>
    <mergeCell ref="C18:G18"/>
    <mergeCell ref="A3:A4"/>
    <mergeCell ref="B3:B4"/>
    <mergeCell ref="C3:H3"/>
    <mergeCell ref="C14:G14"/>
    <mergeCell ref="C10:G10"/>
    <mergeCell ref="C12:G12"/>
    <mergeCell ref="AE1:AG1"/>
    <mergeCell ref="A2:C2"/>
    <mergeCell ref="E2:F2"/>
    <mergeCell ref="H2:J2"/>
    <mergeCell ref="L2:M2"/>
    <mergeCell ref="P2:T2"/>
    <mergeCell ref="X2:Y2"/>
    <mergeCell ref="Z2:AA2"/>
    <mergeCell ref="AC2:AD2"/>
    <mergeCell ref="AE2:AG2"/>
    <mergeCell ref="A1:C1"/>
    <mergeCell ref="E1:F1"/>
    <mergeCell ref="H1:J1"/>
    <mergeCell ref="L1:N1"/>
    <mergeCell ref="Z1:AA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7"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O90"/>
  <sheetViews>
    <sheetView showZeros="0" view="pageBreakPreview" zoomScale="80" zoomScaleNormal="80" zoomScaleSheetLayoutView="80" workbookViewId="0">
      <selection activeCell="J16" sqref="J16"/>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2428</v>
      </c>
      <c r="E1" s="809">
        <v>16188025000</v>
      </c>
      <c r="F1" s="810"/>
      <c r="G1" s="4" t="s">
        <v>2429</v>
      </c>
      <c r="H1" s="811">
        <v>18646931000</v>
      </c>
      <c r="I1" s="812"/>
      <c r="J1" s="813"/>
      <c r="K1" s="5" t="s">
        <v>2430</v>
      </c>
      <c r="L1" s="811">
        <v>0</v>
      </c>
      <c r="M1" s="812"/>
      <c r="N1" s="814"/>
      <c r="O1" s="6" t="s">
        <v>2594</v>
      </c>
      <c r="P1" s="6"/>
      <c r="Q1" s="6"/>
      <c r="R1" s="6"/>
      <c r="S1" s="6"/>
      <c r="T1" s="6"/>
      <c r="U1" s="6"/>
      <c r="V1" s="6"/>
      <c r="W1" s="6"/>
      <c r="X1" s="6"/>
      <c r="Y1" s="6"/>
      <c r="Z1" s="815" t="s">
        <v>2431</v>
      </c>
      <c r="AA1" s="815"/>
      <c r="AB1" s="7"/>
      <c r="AC1" s="815" t="s">
        <v>2432</v>
      </c>
      <c r="AD1" s="815"/>
      <c r="AE1" s="806" t="s">
        <v>2433</v>
      </c>
      <c r="AF1" s="807"/>
      <c r="AG1" s="808"/>
      <c r="AH1" s="6"/>
      <c r="AI1" s="6"/>
      <c r="AJ1" s="6"/>
      <c r="AK1" s="6"/>
      <c r="AL1" s="6"/>
      <c r="AM1" s="2"/>
      <c r="AN1" s="2"/>
      <c r="AO1" s="8"/>
    </row>
    <row r="2" spans="1:41" ht="29.25" customHeight="1" thickBot="1" x14ac:dyDescent="0.2">
      <c r="A2" s="834" t="s">
        <v>2434</v>
      </c>
      <c r="B2" s="834"/>
      <c r="C2" s="835"/>
      <c r="D2" s="9" t="s">
        <v>2435</v>
      </c>
      <c r="E2" s="836">
        <v>16590172000</v>
      </c>
      <c r="F2" s="837"/>
      <c r="G2" s="10" t="s">
        <v>2436</v>
      </c>
      <c r="H2" s="836">
        <f>E2</f>
        <v>16590172000</v>
      </c>
      <c r="I2" s="838"/>
      <c r="J2" s="837"/>
      <c r="K2" s="11" t="s">
        <v>2437</v>
      </c>
      <c r="L2" s="839">
        <f>H2*3</f>
        <v>49770516000</v>
      </c>
      <c r="M2" s="840"/>
      <c r="N2" s="12" t="s">
        <v>2438</v>
      </c>
      <c r="O2" s="13" t="s">
        <v>2439</v>
      </c>
      <c r="P2" s="841">
        <v>46112.5625</v>
      </c>
      <c r="Q2" s="841"/>
      <c r="R2" s="841"/>
      <c r="S2" s="841"/>
      <c r="T2" s="841"/>
      <c r="U2" s="670" t="s">
        <v>2440</v>
      </c>
      <c r="V2" s="14"/>
      <c r="W2" s="15"/>
      <c r="X2" s="846" t="s">
        <v>11</v>
      </c>
      <c r="Y2" s="846"/>
      <c r="Z2" s="816">
        <v>11582326000</v>
      </c>
      <c r="AA2" s="817"/>
      <c r="AB2" s="668"/>
      <c r="AC2" s="818">
        <f>H1</f>
        <v>18646931000</v>
      </c>
      <c r="AD2" s="819"/>
      <c r="AE2" s="874">
        <f>TRUNC(Z2/AC2,4)</f>
        <v>0.62109999999999999</v>
      </c>
      <c r="AF2" s="875"/>
      <c r="AG2" s="876"/>
      <c r="AI2" s="16"/>
      <c r="AJ2" s="17"/>
      <c r="AK2" s="17"/>
      <c r="AL2" s="17" t="s">
        <v>2510</v>
      </c>
      <c r="AM2" s="18"/>
      <c r="AN2" s="19" t="s">
        <v>2441</v>
      </c>
    </row>
    <row r="3" spans="1:41" s="22" customFormat="1" ht="24.95" customHeight="1" thickBot="1" x14ac:dyDescent="0.2">
      <c r="A3" s="823" t="s">
        <v>2442</v>
      </c>
      <c r="B3" s="825" t="s">
        <v>2443</v>
      </c>
      <c r="C3" s="827" t="s">
        <v>2444</v>
      </c>
      <c r="D3" s="827"/>
      <c r="E3" s="827"/>
      <c r="F3" s="827"/>
      <c r="G3" s="827"/>
      <c r="H3" s="827"/>
      <c r="I3" s="828" t="s">
        <v>2445</v>
      </c>
      <c r="J3" s="829"/>
      <c r="K3" s="827"/>
      <c r="L3" s="829"/>
      <c r="M3" s="830"/>
      <c r="N3" s="827" t="s">
        <v>2446</v>
      </c>
      <c r="O3" s="832"/>
      <c r="P3" s="827" t="s">
        <v>2447</v>
      </c>
      <c r="Q3" s="827"/>
      <c r="R3" s="827"/>
      <c r="S3" s="827"/>
      <c r="T3" s="897"/>
      <c r="U3" s="898" t="s">
        <v>2448</v>
      </c>
      <c r="V3" s="829"/>
      <c r="W3" s="829"/>
      <c r="X3" s="829"/>
      <c r="Y3" s="829"/>
      <c r="Z3" s="829"/>
      <c r="AA3" s="829"/>
      <c r="AB3" s="829"/>
      <c r="AC3" s="829"/>
      <c r="AD3" s="829"/>
      <c r="AE3" s="829"/>
      <c r="AF3" s="829"/>
      <c r="AG3" s="829"/>
      <c r="AH3" s="899"/>
      <c r="AI3" s="28"/>
      <c r="AJ3" s="900" t="s">
        <v>2449</v>
      </c>
      <c r="AK3" s="832" t="s">
        <v>2450</v>
      </c>
      <c r="AL3" s="856" t="s">
        <v>2451</v>
      </c>
      <c r="AM3" s="858" t="s">
        <v>2452</v>
      </c>
      <c r="AN3" s="21" t="s">
        <v>2453</v>
      </c>
      <c r="AO3" s="847" t="s">
        <v>2454</v>
      </c>
    </row>
    <row r="4" spans="1:41" s="22" customFormat="1" ht="41.25" customHeight="1" thickBot="1" x14ac:dyDescent="0.2">
      <c r="A4" s="824"/>
      <c r="B4" s="826"/>
      <c r="C4" s="23" t="s">
        <v>2455</v>
      </c>
      <c r="D4" s="24" t="s">
        <v>2456</v>
      </c>
      <c r="E4" s="25" t="s">
        <v>2457</v>
      </c>
      <c r="F4" s="25" t="s">
        <v>2458</v>
      </c>
      <c r="G4" s="25" t="s">
        <v>2459</v>
      </c>
      <c r="H4" s="26" t="s">
        <v>2460</v>
      </c>
      <c r="I4" s="27" t="s">
        <v>2455</v>
      </c>
      <c r="J4" s="24" t="s">
        <v>2461</v>
      </c>
      <c r="K4" s="24" t="s">
        <v>2457</v>
      </c>
      <c r="L4" s="27" t="s">
        <v>31</v>
      </c>
      <c r="M4" s="28" t="s">
        <v>32</v>
      </c>
      <c r="N4" s="831"/>
      <c r="O4" s="833"/>
      <c r="P4" s="23" t="s">
        <v>2462</v>
      </c>
      <c r="Q4" s="24" t="s">
        <v>2461</v>
      </c>
      <c r="R4" s="24" t="s">
        <v>2457</v>
      </c>
      <c r="S4" s="27" t="s">
        <v>31</v>
      </c>
      <c r="T4" s="25" t="s">
        <v>32</v>
      </c>
      <c r="U4" s="716" t="s">
        <v>2463</v>
      </c>
      <c r="V4" s="717" t="s">
        <v>2464</v>
      </c>
      <c r="W4" s="34" t="s">
        <v>2455</v>
      </c>
      <c r="X4" s="35" t="s">
        <v>2461</v>
      </c>
      <c r="Y4" s="35" t="s">
        <v>2457</v>
      </c>
      <c r="Z4" s="36" t="s">
        <v>31</v>
      </c>
      <c r="AA4" s="35" t="s">
        <v>32</v>
      </c>
      <c r="AB4" s="39" t="s">
        <v>2465</v>
      </c>
      <c r="AC4" s="718" t="s">
        <v>2466</v>
      </c>
      <c r="AD4" s="717" t="s">
        <v>2467</v>
      </c>
      <c r="AE4" s="719" t="s">
        <v>2468</v>
      </c>
      <c r="AF4" s="720" t="s">
        <v>2469</v>
      </c>
      <c r="AG4" s="721" t="s">
        <v>2470</v>
      </c>
      <c r="AH4" s="722" t="s">
        <v>2471</v>
      </c>
      <c r="AI4" s="723" t="s">
        <v>2472</v>
      </c>
      <c r="AJ4" s="901"/>
      <c r="AK4" s="833"/>
      <c r="AL4" s="857"/>
      <c r="AM4" s="859"/>
      <c r="AN4" s="42"/>
      <c r="AO4" s="848"/>
    </row>
    <row r="5" spans="1:41" s="22" customFormat="1" ht="48.75" customHeight="1" x14ac:dyDescent="0.15">
      <c r="A5" s="43">
        <v>1</v>
      </c>
      <c r="B5" s="256" t="s">
        <v>2572</v>
      </c>
      <c r="C5" s="665" t="s">
        <v>2473</v>
      </c>
      <c r="D5" s="80" t="s">
        <v>2474</v>
      </c>
      <c r="E5" s="104"/>
      <c r="F5" s="104"/>
      <c r="G5" s="596"/>
      <c r="H5" s="344" t="s">
        <v>2557</v>
      </c>
      <c r="I5" s="48">
        <v>0.75</v>
      </c>
      <c r="J5" s="49">
        <v>0.25</v>
      </c>
      <c r="K5" s="49"/>
      <c r="L5" s="49"/>
      <c r="M5" s="642"/>
      <c r="N5" s="233">
        <f>SUM(I5:M5)</f>
        <v>1</v>
      </c>
      <c r="O5" s="51"/>
      <c r="P5" s="52">
        <v>8</v>
      </c>
      <c r="Q5" s="53">
        <v>8</v>
      </c>
      <c r="R5" s="53"/>
      <c r="S5" s="53"/>
      <c r="T5" s="53"/>
      <c r="U5" s="54">
        <f>ROUND(((P5*I5)+(Q5*J5)+(R5*K5)+(S5*L5)+(T5*M5)),3)</f>
        <v>8</v>
      </c>
      <c r="V5" s="55">
        <f>IF(U5&gt;=8,8,U5)</f>
        <v>8</v>
      </c>
      <c r="W5" s="57">
        <v>59183685000</v>
      </c>
      <c r="X5" s="57">
        <v>36956264000</v>
      </c>
      <c r="Y5" s="57"/>
      <c r="Z5" s="57"/>
      <c r="AA5" s="57"/>
      <c r="AB5" s="476">
        <f>(((((W5*I5)+(X5*J5)+(Y5*K5)+(Z5*L5)+(AA5*M5))/$L$2)))</f>
        <v>1.0774818920904898</v>
      </c>
      <c r="AC5" s="536">
        <f>ROUND(11*AB5,3)</f>
        <v>11.852</v>
      </c>
      <c r="AD5" s="488">
        <f>IF(AC5&gt;=11,11,AC5)</f>
        <v>11</v>
      </c>
      <c r="AE5" s="729">
        <f>IF(U6&gt;=94,4,IF(U6&gt;=91,3.9,IF(U6&gt;=88,3.8,IF(U6&gt;=85,3.7,3.6))))</f>
        <v>3.9</v>
      </c>
      <c r="AF5" s="59">
        <v>0.3</v>
      </c>
      <c r="AG5" s="730">
        <v>17</v>
      </c>
      <c r="AH5" s="60">
        <f>V5+AD5+AG5+AE5+AF5</f>
        <v>40.199999999999996</v>
      </c>
      <c r="AI5" s="55">
        <f>IF(AH5&gt;=40,40,AH5)</f>
        <v>40</v>
      </c>
      <c r="AJ5" s="61"/>
      <c r="AK5" s="62"/>
      <c r="AL5" s="63"/>
      <c r="AM5" s="64"/>
      <c r="AN5" s="65"/>
      <c r="AO5" s="66"/>
    </row>
    <row r="6" spans="1:41" s="22" customFormat="1" ht="26.25" customHeight="1" x14ac:dyDescent="0.15">
      <c r="A6" s="177"/>
      <c r="B6" s="241"/>
      <c r="C6" s="894" t="s">
        <v>2556</v>
      </c>
      <c r="D6" s="895"/>
      <c r="E6" s="895"/>
      <c r="F6" s="895"/>
      <c r="G6" s="896"/>
      <c r="H6" s="47"/>
      <c r="I6" s="172"/>
      <c r="J6" s="217"/>
      <c r="K6" s="217"/>
      <c r="L6" s="217"/>
      <c r="M6" s="695"/>
      <c r="N6" s="233"/>
      <c r="O6" s="51"/>
      <c r="P6" s="674">
        <v>93.38</v>
      </c>
      <c r="Q6" s="53">
        <v>88</v>
      </c>
      <c r="R6" s="53"/>
      <c r="S6" s="53"/>
      <c r="T6" s="54"/>
      <c r="U6" s="496">
        <f>(I5*P6)+(J5*Q6)+(K5*R6)+(L5*S6)+(M5*T6)</f>
        <v>92.034999999999997</v>
      </c>
      <c r="V6" s="55"/>
      <c r="W6" s="57"/>
      <c r="X6" s="57"/>
      <c r="Y6" s="57"/>
      <c r="Z6" s="57"/>
      <c r="AA6" s="57"/>
      <c r="AB6" s="476"/>
      <c r="AC6" s="536"/>
      <c r="AD6" s="478"/>
      <c r="AE6" s="729"/>
      <c r="AF6" s="59"/>
      <c r="AG6" s="263"/>
      <c r="AH6" s="60"/>
      <c r="AI6" s="55"/>
      <c r="AJ6" s="61"/>
      <c r="AK6" s="62"/>
      <c r="AL6" s="63"/>
      <c r="AM6" s="64"/>
      <c r="AN6" s="65"/>
      <c r="AO6" s="66"/>
    </row>
    <row r="7" spans="1:41" s="22" customFormat="1" ht="48.75" customHeight="1" x14ac:dyDescent="0.15">
      <c r="A7" s="43">
        <v>2</v>
      </c>
      <c r="B7" s="256" t="s">
        <v>2572</v>
      </c>
      <c r="C7" s="579" t="s">
        <v>2511</v>
      </c>
      <c r="D7" s="117" t="s">
        <v>2478</v>
      </c>
      <c r="E7" s="80"/>
      <c r="F7" s="80"/>
      <c r="G7" s="596"/>
      <c r="H7" s="47" t="s">
        <v>2557</v>
      </c>
      <c r="I7" s="48">
        <v>0.51</v>
      </c>
      <c r="J7" s="49">
        <v>0.49</v>
      </c>
      <c r="K7" s="49"/>
      <c r="L7" s="217"/>
      <c r="M7" s="696"/>
      <c r="N7" s="233">
        <f>SUM(I7:M7)</f>
        <v>1</v>
      </c>
      <c r="O7" s="51"/>
      <c r="P7" s="52">
        <v>8</v>
      </c>
      <c r="Q7" s="53">
        <v>8</v>
      </c>
      <c r="R7" s="53"/>
      <c r="S7" s="53"/>
      <c r="T7" s="53"/>
      <c r="U7" s="54">
        <f>ROUND(((P7*I7)+(Q7*J7)+(R7*K7)+(S7*L7)+(T7*M7)),3)</f>
        <v>8</v>
      </c>
      <c r="V7" s="55">
        <f>IF(U7&gt;=8,8,U7)</f>
        <v>8</v>
      </c>
      <c r="W7" s="57">
        <v>39361754000</v>
      </c>
      <c r="X7" s="57">
        <v>328448752000</v>
      </c>
      <c r="Y7" s="57"/>
      <c r="Z7" s="57"/>
      <c r="AA7" s="57"/>
      <c r="AB7" s="476">
        <f>(((((W7*I7)+(X7*J7)+(Y7*K7)+(Z7*L7)+(AA7*M7))/$L$2)))</f>
        <v>3.636980235848871</v>
      </c>
      <c r="AC7" s="536">
        <f>ROUND(11*AB7,3)</f>
        <v>40.006999999999998</v>
      </c>
      <c r="AD7" s="488">
        <f>IF(AC7&gt;=11,11,AC7)</f>
        <v>11</v>
      </c>
      <c r="AE7" s="729">
        <f>IF(U8&gt;=94,4,IF(U8&gt;=91,3.9,IF(U8&gt;=88,3.8,IF(U8&gt;=85,3.7,3.6))))</f>
        <v>3.9</v>
      </c>
      <c r="AF7" s="59">
        <v>0.3</v>
      </c>
      <c r="AG7" s="730">
        <v>17</v>
      </c>
      <c r="AH7" s="60">
        <f>V7+AD7+AG7+AE7+AF7</f>
        <v>40.199999999999996</v>
      </c>
      <c r="AI7" s="55">
        <f>IF(AH7&gt;=40,40,AH7)</f>
        <v>40</v>
      </c>
      <c r="AJ7" s="61"/>
      <c r="AK7" s="62"/>
      <c r="AL7" s="63"/>
      <c r="AM7" s="64">
        <f>100%+AL7</f>
        <v>1</v>
      </c>
      <c r="AN7" s="65">
        <f>ROUNDUP((($E$2*AM7-$AN$4)*AJ7+$AN$4),-3)</f>
        <v>0</v>
      </c>
      <c r="AO7" s="66"/>
    </row>
    <row r="8" spans="1:41" s="22" customFormat="1" ht="26.25" customHeight="1" x14ac:dyDescent="0.15">
      <c r="A8" s="177"/>
      <c r="B8" s="241"/>
      <c r="C8" s="894" t="s">
        <v>2556</v>
      </c>
      <c r="D8" s="895"/>
      <c r="E8" s="895"/>
      <c r="F8" s="895"/>
      <c r="G8" s="896"/>
      <c r="H8" s="47"/>
      <c r="I8" s="172"/>
      <c r="J8" s="217"/>
      <c r="K8" s="217"/>
      <c r="L8" s="217"/>
      <c r="M8" s="695"/>
      <c r="N8" s="233"/>
      <c r="O8" s="51"/>
      <c r="P8" s="674">
        <v>90.73</v>
      </c>
      <c r="Q8" s="676">
        <v>93.38</v>
      </c>
      <c r="R8" s="54"/>
      <c r="S8" s="54"/>
      <c r="T8" s="54"/>
      <c r="U8" s="496">
        <f>(I7*P8)+(J7*Q8)+(K7*R8)+(L7*S8)+(M7*T8)</f>
        <v>92.028500000000008</v>
      </c>
      <c r="V8" s="55"/>
      <c r="W8" s="57"/>
      <c r="X8" s="57"/>
      <c r="Y8" s="57"/>
      <c r="Z8" s="57"/>
      <c r="AA8" s="57"/>
      <c r="AB8" s="476"/>
      <c r="AC8" s="536"/>
      <c r="AD8" s="478"/>
      <c r="AE8" s="729"/>
      <c r="AF8" s="59"/>
      <c r="AG8" s="263"/>
      <c r="AH8" s="60"/>
      <c r="AI8" s="55"/>
      <c r="AJ8" s="61"/>
      <c r="AK8" s="62"/>
      <c r="AL8" s="63"/>
      <c r="AM8" s="64"/>
      <c r="AN8" s="65"/>
      <c r="AO8" s="66"/>
    </row>
    <row r="9" spans="1:41" s="22" customFormat="1" ht="62.25" customHeight="1" x14ac:dyDescent="0.15">
      <c r="A9" s="43">
        <v>3</v>
      </c>
      <c r="B9" s="256" t="s">
        <v>2572</v>
      </c>
      <c r="C9" s="80" t="s">
        <v>2480</v>
      </c>
      <c r="D9" s="67" t="s">
        <v>2521</v>
      </c>
      <c r="E9" s="67" t="s">
        <v>2519</v>
      </c>
      <c r="F9" s="174"/>
      <c r="G9" s="596"/>
      <c r="H9" s="47" t="s">
        <v>2557</v>
      </c>
      <c r="I9" s="48">
        <v>0.5</v>
      </c>
      <c r="J9" s="49">
        <v>0.3</v>
      </c>
      <c r="K9" s="49">
        <v>0.2</v>
      </c>
      <c r="L9" s="49"/>
      <c r="M9" s="696"/>
      <c r="N9" s="233">
        <f>SUM(I9:M9)</f>
        <v>1</v>
      </c>
      <c r="O9" s="51"/>
      <c r="P9" s="52">
        <v>8</v>
      </c>
      <c r="Q9" s="52">
        <v>8</v>
      </c>
      <c r="R9" s="53">
        <v>8</v>
      </c>
      <c r="S9" s="53"/>
      <c r="T9" s="53"/>
      <c r="U9" s="54">
        <f>ROUND(((P9*I9)+(Q9*J9)+(R9*K9)+(S9*L9)+(T9*M9)),3)</f>
        <v>8</v>
      </c>
      <c r="V9" s="55">
        <f>IF(U9&gt;=8,8,U9)</f>
        <v>8</v>
      </c>
      <c r="W9" s="57">
        <v>816103333000</v>
      </c>
      <c r="X9" s="57">
        <v>7163013000</v>
      </c>
      <c r="Y9" s="57">
        <v>14643377000</v>
      </c>
      <c r="Z9" s="57"/>
      <c r="AA9" s="57"/>
      <c r="AB9" s="476">
        <f>(((((W9*I9)+(X9*J9)+(Y9*K9)+(Z9*L9)+(AA9*M9))/$L$2)))</f>
        <v>8.3006823919607342</v>
      </c>
      <c r="AC9" s="536">
        <f>ROUND(11*AB9,3)</f>
        <v>91.308000000000007</v>
      </c>
      <c r="AD9" s="488">
        <f t="shared" ref="AD9" si="0">IF(AC9&gt;=11,11,AC9)</f>
        <v>11</v>
      </c>
      <c r="AE9" s="729">
        <f>IF(U10&gt;=94,4,IF(U10&gt;=91,3.9,IF(U10&gt;=88,3.8,IF(U10&gt;=85,3.7,3.6))))</f>
        <v>3.9</v>
      </c>
      <c r="AF9" s="59">
        <v>0.3</v>
      </c>
      <c r="AG9" s="730">
        <v>17</v>
      </c>
      <c r="AH9" s="60">
        <f>V9+AD9+AG9+AE9+AF9</f>
        <v>40.199999999999996</v>
      </c>
      <c r="AI9" s="55">
        <f>IF(AH9&gt;=40,40,AH9)</f>
        <v>40</v>
      </c>
      <c r="AJ9" s="61"/>
      <c r="AK9" s="62"/>
      <c r="AL9" s="63"/>
      <c r="AM9" s="64"/>
      <c r="AN9" s="65"/>
      <c r="AO9" s="66"/>
    </row>
    <row r="10" spans="1:41" s="22" customFormat="1" ht="26.25" customHeight="1" x14ac:dyDescent="0.15">
      <c r="A10" s="177"/>
      <c r="B10" s="241"/>
      <c r="C10" s="894" t="s">
        <v>2556</v>
      </c>
      <c r="D10" s="895"/>
      <c r="E10" s="895"/>
      <c r="F10" s="895"/>
      <c r="G10" s="896"/>
      <c r="H10" s="47"/>
      <c r="I10" s="172"/>
      <c r="J10" s="217"/>
      <c r="K10" s="217"/>
      <c r="L10" s="217"/>
      <c r="M10" s="695"/>
      <c r="N10" s="233"/>
      <c r="O10" s="51"/>
      <c r="P10" s="674">
        <v>89.67</v>
      </c>
      <c r="Q10" s="676">
        <v>92.92</v>
      </c>
      <c r="R10" s="676">
        <v>91.63</v>
      </c>
      <c r="S10" s="54"/>
      <c r="T10" s="54"/>
      <c r="U10" s="496">
        <f>(I9*P10)+(J9*Q10)+(K9*R10)+(L9*S10)+(M9*T10)</f>
        <v>91.037000000000006</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52.5" customHeight="1" x14ac:dyDescent="0.15">
      <c r="A11" s="43">
        <v>4</v>
      </c>
      <c r="B11" s="256" t="s">
        <v>2572</v>
      </c>
      <c r="C11" s="45" t="s">
        <v>2476</v>
      </c>
      <c r="D11" s="71" t="s">
        <v>2516</v>
      </c>
      <c r="E11" s="71" t="s">
        <v>2563</v>
      </c>
      <c r="F11" s="80"/>
      <c r="G11" s="334"/>
      <c r="H11" s="47" t="s">
        <v>2557</v>
      </c>
      <c r="I11" s="48">
        <v>0.5</v>
      </c>
      <c r="J11" s="49">
        <v>0.35</v>
      </c>
      <c r="K11" s="49">
        <v>0.15</v>
      </c>
      <c r="L11" s="49"/>
      <c r="M11" s="331"/>
      <c r="N11" s="233">
        <f>SUM(I11:M11)</f>
        <v>1</v>
      </c>
      <c r="O11" s="51"/>
      <c r="P11" s="52">
        <v>8</v>
      </c>
      <c r="Q11" s="53">
        <v>8</v>
      </c>
      <c r="R11" s="53">
        <v>8</v>
      </c>
      <c r="S11" s="53"/>
      <c r="T11" s="53"/>
      <c r="U11" s="54">
        <f>ROUND(((P11*I11)+(Q11*J11)+(R11*K11)+(S11*L11)+(T11*M11)),3)</f>
        <v>8</v>
      </c>
      <c r="V11" s="55">
        <f>IF(U11&gt;=8,8,U11)</f>
        <v>8</v>
      </c>
      <c r="W11" s="57">
        <v>122548884000</v>
      </c>
      <c r="X11" s="57">
        <v>14977246000</v>
      </c>
      <c r="Y11" s="57">
        <v>8792286000</v>
      </c>
      <c r="Z11" s="57"/>
      <c r="AA11" s="57"/>
      <c r="AB11" s="476">
        <f>(((((W11*I11)+(X11*J11)+(Y11*K11)+(Z11*L11)+(AA11*M11))/$L$2)))</f>
        <v>1.3629619793373249</v>
      </c>
      <c r="AC11" s="536">
        <f>ROUND(11*AB11,3)</f>
        <v>14.993</v>
      </c>
      <c r="AD11" s="488">
        <f>IF(AC11&gt;=11,11,AC11)</f>
        <v>11</v>
      </c>
      <c r="AE11" s="729">
        <f>IF(U12&gt;=94,4,IF(U12&gt;=91,3.9,IF(U12&gt;=88,3.8,IF(U12&gt;=85,3.7,3.6))))</f>
        <v>3.9</v>
      </c>
      <c r="AF11" s="59">
        <v>0.3</v>
      </c>
      <c r="AG11" s="730">
        <v>17</v>
      </c>
      <c r="AH11" s="60">
        <f>V11+AD11+AG11+AE11+AF11</f>
        <v>40.199999999999996</v>
      </c>
      <c r="AI11" s="55">
        <f>IF(AH11&gt;=40,40,AH11)</f>
        <v>40</v>
      </c>
      <c r="AJ11" s="61"/>
      <c r="AK11" s="62"/>
      <c r="AL11" s="63"/>
      <c r="AM11" s="64">
        <f>100%+AL11</f>
        <v>1</v>
      </c>
      <c r="AN11" s="65">
        <f>ROUNDUP((($E$2*AM11-$AN$4)*AJ11+$AN$4),-3)</f>
        <v>0</v>
      </c>
      <c r="AO11" s="66"/>
    </row>
    <row r="12" spans="1:41" s="22" customFormat="1" ht="26.25" customHeight="1" x14ac:dyDescent="0.15">
      <c r="A12" s="177"/>
      <c r="B12" s="241"/>
      <c r="C12" s="894" t="s">
        <v>2556</v>
      </c>
      <c r="D12" s="895"/>
      <c r="E12" s="895"/>
      <c r="F12" s="895"/>
      <c r="G12" s="896"/>
      <c r="H12" s="47"/>
      <c r="I12" s="172"/>
      <c r="J12" s="217"/>
      <c r="K12" s="217"/>
      <c r="L12" s="217"/>
      <c r="M12" s="695"/>
      <c r="N12" s="233"/>
      <c r="O12" s="51"/>
      <c r="P12" s="674">
        <v>94.48</v>
      </c>
      <c r="Q12" s="54">
        <v>88</v>
      </c>
      <c r="R12" s="54">
        <v>88</v>
      </c>
      <c r="S12" s="54"/>
      <c r="T12" s="54"/>
      <c r="U12" s="496">
        <f>(I11*P12)+(J11*Q12)+(K11*R12)+(L11*S12)+(M11*T12)</f>
        <v>91.24</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48.75" customHeight="1" x14ac:dyDescent="0.15">
      <c r="A13" s="43">
        <v>5</v>
      </c>
      <c r="B13" s="256" t="s">
        <v>2572</v>
      </c>
      <c r="C13" s="45" t="s">
        <v>2479</v>
      </c>
      <c r="D13" s="77" t="s">
        <v>2515</v>
      </c>
      <c r="E13" s="174" t="s">
        <v>2485</v>
      </c>
      <c r="F13" s="80"/>
      <c r="G13" s="376"/>
      <c r="H13" s="47" t="s">
        <v>2557</v>
      </c>
      <c r="I13" s="48">
        <v>0.5</v>
      </c>
      <c r="J13" s="49">
        <v>0.4</v>
      </c>
      <c r="K13" s="49">
        <v>0.1</v>
      </c>
      <c r="L13" s="217"/>
      <c r="M13" s="695"/>
      <c r="N13" s="233">
        <f>SUM(I13:M13)</f>
        <v>1</v>
      </c>
      <c r="O13" s="51"/>
      <c r="P13" s="52">
        <v>8</v>
      </c>
      <c r="Q13" s="53">
        <v>8</v>
      </c>
      <c r="R13" s="53">
        <v>8</v>
      </c>
      <c r="S13" s="53"/>
      <c r="T13" s="53"/>
      <c r="U13" s="54">
        <f>ROUND(((P13*I13)+(Q13*J13)+(R13*K13)+(S13*L13)+(T13*M13)),3)</f>
        <v>8</v>
      </c>
      <c r="V13" s="55">
        <f>IF(U13&gt;=8,8,U13)</f>
        <v>8</v>
      </c>
      <c r="W13" s="57">
        <v>56901144000</v>
      </c>
      <c r="X13" s="57">
        <v>18685183000</v>
      </c>
      <c r="Y13" s="57">
        <v>172249167000</v>
      </c>
      <c r="Z13" s="57"/>
      <c r="AA13" s="57"/>
      <c r="AB13" s="476">
        <f>(((((W13*I13)+(X13*J13)+(Y13*K13)+(Z13*L13)+(AA13*M13))/$L$2)))</f>
        <v>1.0678925229547549</v>
      </c>
      <c r="AC13" s="536">
        <f>ROUND(11*AB13,3)</f>
        <v>11.747</v>
      </c>
      <c r="AD13" s="488">
        <f t="shared" ref="AD13" si="1">IF(AC13&gt;=11,11,AC13)</f>
        <v>11</v>
      </c>
      <c r="AE13" s="729">
        <f>IF(U14&gt;=94,4,IF(U14&gt;=91,3.9,IF(U14&gt;=88,3.8,IF(U14&gt;=85,3.7,3.6))))</f>
        <v>3.9</v>
      </c>
      <c r="AF13" s="59">
        <v>0.3</v>
      </c>
      <c r="AG13" s="730">
        <v>17</v>
      </c>
      <c r="AH13" s="60">
        <f>V13+AD13+AG13+AE13+AF13</f>
        <v>40.199999999999996</v>
      </c>
      <c r="AI13" s="55">
        <f>IF(AH13&gt;=40,40,AH13)</f>
        <v>40</v>
      </c>
      <c r="AJ13" s="61"/>
      <c r="AK13" s="62"/>
      <c r="AL13" s="63"/>
      <c r="AM13" s="64">
        <f>100%+AL13</f>
        <v>1</v>
      </c>
      <c r="AN13" s="65">
        <f>ROUNDUP((($E$2*AM13-$AN$4)*AJ13+$AN$4),-3)</f>
        <v>0</v>
      </c>
      <c r="AO13" s="66"/>
    </row>
    <row r="14" spans="1:41" s="22" customFormat="1" ht="26.25" customHeight="1" x14ac:dyDescent="0.15">
      <c r="A14" s="177"/>
      <c r="B14" s="241"/>
      <c r="C14" s="894" t="s">
        <v>2556</v>
      </c>
      <c r="D14" s="895"/>
      <c r="E14" s="895"/>
      <c r="F14" s="895"/>
      <c r="G14" s="896"/>
      <c r="H14" s="47"/>
      <c r="I14" s="172"/>
      <c r="J14" s="217"/>
      <c r="K14" s="217"/>
      <c r="L14" s="217"/>
      <c r="M14" s="695"/>
      <c r="N14" s="233"/>
      <c r="O14" s="51"/>
      <c r="P14" s="676">
        <v>90.76</v>
      </c>
      <c r="Q14" s="676">
        <v>92.52</v>
      </c>
      <c r="R14" s="54">
        <v>88</v>
      </c>
      <c r="S14" s="54"/>
      <c r="T14" s="54"/>
      <c r="U14" s="496">
        <f>(I13*P14)+(J13*Q14)+(K13*R14)+(L13*S14)+(M13*T14)</f>
        <v>91.188000000000002</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48.75" customHeight="1" x14ac:dyDescent="0.15">
      <c r="A15" s="43">
        <v>6</v>
      </c>
      <c r="B15" s="256" t="s">
        <v>2572</v>
      </c>
      <c r="C15" s="67" t="s">
        <v>2475</v>
      </c>
      <c r="D15" s="80" t="s">
        <v>2504</v>
      </c>
      <c r="E15" s="117"/>
      <c r="F15" s="117"/>
      <c r="G15" s="596"/>
      <c r="H15" s="47"/>
      <c r="I15" s="48">
        <v>0.75</v>
      </c>
      <c r="J15" s="49">
        <v>0.25</v>
      </c>
      <c r="K15" s="49"/>
      <c r="L15" s="49"/>
      <c r="M15" s="696"/>
      <c r="N15" s="233">
        <f>SUM(I15:M15)</f>
        <v>1</v>
      </c>
      <c r="O15" s="51"/>
      <c r="P15" s="52">
        <v>8</v>
      </c>
      <c r="Q15" s="53">
        <v>8</v>
      </c>
      <c r="R15" s="53">
        <v>8</v>
      </c>
      <c r="S15" s="53"/>
      <c r="T15" s="53"/>
      <c r="U15" s="54">
        <f>ROUND(((P15*I15)+(Q15*J15)+(R15*K15)+(S15*L15)+(T15*M15)),3)</f>
        <v>8</v>
      </c>
      <c r="V15" s="55">
        <f>IF(U15&gt;=8,8,U15)</f>
        <v>8</v>
      </c>
      <c r="W15" s="72">
        <v>57539030000</v>
      </c>
      <c r="X15" s="57">
        <v>38849299000</v>
      </c>
      <c r="Y15" s="57"/>
      <c r="Z15" s="57"/>
      <c r="AA15" s="57"/>
      <c r="AB15" s="476">
        <f>(((((W15*I15)+(X15*J15)+(Y15*K15)+(Z15*L15)+(AA15*M15))/$L$2)))</f>
        <v>1.0622071358472553</v>
      </c>
      <c r="AC15" s="536">
        <f>ROUND(11*AB15,3)</f>
        <v>11.683999999999999</v>
      </c>
      <c r="AD15" s="488">
        <f>IF(AC15&gt;=11,11,AC15)</f>
        <v>11</v>
      </c>
      <c r="AE15" s="729">
        <f>IF(U16&gt;=94,4,IF(U16&gt;=91,3.9,IF(U16&gt;=88,3.8,IF(U16&gt;=85,3.7,3.6))))</f>
        <v>3.8</v>
      </c>
      <c r="AF15" s="59">
        <v>0.3</v>
      </c>
      <c r="AG15" s="730">
        <v>17</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94" t="s">
        <v>2556</v>
      </c>
      <c r="D16" s="895"/>
      <c r="E16" s="895"/>
      <c r="F16" s="895"/>
      <c r="G16" s="896"/>
      <c r="H16" s="47"/>
      <c r="I16" s="172"/>
      <c r="J16" s="217"/>
      <c r="K16" s="217"/>
      <c r="L16" s="217"/>
      <c r="M16" s="695"/>
      <c r="N16" s="233"/>
      <c r="O16" s="51"/>
      <c r="P16" s="234">
        <v>88</v>
      </c>
      <c r="Q16" s="54">
        <v>88</v>
      </c>
      <c r="R16" s="53">
        <v>88</v>
      </c>
      <c r="S16" s="54"/>
      <c r="T16" s="54"/>
      <c r="U16" s="496">
        <f>(I15*P16)+(J15*Q16)+(K15*R16)+(L15*S16)+(M15*T16)</f>
        <v>88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48.75" customHeight="1" x14ac:dyDescent="0.15">
      <c r="A17" s="43">
        <v>7</v>
      </c>
      <c r="B17" s="256" t="s">
        <v>2572</v>
      </c>
      <c r="C17" s="45" t="s">
        <v>2522</v>
      </c>
      <c r="D17" s="67" t="s">
        <v>2499</v>
      </c>
      <c r="E17" s="80"/>
      <c r="F17" s="117"/>
      <c r="G17" s="376"/>
      <c r="H17" s="47"/>
      <c r="I17" s="48">
        <v>0.5</v>
      </c>
      <c r="J17" s="49">
        <v>0.5</v>
      </c>
      <c r="K17" s="49"/>
      <c r="L17" s="49"/>
      <c r="M17" s="696"/>
      <c r="N17" s="233">
        <f>SUM(I17:M17)</f>
        <v>1</v>
      </c>
      <c r="O17" s="51"/>
      <c r="P17" s="52">
        <v>8</v>
      </c>
      <c r="Q17" s="53">
        <v>8</v>
      </c>
      <c r="R17" s="53"/>
      <c r="S17" s="53"/>
      <c r="T17" s="53"/>
      <c r="U17" s="54">
        <f>ROUND(((P17*I17)+(Q17*J17)+(R17*K17)+(S17*L17)+(T17*M17)),3)</f>
        <v>8</v>
      </c>
      <c r="V17" s="55">
        <f>IF(U17&gt;=8,8,U17)</f>
        <v>8</v>
      </c>
      <c r="W17" s="57">
        <v>39588420000</v>
      </c>
      <c r="X17" s="57">
        <v>103344394000</v>
      </c>
      <c r="Y17" s="57"/>
      <c r="Z17" s="57"/>
      <c r="AA17" s="57"/>
      <c r="AB17" s="476">
        <f>(((((W17*I17)+(X17*J17)+(Y17*K17)+(Z17*L17)+(AA17*M17))/$L$2)))</f>
        <v>1.4359185466351203</v>
      </c>
      <c r="AC17" s="536">
        <f t="shared" ref="AC17" si="2">ROUND(11*AB17,3)</f>
        <v>15.795</v>
      </c>
      <c r="AD17" s="488">
        <f t="shared" ref="AD17" si="3">IF(AC17&gt;=11,11,AC17)</f>
        <v>11</v>
      </c>
      <c r="AE17" s="729">
        <f>IF(U18&gt;=94,4,IF(U18&gt;=91,3.9,IF(U18&gt;=88,3.8,IF(U18&gt;=85,3.7,3.6))))</f>
        <v>3.8</v>
      </c>
      <c r="AF17" s="59">
        <v>0.3</v>
      </c>
      <c r="AG17" s="730">
        <v>17</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94" t="s">
        <v>2556</v>
      </c>
      <c r="D18" s="895"/>
      <c r="E18" s="895"/>
      <c r="F18" s="895"/>
      <c r="G18" s="896"/>
      <c r="H18" s="47"/>
      <c r="I18" s="172"/>
      <c r="J18" s="217"/>
      <c r="K18" s="217"/>
      <c r="L18" s="217"/>
      <c r="M18" s="695"/>
      <c r="N18" s="233"/>
      <c r="O18" s="51"/>
      <c r="P18" s="234">
        <v>88</v>
      </c>
      <c r="Q18" s="54">
        <v>88</v>
      </c>
      <c r="R18" s="54"/>
      <c r="S18" s="54"/>
      <c r="T18" s="54"/>
      <c r="U18" s="496">
        <f>(I17*P18)+(J17*Q18)+(K17*R18)+(L17*S18)+(M17*T18)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51.75" customHeight="1" x14ac:dyDescent="0.15">
      <c r="A19" s="43">
        <v>8</v>
      </c>
      <c r="B19" s="256" t="s">
        <v>2572</v>
      </c>
      <c r="C19" s="706" t="s">
        <v>2481</v>
      </c>
      <c r="D19" s="71" t="s">
        <v>2528</v>
      </c>
      <c r="E19" s="711" t="s">
        <v>2558</v>
      </c>
      <c r="F19" s="45" t="s">
        <v>2529</v>
      </c>
      <c r="G19" s="596"/>
      <c r="H19" s="47"/>
      <c r="I19" s="48">
        <v>0.5</v>
      </c>
      <c r="J19" s="49">
        <v>0.2</v>
      </c>
      <c r="K19" s="49">
        <v>0.2</v>
      </c>
      <c r="L19" s="49">
        <v>0.1</v>
      </c>
      <c r="M19" s="696"/>
      <c r="N19" s="233">
        <f>SUM(I19:M19)</f>
        <v>0.99999999999999989</v>
      </c>
      <c r="O19" s="51"/>
      <c r="P19" s="52">
        <v>8</v>
      </c>
      <c r="Q19" s="52">
        <v>8</v>
      </c>
      <c r="R19" s="53">
        <v>8</v>
      </c>
      <c r="S19" s="53">
        <v>8</v>
      </c>
      <c r="T19" s="53"/>
      <c r="U19" s="54">
        <f>ROUND(((P19*I19)+(Q19*J19)+(R19*K19)+(S19*L19)+(T19*M19)),3)</f>
        <v>8</v>
      </c>
      <c r="V19" s="55">
        <f>IF(U19&gt;=8,8,U19)</f>
        <v>8</v>
      </c>
      <c r="W19" s="57">
        <v>130509297000</v>
      </c>
      <c r="X19" s="57">
        <v>7355419000</v>
      </c>
      <c r="Y19" s="57">
        <v>12256783000</v>
      </c>
      <c r="Z19" s="57">
        <v>3664456000</v>
      </c>
      <c r="AA19" s="57"/>
      <c r="AB19" s="476">
        <f>(((((W19*I19)+(X19*J19)+(Y19*K19)+(Z19*L19)+(AA19*M19))/$L$2)))</f>
        <v>1.3972837753982699</v>
      </c>
      <c r="AC19" s="536">
        <f>ROUND(11*AB19,3)</f>
        <v>15.37</v>
      </c>
      <c r="AD19" s="488">
        <f t="shared" ref="AD19" si="4">IF(AC19&gt;=11,11,AC19)</f>
        <v>11</v>
      </c>
      <c r="AE19" s="729">
        <f>IF(U20&gt;=94,4,IF(U20&gt;=91,3.9,IF(U20&gt;=88,3.8,IF(U20&gt;=85,3.7,3.6))))</f>
        <v>3.8</v>
      </c>
      <c r="AF19" s="59">
        <v>0.3</v>
      </c>
      <c r="AG19" s="730">
        <v>17</v>
      </c>
      <c r="AH19" s="60">
        <f>V19+AD19+AG19+AE19+AF19</f>
        <v>40.099999999999994</v>
      </c>
      <c r="AI19" s="55">
        <f>IF(AH19&gt;=40,40,AH19)</f>
        <v>40</v>
      </c>
      <c r="AJ19" s="61"/>
      <c r="AK19" s="62"/>
      <c r="AL19" s="63"/>
      <c r="AM19" s="64"/>
      <c r="AN19" s="65"/>
      <c r="AO19" s="66"/>
    </row>
    <row r="20" spans="1:41" s="22" customFormat="1" ht="26.25" customHeight="1" x14ac:dyDescent="0.15">
      <c r="A20" s="177"/>
      <c r="B20" s="241"/>
      <c r="C20" s="894" t="s">
        <v>2556</v>
      </c>
      <c r="D20" s="895"/>
      <c r="E20" s="895"/>
      <c r="F20" s="895"/>
      <c r="G20" s="896"/>
      <c r="H20" s="47"/>
      <c r="I20" s="172"/>
      <c r="J20" s="217"/>
      <c r="K20" s="217"/>
      <c r="L20" s="217"/>
      <c r="M20" s="695"/>
      <c r="N20" s="233"/>
      <c r="O20" s="51"/>
      <c r="P20" s="54">
        <v>88</v>
      </c>
      <c r="Q20" s="54">
        <v>88</v>
      </c>
      <c r="R20" s="54">
        <v>88</v>
      </c>
      <c r="S20" s="54">
        <v>88</v>
      </c>
      <c r="T20" s="54"/>
      <c r="U20" s="496">
        <f>(I19*P20)+(J19*Q20)+(K19*R20)+(L19*S20)+(M19*T20)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48.75" customHeight="1" x14ac:dyDescent="0.15">
      <c r="A21" s="43">
        <v>9</v>
      </c>
      <c r="B21" s="256" t="s">
        <v>2572</v>
      </c>
      <c r="C21" s="45" t="s">
        <v>2573</v>
      </c>
      <c r="D21" s="67" t="s">
        <v>2547</v>
      </c>
      <c r="E21" s="71" t="s">
        <v>2520</v>
      </c>
      <c r="F21" s="73"/>
      <c r="G21" s="596"/>
      <c r="H21" s="47"/>
      <c r="I21" s="48">
        <v>0.6</v>
      </c>
      <c r="J21" s="49">
        <v>0.25</v>
      </c>
      <c r="K21" s="49">
        <v>0.15</v>
      </c>
      <c r="L21" s="49"/>
      <c r="M21" s="696"/>
      <c r="N21" s="233">
        <f>SUM(I21:M21)</f>
        <v>1</v>
      </c>
      <c r="O21" s="51"/>
      <c r="P21" s="52">
        <v>8</v>
      </c>
      <c r="Q21" s="53">
        <v>8</v>
      </c>
      <c r="R21" s="53">
        <v>8</v>
      </c>
      <c r="S21" s="53"/>
      <c r="T21" s="53"/>
      <c r="U21" s="54">
        <f>ROUND(((P21*I21)+(Q21*J21)+(R21*K21)+(S21*L21)+(T21*M21)),3)</f>
        <v>8</v>
      </c>
      <c r="V21" s="55">
        <f>IF(U21&gt;=8,8,U21)</f>
        <v>8</v>
      </c>
      <c r="W21" s="57">
        <v>229675529000</v>
      </c>
      <c r="X21" s="57">
        <v>20418317000</v>
      </c>
      <c r="Y21" s="57">
        <v>1643469000</v>
      </c>
      <c r="Z21" s="57"/>
      <c r="AA21" s="57"/>
      <c r="AB21" s="476">
        <f>(((((W21*I21)+(X21*J21)+(Y21*K21)+(Z21*L21)+(AA21*M21))/$L$2)))</f>
        <v>2.8763297732336151</v>
      </c>
      <c r="AC21" s="536">
        <f t="shared" ref="AC21" si="5">ROUND(11*AB21,3)</f>
        <v>31.64</v>
      </c>
      <c r="AD21" s="488">
        <f t="shared" ref="AD21" si="6">IF(AC21&gt;=11,11,AC21)</f>
        <v>11</v>
      </c>
      <c r="AE21" s="729">
        <f>IF(U22&gt;=94,4,IF(U22&gt;=91,3.9,IF(U22&gt;=88,3.8,IF(U22&gt;=85,3.7,3.6))))</f>
        <v>3.8</v>
      </c>
      <c r="AF21" s="59">
        <v>0.3</v>
      </c>
      <c r="AG21" s="730">
        <v>17</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94" t="s">
        <v>2556</v>
      </c>
      <c r="D22" s="895"/>
      <c r="E22" s="895"/>
      <c r="F22" s="895"/>
      <c r="G22" s="896"/>
      <c r="H22" s="47"/>
      <c r="I22" s="172"/>
      <c r="J22" s="217"/>
      <c r="K22" s="217"/>
      <c r="L22" s="217"/>
      <c r="M22" s="695"/>
      <c r="N22" s="233"/>
      <c r="O22" s="51"/>
      <c r="P22" s="234">
        <v>88</v>
      </c>
      <c r="Q22" s="54">
        <v>88</v>
      </c>
      <c r="R22" s="54">
        <v>88</v>
      </c>
      <c r="S22" s="54"/>
      <c r="T22" s="54"/>
      <c r="U22" s="496">
        <f>(I21*P22)+(J21*Q22)+(K21*R22)+(L21*S22)+(M21*T22)</f>
        <v>88</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v>10</v>
      </c>
      <c r="B23" s="256" t="s">
        <v>2572</v>
      </c>
      <c r="C23" s="80" t="s">
        <v>2483</v>
      </c>
      <c r="D23" s="71" t="s">
        <v>2514</v>
      </c>
      <c r="E23" s="67" t="s">
        <v>2541</v>
      </c>
      <c r="F23" s="73"/>
      <c r="G23" s="747"/>
      <c r="H23" s="47"/>
      <c r="I23" s="48">
        <v>0.6</v>
      </c>
      <c r="J23" s="49">
        <v>0.2</v>
      </c>
      <c r="K23" s="49">
        <v>0.2</v>
      </c>
      <c r="L23" s="49"/>
      <c r="M23" s="696"/>
      <c r="N23" s="233">
        <f>SUM(I23:M23)</f>
        <v>1</v>
      </c>
      <c r="O23" s="51"/>
      <c r="P23" s="52">
        <v>8</v>
      </c>
      <c r="Q23" s="53">
        <v>8</v>
      </c>
      <c r="R23" s="53">
        <v>8</v>
      </c>
      <c r="S23" s="53"/>
      <c r="T23" s="53"/>
      <c r="U23" s="54">
        <f>ROUND(((P23*I23)+(Q23*J23)+(R23*K23)+(S23*L23)+(T23*M23)),3)</f>
        <v>8</v>
      </c>
      <c r="V23" s="55">
        <f>IF(U23&gt;=8,8,U23)</f>
        <v>8</v>
      </c>
      <c r="W23" s="57">
        <v>233566701000</v>
      </c>
      <c r="X23" s="57">
        <v>7702371000</v>
      </c>
      <c r="Y23" s="57">
        <v>1939117000</v>
      </c>
      <c r="Z23" s="57"/>
      <c r="AA23" s="57"/>
      <c r="AB23" s="476">
        <f>(((((W23*I23)+(X23*J23)+(Y23*K23)+(Z23*L23)+(AA23*M23))/$L$2)))</f>
        <v>2.8544674561943459</v>
      </c>
      <c r="AC23" s="536">
        <f t="shared" ref="AC23" si="7">ROUND(11*AB23,3)</f>
        <v>31.399000000000001</v>
      </c>
      <c r="AD23" s="488">
        <f t="shared" ref="AD23" si="8">IF(AC23&gt;=11,11,AC23)</f>
        <v>11</v>
      </c>
      <c r="AE23" s="729">
        <f>IF(U24&gt;=94,4,IF(U24&gt;=91,3.9,IF(U24&gt;=88,3.8,IF(U24&gt;=85,3.7,3.6))))</f>
        <v>3.8</v>
      </c>
      <c r="AF23" s="59">
        <v>0.3</v>
      </c>
      <c r="AG23" s="730">
        <v>17</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94" t="s">
        <v>2556</v>
      </c>
      <c r="D24" s="895"/>
      <c r="E24" s="895"/>
      <c r="F24" s="895"/>
      <c r="G24" s="896"/>
      <c r="H24" s="47"/>
      <c r="I24" s="172"/>
      <c r="J24" s="217"/>
      <c r="K24" s="217"/>
      <c r="L24" s="217"/>
      <c r="M24" s="695"/>
      <c r="N24" s="233"/>
      <c r="O24" s="51"/>
      <c r="P24" s="234">
        <v>88</v>
      </c>
      <c r="Q24" s="54">
        <v>88</v>
      </c>
      <c r="R24" s="54">
        <v>88</v>
      </c>
      <c r="S24" s="54"/>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54" customHeight="1" x14ac:dyDescent="0.15">
      <c r="A25" s="43">
        <v>11</v>
      </c>
      <c r="B25" s="256" t="s">
        <v>2572</v>
      </c>
      <c r="C25" s="73" t="s">
        <v>2477</v>
      </c>
      <c r="D25" s="71" t="s">
        <v>2525</v>
      </c>
      <c r="E25" s="80"/>
      <c r="F25" s="45"/>
      <c r="G25" s="632"/>
      <c r="H25" s="47"/>
      <c r="I25" s="48">
        <v>0.6</v>
      </c>
      <c r="J25" s="49">
        <v>0.4</v>
      </c>
      <c r="K25" s="49"/>
      <c r="L25" s="49"/>
      <c r="M25" s="696"/>
      <c r="N25" s="233">
        <f>SUM(I25:M25)</f>
        <v>1</v>
      </c>
      <c r="O25" s="51"/>
      <c r="P25" s="52">
        <v>8</v>
      </c>
      <c r="Q25" s="53">
        <v>8</v>
      </c>
      <c r="R25" s="53"/>
      <c r="S25" s="53"/>
      <c r="T25" s="53"/>
      <c r="U25" s="54">
        <f>ROUND(((P25*I25)+(Q25*J25)+(R25*K25)+(S25*L25)+(T25*M25)),3)</f>
        <v>8</v>
      </c>
      <c r="V25" s="55">
        <f>IF(U25&gt;=8,8,U25)</f>
        <v>8</v>
      </c>
      <c r="W25" s="57">
        <v>227887155000</v>
      </c>
      <c r="X25" s="57">
        <v>13914818000</v>
      </c>
      <c r="Y25" s="57"/>
      <c r="Z25" s="57"/>
      <c r="AA25" s="57"/>
      <c r="AB25" s="476">
        <f>(((((W25*I25)+(X25*J25)+(Y25*K25)+(Z25*L25)+(AA25*M25))/$L$2)))</f>
        <v>2.859086697031632</v>
      </c>
      <c r="AC25" s="536">
        <f>ROUND(11*AB25,3)</f>
        <v>31.45</v>
      </c>
      <c r="AD25" s="488">
        <f t="shared" ref="AD25" si="9">IF(AC25&gt;=11,11,AC25)</f>
        <v>11</v>
      </c>
      <c r="AE25" s="729">
        <f>IF(U26&gt;=94,4,IF(U26&gt;=91,3.9,IF(U26&gt;=88,3.8,IF(U26&gt;=85,3.7,3.6))))</f>
        <v>3.8</v>
      </c>
      <c r="AF25" s="59">
        <v>0.3</v>
      </c>
      <c r="AG25" s="730">
        <v>17</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94" t="s">
        <v>2556</v>
      </c>
      <c r="D26" s="895"/>
      <c r="E26" s="895"/>
      <c r="F26" s="895"/>
      <c r="G26" s="896"/>
      <c r="H26" s="47"/>
      <c r="I26" s="172"/>
      <c r="J26" s="217"/>
      <c r="K26" s="217"/>
      <c r="L26" s="217"/>
      <c r="M26" s="695"/>
      <c r="N26" s="233"/>
      <c r="O26" s="51"/>
      <c r="P26" s="234">
        <v>88</v>
      </c>
      <c r="Q26" s="234">
        <v>88</v>
      </c>
      <c r="R26" s="234"/>
      <c r="S26" s="234"/>
      <c r="T26" s="54"/>
      <c r="U26" s="496">
        <f>(I25*P26)+(J25*Q26)+(K25*R26)+(L25*S26)+(M25*T26)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 customHeight="1" x14ac:dyDescent="0.15">
      <c r="A27" s="43">
        <v>12</v>
      </c>
      <c r="B27" s="256" t="s">
        <v>2572</v>
      </c>
      <c r="C27" s="80" t="s">
        <v>2484</v>
      </c>
      <c r="D27" s="67" t="s">
        <v>2526</v>
      </c>
      <c r="E27" s="77" t="s">
        <v>2536</v>
      </c>
      <c r="F27" s="45"/>
      <c r="G27" s="376"/>
      <c r="H27" s="47"/>
      <c r="I27" s="48">
        <v>0.6</v>
      </c>
      <c r="J27" s="49">
        <v>0.15</v>
      </c>
      <c r="K27" s="49">
        <v>0.25</v>
      </c>
      <c r="L27" s="49"/>
      <c r="M27" s="696"/>
      <c r="N27" s="233">
        <f>SUM(I27:M27)</f>
        <v>1</v>
      </c>
      <c r="O27" s="51"/>
      <c r="P27" s="52">
        <v>8</v>
      </c>
      <c r="Q27" s="53">
        <v>8</v>
      </c>
      <c r="R27" s="53">
        <v>8</v>
      </c>
      <c r="S27" s="53"/>
      <c r="T27" s="53"/>
      <c r="U27" s="54">
        <f>ROUND(((P27*I27)+(Q27*J27)+(R27*K27)+(S27*L27)+(T27*M27)),3)</f>
        <v>8</v>
      </c>
      <c r="V27" s="55">
        <f>IF(U27&gt;=8,8,U27)</f>
        <v>8</v>
      </c>
      <c r="W27" s="57">
        <v>75890281000</v>
      </c>
      <c r="X27" s="57">
        <v>3530749000</v>
      </c>
      <c r="Y27" s="57">
        <v>15552245000</v>
      </c>
      <c r="Z27" s="57"/>
      <c r="AA27" s="57"/>
      <c r="AB27" s="551">
        <f>(((((W27*I27)+(X27*J27)+(Y27*K27)+(Z27*L27)+(AA27*M27))/$L$2)))</f>
        <v>1.0036432453302273</v>
      </c>
      <c r="AC27" s="536">
        <f t="shared" ref="AC27" si="10">ROUND(11*AB27,3)</f>
        <v>11.04</v>
      </c>
      <c r="AD27" s="488">
        <f t="shared" ref="AD27" si="11">IF(AC27&gt;=11,11,AC27)</f>
        <v>11</v>
      </c>
      <c r="AE27" s="729">
        <f>IF(U28&gt;=94,4,IF(U28&gt;=91,3.9,IF(U28&gt;=88,3.8,IF(U28&gt;=85,3.7,3.6))))</f>
        <v>3.8</v>
      </c>
      <c r="AF27" s="59">
        <v>0.3</v>
      </c>
      <c r="AG27" s="730">
        <v>17</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94" t="s">
        <v>2556</v>
      </c>
      <c r="D28" s="895"/>
      <c r="E28" s="895"/>
      <c r="F28" s="895"/>
      <c r="G28" s="896"/>
      <c r="H28" s="47"/>
      <c r="I28" s="172"/>
      <c r="J28" s="217"/>
      <c r="K28" s="217"/>
      <c r="L28" s="217"/>
      <c r="M28" s="695"/>
      <c r="N28" s="233"/>
      <c r="O28" s="51"/>
      <c r="P28" s="234">
        <v>88</v>
      </c>
      <c r="Q28" s="54">
        <v>88</v>
      </c>
      <c r="R28" s="54">
        <v>88</v>
      </c>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v>13</v>
      </c>
      <c r="B29" s="256" t="s">
        <v>2572</v>
      </c>
      <c r="C29" s="73" t="s">
        <v>1543</v>
      </c>
      <c r="D29" s="71" t="s">
        <v>2523</v>
      </c>
      <c r="E29" s="67" t="s">
        <v>2555</v>
      </c>
      <c r="F29" s="80"/>
      <c r="G29" s="335"/>
      <c r="H29" s="169"/>
      <c r="I29" s="48">
        <v>0.6</v>
      </c>
      <c r="J29" s="49">
        <v>0.25</v>
      </c>
      <c r="K29" s="49">
        <v>0.15</v>
      </c>
      <c r="L29" s="49"/>
      <c r="M29" s="696"/>
      <c r="N29" s="233">
        <f>SUM(I29:M29)</f>
        <v>1</v>
      </c>
      <c r="O29" s="51"/>
      <c r="P29" s="52">
        <v>8</v>
      </c>
      <c r="Q29" s="53">
        <v>8</v>
      </c>
      <c r="R29" s="53">
        <v>8</v>
      </c>
      <c r="S29" s="53"/>
      <c r="T29" s="53"/>
      <c r="U29" s="54">
        <f>ROUND(((P29*I29)+(Q29*J29)+(R29*K29)+(S29*L29)+(T29*M29)),3)</f>
        <v>8</v>
      </c>
      <c r="V29" s="55">
        <f>IF(U29&gt;=8,8,U29)</f>
        <v>8</v>
      </c>
      <c r="W29" s="57">
        <v>66118788000</v>
      </c>
      <c r="X29" s="57">
        <v>36722664000</v>
      </c>
      <c r="Y29" s="57">
        <v>15476525000</v>
      </c>
      <c r="Z29" s="57"/>
      <c r="AA29" s="57"/>
      <c r="AB29" s="476">
        <f>(((((W29*I29)+(X29*J29)+(Y29*K29)+(Z29*L29)+(AA29*M29))/$L$2)))</f>
        <v>1.028187402155927</v>
      </c>
      <c r="AC29" s="536">
        <f t="shared" ref="AC29" si="12">ROUND(11*AB29,3)</f>
        <v>11.31</v>
      </c>
      <c r="AD29" s="488">
        <f t="shared" ref="AD29" si="13">IF(AC29&gt;=11,11,AC29)</f>
        <v>11</v>
      </c>
      <c r="AE29" s="729">
        <f>IF(U30&gt;=94,4,IF(U30&gt;=91,3.9,IF(U30&gt;=88,3.8,IF(U30&gt;=85,3.7,3.6))))</f>
        <v>3.8</v>
      </c>
      <c r="AF29" s="59">
        <v>0.3</v>
      </c>
      <c r="AG29" s="730">
        <v>17</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94" t="s">
        <v>2556</v>
      </c>
      <c r="D30" s="895"/>
      <c r="E30" s="895"/>
      <c r="F30" s="895"/>
      <c r="G30" s="896"/>
      <c r="H30" s="47"/>
      <c r="I30" s="172"/>
      <c r="J30" s="217"/>
      <c r="K30" s="217"/>
      <c r="L30" s="217"/>
      <c r="M30" s="695"/>
      <c r="N30" s="233"/>
      <c r="O30" s="51"/>
      <c r="P30" s="234">
        <v>88</v>
      </c>
      <c r="Q30" s="53">
        <v>88</v>
      </c>
      <c r="R30" s="53">
        <v>88</v>
      </c>
      <c r="S30" s="5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50.25" customHeight="1" x14ac:dyDescent="0.15">
      <c r="A31" s="43">
        <v>14</v>
      </c>
      <c r="B31" s="256" t="s">
        <v>2572</v>
      </c>
      <c r="C31" s="45" t="s">
        <v>1355</v>
      </c>
      <c r="D31" s="67" t="s">
        <v>2551</v>
      </c>
      <c r="E31" s="45"/>
      <c r="F31" s="45"/>
      <c r="G31" s="376"/>
      <c r="H31" s="47"/>
      <c r="I31" s="48">
        <v>0.6</v>
      </c>
      <c r="J31" s="49">
        <v>0.4</v>
      </c>
      <c r="K31" s="49"/>
      <c r="L31" s="49"/>
      <c r="M31" s="696"/>
      <c r="N31" s="233">
        <f>SUM(I31:M31)</f>
        <v>1</v>
      </c>
      <c r="O31" s="51"/>
      <c r="P31" s="52">
        <v>8</v>
      </c>
      <c r="Q31" s="53">
        <v>8</v>
      </c>
      <c r="R31" s="53"/>
      <c r="S31" s="53"/>
      <c r="T31" s="53"/>
      <c r="U31" s="54">
        <f>ROUND(((P31*I31)+(Q31*J31)+(R31*K31)+(S31*L31)+(T31*M31)),3)</f>
        <v>8</v>
      </c>
      <c r="V31" s="55">
        <f>IF(U31&gt;=8,8,U31)</f>
        <v>8</v>
      </c>
      <c r="W31" s="57">
        <v>65315007000</v>
      </c>
      <c r="X31" s="57">
        <v>26791438000</v>
      </c>
      <c r="Y31" s="57"/>
      <c r="Z31" s="57"/>
      <c r="AA31" s="57"/>
      <c r="AB31" s="476">
        <f>(((((W31*I31)+(X31*J31)+(Y31*K31)+(Z31*L31)+(AA31*M31))/$L$2)))</f>
        <v>1.0027137231207328</v>
      </c>
      <c r="AC31" s="536">
        <f t="shared" ref="AC31" si="14">ROUND(11*AB31,3)</f>
        <v>11.03</v>
      </c>
      <c r="AD31" s="488">
        <f t="shared" ref="AD31" si="15">IF(AC31&gt;=11,11,AC31)</f>
        <v>11</v>
      </c>
      <c r="AE31" s="729">
        <f>IF(U32&gt;=94,4,IF(U32&gt;=91,3.9,IF(U32&gt;=88,3.8,IF(U32&gt;=85,3.7,3.6))))</f>
        <v>3.8</v>
      </c>
      <c r="AF31" s="59">
        <v>0.3</v>
      </c>
      <c r="AG31" s="730">
        <v>17</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94" t="s">
        <v>2556</v>
      </c>
      <c r="D32" s="895"/>
      <c r="E32" s="895"/>
      <c r="F32" s="895"/>
      <c r="G32" s="896"/>
      <c r="H32" s="47"/>
      <c r="I32" s="172"/>
      <c r="J32" s="217"/>
      <c r="K32" s="217"/>
      <c r="L32" s="217"/>
      <c r="M32" s="695"/>
      <c r="N32" s="233"/>
      <c r="O32" s="51"/>
      <c r="P32" s="234">
        <v>88</v>
      </c>
      <c r="Q32" s="54">
        <v>88</v>
      </c>
      <c r="R32" s="54"/>
      <c r="S32" s="5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48.75" customHeight="1" x14ac:dyDescent="0.15">
      <c r="A33" s="43">
        <v>15</v>
      </c>
      <c r="B33" s="256" t="s">
        <v>2572</v>
      </c>
      <c r="C33" s="45" t="s">
        <v>2509</v>
      </c>
      <c r="D33" s="67" t="s">
        <v>2553</v>
      </c>
      <c r="E33" s="80"/>
      <c r="F33" s="45"/>
      <c r="G33" s="596"/>
      <c r="H33" s="47"/>
      <c r="I33" s="48">
        <v>0.6</v>
      </c>
      <c r="J33" s="49">
        <v>0.4</v>
      </c>
      <c r="K33" s="49"/>
      <c r="L33" s="217"/>
      <c r="M33" s="696"/>
      <c r="N33" s="233">
        <f>SUM(I33:M33)</f>
        <v>1</v>
      </c>
      <c r="O33" s="51"/>
      <c r="P33" s="52">
        <v>8</v>
      </c>
      <c r="Q33" s="53">
        <v>8</v>
      </c>
      <c r="R33" s="53"/>
      <c r="S33" s="53"/>
      <c r="T33" s="53"/>
      <c r="U33" s="54">
        <f>ROUND(((P33*I33)+(Q33*J33)+(R33*K33)+(S33*L33)+(T33*M33)),3)</f>
        <v>8</v>
      </c>
      <c r="V33" s="55">
        <f>IF(U33&gt;=8,8,U33)</f>
        <v>8</v>
      </c>
      <c r="W33" s="57">
        <v>68688854000</v>
      </c>
      <c r="X33" s="57">
        <v>24085920000</v>
      </c>
      <c r="Y33" s="57"/>
      <c r="Z33" s="57"/>
      <c r="AA33" s="57"/>
      <c r="AB33" s="476">
        <f>(((((W33*I33)+(X33*J33)+(Y33*K33)+(Z33*L33)+(AA33*M33))/$L$2)))</f>
        <v>1.02164262070339</v>
      </c>
      <c r="AC33" s="536">
        <f>ROUND(11*AB33,3)</f>
        <v>11.238</v>
      </c>
      <c r="AD33" s="488">
        <f>IF(AC33&gt;=11,11,AC33)</f>
        <v>11</v>
      </c>
      <c r="AE33" s="729">
        <f>IF(U34&gt;=94,4,IF(U34&gt;=91,3.9,IF(U34&gt;=88,3.8,IF(U34&gt;=85,3.7,3.6))))</f>
        <v>3.8</v>
      </c>
      <c r="AF33" s="59">
        <v>0.3</v>
      </c>
      <c r="AG33" s="730">
        <v>17</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94" t="s">
        <v>2556</v>
      </c>
      <c r="D34" s="895"/>
      <c r="E34" s="895"/>
      <c r="F34" s="895"/>
      <c r="G34" s="896"/>
      <c r="H34" s="47"/>
      <c r="I34" s="172"/>
      <c r="J34" s="217"/>
      <c r="K34" s="217"/>
      <c r="L34" s="217"/>
      <c r="M34" s="695"/>
      <c r="N34" s="233"/>
      <c r="O34" s="51"/>
      <c r="P34" s="234">
        <v>88</v>
      </c>
      <c r="Q34" s="53">
        <v>88</v>
      </c>
      <c r="R34" s="53"/>
      <c r="S34" s="54"/>
      <c r="T34" s="54"/>
      <c r="U34" s="496">
        <f>(I33*P34)+(J33*Q34)+(K33*R34)+(L33*S34)+(M33*T34)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54" customHeight="1" x14ac:dyDescent="0.15">
      <c r="A35" s="43">
        <v>16</v>
      </c>
      <c r="B35" s="256" t="s">
        <v>2572</v>
      </c>
      <c r="C35" s="67" t="s">
        <v>2543</v>
      </c>
      <c r="D35" s="80" t="s">
        <v>2495</v>
      </c>
      <c r="E35" s="80"/>
      <c r="F35" s="80"/>
      <c r="G35" s="596"/>
      <c r="H35" s="47"/>
      <c r="I35" s="49">
        <v>0.51</v>
      </c>
      <c r="J35" s="48">
        <v>0.49</v>
      </c>
      <c r="K35" s="49"/>
      <c r="L35" s="49"/>
      <c r="M35" s="696"/>
      <c r="N35" s="233">
        <f>SUM(I35:M35)</f>
        <v>1</v>
      </c>
      <c r="O35" s="51"/>
      <c r="P35" s="52">
        <v>8</v>
      </c>
      <c r="Q35" s="53">
        <v>8</v>
      </c>
      <c r="R35" s="53"/>
      <c r="S35" s="53"/>
      <c r="T35" s="53"/>
      <c r="U35" s="54">
        <f>ROUND(((P35*I35)+(Q35*J35)+(R35*K35)+(S35*L35)+(T35*M35)),3)</f>
        <v>8</v>
      </c>
      <c r="V35" s="55">
        <f>IF(U35&gt;=8,8,U35)</f>
        <v>8</v>
      </c>
      <c r="W35" s="57">
        <v>7692652000</v>
      </c>
      <c r="X35" s="57">
        <v>424675051000</v>
      </c>
      <c r="Y35" s="57"/>
      <c r="Z35" s="57"/>
      <c r="AA35" s="57"/>
      <c r="AB35" s="476">
        <f>(((((W35*I35)+(X35*J35)+(Y35*K35)+(Z35*L35)+(AA35*M35))/$L$2)))</f>
        <v>4.25983181508506</v>
      </c>
      <c r="AC35" s="536">
        <f t="shared" ref="AC35" si="16">ROUND(11*AB35,3)</f>
        <v>46.857999999999997</v>
      </c>
      <c r="AD35" s="488">
        <f t="shared" ref="AD35" si="17">IF(AC35&gt;=11,11,AC35)</f>
        <v>11</v>
      </c>
      <c r="AE35" s="729">
        <f>IF(U36&gt;=94,4,IF(U36&gt;=91,3.9,IF(U36&gt;=88,3.8,IF(U36&gt;=85,3.7,3.6))))</f>
        <v>3.8</v>
      </c>
      <c r="AF35" s="59">
        <v>0.3</v>
      </c>
      <c r="AG35" s="730">
        <v>17</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94" t="s">
        <v>2556</v>
      </c>
      <c r="D36" s="895"/>
      <c r="E36" s="895"/>
      <c r="F36" s="895"/>
      <c r="G36" s="896"/>
      <c r="H36" s="47"/>
      <c r="I36" s="172"/>
      <c r="J36" s="217"/>
      <c r="K36" s="217"/>
      <c r="L36" s="217"/>
      <c r="M36" s="695"/>
      <c r="N36" s="233"/>
      <c r="O36" s="51"/>
      <c r="P36" s="234">
        <v>88</v>
      </c>
      <c r="Q36" s="54">
        <v>88</v>
      </c>
      <c r="R36" s="54"/>
      <c r="S36" s="54"/>
      <c r="T36" s="54"/>
      <c r="U36" s="496">
        <f>(I35*P36)+(J35*Q36)+(K35*R36)+(L35*S36)+(M35*T36)</f>
        <v>88</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v>17</v>
      </c>
      <c r="B37" s="256" t="s">
        <v>2572</v>
      </c>
      <c r="C37" s="665" t="s">
        <v>2486</v>
      </c>
      <c r="D37" s="117" t="s">
        <v>2490</v>
      </c>
      <c r="E37" s="117"/>
      <c r="F37" s="80"/>
      <c r="G37" s="334"/>
      <c r="H37" s="175" t="s">
        <v>1495</v>
      </c>
      <c r="I37" s="48">
        <v>0.51</v>
      </c>
      <c r="J37" s="49">
        <v>0.49</v>
      </c>
      <c r="K37" s="49"/>
      <c r="L37" s="49"/>
      <c r="M37" s="696"/>
      <c r="N37" s="233">
        <f>SUM(I37:M37)</f>
        <v>1</v>
      </c>
      <c r="O37" s="51"/>
      <c r="P37" s="52">
        <v>8</v>
      </c>
      <c r="Q37" s="53">
        <v>8</v>
      </c>
      <c r="R37" s="53"/>
      <c r="S37" s="53"/>
      <c r="T37" s="53"/>
      <c r="U37" s="54">
        <f>ROUND(((P37*I37)+(Q37*J37)+(R37*K37)+(S37*L37)+(T37*M37)),3)</f>
        <v>8</v>
      </c>
      <c r="V37" s="55">
        <f>IF(U37&gt;=8,8,U37)</f>
        <v>8</v>
      </c>
      <c r="W37" s="57">
        <v>34748832000</v>
      </c>
      <c r="X37" s="57">
        <v>78106522000</v>
      </c>
      <c r="Y37" s="57"/>
      <c r="Z37" s="57"/>
      <c r="AA37" s="57"/>
      <c r="AB37" s="476">
        <f>(((((W37*I37)+(X37*J37)+(Y37*K37)+(Z37*L37)+(AA37*M37))/$L$2)))</f>
        <v>1.1250456012953534</v>
      </c>
      <c r="AC37" s="536">
        <f t="shared" ref="AC37" si="18">ROUND(11*AB37,3)</f>
        <v>12.375999999999999</v>
      </c>
      <c r="AD37" s="488">
        <f t="shared" ref="AD37" si="19">IF(AC37&gt;=11,11,AC37)</f>
        <v>11</v>
      </c>
      <c r="AE37" s="729">
        <f>IF(U38&gt;=94,4,IF(U38&gt;=91,3.9,IF(U38&gt;=88,3.8,IF(U38&gt;=85,3.7,3.6))))</f>
        <v>3.8</v>
      </c>
      <c r="AF37" s="59">
        <v>0.3</v>
      </c>
      <c r="AG37" s="730">
        <v>17</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94" t="s">
        <v>2556</v>
      </c>
      <c r="D38" s="895"/>
      <c r="E38" s="895"/>
      <c r="F38" s="895"/>
      <c r="G38" s="896"/>
      <c r="H38" s="47"/>
      <c r="I38" s="172"/>
      <c r="J38" s="217"/>
      <c r="K38" s="217"/>
      <c r="L38" s="217"/>
      <c r="M38" s="695"/>
      <c r="N38" s="233"/>
      <c r="O38" s="51"/>
      <c r="P38" s="234">
        <v>88</v>
      </c>
      <c r="Q38" s="53">
        <v>88</v>
      </c>
      <c r="R38" s="54"/>
      <c r="S38" s="5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50.25" customHeight="1" x14ac:dyDescent="0.15">
      <c r="A39" s="43">
        <v>18</v>
      </c>
      <c r="B39" s="256" t="s">
        <v>2572</v>
      </c>
      <c r="C39" s="580" t="s">
        <v>2489</v>
      </c>
      <c r="D39" s="174" t="s">
        <v>2488</v>
      </c>
      <c r="E39" s="117" t="s">
        <v>2513</v>
      </c>
      <c r="F39" s="80"/>
      <c r="G39" s="632"/>
      <c r="H39" s="175" t="s">
        <v>1495</v>
      </c>
      <c r="I39" s="48">
        <v>0.5</v>
      </c>
      <c r="J39" s="49">
        <v>0.4</v>
      </c>
      <c r="K39" s="49">
        <v>0.1</v>
      </c>
      <c r="L39" s="49"/>
      <c r="M39" s="696"/>
      <c r="N39" s="233">
        <f>SUM(I39:M39)</f>
        <v>1</v>
      </c>
      <c r="O39" s="51"/>
      <c r="P39" s="52">
        <v>8</v>
      </c>
      <c r="Q39" s="53">
        <v>8</v>
      </c>
      <c r="R39" s="53">
        <v>8</v>
      </c>
      <c r="S39" s="53"/>
      <c r="T39" s="53"/>
      <c r="U39" s="54">
        <f>ROUND(((P39*I39)+(Q39*J39)+(R39*K39)+(S39*L39)+(T39*M39)),3)</f>
        <v>8</v>
      </c>
      <c r="V39" s="55">
        <f>IF(U39&gt;=8,8,U39)</f>
        <v>8</v>
      </c>
      <c r="W39" s="57">
        <v>52502259000</v>
      </c>
      <c r="X39" s="57">
        <v>58909982000</v>
      </c>
      <c r="Y39" s="57">
        <v>19935836000</v>
      </c>
      <c r="Z39" s="57"/>
      <c r="AA39" s="57"/>
      <c r="AB39" s="476">
        <f>(((((W39*I39)+(X39*J39)+(Y39*K39)+(Z39*L39)+(AA39*M39))/$L$2)))</f>
        <v>1.0409517534437458</v>
      </c>
      <c r="AC39" s="536">
        <f t="shared" ref="AC39" si="20">ROUND(11*AB39,3)</f>
        <v>11.45</v>
      </c>
      <c r="AD39" s="488">
        <f t="shared" ref="AD39" si="21">IF(AC39&gt;=11,11,AC39)</f>
        <v>11</v>
      </c>
      <c r="AE39" s="729">
        <f>IF(U40&gt;=94,4,IF(U40&gt;=91,3.9,IF(U40&gt;=88,3.8,IF(U40&gt;=85,3.7,3.6))))</f>
        <v>3.8</v>
      </c>
      <c r="AF39" s="59">
        <v>0.3</v>
      </c>
      <c r="AG39" s="730">
        <v>17</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94" t="s">
        <v>2556</v>
      </c>
      <c r="D40" s="895"/>
      <c r="E40" s="895"/>
      <c r="F40" s="895"/>
      <c r="G40" s="896"/>
      <c r="H40" s="47"/>
      <c r="I40" s="172"/>
      <c r="J40" s="217"/>
      <c r="K40" s="217"/>
      <c r="L40" s="217"/>
      <c r="M40" s="695"/>
      <c r="N40" s="233"/>
      <c r="O40" s="51"/>
      <c r="P40" s="234">
        <v>88</v>
      </c>
      <c r="Q40" s="234">
        <v>88</v>
      </c>
      <c r="R40" s="676">
        <v>92.23</v>
      </c>
      <c r="S40" s="54"/>
      <c r="T40" s="54"/>
      <c r="U40" s="496">
        <f>(I39*P40)+(J39*Q40)+(K39*R40)+(L39*S40)+(M39*T40)</f>
        <v>88.423000000000002</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75" customHeight="1" x14ac:dyDescent="0.15">
      <c r="A41" s="43">
        <v>19</v>
      </c>
      <c r="B41" s="256" t="s">
        <v>2572</v>
      </c>
      <c r="C41" s="174" t="s">
        <v>2491</v>
      </c>
      <c r="D41" s="665" t="s">
        <v>2537</v>
      </c>
      <c r="E41" s="67" t="s">
        <v>2540</v>
      </c>
      <c r="F41" s="45"/>
      <c r="G41" s="596"/>
      <c r="H41" s="175" t="s">
        <v>1495</v>
      </c>
      <c r="I41" s="48">
        <v>0.6</v>
      </c>
      <c r="J41" s="49">
        <v>0.3</v>
      </c>
      <c r="K41" s="49">
        <v>0.1</v>
      </c>
      <c r="L41" s="49"/>
      <c r="M41" s="696"/>
      <c r="N41" s="233">
        <f>SUM(I41:M41)</f>
        <v>0.99999999999999989</v>
      </c>
      <c r="O41" s="51"/>
      <c r="P41" s="52">
        <v>8</v>
      </c>
      <c r="Q41" s="53">
        <v>8</v>
      </c>
      <c r="R41" s="53">
        <v>8</v>
      </c>
      <c r="S41" s="53"/>
      <c r="T41" s="53"/>
      <c r="U41" s="54">
        <f>ROUND(((P41*I41)+(Q41*J41)+(R41*K41)+(S41*L41)+(T41*M41)),3)</f>
        <v>8</v>
      </c>
      <c r="V41" s="55">
        <f>IF(U41&gt;=8,8,U41)</f>
        <v>8</v>
      </c>
      <c r="W41" s="57">
        <v>618668065000</v>
      </c>
      <c r="X41" s="57">
        <v>8139504000</v>
      </c>
      <c r="Y41" s="57">
        <v>7882757000</v>
      </c>
      <c r="Z41" s="57"/>
      <c r="AA41" s="57"/>
      <c r="AB41" s="476">
        <f>(((((W41*I41)+(X41*J41)+(Y41*K41)+(Z41*L41)+(AA41*M41))/$L$2)))</f>
        <v>7.5231481606499724</v>
      </c>
      <c r="AC41" s="536">
        <f t="shared" ref="AC41" si="22">ROUND(11*AB41,3)</f>
        <v>82.754999999999995</v>
      </c>
      <c r="AD41" s="488">
        <f t="shared" ref="AD41" si="23">IF(AC41&gt;=11,11,AC41)</f>
        <v>11</v>
      </c>
      <c r="AE41" s="729">
        <f>IF(U42&gt;=94,4,IF(U42&gt;=91,3.9,IF(U42&gt;=88,3.8,IF(U42&gt;=85,3.7,3.6))))</f>
        <v>3.8</v>
      </c>
      <c r="AF41" s="59">
        <v>0.3</v>
      </c>
      <c r="AG41" s="730">
        <v>17</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94" t="s">
        <v>2556</v>
      </c>
      <c r="D42" s="895"/>
      <c r="E42" s="895"/>
      <c r="F42" s="895"/>
      <c r="G42" s="896"/>
      <c r="H42" s="47"/>
      <c r="I42" s="172"/>
      <c r="J42" s="217"/>
      <c r="K42" s="217"/>
      <c r="L42" s="217"/>
      <c r="M42" s="695"/>
      <c r="N42" s="233"/>
      <c r="O42" s="51"/>
      <c r="P42" s="53">
        <v>88</v>
      </c>
      <c r="Q42" s="53">
        <v>88</v>
      </c>
      <c r="R42" s="53">
        <v>88</v>
      </c>
      <c r="S42" s="54"/>
      <c r="T42" s="54"/>
      <c r="U42" s="496">
        <f>(I41*P42)+(J41*Q42)+(K41*R42)+(L41*S42)+(M41*T42)</f>
        <v>87.999999999999986</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v>20</v>
      </c>
      <c r="B43" s="256" t="s">
        <v>2572</v>
      </c>
      <c r="C43" s="117" t="s">
        <v>2492</v>
      </c>
      <c r="D43" s="579" t="s">
        <v>2532</v>
      </c>
      <c r="E43" s="80"/>
      <c r="F43" s="45"/>
      <c r="G43" s="376"/>
      <c r="H43" s="175" t="s">
        <v>1495</v>
      </c>
      <c r="I43" s="48">
        <v>0.6</v>
      </c>
      <c r="J43" s="49">
        <v>0.4</v>
      </c>
      <c r="K43" s="49"/>
      <c r="L43" s="49"/>
      <c r="M43" s="696"/>
      <c r="N43" s="233">
        <f>SUM(I43:M43)</f>
        <v>1</v>
      </c>
      <c r="O43" s="51"/>
      <c r="P43" s="52">
        <v>8</v>
      </c>
      <c r="Q43" s="53">
        <v>8</v>
      </c>
      <c r="R43" s="53"/>
      <c r="S43" s="53"/>
      <c r="T43" s="53"/>
      <c r="U43" s="54">
        <f>ROUND(((P43*I43)+(Q43*J43)+(R43*K43)+(S43*L43)+(T43*M43)),3)</f>
        <v>8</v>
      </c>
      <c r="V43" s="55">
        <f>IF(U43&gt;=8,8,U43)</f>
        <v>8</v>
      </c>
      <c r="W43" s="57">
        <v>139068887000</v>
      </c>
      <c r="X43" s="57">
        <v>24296161000</v>
      </c>
      <c r="Y43" s="57"/>
      <c r="Z43" s="57"/>
      <c r="AA43" s="57"/>
      <c r="AB43" s="476">
        <f>(((((W43*I43)+(X43*J43)+(Y43*K43)+(Z43*L43)+(AA43*M43))/$L$2)))</f>
        <v>1.8717868345990225</v>
      </c>
      <c r="AC43" s="536">
        <f t="shared" ref="AC43" si="24">ROUND(11*AB43,3)</f>
        <v>20.59</v>
      </c>
      <c r="AD43" s="488">
        <f t="shared" ref="AD43" si="25">IF(AC43&gt;=11,11,AC43)</f>
        <v>11</v>
      </c>
      <c r="AE43" s="729">
        <f>IF(U44&gt;=94,4,IF(U44&gt;=91,3.9,IF(U44&gt;=88,3.8,IF(U44&gt;=85,3.7,3.6))))</f>
        <v>3.8</v>
      </c>
      <c r="AF43" s="59">
        <v>0.3</v>
      </c>
      <c r="AG43" s="730">
        <v>17</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94" t="s">
        <v>2556</v>
      </c>
      <c r="D44" s="895"/>
      <c r="E44" s="895"/>
      <c r="F44" s="895"/>
      <c r="G44" s="896"/>
      <c r="H44" s="47"/>
      <c r="I44" s="172"/>
      <c r="J44" s="217"/>
      <c r="K44" s="217"/>
      <c r="L44" s="217"/>
      <c r="M44" s="695"/>
      <c r="N44" s="233"/>
      <c r="O44" s="51"/>
      <c r="P44" s="234">
        <v>88</v>
      </c>
      <c r="Q44" s="54">
        <v>88</v>
      </c>
      <c r="R44" s="54"/>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48.75" customHeight="1" x14ac:dyDescent="0.15">
      <c r="A45" s="43">
        <v>21</v>
      </c>
      <c r="B45" s="256" t="s">
        <v>2572</v>
      </c>
      <c r="C45" s="67" t="s">
        <v>2544</v>
      </c>
      <c r="D45" s="117" t="s">
        <v>2493</v>
      </c>
      <c r="E45" s="45"/>
      <c r="F45" s="80"/>
      <c r="G45" s="596"/>
      <c r="H45" s="175" t="s">
        <v>1495</v>
      </c>
      <c r="I45" s="48">
        <v>0.51</v>
      </c>
      <c r="J45" s="49">
        <v>0.49</v>
      </c>
      <c r="K45" s="49"/>
      <c r="L45" s="217"/>
      <c r="M45" s="696"/>
      <c r="N45" s="233">
        <f>SUM(I45:M45)</f>
        <v>1</v>
      </c>
      <c r="O45" s="51"/>
      <c r="P45" s="52">
        <v>8</v>
      </c>
      <c r="Q45" s="53">
        <v>8</v>
      </c>
      <c r="R45" s="53"/>
      <c r="S45" s="53"/>
      <c r="T45" s="53"/>
      <c r="U45" s="54">
        <f>ROUND(((P45*I45)+(Q45*J45)+(R45*K45)+(S45*L45)+(T45*M45)),3)</f>
        <v>8</v>
      </c>
      <c r="V45" s="55">
        <f>IF(U45&gt;=8,8,U45)</f>
        <v>8</v>
      </c>
      <c r="W45" s="57">
        <v>17523143000</v>
      </c>
      <c r="X45" s="57">
        <v>101360213000</v>
      </c>
      <c r="Y45" s="57"/>
      <c r="Z45" s="57"/>
      <c r="AA45" s="57"/>
      <c r="AB45" s="476">
        <f>(((((W45*I45)+(X45*J45)+(Y45*K45)+(Z45*L45)+(AA45*M45))/$L$2)))</f>
        <v>1.1774703581534096</v>
      </c>
      <c r="AC45" s="536">
        <f t="shared" ref="AC45" si="26">ROUND(11*AB45,3)</f>
        <v>12.952</v>
      </c>
      <c r="AD45" s="488">
        <f t="shared" ref="AD45" si="27">IF(AC45&gt;=11,11,AC45)</f>
        <v>11</v>
      </c>
      <c r="AE45" s="729">
        <f>IF(U46&gt;=94,4,IF(U46&gt;=91,3.9,IF(U46&gt;=88,3.8,IF(U46&gt;=85,3.7,3.6))))</f>
        <v>3.8</v>
      </c>
      <c r="AF45" s="59">
        <v>0.3</v>
      </c>
      <c r="AG45" s="730">
        <v>17</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94" t="s">
        <v>2556</v>
      </c>
      <c r="D46" s="895"/>
      <c r="E46" s="895"/>
      <c r="F46" s="895"/>
      <c r="G46" s="896"/>
      <c r="H46" s="47"/>
      <c r="I46" s="172"/>
      <c r="J46" s="217"/>
      <c r="K46" s="217"/>
      <c r="L46" s="217"/>
      <c r="M46" s="695"/>
      <c r="N46" s="233"/>
      <c r="O46" s="51"/>
      <c r="P46" s="234">
        <v>88</v>
      </c>
      <c r="Q46" s="234">
        <v>88</v>
      </c>
      <c r="R46" s="234"/>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51.75" customHeight="1" x14ac:dyDescent="0.15">
      <c r="A47" s="43">
        <v>22</v>
      </c>
      <c r="B47" s="256" t="s">
        <v>2572</v>
      </c>
      <c r="C47" s="73" t="s">
        <v>2574</v>
      </c>
      <c r="D47" s="71" t="s">
        <v>2527</v>
      </c>
      <c r="E47" s="750" t="s">
        <v>2518</v>
      </c>
      <c r="F47" s="80" t="s">
        <v>2575</v>
      </c>
      <c r="G47" s="376"/>
      <c r="H47" s="47" t="s">
        <v>2576</v>
      </c>
      <c r="I47" s="48">
        <v>0.5</v>
      </c>
      <c r="J47" s="49">
        <v>0.2</v>
      </c>
      <c r="K47" s="49">
        <v>0.2</v>
      </c>
      <c r="L47" s="49">
        <v>0.1</v>
      </c>
      <c r="M47" s="696"/>
      <c r="N47" s="233">
        <f>SUM(I47:M47)</f>
        <v>0.99999999999999989</v>
      </c>
      <c r="O47" s="51"/>
      <c r="P47" s="52">
        <v>8</v>
      </c>
      <c r="Q47" s="52">
        <v>8</v>
      </c>
      <c r="R47" s="53">
        <v>8</v>
      </c>
      <c r="S47" s="53">
        <v>8</v>
      </c>
      <c r="T47" s="53"/>
      <c r="U47" s="54">
        <f>ROUND(((P47*I47)+(Q47*J47)+(R47*K47)+(S47*L47)+(T47*M47)),3)</f>
        <v>8</v>
      </c>
      <c r="V47" s="55">
        <f>IF(U47&gt;=8,8,U47)</f>
        <v>8</v>
      </c>
      <c r="W47" s="57">
        <v>92809500000</v>
      </c>
      <c r="X47" s="57">
        <v>9901200000</v>
      </c>
      <c r="Y47" s="57">
        <v>15253741000</v>
      </c>
      <c r="Z47" s="57">
        <v>34214716000</v>
      </c>
      <c r="AA47" s="57"/>
      <c r="AB47" s="476">
        <f>(((((W47*I47)+(X47*J47)+(Y47*K47)+(Z47*L47)+(AA47*M47))/$L$2)))</f>
        <v>1.102202954857852</v>
      </c>
      <c r="AC47" s="536">
        <f t="shared" ref="AC47" si="28">ROUND(11*AB47,3)</f>
        <v>12.124000000000001</v>
      </c>
      <c r="AD47" s="488">
        <f t="shared" ref="AD47" si="29">IF(AC47&gt;=11,11,AC47)</f>
        <v>11</v>
      </c>
      <c r="AE47" s="729">
        <f>IF(U48&gt;=94,4,IF(U48&gt;=91,3.9,IF(U48&gt;=88,3.8,IF(U48&gt;=85,3.7,3.6))))</f>
        <v>3.8</v>
      </c>
      <c r="AF47" s="59">
        <v>0.3</v>
      </c>
      <c r="AG47" s="730">
        <v>17</v>
      </c>
      <c r="AH47" s="60">
        <f>V47+AD47+AG47+AE47+AF47</f>
        <v>40.099999999999994</v>
      </c>
      <c r="AI47" s="55">
        <f>IF(AH47&gt;=40,40,AH47)</f>
        <v>40</v>
      </c>
      <c r="AJ47" s="61"/>
      <c r="AK47" s="62"/>
      <c r="AL47" s="63"/>
      <c r="AM47" s="64"/>
      <c r="AN47" s="65"/>
      <c r="AO47" s="66"/>
    </row>
    <row r="48" spans="1:41" s="22" customFormat="1" ht="26.25" customHeight="1" x14ac:dyDescent="0.15">
      <c r="A48" s="177"/>
      <c r="B48" s="241"/>
      <c r="C48" s="894" t="s">
        <v>2556</v>
      </c>
      <c r="D48" s="895"/>
      <c r="E48" s="895"/>
      <c r="F48" s="895"/>
      <c r="G48" s="896"/>
      <c r="H48" s="47"/>
      <c r="I48" s="172"/>
      <c r="J48" s="217"/>
      <c r="K48" s="217"/>
      <c r="L48" s="217"/>
      <c r="M48" s="695"/>
      <c r="N48" s="233"/>
      <c r="O48" s="51"/>
      <c r="P48" s="54">
        <v>88</v>
      </c>
      <c r="Q48" s="54">
        <v>88</v>
      </c>
      <c r="R48" s="54">
        <v>88</v>
      </c>
      <c r="S48" s="54">
        <v>88</v>
      </c>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0.25" customHeight="1" x14ac:dyDescent="0.15">
      <c r="A49" s="43">
        <v>23</v>
      </c>
      <c r="B49" s="256" t="s">
        <v>105</v>
      </c>
      <c r="C49" s="73" t="s">
        <v>2494</v>
      </c>
      <c r="D49" s="71" t="s">
        <v>2548</v>
      </c>
      <c r="E49" s="881" t="s">
        <v>1911</v>
      </c>
      <c r="F49" s="893"/>
      <c r="G49" s="882"/>
      <c r="H49" s="47"/>
      <c r="I49" s="48">
        <v>0.65</v>
      </c>
      <c r="J49" s="49">
        <v>0.35</v>
      </c>
      <c r="K49" s="49"/>
      <c r="L49" s="49"/>
      <c r="M49" s="696"/>
      <c r="N49" s="233">
        <f>SUM(I49:M49)</f>
        <v>1</v>
      </c>
      <c r="O49" s="51"/>
      <c r="P49" s="52">
        <v>8</v>
      </c>
      <c r="Q49" s="53">
        <v>8</v>
      </c>
      <c r="R49" s="53"/>
      <c r="S49" s="53"/>
      <c r="T49" s="53"/>
      <c r="U49" s="54">
        <f>ROUND(((P49*I49)+(Q49*J49)+(R49*K49)+(S49*L49)+(T49*M49)),3)</f>
        <v>8</v>
      </c>
      <c r="V49" s="55">
        <f>IF(U49&gt;=8,8,U49)</f>
        <v>8</v>
      </c>
      <c r="W49" s="57">
        <v>56329120000</v>
      </c>
      <c r="X49" s="57">
        <v>22800792000</v>
      </c>
      <c r="Y49" s="57"/>
      <c r="Z49" s="57"/>
      <c r="AA49" s="57"/>
      <c r="AB49" s="476">
        <f>(((((W49*I49)+(X49*J49)+(Y49*K49)+(Z49*L49)+(AA49*M49))/$L$2)))</f>
        <v>0.8959964409450768</v>
      </c>
      <c r="AC49" s="536">
        <f t="shared" ref="AC49" si="30">ROUND(11*AB49,3)</f>
        <v>9.8559999999999999</v>
      </c>
      <c r="AD49" s="488">
        <f t="shared" ref="AD49" si="31">IF(AC49&gt;=11,11,AC49)</f>
        <v>9.8559999999999999</v>
      </c>
      <c r="AE49" s="729">
        <f>IF(U50&gt;=94,4,IF(U50&gt;=91,3.9,IF(U50&gt;=88,3.8,IF(U50&gt;=85,3.7,3.6))))</f>
        <v>3.8</v>
      </c>
      <c r="AF49" s="59">
        <v>0.2</v>
      </c>
      <c r="AG49" s="730">
        <v>17</v>
      </c>
      <c r="AH49" s="60">
        <f>V49+AD49+AG49+AE49+AF49</f>
        <v>38.856000000000002</v>
      </c>
      <c r="AI49" s="55">
        <f>IF(AH49&gt;=40,40,AH49)</f>
        <v>38.856000000000002</v>
      </c>
      <c r="AJ49" s="61"/>
      <c r="AK49" s="62"/>
      <c r="AL49" s="63"/>
      <c r="AM49" s="64">
        <f>100%+AL49</f>
        <v>1</v>
      </c>
      <c r="AN49" s="65">
        <f>ROUNDUP((($E$2*AM49-$AN$4)*AJ49+$AN$4),-3)</f>
        <v>0</v>
      </c>
      <c r="AO49" s="66"/>
    </row>
    <row r="50" spans="1:41" s="22" customFormat="1" ht="26.25" customHeight="1" x14ac:dyDescent="0.15">
      <c r="A50" s="177"/>
      <c r="B50" s="241"/>
      <c r="C50" s="894" t="s">
        <v>2556</v>
      </c>
      <c r="D50" s="895"/>
      <c r="E50" s="895"/>
      <c r="F50" s="895"/>
      <c r="G50" s="896"/>
      <c r="H50" s="47"/>
      <c r="I50" s="172"/>
      <c r="J50" s="217"/>
      <c r="K50" s="217"/>
      <c r="L50" s="217"/>
      <c r="M50" s="695"/>
      <c r="N50" s="233"/>
      <c r="O50" s="51"/>
      <c r="P50" s="234">
        <v>88</v>
      </c>
      <c r="Q50" s="54">
        <v>88</v>
      </c>
      <c r="R50" s="54"/>
      <c r="S50" s="54"/>
      <c r="T50" s="54"/>
      <c r="U50" s="496">
        <f>(I49*P50)+(J49*Q50)+(K49*R50)+(L49*S50)+(M49*T50)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48.75" customHeight="1" x14ac:dyDescent="0.15">
      <c r="A51" s="43">
        <v>24</v>
      </c>
      <c r="B51" s="256" t="s">
        <v>105</v>
      </c>
      <c r="C51" s="80" t="s">
        <v>2578</v>
      </c>
      <c r="D51" s="67" t="s">
        <v>2545</v>
      </c>
      <c r="E51" s="881" t="s">
        <v>1911</v>
      </c>
      <c r="F51" s="893"/>
      <c r="G51" s="882"/>
      <c r="H51" s="47" t="s">
        <v>2576</v>
      </c>
      <c r="I51" s="48">
        <v>0.65</v>
      </c>
      <c r="J51" s="49">
        <v>0.35</v>
      </c>
      <c r="K51" s="49"/>
      <c r="L51" s="49"/>
      <c r="M51" s="696"/>
      <c r="N51" s="233">
        <f>SUM(I51:M51)</f>
        <v>1</v>
      </c>
      <c r="O51" s="51"/>
      <c r="P51" s="52">
        <v>8</v>
      </c>
      <c r="Q51" s="53">
        <v>8</v>
      </c>
      <c r="R51" s="53"/>
      <c r="S51" s="53"/>
      <c r="T51" s="53"/>
      <c r="U51" s="54">
        <f>ROUND(((P51*I51)+(Q51*J51)+(R51*K51)+(S51*L51)+(T51*M51)),3)</f>
        <v>8</v>
      </c>
      <c r="V51" s="55">
        <f>IF(U51&gt;=8,8,U51)</f>
        <v>8</v>
      </c>
      <c r="W51" s="57">
        <v>52410905000</v>
      </c>
      <c r="X51" s="57">
        <v>19470985000</v>
      </c>
      <c r="Y51" s="57"/>
      <c r="Z51" s="57"/>
      <c r="AA51" s="57"/>
      <c r="AB51" s="476">
        <f>(((((W51*I51)+(X51*J51)+(Y51*K51)+(Z51*L51)+(AA51*M51))/$L$2)))</f>
        <v>0.82140866291199388</v>
      </c>
      <c r="AC51" s="536">
        <f>ROUND(11*AB51,3)</f>
        <v>9.0350000000000001</v>
      </c>
      <c r="AD51" s="488">
        <f>IF(AC51&gt;=11,11,AC51)</f>
        <v>9.0350000000000001</v>
      </c>
      <c r="AE51" s="729">
        <f>IF(U52&gt;=94,4,IF(U52&gt;=91,3.9,IF(U52&gt;=88,3.8,IF(U52&gt;=85,3.7,3.6))))</f>
        <v>3.8</v>
      </c>
      <c r="AF51" s="59">
        <v>0.2</v>
      </c>
      <c r="AG51" s="730">
        <v>17</v>
      </c>
      <c r="AH51" s="60">
        <f>V51+AD51+AG51+AE51+AF51</f>
        <v>38.034999999999997</v>
      </c>
      <c r="AI51" s="55">
        <f>IF(AH51&gt;=40,40,AH51)</f>
        <v>38.034999999999997</v>
      </c>
      <c r="AJ51" s="61"/>
      <c r="AK51" s="62"/>
      <c r="AL51" s="63"/>
      <c r="AM51" s="64">
        <f>100%+AL51</f>
        <v>1</v>
      </c>
      <c r="AN51" s="65">
        <f>ROUNDUP((($E$2*AM51-$AN$4)*AJ51+$AN$4),-3)</f>
        <v>0</v>
      </c>
      <c r="AO51" s="66"/>
    </row>
    <row r="52" spans="1:41" s="22" customFormat="1" ht="26.25" customHeight="1" x14ac:dyDescent="0.15">
      <c r="A52" s="177"/>
      <c r="B52" s="241"/>
      <c r="C52" s="894" t="s">
        <v>2556</v>
      </c>
      <c r="D52" s="895"/>
      <c r="E52" s="895"/>
      <c r="F52" s="895"/>
      <c r="G52" s="896"/>
      <c r="H52" s="47"/>
      <c r="I52" s="172"/>
      <c r="J52" s="217"/>
      <c r="K52" s="217"/>
      <c r="L52" s="217"/>
      <c r="M52" s="695"/>
      <c r="N52" s="233"/>
      <c r="O52" s="51"/>
      <c r="P52" s="54">
        <v>88</v>
      </c>
      <c r="Q52" s="54">
        <v>88</v>
      </c>
      <c r="R52" s="54">
        <v>88</v>
      </c>
      <c r="S52" s="54"/>
      <c r="T52" s="54"/>
      <c r="U52" s="496">
        <f>(I51*P52)+(J51*Q52)+(K51*R52)+(L51*S52)+(M51*T52)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48.75" customHeight="1" x14ac:dyDescent="0.15">
      <c r="A53" s="43"/>
      <c r="B53" s="550"/>
      <c r="C53" s="45"/>
      <c r="D53" s="71" t="s">
        <v>2577</v>
      </c>
      <c r="E53" s="67" t="s">
        <v>2579</v>
      </c>
      <c r="F53" s="664"/>
      <c r="G53" s="334"/>
      <c r="H53" s="175" t="s">
        <v>2583</v>
      </c>
      <c r="I53" s="48">
        <v>0.51</v>
      </c>
      <c r="J53" s="49">
        <v>0.49</v>
      </c>
      <c r="K53" s="49"/>
      <c r="L53" s="49"/>
      <c r="M53" s="696"/>
      <c r="N53" s="233">
        <f>SUM(I53:M53)</f>
        <v>1</v>
      </c>
      <c r="O53" s="51"/>
      <c r="P53" s="52">
        <v>8</v>
      </c>
      <c r="Q53" s="53">
        <v>8</v>
      </c>
      <c r="R53" s="53"/>
      <c r="S53" s="53"/>
      <c r="T53" s="53"/>
      <c r="U53" s="54">
        <f>ROUND(((P53*I53)+(Q53*J53)+(R53*K53)+(S53*L53)+(T53*M53)),3)</f>
        <v>8</v>
      </c>
      <c r="V53" s="55">
        <f>IF(U53&gt;=8,8,U53)</f>
        <v>8</v>
      </c>
      <c r="W53" s="57"/>
      <c r="X53" s="57">
        <v>36307297000</v>
      </c>
      <c r="Y53" s="57">
        <v>25796737000</v>
      </c>
      <c r="Z53" s="57"/>
      <c r="AA53" s="57"/>
      <c r="AB53" s="476">
        <f>(((((W53*I53)+(X53*J53)+(Y53*K53)+(Z53*L53)+(AA53*M53))/$L$2)))</f>
        <v>0.35745210136057259</v>
      </c>
      <c r="AC53" s="536">
        <f>ROUND(11*AB53,3)</f>
        <v>3.9319999999999999</v>
      </c>
      <c r="AD53" s="488">
        <f>IF(AC53&gt;=11,11,AC53)</f>
        <v>3.9319999999999999</v>
      </c>
      <c r="AE53" s="729">
        <f>IF(U54&gt;=94,4,IF(U54&gt;=91,3.9,IF(U54&gt;=88,3.8,IF(U54&gt;=85,3.7,3.6))))</f>
        <v>3.8</v>
      </c>
      <c r="AF53" s="59">
        <v>0.3</v>
      </c>
      <c r="AG53" s="730">
        <v>17</v>
      </c>
      <c r="AH53" s="60">
        <f>V53+AD53+AG53+AE53+AF53</f>
        <v>33.031999999999996</v>
      </c>
      <c r="AI53" s="55">
        <f>IF(AH53&gt;=40,40,AH53)</f>
        <v>33.031999999999996</v>
      </c>
      <c r="AJ53" s="61"/>
      <c r="AK53" s="62"/>
      <c r="AL53" s="63"/>
      <c r="AM53" s="64">
        <f>100%+AL53</f>
        <v>1</v>
      </c>
      <c r="AN53" s="65">
        <f>ROUNDUP((($E$2*AM53-$AN$4)*AJ53+$AN$4),-3)</f>
        <v>0</v>
      </c>
      <c r="AO53" s="66"/>
    </row>
    <row r="54" spans="1:41" s="22" customFormat="1" ht="26.25" customHeight="1" x14ac:dyDescent="0.15">
      <c r="A54" s="177"/>
      <c r="B54" s="241"/>
      <c r="C54" s="894" t="s">
        <v>2556</v>
      </c>
      <c r="D54" s="895"/>
      <c r="E54" s="895"/>
      <c r="F54" s="895"/>
      <c r="G54" s="896"/>
      <c r="H54" s="47"/>
      <c r="I54" s="172"/>
      <c r="J54" s="217"/>
      <c r="K54" s="217"/>
      <c r="L54" s="217"/>
      <c r="M54" s="695"/>
      <c r="N54" s="233"/>
      <c r="O54" s="51"/>
      <c r="P54" s="54">
        <v>88</v>
      </c>
      <c r="Q54" s="54">
        <v>88</v>
      </c>
      <c r="R54" s="54">
        <v>88</v>
      </c>
      <c r="S54" s="54"/>
      <c r="T54" s="54"/>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55.5" customHeight="1" x14ac:dyDescent="0.15">
      <c r="A55" s="43"/>
      <c r="B55" s="256"/>
      <c r="C55" s="744" t="s">
        <v>2562</v>
      </c>
      <c r="D55" s="80" t="s">
        <v>2496</v>
      </c>
      <c r="E55" s="45"/>
      <c r="F55" s="80"/>
      <c r="G55" s="376"/>
      <c r="H55" s="175"/>
      <c r="I55" s="48">
        <v>0.5</v>
      </c>
      <c r="J55" s="49">
        <v>0.5</v>
      </c>
      <c r="K55" s="49"/>
      <c r="L55" s="49"/>
      <c r="M55" s="696"/>
      <c r="N55" s="233">
        <f>SUM(I55:M55)</f>
        <v>1</v>
      </c>
      <c r="O55" s="51"/>
      <c r="P55" s="52">
        <v>8</v>
      </c>
      <c r="Q55" s="53">
        <v>8</v>
      </c>
      <c r="R55" s="53"/>
      <c r="S55" s="53"/>
      <c r="T55" s="53"/>
      <c r="U55" s="54">
        <f>ROUND(((P55*I55)+(Q55*J55)+(R55*K55)+(S55*L55)+(T55*M55)),3)</f>
        <v>8</v>
      </c>
      <c r="V55" s="55">
        <f>IF(U55&gt;=8,8,U55)</f>
        <v>8</v>
      </c>
      <c r="W55" s="57">
        <v>42500000000</v>
      </c>
      <c r="X55" s="57">
        <v>57131058000</v>
      </c>
      <c r="Y55" s="57"/>
      <c r="Z55" s="57"/>
      <c r="AA55" s="57"/>
      <c r="AB55" s="476">
        <f>(((((W55*I55)+(X55*J55)+(Y55*K55)+(Z55*L55)+(AA55*M55))/$L$2)))</f>
        <v>1.0009044109568805</v>
      </c>
      <c r="AC55" s="536">
        <f t="shared" ref="AC55" si="32">ROUND(11*AB55,3)</f>
        <v>11.01</v>
      </c>
      <c r="AD55" s="488">
        <f t="shared" ref="AD55" si="33">IF(AC55&gt;=11,11,AC55)</f>
        <v>11</v>
      </c>
      <c r="AE55" s="729">
        <f>IF(U56&gt;=94,4,IF(U56&gt;=91,3.9,IF(U56&gt;=88,3.8,IF(U56&gt;=85,3.7,3.6))))</f>
        <v>3.8</v>
      </c>
      <c r="AF55" s="59">
        <v>0.3</v>
      </c>
      <c r="AG55" s="730">
        <v>17</v>
      </c>
      <c r="AH55" s="60">
        <f>V55+AD55+AG55+AE55+AF55</f>
        <v>40.099999999999994</v>
      </c>
      <c r="AI55" s="55">
        <f>IF(AH55&gt;=40,40,AH55)</f>
        <v>40</v>
      </c>
      <c r="AJ55" s="61"/>
      <c r="AK55" s="62"/>
      <c r="AL55" s="63"/>
      <c r="AM55" s="64">
        <f>100%+AL55</f>
        <v>1</v>
      </c>
      <c r="AN55" s="65">
        <f>ROUNDUP((($E$2*AM55-$AN$4)*AJ55+$AN$4),-3)</f>
        <v>0</v>
      </c>
      <c r="AO55" s="66"/>
    </row>
    <row r="56" spans="1:41" s="22" customFormat="1" ht="26.25" customHeight="1" x14ac:dyDescent="0.15">
      <c r="A56" s="177"/>
      <c r="B56" s="241"/>
      <c r="C56" s="894" t="s">
        <v>2556</v>
      </c>
      <c r="D56" s="895"/>
      <c r="E56" s="895"/>
      <c r="F56" s="895"/>
      <c r="G56" s="896"/>
      <c r="H56" s="47"/>
      <c r="I56" s="172"/>
      <c r="J56" s="217"/>
      <c r="K56" s="217"/>
      <c r="L56" s="217"/>
      <c r="M56" s="695"/>
      <c r="N56" s="233"/>
      <c r="O56" s="51"/>
      <c r="P56" s="234">
        <v>88</v>
      </c>
      <c r="Q56" s="54">
        <v>88</v>
      </c>
      <c r="R56" s="54"/>
      <c r="S56" s="54"/>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56.25" customHeight="1" x14ac:dyDescent="0.15">
      <c r="A57" s="43"/>
      <c r="B57" s="256"/>
      <c r="C57" s="77" t="s">
        <v>2542</v>
      </c>
      <c r="D57" s="71" t="s">
        <v>2554</v>
      </c>
      <c r="E57" s="67" t="s">
        <v>2534</v>
      </c>
      <c r="F57" s="67" t="s">
        <v>2545</v>
      </c>
      <c r="G57" s="376"/>
      <c r="H57" s="47"/>
      <c r="I57" s="48">
        <v>0.6</v>
      </c>
      <c r="J57" s="49">
        <v>0.4</v>
      </c>
      <c r="K57" s="49"/>
      <c r="L57" s="49"/>
      <c r="M57" s="696"/>
      <c r="N57" s="233">
        <f>SUM(I57:M57)</f>
        <v>1</v>
      </c>
      <c r="O57" s="51"/>
      <c r="P57" s="52">
        <v>8</v>
      </c>
      <c r="Q57" s="53">
        <v>8</v>
      </c>
      <c r="R57" s="53"/>
      <c r="S57" s="53"/>
      <c r="T57" s="53"/>
      <c r="U57" s="54">
        <f>ROUND(((P57*I57)+(Q57*J57)+(R57*K57)+(S57*L57)+(T57*M57)),3)</f>
        <v>8</v>
      </c>
      <c r="V57" s="55">
        <f>IF(U57&gt;=8,8,U57)</f>
        <v>8</v>
      </c>
      <c r="W57" s="57">
        <v>17437569000</v>
      </c>
      <c r="X57" s="57">
        <v>3425675000</v>
      </c>
      <c r="Y57" s="57">
        <v>17327573000</v>
      </c>
      <c r="Z57" s="57">
        <v>19470985000</v>
      </c>
      <c r="AA57" s="57"/>
      <c r="AB57" s="476">
        <f>(((((W57*I57)+(X57*J57)+(Y57*K57)+(Z57*L57)+(AA57*M57))/$L$2)))</f>
        <v>0.23774741254440682</v>
      </c>
      <c r="AC57" s="536">
        <f>ROUND(11*AB57,3)</f>
        <v>2.6150000000000002</v>
      </c>
      <c r="AD57" s="488">
        <f>IF(AC57&gt;=11,11,AC57)</f>
        <v>2.6150000000000002</v>
      </c>
      <c r="AE57" s="729">
        <f>IF(U58&gt;=94,4,IF(U58&gt;=91,3.9,IF(U58&gt;=88,3.8,IF(U58&gt;=85,3.7,3.6))))</f>
        <v>3.8</v>
      </c>
      <c r="AF57" s="59">
        <v>0.2</v>
      </c>
      <c r="AG57" s="730">
        <v>17</v>
      </c>
      <c r="AH57" s="60">
        <f>V57+AD57+AG57+AE57+AF57</f>
        <v>31.615000000000002</v>
      </c>
      <c r="AI57" s="55">
        <f>IF(AH57&gt;=40,40,AH57)</f>
        <v>31.615000000000002</v>
      </c>
      <c r="AJ57" s="61"/>
      <c r="AK57" s="62"/>
      <c r="AL57" s="63"/>
      <c r="AM57" s="64">
        <f>100%+AL57</f>
        <v>1</v>
      </c>
      <c r="AN57" s="65">
        <f>ROUNDUP((($E$2*AM57-$AN$4)*AJ57+$AN$4),-3)</f>
        <v>0</v>
      </c>
      <c r="AO57" s="66"/>
    </row>
    <row r="58" spans="1:41" s="22" customFormat="1" ht="26.25" customHeight="1" x14ac:dyDescent="0.15">
      <c r="A58" s="177"/>
      <c r="B58" s="241"/>
      <c r="C58" s="894" t="s">
        <v>2556</v>
      </c>
      <c r="D58" s="895"/>
      <c r="E58" s="895"/>
      <c r="F58" s="895"/>
      <c r="G58" s="896"/>
      <c r="H58" s="47"/>
      <c r="I58" s="172"/>
      <c r="J58" s="217"/>
      <c r="K58" s="217"/>
      <c r="L58" s="217"/>
      <c r="M58" s="695"/>
      <c r="N58" s="233"/>
      <c r="O58" s="51"/>
      <c r="P58" s="234">
        <v>88</v>
      </c>
      <c r="Q58" s="54">
        <v>88</v>
      </c>
      <c r="R58" s="53"/>
      <c r="S58" s="54"/>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1" customHeight="1" x14ac:dyDescent="0.15">
      <c r="A59" s="43"/>
      <c r="B59" s="256"/>
      <c r="C59" s="665" t="s">
        <v>2530</v>
      </c>
      <c r="D59" s="45"/>
      <c r="E59" s="71" t="s">
        <v>2524</v>
      </c>
      <c r="F59" s="71" t="s">
        <v>2101</v>
      </c>
      <c r="G59" s="708" t="s">
        <v>2539</v>
      </c>
      <c r="H59" s="175"/>
      <c r="I59" s="48">
        <v>0.51</v>
      </c>
      <c r="J59" s="49">
        <v>0.49</v>
      </c>
      <c r="K59" s="49"/>
      <c r="L59" s="49"/>
      <c r="M59" s="696"/>
      <c r="N59" s="233">
        <f>SUM(I59:M59)</f>
        <v>1</v>
      </c>
      <c r="O59" s="51"/>
      <c r="P59" s="52">
        <v>8</v>
      </c>
      <c r="Q59" s="53">
        <v>8</v>
      </c>
      <c r="R59" s="53"/>
      <c r="S59" s="53"/>
      <c r="T59" s="53"/>
      <c r="U59" s="54">
        <f>ROUND(((P59*I59)+(Q59*J59)+(R59*K59)+(S59*L59)+(T59*M59)),3)</f>
        <v>8</v>
      </c>
      <c r="V59" s="55">
        <f>IF(U59&gt;=8,8,U59)</f>
        <v>8</v>
      </c>
      <c r="W59" s="57">
        <v>15345190000</v>
      </c>
      <c r="X59" s="57"/>
      <c r="Y59" s="57">
        <v>2278692000</v>
      </c>
      <c r="Z59" s="57">
        <v>27066036000</v>
      </c>
      <c r="AA59" s="57">
        <v>21649412000</v>
      </c>
      <c r="AB59" s="476">
        <f>(((((W59*I59)+(X59*J59)+(Y59*K59)+(Z59*L59)+(AA59*M59))/$L$2)))</f>
        <v>0.15724263136030175</v>
      </c>
      <c r="AC59" s="536">
        <f t="shared" ref="AC59" si="34">ROUND(11*AB59,3)</f>
        <v>1.73</v>
      </c>
      <c r="AD59" s="488">
        <f t="shared" ref="AD59" si="35">IF(AC59&gt;=11,11,AC59)</f>
        <v>1.73</v>
      </c>
      <c r="AE59" s="729">
        <f>IF(U60&gt;=94,4,IF(U60&gt;=91,3.9,IF(U60&gt;=88,3.8,IF(U60&gt;=85,3.7,3.6))))</f>
        <v>3.8</v>
      </c>
      <c r="AF59" s="59">
        <v>0.3</v>
      </c>
      <c r="AG59" s="730">
        <v>17</v>
      </c>
      <c r="AH59" s="60">
        <f>V59+AD59+AG59+AE59+AF59</f>
        <v>30.830000000000002</v>
      </c>
      <c r="AI59" s="55">
        <f>IF(AH59&gt;=40,40,AH59)</f>
        <v>30.830000000000002</v>
      </c>
      <c r="AJ59" s="61"/>
      <c r="AK59" s="62"/>
      <c r="AL59" s="63"/>
      <c r="AM59" s="64">
        <f>100%+AL59</f>
        <v>1</v>
      </c>
      <c r="AN59" s="65">
        <f>ROUNDUP((($E$2*AM59-$AN$4)*AJ59+$AN$4),-3)</f>
        <v>0</v>
      </c>
      <c r="AO59" s="66"/>
    </row>
    <row r="60" spans="1:41" s="22" customFormat="1" ht="26.25" customHeight="1" x14ac:dyDescent="0.15">
      <c r="A60" s="177"/>
      <c r="B60" s="241"/>
      <c r="C60" s="894" t="s">
        <v>2556</v>
      </c>
      <c r="D60" s="895"/>
      <c r="E60" s="895"/>
      <c r="F60" s="895"/>
      <c r="G60" s="896"/>
      <c r="H60" s="47"/>
      <c r="I60" s="172"/>
      <c r="J60" s="217"/>
      <c r="K60" s="217"/>
      <c r="L60" s="217"/>
      <c r="M60" s="695"/>
      <c r="N60" s="233"/>
      <c r="O60" s="51"/>
      <c r="P60" s="234">
        <v>88</v>
      </c>
      <c r="Q60" s="54">
        <v>88</v>
      </c>
      <c r="R60" s="54"/>
      <c r="S60" s="54"/>
      <c r="T60" s="54"/>
      <c r="U60" s="496">
        <f>(I59*P60)+(J59*Q60)+(K59*R60)+(L59*S60)+(M59*T60)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48.75" customHeight="1" x14ac:dyDescent="0.15">
      <c r="A61" s="43"/>
      <c r="B61" s="256"/>
      <c r="C61" s="580" t="s">
        <v>2535</v>
      </c>
      <c r="D61" s="749" t="s">
        <v>2559</v>
      </c>
      <c r="E61" s="704" t="s">
        <v>2552</v>
      </c>
      <c r="F61" s="67" t="s">
        <v>2517</v>
      </c>
      <c r="G61" s="376"/>
      <c r="H61" s="47"/>
      <c r="I61" s="48">
        <v>0.6</v>
      </c>
      <c r="J61" s="49">
        <v>0.4</v>
      </c>
      <c r="K61" s="49"/>
      <c r="L61" s="49"/>
      <c r="M61" s="696"/>
      <c r="N61" s="233">
        <f>SUM(I61:M61)</f>
        <v>1</v>
      </c>
      <c r="O61" s="51"/>
      <c r="P61" s="52">
        <v>8</v>
      </c>
      <c r="Q61" s="53">
        <v>8</v>
      </c>
      <c r="R61" s="53"/>
      <c r="S61" s="53"/>
      <c r="T61" s="53"/>
      <c r="U61" s="54">
        <f>ROUND(((P61*I61)+(Q61*J61)+(R61*K61)+(S61*L61)+(T61*M61)),3)</f>
        <v>8</v>
      </c>
      <c r="V61" s="55">
        <f>IF(U61&gt;=8,8,U61)</f>
        <v>8</v>
      </c>
      <c r="W61" s="57">
        <v>4319931000</v>
      </c>
      <c r="X61" s="57">
        <v>12522939000</v>
      </c>
      <c r="Y61" s="57">
        <v>27594070000</v>
      </c>
      <c r="Z61" s="57">
        <v>6684657000</v>
      </c>
      <c r="AA61" s="57"/>
      <c r="AB61" s="476">
        <f>(((((W61*I61)+(X61*J61)+(Y61*K61)+(Z61*L61)+(AA61*M61))/$L$2)))</f>
        <v>0.15272363662052449</v>
      </c>
      <c r="AC61" s="536">
        <f>ROUND(11*AB61,3)</f>
        <v>1.68</v>
      </c>
      <c r="AD61" s="488">
        <f>IF(AC61&gt;=11,11,AC61)</f>
        <v>1.68</v>
      </c>
      <c r="AE61" s="729">
        <f>IF(U62&gt;=94,4,IF(U62&gt;=91,3.9,IF(U62&gt;=88,3.8,IF(U62&gt;=85,3.7,3.6))))</f>
        <v>3.8</v>
      </c>
      <c r="AF61" s="59">
        <v>0.3</v>
      </c>
      <c r="AG61" s="730">
        <v>17</v>
      </c>
      <c r="AH61" s="60">
        <f>V61+AD61+AG61+AE61+AF61</f>
        <v>30.78</v>
      </c>
      <c r="AI61" s="55">
        <f>IF(AH61&gt;=40,40,AH61)</f>
        <v>30.78</v>
      </c>
      <c r="AJ61" s="61"/>
      <c r="AK61" s="62"/>
      <c r="AL61" s="63"/>
      <c r="AM61" s="64">
        <f>100%+AL61</f>
        <v>1</v>
      </c>
      <c r="AN61" s="65">
        <f>ROUNDUP((($E$2*AM61-$AN$4)*AJ61+$AN$4),-3)</f>
        <v>0</v>
      </c>
      <c r="AO61" s="66"/>
    </row>
    <row r="62" spans="1:41" s="22" customFormat="1" ht="26.25" customHeight="1" x14ac:dyDescent="0.15">
      <c r="A62" s="177"/>
      <c r="B62" s="256"/>
      <c r="C62" s="894" t="s">
        <v>2556</v>
      </c>
      <c r="D62" s="895"/>
      <c r="E62" s="895"/>
      <c r="F62" s="895"/>
      <c r="G62" s="896"/>
      <c r="H62" s="47"/>
      <c r="I62" s="172"/>
      <c r="J62" s="217"/>
      <c r="K62" s="217"/>
      <c r="L62" s="217"/>
      <c r="M62" s="695"/>
      <c r="N62" s="233"/>
      <c r="O62" s="51"/>
      <c r="P62" s="234">
        <v>88</v>
      </c>
      <c r="Q62" s="54">
        <v>88</v>
      </c>
      <c r="R62" s="54">
        <v>88</v>
      </c>
      <c r="S62" s="676">
        <v>90.03</v>
      </c>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45" t="s">
        <v>2531</v>
      </c>
      <c r="D63" s="45" t="s">
        <v>2512</v>
      </c>
      <c r="E63" s="80" t="s">
        <v>2549</v>
      </c>
      <c r="F63" s="45" t="s">
        <v>2533</v>
      </c>
      <c r="G63" s="335"/>
      <c r="H63" s="47"/>
      <c r="I63" s="48">
        <v>0.5</v>
      </c>
      <c r="J63" s="49">
        <v>0.5</v>
      </c>
      <c r="K63" s="49"/>
      <c r="L63" s="49"/>
      <c r="M63" s="696"/>
      <c r="N63" s="233">
        <f>SUM(I63:M63)</f>
        <v>1</v>
      </c>
      <c r="O63" s="51"/>
      <c r="P63" s="52">
        <v>8</v>
      </c>
      <c r="Q63" s="53">
        <v>8</v>
      </c>
      <c r="R63" s="53"/>
      <c r="S63" s="53"/>
      <c r="T63" s="53"/>
      <c r="U63" s="54">
        <f>ROUND(((P63*I63)+(Q63*J63)+(R63*K63)+(S63*L63)+(T63*M63)),3)</f>
        <v>8</v>
      </c>
      <c r="V63" s="55">
        <f>IF(U63&gt;=8,8,U63)</f>
        <v>8</v>
      </c>
      <c r="W63" s="57">
        <v>18715212000</v>
      </c>
      <c r="X63" s="57">
        <v>8970168000</v>
      </c>
      <c r="Y63" s="57">
        <v>14932933000</v>
      </c>
      <c r="Z63" s="57">
        <v>6087525000</v>
      </c>
      <c r="AA63" s="57"/>
      <c r="AB63" s="476">
        <f>(((((W63*I63)+(X63*J63)+(Y63*K63)+(Z63*L63)+(AA63*M63))/$L$2)))</f>
        <v>0.27813032920936565</v>
      </c>
      <c r="AC63" s="536">
        <f t="shared" ref="AC63" si="36">ROUND(11*AB63,3)</f>
        <v>3.0590000000000002</v>
      </c>
      <c r="AD63" s="488">
        <f t="shared" ref="AD63" si="37">IF(AC63&gt;=11,11,AC63)</f>
        <v>3.0590000000000002</v>
      </c>
      <c r="AE63" s="729">
        <f>IF(U64&gt;=94,4,IF(U64&gt;=91,3.9,IF(U64&gt;=88,3.8,IF(U64&gt;=85,3.7,3.6))))</f>
        <v>3.8</v>
      </c>
      <c r="AF63" s="59">
        <v>0.3</v>
      </c>
      <c r="AG63" s="730">
        <v>17</v>
      </c>
      <c r="AH63" s="60">
        <f>V63+AD63+AG63+AE63+AF63</f>
        <v>32.158999999999999</v>
      </c>
      <c r="AI63" s="55">
        <f>IF(AH63&gt;=40,40,AH63)</f>
        <v>32.158999999999999</v>
      </c>
      <c r="AJ63" s="61"/>
      <c r="AK63" s="62"/>
      <c r="AL63" s="63"/>
      <c r="AM63" s="64">
        <f>100%+AL63</f>
        <v>1</v>
      </c>
      <c r="AN63" s="65">
        <f>ROUNDUP((($E$2*AM63-$AN$4)*AJ63+$AN$4),-3)</f>
        <v>0</v>
      </c>
      <c r="AO63" s="66"/>
    </row>
    <row r="64" spans="1:41" s="22" customFormat="1" ht="26.25" customHeight="1" x14ac:dyDescent="0.15">
      <c r="A64" s="177"/>
      <c r="B64" s="241"/>
      <c r="C64" s="894" t="s">
        <v>2556</v>
      </c>
      <c r="D64" s="895"/>
      <c r="E64" s="895"/>
      <c r="F64" s="895"/>
      <c r="G64" s="896"/>
      <c r="H64" s="47"/>
      <c r="I64" s="172"/>
      <c r="J64" s="217"/>
      <c r="K64" s="217"/>
      <c r="L64" s="217"/>
      <c r="M64" s="695"/>
      <c r="N64" s="233"/>
      <c r="O64" s="51"/>
      <c r="P64" s="234">
        <v>88</v>
      </c>
      <c r="Q64" s="54">
        <v>88</v>
      </c>
      <c r="R64" s="54"/>
      <c r="S64" s="54"/>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45"/>
      <c r="D65" s="45"/>
      <c r="E65" s="80"/>
      <c r="F65" s="550"/>
      <c r="G65" s="376"/>
      <c r="H65" s="175"/>
      <c r="I65" s="48">
        <v>0.5</v>
      </c>
      <c r="J65" s="49">
        <v>0.4</v>
      </c>
      <c r="K65" s="49">
        <v>0.1</v>
      </c>
      <c r="L65" s="49"/>
      <c r="M65" s="696"/>
      <c r="N65" s="233">
        <f>SUM(I65:M65)</f>
        <v>1</v>
      </c>
      <c r="O65" s="51"/>
      <c r="P65" s="52">
        <v>8</v>
      </c>
      <c r="Q65" s="53">
        <v>8</v>
      </c>
      <c r="R65" s="53">
        <v>8</v>
      </c>
      <c r="S65" s="53"/>
      <c r="T65" s="53"/>
      <c r="U65" s="54">
        <f>ROUND(((P65*I65)+(Q65*J65)+(R65*K65)+(S65*L65)+(T65*M65)),3)</f>
        <v>8</v>
      </c>
      <c r="V65" s="55">
        <f>IF(U65&gt;=8,8,U65)</f>
        <v>8</v>
      </c>
      <c r="W65" s="57"/>
      <c r="X65" s="57"/>
      <c r="Y65" s="57"/>
      <c r="Z65" s="57"/>
      <c r="AA65" s="57"/>
      <c r="AB65" s="476">
        <f>(((((W65*I65)+(X65*J65)+(Y65*K65)+(Z65*L65)+(AA65*M65))/$L$2)))</f>
        <v>0</v>
      </c>
      <c r="AC65" s="536">
        <f t="shared" ref="AC65" si="38">ROUND(11*AB65,3)</f>
        <v>0</v>
      </c>
      <c r="AD65" s="488">
        <f t="shared" ref="AD65" si="39">IF(AC65&gt;=11,11,AC65)</f>
        <v>0</v>
      </c>
      <c r="AE65" s="729">
        <f>IF(U66&gt;=94,4,IF(U66&gt;=91,3.9,IF(U66&gt;=88,3.8,IF(U66&gt;=85,3.7,3.6))))</f>
        <v>3.8</v>
      </c>
      <c r="AF65" s="59">
        <v>0.3</v>
      </c>
      <c r="AG65" s="730">
        <v>17</v>
      </c>
      <c r="AH65" s="60">
        <f>V65+AD65+AG65+AE65+AF65</f>
        <v>29.1</v>
      </c>
      <c r="AI65" s="55">
        <f>IF(AH65&gt;=40,40,AH65)</f>
        <v>29.1</v>
      </c>
      <c r="AJ65" s="61"/>
      <c r="AK65" s="62"/>
      <c r="AL65" s="63"/>
      <c r="AM65" s="64"/>
      <c r="AN65" s="65"/>
      <c r="AO65" s="66"/>
    </row>
    <row r="66" spans="1:41" s="22" customFormat="1" ht="26.25" customHeight="1" x14ac:dyDescent="0.15">
      <c r="A66" s="177"/>
      <c r="B66" s="241"/>
      <c r="C66" s="894" t="s">
        <v>2556</v>
      </c>
      <c r="D66" s="895"/>
      <c r="E66" s="895"/>
      <c r="F66" s="895"/>
      <c r="G66" s="896"/>
      <c r="H66" s="47"/>
      <c r="I66" s="172"/>
      <c r="J66" s="217"/>
      <c r="K66" s="217"/>
      <c r="L66" s="217"/>
      <c r="M66" s="695"/>
      <c r="N66" s="233"/>
      <c r="O66" s="51"/>
      <c r="P66" s="234">
        <v>88</v>
      </c>
      <c r="Q66" s="54">
        <v>88</v>
      </c>
      <c r="R66" s="53">
        <v>88</v>
      </c>
      <c r="S66" s="54"/>
      <c r="T66" s="54"/>
      <c r="U66" s="496">
        <f>(I65*P66)+(J65*Q66)+(K65*R66)+(L65*S66)+(M65*T66)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48.75" customHeight="1" x14ac:dyDescent="0.15">
      <c r="A67" s="43"/>
      <c r="B67" s="256"/>
      <c r="C67" s="45" t="s">
        <v>2538</v>
      </c>
      <c r="D67" s="46"/>
      <c r="E67" s="80" t="s">
        <v>2508</v>
      </c>
      <c r="F67" s="80"/>
      <c r="G67" s="376"/>
      <c r="H67" s="175"/>
      <c r="I67" s="48">
        <v>0.6</v>
      </c>
      <c r="J67" s="49">
        <v>0.4</v>
      </c>
      <c r="K67" s="49"/>
      <c r="L67" s="217"/>
      <c r="M67" s="696"/>
      <c r="N67" s="233">
        <f>SUM(I67:M67)</f>
        <v>1</v>
      </c>
      <c r="O67" s="51"/>
      <c r="P67" s="52">
        <v>8</v>
      </c>
      <c r="Q67" s="53">
        <v>8</v>
      </c>
      <c r="R67" s="53"/>
      <c r="S67" s="53"/>
      <c r="T67" s="53"/>
      <c r="U67" s="54">
        <f>ROUND(((P67*I67)+(Q67*J67)+(R67*K67)+(S67*L67)+(T67*M67)),3)</f>
        <v>8</v>
      </c>
      <c r="V67" s="55">
        <f>IF(U67&gt;=8,8,U67)</f>
        <v>8</v>
      </c>
      <c r="W67" s="57">
        <v>50267041000</v>
      </c>
      <c r="X67" s="57"/>
      <c r="Y67" s="57">
        <v>40616090000</v>
      </c>
      <c r="Z67" s="57"/>
      <c r="AA67" s="57"/>
      <c r="AB67" s="476">
        <f>(((((W67*I67)+(X67*J67)+(Y67*K67)+(Z67*L67)+(AA67*M67))/$L$2)))</f>
        <v>0.60598577278162036</v>
      </c>
      <c r="AC67" s="536">
        <f t="shared" ref="AC67" si="40">ROUND(11*AB67,3)</f>
        <v>6.6660000000000004</v>
      </c>
      <c r="AD67" s="488">
        <f t="shared" ref="AD67" si="41">IF(AC67&gt;=11,11,AC67)</f>
        <v>6.6660000000000004</v>
      </c>
      <c r="AE67" s="729">
        <f>IF(U68&gt;=94,4,IF(U68&gt;=91,3.9,IF(U68&gt;=88,3.8,IF(U68&gt;=85,3.7,3.6))))</f>
        <v>3.8</v>
      </c>
      <c r="AF67" s="59">
        <v>0.3</v>
      </c>
      <c r="AG67" s="730">
        <v>17</v>
      </c>
      <c r="AH67" s="60">
        <f>V67+AD67+AG67+AE67+AF67</f>
        <v>35.765999999999998</v>
      </c>
      <c r="AI67" s="55">
        <f>IF(AH67&gt;=40,40,AH67)</f>
        <v>35.765999999999998</v>
      </c>
      <c r="AJ67" s="61"/>
      <c r="AK67" s="62"/>
      <c r="AL67" s="63"/>
      <c r="AM67" s="64">
        <f>100%+AL67</f>
        <v>1</v>
      </c>
      <c r="AN67" s="65">
        <f>ROUNDUP((($E$2*AM67-$AN$4)*AJ67+$AN$4),-3)</f>
        <v>0</v>
      </c>
      <c r="AO67" s="66"/>
    </row>
    <row r="68" spans="1:41" s="22" customFormat="1" ht="26.25" customHeight="1" x14ac:dyDescent="0.15">
      <c r="A68" s="177"/>
      <c r="B68" s="241"/>
      <c r="C68" s="894" t="s">
        <v>2556</v>
      </c>
      <c r="D68" s="895"/>
      <c r="E68" s="895"/>
      <c r="F68" s="895"/>
      <c r="G68" s="896"/>
      <c r="H68" s="47"/>
      <c r="I68" s="172"/>
      <c r="J68" s="217"/>
      <c r="K68" s="217"/>
      <c r="L68" s="217"/>
      <c r="M68" s="695"/>
      <c r="N68" s="233"/>
      <c r="O68" s="51"/>
      <c r="P68" s="674">
        <v>89.28</v>
      </c>
      <c r="Q68" s="53">
        <v>88</v>
      </c>
      <c r="R68" s="53"/>
      <c r="S68" s="54"/>
      <c r="T68" s="54"/>
      <c r="U68" s="496">
        <f>(I67*P68)+(J67*Q68)+(K67*R68)+(L67*S68)+(M67*T68)</f>
        <v>88.768000000000001</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80" t="s">
        <v>2497</v>
      </c>
      <c r="D69" s="80"/>
      <c r="E69" s="80"/>
      <c r="F69" s="82"/>
      <c r="G69" s="632"/>
      <c r="H69" s="175"/>
      <c r="I69" s="48">
        <v>0.6</v>
      </c>
      <c r="J69" s="49">
        <v>0.4</v>
      </c>
      <c r="K69" s="49"/>
      <c r="L69" s="49"/>
      <c r="M69" s="696"/>
      <c r="N69" s="233">
        <f>SUM(I69:M69)</f>
        <v>1</v>
      </c>
      <c r="O69" s="51"/>
      <c r="P69" s="52">
        <v>8</v>
      </c>
      <c r="Q69" s="53">
        <v>8</v>
      </c>
      <c r="R69" s="53"/>
      <c r="S69" s="53"/>
      <c r="T69" s="53"/>
      <c r="U69" s="54">
        <f>ROUND(((P69*I69)+(Q69*J69)+(R69*K69)+(S69*L69)+(T69*M69)),3)</f>
        <v>8</v>
      </c>
      <c r="V69" s="55">
        <f>IF(U69&gt;=8,8,U69)</f>
        <v>8</v>
      </c>
      <c r="W69" s="57">
        <v>49442586000</v>
      </c>
      <c r="X69" s="57"/>
      <c r="Y69" s="57"/>
      <c r="Z69" s="57"/>
      <c r="AA69" s="57"/>
      <c r="AB69" s="476">
        <f>(((((W69*I69)+(X69*J69)+(Y69*K69)+(Z69*L69)+(AA69*M69))/$L$2)))</f>
        <v>0.59604669559785151</v>
      </c>
      <c r="AC69" s="536">
        <f t="shared" ref="AC69" si="42">ROUND(11*AB69,3)</f>
        <v>6.5570000000000004</v>
      </c>
      <c r="AD69" s="488">
        <f t="shared" ref="AD69" si="43">IF(AC69&gt;=11,11,AC69)</f>
        <v>6.5570000000000004</v>
      </c>
      <c r="AE69" s="729">
        <f>IF(U70&gt;=94,4,IF(U70&gt;=91,3.9,IF(U70&gt;=88,3.8,IF(U70&gt;=85,3.7,3.6))))</f>
        <v>3.8</v>
      </c>
      <c r="AF69" s="59">
        <v>0.3</v>
      </c>
      <c r="AG69" s="730">
        <v>17</v>
      </c>
      <c r="AH69" s="60">
        <f>V69+AD69+AG69+AE69+AF69</f>
        <v>35.656999999999996</v>
      </c>
      <c r="AI69" s="55">
        <f>IF(AH69&gt;=40,40,AH69)</f>
        <v>35.656999999999996</v>
      </c>
      <c r="AJ69" s="61"/>
      <c r="AK69" s="62"/>
      <c r="AL69" s="63"/>
      <c r="AM69" s="64">
        <f>100%+AL69</f>
        <v>1</v>
      </c>
      <c r="AN69" s="65">
        <f>ROUNDUP((($E$2*AM69-$AN$4)*AJ69+$AN$4),-3)</f>
        <v>0</v>
      </c>
      <c r="AO69" s="66"/>
    </row>
    <row r="70" spans="1:41" s="22" customFormat="1" ht="26.25" customHeight="1" x14ac:dyDescent="0.15">
      <c r="A70" s="177"/>
      <c r="B70" s="241"/>
      <c r="C70" s="894" t="s">
        <v>2556</v>
      </c>
      <c r="D70" s="895"/>
      <c r="E70" s="895"/>
      <c r="F70" s="895"/>
      <c r="G70" s="896"/>
      <c r="H70" s="47"/>
      <c r="I70" s="172"/>
      <c r="J70" s="217"/>
      <c r="K70" s="217"/>
      <c r="L70" s="217"/>
      <c r="M70" s="695"/>
      <c r="N70" s="233"/>
      <c r="O70" s="51"/>
      <c r="P70" s="234">
        <v>88</v>
      </c>
      <c r="Q70" s="234">
        <v>88</v>
      </c>
      <c r="R70" s="234"/>
      <c r="S70" s="54"/>
      <c r="T70" s="54"/>
      <c r="U70" s="496">
        <f>(I69*P70)+(J69*Q70)+(K69*R70)+(L69*S70)+(M69*T70)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0.25" customHeight="1" x14ac:dyDescent="0.15">
      <c r="A71" s="43"/>
      <c r="B71" s="256"/>
      <c r="C71" s="80" t="s">
        <v>2546</v>
      </c>
      <c r="D71" s="45"/>
      <c r="E71" s="45"/>
      <c r="F71" s="82"/>
      <c r="G71" s="632"/>
      <c r="H71" s="47"/>
      <c r="I71" s="48">
        <v>0.6</v>
      </c>
      <c r="J71" s="49">
        <v>0.4</v>
      </c>
      <c r="K71" s="49"/>
      <c r="L71" s="49"/>
      <c r="M71" s="696"/>
      <c r="N71" s="233">
        <f>SUM(I71:M71)</f>
        <v>1</v>
      </c>
      <c r="O71" s="51"/>
      <c r="P71" s="52">
        <v>8</v>
      </c>
      <c r="Q71" s="53">
        <v>8</v>
      </c>
      <c r="R71" s="53"/>
      <c r="S71" s="53"/>
      <c r="T71" s="53"/>
      <c r="U71" s="54">
        <f>ROUND(((P71*I71)+(Q71*J71)+(R71*K71)+(S71*L71)+(T71*M71)),2)</f>
        <v>8</v>
      </c>
      <c r="V71" s="55">
        <f>IF(U71&gt;=8,8,U71)</f>
        <v>8</v>
      </c>
      <c r="W71" s="57">
        <v>49203477000</v>
      </c>
      <c r="X71" s="57"/>
      <c r="Y71" s="57"/>
      <c r="Z71" s="57"/>
      <c r="AA71" s="57"/>
      <c r="AB71" s="476">
        <f>(((((W71*I71)+(X71*J71)+(Y71*K71)+(Z71*L71)+(AA71*M71))/$L$2)))</f>
        <v>0.59316415767118025</v>
      </c>
      <c r="AC71" s="536">
        <f t="shared" ref="AC71" si="44">ROUND(11*AB71,3)</f>
        <v>6.5250000000000004</v>
      </c>
      <c r="AD71" s="488">
        <f t="shared" ref="AD71" si="45">IF(AC71&gt;=11,11,AC71)</f>
        <v>6.5250000000000004</v>
      </c>
      <c r="AE71" s="729">
        <f>IF(U72&gt;=94,4,IF(U72&gt;=91,3.9,IF(U72&gt;=88,3.8,IF(U72&gt;=85,3.7,3.6))))</f>
        <v>3.8</v>
      </c>
      <c r="AF71" s="59">
        <v>0.3</v>
      </c>
      <c r="AG71" s="730">
        <v>17</v>
      </c>
      <c r="AH71" s="60">
        <f>V71+AD71+AG71+AE71+AF71</f>
        <v>35.624999999999993</v>
      </c>
      <c r="AI71" s="55">
        <f>IF(AH71&gt;=40,40,AH71)</f>
        <v>35.624999999999993</v>
      </c>
      <c r="AJ71" s="61"/>
      <c r="AK71" s="62"/>
      <c r="AL71" s="63"/>
      <c r="AM71" s="64"/>
      <c r="AN71" s="65"/>
      <c r="AO71" s="66"/>
    </row>
    <row r="72" spans="1:41" s="22" customFormat="1" ht="26.25" customHeight="1" x14ac:dyDescent="0.15">
      <c r="A72" s="177"/>
      <c r="B72" s="241"/>
      <c r="C72" s="894" t="s">
        <v>2556</v>
      </c>
      <c r="D72" s="895"/>
      <c r="E72" s="895"/>
      <c r="F72" s="895"/>
      <c r="G72" s="896"/>
      <c r="H72" s="47"/>
      <c r="I72" s="172"/>
      <c r="J72" s="217"/>
      <c r="K72" s="217"/>
      <c r="L72" s="217"/>
      <c r="M72" s="695"/>
      <c r="N72" s="233"/>
      <c r="O72" s="51"/>
      <c r="P72" s="5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54" customHeight="1" x14ac:dyDescent="0.15">
      <c r="A73" s="43"/>
      <c r="B73" s="256"/>
      <c r="C73" s="80" t="s">
        <v>2498</v>
      </c>
      <c r="D73" s="45"/>
      <c r="E73" s="45"/>
      <c r="F73" s="82"/>
      <c r="G73" s="632"/>
      <c r="H73" s="47"/>
      <c r="I73" s="48">
        <v>0.6</v>
      </c>
      <c r="J73" s="49">
        <v>0.4</v>
      </c>
      <c r="K73" s="49"/>
      <c r="L73" s="49"/>
      <c r="M73" s="696"/>
      <c r="N73" s="233">
        <f>SUM(I73:M73)</f>
        <v>1</v>
      </c>
      <c r="O73" s="51"/>
      <c r="P73" s="52">
        <v>8</v>
      </c>
      <c r="Q73" s="53">
        <v>8</v>
      </c>
      <c r="R73" s="53"/>
      <c r="S73" s="53"/>
      <c r="T73" s="53"/>
      <c r="U73" s="54">
        <f>ROUND(((P73*I73)+(Q73*J73)+(R73*K73)+(S73*L73)+(T73*M73)),3)</f>
        <v>8</v>
      </c>
      <c r="V73" s="55">
        <f>IF(U73&gt;=8,8,U73)</f>
        <v>8</v>
      </c>
      <c r="W73" s="57">
        <v>46537406000</v>
      </c>
      <c r="X73" s="57"/>
      <c r="Y73" s="57"/>
      <c r="Z73" s="57"/>
      <c r="AA73" s="57"/>
      <c r="AB73" s="476">
        <f>(((((W73*I73)+(X73*J73)+(Y73*K73)+(Z73*L73)+(AA73*M73))/$L$2)))</f>
        <v>0.56102379167618033</v>
      </c>
      <c r="AC73" s="536">
        <f t="shared" ref="AC73" si="46">ROUND(11*AB73,3)</f>
        <v>6.1710000000000003</v>
      </c>
      <c r="AD73" s="488">
        <f t="shared" ref="AD73" si="47">IF(AC73&gt;=11,11,AC73)</f>
        <v>6.1710000000000003</v>
      </c>
      <c r="AE73" s="729">
        <f>IF(U74&gt;=94,4,IF(U74&gt;=91,3.9,IF(U74&gt;=88,3.8,IF(U74&gt;=85,3.7,3.6))))</f>
        <v>3.8</v>
      </c>
      <c r="AF73" s="59">
        <v>0.3</v>
      </c>
      <c r="AG73" s="730">
        <v>17</v>
      </c>
      <c r="AH73" s="60">
        <f>V73+AD73+AG73+AE73+AF73</f>
        <v>35.270999999999994</v>
      </c>
      <c r="AI73" s="55">
        <f>IF(AH73&gt;=40,40,AH73)</f>
        <v>35.270999999999994</v>
      </c>
      <c r="AJ73" s="61"/>
      <c r="AK73" s="62"/>
      <c r="AL73" s="63"/>
      <c r="AM73" s="64">
        <f>100%+AL73</f>
        <v>1</v>
      </c>
      <c r="AN73" s="65">
        <f>ROUNDUP((($E$2*AM73-$AN$4)*AJ73+$AN$4),-3)</f>
        <v>0</v>
      </c>
      <c r="AO73" s="66"/>
    </row>
    <row r="74" spans="1:41" s="22" customFormat="1" ht="26.25" customHeight="1" x14ac:dyDescent="0.15">
      <c r="A74" s="177"/>
      <c r="B74" s="241"/>
      <c r="C74" s="894" t="s">
        <v>2556</v>
      </c>
      <c r="D74" s="895"/>
      <c r="E74" s="895"/>
      <c r="F74" s="895"/>
      <c r="G74" s="896"/>
      <c r="H74" s="47"/>
      <c r="I74" s="172"/>
      <c r="J74" s="217"/>
      <c r="K74" s="217"/>
      <c r="L74" s="217"/>
      <c r="M74" s="695"/>
      <c r="N74" s="233"/>
      <c r="O74" s="51"/>
      <c r="P74" s="234">
        <v>88</v>
      </c>
      <c r="Q74" s="54">
        <v>88</v>
      </c>
      <c r="R74" s="54"/>
      <c r="S74" s="54"/>
      <c r="T74" s="54"/>
      <c r="U74" s="496">
        <f>(I73*P74)+(J73*Q74)+(K73*R74)+(L73*S74)+(M73*T74)</f>
        <v>88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t="s">
        <v>2550</v>
      </c>
      <c r="D75" s="80"/>
      <c r="E75" s="80"/>
      <c r="F75" s="45"/>
      <c r="G75" s="596"/>
      <c r="H75" s="47"/>
      <c r="I75" s="48">
        <v>0.6</v>
      </c>
      <c r="J75" s="49">
        <v>0.4</v>
      </c>
      <c r="K75" s="49"/>
      <c r="L75" s="49"/>
      <c r="M75" s="696"/>
      <c r="N75" s="748">
        <f>SUM(I75:M75)</f>
        <v>1</v>
      </c>
      <c r="O75" s="51"/>
      <c r="P75" s="52">
        <v>8</v>
      </c>
      <c r="Q75" s="53">
        <v>8</v>
      </c>
      <c r="R75" s="53"/>
      <c r="S75" s="53"/>
      <c r="T75" s="53"/>
      <c r="U75" s="54">
        <f>ROUND(((P75*I75)+(Q75*J75)+(R75*K75)+(S75*L75)+(T75*M75)),3)</f>
        <v>8</v>
      </c>
      <c r="V75" s="55">
        <f>IF(U75&gt;=8,8,U75)</f>
        <v>8</v>
      </c>
      <c r="W75" s="57">
        <v>45451555000</v>
      </c>
      <c r="X75" s="57"/>
      <c r="Y75" s="57"/>
      <c r="Z75" s="57"/>
      <c r="AA75" s="57"/>
      <c r="AB75" s="476">
        <f>(((((W75*I75)+(X75*J75)+(Y75*K75)+(Z75*L75)+(AA75*M75))/$L$2)))</f>
        <v>0.54793349942363467</v>
      </c>
      <c r="AC75" s="536">
        <f t="shared" ref="AC75" si="48">ROUND(11*AB75,3)</f>
        <v>6.0270000000000001</v>
      </c>
      <c r="AD75" s="488">
        <f t="shared" ref="AD75" si="49">IF(AC75&gt;=11,11,AC75)</f>
        <v>6.0270000000000001</v>
      </c>
      <c r="AE75" s="729">
        <f>IF(U76&gt;=94,4,IF(U76&gt;=91,3.9,IF(U76&gt;=88,3.8,IF(U76&gt;=85,3.7,3.6))))</f>
        <v>3.8</v>
      </c>
      <c r="AF75" s="59">
        <v>0.3</v>
      </c>
      <c r="AG75" s="730">
        <v>17</v>
      </c>
      <c r="AH75" s="60">
        <f>V75+AD75+AG75+AE75+AF75</f>
        <v>35.126999999999995</v>
      </c>
      <c r="AI75" s="55">
        <f>IF(AH75&gt;=40,40,AH75)</f>
        <v>35.126999999999995</v>
      </c>
      <c r="AJ75" s="61"/>
      <c r="AK75" s="62"/>
      <c r="AL75" s="63"/>
      <c r="AM75" s="64">
        <f>100%+AL75</f>
        <v>1</v>
      </c>
      <c r="AN75" s="65">
        <f>ROUNDUP((($E$2*AM75-$AN$4)*AJ75+$AN$4),-3)</f>
        <v>0</v>
      </c>
      <c r="AO75" s="66"/>
    </row>
    <row r="76" spans="1:41" s="22" customFormat="1" ht="26.25" customHeight="1" x14ac:dyDescent="0.15">
      <c r="A76" s="177"/>
      <c r="B76" s="241"/>
      <c r="C76" s="894" t="s">
        <v>2556</v>
      </c>
      <c r="D76" s="895"/>
      <c r="E76" s="895"/>
      <c r="F76" s="895"/>
      <c r="G76" s="896"/>
      <c r="H76" s="47"/>
      <c r="I76" s="172"/>
      <c r="J76" s="217"/>
      <c r="K76" s="217"/>
      <c r="L76" s="217"/>
      <c r="M76" s="695"/>
      <c r="N76" s="233"/>
      <c r="O76" s="51"/>
      <c r="P76" s="234">
        <v>88</v>
      </c>
      <c r="Q76" s="54">
        <v>88</v>
      </c>
      <c r="R76" s="54"/>
      <c r="S76" s="54"/>
      <c r="T76" s="54"/>
      <c r="U76" s="496">
        <f>(I75*P76)+(J75*Q76)+(K75*R76)+(L75*S76)+(M75*T76)</f>
        <v>88</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t="s">
        <v>2500</v>
      </c>
      <c r="D77" s="664"/>
      <c r="E77" s="80"/>
      <c r="F77" s="45"/>
      <c r="G77" s="376"/>
      <c r="H77" s="47"/>
      <c r="I77" s="48">
        <v>0.6</v>
      </c>
      <c r="J77" s="49">
        <v>0.4</v>
      </c>
      <c r="K77" s="49"/>
      <c r="L77" s="49"/>
      <c r="M77" s="696"/>
      <c r="N77" s="233">
        <f>SUM(I77:M77)</f>
        <v>1</v>
      </c>
      <c r="O77" s="51"/>
      <c r="P77" s="53">
        <v>8</v>
      </c>
      <c r="Q77" s="53">
        <v>8</v>
      </c>
      <c r="R77" s="53"/>
      <c r="S77" s="53"/>
      <c r="T77" s="53"/>
      <c r="U77" s="54">
        <f>ROUND(((P77*I77)+(Q77*J77)+(R77*K77)+(S77*L77)+(T77*M77)),3)</f>
        <v>8</v>
      </c>
      <c r="V77" s="55">
        <f>IF(U77&gt;=8,8,U77)</f>
        <v>8</v>
      </c>
      <c r="W77" s="57">
        <v>44048635000</v>
      </c>
      <c r="X77" s="57"/>
      <c r="Y77" s="57"/>
      <c r="Z77" s="57"/>
      <c r="AA77" s="57"/>
      <c r="AB77" s="476">
        <f>(((((W77*I77)+(X77*J77)+(Y77*K77)+(Z77*L77)+(AA77*M77))/$L$2)))</f>
        <v>0.53102083570923797</v>
      </c>
      <c r="AC77" s="536">
        <f t="shared" ref="AC77" si="50">ROUND(11*AB77,3)</f>
        <v>5.8410000000000002</v>
      </c>
      <c r="AD77" s="488">
        <f t="shared" ref="AD77" si="51">IF(AC77&gt;=11,11,AC77)</f>
        <v>5.8410000000000002</v>
      </c>
      <c r="AE77" s="729">
        <f>IF(U78&gt;=94,4,IF(U78&gt;=91,3.9,IF(U78&gt;=88,3.8,IF(U78&gt;=85,3.7,3.6))))</f>
        <v>3.8</v>
      </c>
      <c r="AF77" s="59">
        <v>0.3</v>
      </c>
      <c r="AG77" s="730">
        <v>17</v>
      </c>
      <c r="AH77" s="60">
        <f>V77+AD77+AG77+AE77+AF77</f>
        <v>34.940999999999995</v>
      </c>
      <c r="AI77" s="55">
        <f>IF(AH77&gt;=40,40,AH77)</f>
        <v>34.940999999999995</v>
      </c>
      <c r="AJ77" s="61"/>
      <c r="AK77" s="62"/>
      <c r="AL77" s="63"/>
      <c r="AM77" s="64">
        <f>100%+AL77</f>
        <v>1</v>
      </c>
      <c r="AN77" s="65">
        <f>ROUNDUP((($E$2*AM77-$AN$4)*AJ77+$AN$4),-3)</f>
        <v>0</v>
      </c>
      <c r="AO77" s="66"/>
    </row>
    <row r="78" spans="1:41" s="22" customFormat="1" ht="26.25" customHeight="1" x14ac:dyDescent="0.15">
      <c r="A78" s="177"/>
      <c r="B78" s="241"/>
      <c r="C78" s="894" t="s">
        <v>2556</v>
      </c>
      <c r="D78" s="895"/>
      <c r="E78" s="895"/>
      <c r="F78" s="895"/>
      <c r="G78" s="896"/>
      <c r="H78" s="47"/>
      <c r="I78" s="172"/>
      <c r="J78" s="217"/>
      <c r="K78" s="217"/>
      <c r="L78" s="217"/>
      <c r="M78" s="695"/>
      <c r="N78" s="233"/>
      <c r="O78" s="51"/>
      <c r="P78" s="234">
        <v>88</v>
      </c>
      <c r="Q78" s="54">
        <v>88</v>
      </c>
      <c r="R78" s="5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48.75" customHeight="1" x14ac:dyDescent="0.15">
      <c r="A79" s="43"/>
      <c r="B79" s="256"/>
      <c r="C79" s="45" t="s">
        <v>2487</v>
      </c>
      <c r="D79" s="45"/>
      <c r="E79" s="45"/>
      <c r="F79" s="80"/>
      <c r="G79" s="334"/>
      <c r="H79" s="175"/>
      <c r="I79" s="48">
        <v>0.7</v>
      </c>
      <c r="J79" s="49">
        <v>0.3</v>
      </c>
      <c r="K79" s="49"/>
      <c r="L79" s="49"/>
      <c r="M79" s="696"/>
      <c r="N79" s="233">
        <f>SUM(I79:M79)</f>
        <v>1</v>
      </c>
      <c r="O79" s="51"/>
      <c r="P79" s="52">
        <v>8</v>
      </c>
      <c r="Q79" s="53">
        <v>8</v>
      </c>
      <c r="R79" s="53"/>
      <c r="S79" s="53"/>
      <c r="T79" s="53"/>
      <c r="U79" s="54">
        <f>ROUND(((P79*I79)+(Q79*J79)+(R79*K79)+(S79*L79)+(T79*M79)),3)</f>
        <v>8</v>
      </c>
      <c r="V79" s="55">
        <f>IF(U79&gt;=8,8,U79)</f>
        <v>8</v>
      </c>
      <c r="W79" s="57">
        <v>41028772000</v>
      </c>
      <c r="X79" s="57"/>
      <c r="Y79" s="72"/>
      <c r="Z79" s="57"/>
      <c r="AA79" s="57"/>
      <c r="AB79" s="476">
        <f>(((((W79*I79)+(X79*J79)+(Y79*K79)+(Z79*L79)+(AA79*M79))/$L$2)))</f>
        <v>0.57705128875899137</v>
      </c>
      <c r="AC79" s="536">
        <f t="shared" ref="AC79" si="52">ROUND(11*AB79,3)</f>
        <v>6.3479999999999999</v>
      </c>
      <c r="AD79" s="488">
        <f t="shared" ref="AD79" si="53">IF(AC79&gt;=11,11,AC79)</f>
        <v>6.3479999999999999</v>
      </c>
      <c r="AE79" s="729">
        <f>IF(U80&gt;=94,4,IF(U80&gt;=91,3.9,IF(U80&gt;=88,3.8,IF(U80&gt;=85,3.7,3.6))))</f>
        <v>3.8</v>
      </c>
      <c r="AF79" s="59">
        <v>0.3</v>
      </c>
      <c r="AG79" s="730">
        <v>17</v>
      </c>
      <c r="AH79" s="60">
        <f>V79+AD79+AG79+AE79+AF79</f>
        <v>35.447999999999993</v>
      </c>
      <c r="AI79" s="55">
        <f>IF(AH79&gt;=40,40,AH79)</f>
        <v>35.447999999999993</v>
      </c>
      <c r="AJ79" s="61"/>
      <c r="AK79" s="62"/>
      <c r="AL79" s="63"/>
      <c r="AM79" s="64">
        <f>100%+AL79</f>
        <v>1</v>
      </c>
      <c r="AN79" s="65">
        <f>ROUNDUP((($E$2*AM79-$AN$4)*AJ79+$AN$4),-3)</f>
        <v>0</v>
      </c>
      <c r="AO79" s="66"/>
    </row>
    <row r="80" spans="1:41" s="22" customFormat="1" ht="26.25" customHeight="1" x14ac:dyDescent="0.15">
      <c r="A80" s="177"/>
      <c r="B80" s="241"/>
      <c r="C80" s="894" t="s">
        <v>2556</v>
      </c>
      <c r="D80" s="895"/>
      <c r="E80" s="895"/>
      <c r="F80" s="895"/>
      <c r="G80" s="896"/>
      <c r="H80" s="47"/>
      <c r="I80" s="172"/>
      <c r="J80" s="217"/>
      <c r="K80" s="217"/>
      <c r="L80" s="217"/>
      <c r="M80" s="695"/>
      <c r="N80" s="233"/>
      <c r="O80" s="51"/>
      <c r="P80" s="676">
        <v>88.43</v>
      </c>
      <c r="Q80" s="54">
        <v>88</v>
      </c>
      <c r="R80" s="53"/>
      <c r="S80" s="54"/>
      <c r="T80" s="54"/>
      <c r="U80" s="496">
        <f>(I79*P80)+(J79*Q80)+(K79*R80)+(L79*S80)+(M79*T80)</f>
        <v>88.301000000000002</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1.75" customHeight="1" x14ac:dyDescent="0.15">
      <c r="A81" s="43"/>
      <c r="B81" s="256"/>
      <c r="C81" s="73" t="s">
        <v>2501</v>
      </c>
      <c r="D81" s="664"/>
      <c r="E81" s="664"/>
      <c r="F81" s="664"/>
      <c r="G81" s="632"/>
      <c r="H81" s="47"/>
      <c r="I81" s="48">
        <v>0.65</v>
      </c>
      <c r="J81" s="49">
        <v>0.35</v>
      </c>
      <c r="K81" s="49"/>
      <c r="L81" s="49"/>
      <c r="M81" s="696"/>
      <c r="N81" s="233">
        <f>SUM(I81:M81)</f>
        <v>1</v>
      </c>
      <c r="O81" s="51"/>
      <c r="P81" s="52">
        <v>8</v>
      </c>
      <c r="Q81" s="53">
        <v>8</v>
      </c>
      <c r="R81" s="53"/>
      <c r="S81" s="53"/>
      <c r="T81" s="53"/>
      <c r="U81" s="54">
        <f>ROUND(((P81*I81)+(Q81*J81)+(R81*K81)+(S81*L81)+(T81*M81)),3)</f>
        <v>8</v>
      </c>
      <c r="V81" s="55">
        <f>IF(U81&gt;=8,8,U81)</f>
        <v>8</v>
      </c>
      <c r="W81" s="57">
        <v>39814172000</v>
      </c>
      <c r="X81" s="57"/>
      <c r="Y81" s="57"/>
      <c r="Z81" s="57"/>
      <c r="AA81" s="57"/>
      <c r="AB81" s="476">
        <f>(((((W81*I81)+(X81*J81)+(Y81*K81)+(Z81*L81)+(AA81*M81))/$L$2)))</f>
        <v>0.5199707352843197</v>
      </c>
      <c r="AC81" s="536">
        <f>ROUND(11*AB81,3)</f>
        <v>5.72</v>
      </c>
      <c r="AD81" s="488">
        <f t="shared" ref="AD81" si="54">IF(AC81&gt;=11,11,AC81)</f>
        <v>5.72</v>
      </c>
      <c r="AE81" s="729">
        <f>IF(U82&gt;=94,4,IF(U82&gt;=91,3.9,IF(U82&gt;=88,3.8,IF(U82&gt;=85,3.7,3.6))))</f>
        <v>3.8</v>
      </c>
      <c r="AF81" s="59">
        <v>0.2</v>
      </c>
      <c r="AG81" s="730">
        <v>17</v>
      </c>
      <c r="AH81" s="60">
        <f>V81+AD81+AG81+AE81+AF81</f>
        <v>34.72</v>
      </c>
      <c r="AI81" s="55">
        <f>IF(AH81&gt;=40,40,AH81)</f>
        <v>34.72</v>
      </c>
      <c r="AJ81" s="61"/>
      <c r="AK81" s="62"/>
      <c r="AL81" s="63"/>
      <c r="AM81" s="64">
        <f>100%+AL81</f>
        <v>1</v>
      </c>
      <c r="AN81" s="65">
        <f>ROUNDUP((($E$2*AM81-$AN$4)*AJ81+$AN$4),-3)</f>
        <v>0</v>
      </c>
      <c r="AO81" s="66"/>
    </row>
    <row r="82" spans="1:41" s="22" customFormat="1" ht="26.25" customHeight="1" x14ac:dyDescent="0.15">
      <c r="A82" s="177"/>
      <c r="B82" s="241"/>
      <c r="C82" s="894" t="s">
        <v>2556</v>
      </c>
      <c r="D82" s="895"/>
      <c r="E82" s="895"/>
      <c r="F82" s="895"/>
      <c r="G82" s="896"/>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51.75" customHeight="1" x14ac:dyDescent="0.15">
      <c r="A83" s="43"/>
      <c r="B83" s="256"/>
      <c r="C83" s="80" t="s">
        <v>2503</v>
      </c>
      <c r="D83" s="664"/>
      <c r="E83" s="80"/>
      <c r="F83" s="664"/>
      <c r="G83" s="596"/>
      <c r="H83" s="47"/>
      <c r="I83" s="48">
        <v>0.51</v>
      </c>
      <c r="J83" s="49">
        <v>0.49</v>
      </c>
      <c r="K83" s="49"/>
      <c r="L83" s="49"/>
      <c r="M83" s="696"/>
      <c r="N83" s="233">
        <f>SUM(I83:M83)</f>
        <v>1</v>
      </c>
      <c r="O83" s="51"/>
      <c r="P83" s="52">
        <v>8</v>
      </c>
      <c r="Q83" s="53">
        <v>8</v>
      </c>
      <c r="R83" s="53"/>
      <c r="S83" s="53"/>
      <c r="T83" s="53"/>
      <c r="U83" s="54">
        <f>ROUND(((P83*I83)+(Q83*J83)+(R83*K83)+(S83*L83)+(T83*M83)),3)</f>
        <v>8</v>
      </c>
      <c r="V83" s="55">
        <f>IF(U83&gt;=8,8,U83)</f>
        <v>8</v>
      </c>
      <c r="W83" s="57">
        <v>32826052000</v>
      </c>
      <c r="X83" s="57"/>
      <c r="Y83" s="57"/>
      <c r="Z83" s="57"/>
      <c r="AA83" s="57"/>
      <c r="AB83" s="476">
        <f>(((((W83*I83)+(X83*J83)+(Y83*K83)+(Z83*L83)+(AA83*M83))/$L$2)))</f>
        <v>0.33636955903772425</v>
      </c>
      <c r="AC83" s="536">
        <f t="shared" ref="AC83:AC89" si="55">ROUND(11*AB83,3)</f>
        <v>3.7</v>
      </c>
      <c r="AD83" s="488">
        <f>IF(AC83&gt;=11,11,AC83)</f>
        <v>3.7</v>
      </c>
      <c r="AE83" s="729">
        <f>IF(U84&gt;=94,4,IF(U84&gt;=91,3.9,IF(U84&gt;=88,3.8,IF(U84&gt;=85,3.7,3.6))))</f>
        <v>3.8</v>
      </c>
      <c r="AF83" s="59">
        <v>0.3</v>
      </c>
      <c r="AG83" s="730">
        <v>17</v>
      </c>
      <c r="AH83" s="60">
        <f>V83+AD83+AG83+AE83+AF83</f>
        <v>32.799999999999997</v>
      </c>
      <c r="AI83" s="55">
        <f>IF(AH83&gt;=40,40,AH83)</f>
        <v>32.799999999999997</v>
      </c>
      <c r="AJ83" s="61"/>
      <c r="AK83" s="62"/>
      <c r="AL83" s="63"/>
      <c r="AM83" s="64">
        <f>100%+AL83</f>
        <v>1</v>
      </c>
      <c r="AN83" s="65">
        <f>ROUNDUP((($E$2*AM83-$AN$4)*AJ83+$AN$4),-3)</f>
        <v>0</v>
      </c>
      <c r="AO83" s="66"/>
    </row>
    <row r="84" spans="1:41" s="22" customFormat="1" ht="26.25" customHeight="1" x14ac:dyDescent="0.15">
      <c r="A84" s="177"/>
      <c r="B84" s="256"/>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45" t="s">
        <v>2505</v>
      </c>
      <c r="D85" s="80"/>
      <c r="E85" s="664"/>
      <c r="F85" s="664"/>
      <c r="G85" s="596"/>
      <c r="H85" s="175"/>
      <c r="I85" s="48">
        <v>0.51</v>
      </c>
      <c r="J85" s="49">
        <v>0.49</v>
      </c>
      <c r="K85" s="217"/>
      <c r="L85" s="49"/>
      <c r="M85" s="696"/>
      <c r="N85" s="233">
        <f>SUM(I85:M85)</f>
        <v>1</v>
      </c>
      <c r="O85" s="51"/>
      <c r="P85" s="52">
        <v>8</v>
      </c>
      <c r="Q85" s="53">
        <v>8</v>
      </c>
      <c r="R85" s="53"/>
      <c r="S85" s="53"/>
      <c r="T85" s="53"/>
      <c r="U85" s="54">
        <f>ROUND(((P85*I85)+(Q85*J85)+(R85*K85)+(S85*L85)+(T85*M85)),3)</f>
        <v>8</v>
      </c>
      <c r="V85" s="55">
        <f>IF(U85&gt;=8,8,U85)</f>
        <v>8</v>
      </c>
      <c r="W85" s="57">
        <v>32775215000</v>
      </c>
      <c r="X85" s="57"/>
      <c r="Y85" s="57"/>
      <c r="Z85" s="72"/>
      <c r="AA85" s="57"/>
      <c r="AB85" s="476">
        <f>(((((W85*I85)+(X85*J85)+(Y85*K85)+(Z85*L85)+(AA85*M85))/$L$2)))</f>
        <v>0.33584863074355104</v>
      </c>
      <c r="AC85" s="536">
        <f t="shared" si="55"/>
        <v>3.694</v>
      </c>
      <c r="AD85" s="488">
        <f>IF(AC85&gt;=11,11,AC85)</f>
        <v>3.694</v>
      </c>
      <c r="AE85" s="729">
        <f>IF(U86&gt;=94,4,IF(U86&gt;=91,3.9,IF(U86&gt;=88,3.8,IF(U86&gt;=85,3.7,3.6))))</f>
        <v>3.8</v>
      </c>
      <c r="AF85" s="59">
        <v>0.3</v>
      </c>
      <c r="AG85" s="730">
        <v>17</v>
      </c>
      <c r="AH85" s="60">
        <f>V85+AD85+AG85+AE85+AF85</f>
        <v>32.793999999999997</v>
      </c>
      <c r="AI85" s="55">
        <f>IF(AH85&gt;=40,40,AH85)</f>
        <v>32.793999999999997</v>
      </c>
      <c r="AJ85" s="61"/>
      <c r="AK85" s="62"/>
      <c r="AL85" s="63"/>
      <c r="AM85" s="64"/>
      <c r="AN85" s="65"/>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234">
        <v>88</v>
      </c>
      <c r="Q86" s="53">
        <v>88</v>
      </c>
      <c r="R86" s="53"/>
      <c r="S86" s="54"/>
      <c r="T86" s="54"/>
      <c r="U86" s="496">
        <f>(I85*P86)+(J85*Q86)+(K85*R86)+(L85*S86)+(M85*T86)</f>
        <v>88</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73" t="s">
        <v>2502</v>
      </c>
      <c r="D87" s="80"/>
      <c r="E87" s="80"/>
      <c r="F87" s="80"/>
      <c r="G87" s="335"/>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v>41030849000</v>
      </c>
      <c r="X87" s="57"/>
      <c r="Y87" s="57"/>
      <c r="Z87" s="57"/>
      <c r="AA87" s="57"/>
      <c r="AB87" s="476">
        <f>(((((W87*I87)+(X87*J87)+(Y87*K87)+(Z87*L87)+(AA87*M87))/$L$2)))</f>
        <v>0.5770805008330635</v>
      </c>
      <c r="AC87" s="536">
        <f t="shared" ref="AC87" si="56">ROUND(11*AB87,3)</f>
        <v>6.3479999999999999</v>
      </c>
      <c r="AD87" s="488">
        <f t="shared" ref="AD87" si="57">IF(AC87&gt;=11,11,AC87)</f>
        <v>6.3479999999999999</v>
      </c>
      <c r="AE87" s="729">
        <f>IF(U88&gt;=94,4,IF(U88&gt;=91,3.9,IF(U88&gt;=88,3.8,IF(U88&gt;=85,3.7,3.6))))</f>
        <v>3.8</v>
      </c>
      <c r="AF87" s="59">
        <v>0.3</v>
      </c>
      <c r="AG87" s="730">
        <v>17</v>
      </c>
      <c r="AH87" s="60">
        <f>V87+AD87+AG87+AE87+AF87</f>
        <v>35.447999999999993</v>
      </c>
      <c r="AI87" s="55">
        <f>IF(AH87&gt;=40,40,AH87)</f>
        <v>35.447999999999993</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117" t="s">
        <v>2506</v>
      </c>
      <c r="D89" s="73"/>
      <c r="E89" s="45" t="s">
        <v>2482</v>
      </c>
      <c r="F89" s="80"/>
      <c r="G89" s="632"/>
      <c r="H89" s="175" t="s">
        <v>2507</v>
      </c>
      <c r="I89" s="48">
        <v>0.6</v>
      </c>
      <c r="J89" s="49">
        <v>0.4</v>
      </c>
      <c r="K89" s="49"/>
      <c r="L89" s="49"/>
      <c r="M89" s="696"/>
      <c r="N89" s="233">
        <f>SUM(I89:M89)</f>
        <v>1</v>
      </c>
      <c r="O89" s="51"/>
      <c r="P89" s="52">
        <v>8</v>
      </c>
      <c r="Q89" s="53">
        <v>8</v>
      </c>
      <c r="R89" s="53"/>
      <c r="S89" s="53"/>
      <c r="T89" s="53"/>
      <c r="U89" s="54">
        <f>ROUND(((P89*I89)+(Q89*J89)+(R89*K89)+(S89*L89)+(T89*M89)),3)</f>
        <v>8</v>
      </c>
      <c r="V89" s="55">
        <f>IF(U89&gt;=8,8,U89)</f>
        <v>8</v>
      </c>
      <c r="W89" s="57">
        <v>180536694000</v>
      </c>
      <c r="X89" s="57"/>
      <c r="Y89" s="72">
        <v>80267427000</v>
      </c>
      <c r="Z89" s="57"/>
      <c r="AA89" s="57"/>
      <c r="AB89" s="476">
        <f>(((((W89*I89)+(X89*J89)+(Y89*K89)+(Z89*L89)+(AA89*M89))/$L$2)))</f>
        <v>2.1764294426845003</v>
      </c>
      <c r="AC89" s="536">
        <f t="shared" si="55"/>
        <v>23.940999999999999</v>
      </c>
      <c r="AD89" s="488">
        <f>IF(AC89&gt;=11,11,AC89)</f>
        <v>11</v>
      </c>
      <c r="AE89" s="729">
        <f>IF(U90&gt;=94,4,IF(U90&gt;=91,3.9,IF(U90&gt;=88,3.8,IF(U90&gt;=85,3.7,3.6))))</f>
        <v>3.8</v>
      </c>
      <c r="AF89" s="59">
        <v>0.3</v>
      </c>
      <c r="AG89" s="730">
        <v>17</v>
      </c>
      <c r="AH89" s="60">
        <f>V89+AD89+AG89+AE89+AF89</f>
        <v>40.099999999999994</v>
      </c>
      <c r="AI89" s="55">
        <f>IF(AH89&gt;=40,40,AH89)</f>
        <v>40</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sheetData>
  <mergeCells count="73">
    <mergeCell ref="C90:G90"/>
    <mergeCell ref="C34:G34"/>
    <mergeCell ref="E49:G49"/>
    <mergeCell ref="C56:G56"/>
    <mergeCell ref="C70:G70"/>
    <mergeCell ref="C72:G72"/>
    <mergeCell ref="C74:G74"/>
    <mergeCell ref="C64:G64"/>
    <mergeCell ref="C76:G76"/>
    <mergeCell ref="C80:G80"/>
    <mergeCell ref="C40:G40"/>
    <mergeCell ref="C88:G88"/>
    <mergeCell ref="C66:G66"/>
    <mergeCell ref="C42:G42"/>
    <mergeCell ref="C54:G54"/>
    <mergeCell ref="E51:G51"/>
    <mergeCell ref="C20:G20"/>
    <mergeCell ref="C10:G10"/>
    <mergeCell ref="C30:G30"/>
    <mergeCell ref="C32:G32"/>
    <mergeCell ref="C18:G18"/>
    <mergeCell ref="C6:G6"/>
    <mergeCell ref="C8:G8"/>
    <mergeCell ref="C16:G16"/>
    <mergeCell ref="C12:G12"/>
    <mergeCell ref="C14:G14"/>
    <mergeCell ref="C82:G82"/>
    <mergeCell ref="C58:G58"/>
    <mergeCell ref="C84:G84"/>
    <mergeCell ref="C86:G86"/>
    <mergeCell ref="C78:G78"/>
    <mergeCell ref="C62:G62"/>
    <mergeCell ref="C50:G50"/>
    <mergeCell ref="C36:G36"/>
    <mergeCell ref="C46:G46"/>
    <mergeCell ref="C68:G68"/>
    <mergeCell ref="C22:G22"/>
    <mergeCell ref="C24:G24"/>
    <mergeCell ref="C28:G28"/>
    <mergeCell ref="C38:G38"/>
    <mergeCell ref="C48:G48"/>
    <mergeCell ref="C60:G60"/>
    <mergeCell ref="C44:G44"/>
    <mergeCell ref="C26:G26"/>
    <mergeCell ref="C52:G52"/>
    <mergeCell ref="AO3:AO4"/>
    <mergeCell ref="P3:T3"/>
    <mergeCell ref="U3:AH3"/>
    <mergeCell ref="AJ3:AJ4"/>
    <mergeCell ref="AK3:AK4"/>
    <mergeCell ref="AL3:AL4"/>
    <mergeCell ref="AM3:AM4"/>
    <mergeCell ref="A3:A4"/>
    <mergeCell ref="B3:B4"/>
    <mergeCell ref="C3:H3"/>
    <mergeCell ref="I3:M3"/>
    <mergeCell ref="N3:N4"/>
    <mergeCell ref="O3:O4"/>
    <mergeCell ref="AE1:AG1"/>
    <mergeCell ref="A2:C2"/>
    <mergeCell ref="E2:F2"/>
    <mergeCell ref="H2:J2"/>
    <mergeCell ref="L2:M2"/>
    <mergeCell ref="P2:T2"/>
    <mergeCell ref="X2:Y2"/>
    <mergeCell ref="Z2:AA2"/>
    <mergeCell ref="AC2:AD2"/>
    <mergeCell ref="AE2:AG2"/>
    <mergeCell ref="E1:F1"/>
    <mergeCell ref="H1:J1"/>
    <mergeCell ref="L1:N1"/>
    <mergeCell ref="Z1:AA1"/>
    <mergeCell ref="AC1:AD1"/>
  </mergeCells>
  <phoneticPr fontId="3" type="noConversion"/>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O90"/>
  <sheetViews>
    <sheetView showZeros="0" view="pageBreakPreview" zoomScale="80" zoomScaleNormal="80" zoomScaleSheetLayoutView="80" workbookViewId="0">
      <selection activeCell="I13" sqref="I13"/>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2428</v>
      </c>
      <c r="E1" s="809">
        <v>26763507000</v>
      </c>
      <c r="F1" s="810"/>
      <c r="G1" s="4" t="s">
        <v>2429</v>
      </c>
      <c r="H1" s="811">
        <v>30461754000</v>
      </c>
      <c r="I1" s="812"/>
      <c r="J1" s="813"/>
      <c r="K1" s="5" t="s">
        <v>2430</v>
      </c>
      <c r="L1" s="811">
        <v>0</v>
      </c>
      <c r="M1" s="812"/>
      <c r="N1" s="814"/>
      <c r="O1" s="6" t="s">
        <v>2623</v>
      </c>
      <c r="P1" s="6"/>
      <c r="Q1" s="6"/>
      <c r="R1" s="6"/>
      <c r="S1" s="6"/>
      <c r="T1" s="6"/>
      <c r="U1" s="6"/>
      <c r="V1" s="6"/>
      <c r="W1" s="6"/>
      <c r="X1" s="6"/>
      <c r="Y1" s="6"/>
      <c r="Z1" s="815" t="s">
        <v>2431</v>
      </c>
      <c r="AA1" s="815"/>
      <c r="AB1" s="7"/>
      <c r="AC1" s="815" t="s">
        <v>2432</v>
      </c>
      <c r="AD1" s="815"/>
      <c r="AE1" s="806" t="s">
        <v>2433</v>
      </c>
      <c r="AF1" s="807"/>
      <c r="AG1" s="808"/>
      <c r="AH1" s="6"/>
      <c r="AI1" s="6"/>
      <c r="AJ1" s="6"/>
      <c r="AK1" s="6"/>
      <c r="AL1" s="6"/>
      <c r="AM1" s="2"/>
      <c r="AN1" s="2"/>
      <c r="AO1" s="8"/>
    </row>
    <row r="2" spans="1:41" ht="29.25" customHeight="1" thickBot="1" x14ac:dyDescent="0.2">
      <c r="A2" s="834" t="s">
        <v>2434</v>
      </c>
      <c r="B2" s="834"/>
      <c r="C2" s="835"/>
      <c r="D2" s="9" t="s">
        <v>2435</v>
      </c>
      <c r="E2" s="836">
        <v>27208775000</v>
      </c>
      <c r="F2" s="837"/>
      <c r="G2" s="10" t="s">
        <v>2436</v>
      </c>
      <c r="H2" s="836">
        <f>E2</f>
        <v>27208775000</v>
      </c>
      <c r="I2" s="838"/>
      <c r="J2" s="837"/>
      <c r="K2" s="11" t="s">
        <v>2437</v>
      </c>
      <c r="L2" s="839">
        <f>H2*3</f>
        <v>81626325000</v>
      </c>
      <c r="M2" s="840"/>
      <c r="N2" s="12" t="s">
        <v>2438</v>
      </c>
      <c r="O2" s="13" t="s">
        <v>2439</v>
      </c>
      <c r="P2" s="841">
        <v>46119.5625</v>
      </c>
      <c r="Q2" s="841"/>
      <c r="R2" s="841"/>
      <c r="S2" s="841"/>
      <c r="T2" s="841"/>
      <c r="U2" s="670" t="s">
        <v>2585</v>
      </c>
      <c r="V2" s="14"/>
      <c r="W2" s="15"/>
      <c r="X2" s="846" t="s">
        <v>11</v>
      </c>
      <c r="Y2" s="846"/>
      <c r="Z2" s="816">
        <v>7596913000</v>
      </c>
      <c r="AA2" s="817"/>
      <c r="AB2" s="668"/>
      <c r="AC2" s="818">
        <f>H1</f>
        <v>30461754000</v>
      </c>
      <c r="AD2" s="819"/>
      <c r="AE2" s="874">
        <f>TRUNC(Z2/AC2,4)</f>
        <v>0.24929999999999999</v>
      </c>
      <c r="AF2" s="875"/>
      <c r="AG2" s="876"/>
      <c r="AI2" s="16"/>
      <c r="AJ2" s="17"/>
      <c r="AK2" s="17"/>
      <c r="AL2" s="17" t="s">
        <v>2584</v>
      </c>
      <c r="AM2" s="18"/>
      <c r="AN2" s="19" t="s">
        <v>2441</v>
      </c>
    </row>
    <row r="3" spans="1:41" s="22" customFormat="1" ht="24.95" customHeight="1" thickBot="1" x14ac:dyDescent="0.2">
      <c r="A3" s="823" t="s">
        <v>2442</v>
      </c>
      <c r="B3" s="825" t="s">
        <v>2443</v>
      </c>
      <c r="C3" s="827" t="s">
        <v>2444</v>
      </c>
      <c r="D3" s="827"/>
      <c r="E3" s="827"/>
      <c r="F3" s="827"/>
      <c r="G3" s="827"/>
      <c r="H3" s="827"/>
      <c r="I3" s="828" t="s">
        <v>2445</v>
      </c>
      <c r="J3" s="829"/>
      <c r="K3" s="827"/>
      <c r="L3" s="829"/>
      <c r="M3" s="830"/>
      <c r="N3" s="827" t="s">
        <v>2446</v>
      </c>
      <c r="O3" s="832"/>
      <c r="P3" s="827" t="s">
        <v>2447</v>
      </c>
      <c r="Q3" s="827"/>
      <c r="R3" s="827"/>
      <c r="S3" s="827"/>
      <c r="T3" s="897"/>
      <c r="U3" s="898" t="s">
        <v>2448</v>
      </c>
      <c r="V3" s="829"/>
      <c r="W3" s="829"/>
      <c r="X3" s="829"/>
      <c r="Y3" s="829"/>
      <c r="Z3" s="829"/>
      <c r="AA3" s="829"/>
      <c r="AB3" s="829"/>
      <c r="AC3" s="829"/>
      <c r="AD3" s="829"/>
      <c r="AE3" s="829"/>
      <c r="AF3" s="829"/>
      <c r="AG3" s="829"/>
      <c r="AH3" s="899"/>
      <c r="AI3" s="28"/>
      <c r="AJ3" s="900" t="s">
        <v>2449</v>
      </c>
      <c r="AK3" s="832" t="s">
        <v>2450</v>
      </c>
      <c r="AL3" s="856" t="s">
        <v>2451</v>
      </c>
      <c r="AM3" s="858" t="s">
        <v>2452</v>
      </c>
      <c r="AN3" s="21" t="s">
        <v>2453</v>
      </c>
      <c r="AO3" s="847" t="s">
        <v>2454</v>
      </c>
    </row>
    <row r="4" spans="1:41" s="22" customFormat="1" ht="41.25" customHeight="1" thickBot="1" x14ac:dyDescent="0.2">
      <c r="A4" s="824"/>
      <c r="B4" s="826"/>
      <c r="C4" s="23" t="s">
        <v>2455</v>
      </c>
      <c r="D4" s="24" t="s">
        <v>2456</v>
      </c>
      <c r="E4" s="25" t="s">
        <v>2457</v>
      </c>
      <c r="F4" s="25" t="s">
        <v>2458</v>
      </c>
      <c r="G4" s="25" t="s">
        <v>2459</v>
      </c>
      <c r="H4" s="26" t="s">
        <v>2460</v>
      </c>
      <c r="I4" s="27" t="s">
        <v>2455</v>
      </c>
      <c r="J4" s="24" t="s">
        <v>2461</v>
      </c>
      <c r="K4" s="24" t="s">
        <v>2457</v>
      </c>
      <c r="L4" s="27" t="s">
        <v>31</v>
      </c>
      <c r="M4" s="28" t="s">
        <v>32</v>
      </c>
      <c r="N4" s="831"/>
      <c r="O4" s="833"/>
      <c r="P4" s="23" t="s">
        <v>2462</v>
      </c>
      <c r="Q4" s="24" t="s">
        <v>2461</v>
      </c>
      <c r="R4" s="24" t="s">
        <v>2457</v>
      </c>
      <c r="S4" s="27" t="s">
        <v>31</v>
      </c>
      <c r="T4" s="25" t="s">
        <v>32</v>
      </c>
      <c r="U4" s="716" t="s">
        <v>2463</v>
      </c>
      <c r="V4" s="717" t="s">
        <v>2464</v>
      </c>
      <c r="W4" s="34" t="s">
        <v>2455</v>
      </c>
      <c r="X4" s="35" t="s">
        <v>2461</v>
      </c>
      <c r="Y4" s="35" t="s">
        <v>2457</v>
      </c>
      <c r="Z4" s="36" t="s">
        <v>31</v>
      </c>
      <c r="AA4" s="35" t="s">
        <v>32</v>
      </c>
      <c r="AB4" s="39" t="s">
        <v>2465</v>
      </c>
      <c r="AC4" s="718" t="s">
        <v>2466</v>
      </c>
      <c r="AD4" s="717" t="s">
        <v>2467</v>
      </c>
      <c r="AE4" s="719" t="s">
        <v>2468</v>
      </c>
      <c r="AF4" s="720" t="s">
        <v>2469</v>
      </c>
      <c r="AG4" s="721" t="s">
        <v>2470</v>
      </c>
      <c r="AH4" s="722" t="s">
        <v>2471</v>
      </c>
      <c r="AI4" s="723" t="s">
        <v>2472</v>
      </c>
      <c r="AJ4" s="901"/>
      <c r="AK4" s="833"/>
      <c r="AL4" s="857"/>
      <c r="AM4" s="859"/>
      <c r="AN4" s="42"/>
      <c r="AO4" s="848"/>
    </row>
    <row r="5" spans="1:41" s="22" customFormat="1" ht="48.75" customHeight="1" x14ac:dyDescent="0.15">
      <c r="A5" s="43">
        <v>1</v>
      </c>
      <c r="B5" s="256" t="s">
        <v>916</v>
      </c>
      <c r="C5" s="117" t="s">
        <v>2478</v>
      </c>
      <c r="D5" s="71" t="s">
        <v>2586</v>
      </c>
      <c r="E5" s="117"/>
      <c r="F5" s="117"/>
      <c r="G5" s="596"/>
      <c r="H5" s="47" t="s">
        <v>2622</v>
      </c>
      <c r="I5" s="48">
        <v>0.6</v>
      </c>
      <c r="J5" s="49">
        <v>0.4</v>
      </c>
      <c r="K5" s="49"/>
      <c r="L5" s="49"/>
      <c r="M5" s="696"/>
      <c r="N5" s="233">
        <f>SUM(I5:M5)</f>
        <v>1</v>
      </c>
      <c r="O5" s="51"/>
      <c r="P5" s="52">
        <v>8</v>
      </c>
      <c r="Q5" s="53">
        <v>8</v>
      </c>
      <c r="R5" s="53"/>
      <c r="S5" s="53"/>
      <c r="T5" s="53"/>
      <c r="U5" s="54">
        <f>ROUND(((P5*I5)+(Q5*J5)+(R5*K5)+(S5*L5)+(T5*M5)),3)</f>
        <v>8</v>
      </c>
      <c r="V5" s="55">
        <f>IF(U5&gt;=8,8,U5)</f>
        <v>8</v>
      </c>
      <c r="W5" s="57">
        <v>328448752000</v>
      </c>
      <c r="X5" s="57">
        <v>36956264000</v>
      </c>
      <c r="Y5" s="57"/>
      <c r="Z5" s="57"/>
      <c r="AA5" s="57"/>
      <c r="AB5" s="476">
        <f>(((((W5*I5)+(X5*J5)+(Y5*K5)+(Z5*L5)+(AA5*M5))/$L$2)))</f>
        <v>2.5953852118173883</v>
      </c>
      <c r="AC5" s="536">
        <f t="shared" ref="AC5" si="0">ROUND(11*AB5,3)</f>
        <v>28.548999999999999</v>
      </c>
      <c r="AD5" s="488">
        <f t="shared" ref="AD5" si="1">IF(AC5&gt;=11,11,AC5)</f>
        <v>11</v>
      </c>
      <c r="AE5" s="729">
        <f>IF(U6&gt;=94,4,IF(U6&gt;=91,3.9,IF(U6&gt;=88,3.8,IF(U6&gt;=85,3.7,3.6))))</f>
        <v>3.9</v>
      </c>
      <c r="AF5" s="59">
        <v>0.3</v>
      </c>
      <c r="AG5" s="730">
        <v>17</v>
      </c>
      <c r="AH5" s="60">
        <f>V5+AD5+AG5+AE5+AF5</f>
        <v>40.199999999999996</v>
      </c>
      <c r="AI5" s="55">
        <f>IF(AH5&gt;=40,40,AH5)</f>
        <v>40</v>
      </c>
      <c r="AJ5" s="61"/>
      <c r="AK5" s="62"/>
      <c r="AL5" s="63"/>
      <c r="AM5" s="64">
        <f>100%+AL5</f>
        <v>1</v>
      </c>
      <c r="AN5" s="65">
        <f>ROUNDUP((($E$2*AM5-$AN$4)*AJ5+$AN$4),-3)</f>
        <v>0</v>
      </c>
      <c r="AO5" s="66"/>
    </row>
    <row r="6" spans="1:41" s="22" customFormat="1" ht="26.25" customHeight="1" x14ac:dyDescent="0.15">
      <c r="A6" s="177"/>
      <c r="B6" s="241"/>
      <c r="C6" s="843" t="s">
        <v>2556</v>
      </c>
      <c r="D6" s="844"/>
      <c r="E6" s="844"/>
      <c r="F6" s="844"/>
      <c r="G6" s="903"/>
      <c r="H6" s="47"/>
      <c r="I6" s="172"/>
      <c r="J6" s="217"/>
      <c r="K6" s="217"/>
      <c r="L6" s="217"/>
      <c r="M6" s="695"/>
      <c r="N6" s="233"/>
      <c r="O6" s="51"/>
      <c r="P6" s="674">
        <v>93.38</v>
      </c>
      <c r="Q6" s="54">
        <v>88</v>
      </c>
      <c r="R6" s="54"/>
      <c r="S6" s="54"/>
      <c r="T6" s="54"/>
      <c r="U6" s="496">
        <f>(I5*P6)+(J5*Q6)+(K5*R6)+(L5*S6)+(M5*T6)</f>
        <v>91.228000000000009</v>
      </c>
      <c r="V6" s="55"/>
      <c r="W6" s="57"/>
      <c r="X6" s="57"/>
      <c r="Y6" s="57"/>
      <c r="Z6" s="57"/>
      <c r="AA6" s="57"/>
      <c r="AB6" s="476"/>
      <c r="AC6" s="536"/>
      <c r="AD6" s="478"/>
      <c r="AE6" s="729"/>
      <c r="AF6" s="59"/>
      <c r="AG6" s="263"/>
      <c r="AH6" s="60"/>
      <c r="AI6" s="55"/>
      <c r="AJ6" s="61"/>
      <c r="AK6" s="62"/>
      <c r="AL6" s="63"/>
      <c r="AM6" s="64"/>
      <c r="AN6" s="65"/>
      <c r="AO6" s="66"/>
    </row>
    <row r="7" spans="1:41" s="22" customFormat="1" ht="48.75" customHeight="1" x14ac:dyDescent="0.15">
      <c r="A7" s="43">
        <v>2</v>
      </c>
      <c r="B7" s="256" t="s">
        <v>916</v>
      </c>
      <c r="C7" s="174" t="s">
        <v>1493</v>
      </c>
      <c r="D7" s="67" t="s">
        <v>2618</v>
      </c>
      <c r="E7" s="71" t="s">
        <v>2587</v>
      </c>
      <c r="F7" s="174" t="s">
        <v>1406</v>
      </c>
      <c r="G7" s="376"/>
      <c r="H7" s="47" t="s">
        <v>2615</v>
      </c>
      <c r="I7" s="48">
        <v>0.56000000000000005</v>
      </c>
      <c r="J7" s="49">
        <v>0.2</v>
      </c>
      <c r="K7" s="49">
        <v>0.11</v>
      </c>
      <c r="L7" s="49">
        <v>0.13</v>
      </c>
      <c r="M7" s="696"/>
      <c r="N7" s="233">
        <f>SUM(I7:M7)</f>
        <v>1</v>
      </c>
      <c r="O7" s="51"/>
      <c r="P7" s="52">
        <v>8</v>
      </c>
      <c r="Q7" s="53">
        <v>8</v>
      </c>
      <c r="R7" s="53">
        <v>8</v>
      </c>
      <c r="S7" s="53">
        <v>8</v>
      </c>
      <c r="T7" s="53"/>
      <c r="U7" s="54">
        <f>ROUND(((P7*I7)+(Q7*J7)+(R7*K7)+(S7*L7)+(T7*M7)),3)</f>
        <v>8</v>
      </c>
      <c r="V7" s="55">
        <f>IF(U7&gt;=8,8,U7)</f>
        <v>8</v>
      </c>
      <c r="W7" s="57">
        <v>59183685000</v>
      </c>
      <c r="X7" s="57">
        <v>9016644000</v>
      </c>
      <c r="Y7" s="57">
        <v>6325796000</v>
      </c>
      <c r="Z7" s="57">
        <v>618668065000</v>
      </c>
      <c r="AA7" s="57"/>
      <c r="AB7" s="476">
        <f>(((((W7*I7)+(X7*J7)+(Y7*K7)+(Z7*L7)+(AA7*M7))/$L$2)))</f>
        <v>1.4219539886182553</v>
      </c>
      <c r="AC7" s="536">
        <f>ROUND(11*AB7,3)</f>
        <v>15.641</v>
      </c>
      <c r="AD7" s="488">
        <f>IF(AC7&gt;=11,11,AC7)</f>
        <v>11</v>
      </c>
      <c r="AE7" s="729">
        <f>IF(U8&gt;=94,4,IF(U8&gt;=91,3.9,IF(U8&gt;=88,3.8,IF(U8&gt;=85,3.7,3.6))))</f>
        <v>3.9</v>
      </c>
      <c r="AF7" s="59">
        <v>0.1</v>
      </c>
      <c r="AG7" s="730">
        <v>17</v>
      </c>
      <c r="AH7" s="60">
        <f>V7+AD7+AG7+AE7+AF7</f>
        <v>40</v>
      </c>
      <c r="AI7" s="55">
        <f>IF(AH7&gt;=40,40,AH7)</f>
        <v>40</v>
      </c>
      <c r="AJ7" s="61"/>
      <c r="AK7" s="62"/>
      <c r="AL7" s="63"/>
      <c r="AM7" s="64">
        <f>100%+AL7</f>
        <v>1</v>
      </c>
      <c r="AN7" s="65">
        <f>ROUNDUP((($E$2*AM7-$AN$4)*AJ7+$AN$4),-3)</f>
        <v>0</v>
      </c>
      <c r="AO7" s="66"/>
    </row>
    <row r="8" spans="1:41" s="22" customFormat="1" ht="26.25" customHeight="1" x14ac:dyDescent="0.15">
      <c r="A8" s="177"/>
      <c r="B8" s="256"/>
      <c r="C8" s="843" t="s">
        <v>2556</v>
      </c>
      <c r="D8" s="844"/>
      <c r="E8" s="844"/>
      <c r="F8" s="844"/>
      <c r="G8" s="903"/>
      <c r="H8" s="47"/>
      <c r="I8" s="172"/>
      <c r="J8" s="217"/>
      <c r="K8" s="217"/>
      <c r="L8" s="217"/>
      <c r="M8" s="695"/>
      <c r="N8" s="233"/>
      <c r="O8" s="51"/>
      <c r="P8" s="674">
        <v>93.38</v>
      </c>
      <c r="Q8" s="54">
        <v>88</v>
      </c>
      <c r="R8" s="54">
        <v>88</v>
      </c>
      <c r="S8" s="54">
        <v>88</v>
      </c>
      <c r="T8" s="54"/>
      <c r="U8" s="496">
        <f>(I7*P8)+(J7*Q8)+(K7*R8)+(L7*S8)+(M7*T8)</f>
        <v>91.012799999999999</v>
      </c>
      <c r="V8" s="55"/>
      <c r="W8" s="57"/>
      <c r="X8" s="57"/>
      <c r="Y8" s="57"/>
      <c r="Z8" s="57"/>
      <c r="AA8" s="57"/>
      <c r="AB8" s="476"/>
      <c r="AC8" s="536"/>
      <c r="AD8" s="478"/>
      <c r="AE8" s="729"/>
      <c r="AF8" s="59"/>
      <c r="AG8" s="263"/>
      <c r="AH8" s="60"/>
      <c r="AI8" s="55"/>
      <c r="AJ8" s="61"/>
      <c r="AK8" s="62"/>
      <c r="AL8" s="63"/>
      <c r="AM8" s="64"/>
      <c r="AN8" s="65"/>
      <c r="AO8" s="66"/>
    </row>
    <row r="9" spans="1:41" s="22" customFormat="1" ht="51" customHeight="1" x14ac:dyDescent="0.15">
      <c r="A9" s="43">
        <v>3</v>
      </c>
      <c r="B9" s="256" t="s">
        <v>2617</v>
      </c>
      <c r="C9" s="80" t="s">
        <v>2056</v>
      </c>
      <c r="D9" s="71" t="s">
        <v>2609</v>
      </c>
      <c r="E9" s="749" t="s">
        <v>2591</v>
      </c>
      <c r="F9" s="80" t="s">
        <v>2589</v>
      </c>
      <c r="G9" s="376"/>
      <c r="H9" s="47"/>
      <c r="I9" s="48">
        <v>0.5</v>
      </c>
      <c r="J9" s="217">
        <v>0.25319999999999998</v>
      </c>
      <c r="K9" s="217">
        <v>0.14680000000000001</v>
      </c>
      <c r="L9" s="49">
        <v>0.1</v>
      </c>
      <c r="M9" s="696"/>
      <c r="N9" s="233">
        <f>SUM(I9:M9)</f>
        <v>1</v>
      </c>
      <c r="O9" s="51"/>
      <c r="P9" s="52">
        <v>8</v>
      </c>
      <c r="Q9" s="53">
        <v>8</v>
      </c>
      <c r="R9" s="53">
        <v>8</v>
      </c>
      <c r="S9" s="53">
        <v>8</v>
      </c>
      <c r="T9" s="53"/>
      <c r="U9" s="54">
        <f>ROUND(((P9*I9)+(Q9*J9)+(R9*K9)+(S9*L9)+(T9*M9)),3)</f>
        <v>8</v>
      </c>
      <c r="V9" s="55">
        <f>IF(U9&gt;=8,8,U9)</f>
        <v>8</v>
      </c>
      <c r="W9" s="57">
        <v>816103333000</v>
      </c>
      <c r="X9" s="57">
        <v>13879741000</v>
      </c>
      <c r="Y9" s="57">
        <v>8575064000</v>
      </c>
      <c r="Z9" s="57">
        <v>14977246000</v>
      </c>
      <c r="AA9" s="57"/>
      <c r="AB9" s="476">
        <f>(((((W9*I9)+(X9*J9)+(Y9*K9)+(Z9*L9)+(AA9*M9))/$L$2)))</f>
        <v>5.0758448443734299</v>
      </c>
      <c r="AC9" s="536">
        <f t="shared" ref="AC9" si="2">ROUND(11*AB9,3)</f>
        <v>55.834000000000003</v>
      </c>
      <c r="AD9" s="488">
        <f t="shared" ref="AD9" si="3">IF(AC9&gt;=11,11,AC9)</f>
        <v>11</v>
      </c>
      <c r="AE9" s="729">
        <f>IF(U10&gt;=94,4,IF(U10&gt;=91,3.9,IF(U10&gt;=88,3.8,IF(U10&gt;=85,3.7,3.6))))</f>
        <v>3.8</v>
      </c>
      <c r="AF9" s="59">
        <v>0.3</v>
      </c>
      <c r="AG9" s="730">
        <v>17</v>
      </c>
      <c r="AH9" s="60">
        <f>V9+AD9+AG9+AE9+AF9</f>
        <v>40.099999999999994</v>
      </c>
      <c r="AI9" s="55">
        <f>IF(AH9&gt;=40,40,AH9)</f>
        <v>40</v>
      </c>
      <c r="AJ9" s="61"/>
      <c r="AK9" s="62"/>
      <c r="AL9" s="63"/>
      <c r="AM9" s="64">
        <f>100%+AL9</f>
        <v>1</v>
      </c>
      <c r="AN9" s="65">
        <f>ROUNDUP((($E$2*AM9-$AN$4)*AJ9+$AN$4),-3)</f>
        <v>0</v>
      </c>
      <c r="AO9" s="66"/>
    </row>
    <row r="10" spans="1:41" s="22" customFormat="1" ht="26.25" customHeight="1" x14ac:dyDescent="0.15">
      <c r="A10" s="177"/>
      <c r="B10" s="241"/>
      <c r="C10" s="843" t="s">
        <v>2556</v>
      </c>
      <c r="D10" s="844"/>
      <c r="E10" s="844"/>
      <c r="F10" s="844"/>
      <c r="G10" s="903"/>
      <c r="H10" s="47"/>
      <c r="I10" s="172"/>
      <c r="J10" s="217"/>
      <c r="K10" s="217"/>
      <c r="L10" s="217"/>
      <c r="M10" s="695"/>
      <c r="N10" s="233"/>
      <c r="O10" s="51"/>
      <c r="P10" s="674">
        <v>89.67</v>
      </c>
      <c r="Q10" s="54">
        <v>88</v>
      </c>
      <c r="R10" s="54">
        <v>88</v>
      </c>
      <c r="S10" s="54">
        <v>88</v>
      </c>
      <c r="T10" s="54"/>
      <c r="U10" s="496">
        <f>(I9*P10)+(J9*Q10)+(K9*R10)+(L9*S10)+(M9*T10)</f>
        <v>88.835000000000008</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48.75" customHeight="1" x14ac:dyDescent="0.15">
      <c r="A11" s="43">
        <v>4</v>
      </c>
      <c r="B11" s="256" t="s">
        <v>2617</v>
      </c>
      <c r="C11" s="73" t="s">
        <v>1367</v>
      </c>
      <c r="D11" s="71" t="s">
        <v>2619</v>
      </c>
      <c r="E11" s="67" t="s">
        <v>2620</v>
      </c>
      <c r="F11" s="80" t="s">
        <v>184</v>
      </c>
      <c r="G11" s="747"/>
      <c r="H11" s="47"/>
      <c r="I11" s="48">
        <v>0.5</v>
      </c>
      <c r="J11" s="49">
        <v>0.2</v>
      </c>
      <c r="K11" s="49">
        <v>0.2</v>
      </c>
      <c r="L11" s="49">
        <v>0.1</v>
      </c>
      <c r="M11" s="696"/>
      <c r="N11" s="233">
        <f>SUM(I11:M11)</f>
        <v>0.99999999999999989</v>
      </c>
      <c r="O11" s="51"/>
      <c r="P11" s="52">
        <v>8</v>
      </c>
      <c r="Q11" s="53">
        <v>8</v>
      </c>
      <c r="R11" s="53">
        <v>8</v>
      </c>
      <c r="S11" s="53">
        <v>8</v>
      </c>
      <c r="T11" s="53"/>
      <c r="U11" s="54">
        <f>ROUND(((P11*I11)+(Q11*J11)+(R11*K11)+(S11*L11)+(T11*M11)),3)</f>
        <v>8</v>
      </c>
      <c r="V11" s="55">
        <f>IF(U11&gt;=8,8,U11)</f>
        <v>8</v>
      </c>
      <c r="W11" s="57">
        <v>227887155000</v>
      </c>
      <c r="X11" s="57">
        <v>9910161000</v>
      </c>
      <c r="Y11" s="57">
        <v>2649467000</v>
      </c>
      <c r="Z11" s="57">
        <v>40616090000</v>
      </c>
      <c r="AA11" s="57"/>
      <c r="AB11" s="476">
        <f>(((((W11*I11)+(X11*J11)+(Y11*K11)+(Z11*L11)+(AA11*M11))/$L$2)))</f>
        <v>1.4764490757117879</v>
      </c>
      <c r="AC11" s="536">
        <f t="shared" ref="AC11" si="4">ROUND(11*AB11,3)</f>
        <v>16.241</v>
      </c>
      <c r="AD11" s="488">
        <f t="shared" ref="AD11" si="5">IF(AC11&gt;=11,11,AC11)</f>
        <v>11</v>
      </c>
      <c r="AE11" s="729">
        <f>IF(U12&gt;=94,4,IF(U12&gt;=91,3.9,IF(U12&gt;=88,3.8,IF(U12&gt;=85,3.7,3.6))))</f>
        <v>3.8</v>
      </c>
      <c r="AF11" s="59">
        <v>0.3</v>
      </c>
      <c r="AG11" s="730">
        <v>17</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2556</v>
      </c>
      <c r="D12" s="844"/>
      <c r="E12" s="844"/>
      <c r="F12" s="844"/>
      <c r="G12" s="903"/>
      <c r="H12" s="47"/>
      <c r="I12" s="172"/>
      <c r="J12" s="217"/>
      <c r="K12" s="217"/>
      <c r="L12" s="217"/>
      <c r="M12" s="695"/>
      <c r="N12" s="233"/>
      <c r="O12" s="51"/>
      <c r="P12" s="234">
        <v>88</v>
      </c>
      <c r="Q12" s="54">
        <v>88</v>
      </c>
      <c r="R12" s="54">
        <v>88</v>
      </c>
      <c r="S12" s="54">
        <v>88</v>
      </c>
      <c r="T12" s="54"/>
      <c r="U12" s="496">
        <f>(I11*P12)+(J11*Q12)+(K11*R12)+(L11*S12)+(M11*T12)</f>
        <v>88</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56.25" customHeight="1" x14ac:dyDescent="0.15">
      <c r="A13" s="43">
        <v>5</v>
      </c>
      <c r="B13" s="256" t="s">
        <v>916</v>
      </c>
      <c r="C13" s="706" t="s">
        <v>2481</v>
      </c>
      <c r="D13" s="67" t="s">
        <v>2607</v>
      </c>
      <c r="E13" s="67" t="s">
        <v>2624</v>
      </c>
      <c r="F13" s="117"/>
      <c r="G13" s="376"/>
      <c r="H13" s="175" t="s">
        <v>1495</v>
      </c>
      <c r="I13" s="48">
        <v>0.65</v>
      </c>
      <c r="J13" s="49">
        <v>0.25</v>
      </c>
      <c r="K13" s="49">
        <v>0.1</v>
      </c>
      <c r="L13" s="49"/>
      <c r="M13" s="696"/>
      <c r="N13" s="233">
        <f>SUM(I13:M13)</f>
        <v>1</v>
      </c>
      <c r="O13" s="51"/>
      <c r="P13" s="52">
        <v>8</v>
      </c>
      <c r="Q13" s="53">
        <v>8</v>
      </c>
      <c r="R13" s="53">
        <v>8</v>
      </c>
      <c r="S13" s="53"/>
      <c r="T13" s="53"/>
      <c r="U13" s="54">
        <f>ROUND(((P13*I13)+(Q13*J13)+(R13*K13)+(S13*L13)+(T13*M13)),3)</f>
        <v>8</v>
      </c>
      <c r="V13" s="55">
        <f>IF(U13&gt;=8,8,U13)</f>
        <v>8</v>
      </c>
      <c r="W13" s="57">
        <v>130509297000</v>
      </c>
      <c r="X13" s="57">
        <v>10329365000</v>
      </c>
      <c r="Y13" s="72">
        <v>3487638000</v>
      </c>
      <c r="Z13" s="57"/>
      <c r="AA13" s="57"/>
      <c r="AB13" s="476">
        <f>(((((W13*I13)+(X13*J13)+(Y13*K13)+(Z13*L13)+(AA13*M13))/$L$2)))</f>
        <v>1.0751696600330838</v>
      </c>
      <c r="AC13" s="536">
        <f>ROUND(11*AB13,3)</f>
        <v>11.827</v>
      </c>
      <c r="AD13" s="488">
        <f>IF(AC13&gt;=11,11,AC13)</f>
        <v>11</v>
      </c>
      <c r="AE13" s="729">
        <f>IF(U14&gt;=94,4,IF(U14&gt;=91,3.9,IF(U14&gt;=88,3.8,IF(U14&gt;=85,3.7,3.6))))</f>
        <v>3.8</v>
      </c>
      <c r="AF13" s="59">
        <v>0.2</v>
      </c>
      <c r="AG13" s="730">
        <v>17</v>
      </c>
      <c r="AH13" s="60">
        <f>V13+AD13+AG13+AE13+AF13</f>
        <v>40</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2556</v>
      </c>
      <c r="D14" s="844"/>
      <c r="E14" s="844"/>
      <c r="F14" s="844"/>
      <c r="G14" s="903"/>
      <c r="H14" s="47"/>
      <c r="I14" s="172"/>
      <c r="J14" s="217"/>
      <c r="K14" s="217"/>
      <c r="L14" s="217"/>
      <c r="M14" s="695"/>
      <c r="N14" s="233"/>
      <c r="O14" s="51"/>
      <c r="P14" s="53">
        <v>88</v>
      </c>
      <c r="Q14" s="53">
        <v>88</v>
      </c>
      <c r="R14" s="53">
        <v>88</v>
      </c>
      <c r="S14" s="53"/>
      <c r="T14" s="54"/>
      <c r="U14" s="496">
        <f>(I13*P14)+(J13*Q14)+(K13*R14)+(L13*S14)+(M13*T14)</f>
        <v>88</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48.75" customHeight="1" x14ac:dyDescent="0.15">
      <c r="A15" s="43">
        <v>6</v>
      </c>
      <c r="B15" s="256" t="s">
        <v>916</v>
      </c>
      <c r="C15" s="174" t="s">
        <v>1051</v>
      </c>
      <c r="D15" s="67" t="s">
        <v>2695</v>
      </c>
      <c r="E15" s="45" t="s">
        <v>2621</v>
      </c>
      <c r="F15" s="45"/>
      <c r="G15" s="376"/>
      <c r="H15" s="175" t="s">
        <v>1495</v>
      </c>
      <c r="I15" s="48">
        <v>0.5</v>
      </c>
      <c r="J15" s="49">
        <v>0.4</v>
      </c>
      <c r="K15" s="49">
        <v>0.1</v>
      </c>
      <c r="L15" s="49"/>
      <c r="M15" s="696"/>
      <c r="N15" s="233">
        <f>SUM(I15:M15)</f>
        <v>1</v>
      </c>
      <c r="O15" s="51"/>
      <c r="P15" s="52">
        <v>8</v>
      </c>
      <c r="Q15" s="53">
        <v>8</v>
      </c>
      <c r="R15" s="53">
        <v>8</v>
      </c>
      <c r="S15" s="53"/>
      <c r="T15" s="53"/>
      <c r="U15" s="54">
        <f>ROUND(((P15*I15)+(Q15*J15)+(R15*K15)+(S15*L15)+(T15*M15)),3)</f>
        <v>8</v>
      </c>
      <c r="V15" s="55">
        <f>IF(U15&gt;=8,8,U15)</f>
        <v>8</v>
      </c>
      <c r="W15" s="57">
        <v>172249167000</v>
      </c>
      <c r="X15" s="57">
        <v>25697512000</v>
      </c>
      <c r="Y15" s="57">
        <v>6684657000</v>
      </c>
      <c r="Z15" s="57"/>
      <c r="AA15" s="57"/>
      <c r="AB15" s="476">
        <f>(((((W15*I15)+(X15*J15)+(Y15*K15)+(Z15*L15)+(AA15*M15))/$L$2)))</f>
        <v>1.189224848723742</v>
      </c>
      <c r="AC15" s="536">
        <f t="shared" ref="AC15" si="6">ROUND(11*AB15,3)</f>
        <v>13.081</v>
      </c>
      <c r="AD15" s="488">
        <f t="shared" ref="AD15" si="7">IF(AC15&gt;=11,11,AC15)</f>
        <v>11</v>
      </c>
      <c r="AE15" s="729">
        <f>IF(U16&gt;=94,4,IF(U16&gt;=91,3.9,IF(U16&gt;=88,3.8,IF(U16&gt;=85,3.7,3.6))))</f>
        <v>3.8</v>
      </c>
      <c r="AF15" s="59">
        <v>0.3</v>
      </c>
      <c r="AG15" s="730">
        <v>17</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2556</v>
      </c>
      <c r="D16" s="844"/>
      <c r="E16" s="844"/>
      <c r="F16" s="844"/>
      <c r="G16" s="903"/>
      <c r="H16" s="47"/>
      <c r="I16" s="172"/>
      <c r="J16" s="217"/>
      <c r="K16" s="217"/>
      <c r="L16" s="217"/>
      <c r="M16" s="695"/>
      <c r="N16" s="233"/>
      <c r="O16" s="51"/>
      <c r="P16" s="234">
        <v>88</v>
      </c>
      <c r="Q16" s="54">
        <v>88</v>
      </c>
      <c r="R16" s="54">
        <v>88</v>
      </c>
      <c r="S16" s="54"/>
      <c r="T16" s="54"/>
      <c r="U16" s="496">
        <f>(I15*P16)+(J15*Q16)+(K15*R16)+(L15*S16)+(M15*T16)</f>
        <v>88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48.75" customHeight="1" x14ac:dyDescent="0.15">
      <c r="A17" s="43">
        <v>7</v>
      </c>
      <c r="B17" s="671" t="s">
        <v>2725</v>
      </c>
      <c r="C17" s="80" t="s">
        <v>1352</v>
      </c>
      <c r="D17" s="67" t="s">
        <v>2722</v>
      </c>
      <c r="E17" s="71" t="s">
        <v>2723</v>
      </c>
      <c r="F17" s="45" t="s">
        <v>2724</v>
      </c>
      <c r="G17" s="596"/>
      <c r="H17" s="175"/>
      <c r="I17" s="48">
        <v>0.5</v>
      </c>
      <c r="J17" s="49">
        <v>0.3</v>
      </c>
      <c r="K17" s="49">
        <v>0.1</v>
      </c>
      <c r="L17" s="49">
        <v>0.1</v>
      </c>
      <c r="M17" s="696"/>
      <c r="N17" s="233">
        <f>SUM(I17:M17)</f>
        <v>1</v>
      </c>
      <c r="O17" s="51"/>
      <c r="P17" s="52">
        <v>8</v>
      </c>
      <c r="Q17" s="53">
        <v>8</v>
      </c>
      <c r="R17" s="53">
        <v>8</v>
      </c>
      <c r="S17" s="53">
        <v>8</v>
      </c>
      <c r="T17" s="53"/>
      <c r="U17" s="54">
        <f>ROUND(((P17*I17)+(Q17*J17)+(R17*K17)+(S17*L17)+(T17*M17)),3)</f>
        <v>8</v>
      </c>
      <c r="V17" s="55">
        <f>IF(U17&gt;=8,8,U17)</f>
        <v>8</v>
      </c>
      <c r="W17" s="57">
        <v>233566701000</v>
      </c>
      <c r="X17" s="57">
        <v>11440210000</v>
      </c>
      <c r="Y17" s="57">
        <v>4753940000</v>
      </c>
      <c r="Z17" s="57">
        <v>17012546000</v>
      </c>
      <c r="AA17" s="57"/>
      <c r="AB17" s="476">
        <f>(((((W17*I17)+(X17*J17)+(Y17*K17)+(Z17*L17)+(AA17*M17))/$L$2)))</f>
        <v>1.4994189938111264</v>
      </c>
      <c r="AC17" s="536">
        <f t="shared" ref="AC17" si="8">ROUND(11*AB17,3)</f>
        <v>16.494</v>
      </c>
      <c r="AD17" s="488">
        <f t="shared" ref="AD17" si="9">IF(AC17&gt;=11,11,AC17)</f>
        <v>11</v>
      </c>
      <c r="AE17" s="729">
        <f>IF(U18&gt;=94,4,IF(U18&gt;=91,3.9,IF(U18&gt;=88,3.8,IF(U18&gt;=85,3.7,3.6))))</f>
        <v>3.8</v>
      </c>
      <c r="AF17" s="59">
        <v>0.3</v>
      </c>
      <c r="AG17" s="730">
        <v>17</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2556</v>
      </c>
      <c r="D18" s="844"/>
      <c r="E18" s="844"/>
      <c r="F18" s="844"/>
      <c r="G18" s="903"/>
      <c r="H18" s="47"/>
      <c r="I18" s="172"/>
      <c r="J18" s="217"/>
      <c r="K18" s="217"/>
      <c r="L18" s="217"/>
      <c r="M18" s="695"/>
      <c r="N18" s="233"/>
      <c r="O18" s="51"/>
      <c r="P18" s="53">
        <v>88</v>
      </c>
      <c r="Q18" s="53">
        <v>88</v>
      </c>
      <c r="R18" s="234">
        <v>88</v>
      </c>
      <c r="S18" s="234">
        <v>88</v>
      </c>
      <c r="T18" s="54"/>
      <c r="U18" s="496">
        <f>(I17*P18)+(J17*Q18)+(K17*R18)+(L17*S18)+(M17*T18)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54" customHeight="1" x14ac:dyDescent="0.15">
      <c r="A19" s="43"/>
      <c r="B19" s="256"/>
      <c r="C19" s="117" t="s">
        <v>1368</v>
      </c>
      <c r="D19" s="117"/>
      <c r="E19" s="174"/>
      <c r="F19" s="45" t="s">
        <v>2475</v>
      </c>
      <c r="G19" s="632"/>
      <c r="H19" s="47"/>
      <c r="I19" s="48">
        <v>0.6</v>
      </c>
      <c r="J19" s="49">
        <v>0.4</v>
      </c>
      <c r="K19" s="49"/>
      <c r="L19" s="49"/>
      <c r="M19" s="696"/>
      <c r="N19" s="233">
        <f>SUM(I19:M19)</f>
        <v>1</v>
      </c>
      <c r="O19" s="51"/>
      <c r="P19" s="52">
        <v>8</v>
      </c>
      <c r="Q19" s="53">
        <v>8</v>
      </c>
      <c r="R19" s="53">
        <v>8</v>
      </c>
      <c r="S19" s="53">
        <v>8</v>
      </c>
      <c r="T19" s="53"/>
      <c r="U19" s="54">
        <f>ROUND(((P19*I19)+(Q19*J19)+(R19*K19)+(S19*L19)+(T19*M19)),3)</f>
        <v>8</v>
      </c>
      <c r="V19" s="55">
        <f>IF(U19&gt;=8,8,U19)</f>
        <v>8</v>
      </c>
      <c r="W19" s="57">
        <v>139068887000</v>
      </c>
      <c r="X19" s="57"/>
      <c r="Y19" s="57"/>
      <c r="Z19" s="72">
        <v>57539030000</v>
      </c>
      <c r="AA19" s="57"/>
      <c r="AB19" s="476">
        <f>(((((W19*I19)+(X19*J19)+(Y19*K19)+(Z19*L19)+(AA19*M19))/$L$2)))</f>
        <v>1.0222355618729619</v>
      </c>
      <c r="AC19" s="536">
        <f>ROUND(11*AB19,3)</f>
        <v>11.244999999999999</v>
      </c>
      <c r="AD19" s="488">
        <f t="shared" ref="AD19" si="10">IF(AC19&gt;=11,11,AC19)</f>
        <v>11</v>
      </c>
      <c r="AE19" s="729">
        <f>IF(U20&gt;=94,4,IF(U20&gt;=91,3.9,IF(U20&gt;=88,3.8,IF(U20&gt;=85,3.7,3.6))))</f>
        <v>3.8</v>
      </c>
      <c r="AF19" s="59">
        <v>0.3</v>
      </c>
      <c r="AG19" s="730">
        <v>17</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41"/>
      <c r="C20" s="843" t="s">
        <v>2556</v>
      </c>
      <c r="D20" s="844"/>
      <c r="E20" s="844"/>
      <c r="F20" s="844"/>
      <c r="G20" s="903"/>
      <c r="H20" s="47"/>
      <c r="I20" s="172"/>
      <c r="J20" s="217"/>
      <c r="K20" s="217"/>
      <c r="L20" s="217"/>
      <c r="M20" s="695"/>
      <c r="N20" s="233"/>
      <c r="O20" s="51"/>
      <c r="P20" s="234">
        <v>88</v>
      </c>
      <c r="Q20" s="234">
        <v>88</v>
      </c>
      <c r="R20" s="234">
        <v>88</v>
      </c>
      <c r="S20" s="234">
        <v>88</v>
      </c>
      <c r="T20" s="54"/>
      <c r="U20" s="496">
        <f>(I19*P20)+(J19*Q20)+(K19*R20)+(L19*S20)+(M19*T20)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51.75" customHeight="1" x14ac:dyDescent="0.15">
      <c r="A21" s="43"/>
      <c r="B21" s="256"/>
      <c r="C21" s="706"/>
      <c r="D21" s="117" t="s">
        <v>2223</v>
      </c>
      <c r="E21" s="174" t="s">
        <v>363</v>
      </c>
      <c r="F21" s="45" t="s">
        <v>2590</v>
      </c>
      <c r="G21" s="596"/>
      <c r="H21" s="47"/>
      <c r="I21" s="48">
        <v>0.5</v>
      </c>
      <c r="J21" s="49">
        <v>0.4</v>
      </c>
      <c r="K21" s="49">
        <v>0.1</v>
      </c>
      <c r="L21" s="49"/>
      <c r="M21" s="696"/>
      <c r="N21" s="233">
        <f>SUM(I21:M21)</f>
        <v>1</v>
      </c>
      <c r="O21" s="51"/>
      <c r="P21" s="52">
        <v>8</v>
      </c>
      <c r="Q21" s="52">
        <v>8</v>
      </c>
      <c r="R21" s="53">
        <v>8</v>
      </c>
      <c r="S21" s="53">
        <v>8</v>
      </c>
      <c r="T21" s="53"/>
      <c r="U21" s="54">
        <f>ROUND(((P21*I21)+(Q21*J21)+(R21*K21)+(S21*L21)+(T21*M21)),3)</f>
        <v>8</v>
      </c>
      <c r="V21" s="55">
        <f>IF(U21&gt;=8,8,U21)</f>
        <v>8</v>
      </c>
      <c r="W21" s="57"/>
      <c r="X21" s="57">
        <v>39361754000</v>
      </c>
      <c r="Y21" s="57">
        <v>34748832000</v>
      </c>
      <c r="Z21" s="57">
        <v>39588420000</v>
      </c>
      <c r="AA21" s="57"/>
      <c r="AB21" s="476">
        <f>(((((W21*I21)+(X21*J21)+(Y21*K21)+(Z21*L21)+(AA21*M21))/$L$2)))</f>
        <v>0.23545816622272286</v>
      </c>
      <c r="AC21" s="536">
        <f>ROUND(11*AB21,3)</f>
        <v>2.59</v>
      </c>
      <c r="AD21" s="488">
        <f t="shared" ref="AD21" si="11">IF(AC21&gt;=11,11,AC21)</f>
        <v>2.59</v>
      </c>
      <c r="AE21" s="729">
        <f>IF(U22&gt;=94,4,IF(U22&gt;=91,3.9,IF(U22&gt;=88,3.8,IF(U22&gt;=85,3.7,3.6))))</f>
        <v>3.8</v>
      </c>
      <c r="AF21" s="59">
        <v>0.3</v>
      </c>
      <c r="AG21" s="730">
        <v>17</v>
      </c>
      <c r="AH21" s="60">
        <f>V21+AD21+AG21+AE21+AF21</f>
        <v>31.69</v>
      </c>
      <c r="AI21" s="55">
        <f>IF(AH21&gt;=40,40,AH21)</f>
        <v>31.69</v>
      </c>
      <c r="AJ21" s="61"/>
      <c r="AK21" s="62"/>
      <c r="AL21" s="63"/>
      <c r="AM21" s="64"/>
      <c r="AN21" s="65"/>
      <c r="AO21" s="66"/>
    </row>
    <row r="22" spans="1:41" s="22" customFormat="1" ht="26.25" customHeight="1" x14ac:dyDescent="0.15">
      <c r="A22" s="177"/>
      <c r="B22" s="241"/>
      <c r="C22" s="843" t="s">
        <v>2556</v>
      </c>
      <c r="D22" s="844"/>
      <c r="E22" s="844"/>
      <c r="F22" s="844"/>
      <c r="G22" s="903"/>
      <c r="H22" s="47"/>
      <c r="I22" s="172"/>
      <c r="J22" s="217"/>
      <c r="K22" s="217"/>
      <c r="L22" s="217"/>
      <c r="M22" s="695"/>
      <c r="N22" s="233"/>
      <c r="O22" s="51"/>
      <c r="P22" s="54">
        <v>88</v>
      </c>
      <c r="Q22" s="676">
        <v>90.73</v>
      </c>
      <c r="R22" s="54">
        <v>88</v>
      </c>
      <c r="S22" s="54">
        <v>88</v>
      </c>
      <c r="T22" s="54"/>
      <c r="U22" s="496">
        <f>(I21*P22)+(J21*Q22)+(K21*R22)+(L21*S22)+(M21*T22)</f>
        <v>89.091999999999999</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c r="B23" s="256"/>
      <c r="C23" s="80"/>
      <c r="D23" s="45"/>
      <c r="E23" s="80"/>
      <c r="F23" s="550"/>
      <c r="G23" s="376"/>
      <c r="H23" s="175"/>
      <c r="I23" s="48">
        <v>0.5</v>
      </c>
      <c r="J23" s="49">
        <v>0.4</v>
      </c>
      <c r="K23" s="49">
        <v>0.1</v>
      </c>
      <c r="L23" s="49"/>
      <c r="M23" s="696"/>
      <c r="N23" s="233">
        <f>SUM(I23:M23)</f>
        <v>1</v>
      </c>
      <c r="O23" s="51"/>
      <c r="P23" s="52">
        <v>8</v>
      </c>
      <c r="Q23" s="53">
        <v>8</v>
      </c>
      <c r="R23" s="53">
        <v>8</v>
      </c>
      <c r="S23" s="53"/>
      <c r="T23" s="53"/>
      <c r="U23" s="54">
        <f>ROUND(((P23*I23)+(Q23*J23)+(R23*K23)+(S23*L23)+(T23*M23)),3)</f>
        <v>8</v>
      </c>
      <c r="V23" s="55">
        <f>IF(U23&gt;=8,8,U23)</f>
        <v>8</v>
      </c>
      <c r="W23" s="57"/>
      <c r="X23" s="57"/>
      <c r="Y23" s="57"/>
      <c r="Z23" s="57"/>
      <c r="AA23" s="57"/>
      <c r="AB23" s="476">
        <f>(((((W23*I23)+(X23*J23)+(Y23*K23)+(Z23*L23)+(AA23*M23))/$L$2)))</f>
        <v>0</v>
      </c>
      <c r="AC23" s="536">
        <f t="shared" ref="AC23" si="12">ROUND(11*AB23,3)</f>
        <v>0</v>
      </c>
      <c r="AD23" s="488">
        <f t="shared" ref="AD23" si="13">IF(AC23&gt;=11,11,AC23)</f>
        <v>0</v>
      </c>
      <c r="AE23" s="729">
        <f>IF(U24&gt;=94,4,IF(U24&gt;=91,3.9,IF(U24&gt;=88,3.8,IF(U24&gt;=85,3.7,3.6))))</f>
        <v>3.8</v>
      </c>
      <c r="AF23" s="59">
        <v>0.3</v>
      </c>
      <c r="AG23" s="730">
        <v>17</v>
      </c>
      <c r="AH23" s="60">
        <f>V23+AD23+AG23+AE23+AF23</f>
        <v>29.1</v>
      </c>
      <c r="AI23" s="55">
        <f>IF(AH23&gt;=40,40,AH23)</f>
        <v>29.1</v>
      </c>
      <c r="AJ23" s="61"/>
      <c r="AK23" s="62"/>
      <c r="AL23" s="63"/>
      <c r="AM23" s="64"/>
      <c r="AN23" s="65"/>
      <c r="AO23" s="66"/>
    </row>
    <row r="24" spans="1:41" s="22" customFormat="1" ht="26.25" customHeight="1" x14ac:dyDescent="0.15">
      <c r="A24" s="177"/>
      <c r="B24" s="241"/>
      <c r="C24" s="843" t="s">
        <v>2556</v>
      </c>
      <c r="D24" s="844"/>
      <c r="E24" s="844"/>
      <c r="F24" s="844"/>
      <c r="G24" s="903"/>
      <c r="H24" s="47"/>
      <c r="I24" s="172"/>
      <c r="J24" s="217"/>
      <c r="K24" s="217"/>
      <c r="L24" s="217"/>
      <c r="M24" s="695"/>
      <c r="N24" s="233"/>
      <c r="O24" s="51"/>
      <c r="P24" s="234">
        <v>88</v>
      </c>
      <c r="Q24" s="54">
        <v>88</v>
      </c>
      <c r="R24" s="53">
        <v>88</v>
      </c>
      <c r="S24" s="54"/>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48.75" customHeight="1" x14ac:dyDescent="0.15">
      <c r="A25" s="43"/>
      <c r="B25" s="256"/>
      <c r="C25" s="174"/>
      <c r="D25" s="104"/>
      <c r="E25" s="104"/>
      <c r="F25" s="104"/>
      <c r="G25" s="596"/>
      <c r="H25" s="47"/>
      <c r="I25" s="48">
        <v>0.5</v>
      </c>
      <c r="J25" s="49">
        <v>0.4</v>
      </c>
      <c r="K25" s="49">
        <v>0.1</v>
      </c>
      <c r="L25" s="49"/>
      <c r="M25" s="696"/>
      <c r="N25" s="233">
        <f>SUM(I25:M25)</f>
        <v>1</v>
      </c>
      <c r="O25" s="51"/>
      <c r="P25" s="52">
        <v>8</v>
      </c>
      <c r="Q25" s="53">
        <v>8</v>
      </c>
      <c r="R25" s="53">
        <v>8</v>
      </c>
      <c r="S25" s="53"/>
      <c r="T25" s="53"/>
      <c r="U25" s="54">
        <f>ROUND(((P25*I25)+(Q25*J25)+(R25*K25)+(S25*L25)+(T25*M25)),3)</f>
        <v>8</v>
      </c>
      <c r="V25" s="55">
        <f>IF(U25&gt;=8,8,U25)</f>
        <v>8</v>
      </c>
      <c r="W25" s="57"/>
      <c r="X25" s="57"/>
      <c r="Y25" s="57"/>
      <c r="Z25" s="57"/>
      <c r="AA25" s="57"/>
      <c r="AB25" s="476">
        <f>(((((W25*I25)+(X25*J25)+(Y25*K25)+(Z25*L25)+(AA25*M25))/$L$2)))</f>
        <v>0</v>
      </c>
      <c r="AC25" s="536">
        <f>ROUND(11*AB25,3)</f>
        <v>0</v>
      </c>
      <c r="AD25" s="488">
        <f>IF(AC25&gt;=11,11,AC25)</f>
        <v>0</v>
      </c>
      <c r="AE25" s="729">
        <f>IF(U26&gt;=94,4,IF(U26&gt;=91,3.9,IF(U26&gt;=88,3.8,IF(U26&gt;=85,3.7,3.6))))</f>
        <v>3.8</v>
      </c>
      <c r="AF25" s="59">
        <v>0.3</v>
      </c>
      <c r="AG25" s="730">
        <v>17</v>
      </c>
      <c r="AH25" s="60">
        <f>V25+AD25+AG25+AE25+AF25</f>
        <v>29.1</v>
      </c>
      <c r="AI25" s="55">
        <f>IF(AH25&gt;=40,40,AH25)</f>
        <v>29.1</v>
      </c>
      <c r="AJ25" s="61"/>
      <c r="AK25" s="62"/>
      <c r="AL25" s="63"/>
      <c r="AM25" s="64"/>
      <c r="AN25" s="65"/>
      <c r="AO25" s="66"/>
    </row>
    <row r="26" spans="1:41" s="22" customFormat="1" ht="26.25" customHeight="1" x14ac:dyDescent="0.15">
      <c r="A26" s="177"/>
      <c r="B26" s="241"/>
      <c r="C26" s="843" t="s">
        <v>2556</v>
      </c>
      <c r="D26" s="844"/>
      <c r="E26" s="844"/>
      <c r="F26" s="844"/>
      <c r="G26" s="903"/>
      <c r="H26" s="47"/>
      <c r="I26" s="172"/>
      <c r="J26" s="217"/>
      <c r="K26" s="217"/>
      <c r="L26" s="217"/>
      <c r="M26" s="695"/>
      <c r="N26" s="233"/>
      <c r="O26" s="51"/>
      <c r="P26" s="53">
        <v>88</v>
      </c>
      <c r="Q26" s="53">
        <v>88</v>
      </c>
      <c r="R26" s="53">
        <v>88</v>
      </c>
      <c r="S26" s="53"/>
      <c r="T26" s="54"/>
      <c r="U26" s="496">
        <f>(I25*P26)+(J25*Q26)+(K25*R26)+(L25*S26)+(M25*T26)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75" customHeight="1" x14ac:dyDescent="0.15">
      <c r="A27" s="43"/>
      <c r="B27" s="256"/>
      <c r="C27" s="45" t="s">
        <v>1475</v>
      </c>
      <c r="D27" s="45"/>
      <c r="E27" s="45"/>
      <c r="F27" s="117"/>
      <c r="G27" s="335"/>
      <c r="H27" s="47" t="s">
        <v>2592</v>
      </c>
      <c r="I27" s="48">
        <v>0.5</v>
      </c>
      <c r="J27" s="49">
        <v>0.5</v>
      </c>
      <c r="K27" s="49"/>
      <c r="L27" s="49"/>
      <c r="M27" s="696"/>
      <c r="N27" s="233">
        <f>SUM(I27:M27)</f>
        <v>1</v>
      </c>
      <c r="O27" s="51"/>
      <c r="P27" s="52">
        <v>8</v>
      </c>
      <c r="Q27" s="53">
        <v>8</v>
      </c>
      <c r="R27" s="53"/>
      <c r="S27" s="53"/>
      <c r="T27" s="53"/>
      <c r="U27" s="54">
        <f>ROUND(((P27*I27)+(Q27*J27)+(R27*K27)+(S27*L27)+(T27*M27)),3)</f>
        <v>8</v>
      </c>
      <c r="V27" s="55">
        <f>IF(U27&gt;=8,8,U27)</f>
        <v>8</v>
      </c>
      <c r="W27" s="57">
        <v>122548884000</v>
      </c>
      <c r="X27" s="57"/>
      <c r="Y27" s="72"/>
      <c r="Z27" s="57"/>
      <c r="AA27" s="57"/>
      <c r="AB27" s="476">
        <f>(((((W27*I27)+(X27*J27)+(Y27*K27)+(Z27*L27)+(AA27*M27))/$L$2)))</f>
        <v>0.75067010550824131</v>
      </c>
      <c r="AC27" s="536">
        <f t="shared" ref="AC27" si="14">ROUND(11*AB27,3)</f>
        <v>8.2569999999999997</v>
      </c>
      <c r="AD27" s="488">
        <f t="shared" ref="AD27" si="15">IF(AC27&gt;=11,11,AC27)</f>
        <v>8.2569999999999997</v>
      </c>
      <c r="AE27" s="729">
        <f>IF(U28&gt;=94,4,IF(U28&gt;=91,3.9,IF(U28&gt;=88,3.8,IF(U28&gt;=85,3.7,3.6))))</f>
        <v>3.9</v>
      </c>
      <c r="AF27" s="59">
        <v>0.3</v>
      </c>
      <c r="AG27" s="730">
        <v>17</v>
      </c>
      <c r="AH27" s="60">
        <f>V27+AD27+AG27+AE27+AF27</f>
        <v>37.456999999999994</v>
      </c>
      <c r="AI27" s="55">
        <f>IF(AH27&gt;=40,40,AH27)</f>
        <v>37.456999999999994</v>
      </c>
      <c r="AJ27" s="61"/>
      <c r="AK27" s="62"/>
      <c r="AL27" s="63"/>
      <c r="AM27" s="64">
        <f>100%+AL27</f>
        <v>1</v>
      </c>
      <c r="AN27" s="65">
        <f>ROUNDUP((($E$2*AM27-$AN$4)*AJ27+$AN$4),-3)</f>
        <v>0</v>
      </c>
      <c r="AO27" s="66"/>
    </row>
    <row r="28" spans="1:41" s="22" customFormat="1" ht="26.25" customHeight="1" x14ac:dyDescent="0.15">
      <c r="A28" s="177"/>
      <c r="B28" s="241"/>
      <c r="C28" s="843" t="s">
        <v>2556</v>
      </c>
      <c r="D28" s="844"/>
      <c r="E28" s="844"/>
      <c r="F28" s="844"/>
      <c r="G28" s="903"/>
      <c r="H28" s="210"/>
      <c r="I28" s="172"/>
      <c r="J28" s="217"/>
      <c r="K28" s="217"/>
      <c r="L28" s="217"/>
      <c r="M28" s="752"/>
      <c r="N28" s="233"/>
      <c r="O28" s="51"/>
      <c r="P28" s="676">
        <v>94.48</v>
      </c>
      <c r="Q28" s="54">
        <v>88</v>
      </c>
      <c r="R28" s="54"/>
      <c r="S28" s="54"/>
      <c r="T28" s="54"/>
      <c r="U28" s="496">
        <f>(I27*P28)+(J27*Q28)+(K27*R28)+(L27*S28)+(M27*T28)</f>
        <v>91.240000000000009</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c r="B29" s="256"/>
      <c r="C29" s="117"/>
      <c r="D29" s="117"/>
      <c r="E29" s="67" t="s">
        <v>2588</v>
      </c>
      <c r="F29" s="80"/>
      <c r="G29" s="596"/>
      <c r="H29" s="47"/>
      <c r="I29" s="48">
        <v>0.51</v>
      </c>
      <c r="J29" s="49">
        <v>0.49</v>
      </c>
      <c r="K29" s="49"/>
      <c r="L29" s="217"/>
      <c r="M29" s="696"/>
      <c r="N29" s="233">
        <f>SUM(I29:M29)</f>
        <v>1</v>
      </c>
      <c r="O29" s="51"/>
      <c r="P29" s="52">
        <v>8</v>
      </c>
      <c r="Q29" s="53">
        <v>8</v>
      </c>
      <c r="R29" s="53"/>
      <c r="S29" s="53"/>
      <c r="T29" s="53"/>
      <c r="U29" s="54">
        <f>ROUND(((P29*I29)+(Q29*J29)+(R29*K29)+(S29*L29)+(T29*M29)),3)</f>
        <v>8</v>
      </c>
      <c r="V29" s="55">
        <f>IF(U29&gt;=8,8,U29)</f>
        <v>8</v>
      </c>
      <c r="W29" s="57"/>
      <c r="X29" s="57"/>
      <c r="Y29" s="57">
        <v>5339409000</v>
      </c>
      <c r="Z29" s="57"/>
      <c r="AA29" s="57"/>
      <c r="AB29" s="476">
        <f>(((((W29*I29)+(X29*J29)+(Y29*K29)+(Z29*L29)+(AA29*M29))/$L$2)))</f>
        <v>0</v>
      </c>
      <c r="AC29" s="536">
        <f>ROUND(11*AB29,3)</f>
        <v>0</v>
      </c>
      <c r="AD29" s="488">
        <f>IF(AC29&gt;=11,11,AC29)</f>
        <v>0</v>
      </c>
      <c r="AE29" s="729">
        <f>IF(U30&gt;=94,4,IF(U30&gt;=91,3.9,IF(U30&gt;=88,3.8,IF(U30&gt;=85,3.7,3.6))))</f>
        <v>3.8</v>
      </c>
      <c r="AF29" s="59">
        <v>0.3</v>
      </c>
      <c r="AG29" s="730">
        <v>17</v>
      </c>
      <c r="AH29" s="60">
        <f>V29+AD29+AG29+AE29+AF29</f>
        <v>29.1</v>
      </c>
      <c r="AI29" s="55">
        <f>IF(AH29&gt;=40,40,AH29)</f>
        <v>29.1</v>
      </c>
      <c r="AJ29" s="61"/>
      <c r="AK29" s="62"/>
      <c r="AL29" s="63"/>
      <c r="AM29" s="64">
        <f>100%+AL29</f>
        <v>1</v>
      </c>
      <c r="AN29" s="65">
        <f>ROUNDUP((($E$2*AM29-$AN$4)*AJ29+$AN$4),-3)</f>
        <v>0</v>
      </c>
      <c r="AO29" s="66"/>
    </row>
    <row r="30" spans="1:41" s="22" customFormat="1" ht="26.25" customHeight="1" x14ac:dyDescent="0.15">
      <c r="A30" s="177"/>
      <c r="B30" s="241"/>
      <c r="C30" s="843" t="s">
        <v>2556</v>
      </c>
      <c r="D30" s="844"/>
      <c r="E30" s="844"/>
      <c r="F30" s="844"/>
      <c r="G30" s="903"/>
      <c r="H30" s="47"/>
      <c r="I30" s="172"/>
      <c r="J30" s="217"/>
      <c r="K30" s="217"/>
      <c r="L30" s="217"/>
      <c r="M30" s="695"/>
      <c r="N30" s="233"/>
      <c r="O30" s="51"/>
      <c r="P30" s="234">
        <v>88</v>
      </c>
      <c r="Q30" s="54">
        <v>88</v>
      </c>
      <c r="R30" s="54"/>
      <c r="S30" s="5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62.25" customHeight="1" x14ac:dyDescent="0.15">
      <c r="A31" s="43"/>
      <c r="B31" s="256"/>
      <c r="C31" s="80"/>
      <c r="D31" s="45" t="s">
        <v>2521</v>
      </c>
      <c r="E31" s="45" t="s">
        <v>2519</v>
      </c>
      <c r="F31" s="174"/>
      <c r="G31" s="596"/>
      <c r="H31" s="47"/>
      <c r="I31" s="48">
        <v>0.5</v>
      </c>
      <c r="J31" s="49">
        <v>0.3</v>
      </c>
      <c r="K31" s="49">
        <v>0.2</v>
      </c>
      <c r="L31" s="49"/>
      <c r="M31" s="696"/>
      <c r="N31" s="233">
        <f>SUM(I31:M31)</f>
        <v>1</v>
      </c>
      <c r="O31" s="51"/>
      <c r="P31" s="52">
        <v>8</v>
      </c>
      <c r="Q31" s="52">
        <v>8</v>
      </c>
      <c r="R31" s="53">
        <v>8</v>
      </c>
      <c r="S31" s="53"/>
      <c r="T31" s="53"/>
      <c r="U31" s="54">
        <f>ROUND(((P31*I31)+(Q31*J31)+(R31*K31)+(S31*L31)+(T31*M31)),3)</f>
        <v>8</v>
      </c>
      <c r="V31" s="55">
        <f>IF(U31&gt;=8,8,U31)</f>
        <v>8</v>
      </c>
      <c r="W31" s="57"/>
      <c r="X31" s="57">
        <v>7163013000</v>
      </c>
      <c r="Y31" s="57">
        <v>14643377000</v>
      </c>
      <c r="Z31" s="57"/>
      <c r="AA31" s="57"/>
      <c r="AB31" s="476">
        <f>(((((W31*I31)+(X31*J31)+(Y31*K31)+(Z31*L31)+(AA31*M31))/$L$2)))</f>
        <v>6.2205168491905029E-2</v>
      </c>
      <c r="AC31" s="536">
        <f>ROUND(11*AB31,3)</f>
        <v>0.68400000000000005</v>
      </c>
      <c r="AD31" s="488">
        <f t="shared" ref="AD31" si="16">IF(AC31&gt;=11,11,AC31)</f>
        <v>0.68400000000000005</v>
      </c>
      <c r="AE31" s="729">
        <f>IF(U32&gt;=94,4,IF(U32&gt;=91,3.9,IF(U32&gt;=88,3.8,IF(U32&gt;=85,3.7,3.6))))</f>
        <v>3.8</v>
      </c>
      <c r="AF31" s="59">
        <v>0.3</v>
      </c>
      <c r="AG31" s="730">
        <v>17</v>
      </c>
      <c r="AH31" s="60">
        <f>V31+AD31+AG31+AE31+AF31</f>
        <v>29.783999999999999</v>
      </c>
      <c r="AI31" s="55">
        <f>IF(AH31&gt;=40,40,AH31)</f>
        <v>29.783999999999999</v>
      </c>
      <c r="AJ31" s="61"/>
      <c r="AK31" s="62"/>
      <c r="AL31" s="63"/>
      <c r="AM31" s="64"/>
      <c r="AN31" s="65"/>
      <c r="AO31" s="66"/>
    </row>
    <row r="32" spans="1:41" s="22" customFormat="1" ht="26.25" customHeight="1" x14ac:dyDescent="0.15">
      <c r="A32" s="177"/>
      <c r="B32" s="241"/>
      <c r="C32" s="843" t="s">
        <v>2556</v>
      </c>
      <c r="D32" s="844"/>
      <c r="E32" s="844"/>
      <c r="F32" s="844"/>
      <c r="G32" s="903"/>
      <c r="H32" s="47"/>
      <c r="I32" s="172"/>
      <c r="J32" s="217"/>
      <c r="K32" s="217"/>
      <c r="L32" s="217"/>
      <c r="M32" s="695"/>
      <c r="N32" s="233"/>
      <c r="O32" s="51"/>
      <c r="P32" s="234">
        <v>88</v>
      </c>
      <c r="Q32" s="676">
        <v>92.92</v>
      </c>
      <c r="R32" s="676">
        <v>91.63</v>
      </c>
      <c r="S32" s="54"/>
      <c r="T32" s="54"/>
      <c r="U32" s="496">
        <f>(I31*P32)+(J31*Q32)+(K31*R32)+(L31*S32)+(M31*T32)</f>
        <v>90.201999999999998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52.5" customHeight="1" x14ac:dyDescent="0.15">
      <c r="A33" s="43"/>
      <c r="B33" s="256"/>
      <c r="C33" s="45"/>
      <c r="D33" s="80"/>
      <c r="E33" s="80" t="s">
        <v>2563</v>
      </c>
      <c r="F33" s="80"/>
      <c r="G33" s="334"/>
      <c r="H33" s="47"/>
      <c r="I33" s="48">
        <v>0.5</v>
      </c>
      <c r="J33" s="49">
        <v>0.35</v>
      </c>
      <c r="K33" s="49">
        <v>0.15</v>
      </c>
      <c r="L33" s="49"/>
      <c r="M33" s="331"/>
      <c r="N33" s="233">
        <f>SUM(I33:M33)</f>
        <v>1</v>
      </c>
      <c r="O33" s="51"/>
      <c r="P33" s="52">
        <v>8</v>
      </c>
      <c r="Q33" s="53">
        <v>8</v>
      </c>
      <c r="R33" s="53">
        <v>8</v>
      </c>
      <c r="S33" s="53"/>
      <c r="T33" s="53"/>
      <c r="U33" s="54">
        <f>ROUND(((P33*I33)+(Q33*J33)+(R33*K33)+(S33*L33)+(T33*M33)),3)</f>
        <v>8</v>
      </c>
      <c r="V33" s="55">
        <f>IF(U33&gt;=8,8,U33)</f>
        <v>8</v>
      </c>
      <c r="W33" s="57"/>
      <c r="X33" s="57"/>
      <c r="Y33" s="57">
        <v>8792286000</v>
      </c>
      <c r="Z33" s="57"/>
      <c r="AA33" s="57"/>
      <c r="AB33" s="476">
        <f>(((((W33*I33)+(X33*J33)+(Y33*K33)+(Z33*L33)+(AA33*M33))/$L$2)))</f>
        <v>1.6157078001490327E-2</v>
      </c>
      <c r="AC33" s="536">
        <f>ROUND(11*AB33,3)</f>
        <v>0.17799999999999999</v>
      </c>
      <c r="AD33" s="488">
        <f>IF(AC33&gt;=11,11,AC33)</f>
        <v>0.17799999999999999</v>
      </c>
      <c r="AE33" s="729">
        <f>IF(U34&gt;=94,4,IF(U34&gt;=91,3.9,IF(U34&gt;=88,3.8,IF(U34&gt;=85,3.7,3.6))))</f>
        <v>3.8</v>
      </c>
      <c r="AF33" s="59">
        <v>0.3</v>
      </c>
      <c r="AG33" s="730">
        <v>17</v>
      </c>
      <c r="AH33" s="60">
        <f>V33+AD33+AG33+AE33+AF33</f>
        <v>29.278000000000002</v>
      </c>
      <c r="AI33" s="55">
        <f>IF(AH33&gt;=40,40,AH33)</f>
        <v>29.278000000000002</v>
      </c>
      <c r="AJ33" s="61"/>
      <c r="AK33" s="62"/>
      <c r="AL33" s="63"/>
      <c r="AM33" s="64">
        <f>100%+AL33</f>
        <v>1</v>
      </c>
      <c r="AN33" s="65">
        <f>ROUNDUP((($E$2*AM33-$AN$4)*AJ33+$AN$4),-3)</f>
        <v>0</v>
      </c>
      <c r="AO33" s="66"/>
    </row>
    <row r="34" spans="1:41" s="22" customFormat="1" ht="26.25" customHeight="1" x14ac:dyDescent="0.15">
      <c r="A34" s="177"/>
      <c r="B34" s="241"/>
      <c r="C34" s="843" t="s">
        <v>2556</v>
      </c>
      <c r="D34" s="844"/>
      <c r="E34" s="844"/>
      <c r="F34" s="844"/>
      <c r="G34" s="903"/>
      <c r="H34" s="47"/>
      <c r="I34" s="172"/>
      <c r="J34" s="217"/>
      <c r="K34" s="217"/>
      <c r="L34" s="217"/>
      <c r="M34" s="695"/>
      <c r="N34" s="233"/>
      <c r="O34" s="51"/>
      <c r="P34" s="54">
        <v>88</v>
      </c>
      <c r="Q34" s="54">
        <v>88</v>
      </c>
      <c r="R34" s="54">
        <v>88</v>
      </c>
      <c r="S34" s="54"/>
      <c r="T34" s="54"/>
      <c r="U34" s="496">
        <f>(I33*P34)+(J33*Q34)+(K33*R34)+(L33*S34)+(M33*T34)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48.75" customHeight="1" x14ac:dyDescent="0.15">
      <c r="A35" s="43"/>
      <c r="B35" s="256"/>
      <c r="C35" s="45" t="s">
        <v>2479</v>
      </c>
      <c r="D35" s="73" t="s">
        <v>2515</v>
      </c>
      <c r="E35" s="174"/>
      <c r="F35" s="80"/>
      <c r="G35" s="376"/>
      <c r="H35" s="47"/>
      <c r="I35" s="48">
        <v>0.5</v>
      </c>
      <c r="J35" s="49">
        <v>0.4</v>
      </c>
      <c r="K35" s="49">
        <v>0.1</v>
      </c>
      <c r="L35" s="217"/>
      <c r="M35" s="695"/>
      <c r="N35" s="233">
        <f>SUM(I35:M35)</f>
        <v>1</v>
      </c>
      <c r="O35" s="51"/>
      <c r="P35" s="52">
        <v>8</v>
      </c>
      <c r="Q35" s="53">
        <v>8</v>
      </c>
      <c r="R35" s="53">
        <v>8</v>
      </c>
      <c r="S35" s="53"/>
      <c r="T35" s="53"/>
      <c r="U35" s="54">
        <f>ROUND(((P35*I35)+(Q35*J35)+(R35*K35)+(S35*L35)+(T35*M35)),3)</f>
        <v>8</v>
      </c>
      <c r="V35" s="55">
        <f>IF(U35&gt;=8,8,U35)</f>
        <v>8</v>
      </c>
      <c r="W35" s="57">
        <v>56901144000</v>
      </c>
      <c r="X35" s="57">
        <v>18685183000</v>
      </c>
      <c r="Y35" s="57"/>
      <c r="Z35" s="57"/>
      <c r="AA35" s="57"/>
      <c r="AB35" s="476">
        <f>(((((W35*I35)+(X35*J35)+(Y35*K35)+(Z35*L35)+(AA35*M35))/$L$2)))</f>
        <v>0.44011102055617474</v>
      </c>
      <c r="AC35" s="536">
        <f>ROUND(11*AB35,3)</f>
        <v>4.8410000000000002</v>
      </c>
      <c r="AD35" s="488">
        <f t="shared" ref="AD35" si="17">IF(AC35&gt;=11,11,AC35)</f>
        <v>4.8410000000000002</v>
      </c>
      <c r="AE35" s="729">
        <f>IF(U36&gt;=94,4,IF(U36&gt;=91,3.9,IF(U36&gt;=88,3.8,IF(U36&gt;=85,3.7,3.6))))</f>
        <v>3.9</v>
      </c>
      <c r="AF35" s="59">
        <v>0.3</v>
      </c>
      <c r="AG35" s="730">
        <v>17</v>
      </c>
      <c r="AH35" s="60">
        <f>V35+AD35+AG35+AE35+AF35</f>
        <v>34.040999999999997</v>
      </c>
      <c r="AI35" s="55">
        <f>IF(AH35&gt;=40,40,AH35)</f>
        <v>34.040999999999997</v>
      </c>
      <c r="AJ35" s="61"/>
      <c r="AK35" s="62"/>
      <c r="AL35" s="63"/>
      <c r="AM35" s="64">
        <f>100%+AL35</f>
        <v>1</v>
      </c>
      <c r="AN35" s="65">
        <f>ROUNDUP((($E$2*AM35-$AN$4)*AJ35+$AN$4),-3)</f>
        <v>0</v>
      </c>
      <c r="AO35" s="66"/>
    </row>
    <row r="36" spans="1:41" s="22" customFormat="1" ht="26.25" customHeight="1" x14ac:dyDescent="0.15">
      <c r="A36" s="177"/>
      <c r="B36" s="241"/>
      <c r="C36" s="843" t="s">
        <v>2556</v>
      </c>
      <c r="D36" s="844"/>
      <c r="E36" s="844"/>
      <c r="F36" s="844"/>
      <c r="G36" s="903"/>
      <c r="H36" s="47"/>
      <c r="I36" s="172"/>
      <c r="J36" s="217"/>
      <c r="K36" s="217"/>
      <c r="L36" s="217"/>
      <c r="M36" s="695"/>
      <c r="N36" s="233"/>
      <c r="O36" s="51"/>
      <c r="P36" s="676">
        <v>90.76</v>
      </c>
      <c r="Q36" s="676">
        <v>92.52</v>
      </c>
      <c r="R36" s="54">
        <v>88</v>
      </c>
      <c r="S36" s="54"/>
      <c r="T36" s="54"/>
      <c r="U36" s="496">
        <f>(I35*P36)+(J35*Q36)+(K35*R36)+(L35*S36)+(M35*T36)</f>
        <v>91.188000000000002</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c r="B37" s="256"/>
      <c r="C37" s="45"/>
      <c r="D37" s="80" t="s">
        <v>2504</v>
      </c>
      <c r="E37" s="117"/>
      <c r="F37" s="117"/>
      <c r="G37" s="596"/>
      <c r="H37" s="47"/>
      <c r="I37" s="48">
        <v>0.75</v>
      </c>
      <c r="J37" s="49">
        <v>0.25</v>
      </c>
      <c r="K37" s="49"/>
      <c r="L37" s="49"/>
      <c r="M37" s="696"/>
      <c r="N37" s="233">
        <f>SUM(I37:M37)</f>
        <v>1</v>
      </c>
      <c r="O37" s="51"/>
      <c r="P37" s="52">
        <v>8</v>
      </c>
      <c r="Q37" s="53">
        <v>8</v>
      </c>
      <c r="R37" s="53">
        <v>8</v>
      </c>
      <c r="S37" s="53"/>
      <c r="T37" s="53"/>
      <c r="U37" s="54">
        <f>ROUND(((P37*I37)+(Q37*J37)+(R37*K37)+(S37*L37)+(T37*M37)),3)</f>
        <v>8</v>
      </c>
      <c r="V37" s="55">
        <f>IF(U37&gt;=8,8,U37)</f>
        <v>8</v>
      </c>
      <c r="W37" s="72"/>
      <c r="X37" s="57">
        <v>38849299000</v>
      </c>
      <c r="Y37" s="57"/>
      <c r="Z37" s="57"/>
      <c r="AA37" s="57"/>
      <c r="AB37" s="476">
        <f>(((((W37*I37)+(X37*J37)+(Y37*K37)+(Z37*L37)+(AA37*M37))/$L$2)))</f>
        <v>0.11898520177160983</v>
      </c>
      <c r="AC37" s="536">
        <f>ROUND(11*AB37,3)</f>
        <v>1.3089999999999999</v>
      </c>
      <c r="AD37" s="488">
        <f>IF(AC37&gt;=11,11,AC37)</f>
        <v>1.3089999999999999</v>
      </c>
      <c r="AE37" s="729">
        <f>IF(U38&gt;=94,4,IF(U38&gt;=91,3.9,IF(U38&gt;=88,3.8,IF(U38&gt;=85,3.7,3.6))))</f>
        <v>3.8</v>
      </c>
      <c r="AF37" s="59">
        <v>0.3</v>
      </c>
      <c r="AG37" s="730">
        <v>17</v>
      </c>
      <c r="AH37" s="60">
        <f>V37+AD37+AG37+AE37+AF37</f>
        <v>30.408999999999999</v>
      </c>
      <c r="AI37" s="55">
        <f>IF(AH37&gt;=40,40,AH37)</f>
        <v>30.408999999999999</v>
      </c>
      <c r="AJ37" s="61"/>
      <c r="AK37" s="62"/>
      <c r="AL37" s="63"/>
      <c r="AM37" s="64">
        <f>100%+AL37</f>
        <v>1</v>
      </c>
      <c r="AN37" s="65">
        <f>ROUNDUP((($E$2*AM37-$AN$4)*AJ37+$AN$4),-3)</f>
        <v>0</v>
      </c>
      <c r="AO37" s="66"/>
    </row>
    <row r="38" spans="1:41" s="22" customFormat="1" ht="26.25" customHeight="1" x14ac:dyDescent="0.15">
      <c r="A38" s="177"/>
      <c r="B38" s="241"/>
      <c r="C38" s="843" t="s">
        <v>2556</v>
      </c>
      <c r="D38" s="844"/>
      <c r="E38" s="844"/>
      <c r="F38" s="844"/>
      <c r="G38" s="903"/>
      <c r="H38" s="47"/>
      <c r="I38" s="172"/>
      <c r="J38" s="217"/>
      <c r="K38" s="217"/>
      <c r="L38" s="217"/>
      <c r="M38" s="695"/>
      <c r="N38" s="233"/>
      <c r="O38" s="51"/>
      <c r="P38" s="234">
        <v>88</v>
      </c>
      <c r="Q38" s="54">
        <v>88</v>
      </c>
      <c r="R38" s="53">
        <v>88</v>
      </c>
      <c r="S38" s="5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48.75" customHeight="1" x14ac:dyDescent="0.15">
      <c r="A39" s="43"/>
      <c r="B39" s="256"/>
      <c r="C39" s="45"/>
      <c r="D39" s="45" t="s">
        <v>2499</v>
      </c>
      <c r="E39" s="80"/>
      <c r="F39" s="117"/>
      <c r="G39" s="376"/>
      <c r="H39" s="47"/>
      <c r="I39" s="48">
        <v>0.5</v>
      </c>
      <c r="J39" s="49">
        <v>0.5</v>
      </c>
      <c r="K39" s="49"/>
      <c r="L39" s="49"/>
      <c r="M39" s="696"/>
      <c r="N39" s="233">
        <f>SUM(I39:M39)</f>
        <v>1</v>
      </c>
      <c r="O39" s="51"/>
      <c r="P39" s="52">
        <v>8</v>
      </c>
      <c r="Q39" s="53">
        <v>8</v>
      </c>
      <c r="R39" s="53"/>
      <c r="S39" s="53"/>
      <c r="T39" s="53"/>
      <c r="U39" s="54">
        <f>ROUND(((P39*I39)+(Q39*J39)+(R39*K39)+(S39*L39)+(T39*M39)),3)</f>
        <v>8</v>
      </c>
      <c r="V39" s="55">
        <f>IF(U39&gt;=8,8,U39)</f>
        <v>8</v>
      </c>
      <c r="W39" s="57"/>
      <c r="X39" s="57">
        <v>103344394000</v>
      </c>
      <c r="Y39" s="57"/>
      <c r="Z39" s="57"/>
      <c r="AA39" s="57"/>
      <c r="AB39" s="476">
        <f>(((((W39*I39)+(X39*J39)+(Y39*K39)+(Z39*L39)+(AA39*M39))/$L$2)))</f>
        <v>0.63303348521448199</v>
      </c>
      <c r="AC39" s="536">
        <f t="shared" ref="AC39" si="18">ROUND(11*AB39,3)</f>
        <v>6.9630000000000001</v>
      </c>
      <c r="AD39" s="488">
        <f t="shared" ref="AD39" si="19">IF(AC39&gt;=11,11,AC39)</f>
        <v>6.9630000000000001</v>
      </c>
      <c r="AE39" s="729">
        <f>IF(U40&gt;=94,4,IF(U40&gt;=91,3.9,IF(U40&gt;=88,3.8,IF(U40&gt;=85,3.7,3.6))))</f>
        <v>3.8</v>
      </c>
      <c r="AF39" s="59">
        <v>0.3</v>
      </c>
      <c r="AG39" s="730">
        <v>17</v>
      </c>
      <c r="AH39" s="60">
        <f>V39+AD39+AG39+AE39+AF39</f>
        <v>36.062999999999995</v>
      </c>
      <c r="AI39" s="55">
        <f>IF(AH39&gt;=40,40,AH39)</f>
        <v>36.062999999999995</v>
      </c>
      <c r="AJ39" s="61"/>
      <c r="AK39" s="62"/>
      <c r="AL39" s="63"/>
      <c r="AM39" s="64">
        <f>100%+AL39</f>
        <v>1</v>
      </c>
      <c r="AN39" s="65">
        <f>ROUNDUP((($E$2*AM39-$AN$4)*AJ39+$AN$4),-3)</f>
        <v>0</v>
      </c>
      <c r="AO39" s="66"/>
    </row>
    <row r="40" spans="1:41" s="22" customFormat="1" ht="26.25" customHeight="1" x14ac:dyDescent="0.15">
      <c r="A40" s="177"/>
      <c r="B40" s="241"/>
      <c r="C40" s="843" t="s">
        <v>2556</v>
      </c>
      <c r="D40" s="844"/>
      <c r="E40" s="844"/>
      <c r="F40" s="844"/>
      <c r="G40" s="903"/>
      <c r="H40" s="47"/>
      <c r="I40" s="172"/>
      <c r="J40" s="217"/>
      <c r="K40" s="217"/>
      <c r="L40" s="217"/>
      <c r="M40" s="695"/>
      <c r="N40" s="233"/>
      <c r="O40" s="51"/>
      <c r="P40" s="234">
        <v>88</v>
      </c>
      <c r="Q40" s="54">
        <v>88</v>
      </c>
      <c r="R40" s="54"/>
      <c r="S40" s="54"/>
      <c r="T40" s="54"/>
      <c r="U40" s="496">
        <f>(I39*P40)+(J39*Q40)+(K39*R40)+(L39*S40)+(M39*T40)</f>
        <v>88</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 customHeight="1" x14ac:dyDescent="0.15">
      <c r="A41" s="43"/>
      <c r="B41" s="256"/>
      <c r="C41" s="80" t="s">
        <v>2484</v>
      </c>
      <c r="D41" s="45"/>
      <c r="E41" s="73"/>
      <c r="F41" s="45"/>
      <c r="G41" s="376"/>
      <c r="H41" s="47"/>
      <c r="I41" s="48">
        <v>0.6</v>
      </c>
      <c r="J41" s="49">
        <v>0.15</v>
      </c>
      <c r="K41" s="49">
        <v>0.25</v>
      </c>
      <c r="L41" s="49"/>
      <c r="M41" s="696"/>
      <c r="N41" s="233">
        <f>SUM(I41:M41)</f>
        <v>1</v>
      </c>
      <c r="O41" s="51"/>
      <c r="P41" s="52">
        <v>8</v>
      </c>
      <c r="Q41" s="53">
        <v>8</v>
      </c>
      <c r="R41" s="53">
        <v>8</v>
      </c>
      <c r="S41" s="53"/>
      <c r="T41" s="53"/>
      <c r="U41" s="54">
        <f>ROUND(((P41*I41)+(Q41*J41)+(R41*K41)+(S41*L41)+(T41*M41)),3)</f>
        <v>8</v>
      </c>
      <c r="V41" s="55">
        <f>IF(U41&gt;=8,8,U41)</f>
        <v>8</v>
      </c>
      <c r="W41" s="57">
        <v>75890281000</v>
      </c>
      <c r="X41" s="57"/>
      <c r="Y41" s="57"/>
      <c r="Z41" s="57"/>
      <c r="AA41" s="57"/>
      <c r="AB41" s="551">
        <f>(((((W41*I41)+(X41*J41)+(Y41*K41)+(Z41*L41)+(AA41*M41))/$L$2)))</f>
        <v>0.55783680816207271</v>
      </c>
      <c r="AC41" s="536">
        <f t="shared" ref="AC41" si="20">ROUND(11*AB41,3)</f>
        <v>6.1360000000000001</v>
      </c>
      <c r="AD41" s="488">
        <f t="shared" ref="AD41" si="21">IF(AC41&gt;=11,11,AC41)</f>
        <v>6.1360000000000001</v>
      </c>
      <c r="AE41" s="729">
        <f>IF(U42&gt;=94,4,IF(U42&gt;=91,3.9,IF(U42&gt;=88,3.8,IF(U42&gt;=85,3.7,3.6))))</f>
        <v>3.8</v>
      </c>
      <c r="AF41" s="59">
        <v>0.3</v>
      </c>
      <c r="AG41" s="730">
        <v>17</v>
      </c>
      <c r="AH41" s="60">
        <f>V41+AD41+AG41+AE41+AF41</f>
        <v>35.235999999999997</v>
      </c>
      <c r="AI41" s="55">
        <f>IF(AH41&gt;=40,40,AH41)</f>
        <v>35.235999999999997</v>
      </c>
      <c r="AJ41" s="61"/>
      <c r="AK41" s="62"/>
      <c r="AL41" s="63"/>
      <c r="AM41" s="64">
        <f>100%+AL41</f>
        <v>1</v>
      </c>
      <c r="AN41" s="65">
        <f>ROUNDUP((($E$2*AM41-$AN$4)*AJ41+$AN$4),-3)</f>
        <v>0</v>
      </c>
      <c r="AO41" s="66"/>
    </row>
    <row r="42" spans="1:41" s="22" customFormat="1" ht="26.25" customHeight="1" x14ac:dyDescent="0.15">
      <c r="A42" s="177"/>
      <c r="B42" s="241"/>
      <c r="C42" s="843" t="s">
        <v>2556</v>
      </c>
      <c r="D42" s="844"/>
      <c r="E42" s="844"/>
      <c r="F42" s="844"/>
      <c r="G42" s="903"/>
      <c r="H42" s="47"/>
      <c r="I42" s="172"/>
      <c r="J42" s="217"/>
      <c r="K42" s="217"/>
      <c r="L42" s="217"/>
      <c r="M42" s="695"/>
      <c r="N42" s="233"/>
      <c r="O42" s="51"/>
      <c r="P42" s="234">
        <v>88</v>
      </c>
      <c r="Q42" s="54">
        <v>88</v>
      </c>
      <c r="R42" s="54">
        <v>88</v>
      </c>
      <c r="S42" s="54"/>
      <c r="T42" s="54"/>
      <c r="U42" s="496">
        <f>(I41*P42)+(J41*Q42)+(K41*R42)+(L41*S42)+(M41*T42)</f>
        <v>88</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c r="B43" s="256"/>
      <c r="C43" s="73" t="s">
        <v>1543</v>
      </c>
      <c r="D43" s="80"/>
      <c r="E43" s="45"/>
      <c r="F43" s="80"/>
      <c r="G43" s="335"/>
      <c r="H43" s="169"/>
      <c r="I43" s="48">
        <v>0.6</v>
      </c>
      <c r="J43" s="49">
        <v>0.25</v>
      </c>
      <c r="K43" s="49">
        <v>0.15</v>
      </c>
      <c r="L43" s="49"/>
      <c r="M43" s="696"/>
      <c r="N43" s="233">
        <f>SUM(I43:M43)</f>
        <v>1</v>
      </c>
      <c r="O43" s="51"/>
      <c r="P43" s="52">
        <v>8</v>
      </c>
      <c r="Q43" s="53">
        <v>8</v>
      </c>
      <c r="R43" s="53">
        <v>8</v>
      </c>
      <c r="S43" s="53"/>
      <c r="T43" s="53"/>
      <c r="U43" s="54">
        <f>ROUND(((P43*I43)+(Q43*J43)+(R43*K43)+(S43*L43)+(T43*M43)),3)</f>
        <v>8</v>
      </c>
      <c r="V43" s="55">
        <f>IF(U43&gt;=8,8,U43)</f>
        <v>8</v>
      </c>
      <c r="W43" s="57">
        <v>66118788000</v>
      </c>
      <c r="X43" s="57"/>
      <c r="Y43" s="57"/>
      <c r="Z43" s="57"/>
      <c r="AA43" s="57"/>
      <c r="AB43" s="476">
        <f>(((((W43*I43)+(X43*J43)+(Y43*K43)+(Z43*L43)+(AA43*M43))/$L$2)))</f>
        <v>0.48601076674712479</v>
      </c>
      <c r="AC43" s="536">
        <f t="shared" ref="AC43" si="22">ROUND(11*AB43,3)</f>
        <v>5.3460000000000001</v>
      </c>
      <c r="AD43" s="488">
        <f t="shared" ref="AD43" si="23">IF(AC43&gt;=11,11,AC43)</f>
        <v>5.3460000000000001</v>
      </c>
      <c r="AE43" s="729">
        <f>IF(U44&gt;=94,4,IF(U44&gt;=91,3.9,IF(U44&gt;=88,3.8,IF(U44&gt;=85,3.7,3.6))))</f>
        <v>3.8</v>
      </c>
      <c r="AF43" s="59">
        <v>0.3</v>
      </c>
      <c r="AG43" s="730">
        <v>17</v>
      </c>
      <c r="AH43" s="60">
        <f>V43+AD43+AG43+AE43+AF43</f>
        <v>34.445999999999998</v>
      </c>
      <c r="AI43" s="55">
        <f>IF(AH43&gt;=40,40,AH43)</f>
        <v>34.445999999999998</v>
      </c>
      <c r="AJ43" s="61"/>
      <c r="AK43" s="62"/>
      <c r="AL43" s="63"/>
      <c r="AM43" s="64">
        <f>100%+AL43</f>
        <v>1</v>
      </c>
      <c r="AN43" s="65">
        <f>ROUNDUP((($E$2*AM43-$AN$4)*AJ43+$AN$4),-3)</f>
        <v>0</v>
      </c>
      <c r="AO43" s="66"/>
    </row>
    <row r="44" spans="1:41" s="22" customFormat="1" ht="26.25" customHeight="1" x14ac:dyDescent="0.15">
      <c r="A44" s="177"/>
      <c r="B44" s="241"/>
      <c r="C44" s="843" t="s">
        <v>2556</v>
      </c>
      <c r="D44" s="844"/>
      <c r="E44" s="844"/>
      <c r="F44" s="844"/>
      <c r="G44" s="903"/>
      <c r="H44" s="47"/>
      <c r="I44" s="172"/>
      <c r="J44" s="217"/>
      <c r="K44" s="217"/>
      <c r="L44" s="217"/>
      <c r="M44" s="695"/>
      <c r="N44" s="233"/>
      <c r="O44" s="51"/>
      <c r="P44" s="234">
        <v>88</v>
      </c>
      <c r="Q44" s="53">
        <v>88</v>
      </c>
      <c r="R44" s="53">
        <v>88</v>
      </c>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50.25" customHeight="1" x14ac:dyDescent="0.15">
      <c r="A45" s="43"/>
      <c r="B45" s="256"/>
      <c r="C45" s="45" t="s">
        <v>1355</v>
      </c>
      <c r="D45" s="45"/>
      <c r="E45" s="45"/>
      <c r="F45" s="45"/>
      <c r="G45" s="376"/>
      <c r="H45" s="47"/>
      <c r="I45" s="48">
        <v>0.6</v>
      </c>
      <c r="J45" s="49">
        <v>0.4</v>
      </c>
      <c r="K45" s="49"/>
      <c r="L45" s="49"/>
      <c r="M45" s="696"/>
      <c r="N45" s="233">
        <f>SUM(I45:M45)</f>
        <v>1</v>
      </c>
      <c r="O45" s="51"/>
      <c r="P45" s="52">
        <v>8</v>
      </c>
      <c r="Q45" s="53">
        <v>8</v>
      </c>
      <c r="R45" s="53"/>
      <c r="S45" s="53"/>
      <c r="T45" s="53"/>
      <c r="U45" s="54">
        <f>ROUND(((P45*I45)+(Q45*J45)+(R45*K45)+(S45*L45)+(T45*M45)),3)</f>
        <v>8</v>
      </c>
      <c r="V45" s="55">
        <f>IF(U45&gt;=8,8,U45)</f>
        <v>8</v>
      </c>
      <c r="W45" s="57">
        <v>65315007000</v>
      </c>
      <c r="X45" s="57"/>
      <c r="Y45" s="57"/>
      <c r="Z45" s="57"/>
      <c r="AA45" s="57"/>
      <c r="AB45" s="476">
        <f>(((((W45*I45)+(X45*J45)+(Y45*K45)+(Z45*L45)+(AA45*M45))/$L$2)))</f>
        <v>0.480102518397098</v>
      </c>
      <c r="AC45" s="536">
        <f t="shared" ref="AC45" si="24">ROUND(11*AB45,3)</f>
        <v>5.2809999999999997</v>
      </c>
      <c r="AD45" s="488">
        <f t="shared" ref="AD45" si="25">IF(AC45&gt;=11,11,AC45)</f>
        <v>5.2809999999999997</v>
      </c>
      <c r="AE45" s="729">
        <f>IF(U46&gt;=94,4,IF(U46&gt;=91,3.9,IF(U46&gt;=88,3.8,IF(U46&gt;=85,3.7,3.6))))</f>
        <v>3.8</v>
      </c>
      <c r="AF45" s="59">
        <v>0.3</v>
      </c>
      <c r="AG45" s="730">
        <v>17</v>
      </c>
      <c r="AH45" s="60">
        <f>V45+AD45+AG45+AE45+AF45</f>
        <v>34.380999999999993</v>
      </c>
      <c r="AI45" s="55">
        <f>IF(AH45&gt;=40,40,AH45)</f>
        <v>34.380999999999993</v>
      </c>
      <c r="AJ45" s="61"/>
      <c r="AK45" s="62"/>
      <c r="AL45" s="63"/>
      <c r="AM45" s="64">
        <f>100%+AL45</f>
        <v>1</v>
      </c>
      <c r="AN45" s="65">
        <f>ROUNDUP((($E$2*AM45-$AN$4)*AJ45+$AN$4),-3)</f>
        <v>0</v>
      </c>
      <c r="AO45" s="66"/>
    </row>
    <row r="46" spans="1:41" s="22" customFormat="1" ht="26.25" customHeight="1" x14ac:dyDescent="0.15">
      <c r="A46" s="177"/>
      <c r="B46" s="241"/>
      <c r="C46" s="843" t="s">
        <v>2556</v>
      </c>
      <c r="D46" s="844"/>
      <c r="E46" s="844"/>
      <c r="F46" s="844"/>
      <c r="G46" s="903"/>
      <c r="H46" s="47"/>
      <c r="I46" s="172"/>
      <c r="J46" s="217"/>
      <c r="K46" s="217"/>
      <c r="L46" s="217"/>
      <c r="M46" s="695"/>
      <c r="N46" s="233"/>
      <c r="O46" s="51"/>
      <c r="P46" s="234">
        <v>88</v>
      </c>
      <c r="Q46" s="54">
        <v>88</v>
      </c>
      <c r="R46" s="54"/>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48.75" customHeight="1" x14ac:dyDescent="0.15">
      <c r="A47" s="43"/>
      <c r="B47" s="256"/>
      <c r="C47" s="45" t="s">
        <v>2509</v>
      </c>
      <c r="D47" s="45"/>
      <c r="E47" s="80"/>
      <c r="F47" s="45"/>
      <c r="G47" s="596"/>
      <c r="H47" s="47"/>
      <c r="I47" s="48">
        <v>0.6</v>
      </c>
      <c r="J47" s="49">
        <v>0.4</v>
      </c>
      <c r="K47" s="49"/>
      <c r="L47" s="217"/>
      <c r="M47" s="696"/>
      <c r="N47" s="233">
        <f>SUM(I47:M47)</f>
        <v>1</v>
      </c>
      <c r="O47" s="51"/>
      <c r="P47" s="52">
        <v>8</v>
      </c>
      <c r="Q47" s="53">
        <v>8</v>
      </c>
      <c r="R47" s="53"/>
      <c r="S47" s="53"/>
      <c r="T47" s="53"/>
      <c r="U47" s="54">
        <f>ROUND(((P47*I47)+(Q47*J47)+(R47*K47)+(S47*L47)+(T47*M47)),3)</f>
        <v>8</v>
      </c>
      <c r="V47" s="55">
        <f>IF(U47&gt;=8,8,U47)</f>
        <v>8</v>
      </c>
      <c r="W47" s="57">
        <v>68688854000</v>
      </c>
      <c r="X47" s="57"/>
      <c r="Y47" s="57"/>
      <c r="Z47" s="57"/>
      <c r="AA47" s="57"/>
      <c r="AB47" s="476">
        <f>(((((W47*I47)+(X47*J47)+(Y47*K47)+(Z47*L47)+(AA47*M47))/$L$2)))</f>
        <v>0.50490221628867893</v>
      </c>
      <c r="AC47" s="536">
        <f>ROUND(11*AB47,3)</f>
        <v>5.5540000000000003</v>
      </c>
      <c r="AD47" s="488">
        <f>IF(AC47&gt;=11,11,AC47)</f>
        <v>5.5540000000000003</v>
      </c>
      <c r="AE47" s="729">
        <f>IF(U48&gt;=94,4,IF(U48&gt;=91,3.9,IF(U48&gt;=88,3.8,IF(U48&gt;=85,3.7,3.6))))</f>
        <v>3.8</v>
      </c>
      <c r="AF47" s="59">
        <v>0.3</v>
      </c>
      <c r="AG47" s="730">
        <v>17</v>
      </c>
      <c r="AH47" s="60">
        <f>V47+AD47+AG47+AE47+AF47</f>
        <v>34.653999999999996</v>
      </c>
      <c r="AI47" s="55">
        <f>IF(AH47&gt;=40,40,AH47)</f>
        <v>34.653999999999996</v>
      </c>
      <c r="AJ47" s="61"/>
      <c r="AK47" s="62"/>
      <c r="AL47" s="63"/>
      <c r="AM47" s="64">
        <f>100%+AL47</f>
        <v>1</v>
      </c>
      <c r="AN47" s="65">
        <f>ROUNDUP((($E$2*AM47-$AN$4)*AJ47+$AN$4),-3)</f>
        <v>0</v>
      </c>
      <c r="AO47" s="66"/>
    </row>
    <row r="48" spans="1:41" s="22" customFormat="1" ht="26.25" customHeight="1" x14ac:dyDescent="0.15">
      <c r="A48" s="177"/>
      <c r="B48" s="241"/>
      <c r="C48" s="843" t="s">
        <v>2556</v>
      </c>
      <c r="D48" s="844"/>
      <c r="E48" s="844"/>
      <c r="F48" s="844"/>
      <c r="G48" s="903"/>
      <c r="H48" s="47"/>
      <c r="I48" s="172"/>
      <c r="J48" s="217"/>
      <c r="K48" s="217"/>
      <c r="L48" s="217"/>
      <c r="M48" s="695"/>
      <c r="N48" s="233"/>
      <c r="O48" s="51"/>
      <c r="P48" s="234">
        <v>88</v>
      </c>
      <c r="Q48" s="53">
        <v>88</v>
      </c>
      <c r="R48" s="53"/>
      <c r="S48" s="54"/>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4" customHeight="1" x14ac:dyDescent="0.15">
      <c r="A49" s="43"/>
      <c r="B49" s="256"/>
      <c r="C49" s="45"/>
      <c r="D49" s="80" t="s">
        <v>2495</v>
      </c>
      <c r="E49" s="80"/>
      <c r="F49" s="80"/>
      <c r="G49" s="596"/>
      <c r="H49" s="47"/>
      <c r="I49" s="49">
        <v>0.51</v>
      </c>
      <c r="J49" s="48">
        <v>0.49</v>
      </c>
      <c r="K49" s="49"/>
      <c r="L49" s="49"/>
      <c r="M49" s="696"/>
      <c r="N49" s="233">
        <f>SUM(I49:M49)</f>
        <v>1</v>
      </c>
      <c r="O49" s="51"/>
      <c r="P49" s="52">
        <v>8</v>
      </c>
      <c r="Q49" s="53">
        <v>8</v>
      </c>
      <c r="R49" s="53"/>
      <c r="S49" s="53"/>
      <c r="T49" s="53"/>
      <c r="U49" s="54">
        <f>ROUND(((P49*I49)+(Q49*J49)+(R49*K49)+(S49*L49)+(T49*M49)),3)</f>
        <v>8</v>
      </c>
      <c r="V49" s="55">
        <f>IF(U49&gt;=8,8,U49)</f>
        <v>8</v>
      </c>
      <c r="W49" s="57"/>
      <c r="X49" s="57">
        <v>424675051000</v>
      </c>
      <c r="Y49" s="57"/>
      <c r="Z49" s="57"/>
      <c r="AA49" s="57"/>
      <c r="AB49" s="476">
        <f>(((((W49*I49)+(X49*J49)+(Y49*K49)+(Z49*L49)+(AA49*M49))/$L$2)))</f>
        <v>2.5493096129220567</v>
      </c>
      <c r="AC49" s="536">
        <f t="shared" ref="AC49" si="26">ROUND(11*AB49,3)</f>
        <v>28.042000000000002</v>
      </c>
      <c r="AD49" s="488">
        <f t="shared" ref="AD49" si="27">IF(AC49&gt;=11,11,AC49)</f>
        <v>11</v>
      </c>
      <c r="AE49" s="729">
        <f>IF(U50&gt;=94,4,IF(U50&gt;=91,3.9,IF(U50&gt;=88,3.8,IF(U50&gt;=85,3.7,3.6))))</f>
        <v>3.8</v>
      </c>
      <c r="AF49" s="59">
        <v>0.3</v>
      </c>
      <c r="AG49" s="730">
        <v>17</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2556</v>
      </c>
      <c r="D50" s="844"/>
      <c r="E50" s="844"/>
      <c r="F50" s="844"/>
      <c r="G50" s="903"/>
      <c r="H50" s="47"/>
      <c r="I50" s="172"/>
      <c r="J50" s="217"/>
      <c r="K50" s="217"/>
      <c r="L50" s="217"/>
      <c r="M50" s="695"/>
      <c r="N50" s="233"/>
      <c r="O50" s="51"/>
      <c r="P50" s="234">
        <v>88</v>
      </c>
      <c r="Q50" s="54">
        <v>88</v>
      </c>
      <c r="R50" s="54"/>
      <c r="S50" s="54"/>
      <c r="T50" s="54"/>
      <c r="U50" s="496">
        <f>(I49*P50)+(J49*Q50)+(K49*R50)+(L49*S50)+(M49*T50)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48.75" customHeight="1" x14ac:dyDescent="0.15">
      <c r="A51" s="43"/>
      <c r="B51" s="256"/>
      <c r="C51" s="174"/>
      <c r="D51" s="117" t="s">
        <v>2490</v>
      </c>
      <c r="E51" s="117"/>
      <c r="F51" s="80"/>
      <c r="G51" s="334"/>
      <c r="H51" s="175" t="s">
        <v>1495</v>
      </c>
      <c r="I51" s="48">
        <v>0.51</v>
      </c>
      <c r="J51" s="49">
        <v>0.49</v>
      </c>
      <c r="K51" s="49"/>
      <c r="L51" s="49"/>
      <c r="M51" s="696"/>
      <c r="N51" s="233">
        <f>SUM(I51:M51)</f>
        <v>1</v>
      </c>
      <c r="O51" s="51"/>
      <c r="P51" s="52">
        <v>8</v>
      </c>
      <c r="Q51" s="53">
        <v>8</v>
      </c>
      <c r="R51" s="53"/>
      <c r="S51" s="53"/>
      <c r="T51" s="53"/>
      <c r="U51" s="54">
        <f>ROUND(((P51*I51)+(Q51*J51)+(R51*K51)+(S51*L51)+(T51*M51)),3)</f>
        <v>8</v>
      </c>
      <c r="V51" s="55">
        <f>IF(U51&gt;=8,8,U51)</f>
        <v>8</v>
      </c>
      <c r="W51" s="57"/>
      <c r="X51" s="57">
        <v>78106522000</v>
      </c>
      <c r="Y51" s="57"/>
      <c r="Z51" s="57"/>
      <c r="AA51" s="57"/>
      <c r="AB51" s="476">
        <f>(((((W51*I51)+(X51*J51)+(Y51*K51)+(Z51*L51)+(AA51*M51))/$L$2)))</f>
        <v>0.46887074457903133</v>
      </c>
      <c r="AC51" s="536">
        <f t="shared" ref="AC51" si="28">ROUND(11*AB51,3)</f>
        <v>5.1580000000000004</v>
      </c>
      <c r="AD51" s="488">
        <f t="shared" ref="AD51" si="29">IF(AC51&gt;=11,11,AC51)</f>
        <v>5.1580000000000004</v>
      </c>
      <c r="AE51" s="729">
        <f>IF(U52&gt;=94,4,IF(U52&gt;=91,3.9,IF(U52&gt;=88,3.8,IF(U52&gt;=85,3.7,3.6))))</f>
        <v>3.8</v>
      </c>
      <c r="AF51" s="59">
        <v>0.3</v>
      </c>
      <c r="AG51" s="730">
        <v>17</v>
      </c>
      <c r="AH51" s="60">
        <f>V51+AD51+AG51+AE51+AF51</f>
        <v>34.257999999999996</v>
      </c>
      <c r="AI51" s="55">
        <f>IF(AH51&gt;=40,40,AH51)</f>
        <v>34.257999999999996</v>
      </c>
      <c r="AJ51" s="61"/>
      <c r="AK51" s="62"/>
      <c r="AL51" s="63"/>
      <c r="AM51" s="64">
        <f>100%+AL51</f>
        <v>1</v>
      </c>
      <c r="AN51" s="65">
        <f>ROUNDUP((($E$2*AM51-$AN$4)*AJ51+$AN$4),-3)</f>
        <v>0</v>
      </c>
      <c r="AO51" s="66"/>
    </row>
    <row r="52" spans="1:41" s="22" customFormat="1" ht="26.25" customHeight="1" x14ac:dyDescent="0.15">
      <c r="A52" s="177"/>
      <c r="B52" s="241"/>
      <c r="C52" s="843" t="s">
        <v>2556</v>
      </c>
      <c r="D52" s="844"/>
      <c r="E52" s="844"/>
      <c r="F52" s="844"/>
      <c r="G52" s="903"/>
      <c r="H52" s="47"/>
      <c r="I52" s="172"/>
      <c r="J52" s="217"/>
      <c r="K52" s="217"/>
      <c r="L52" s="217"/>
      <c r="M52" s="695"/>
      <c r="N52" s="233"/>
      <c r="O52" s="51"/>
      <c r="P52" s="234">
        <v>88</v>
      </c>
      <c r="Q52" s="53">
        <v>88</v>
      </c>
      <c r="R52" s="54"/>
      <c r="S52" s="54"/>
      <c r="T52" s="54"/>
      <c r="U52" s="496">
        <f>(I51*P52)+(J51*Q52)+(K51*R52)+(L51*S52)+(M51*T52)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50.25" customHeight="1" x14ac:dyDescent="0.15">
      <c r="A53" s="43"/>
      <c r="B53" s="256"/>
      <c r="C53" s="46" t="s">
        <v>2489</v>
      </c>
      <c r="D53" s="174" t="s">
        <v>2488</v>
      </c>
      <c r="E53" s="117" t="s">
        <v>2513</v>
      </c>
      <c r="F53" s="80"/>
      <c r="G53" s="632"/>
      <c r="H53" s="175" t="s">
        <v>1495</v>
      </c>
      <c r="I53" s="48">
        <v>0.5</v>
      </c>
      <c r="J53" s="49">
        <v>0.4</v>
      </c>
      <c r="K53" s="49">
        <v>0.1</v>
      </c>
      <c r="L53" s="49"/>
      <c r="M53" s="696"/>
      <c r="N53" s="233">
        <f>SUM(I53:M53)</f>
        <v>1</v>
      </c>
      <c r="O53" s="51"/>
      <c r="P53" s="52">
        <v>8</v>
      </c>
      <c r="Q53" s="53">
        <v>8</v>
      </c>
      <c r="R53" s="53">
        <v>8</v>
      </c>
      <c r="S53" s="53"/>
      <c r="T53" s="53"/>
      <c r="U53" s="54">
        <f>ROUND(((P53*I53)+(Q53*J53)+(R53*K53)+(S53*L53)+(T53*M53)),3)</f>
        <v>8</v>
      </c>
      <c r="V53" s="55">
        <f>IF(U53&gt;=8,8,U53)</f>
        <v>8</v>
      </c>
      <c r="W53" s="57">
        <v>52502259000</v>
      </c>
      <c r="X53" s="57">
        <v>58909982000</v>
      </c>
      <c r="Y53" s="57">
        <v>19935836000</v>
      </c>
      <c r="Z53" s="57"/>
      <c r="AA53" s="57"/>
      <c r="AB53" s="476">
        <f>(((((W53*I53)+(X53*J53)+(Y53*K53)+(Z53*L53)+(AA53*M53))/$L$2)))</f>
        <v>0.63470584887902282</v>
      </c>
      <c r="AC53" s="536">
        <f t="shared" ref="AC53" si="30">ROUND(11*AB53,3)</f>
        <v>6.9820000000000002</v>
      </c>
      <c r="AD53" s="488">
        <f t="shared" ref="AD53" si="31">IF(AC53&gt;=11,11,AC53)</f>
        <v>6.9820000000000002</v>
      </c>
      <c r="AE53" s="729">
        <f>IF(U54&gt;=94,4,IF(U54&gt;=91,3.9,IF(U54&gt;=88,3.8,IF(U54&gt;=85,3.7,3.6))))</f>
        <v>3.8</v>
      </c>
      <c r="AF53" s="59">
        <v>0.3</v>
      </c>
      <c r="AG53" s="730">
        <v>17</v>
      </c>
      <c r="AH53" s="60">
        <f>V53+AD53+AG53+AE53+AF53</f>
        <v>36.081999999999994</v>
      </c>
      <c r="AI53" s="55">
        <f>IF(AH53&gt;=40,40,AH53)</f>
        <v>36.081999999999994</v>
      </c>
      <c r="AJ53" s="61"/>
      <c r="AK53" s="62"/>
      <c r="AL53" s="63"/>
      <c r="AM53" s="64">
        <f>100%+AL53</f>
        <v>1</v>
      </c>
      <c r="AN53" s="65">
        <f>ROUNDUP((($E$2*AM53-$AN$4)*AJ53+$AN$4),-3)</f>
        <v>0</v>
      </c>
      <c r="AO53" s="66"/>
    </row>
    <row r="54" spans="1:41" s="22" customFormat="1" ht="26.25" customHeight="1" x14ac:dyDescent="0.15">
      <c r="A54" s="177"/>
      <c r="B54" s="241"/>
      <c r="C54" s="843" t="s">
        <v>2556</v>
      </c>
      <c r="D54" s="844"/>
      <c r="E54" s="844"/>
      <c r="F54" s="844"/>
      <c r="G54" s="903"/>
      <c r="H54" s="47"/>
      <c r="I54" s="172"/>
      <c r="J54" s="217"/>
      <c r="K54" s="217"/>
      <c r="L54" s="217"/>
      <c r="M54" s="695"/>
      <c r="N54" s="233"/>
      <c r="O54" s="51"/>
      <c r="P54" s="234">
        <v>88</v>
      </c>
      <c r="Q54" s="234">
        <v>88</v>
      </c>
      <c r="R54" s="676">
        <v>92.23</v>
      </c>
      <c r="S54" s="54"/>
      <c r="T54" s="54"/>
      <c r="U54" s="496">
        <f>(I53*P54)+(J53*Q54)+(K53*R54)+(L53*S54)+(M53*T54)</f>
        <v>88.423000000000002</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48.75" customHeight="1" x14ac:dyDescent="0.15">
      <c r="A55" s="43"/>
      <c r="B55" s="256"/>
      <c r="C55" s="45"/>
      <c r="D55" s="117" t="s">
        <v>2493</v>
      </c>
      <c r="E55" s="45"/>
      <c r="F55" s="80"/>
      <c r="G55" s="596"/>
      <c r="H55" s="175" t="s">
        <v>1495</v>
      </c>
      <c r="I55" s="48">
        <v>0.51</v>
      </c>
      <c r="J55" s="49">
        <v>0.49</v>
      </c>
      <c r="K55" s="49"/>
      <c r="L55" s="217"/>
      <c r="M55" s="696"/>
      <c r="N55" s="233">
        <f>SUM(I55:M55)</f>
        <v>1</v>
      </c>
      <c r="O55" s="51"/>
      <c r="P55" s="52">
        <v>8</v>
      </c>
      <c r="Q55" s="53">
        <v>8</v>
      </c>
      <c r="R55" s="53"/>
      <c r="S55" s="53"/>
      <c r="T55" s="53"/>
      <c r="U55" s="54">
        <f>ROUND(((P55*I55)+(Q55*J55)+(R55*K55)+(S55*L55)+(T55*M55)),3)</f>
        <v>8</v>
      </c>
      <c r="V55" s="55">
        <f>IF(U55&gt;=8,8,U55)</f>
        <v>8</v>
      </c>
      <c r="W55" s="57"/>
      <c r="X55" s="57">
        <v>101360213000</v>
      </c>
      <c r="Y55" s="57"/>
      <c r="Z55" s="57"/>
      <c r="AA55" s="57"/>
      <c r="AB55" s="476">
        <f>(((((W55*I55)+(X55*J55)+(Y55*K55)+(Z55*L55)+(AA55*M55))/$L$2)))</f>
        <v>0.60846184573420403</v>
      </c>
      <c r="AC55" s="536">
        <f t="shared" ref="AC55" si="32">ROUND(11*AB55,3)</f>
        <v>6.6929999999999996</v>
      </c>
      <c r="AD55" s="488">
        <f t="shared" ref="AD55" si="33">IF(AC55&gt;=11,11,AC55)</f>
        <v>6.6929999999999996</v>
      </c>
      <c r="AE55" s="729">
        <f>IF(U56&gt;=94,4,IF(U56&gt;=91,3.9,IF(U56&gt;=88,3.8,IF(U56&gt;=85,3.7,3.6))))</f>
        <v>3.8</v>
      </c>
      <c r="AF55" s="59">
        <v>0.3</v>
      </c>
      <c r="AG55" s="730">
        <v>17</v>
      </c>
      <c r="AH55" s="60">
        <f>V55+AD55+AG55+AE55+AF55</f>
        <v>35.792999999999992</v>
      </c>
      <c r="AI55" s="55">
        <f>IF(AH55&gt;=40,40,AH55)</f>
        <v>35.792999999999992</v>
      </c>
      <c r="AJ55" s="61"/>
      <c r="AK55" s="62"/>
      <c r="AL55" s="63"/>
      <c r="AM55" s="64">
        <f>100%+AL55</f>
        <v>1</v>
      </c>
      <c r="AN55" s="65">
        <f>ROUNDUP((($E$2*AM55-$AN$4)*AJ55+$AN$4),-3)</f>
        <v>0</v>
      </c>
      <c r="AO55" s="66"/>
    </row>
    <row r="56" spans="1:41" s="22" customFormat="1" ht="26.25" customHeight="1" x14ac:dyDescent="0.15">
      <c r="A56" s="177"/>
      <c r="B56" s="241"/>
      <c r="C56" s="843" t="s">
        <v>2556</v>
      </c>
      <c r="D56" s="844"/>
      <c r="E56" s="844"/>
      <c r="F56" s="844"/>
      <c r="G56" s="903"/>
      <c r="H56" s="47"/>
      <c r="I56" s="172"/>
      <c r="J56" s="217"/>
      <c r="K56" s="217"/>
      <c r="L56" s="217"/>
      <c r="M56" s="695"/>
      <c r="N56" s="233"/>
      <c r="O56" s="51"/>
      <c r="P56" s="234">
        <v>88</v>
      </c>
      <c r="Q56" s="234">
        <v>88</v>
      </c>
      <c r="R56" s="234"/>
      <c r="S56" s="54"/>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51.75" customHeight="1" x14ac:dyDescent="0.15">
      <c r="A57" s="43"/>
      <c r="B57" s="256"/>
      <c r="C57" s="73" t="s">
        <v>2574</v>
      </c>
      <c r="D57" s="80"/>
      <c r="E57" s="367"/>
      <c r="F57" s="80"/>
      <c r="G57" s="376"/>
      <c r="H57" s="47"/>
      <c r="I57" s="48">
        <v>0.5</v>
      </c>
      <c r="J57" s="49">
        <v>0.2</v>
      </c>
      <c r="K57" s="49">
        <v>0.2</v>
      </c>
      <c r="L57" s="49">
        <v>0.1</v>
      </c>
      <c r="M57" s="696"/>
      <c r="N57" s="233">
        <f>SUM(I57:M57)</f>
        <v>0.99999999999999989</v>
      </c>
      <c r="O57" s="51"/>
      <c r="P57" s="52">
        <v>8</v>
      </c>
      <c r="Q57" s="52">
        <v>8</v>
      </c>
      <c r="R57" s="53">
        <v>8</v>
      </c>
      <c r="S57" s="53">
        <v>8</v>
      </c>
      <c r="T57" s="53"/>
      <c r="U57" s="54">
        <f>ROUND(((P57*I57)+(Q57*J57)+(R57*K57)+(S57*L57)+(T57*M57)),3)</f>
        <v>8</v>
      </c>
      <c r="V57" s="55">
        <f>IF(U57&gt;=8,8,U57)</f>
        <v>8</v>
      </c>
      <c r="W57" s="57">
        <v>92809500000</v>
      </c>
      <c r="X57" s="57"/>
      <c r="Y57" s="57"/>
      <c r="Z57" s="57"/>
      <c r="AA57" s="57"/>
      <c r="AB57" s="476">
        <f>(((((W57*I57)+(X57*J57)+(Y57*K57)+(Z57*L57)+(AA57*M57))/$L$2)))</f>
        <v>0.56850225708434132</v>
      </c>
      <c r="AC57" s="536">
        <f t="shared" ref="AC57" si="34">ROUND(11*AB57,3)</f>
        <v>6.2539999999999996</v>
      </c>
      <c r="AD57" s="488">
        <f t="shared" ref="AD57" si="35">IF(AC57&gt;=11,11,AC57)</f>
        <v>6.2539999999999996</v>
      </c>
      <c r="AE57" s="729">
        <f>IF(U58&gt;=94,4,IF(U58&gt;=91,3.9,IF(U58&gt;=88,3.8,IF(U58&gt;=85,3.7,3.6))))</f>
        <v>3.8</v>
      </c>
      <c r="AF57" s="59">
        <v>0.3</v>
      </c>
      <c r="AG57" s="730">
        <v>17</v>
      </c>
      <c r="AH57" s="60">
        <f>V57+AD57+AG57+AE57+AF57</f>
        <v>35.353999999999992</v>
      </c>
      <c r="AI57" s="55">
        <f>IF(AH57&gt;=40,40,AH57)</f>
        <v>35.353999999999992</v>
      </c>
      <c r="AJ57" s="61"/>
      <c r="AK57" s="62"/>
      <c r="AL57" s="63"/>
      <c r="AM57" s="64"/>
      <c r="AN57" s="65"/>
      <c r="AO57" s="66"/>
    </row>
    <row r="58" spans="1:41" s="22" customFormat="1" ht="26.25" customHeight="1" x14ac:dyDescent="0.15">
      <c r="A58" s="177"/>
      <c r="B58" s="241"/>
      <c r="C58" s="843" t="s">
        <v>2556</v>
      </c>
      <c r="D58" s="844"/>
      <c r="E58" s="844"/>
      <c r="F58" s="844"/>
      <c r="G58" s="903"/>
      <c r="H58" s="47"/>
      <c r="I58" s="172"/>
      <c r="J58" s="217"/>
      <c r="K58" s="217"/>
      <c r="L58" s="217"/>
      <c r="M58" s="695"/>
      <c r="N58" s="233"/>
      <c r="O58" s="51"/>
      <c r="P58" s="54">
        <v>88</v>
      </c>
      <c r="Q58" s="54">
        <v>88</v>
      </c>
      <c r="R58" s="54">
        <v>88</v>
      </c>
      <c r="S58" s="54">
        <v>88</v>
      </c>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0.25" customHeight="1" x14ac:dyDescent="0.15">
      <c r="A59" s="43"/>
      <c r="B59" s="256"/>
      <c r="C59" s="73" t="s">
        <v>2494</v>
      </c>
      <c r="D59" s="80"/>
      <c r="E59" s="367"/>
      <c r="F59" s="80"/>
      <c r="G59" s="376"/>
      <c r="H59" s="47"/>
      <c r="I59" s="48">
        <v>0.65</v>
      </c>
      <c r="J59" s="49">
        <v>0.35</v>
      </c>
      <c r="K59" s="49"/>
      <c r="L59" s="49"/>
      <c r="M59" s="696"/>
      <c r="N59" s="233">
        <f>SUM(I59:M59)</f>
        <v>1</v>
      </c>
      <c r="O59" s="51"/>
      <c r="P59" s="52">
        <v>8</v>
      </c>
      <c r="Q59" s="53">
        <v>8</v>
      </c>
      <c r="R59" s="53"/>
      <c r="S59" s="53"/>
      <c r="T59" s="53"/>
      <c r="U59" s="54">
        <f>ROUND(((P59*I59)+(Q59*J59)+(R59*K59)+(S59*L59)+(T59*M59)),3)</f>
        <v>8</v>
      </c>
      <c r="V59" s="55">
        <f>IF(U59&gt;=8,8,U59)</f>
        <v>8</v>
      </c>
      <c r="W59" s="57">
        <v>56329120000</v>
      </c>
      <c r="X59" s="57"/>
      <c r="Y59" s="57"/>
      <c r="Z59" s="57"/>
      <c r="AA59" s="57"/>
      <c r="AB59" s="476">
        <f>(((((W59*I59)+(X59*J59)+(Y59*K59)+(Z59*L59)+(AA59*M59))/$L$2)))</f>
        <v>0.44855538945309614</v>
      </c>
      <c r="AC59" s="536">
        <f t="shared" ref="AC59" si="36">ROUND(11*AB59,3)</f>
        <v>4.9340000000000002</v>
      </c>
      <c r="AD59" s="488">
        <f t="shared" ref="AD59" si="37">IF(AC59&gt;=11,11,AC59)</f>
        <v>4.9340000000000002</v>
      </c>
      <c r="AE59" s="729">
        <f>IF(U60&gt;=94,4,IF(U60&gt;=91,3.9,IF(U60&gt;=88,3.8,IF(U60&gt;=85,3.7,3.6))))</f>
        <v>3.8</v>
      </c>
      <c r="AF59" s="59">
        <v>0.2</v>
      </c>
      <c r="AG59" s="730">
        <v>17</v>
      </c>
      <c r="AH59" s="60">
        <f>V59+AD59+AG59+AE59+AF59</f>
        <v>33.934000000000005</v>
      </c>
      <c r="AI59" s="55">
        <f>IF(AH59&gt;=40,40,AH59)</f>
        <v>33.934000000000005</v>
      </c>
      <c r="AJ59" s="61"/>
      <c r="AK59" s="62"/>
      <c r="AL59" s="63"/>
      <c r="AM59" s="64">
        <f>100%+AL59</f>
        <v>1</v>
      </c>
      <c r="AN59" s="65">
        <f>ROUNDUP((($E$2*AM59-$AN$4)*AJ59+$AN$4),-3)</f>
        <v>0</v>
      </c>
      <c r="AO59" s="66"/>
    </row>
    <row r="60" spans="1:41" s="22" customFormat="1" ht="26.25" customHeight="1" x14ac:dyDescent="0.15">
      <c r="A60" s="177"/>
      <c r="B60" s="241"/>
      <c r="C60" s="843" t="s">
        <v>2556</v>
      </c>
      <c r="D60" s="844"/>
      <c r="E60" s="844"/>
      <c r="F60" s="844"/>
      <c r="G60" s="903"/>
      <c r="H60" s="47"/>
      <c r="I60" s="172"/>
      <c r="J60" s="217"/>
      <c r="K60" s="217"/>
      <c r="L60" s="217"/>
      <c r="M60" s="695"/>
      <c r="N60" s="233"/>
      <c r="O60" s="51"/>
      <c r="P60" s="234">
        <v>88</v>
      </c>
      <c r="Q60" s="54">
        <v>88</v>
      </c>
      <c r="R60" s="54"/>
      <c r="S60" s="54"/>
      <c r="T60" s="54"/>
      <c r="U60" s="496">
        <f>(I59*P60)+(J59*Q60)+(K59*R60)+(L59*S60)+(M59*T60)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48.75" customHeight="1" x14ac:dyDescent="0.15">
      <c r="A61" s="43"/>
      <c r="B61" s="256"/>
      <c r="C61" s="80" t="s">
        <v>2578</v>
      </c>
      <c r="D61" s="45"/>
      <c r="E61" s="367"/>
      <c r="F61" s="80"/>
      <c r="G61" s="376"/>
      <c r="H61" s="47"/>
      <c r="I61" s="48">
        <v>0.65</v>
      </c>
      <c r="J61" s="49">
        <v>0.35</v>
      </c>
      <c r="K61" s="49"/>
      <c r="L61" s="49"/>
      <c r="M61" s="696"/>
      <c r="N61" s="233">
        <f>SUM(I61:M61)</f>
        <v>1</v>
      </c>
      <c r="O61" s="51"/>
      <c r="P61" s="52">
        <v>8</v>
      </c>
      <c r="Q61" s="53">
        <v>8</v>
      </c>
      <c r="R61" s="53"/>
      <c r="S61" s="53"/>
      <c r="T61" s="53"/>
      <c r="U61" s="54">
        <f>ROUND(((P61*I61)+(Q61*J61)+(R61*K61)+(S61*L61)+(T61*M61)),3)</f>
        <v>8</v>
      </c>
      <c r="V61" s="55">
        <f>IF(U61&gt;=8,8,U61)</f>
        <v>8</v>
      </c>
      <c r="W61" s="57">
        <v>52410905000</v>
      </c>
      <c r="X61" s="57"/>
      <c r="Y61" s="57"/>
      <c r="Z61" s="57"/>
      <c r="AA61" s="57"/>
      <c r="AB61" s="476">
        <f>(((((W61*I61)+(X61*J61)+(Y61*K61)+(Z61*L61)+(AA61*M61))/$L$2)))</f>
        <v>0.41735418383713835</v>
      </c>
      <c r="AC61" s="536">
        <f>ROUND(11*AB61,3)</f>
        <v>4.5910000000000002</v>
      </c>
      <c r="AD61" s="488">
        <f>IF(AC61&gt;=11,11,AC61)</f>
        <v>4.5910000000000002</v>
      </c>
      <c r="AE61" s="729">
        <f>IF(U62&gt;=94,4,IF(U62&gt;=91,3.9,IF(U62&gt;=88,3.8,IF(U62&gt;=85,3.7,3.6))))</f>
        <v>3.8</v>
      </c>
      <c r="AF61" s="59">
        <v>0.2</v>
      </c>
      <c r="AG61" s="730">
        <v>17</v>
      </c>
      <c r="AH61" s="60">
        <f>V61+AD61+AG61+AE61+AF61</f>
        <v>33.591000000000001</v>
      </c>
      <c r="AI61" s="55">
        <f>IF(AH61&gt;=40,40,AH61)</f>
        <v>33.591000000000001</v>
      </c>
      <c r="AJ61" s="61"/>
      <c r="AK61" s="62"/>
      <c r="AL61" s="63"/>
      <c r="AM61" s="64">
        <f>100%+AL61</f>
        <v>1</v>
      </c>
      <c r="AN61" s="65">
        <f>ROUNDUP((($E$2*AM61-$AN$4)*AJ61+$AN$4),-3)</f>
        <v>0</v>
      </c>
      <c r="AO61" s="66"/>
    </row>
    <row r="62" spans="1:41" s="22" customFormat="1" ht="26.25" customHeight="1" x14ac:dyDescent="0.15">
      <c r="A62" s="177"/>
      <c r="B62" s="241"/>
      <c r="C62" s="843" t="s">
        <v>2556</v>
      </c>
      <c r="D62" s="844"/>
      <c r="E62" s="844"/>
      <c r="F62" s="844"/>
      <c r="G62" s="903"/>
      <c r="H62" s="47"/>
      <c r="I62" s="172"/>
      <c r="J62" s="217"/>
      <c r="K62" s="217"/>
      <c r="L62" s="217"/>
      <c r="M62" s="695"/>
      <c r="N62" s="233"/>
      <c r="O62" s="51"/>
      <c r="P62" s="54">
        <v>88</v>
      </c>
      <c r="Q62" s="54">
        <v>88</v>
      </c>
      <c r="R62" s="54">
        <v>88</v>
      </c>
      <c r="S62" s="5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550"/>
      <c r="C63" s="45"/>
      <c r="D63" s="80"/>
      <c r="E63" s="45"/>
      <c r="F63" s="664"/>
      <c r="G63" s="334"/>
      <c r="H63" s="175"/>
      <c r="I63" s="48">
        <v>0.51</v>
      </c>
      <c r="J63" s="49">
        <v>0.49</v>
      </c>
      <c r="K63" s="49"/>
      <c r="L63" s="49"/>
      <c r="M63" s="696"/>
      <c r="N63" s="233">
        <f>SUM(I63:M63)</f>
        <v>1</v>
      </c>
      <c r="O63" s="51"/>
      <c r="P63" s="52">
        <v>8</v>
      </c>
      <c r="Q63" s="53">
        <v>8</v>
      </c>
      <c r="R63" s="53"/>
      <c r="S63" s="53"/>
      <c r="T63" s="53"/>
      <c r="U63" s="54">
        <f>ROUND(((P63*I63)+(Q63*J63)+(R63*K63)+(S63*L63)+(T63*M63)),3)</f>
        <v>8</v>
      </c>
      <c r="V63" s="55">
        <f>IF(U63&gt;=8,8,U63)</f>
        <v>8</v>
      </c>
      <c r="W63" s="57"/>
      <c r="X63" s="57"/>
      <c r="Y63" s="57"/>
      <c r="Z63" s="57"/>
      <c r="AA63" s="57"/>
      <c r="AB63" s="476">
        <f>(((((W63*I63)+(X63*J63)+(Y63*K63)+(Z63*L63)+(AA63*M63))/$L$2)))</f>
        <v>0</v>
      </c>
      <c r="AC63" s="536">
        <f>ROUND(11*AB63,3)</f>
        <v>0</v>
      </c>
      <c r="AD63" s="488">
        <f>IF(AC63&gt;=11,11,AC63)</f>
        <v>0</v>
      </c>
      <c r="AE63" s="729">
        <f>IF(U64&gt;=94,4,IF(U64&gt;=91,3.9,IF(U64&gt;=88,3.8,IF(U64&gt;=85,3.7,3.6))))</f>
        <v>3.8</v>
      </c>
      <c r="AF63" s="59">
        <v>0.3</v>
      </c>
      <c r="AG63" s="730">
        <v>17</v>
      </c>
      <c r="AH63" s="60">
        <f>V63+AD63+AG63+AE63+AF63</f>
        <v>29.1</v>
      </c>
      <c r="AI63" s="55">
        <f>IF(AH63&gt;=40,40,AH63)</f>
        <v>29.1</v>
      </c>
      <c r="AJ63" s="61"/>
      <c r="AK63" s="62"/>
      <c r="AL63" s="63"/>
      <c r="AM63" s="64">
        <f>100%+AL63</f>
        <v>1</v>
      </c>
      <c r="AN63" s="65">
        <f>ROUNDUP((($E$2*AM63-$AN$4)*AJ63+$AN$4),-3)</f>
        <v>0</v>
      </c>
      <c r="AO63" s="66"/>
    </row>
    <row r="64" spans="1:41" s="22" customFormat="1" ht="26.25" customHeight="1" x14ac:dyDescent="0.15">
      <c r="A64" s="177"/>
      <c r="B64" s="241"/>
      <c r="C64" s="843" t="s">
        <v>2556</v>
      </c>
      <c r="D64" s="844"/>
      <c r="E64" s="844"/>
      <c r="F64" s="844"/>
      <c r="G64" s="903"/>
      <c r="H64" s="47"/>
      <c r="I64" s="172"/>
      <c r="J64" s="217"/>
      <c r="K64" s="217"/>
      <c r="L64" s="217"/>
      <c r="M64" s="695"/>
      <c r="N64" s="233"/>
      <c r="O64" s="51"/>
      <c r="P64" s="54">
        <v>88</v>
      </c>
      <c r="Q64" s="54">
        <v>88</v>
      </c>
      <c r="R64" s="54">
        <v>88</v>
      </c>
      <c r="S64" s="54"/>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55.5" customHeight="1" x14ac:dyDescent="0.15">
      <c r="A65" s="43"/>
      <c r="B65" s="256"/>
      <c r="C65" s="45"/>
      <c r="D65" s="80" t="s">
        <v>2496</v>
      </c>
      <c r="E65" s="45"/>
      <c r="F65" s="80"/>
      <c r="G65" s="376"/>
      <c r="H65" s="175"/>
      <c r="I65" s="48">
        <v>0.5</v>
      </c>
      <c r="J65" s="49">
        <v>0.5</v>
      </c>
      <c r="K65" s="49"/>
      <c r="L65" s="49"/>
      <c r="M65" s="696"/>
      <c r="N65" s="233">
        <f>SUM(I65:M65)</f>
        <v>1</v>
      </c>
      <c r="O65" s="51"/>
      <c r="P65" s="52">
        <v>8</v>
      </c>
      <c r="Q65" s="53">
        <v>8</v>
      </c>
      <c r="R65" s="53"/>
      <c r="S65" s="53"/>
      <c r="T65" s="53"/>
      <c r="U65" s="54">
        <f>ROUND(((P65*I65)+(Q65*J65)+(R65*K65)+(S65*L65)+(T65*M65)),3)</f>
        <v>8</v>
      </c>
      <c r="V65" s="55">
        <f>IF(U65&gt;=8,8,U65)</f>
        <v>8</v>
      </c>
      <c r="W65" s="57"/>
      <c r="X65" s="57">
        <v>57131058000</v>
      </c>
      <c r="Y65" s="57"/>
      <c r="Z65" s="57"/>
      <c r="AA65" s="57"/>
      <c r="AB65" s="476">
        <f>(((((W65*I65)+(X65*J65)+(Y65*K65)+(Z65*L65)+(AA65*M65))/$L$2)))</f>
        <v>0.34995485831317286</v>
      </c>
      <c r="AC65" s="536">
        <f t="shared" ref="AC65" si="38">ROUND(11*AB65,3)</f>
        <v>3.85</v>
      </c>
      <c r="AD65" s="488">
        <f t="shared" ref="AD65" si="39">IF(AC65&gt;=11,11,AC65)</f>
        <v>3.85</v>
      </c>
      <c r="AE65" s="729">
        <f>IF(U66&gt;=94,4,IF(U66&gt;=91,3.9,IF(U66&gt;=88,3.8,IF(U66&gt;=85,3.7,3.6))))</f>
        <v>3.8</v>
      </c>
      <c r="AF65" s="59">
        <v>0.3</v>
      </c>
      <c r="AG65" s="730">
        <v>17</v>
      </c>
      <c r="AH65" s="60">
        <f>V65+AD65+AG65+AE65+AF65</f>
        <v>32.949999999999996</v>
      </c>
      <c r="AI65" s="55">
        <f>IF(AH65&gt;=40,40,AH65)</f>
        <v>32.949999999999996</v>
      </c>
      <c r="AJ65" s="61"/>
      <c r="AK65" s="62"/>
      <c r="AL65" s="63"/>
      <c r="AM65" s="64">
        <f>100%+AL65</f>
        <v>1</v>
      </c>
      <c r="AN65" s="65">
        <f>ROUNDUP((($E$2*AM65-$AN$4)*AJ65+$AN$4),-3)</f>
        <v>0</v>
      </c>
      <c r="AO65" s="66"/>
    </row>
    <row r="66" spans="1:41" s="22" customFormat="1" ht="26.25" customHeight="1" x14ac:dyDescent="0.15">
      <c r="A66" s="177"/>
      <c r="B66" s="241"/>
      <c r="C66" s="843" t="s">
        <v>2556</v>
      </c>
      <c r="D66" s="844"/>
      <c r="E66" s="844"/>
      <c r="F66" s="844"/>
      <c r="G66" s="903"/>
      <c r="H66" s="47"/>
      <c r="I66" s="172"/>
      <c r="J66" s="217"/>
      <c r="K66" s="217"/>
      <c r="L66" s="217"/>
      <c r="M66" s="695"/>
      <c r="N66" s="233"/>
      <c r="O66" s="51"/>
      <c r="P66" s="234">
        <v>88</v>
      </c>
      <c r="Q66" s="54">
        <v>88</v>
      </c>
      <c r="R66" s="54"/>
      <c r="S66" s="54"/>
      <c r="T66" s="54"/>
      <c r="U66" s="496">
        <f>(I65*P66)+(J65*Q66)+(K65*R66)+(L65*S66)+(M65*T66)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48.75" customHeight="1" x14ac:dyDescent="0.15">
      <c r="A67" s="43"/>
      <c r="B67" s="256"/>
      <c r="C67" s="45" t="s">
        <v>2538</v>
      </c>
      <c r="D67" s="46"/>
      <c r="E67" s="80"/>
      <c r="F67" s="80"/>
      <c r="G67" s="376"/>
      <c r="H67" s="175"/>
      <c r="I67" s="48">
        <v>0.6</v>
      </c>
      <c r="J67" s="49">
        <v>0.4</v>
      </c>
      <c r="K67" s="49"/>
      <c r="L67" s="217"/>
      <c r="M67" s="696"/>
      <c r="N67" s="233">
        <f>SUM(I67:M67)</f>
        <v>1</v>
      </c>
      <c r="O67" s="51"/>
      <c r="P67" s="52">
        <v>8</v>
      </c>
      <c r="Q67" s="53">
        <v>8</v>
      </c>
      <c r="R67" s="53"/>
      <c r="S67" s="53"/>
      <c r="T67" s="53"/>
      <c r="U67" s="54">
        <f>ROUND(((P67*I67)+(Q67*J67)+(R67*K67)+(S67*L67)+(T67*M67)),3)</f>
        <v>8</v>
      </c>
      <c r="V67" s="55">
        <f>IF(U67&gt;=8,8,U67)</f>
        <v>8</v>
      </c>
      <c r="W67" s="57">
        <v>50267041000</v>
      </c>
      <c r="X67" s="57"/>
      <c r="Y67" s="57"/>
      <c r="Z67" s="57"/>
      <c r="AA67" s="57"/>
      <c r="AB67" s="476">
        <f>(((((W67*I67)+(X67*J67)+(Y67*K67)+(Z67*L67)+(AA67*M67))/$L$2)))</f>
        <v>0.36949139386098784</v>
      </c>
      <c r="AC67" s="536">
        <f t="shared" ref="AC67" si="40">ROUND(11*AB67,3)</f>
        <v>4.0640000000000001</v>
      </c>
      <c r="AD67" s="488">
        <f t="shared" ref="AD67" si="41">IF(AC67&gt;=11,11,AC67)</f>
        <v>4.0640000000000001</v>
      </c>
      <c r="AE67" s="729">
        <f>IF(U68&gt;=94,4,IF(U68&gt;=91,3.9,IF(U68&gt;=88,3.8,IF(U68&gt;=85,3.7,3.6))))</f>
        <v>3.8</v>
      </c>
      <c r="AF67" s="59">
        <v>0.3</v>
      </c>
      <c r="AG67" s="730">
        <v>17</v>
      </c>
      <c r="AH67" s="60">
        <f>V67+AD67+AG67+AE67+AF67</f>
        <v>33.163999999999994</v>
      </c>
      <c r="AI67" s="55">
        <f>IF(AH67&gt;=40,40,AH67)</f>
        <v>33.163999999999994</v>
      </c>
      <c r="AJ67" s="61"/>
      <c r="AK67" s="62"/>
      <c r="AL67" s="63"/>
      <c r="AM67" s="64">
        <f>100%+AL67</f>
        <v>1</v>
      </c>
      <c r="AN67" s="65">
        <f>ROUNDUP((($E$2*AM67-$AN$4)*AJ67+$AN$4),-3)</f>
        <v>0</v>
      </c>
      <c r="AO67" s="66"/>
    </row>
    <row r="68" spans="1:41" s="22" customFormat="1" ht="26.25" customHeight="1" x14ac:dyDescent="0.15">
      <c r="A68" s="177"/>
      <c r="B68" s="241"/>
      <c r="C68" s="843" t="s">
        <v>2556</v>
      </c>
      <c r="D68" s="844"/>
      <c r="E68" s="844"/>
      <c r="F68" s="844"/>
      <c r="G68" s="903"/>
      <c r="H68" s="47"/>
      <c r="I68" s="172"/>
      <c r="J68" s="217"/>
      <c r="K68" s="217"/>
      <c r="L68" s="217"/>
      <c r="M68" s="695"/>
      <c r="N68" s="233"/>
      <c r="O68" s="51"/>
      <c r="P68" s="674">
        <v>89.28</v>
      </c>
      <c r="Q68" s="53">
        <v>88</v>
      </c>
      <c r="R68" s="53"/>
      <c r="S68" s="54"/>
      <c r="T68" s="54"/>
      <c r="U68" s="496">
        <f>(I67*P68)+(J67*Q68)+(K67*R68)+(L67*S68)+(M67*T68)</f>
        <v>88.768000000000001</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80" t="s">
        <v>2497</v>
      </c>
      <c r="D69" s="80"/>
      <c r="E69" s="80"/>
      <c r="F69" s="82"/>
      <c r="G69" s="632"/>
      <c r="H69" s="175"/>
      <c r="I69" s="48">
        <v>0.6</v>
      </c>
      <c r="J69" s="49">
        <v>0.4</v>
      </c>
      <c r="K69" s="49"/>
      <c r="L69" s="49"/>
      <c r="M69" s="696"/>
      <c r="N69" s="233">
        <f>SUM(I69:M69)</f>
        <v>1</v>
      </c>
      <c r="O69" s="51"/>
      <c r="P69" s="52">
        <v>8</v>
      </c>
      <c r="Q69" s="53">
        <v>8</v>
      </c>
      <c r="R69" s="53"/>
      <c r="S69" s="53"/>
      <c r="T69" s="53"/>
      <c r="U69" s="54">
        <f>ROUND(((P69*I69)+(Q69*J69)+(R69*K69)+(S69*L69)+(T69*M69)),3)</f>
        <v>8</v>
      </c>
      <c r="V69" s="55">
        <f>IF(U69&gt;=8,8,U69)</f>
        <v>8</v>
      </c>
      <c r="W69" s="57">
        <v>49442586000</v>
      </c>
      <c r="X69" s="57"/>
      <c r="Y69" s="57"/>
      <c r="Z69" s="57"/>
      <c r="AA69" s="57"/>
      <c r="AB69" s="476">
        <f>(((((W69*I69)+(X69*J69)+(Y69*K69)+(Z69*L69)+(AA69*M69))/$L$2)))</f>
        <v>0.3634311798307715</v>
      </c>
      <c r="AC69" s="536">
        <f t="shared" ref="AC69" si="42">ROUND(11*AB69,3)</f>
        <v>3.9980000000000002</v>
      </c>
      <c r="AD69" s="488">
        <f t="shared" ref="AD69" si="43">IF(AC69&gt;=11,11,AC69)</f>
        <v>3.9980000000000002</v>
      </c>
      <c r="AE69" s="729">
        <f>IF(U70&gt;=94,4,IF(U70&gt;=91,3.9,IF(U70&gt;=88,3.8,IF(U70&gt;=85,3.7,3.6))))</f>
        <v>3.8</v>
      </c>
      <c r="AF69" s="59">
        <v>0.3</v>
      </c>
      <c r="AG69" s="730">
        <v>17</v>
      </c>
      <c r="AH69" s="60">
        <f>V69+AD69+AG69+AE69+AF69</f>
        <v>33.097999999999999</v>
      </c>
      <c r="AI69" s="55">
        <f>IF(AH69&gt;=40,40,AH69)</f>
        <v>33.097999999999999</v>
      </c>
      <c r="AJ69" s="61"/>
      <c r="AK69" s="62"/>
      <c r="AL69" s="63"/>
      <c r="AM69" s="64">
        <f>100%+AL69</f>
        <v>1</v>
      </c>
      <c r="AN69" s="65">
        <f>ROUNDUP((($E$2*AM69-$AN$4)*AJ69+$AN$4),-3)</f>
        <v>0</v>
      </c>
      <c r="AO69" s="66"/>
    </row>
    <row r="70" spans="1:41" s="22" customFormat="1" ht="26.25" customHeight="1" x14ac:dyDescent="0.15">
      <c r="A70" s="177"/>
      <c r="B70" s="241"/>
      <c r="C70" s="894" t="s">
        <v>2556</v>
      </c>
      <c r="D70" s="895"/>
      <c r="E70" s="895"/>
      <c r="F70" s="895"/>
      <c r="G70" s="896"/>
      <c r="H70" s="47"/>
      <c r="I70" s="172"/>
      <c r="J70" s="217"/>
      <c r="K70" s="217"/>
      <c r="L70" s="217"/>
      <c r="M70" s="695"/>
      <c r="N70" s="233"/>
      <c r="O70" s="51"/>
      <c r="P70" s="234">
        <v>88</v>
      </c>
      <c r="Q70" s="234">
        <v>88</v>
      </c>
      <c r="R70" s="234"/>
      <c r="S70" s="54"/>
      <c r="T70" s="54"/>
      <c r="U70" s="496">
        <f>(I69*P70)+(J69*Q70)+(K69*R70)+(L69*S70)+(M69*T70)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0.25" customHeight="1" x14ac:dyDescent="0.15">
      <c r="A71" s="43"/>
      <c r="B71" s="256"/>
      <c r="C71" s="80" t="s">
        <v>2546</v>
      </c>
      <c r="D71" s="45"/>
      <c r="E71" s="45"/>
      <c r="F71" s="82"/>
      <c r="G71" s="632"/>
      <c r="H71" s="47"/>
      <c r="I71" s="48">
        <v>0.6</v>
      </c>
      <c r="J71" s="49">
        <v>0.4</v>
      </c>
      <c r="K71" s="49"/>
      <c r="L71" s="49"/>
      <c r="M71" s="696"/>
      <c r="N71" s="233">
        <f>SUM(I71:M71)</f>
        <v>1</v>
      </c>
      <c r="O71" s="51"/>
      <c r="P71" s="52">
        <v>8</v>
      </c>
      <c r="Q71" s="53">
        <v>8</v>
      </c>
      <c r="R71" s="53"/>
      <c r="S71" s="53"/>
      <c r="T71" s="53"/>
      <c r="U71" s="54">
        <f>ROUND(((P71*I71)+(Q71*J71)+(R71*K71)+(S71*L71)+(T71*M71)),2)</f>
        <v>8</v>
      </c>
      <c r="V71" s="55">
        <f>IF(U71&gt;=8,8,U71)</f>
        <v>8</v>
      </c>
      <c r="W71" s="57">
        <v>49203477000</v>
      </c>
      <c r="X71" s="57"/>
      <c r="Y71" s="57"/>
      <c r="Z71" s="57"/>
      <c r="AA71" s="57"/>
      <c r="AB71" s="476">
        <f>(((((W71*I71)+(X71*J71)+(Y71*K71)+(Z71*L71)+(AA71*M71))/$L$2)))</f>
        <v>0.36167359243479358</v>
      </c>
      <c r="AC71" s="536">
        <f t="shared" ref="AC71" si="44">ROUND(11*AB71,3)</f>
        <v>3.9780000000000002</v>
      </c>
      <c r="AD71" s="488">
        <f t="shared" ref="AD71" si="45">IF(AC71&gt;=11,11,AC71)</f>
        <v>3.9780000000000002</v>
      </c>
      <c r="AE71" s="729">
        <f>IF(U72&gt;=94,4,IF(U72&gt;=91,3.9,IF(U72&gt;=88,3.8,IF(U72&gt;=85,3.7,3.6))))</f>
        <v>3.8</v>
      </c>
      <c r="AF71" s="59">
        <v>0.3</v>
      </c>
      <c r="AG71" s="730">
        <v>17</v>
      </c>
      <c r="AH71" s="60">
        <f>V71+AD71+AG71+AE71+AF71</f>
        <v>33.077999999999996</v>
      </c>
      <c r="AI71" s="55">
        <f>IF(AH71&gt;=40,40,AH71)</f>
        <v>33.077999999999996</v>
      </c>
      <c r="AJ71" s="61"/>
      <c r="AK71" s="62"/>
      <c r="AL71" s="63"/>
      <c r="AM71" s="64"/>
      <c r="AN71" s="65"/>
      <c r="AO71" s="66"/>
    </row>
    <row r="72" spans="1:41" s="22" customFormat="1" ht="26.25" customHeight="1" x14ac:dyDescent="0.15">
      <c r="A72" s="177"/>
      <c r="B72" s="241"/>
      <c r="C72" s="894" t="s">
        <v>2556</v>
      </c>
      <c r="D72" s="895"/>
      <c r="E72" s="895"/>
      <c r="F72" s="895"/>
      <c r="G72" s="896"/>
      <c r="H72" s="47"/>
      <c r="I72" s="172"/>
      <c r="J72" s="217"/>
      <c r="K72" s="217"/>
      <c r="L72" s="217"/>
      <c r="M72" s="695"/>
      <c r="N72" s="233"/>
      <c r="O72" s="51"/>
      <c r="P72" s="5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54" customHeight="1" x14ac:dyDescent="0.15">
      <c r="A73" s="43"/>
      <c r="B73" s="256"/>
      <c r="C73" s="80" t="s">
        <v>2498</v>
      </c>
      <c r="D73" s="45"/>
      <c r="E73" s="45"/>
      <c r="F73" s="82"/>
      <c r="G73" s="632"/>
      <c r="H73" s="47"/>
      <c r="I73" s="48">
        <v>0.6</v>
      </c>
      <c r="J73" s="49">
        <v>0.4</v>
      </c>
      <c r="K73" s="49"/>
      <c r="L73" s="49"/>
      <c r="M73" s="696"/>
      <c r="N73" s="233">
        <f>SUM(I73:M73)</f>
        <v>1</v>
      </c>
      <c r="O73" s="51"/>
      <c r="P73" s="52">
        <v>8</v>
      </c>
      <c r="Q73" s="53">
        <v>8</v>
      </c>
      <c r="R73" s="53"/>
      <c r="S73" s="53"/>
      <c r="T73" s="53"/>
      <c r="U73" s="54">
        <f>ROUND(((P73*I73)+(Q73*J73)+(R73*K73)+(S73*L73)+(T73*M73)),3)</f>
        <v>8</v>
      </c>
      <c r="V73" s="55">
        <f>IF(U73&gt;=8,8,U73)</f>
        <v>8</v>
      </c>
      <c r="W73" s="57">
        <v>46537406000</v>
      </c>
      <c r="X73" s="57"/>
      <c r="Y73" s="57"/>
      <c r="Z73" s="57"/>
      <c r="AA73" s="57"/>
      <c r="AB73" s="476">
        <f>(((((W73*I73)+(X73*J73)+(Y73*K73)+(Z73*L73)+(AA73*M73))/$L$2)))</f>
        <v>0.34207645143891996</v>
      </c>
      <c r="AC73" s="536">
        <f t="shared" ref="AC73" si="46">ROUND(11*AB73,3)</f>
        <v>3.7629999999999999</v>
      </c>
      <c r="AD73" s="488">
        <f t="shared" ref="AD73" si="47">IF(AC73&gt;=11,11,AC73)</f>
        <v>3.7629999999999999</v>
      </c>
      <c r="AE73" s="729">
        <f>IF(U74&gt;=94,4,IF(U74&gt;=91,3.9,IF(U74&gt;=88,3.8,IF(U74&gt;=85,3.7,3.6))))</f>
        <v>3.8</v>
      </c>
      <c r="AF73" s="59">
        <v>0.3</v>
      </c>
      <c r="AG73" s="730">
        <v>17</v>
      </c>
      <c r="AH73" s="60">
        <f>V73+AD73+AG73+AE73+AF73</f>
        <v>32.862999999999992</v>
      </c>
      <c r="AI73" s="55">
        <f>IF(AH73&gt;=40,40,AH73)</f>
        <v>32.862999999999992</v>
      </c>
      <c r="AJ73" s="61"/>
      <c r="AK73" s="62"/>
      <c r="AL73" s="63"/>
      <c r="AM73" s="64">
        <f>100%+AL73</f>
        <v>1</v>
      </c>
      <c r="AN73" s="65">
        <f>ROUNDUP((($E$2*AM73-$AN$4)*AJ73+$AN$4),-3)</f>
        <v>0</v>
      </c>
      <c r="AO73" s="66"/>
    </row>
    <row r="74" spans="1:41" s="22" customFormat="1" ht="26.25" customHeight="1" x14ac:dyDescent="0.15">
      <c r="A74" s="177"/>
      <c r="B74" s="241"/>
      <c r="C74" s="894" t="s">
        <v>2556</v>
      </c>
      <c r="D74" s="895"/>
      <c r="E74" s="895"/>
      <c r="F74" s="895"/>
      <c r="G74" s="896"/>
      <c r="H74" s="47"/>
      <c r="I74" s="172"/>
      <c r="J74" s="217"/>
      <c r="K74" s="217"/>
      <c r="L74" s="217"/>
      <c r="M74" s="695"/>
      <c r="N74" s="233"/>
      <c r="O74" s="51"/>
      <c r="P74" s="234">
        <v>88</v>
      </c>
      <c r="Q74" s="54">
        <v>88</v>
      </c>
      <c r="R74" s="54"/>
      <c r="S74" s="54"/>
      <c r="T74" s="54"/>
      <c r="U74" s="496">
        <f>(I73*P74)+(J73*Q74)+(K73*R74)+(L73*S74)+(M73*T74)</f>
        <v>88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t="s">
        <v>2550</v>
      </c>
      <c r="D75" s="80"/>
      <c r="E75" s="80"/>
      <c r="F75" s="45"/>
      <c r="G75" s="596"/>
      <c r="H75" s="47"/>
      <c r="I75" s="48">
        <v>0.6</v>
      </c>
      <c r="J75" s="49">
        <v>0.4</v>
      </c>
      <c r="K75" s="49"/>
      <c r="L75" s="49"/>
      <c r="M75" s="696"/>
      <c r="N75" s="748">
        <f>SUM(I75:M75)</f>
        <v>1</v>
      </c>
      <c r="O75" s="51"/>
      <c r="P75" s="52">
        <v>8</v>
      </c>
      <c r="Q75" s="53">
        <v>8</v>
      </c>
      <c r="R75" s="53"/>
      <c r="S75" s="53"/>
      <c r="T75" s="53"/>
      <c r="U75" s="54">
        <f>ROUND(((P75*I75)+(Q75*J75)+(R75*K75)+(S75*L75)+(T75*M75)),3)</f>
        <v>8</v>
      </c>
      <c r="V75" s="55">
        <f>IF(U75&gt;=8,8,U75)</f>
        <v>8</v>
      </c>
      <c r="W75" s="57">
        <v>45451555000</v>
      </c>
      <c r="X75" s="57"/>
      <c r="Y75" s="57"/>
      <c r="Z75" s="57"/>
      <c r="AA75" s="57"/>
      <c r="AB75" s="476">
        <f>(((((W75*I75)+(X75*J75)+(Y75*K75)+(Z75*L75)+(AA75*M75))/$L$2)))</f>
        <v>0.33409482786343742</v>
      </c>
      <c r="AC75" s="536">
        <f t="shared" ref="AC75" si="48">ROUND(11*AB75,3)</f>
        <v>3.6749999999999998</v>
      </c>
      <c r="AD75" s="488">
        <f t="shared" ref="AD75" si="49">IF(AC75&gt;=11,11,AC75)</f>
        <v>3.6749999999999998</v>
      </c>
      <c r="AE75" s="729">
        <f>IF(U76&gt;=94,4,IF(U76&gt;=91,3.9,IF(U76&gt;=88,3.8,IF(U76&gt;=85,3.7,3.6))))</f>
        <v>3.8</v>
      </c>
      <c r="AF75" s="59">
        <v>0.3</v>
      </c>
      <c r="AG75" s="730">
        <v>17</v>
      </c>
      <c r="AH75" s="60">
        <f>V75+AD75+AG75+AE75+AF75</f>
        <v>32.774999999999999</v>
      </c>
      <c r="AI75" s="55">
        <f>IF(AH75&gt;=40,40,AH75)</f>
        <v>32.774999999999999</v>
      </c>
      <c r="AJ75" s="61"/>
      <c r="AK75" s="62"/>
      <c r="AL75" s="63"/>
      <c r="AM75" s="64">
        <f>100%+AL75</f>
        <v>1</v>
      </c>
      <c r="AN75" s="65">
        <f>ROUNDUP((($E$2*AM75-$AN$4)*AJ75+$AN$4),-3)</f>
        <v>0</v>
      </c>
      <c r="AO75" s="66"/>
    </row>
    <row r="76" spans="1:41" s="22" customFormat="1" ht="26.25" customHeight="1" x14ac:dyDescent="0.15">
      <c r="A76" s="177"/>
      <c r="B76" s="241"/>
      <c r="C76" s="894" t="s">
        <v>2556</v>
      </c>
      <c r="D76" s="895"/>
      <c r="E76" s="895"/>
      <c r="F76" s="895"/>
      <c r="G76" s="896"/>
      <c r="H76" s="47"/>
      <c r="I76" s="172"/>
      <c r="J76" s="217"/>
      <c r="K76" s="217"/>
      <c r="L76" s="217"/>
      <c r="M76" s="695"/>
      <c r="N76" s="233"/>
      <c r="O76" s="51"/>
      <c r="P76" s="234">
        <v>88</v>
      </c>
      <c r="Q76" s="54">
        <v>88</v>
      </c>
      <c r="R76" s="54"/>
      <c r="S76" s="54"/>
      <c r="T76" s="54"/>
      <c r="U76" s="496">
        <f>(I75*P76)+(J75*Q76)+(K75*R76)+(L75*S76)+(M75*T76)</f>
        <v>88</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t="s">
        <v>2500</v>
      </c>
      <c r="D77" s="664"/>
      <c r="E77" s="80"/>
      <c r="F77" s="45"/>
      <c r="G77" s="376"/>
      <c r="H77" s="47"/>
      <c r="I77" s="48">
        <v>0.6</v>
      </c>
      <c r="J77" s="49">
        <v>0.4</v>
      </c>
      <c r="K77" s="49"/>
      <c r="L77" s="49"/>
      <c r="M77" s="696"/>
      <c r="N77" s="233">
        <f>SUM(I77:M77)</f>
        <v>1</v>
      </c>
      <c r="O77" s="51"/>
      <c r="P77" s="53">
        <v>8</v>
      </c>
      <c r="Q77" s="53">
        <v>8</v>
      </c>
      <c r="R77" s="53"/>
      <c r="S77" s="53"/>
      <c r="T77" s="53"/>
      <c r="U77" s="54">
        <f>ROUND(((P77*I77)+(Q77*J77)+(R77*K77)+(S77*L77)+(T77*M77)),3)</f>
        <v>8</v>
      </c>
      <c r="V77" s="55">
        <f>IF(U77&gt;=8,8,U77)</f>
        <v>8</v>
      </c>
      <c r="W77" s="57">
        <v>44048635000</v>
      </c>
      <c r="X77" s="57"/>
      <c r="Y77" s="57"/>
      <c r="Z77" s="57"/>
      <c r="AA77" s="57"/>
      <c r="AB77" s="476">
        <f>(((((W77*I77)+(X77*J77)+(Y77*K77)+(Z77*L77)+(AA77*M77))/$L$2)))</f>
        <v>0.32378256646982451</v>
      </c>
      <c r="AC77" s="536">
        <f t="shared" ref="AC77" si="50">ROUND(11*AB77,3)</f>
        <v>3.5619999999999998</v>
      </c>
      <c r="AD77" s="488">
        <f t="shared" ref="AD77" si="51">IF(AC77&gt;=11,11,AC77)</f>
        <v>3.5619999999999998</v>
      </c>
      <c r="AE77" s="729">
        <f>IF(U78&gt;=94,4,IF(U78&gt;=91,3.9,IF(U78&gt;=88,3.8,IF(U78&gt;=85,3.7,3.6))))</f>
        <v>3.8</v>
      </c>
      <c r="AF77" s="59">
        <v>0.3</v>
      </c>
      <c r="AG77" s="730">
        <v>17</v>
      </c>
      <c r="AH77" s="60">
        <f>V77+AD77+AG77+AE77+AF77</f>
        <v>32.661999999999992</v>
      </c>
      <c r="AI77" s="55">
        <f>IF(AH77&gt;=40,40,AH77)</f>
        <v>32.661999999999992</v>
      </c>
      <c r="AJ77" s="61"/>
      <c r="AK77" s="62"/>
      <c r="AL77" s="63"/>
      <c r="AM77" s="64">
        <f>100%+AL77</f>
        <v>1</v>
      </c>
      <c r="AN77" s="65">
        <f>ROUNDUP((($E$2*AM77-$AN$4)*AJ77+$AN$4),-3)</f>
        <v>0</v>
      </c>
      <c r="AO77" s="66"/>
    </row>
    <row r="78" spans="1:41" s="22" customFormat="1" ht="26.25" customHeight="1" x14ac:dyDescent="0.15">
      <c r="A78" s="177"/>
      <c r="B78" s="241"/>
      <c r="C78" s="894" t="s">
        <v>2556</v>
      </c>
      <c r="D78" s="895"/>
      <c r="E78" s="895"/>
      <c r="F78" s="895"/>
      <c r="G78" s="896"/>
      <c r="H78" s="47"/>
      <c r="I78" s="172"/>
      <c r="J78" s="217"/>
      <c r="K78" s="217"/>
      <c r="L78" s="217"/>
      <c r="M78" s="695"/>
      <c r="N78" s="233"/>
      <c r="O78" s="51"/>
      <c r="P78" s="234">
        <v>88</v>
      </c>
      <c r="Q78" s="54">
        <v>88</v>
      </c>
      <c r="R78" s="5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48.75" customHeight="1" x14ac:dyDescent="0.15">
      <c r="A79" s="43"/>
      <c r="B79" s="256"/>
      <c r="C79" s="45" t="s">
        <v>2487</v>
      </c>
      <c r="D79" s="45"/>
      <c r="E79" s="45"/>
      <c r="F79" s="80"/>
      <c r="G79" s="334"/>
      <c r="H79" s="175"/>
      <c r="I79" s="48">
        <v>0.7</v>
      </c>
      <c r="J79" s="49">
        <v>0.3</v>
      </c>
      <c r="K79" s="49"/>
      <c r="L79" s="49"/>
      <c r="M79" s="696"/>
      <c r="N79" s="233">
        <f>SUM(I79:M79)</f>
        <v>1</v>
      </c>
      <c r="O79" s="51"/>
      <c r="P79" s="52">
        <v>8</v>
      </c>
      <c r="Q79" s="53">
        <v>8</v>
      </c>
      <c r="R79" s="53"/>
      <c r="S79" s="53"/>
      <c r="T79" s="53"/>
      <c r="U79" s="54">
        <f>ROUND(((P79*I79)+(Q79*J79)+(R79*K79)+(S79*L79)+(T79*M79)),3)</f>
        <v>8</v>
      </c>
      <c r="V79" s="55">
        <f>IF(U79&gt;=8,8,U79)</f>
        <v>8</v>
      </c>
      <c r="W79" s="57">
        <v>41028772000</v>
      </c>
      <c r="X79" s="57"/>
      <c r="Y79" s="72"/>
      <c r="Z79" s="57"/>
      <c r="AA79" s="57"/>
      <c r="AB79" s="476">
        <f>(((((W79*I79)+(X79*J79)+(Y79*K79)+(Z79*L79)+(AA79*M79))/$L$2)))</f>
        <v>0.35184899479426524</v>
      </c>
      <c r="AC79" s="536">
        <f t="shared" ref="AC79" si="52">ROUND(11*AB79,3)</f>
        <v>3.87</v>
      </c>
      <c r="AD79" s="488">
        <f t="shared" ref="AD79" si="53">IF(AC79&gt;=11,11,AC79)</f>
        <v>3.87</v>
      </c>
      <c r="AE79" s="729">
        <f>IF(U80&gt;=94,4,IF(U80&gt;=91,3.9,IF(U80&gt;=88,3.8,IF(U80&gt;=85,3.7,3.6))))</f>
        <v>3.8</v>
      </c>
      <c r="AF79" s="59">
        <v>0.3</v>
      </c>
      <c r="AG79" s="730">
        <v>17</v>
      </c>
      <c r="AH79" s="60">
        <f>V79+AD79+AG79+AE79+AF79</f>
        <v>32.97</v>
      </c>
      <c r="AI79" s="55">
        <f>IF(AH79&gt;=40,40,AH79)</f>
        <v>32.97</v>
      </c>
      <c r="AJ79" s="61"/>
      <c r="AK79" s="62"/>
      <c r="AL79" s="63"/>
      <c r="AM79" s="64">
        <f>100%+AL79</f>
        <v>1</v>
      </c>
      <c r="AN79" s="65">
        <f>ROUNDUP((($E$2*AM79-$AN$4)*AJ79+$AN$4),-3)</f>
        <v>0</v>
      </c>
      <c r="AO79" s="66"/>
    </row>
    <row r="80" spans="1:41" s="22" customFormat="1" ht="26.25" customHeight="1" x14ac:dyDescent="0.15">
      <c r="A80" s="177"/>
      <c r="B80" s="241"/>
      <c r="C80" s="894" t="s">
        <v>2556</v>
      </c>
      <c r="D80" s="895"/>
      <c r="E80" s="895"/>
      <c r="F80" s="895"/>
      <c r="G80" s="896"/>
      <c r="H80" s="47"/>
      <c r="I80" s="172"/>
      <c r="J80" s="217"/>
      <c r="K80" s="217"/>
      <c r="L80" s="217"/>
      <c r="M80" s="695"/>
      <c r="N80" s="233"/>
      <c r="O80" s="51"/>
      <c r="P80" s="676">
        <v>88.43</v>
      </c>
      <c r="Q80" s="54">
        <v>88</v>
      </c>
      <c r="R80" s="53"/>
      <c r="S80" s="54"/>
      <c r="T80" s="54"/>
      <c r="U80" s="496">
        <f>(I79*P80)+(J79*Q80)+(K79*R80)+(L79*S80)+(M79*T80)</f>
        <v>88.301000000000002</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1.75" customHeight="1" x14ac:dyDescent="0.15">
      <c r="A81" s="43"/>
      <c r="B81" s="256"/>
      <c r="C81" s="73" t="s">
        <v>2501</v>
      </c>
      <c r="D81" s="664"/>
      <c r="E81" s="664"/>
      <c r="F81" s="664"/>
      <c r="G81" s="632"/>
      <c r="H81" s="47"/>
      <c r="I81" s="48">
        <v>0.65</v>
      </c>
      <c r="J81" s="49">
        <v>0.35</v>
      </c>
      <c r="K81" s="49"/>
      <c r="L81" s="49"/>
      <c r="M81" s="696"/>
      <c r="N81" s="233">
        <f>SUM(I81:M81)</f>
        <v>1</v>
      </c>
      <c r="O81" s="51"/>
      <c r="P81" s="52">
        <v>8</v>
      </c>
      <c r="Q81" s="53">
        <v>8</v>
      </c>
      <c r="R81" s="53"/>
      <c r="S81" s="53"/>
      <c r="T81" s="53"/>
      <c r="U81" s="54">
        <f>ROUND(((P81*I81)+(Q81*J81)+(R81*K81)+(S81*L81)+(T81*M81)),3)</f>
        <v>8</v>
      </c>
      <c r="V81" s="55">
        <f>IF(U81&gt;=8,8,U81)</f>
        <v>8</v>
      </c>
      <c r="W81" s="57">
        <v>39814172000</v>
      </c>
      <c r="X81" s="57"/>
      <c r="Y81" s="57"/>
      <c r="Z81" s="57"/>
      <c r="AA81" s="57"/>
      <c r="AB81" s="476">
        <f>(((((W81*I81)+(X81*J81)+(Y81*K81)+(Z81*L81)+(AA81*M81))/$L$2)))</f>
        <v>0.31704492147600666</v>
      </c>
      <c r="AC81" s="536">
        <f>ROUND(11*AB81,3)</f>
        <v>3.4870000000000001</v>
      </c>
      <c r="AD81" s="488">
        <f t="shared" ref="AD81" si="54">IF(AC81&gt;=11,11,AC81)</f>
        <v>3.4870000000000001</v>
      </c>
      <c r="AE81" s="729">
        <f>IF(U82&gt;=94,4,IF(U82&gt;=91,3.9,IF(U82&gt;=88,3.8,IF(U82&gt;=85,3.7,3.6))))</f>
        <v>3.8</v>
      </c>
      <c r="AF81" s="59">
        <v>0.2</v>
      </c>
      <c r="AG81" s="730">
        <v>17</v>
      </c>
      <c r="AH81" s="60">
        <f>V81+AD81+AG81+AE81+AF81</f>
        <v>32.487000000000002</v>
      </c>
      <c r="AI81" s="55">
        <f>IF(AH81&gt;=40,40,AH81)</f>
        <v>32.487000000000002</v>
      </c>
      <c r="AJ81" s="61"/>
      <c r="AK81" s="62"/>
      <c r="AL81" s="63"/>
      <c r="AM81" s="64">
        <f>100%+AL81</f>
        <v>1</v>
      </c>
      <c r="AN81" s="65">
        <f>ROUNDUP((($E$2*AM81-$AN$4)*AJ81+$AN$4),-3)</f>
        <v>0</v>
      </c>
      <c r="AO81" s="66"/>
    </row>
    <row r="82" spans="1:41" s="22" customFormat="1" ht="26.25" customHeight="1" x14ac:dyDescent="0.15">
      <c r="A82" s="177"/>
      <c r="B82" s="241"/>
      <c r="C82" s="894" t="s">
        <v>2556</v>
      </c>
      <c r="D82" s="895"/>
      <c r="E82" s="895"/>
      <c r="F82" s="895"/>
      <c r="G82" s="896"/>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51.75" customHeight="1" x14ac:dyDescent="0.15">
      <c r="A83" s="43"/>
      <c r="B83" s="256"/>
      <c r="C83" s="80" t="s">
        <v>2503</v>
      </c>
      <c r="D83" s="664"/>
      <c r="E83" s="80"/>
      <c r="F83" s="664"/>
      <c r="G83" s="596"/>
      <c r="H83" s="47"/>
      <c r="I83" s="48">
        <v>0.51</v>
      </c>
      <c r="J83" s="49">
        <v>0.49</v>
      </c>
      <c r="K83" s="49"/>
      <c r="L83" s="49"/>
      <c r="M83" s="696"/>
      <c r="N83" s="233">
        <f>SUM(I83:M83)</f>
        <v>1</v>
      </c>
      <c r="O83" s="51"/>
      <c r="P83" s="52">
        <v>8</v>
      </c>
      <c r="Q83" s="53">
        <v>8</v>
      </c>
      <c r="R83" s="53"/>
      <c r="S83" s="53"/>
      <c r="T83" s="53"/>
      <c r="U83" s="54">
        <f>ROUND(((P83*I83)+(Q83*J83)+(R83*K83)+(S83*L83)+(T83*M83)),3)</f>
        <v>8</v>
      </c>
      <c r="V83" s="55">
        <f>IF(U83&gt;=8,8,U83)</f>
        <v>8</v>
      </c>
      <c r="W83" s="57">
        <v>32826052000</v>
      </c>
      <c r="X83" s="57"/>
      <c r="Y83" s="57"/>
      <c r="Z83" s="57"/>
      <c r="AA83" s="57"/>
      <c r="AB83" s="476">
        <f>(((((W83*I83)+(X83*J83)+(Y83*K83)+(Z83*L83)+(AA83*M83))/$L$2)))</f>
        <v>0.20509665870661212</v>
      </c>
      <c r="AC83" s="536">
        <f t="shared" ref="AC83:AC89" si="55">ROUND(11*AB83,3)</f>
        <v>2.2559999999999998</v>
      </c>
      <c r="AD83" s="488">
        <f>IF(AC83&gt;=11,11,AC83)</f>
        <v>2.2559999999999998</v>
      </c>
      <c r="AE83" s="729">
        <f>IF(U84&gt;=94,4,IF(U84&gt;=91,3.9,IF(U84&gt;=88,3.8,IF(U84&gt;=85,3.7,3.6))))</f>
        <v>3.8</v>
      </c>
      <c r="AF83" s="59">
        <v>0.3</v>
      </c>
      <c r="AG83" s="730">
        <v>17</v>
      </c>
      <c r="AH83" s="60">
        <f>V83+AD83+AG83+AE83+AF83</f>
        <v>31.356000000000002</v>
      </c>
      <c r="AI83" s="55">
        <f>IF(AH83&gt;=40,40,AH83)</f>
        <v>31.356000000000002</v>
      </c>
      <c r="AJ83" s="61"/>
      <c r="AK83" s="62"/>
      <c r="AL83" s="63"/>
      <c r="AM83" s="64">
        <f>100%+AL83</f>
        <v>1</v>
      </c>
      <c r="AN83" s="65">
        <f>ROUNDUP((($E$2*AM83-$AN$4)*AJ83+$AN$4),-3)</f>
        <v>0</v>
      </c>
      <c r="AO83" s="66"/>
    </row>
    <row r="84" spans="1:41" s="22" customFormat="1" ht="26.25" customHeight="1" x14ac:dyDescent="0.15">
      <c r="A84" s="177"/>
      <c r="B84" s="256"/>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45" t="s">
        <v>2505</v>
      </c>
      <c r="D85" s="80"/>
      <c r="E85" s="664"/>
      <c r="F85" s="664"/>
      <c r="G85" s="596"/>
      <c r="H85" s="175"/>
      <c r="I85" s="48">
        <v>0.51</v>
      </c>
      <c r="J85" s="49">
        <v>0.49</v>
      </c>
      <c r="K85" s="217"/>
      <c r="L85" s="49"/>
      <c r="M85" s="696"/>
      <c r="N85" s="233">
        <f>SUM(I85:M85)</f>
        <v>1</v>
      </c>
      <c r="O85" s="51"/>
      <c r="P85" s="52">
        <v>8</v>
      </c>
      <c r="Q85" s="53">
        <v>8</v>
      </c>
      <c r="R85" s="53"/>
      <c r="S85" s="53"/>
      <c r="T85" s="53"/>
      <c r="U85" s="54">
        <f>ROUND(((P85*I85)+(Q85*J85)+(R85*K85)+(S85*L85)+(T85*M85)),3)</f>
        <v>8</v>
      </c>
      <c r="V85" s="55">
        <f>IF(U85&gt;=8,8,U85)</f>
        <v>8</v>
      </c>
      <c r="W85" s="57">
        <v>32775215000</v>
      </c>
      <c r="X85" s="57"/>
      <c r="Y85" s="57"/>
      <c r="Z85" s="72"/>
      <c r="AA85" s="57"/>
      <c r="AB85" s="476">
        <f>(((((W85*I85)+(X85*J85)+(Y85*K85)+(Z85*L85)+(AA85*M85))/$L$2)))</f>
        <v>0.20477902992692615</v>
      </c>
      <c r="AC85" s="536">
        <f t="shared" si="55"/>
        <v>2.2530000000000001</v>
      </c>
      <c r="AD85" s="488">
        <f>IF(AC85&gt;=11,11,AC85)</f>
        <v>2.2530000000000001</v>
      </c>
      <c r="AE85" s="729">
        <f>IF(U86&gt;=94,4,IF(U86&gt;=91,3.9,IF(U86&gt;=88,3.8,IF(U86&gt;=85,3.7,3.6))))</f>
        <v>3.8</v>
      </c>
      <c r="AF85" s="59">
        <v>0.3</v>
      </c>
      <c r="AG85" s="730">
        <v>17</v>
      </c>
      <c r="AH85" s="60">
        <f>V85+AD85+AG85+AE85+AF85</f>
        <v>31.353000000000002</v>
      </c>
      <c r="AI85" s="55">
        <f>IF(AH85&gt;=40,40,AH85)</f>
        <v>31.353000000000002</v>
      </c>
      <c r="AJ85" s="61"/>
      <c r="AK85" s="62"/>
      <c r="AL85" s="63"/>
      <c r="AM85" s="64"/>
      <c r="AN85" s="65"/>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234">
        <v>88</v>
      </c>
      <c r="Q86" s="53">
        <v>88</v>
      </c>
      <c r="R86" s="53"/>
      <c r="S86" s="54"/>
      <c r="T86" s="54"/>
      <c r="U86" s="496">
        <f>(I85*P86)+(J85*Q86)+(K85*R86)+(L85*S86)+(M85*T86)</f>
        <v>88</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73" t="s">
        <v>2502</v>
      </c>
      <c r="D87" s="80"/>
      <c r="E87" s="80"/>
      <c r="F87" s="80"/>
      <c r="G87" s="335"/>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v>41030849000</v>
      </c>
      <c r="X87" s="57"/>
      <c r="Y87" s="57"/>
      <c r="Z87" s="57"/>
      <c r="AA87" s="57"/>
      <c r="AB87" s="476">
        <f>(((((W87*I87)+(X87*J87)+(Y87*K87)+(Z87*L87)+(AA87*M87))/$L$2)))</f>
        <v>0.35186680645000251</v>
      </c>
      <c r="AC87" s="536">
        <f t="shared" ref="AC87" si="56">ROUND(11*AB87,3)</f>
        <v>3.871</v>
      </c>
      <c r="AD87" s="488">
        <f t="shared" ref="AD87" si="57">IF(AC87&gt;=11,11,AC87)</f>
        <v>3.871</v>
      </c>
      <c r="AE87" s="729">
        <f>IF(U88&gt;=94,4,IF(U88&gt;=91,3.9,IF(U88&gt;=88,3.8,IF(U88&gt;=85,3.7,3.6))))</f>
        <v>3.8</v>
      </c>
      <c r="AF87" s="59">
        <v>0.3</v>
      </c>
      <c r="AG87" s="730">
        <v>17</v>
      </c>
      <c r="AH87" s="60">
        <f>V87+AD87+AG87+AE87+AF87</f>
        <v>32.970999999999997</v>
      </c>
      <c r="AI87" s="55">
        <f>IF(AH87&gt;=40,40,AH87)</f>
        <v>32.970999999999997</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117" t="s">
        <v>2506</v>
      </c>
      <c r="D89" s="73"/>
      <c r="E89" s="45" t="s">
        <v>2482</v>
      </c>
      <c r="F89" s="80"/>
      <c r="G89" s="632"/>
      <c r="H89" s="175" t="s">
        <v>2507</v>
      </c>
      <c r="I89" s="48">
        <v>0.6</v>
      </c>
      <c r="J89" s="49">
        <v>0.4</v>
      </c>
      <c r="K89" s="49"/>
      <c r="L89" s="49"/>
      <c r="M89" s="696"/>
      <c r="N89" s="233">
        <f>SUM(I89:M89)</f>
        <v>1</v>
      </c>
      <c r="O89" s="51"/>
      <c r="P89" s="52">
        <v>8</v>
      </c>
      <c r="Q89" s="53">
        <v>8</v>
      </c>
      <c r="R89" s="53"/>
      <c r="S89" s="53"/>
      <c r="T89" s="53"/>
      <c r="U89" s="54">
        <f>ROUND(((P89*I89)+(Q89*J89)+(R89*K89)+(S89*L89)+(T89*M89)),3)</f>
        <v>8</v>
      </c>
      <c r="V89" s="55">
        <f>IF(U89&gt;=8,8,U89)</f>
        <v>8</v>
      </c>
      <c r="W89" s="57">
        <v>180536694000</v>
      </c>
      <c r="X89" s="57"/>
      <c r="Y89" s="72">
        <v>80267427000</v>
      </c>
      <c r="Z89" s="57"/>
      <c r="AA89" s="57"/>
      <c r="AB89" s="476">
        <f>(((((W89*I89)+(X89*J89)+(Y89*K89)+(Z89*L89)+(AA89*M89))/$L$2)))</f>
        <v>1.3270475719689696</v>
      </c>
      <c r="AC89" s="536">
        <f t="shared" si="55"/>
        <v>14.598000000000001</v>
      </c>
      <c r="AD89" s="488">
        <f>IF(AC89&gt;=11,11,AC89)</f>
        <v>11</v>
      </c>
      <c r="AE89" s="729">
        <f>IF(U90&gt;=94,4,IF(U90&gt;=91,3.9,IF(U90&gt;=88,3.8,IF(U90&gt;=85,3.7,3.6))))</f>
        <v>3.8</v>
      </c>
      <c r="AF89" s="59">
        <v>0.3</v>
      </c>
      <c r="AG89" s="730">
        <v>17</v>
      </c>
      <c r="AH89" s="60">
        <f>V89+AD89+AG89+AE89+AF89</f>
        <v>40.099999999999994</v>
      </c>
      <c r="AI89" s="55">
        <f>IF(AH89&gt;=40,40,AH89)</f>
        <v>40</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sheetData>
  <mergeCells count="71">
    <mergeCell ref="C88:G88"/>
    <mergeCell ref="C90:G90"/>
    <mergeCell ref="C74:G74"/>
    <mergeCell ref="C76:G76"/>
    <mergeCell ref="C78:G78"/>
    <mergeCell ref="C80:G80"/>
    <mergeCell ref="C82:G82"/>
    <mergeCell ref="C84:G84"/>
    <mergeCell ref="C42:G42"/>
    <mergeCell ref="C38:G38"/>
    <mergeCell ref="C86:G86"/>
    <mergeCell ref="C8:G8"/>
    <mergeCell ref="C28:G28"/>
    <mergeCell ref="C24:G24"/>
    <mergeCell ref="C68:G68"/>
    <mergeCell ref="C70:G70"/>
    <mergeCell ref="C54:G54"/>
    <mergeCell ref="C40:G40"/>
    <mergeCell ref="C22:G22"/>
    <mergeCell ref="C72:G72"/>
    <mergeCell ref="C62:G62"/>
    <mergeCell ref="C64:G64"/>
    <mergeCell ref="C66:G66"/>
    <mergeCell ref="C58:G58"/>
    <mergeCell ref="C60:G60"/>
    <mergeCell ref="C14:G14"/>
    <mergeCell ref="C10:G10"/>
    <mergeCell ref="C18:G18"/>
    <mergeCell ref="C16:G16"/>
    <mergeCell ref="C56:G56"/>
    <mergeCell ref="C44:G44"/>
    <mergeCell ref="C46:G46"/>
    <mergeCell ref="C48:G48"/>
    <mergeCell ref="C50:G50"/>
    <mergeCell ref="C52:G52"/>
    <mergeCell ref="C26:G26"/>
    <mergeCell ref="C30:G30"/>
    <mergeCell ref="C32:G32"/>
    <mergeCell ref="C34:G34"/>
    <mergeCell ref="C36:G36"/>
    <mergeCell ref="C20:G20"/>
    <mergeCell ref="AK3:AK4"/>
    <mergeCell ref="AL3:AL4"/>
    <mergeCell ref="AM3:AM4"/>
    <mergeCell ref="AO3:AO4"/>
    <mergeCell ref="C12:G12"/>
    <mergeCell ref="U3:AH3"/>
    <mergeCell ref="AJ3:AJ4"/>
    <mergeCell ref="O3:O4"/>
    <mergeCell ref="P3:T3"/>
    <mergeCell ref="C6:G6"/>
    <mergeCell ref="A2:C2"/>
    <mergeCell ref="E2:F2"/>
    <mergeCell ref="H2:J2"/>
    <mergeCell ref="L2:M2"/>
    <mergeCell ref="P2:T2"/>
    <mergeCell ref="A3:A4"/>
    <mergeCell ref="B3:B4"/>
    <mergeCell ref="C3:H3"/>
    <mergeCell ref="I3:M3"/>
    <mergeCell ref="N3:N4"/>
    <mergeCell ref="AC1:AD1"/>
    <mergeCell ref="AE1:AG1"/>
    <mergeCell ref="X2:Y2"/>
    <mergeCell ref="E1:F1"/>
    <mergeCell ref="H1:J1"/>
    <mergeCell ref="L1:N1"/>
    <mergeCell ref="Z1:AA1"/>
    <mergeCell ref="Z2:AA2"/>
    <mergeCell ref="AC2:AD2"/>
    <mergeCell ref="AE2:AG2"/>
  </mergeCells>
  <phoneticPr fontId="3" type="noConversion"/>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pageSetUpPr fitToPage="1"/>
  </sheetPr>
  <dimension ref="A1:AO90"/>
  <sheetViews>
    <sheetView showZeros="0" view="pageBreakPreview" zoomScale="80" zoomScaleNormal="80" zoomScaleSheetLayoutView="80" workbookViewId="0">
      <selection activeCell="H13" sqref="H13"/>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1567</v>
      </c>
      <c r="E1" s="809">
        <v>13453247000</v>
      </c>
      <c r="F1" s="810"/>
      <c r="G1" s="4" t="s">
        <v>1683</v>
      </c>
      <c r="H1" s="811">
        <v>13931517000</v>
      </c>
      <c r="I1" s="812"/>
      <c r="J1" s="813"/>
      <c r="K1" s="5" t="s">
        <v>1682</v>
      </c>
      <c r="L1" s="811">
        <v>0</v>
      </c>
      <c r="M1" s="812"/>
      <c r="N1" s="814"/>
      <c r="O1" s="6" t="s">
        <v>2595</v>
      </c>
      <c r="P1" s="6"/>
      <c r="Q1" s="6"/>
      <c r="R1" s="6"/>
      <c r="S1" s="6"/>
      <c r="T1" s="6"/>
      <c r="U1" s="6"/>
      <c r="V1" s="6"/>
      <c r="W1" s="6"/>
      <c r="X1" s="6"/>
      <c r="Y1" s="6"/>
      <c r="Z1" s="815" t="s">
        <v>1681</v>
      </c>
      <c r="AA1" s="815"/>
      <c r="AB1" s="7"/>
      <c r="AC1" s="815" t="s">
        <v>1680</v>
      </c>
      <c r="AD1" s="815"/>
      <c r="AE1" s="806" t="s">
        <v>1679</v>
      </c>
      <c r="AF1" s="807"/>
      <c r="AG1" s="808"/>
      <c r="AH1" s="6"/>
      <c r="AI1" s="6"/>
      <c r="AJ1" s="6"/>
      <c r="AK1" s="6"/>
      <c r="AL1" s="6"/>
      <c r="AM1" s="2"/>
      <c r="AN1" s="2"/>
      <c r="AO1" s="8"/>
    </row>
    <row r="2" spans="1:41" ht="29.25" customHeight="1" thickBot="1" x14ac:dyDescent="0.2">
      <c r="A2" s="834" t="s">
        <v>1678</v>
      </c>
      <c r="B2" s="834"/>
      <c r="C2" s="835"/>
      <c r="D2" s="9" t="s">
        <v>1677</v>
      </c>
      <c r="E2" s="836">
        <v>13809878000</v>
      </c>
      <c r="F2" s="837"/>
      <c r="G2" s="10" t="s">
        <v>1676</v>
      </c>
      <c r="H2" s="836">
        <f>E2</f>
        <v>13809878000</v>
      </c>
      <c r="I2" s="838"/>
      <c r="J2" s="837"/>
      <c r="K2" s="11" t="s">
        <v>1675</v>
      </c>
      <c r="L2" s="839">
        <f>H2*3</f>
        <v>41429634000</v>
      </c>
      <c r="M2" s="840"/>
      <c r="N2" s="12" t="s">
        <v>1089</v>
      </c>
      <c r="O2" s="13" t="s">
        <v>1673</v>
      </c>
      <c r="P2" s="841">
        <v>46120.5625</v>
      </c>
      <c r="Q2" s="841"/>
      <c r="R2" s="841"/>
      <c r="S2" s="841"/>
      <c r="T2" s="841"/>
      <c r="U2" s="670" t="s">
        <v>2596</v>
      </c>
      <c r="V2" s="14"/>
      <c r="W2" s="15"/>
      <c r="X2" s="846" t="s">
        <v>11</v>
      </c>
      <c r="Y2" s="846"/>
      <c r="Z2" s="816">
        <v>1899800000</v>
      </c>
      <c r="AA2" s="817"/>
      <c r="AB2" s="668"/>
      <c r="AC2" s="818">
        <f>H1</f>
        <v>13931517000</v>
      </c>
      <c r="AD2" s="819"/>
      <c r="AE2" s="874">
        <f>TRUNC(Z2/AC2,4)</f>
        <v>0.1363</v>
      </c>
      <c r="AF2" s="875"/>
      <c r="AG2" s="876"/>
      <c r="AI2" s="16"/>
      <c r="AJ2" s="17"/>
      <c r="AK2" s="17"/>
      <c r="AL2" s="17" t="s">
        <v>2597</v>
      </c>
      <c r="AM2" s="18"/>
      <c r="AN2" s="19" t="s">
        <v>1670</v>
      </c>
    </row>
    <row r="3" spans="1:41" s="22" customFormat="1" ht="24.95" customHeight="1" thickBot="1" x14ac:dyDescent="0.2">
      <c r="A3" s="823" t="s">
        <v>1669</v>
      </c>
      <c r="B3" s="825" t="s">
        <v>1668</v>
      </c>
      <c r="C3" s="827" t="s">
        <v>1667</v>
      </c>
      <c r="D3" s="827"/>
      <c r="E3" s="827"/>
      <c r="F3" s="827"/>
      <c r="G3" s="827"/>
      <c r="H3" s="827"/>
      <c r="I3" s="828" t="s">
        <v>1666</v>
      </c>
      <c r="J3" s="829"/>
      <c r="K3" s="827"/>
      <c r="L3" s="829"/>
      <c r="M3" s="830"/>
      <c r="N3" s="827" t="s">
        <v>1665</v>
      </c>
      <c r="O3" s="832"/>
      <c r="P3" s="827" t="s">
        <v>1664</v>
      </c>
      <c r="Q3" s="827"/>
      <c r="R3" s="827"/>
      <c r="S3" s="827"/>
      <c r="T3" s="897"/>
      <c r="U3" s="898" t="s">
        <v>1663</v>
      </c>
      <c r="V3" s="829"/>
      <c r="W3" s="829"/>
      <c r="X3" s="829"/>
      <c r="Y3" s="829"/>
      <c r="Z3" s="829"/>
      <c r="AA3" s="829"/>
      <c r="AB3" s="829"/>
      <c r="AC3" s="829"/>
      <c r="AD3" s="829"/>
      <c r="AE3" s="829"/>
      <c r="AF3" s="829"/>
      <c r="AG3" s="829"/>
      <c r="AH3" s="899"/>
      <c r="AI3" s="28"/>
      <c r="AJ3" s="900" t="s">
        <v>1662</v>
      </c>
      <c r="AK3" s="832" t="s">
        <v>1661</v>
      </c>
      <c r="AL3" s="856" t="s">
        <v>1660</v>
      </c>
      <c r="AM3" s="858" t="s">
        <v>1659</v>
      </c>
      <c r="AN3" s="21" t="s">
        <v>1658</v>
      </c>
      <c r="AO3" s="847" t="s">
        <v>1657</v>
      </c>
    </row>
    <row r="4" spans="1:41" s="22" customFormat="1" ht="41.25" customHeight="1" thickBot="1" x14ac:dyDescent="0.2">
      <c r="A4" s="824"/>
      <c r="B4" s="826"/>
      <c r="C4" s="23" t="s">
        <v>1651</v>
      </c>
      <c r="D4" s="24" t="s">
        <v>1650</v>
      </c>
      <c r="E4" s="25" t="s">
        <v>1649</v>
      </c>
      <c r="F4" s="25" t="s">
        <v>1656</v>
      </c>
      <c r="G4" s="25" t="s">
        <v>1655</v>
      </c>
      <c r="H4" s="26" t="s">
        <v>1348</v>
      </c>
      <c r="I4" s="27" t="s">
        <v>1651</v>
      </c>
      <c r="J4" s="24" t="s">
        <v>1650</v>
      </c>
      <c r="K4" s="24" t="s">
        <v>1649</v>
      </c>
      <c r="L4" s="27" t="s">
        <v>31</v>
      </c>
      <c r="M4" s="28" t="s">
        <v>32</v>
      </c>
      <c r="N4" s="831"/>
      <c r="O4" s="833"/>
      <c r="P4" s="23" t="s">
        <v>1651</v>
      </c>
      <c r="Q4" s="24" t="s">
        <v>1650</v>
      </c>
      <c r="R4" s="24" t="s">
        <v>1649</v>
      </c>
      <c r="S4" s="27" t="s">
        <v>31</v>
      </c>
      <c r="T4" s="25" t="s">
        <v>32</v>
      </c>
      <c r="U4" s="716" t="s">
        <v>2344</v>
      </c>
      <c r="V4" s="717" t="s">
        <v>1652</v>
      </c>
      <c r="W4" s="34" t="s">
        <v>1651</v>
      </c>
      <c r="X4" s="35" t="s">
        <v>1650</v>
      </c>
      <c r="Y4" s="35" t="s">
        <v>1649</v>
      </c>
      <c r="Z4" s="36" t="s">
        <v>31</v>
      </c>
      <c r="AA4" s="35" t="s">
        <v>32</v>
      </c>
      <c r="AB4" s="39" t="s">
        <v>1648</v>
      </c>
      <c r="AC4" s="718" t="s">
        <v>1647</v>
      </c>
      <c r="AD4" s="717" t="s">
        <v>2346</v>
      </c>
      <c r="AE4" s="719" t="s">
        <v>2347</v>
      </c>
      <c r="AF4" s="720" t="s">
        <v>2348</v>
      </c>
      <c r="AG4" s="721" t="s">
        <v>2349</v>
      </c>
      <c r="AH4" s="722" t="s">
        <v>1642</v>
      </c>
      <c r="AI4" s="723" t="s">
        <v>1641</v>
      </c>
      <c r="AJ4" s="901"/>
      <c r="AK4" s="833"/>
      <c r="AL4" s="857"/>
      <c r="AM4" s="859"/>
      <c r="AN4" s="42"/>
      <c r="AO4" s="848"/>
    </row>
    <row r="5" spans="1:41" s="22" customFormat="1" ht="48.75" customHeight="1" x14ac:dyDescent="0.15">
      <c r="A5" s="43">
        <v>1</v>
      </c>
      <c r="B5" s="256" t="s">
        <v>2610</v>
      </c>
      <c r="C5" s="174" t="s">
        <v>2598</v>
      </c>
      <c r="D5" s="71" t="s">
        <v>2602</v>
      </c>
      <c r="E5" s="681" t="s">
        <v>2608</v>
      </c>
      <c r="F5" s="104"/>
      <c r="G5" s="596"/>
      <c r="H5" s="344"/>
      <c r="I5" s="48">
        <v>0.6</v>
      </c>
      <c r="J5" s="49">
        <v>0.15</v>
      </c>
      <c r="K5" s="49">
        <v>0.25</v>
      </c>
      <c r="L5" s="49"/>
      <c r="M5" s="642"/>
      <c r="N5" s="233">
        <f>SUM(I5:M5)</f>
        <v>1</v>
      </c>
      <c r="O5" s="51"/>
      <c r="P5" s="52">
        <v>8</v>
      </c>
      <c r="Q5" s="53">
        <v>8</v>
      </c>
      <c r="R5" s="53">
        <v>8</v>
      </c>
      <c r="S5" s="53"/>
      <c r="T5" s="53"/>
      <c r="U5" s="54">
        <f>ROUND(((P5*I5)+(Q5*J5)+(R5*K5)+(S5*L5)+(T5*M5)),3)</f>
        <v>8</v>
      </c>
      <c r="V5" s="55">
        <f>IF(U5&gt;=8,8,U5)</f>
        <v>8</v>
      </c>
      <c r="W5" s="57">
        <v>75440266000</v>
      </c>
      <c r="X5" s="57">
        <v>2662654000</v>
      </c>
      <c r="Y5" s="57">
        <v>2510458000</v>
      </c>
      <c r="Z5" s="57"/>
      <c r="AA5" s="57"/>
      <c r="AB5" s="476">
        <f>(((((W5*I5)+(X5*J5)+(Y5*K5)+(Z5*L5)+(AA5*M5))/$L$2)))</f>
        <v>1.1173444641099171</v>
      </c>
      <c r="AC5" s="536">
        <f>ROUND(11*AB5,3)</f>
        <v>12.291</v>
      </c>
      <c r="AD5" s="488">
        <f>IF(AC5&gt;=11,11,AC5)</f>
        <v>11</v>
      </c>
      <c r="AE5" s="729">
        <f>IF(U6&gt;=94,4,IF(U6&gt;=91,3.9,IF(U6&gt;=88,3.8,IF(U6&gt;=85,3.7,3.6))))</f>
        <v>3.8</v>
      </c>
      <c r="AF5" s="59">
        <v>0.3</v>
      </c>
      <c r="AG5" s="730">
        <v>17</v>
      </c>
      <c r="AH5" s="60">
        <f>V5+AD5+AG5+AE5+AF5</f>
        <v>40.099999999999994</v>
      </c>
      <c r="AI5" s="55">
        <f>IF(AH5&gt;=40,40,AH5)</f>
        <v>40</v>
      </c>
      <c r="AJ5" s="61"/>
      <c r="AK5" s="62"/>
      <c r="AL5" s="63"/>
      <c r="AM5" s="64"/>
      <c r="AN5" s="65"/>
      <c r="AO5" s="66"/>
    </row>
    <row r="6" spans="1:41" s="22" customFormat="1" ht="26.25" customHeight="1" x14ac:dyDescent="0.15">
      <c r="A6" s="177"/>
      <c r="B6" s="241"/>
      <c r="C6" s="843" t="s">
        <v>2556</v>
      </c>
      <c r="D6" s="844"/>
      <c r="E6" s="844"/>
      <c r="F6" s="844"/>
      <c r="G6" s="903"/>
      <c r="H6" s="47"/>
      <c r="I6" s="172"/>
      <c r="J6" s="217"/>
      <c r="K6" s="217"/>
      <c r="L6" s="217"/>
      <c r="M6" s="695"/>
      <c r="N6" s="233"/>
      <c r="O6" s="51"/>
      <c r="P6" s="53">
        <v>88</v>
      </c>
      <c r="Q6" s="53">
        <v>88</v>
      </c>
      <c r="R6" s="53">
        <v>88</v>
      </c>
      <c r="S6" s="53"/>
      <c r="T6" s="54"/>
      <c r="U6" s="496">
        <f>(I5*P6)+(J5*Q6)+(K5*R6)+(L5*S6)+(M5*T6)</f>
        <v>88</v>
      </c>
      <c r="V6" s="55"/>
      <c r="W6" s="57"/>
      <c r="X6" s="57"/>
      <c r="Y6" s="57"/>
      <c r="Z6" s="57"/>
      <c r="AA6" s="57"/>
      <c r="AB6" s="476"/>
      <c r="AC6" s="536"/>
      <c r="AD6" s="478"/>
      <c r="AE6" s="729"/>
      <c r="AF6" s="59"/>
      <c r="AG6" s="263"/>
      <c r="AH6" s="60"/>
      <c r="AI6" s="55"/>
      <c r="AJ6" s="61"/>
      <c r="AK6" s="62"/>
      <c r="AL6" s="63"/>
      <c r="AM6" s="64"/>
      <c r="AN6" s="65"/>
      <c r="AO6" s="66"/>
    </row>
    <row r="7" spans="1:41" s="22" customFormat="1" ht="54" customHeight="1" x14ac:dyDescent="0.15">
      <c r="A7" s="43">
        <v>2</v>
      </c>
      <c r="B7" s="256" t="s">
        <v>916</v>
      </c>
      <c r="C7" s="71" t="s">
        <v>2612</v>
      </c>
      <c r="D7" s="80" t="s">
        <v>2600</v>
      </c>
      <c r="E7" s="45"/>
      <c r="F7" s="174"/>
      <c r="G7" s="596"/>
      <c r="H7" s="47"/>
      <c r="I7" s="48">
        <v>0.51</v>
      </c>
      <c r="J7" s="49">
        <v>0.49</v>
      </c>
      <c r="K7" s="49"/>
      <c r="L7" s="49"/>
      <c r="M7" s="696"/>
      <c r="N7" s="233">
        <f>SUM(I7:M7)</f>
        <v>1</v>
      </c>
      <c r="O7" s="51"/>
      <c r="P7" s="52">
        <v>8</v>
      </c>
      <c r="Q7" s="52">
        <v>8</v>
      </c>
      <c r="R7" s="53"/>
      <c r="S7" s="53"/>
      <c r="T7" s="53"/>
      <c r="U7" s="54">
        <f>ROUND(((P7*I7)+(Q7*J7)+(R7*K7)+(S7*L7)+(T7*M7)),3)</f>
        <v>8</v>
      </c>
      <c r="V7" s="55">
        <f>IF(U7&gt;=8,8,U7)</f>
        <v>8</v>
      </c>
      <c r="W7" s="57"/>
      <c r="X7" s="57">
        <v>72793312000</v>
      </c>
      <c r="Y7" s="57"/>
      <c r="Z7" s="57"/>
      <c r="AA7" s="57"/>
      <c r="AB7" s="476">
        <f>(((((W7*I7)+(X7*J7)+(Y7*K7)+(Z7*L7)+(AA7*M7))/$L$2)))</f>
        <v>0.86094709115702062</v>
      </c>
      <c r="AC7" s="536">
        <f>ROUND(11*AB7,3)</f>
        <v>9.4700000000000006</v>
      </c>
      <c r="AD7" s="488">
        <f t="shared" ref="AD7" si="0">IF(AC7&gt;=11,11,AC7)</f>
        <v>9.4700000000000006</v>
      </c>
      <c r="AE7" s="729">
        <f>IF(U8&gt;=94,4,IF(U8&gt;=91,3.9,IF(U8&gt;=88,3.8,IF(U8&gt;=85,3.7,3.6))))</f>
        <v>3.8</v>
      </c>
      <c r="AF7" s="59">
        <v>0.3</v>
      </c>
      <c r="AG7" s="730">
        <v>17</v>
      </c>
      <c r="AH7" s="60">
        <f>V7+AD7+AG7+AE7+AF7</f>
        <v>38.569999999999993</v>
      </c>
      <c r="AI7" s="55">
        <f>IF(AH7&gt;=40,40,AH7)</f>
        <v>38.569999999999993</v>
      </c>
      <c r="AJ7" s="61"/>
      <c r="AK7" s="62"/>
      <c r="AL7" s="63"/>
      <c r="AM7" s="64"/>
      <c r="AN7" s="65"/>
      <c r="AO7" s="66"/>
    </row>
    <row r="8" spans="1:41" s="22" customFormat="1" ht="26.25" customHeight="1" x14ac:dyDescent="0.15">
      <c r="A8" s="177"/>
      <c r="B8" s="241"/>
      <c r="C8" s="843" t="s">
        <v>2556</v>
      </c>
      <c r="D8" s="844"/>
      <c r="E8" s="844"/>
      <c r="F8" s="844"/>
      <c r="G8" s="903"/>
      <c r="H8" s="47"/>
      <c r="I8" s="172"/>
      <c r="J8" s="217"/>
      <c r="K8" s="217"/>
      <c r="L8" s="217"/>
      <c r="M8" s="695"/>
      <c r="N8" s="233"/>
      <c r="O8" s="51"/>
      <c r="P8" s="53">
        <v>88</v>
      </c>
      <c r="Q8" s="53">
        <v>88</v>
      </c>
      <c r="R8" s="53"/>
      <c r="S8" s="53"/>
      <c r="T8" s="54"/>
      <c r="U8" s="496">
        <f>(I7*P8)+(J7*Q8)+(K7*R8)+(L7*S8)+(M7*T8)</f>
        <v>88</v>
      </c>
      <c r="V8" s="55"/>
      <c r="W8" s="57"/>
      <c r="X8" s="57"/>
      <c r="Y8" s="57"/>
      <c r="Z8" s="57"/>
      <c r="AA8" s="57"/>
      <c r="AB8" s="476"/>
      <c r="AC8" s="536"/>
      <c r="AD8" s="478"/>
      <c r="AE8" s="729"/>
      <c r="AF8" s="59"/>
      <c r="AG8" s="263"/>
      <c r="AH8" s="60"/>
      <c r="AI8" s="55"/>
      <c r="AJ8" s="61"/>
      <c r="AK8" s="62"/>
      <c r="AL8" s="63"/>
      <c r="AM8" s="64"/>
      <c r="AN8" s="65"/>
      <c r="AO8" s="66"/>
    </row>
    <row r="9" spans="1:41" s="22" customFormat="1" ht="48.75" customHeight="1" x14ac:dyDescent="0.15">
      <c r="A9" s="43">
        <v>3</v>
      </c>
      <c r="B9" s="256" t="s">
        <v>2610</v>
      </c>
      <c r="C9" s="45" t="s">
        <v>1023</v>
      </c>
      <c r="D9" s="77" t="s">
        <v>2613</v>
      </c>
      <c r="E9" s="71" t="s">
        <v>2614</v>
      </c>
      <c r="F9" s="80"/>
      <c r="G9" s="376"/>
      <c r="H9" s="47"/>
      <c r="I9" s="48">
        <v>0.65</v>
      </c>
      <c r="J9" s="49">
        <v>0.19</v>
      </c>
      <c r="K9" s="49">
        <v>0.16</v>
      </c>
      <c r="L9" s="217"/>
      <c r="M9" s="695"/>
      <c r="N9" s="233">
        <f>SUM(I9:M9)</f>
        <v>1</v>
      </c>
      <c r="O9" s="51"/>
      <c r="P9" s="52">
        <v>8</v>
      </c>
      <c r="Q9" s="53">
        <v>8</v>
      </c>
      <c r="R9" s="53">
        <v>8</v>
      </c>
      <c r="S9" s="53"/>
      <c r="T9" s="53"/>
      <c r="U9" s="54">
        <f>ROUND(((P9*I9)+(Q9*J9)+(R9*K9)+(S9*L9)+(T9*M9)),3)</f>
        <v>8</v>
      </c>
      <c r="V9" s="55">
        <f>IF(U9&gt;=8,8,U9)</f>
        <v>8</v>
      </c>
      <c r="W9" s="57">
        <v>62476959000</v>
      </c>
      <c r="X9" s="57">
        <v>2766280000</v>
      </c>
      <c r="Y9" s="57">
        <v>3537091000</v>
      </c>
      <c r="Z9" s="57"/>
      <c r="AA9" s="57"/>
      <c r="AB9" s="476">
        <f>(((((W9*I9)+(X9*J9)+(Y9*K9)+(Z9*L9)+(AA9*M9))/$L$2)))</f>
        <v>1.0065633481097129</v>
      </c>
      <c r="AC9" s="536">
        <f>ROUND(11*AB9,3)</f>
        <v>11.071999999999999</v>
      </c>
      <c r="AD9" s="488">
        <f t="shared" ref="AD9" si="1">IF(AC9&gt;=11,11,AC9)</f>
        <v>11</v>
      </c>
      <c r="AE9" s="729">
        <f>IF(U10&gt;=94,4,IF(U10&gt;=91,3.9,IF(U10&gt;=88,3.8,IF(U10&gt;=85,3.7,3.6))))</f>
        <v>3.8</v>
      </c>
      <c r="AF9" s="59">
        <v>0.2</v>
      </c>
      <c r="AG9" s="730">
        <v>17</v>
      </c>
      <c r="AH9" s="60">
        <f>V9+AD9+AG9+AE9+AF9</f>
        <v>40</v>
      </c>
      <c r="AI9" s="55">
        <f>IF(AH9&gt;=40,40,AH9)</f>
        <v>40</v>
      </c>
      <c r="AJ9" s="61"/>
      <c r="AK9" s="62"/>
      <c r="AL9" s="63"/>
      <c r="AM9" s="64">
        <f>100%+AL9</f>
        <v>1</v>
      </c>
      <c r="AN9" s="65">
        <f>ROUNDUP((($E$2*AM9-$AN$4)*AJ9+$AN$4),-3)</f>
        <v>0</v>
      </c>
      <c r="AO9" s="66"/>
    </row>
    <row r="10" spans="1:41" s="22" customFormat="1" ht="26.25" customHeight="1" x14ac:dyDescent="0.15">
      <c r="A10" s="177"/>
      <c r="B10" s="241"/>
      <c r="C10" s="843" t="s">
        <v>2556</v>
      </c>
      <c r="D10" s="844"/>
      <c r="E10" s="844"/>
      <c r="F10" s="844"/>
      <c r="G10" s="903"/>
      <c r="H10" s="47"/>
      <c r="I10" s="172"/>
      <c r="J10" s="217"/>
      <c r="K10" s="217"/>
      <c r="L10" s="217"/>
      <c r="M10" s="695"/>
      <c r="N10" s="233"/>
      <c r="O10" s="51"/>
      <c r="P10" s="53">
        <v>88</v>
      </c>
      <c r="Q10" s="53">
        <v>88</v>
      </c>
      <c r="R10" s="53">
        <v>88</v>
      </c>
      <c r="S10" s="53"/>
      <c r="T10" s="54"/>
      <c r="U10" s="496">
        <f>(I9*P10)+(J9*Q10)+(K9*R10)+(L9*S10)+(M9*T10)</f>
        <v>88</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48.75" customHeight="1" x14ac:dyDescent="0.15">
      <c r="A11" s="43"/>
      <c r="B11" s="256"/>
      <c r="C11" s="117" t="s">
        <v>2599</v>
      </c>
      <c r="D11" s="588" t="s">
        <v>2616</v>
      </c>
      <c r="E11" s="67" t="s">
        <v>2611</v>
      </c>
      <c r="F11" s="80"/>
      <c r="G11" s="596"/>
      <c r="H11" s="47"/>
      <c r="I11" s="48">
        <v>0.55000000000000004</v>
      </c>
      <c r="J11" s="49">
        <v>0.15</v>
      </c>
      <c r="K11" s="49">
        <v>0.2</v>
      </c>
      <c r="L11" s="217">
        <v>0.1</v>
      </c>
      <c r="M11" s="696"/>
      <c r="N11" s="233">
        <f>SUM(I11:M11)</f>
        <v>1.0000000000000002</v>
      </c>
      <c r="O11" s="51"/>
      <c r="P11" s="52">
        <v>8</v>
      </c>
      <c r="Q11" s="581">
        <v>7.8</v>
      </c>
      <c r="R11" s="53">
        <v>8</v>
      </c>
      <c r="S11" s="53">
        <v>8</v>
      </c>
      <c r="T11" s="53"/>
      <c r="U11" s="54">
        <f>ROUND(((P11*I11)+(Q11*J11)+(R11*K11)+(S11*L11)+(T11*M11)),3)</f>
        <v>7.97</v>
      </c>
      <c r="V11" s="55">
        <f>IF(U11&gt;=8,8,U11)</f>
        <v>7.97</v>
      </c>
      <c r="W11" s="57">
        <v>61572822000</v>
      </c>
      <c r="X11" s="57">
        <v>4490437000</v>
      </c>
      <c r="Y11" s="57">
        <v>273889000</v>
      </c>
      <c r="Z11" s="57">
        <v>36000000000</v>
      </c>
      <c r="AA11" s="57"/>
      <c r="AB11" s="476">
        <f>(((((W11*I11)+(X11*J11)+(Y11*K11)+(Z11*L11)+(AA11*M11))/$L$2)))</f>
        <v>0.92188590056093667</v>
      </c>
      <c r="AC11" s="536">
        <f>ROUND(11*AB11,3)</f>
        <v>10.141</v>
      </c>
      <c r="AD11" s="488">
        <f>IF(AC11&gt;=11,11,AC11)</f>
        <v>10.141</v>
      </c>
      <c r="AE11" s="729">
        <f>IF(U12&gt;=94,4,IF(U12&gt;=91,3.9,IF(U12&gt;=88,3.8,IF(U12&gt;=85,3.7,3.6))))</f>
        <v>3.8</v>
      </c>
      <c r="AF11" s="59">
        <v>0.2</v>
      </c>
      <c r="AG11" s="730">
        <v>17</v>
      </c>
      <c r="AH11" s="60">
        <f>V11+AD11+AG11+AE11+AF11</f>
        <v>39.111000000000004</v>
      </c>
      <c r="AI11" s="55">
        <f>IF(AH11&gt;=40,40,AH11)</f>
        <v>39.111000000000004</v>
      </c>
      <c r="AJ11" s="61"/>
      <c r="AK11" s="62"/>
      <c r="AL11" s="63"/>
      <c r="AM11" s="64">
        <f>100%+AL11</f>
        <v>1</v>
      </c>
      <c r="AN11" s="65">
        <f>ROUNDUP((($E$2*AM11-$AN$4)*AJ11+$AN$4),-3)</f>
        <v>0</v>
      </c>
      <c r="AO11" s="66"/>
    </row>
    <row r="12" spans="1:41" s="22" customFormat="1" ht="26.25" customHeight="1" x14ac:dyDescent="0.15">
      <c r="A12" s="177"/>
      <c r="B12" s="241"/>
      <c r="C12" s="843" t="s">
        <v>2556</v>
      </c>
      <c r="D12" s="844"/>
      <c r="E12" s="844"/>
      <c r="F12" s="844"/>
      <c r="G12" s="903"/>
      <c r="H12" s="47"/>
      <c r="I12" s="172"/>
      <c r="J12" s="217"/>
      <c r="K12" s="217"/>
      <c r="L12" s="217"/>
      <c r="M12" s="695"/>
      <c r="N12" s="233"/>
      <c r="O12" s="51"/>
      <c r="P12" s="53">
        <v>88</v>
      </c>
      <c r="Q12" s="53">
        <v>88</v>
      </c>
      <c r="R12" s="53">
        <v>88</v>
      </c>
      <c r="S12" s="53">
        <v>88</v>
      </c>
      <c r="T12" s="54"/>
      <c r="U12" s="496">
        <f>(I11*P12)+(J11*Q12)+(K11*R12)+(L11*S12)+(M11*T12)</f>
        <v>88.000000000000014</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48.75" customHeight="1" x14ac:dyDescent="0.15">
      <c r="A13" s="43"/>
      <c r="B13" s="256"/>
      <c r="C13" s="45" t="s">
        <v>2603</v>
      </c>
      <c r="D13" s="117"/>
      <c r="E13" s="117"/>
      <c r="F13" s="117"/>
      <c r="G13" s="596"/>
      <c r="H13" s="47"/>
      <c r="I13" s="48">
        <v>0.6</v>
      </c>
      <c r="J13" s="49">
        <v>0.4</v>
      </c>
      <c r="K13" s="49"/>
      <c r="L13" s="49"/>
      <c r="M13" s="696"/>
      <c r="N13" s="233">
        <f>SUM(I13:M13)</f>
        <v>1</v>
      </c>
      <c r="O13" s="51"/>
      <c r="P13" s="52">
        <v>8</v>
      </c>
      <c r="Q13" s="53">
        <v>8</v>
      </c>
      <c r="R13" s="53">
        <v>8</v>
      </c>
      <c r="S13" s="53"/>
      <c r="T13" s="53"/>
      <c r="U13" s="54">
        <f>ROUND(((P13*I13)+(Q13*J13)+(R13*K13)+(S13*L13)+(T13*M13)),3)</f>
        <v>8</v>
      </c>
      <c r="V13" s="55">
        <f>IF(U13&gt;=8,8,U13)</f>
        <v>8</v>
      </c>
      <c r="W13" s="72">
        <v>44869872000</v>
      </c>
      <c r="X13" s="57"/>
      <c r="Y13" s="57"/>
      <c r="Z13" s="57"/>
      <c r="AA13" s="57"/>
      <c r="AB13" s="476">
        <f>(((((W13*I13)+(X13*J13)+(Y13*K13)+(Z13*L13)+(AA13*M13))/$L$2)))</f>
        <v>0.64982285868130041</v>
      </c>
      <c r="AC13" s="536">
        <f>ROUND(11*AB13,3)</f>
        <v>7.1479999999999997</v>
      </c>
      <c r="AD13" s="488">
        <f>IF(AC13&gt;=11,11,AC13)</f>
        <v>7.1479999999999997</v>
      </c>
      <c r="AE13" s="729">
        <f>IF(U14&gt;=94,4,IF(U14&gt;=91,3.9,IF(U14&gt;=88,3.8,IF(U14&gt;=85,3.7,3.6))))</f>
        <v>3.8</v>
      </c>
      <c r="AF13" s="59">
        <v>0.3</v>
      </c>
      <c r="AG13" s="730">
        <v>17</v>
      </c>
      <c r="AH13" s="60">
        <f>V13+AD13+AG13+AE13+AF13</f>
        <v>36.24799999999999</v>
      </c>
      <c r="AI13" s="55">
        <f>IF(AH13&gt;=40,40,AH13)</f>
        <v>36.24799999999999</v>
      </c>
      <c r="AJ13" s="61"/>
      <c r="AK13" s="62"/>
      <c r="AL13" s="63"/>
      <c r="AM13" s="64">
        <f>100%+AL13</f>
        <v>1</v>
      </c>
      <c r="AN13" s="65">
        <f>ROUNDUP((($E$2*AM13-$AN$4)*AJ13+$AN$4),-3)</f>
        <v>0</v>
      </c>
      <c r="AO13" s="66"/>
    </row>
    <row r="14" spans="1:41" s="22" customFormat="1" ht="26.25" customHeight="1" x14ac:dyDescent="0.15">
      <c r="A14" s="177"/>
      <c r="B14" s="241"/>
      <c r="C14" s="843" t="s">
        <v>2556</v>
      </c>
      <c r="D14" s="844"/>
      <c r="E14" s="844"/>
      <c r="F14" s="844"/>
      <c r="G14" s="903"/>
      <c r="H14" s="47"/>
      <c r="I14" s="172"/>
      <c r="J14" s="217"/>
      <c r="K14" s="217"/>
      <c r="L14" s="217"/>
      <c r="M14" s="695"/>
      <c r="N14" s="233"/>
      <c r="O14" s="51"/>
      <c r="P14" s="53">
        <v>88</v>
      </c>
      <c r="Q14" s="53">
        <v>88</v>
      </c>
      <c r="R14" s="53"/>
      <c r="S14" s="53"/>
      <c r="T14" s="54"/>
      <c r="U14" s="496">
        <f>(I13*P14)+(J13*Q14)+(K13*R14)+(L13*S14)+(M13*T14)</f>
        <v>88</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52.5" customHeight="1" x14ac:dyDescent="0.15">
      <c r="A15" s="43"/>
      <c r="B15" s="256"/>
      <c r="C15" s="45" t="s">
        <v>2601</v>
      </c>
      <c r="D15" s="117"/>
      <c r="E15" s="117"/>
      <c r="F15" s="80"/>
      <c r="G15" s="334"/>
      <c r="H15" s="47"/>
      <c r="I15" s="48">
        <v>0.5</v>
      </c>
      <c r="J15" s="49">
        <v>0.35</v>
      </c>
      <c r="K15" s="49">
        <v>0.15</v>
      </c>
      <c r="L15" s="49"/>
      <c r="M15" s="331"/>
      <c r="N15" s="233">
        <f>SUM(I15:M15)</f>
        <v>1</v>
      </c>
      <c r="O15" s="51"/>
      <c r="P15" s="52">
        <v>8</v>
      </c>
      <c r="Q15" s="53">
        <v>8</v>
      </c>
      <c r="R15" s="53"/>
      <c r="S15" s="53"/>
      <c r="T15" s="53"/>
      <c r="U15" s="54">
        <f>ROUND(((P15*I15)+(Q15*J15)+(R15*K15)+(S15*L15)+(T15*M15)),3)</f>
        <v>6.8</v>
      </c>
      <c r="V15" s="55">
        <f>IF(U15&gt;=8,8,U15)</f>
        <v>6.8</v>
      </c>
      <c r="W15" s="57">
        <v>37227845000</v>
      </c>
      <c r="X15" s="57"/>
      <c r="Y15" s="57"/>
      <c r="Z15" s="57"/>
      <c r="AA15" s="57"/>
      <c r="AB15" s="476">
        <f>(((((W15*I15)+(X15*J15)+(Y15*K15)+(Z15*L15)+(AA15*M15))/$L$2)))</f>
        <v>0.44929005407095801</v>
      </c>
      <c r="AC15" s="536">
        <f>ROUND(11*AB15,3)</f>
        <v>4.9420000000000002</v>
      </c>
      <c r="AD15" s="488">
        <f>IF(AC15&gt;=11,11,AC15)</f>
        <v>4.9420000000000002</v>
      </c>
      <c r="AE15" s="729">
        <f>IF(U16&gt;=94,4,IF(U16&gt;=91,3.9,IF(U16&gt;=88,3.8,IF(U16&gt;=85,3.7,3.6))))</f>
        <v>3.6</v>
      </c>
      <c r="AF15" s="59">
        <v>0.3</v>
      </c>
      <c r="AG15" s="730">
        <v>17</v>
      </c>
      <c r="AH15" s="60">
        <f>V15+AD15+AG15+AE15+AF15</f>
        <v>32.641999999999996</v>
      </c>
      <c r="AI15" s="55">
        <f>IF(AH15&gt;=40,40,AH15)</f>
        <v>32.641999999999996</v>
      </c>
      <c r="AJ15" s="61"/>
      <c r="AK15" s="62"/>
      <c r="AL15" s="63"/>
      <c r="AM15" s="64">
        <f>100%+AL15</f>
        <v>1</v>
      </c>
      <c r="AN15" s="65">
        <f>ROUNDUP((($E$2*AM15-$AN$4)*AJ15+$AN$4),-3)</f>
        <v>0</v>
      </c>
      <c r="AO15" s="66"/>
    </row>
    <row r="16" spans="1:41" s="22" customFormat="1" ht="26.25" customHeight="1" x14ac:dyDescent="0.15">
      <c r="A16" s="177"/>
      <c r="B16" s="241"/>
      <c r="C16" s="843" t="s">
        <v>2556</v>
      </c>
      <c r="D16" s="844"/>
      <c r="E16" s="844"/>
      <c r="F16" s="844"/>
      <c r="G16" s="903"/>
      <c r="H16" s="47"/>
      <c r="I16" s="172"/>
      <c r="J16" s="217"/>
      <c r="K16" s="217"/>
      <c r="L16" s="217"/>
      <c r="M16" s="695"/>
      <c r="N16" s="233"/>
      <c r="O16" s="51"/>
      <c r="P16" s="53">
        <v>88</v>
      </c>
      <c r="Q16" s="53">
        <v>88</v>
      </c>
      <c r="R16" s="53"/>
      <c r="S16" s="53"/>
      <c r="T16" s="54"/>
      <c r="U16" s="496">
        <f>(I15*P16)+(J15*Q16)+(K15*R16)+(L15*S16)+(M15*T16)</f>
        <v>74.8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48.75" customHeight="1" x14ac:dyDescent="0.15">
      <c r="A17" s="43"/>
      <c r="B17" s="256"/>
      <c r="C17" s="45"/>
      <c r="D17" s="45" t="s">
        <v>2604</v>
      </c>
      <c r="E17" s="80" t="s">
        <v>2605</v>
      </c>
      <c r="F17" s="117" t="s">
        <v>2606</v>
      </c>
      <c r="G17" s="376"/>
      <c r="H17" s="47"/>
      <c r="I17" s="48">
        <v>0.5</v>
      </c>
      <c r="J17" s="49">
        <v>0.5</v>
      </c>
      <c r="K17" s="49"/>
      <c r="L17" s="49"/>
      <c r="M17" s="696"/>
      <c r="N17" s="233">
        <f>SUM(I17:M17)</f>
        <v>1</v>
      </c>
      <c r="O17" s="51"/>
      <c r="P17" s="52">
        <v>8</v>
      </c>
      <c r="Q17" s="53">
        <v>8</v>
      </c>
      <c r="R17" s="53"/>
      <c r="S17" s="53"/>
      <c r="T17" s="53"/>
      <c r="U17" s="54">
        <f>ROUND(((P17*I17)+(Q17*J17)+(R17*K17)+(S17*L17)+(T17*M17)),3)</f>
        <v>8</v>
      </c>
      <c r="V17" s="55">
        <f>IF(U17&gt;=8,8,U17)</f>
        <v>8</v>
      </c>
      <c r="W17" s="57"/>
      <c r="X17" s="57">
        <v>17928117000</v>
      </c>
      <c r="Y17" s="57">
        <v>28147269000</v>
      </c>
      <c r="Z17" s="57">
        <v>13410300000</v>
      </c>
      <c r="AA17" s="57"/>
      <c r="AB17" s="476">
        <f>(((((W17*I17)+(X17*J17)+(Y17*K17)+(Z17*L17)+(AA17*M17))/$L$2)))</f>
        <v>0.21636827638882836</v>
      </c>
      <c r="AC17" s="536">
        <f t="shared" ref="AC17" si="2">ROUND(11*AB17,3)</f>
        <v>2.38</v>
      </c>
      <c r="AD17" s="488">
        <f t="shared" ref="AD17" si="3">IF(AC17&gt;=11,11,AC17)</f>
        <v>2.38</v>
      </c>
      <c r="AE17" s="729">
        <f>IF(U18&gt;=94,4,IF(U18&gt;=91,3.9,IF(U18&gt;=88,3.8,IF(U18&gt;=85,3.7,3.6))))</f>
        <v>3.8</v>
      </c>
      <c r="AF17" s="59">
        <v>0.3</v>
      </c>
      <c r="AG17" s="730">
        <v>17</v>
      </c>
      <c r="AH17" s="60">
        <f>V17+AD17+AG17+AE17+AF17</f>
        <v>31.48</v>
      </c>
      <c r="AI17" s="55">
        <f>IF(AH17&gt;=40,40,AH17)</f>
        <v>31.48</v>
      </c>
      <c r="AJ17" s="61"/>
      <c r="AK17" s="62"/>
      <c r="AL17" s="63"/>
      <c r="AM17" s="64">
        <f>100%+AL17</f>
        <v>1</v>
      </c>
      <c r="AN17" s="65">
        <f>ROUNDUP((($E$2*AM17-$AN$4)*AJ17+$AN$4),-3)</f>
        <v>0</v>
      </c>
      <c r="AO17" s="66"/>
    </row>
    <row r="18" spans="1:41" s="22" customFormat="1" ht="26.25" customHeight="1" x14ac:dyDescent="0.15">
      <c r="A18" s="177"/>
      <c r="B18" s="241"/>
      <c r="C18" s="843" t="s">
        <v>2556</v>
      </c>
      <c r="D18" s="844"/>
      <c r="E18" s="844"/>
      <c r="F18" s="844"/>
      <c r="G18" s="903"/>
      <c r="H18" s="47"/>
      <c r="I18" s="172"/>
      <c r="J18" s="217"/>
      <c r="K18" s="217"/>
      <c r="L18" s="217"/>
      <c r="M18" s="695"/>
      <c r="N18" s="233"/>
      <c r="O18" s="51"/>
      <c r="P18" s="234">
        <v>88</v>
      </c>
      <c r="Q18" s="54">
        <v>88</v>
      </c>
      <c r="R18" s="54"/>
      <c r="S18" s="54"/>
      <c r="T18" s="54"/>
      <c r="U18" s="496">
        <f>(I17*P18)+(J17*Q18)+(K17*R18)+(L17*S18)+(M17*T18)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51.75" customHeight="1" x14ac:dyDescent="0.15">
      <c r="A19" s="43"/>
      <c r="B19" s="256"/>
      <c r="C19" s="706"/>
      <c r="D19" s="80"/>
      <c r="E19" s="706"/>
      <c r="F19" s="45"/>
      <c r="G19" s="596"/>
      <c r="H19" s="47"/>
      <c r="I19" s="48">
        <v>0.5</v>
      </c>
      <c r="J19" s="49">
        <v>0.2</v>
      </c>
      <c r="K19" s="49">
        <v>0.2</v>
      </c>
      <c r="L19" s="49">
        <v>0.1</v>
      </c>
      <c r="M19" s="696"/>
      <c r="N19" s="233">
        <f>SUM(I19:M19)</f>
        <v>0.99999999999999989</v>
      </c>
      <c r="O19" s="51"/>
      <c r="P19" s="52">
        <v>8</v>
      </c>
      <c r="Q19" s="52">
        <v>8</v>
      </c>
      <c r="R19" s="53">
        <v>8</v>
      </c>
      <c r="S19" s="53">
        <v>8</v>
      </c>
      <c r="T19" s="53"/>
      <c r="U19" s="54">
        <f>ROUND(((P19*I19)+(Q19*J19)+(R19*K19)+(S19*L19)+(T19*M19)),3)</f>
        <v>8</v>
      </c>
      <c r="V19" s="55">
        <f>IF(U19&gt;=8,8,U19)</f>
        <v>8</v>
      </c>
      <c r="W19" s="57"/>
      <c r="X19" s="57"/>
      <c r="Y19" s="57"/>
      <c r="Z19" s="57"/>
      <c r="AA19" s="57"/>
      <c r="AB19" s="476">
        <f>(((((W19*I19)+(X19*J19)+(Y19*K19)+(Z19*L19)+(AA19*M19))/$L$2)))</f>
        <v>0</v>
      </c>
      <c r="AC19" s="536">
        <f>ROUND(11*AB19,3)</f>
        <v>0</v>
      </c>
      <c r="AD19" s="488">
        <f t="shared" ref="AD19" si="4">IF(AC19&gt;=11,11,AC19)</f>
        <v>0</v>
      </c>
      <c r="AE19" s="729">
        <f>IF(U20&gt;=94,4,IF(U20&gt;=91,3.9,IF(U20&gt;=88,3.8,IF(U20&gt;=85,3.7,3.6))))</f>
        <v>3.8</v>
      </c>
      <c r="AF19" s="59">
        <v>0.3</v>
      </c>
      <c r="AG19" s="730">
        <v>17</v>
      </c>
      <c r="AH19" s="60">
        <f>V19+AD19+AG19+AE19+AF19</f>
        <v>29.1</v>
      </c>
      <c r="AI19" s="55">
        <f>IF(AH19&gt;=40,40,AH19)</f>
        <v>29.1</v>
      </c>
      <c r="AJ19" s="61"/>
      <c r="AK19" s="62"/>
      <c r="AL19" s="63"/>
      <c r="AM19" s="64"/>
      <c r="AN19" s="65"/>
      <c r="AO19" s="66"/>
    </row>
    <row r="20" spans="1:41" s="22" customFormat="1" ht="26.25" customHeight="1" x14ac:dyDescent="0.15">
      <c r="A20" s="177"/>
      <c r="B20" s="241"/>
      <c r="C20" s="843" t="s">
        <v>2556</v>
      </c>
      <c r="D20" s="844"/>
      <c r="E20" s="844"/>
      <c r="F20" s="844"/>
      <c r="G20" s="903"/>
      <c r="H20" s="47"/>
      <c r="I20" s="172"/>
      <c r="J20" s="217"/>
      <c r="K20" s="217"/>
      <c r="L20" s="217"/>
      <c r="M20" s="695"/>
      <c r="N20" s="233"/>
      <c r="O20" s="51"/>
      <c r="P20" s="54">
        <v>88</v>
      </c>
      <c r="Q20" s="54">
        <v>88</v>
      </c>
      <c r="R20" s="54">
        <v>88</v>
      </c>
      <c r="S20" s="54">
        <v>88</v>
      </c>
      <c r="T20" s="54"/>
      <c r="U20" s="496">
        <f>(I19*P20)+(J19*Q20)+(K19*R20)+(L19*S20)+(M19*T20)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48.75" customHeight="1" x14ac:dyDescent="0.15">
      <c r="A21" s="43"/>
      <c r="B21" s="256"/>
      <c r="C21" s="45"/>
      <c r="D21" s="45"/>
      <c r="E21" s="80"/>
      <c r="F21" s="73"/>
      <c r="G21" s="596"/>
      <c r="H21" s="47"/>
      <c r="I21" s="48">
        <v>0.6</v>
      </c>
      <c r="J21" s="49">
        <v>0.25</v>
      </c>
      <c r="K21" s="49">
        <v>0.15</v>
      </c>
      <c r="L21" s="49"/>
      <c r="M21" s="696"/>
      <c r="N21" s="233">
        <f>SUM(I21:M21)</f>
        <v>1</v>
      </c>
      <c r="O21" s="51"/>
      <c r="P21" s="52">
        <v>8</v>
      </c>
      <c r="Q21" s="53">
        <v>8</v>
      </c>
      <c r="R21" s="53">
        <v>8</v>
      </c>
      <c r="S21" s="53"/>
      <c r="T21" s="53"/>
      <c r="U21" s="54">
        <f>ROUND(((P21*I21)+(Q21*J21)+(R21*K21)+(S21*L21)+(T21*M21)),3)</f>
        <v>8</v>
      </c>
      <c r="V21" s="55">
        <f>IF(U21&gt;=8,8,U21)</f>
        <v>8</v>
      </c>
      <c r="W21" s="57"/>
      <c r="X21" s="57"/>
      <c r="Y21" s="57"/>
      <c r="Z21" s="57"/>
      <c r="AA21" s="57"/>
      <c r="AB21" s="476">
        <f>(((((W21*I21)+(X21*J21)+(Y21*K21)+(Z21*L21)+(AA21*M21))/$L$2)))</f>
        <v>0</v>
      </c>
      <c r="AC21" s="536">
        <f t="shared" ref="AC21" si="5">ROUND(11*AB21,3)</f>
        <v>0</v>
      </c>
      <c r="AD21" s="488">
        <f t="shared" ref="AD21" si="6">IF(AC21&gt;=11,11,AC21)</f>
        <v>0</v>
      </c>
      <c r="AE21" s="729">
        <f>IF(U22&gt;=94,4,IF(U22&gt;=91,3.9,IF(U22&gt;=88,3.8,IF(U22&gt;=85,3.7,3.6))))</f>
        <v>3.8</v>
      </c>
      <c r="AF21" s="59">
        <v>0.3</v>
      </c>
      <c r="AG21" s="730">
        <v>17</v>
      </c>
      <c r="AH21" s="60">
        <f>V21+AD21+AG21+AE21+AF21</f>
        <v>29.1</v>
      </c>
      <c r="AI21" s="55">
        <f>IF(AH21&gt;=40,40,AH21)</f>
        <v>29.1</v>
      </c>
      <c r="AJ21" s="61"/>
      <c r="AK21" s="62"/>
      <c r="AL21" s="63"/>
      <c r="AM21" s="64">
        <f>100%+AL21</f>
        <v>1</v>
      </c>
      <c r="AN21" s="65">
        <f>ROUNDUP((($E$2*AM21-$AN$4)*AJ21+$AN$4),-3)</f>
        <v>0</v>
      </c>
      <c r="AO21" s="66"/>
    </row>
    <row r="22" spans="1:41" s="22" customFormat="1" ht="26.25" customHeight="1" x14ac:dyDescent="0.15">
      <c r="A22" s="177"/>
      <c r="B22" s="241"/>
      <c r="C22" s="843" t="s">
        <v>2556</v>
      </c>
      <c r="D22" s="844"/>
      <c r="E22" s="844"/>
      <c r="F22" s="844"/>
      <c r="G22" s="903"/>
      <c r="H22" s="47"/>
      <c r="I22" s="172"/>
      <c r="J22" s="217"/>
      <c r="K22" s="217"/>
      <c r="L22" s="217"/>
      <c r="M22" s="695"/>
      <c r="N22" s="233"/>
      <c r="O22" s="51"/>
      <c r="P22" s="234">
        <v>88</v>
      </c>
      <c r="Q22" s="54">
        <v>88</v>
      </c>
      <c r="R22" s="54">
        <v>88</v>
      </c>
      <c r="S22" s="54"/>
      <c r="T22" s="54"/>
      <c r="U22" s="496">
        <f>(I21*P22)+(J21*Q22)+(K21*R22)+(L21*S22)+(M21*T22)</f>
        <v>88</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c r="B23" s="256"/>
      <c r="C23" s="80"/>
      <c r="D23" s="80"/>
      <c r="E23" s="45"/>
      <c r="F23" s="73"/>
      <c r="G23" s="747"/>
      <c r="H23" s="47"/>
      <c r="I23" s="48">
        <v>0.6</v>
      </c>
      <c r="J23" s="49">
        <v>0.2</v>
      </c>
      <c r="K23" s="49">
        <v>0.2</v>
      </c>
      <c r="L23" s="49"/>
      <c r="M23" s="696"/>
      <c r="N23" s="233">
        <f>SUM(I23:M23)</f>
        <v>1</v>
      </c>
      <c r="O23" s="51"/>
      <c r="P23" s="52">
        <v>8</v>
      </c>
      <c r="Q23" s="53">
        <v>8</v>
      </c>
      <c r="R23" s="53">
        <v>8</v>
      </c>
      <c r="S23" s="53"/>
      <c r="T23" s="53"/>
      <c r="U23" s="54">
        <f>ROUND(((P23*I23)+(Q23*J23)+(R23*K23)+(S23*L23)+(T23*M23)),3)</f>
        <v>8</v>
      </c>
      <c r="V23" s="55">
        <f>IF(U23&gt;=8,8,U23)</f>
        <v>8</v>
      </c>
      <c r="W23" s="57"/>
      <c r="X23" s="57"/>
      <c r="Y23" s="57"/>
      <c r="Z23" s="57"/>
      <c r="AA23" s="57"/>
      <c r="AB23" s="476">
        <f>(((((W23*I23)+(X23*J23)+(Y23*K23)+(Z23*L23)+(AA23*M23))/$L$2)))</f>
        <v>0</v>
      </c>
      <c r="AC23" s="536">
        <f t="shared" ref="AC23" si="7">ROUND(11*AB23,3)</f>
        <v>0</v>
      </c>
      <c r="AD23" s="488">
        <f t="shared" ref="AD23" si="8">IF(AC23&gt;=11,11,AC23)</f>
        <v>0</v>
      </c>
      <c r="AE23" s="729">
        <f>IF(U24&gt;=94,4,IF(U24&gt;=91,3.9,IF(U24&gt;=88,3.8,IF(U24&gt;=85,3.7,3.6))))</f>
        <v>3.8</v>
      </c>
      <c r="AF23" s="59">
        <v>0.3</v>
      </c>
      <c r="AG23" s="730">
        <v>17</v>
      </c>
      <c r="AH23" s="60">
        <f>V23+AD23+AG23+AE23+AF23</f>
        <v>29.1</v>
      </c>
      <c r="AI23" s="55">
        <f>IF(AH23&gt;=40,40,AH23)</f>
        <v>29.1</v>
      </c>
      <c r="AJ23" s="61"/>
      <c r="AK23" s="62"/>
      <c r="AL23" s="63"/>
      <c r="AM23" s="64">
        <f>100%+AL23</f>
        <v>1</v>
      </c>
      <c r="AN23" s="65">
        <f>ROUNDUP((($E$2*AM23-$AN$4)*AJ23+$AN$4),-3)</f>
        <v>0</v>
      </c>
      <c r="AO23" s="66"/>
    </row>
    <row r="24" spans="1:41" s="22" customFormat="1" ht="26.25" customHeight="1" x14ac:dyDescent="0.15">
      <c r="A24" s="177"/>
      <c r="B24" s="241"/>
      <c r="C24" s="843" t="s">
        <v>2556</v>
      </c>
      <c r="D24" s="844"/>
      <c r="E24" s="844"/>
      <c r="F24" s="844"/>
      <c r="G24" s="903"/>
      <c r="H24" s="47"/>
      <c r="I24" s="172"/>
      <c r="J24" s="217"/>
      <c r="K24" s="217"/>
      <c r="L24" s="217"/>
      <c r="M24" s="695"/>
      <c r="N24" s="233"/>
      <c r="O24" s="51"/>
      <c r="P24" s="234">
        <v>88</v>
      </c>
      <c r="Q24" s="54">
        <v>88</v>
      </c>
      <c r="R24" s="54">
        <v>88</v>
      </c>
      <c r="S24" s="54"/>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54" customHeight="1" x14ac:dyDescent="0.15">
      <c r="A25" s="43"/>
      <c r="B25" s="256"/>
      <c r="C25" s="73"/>
      <c r="D25" s="80"/>
      <c r="E25" s="80"/>
      <c r="F25" s="45"/>
      <c r="G25" s="632"/>
      <c r="H25" s="47"/>
      <c r="I25" s="48">
        <v>0.6</v>
      </c>
      <c r="J25" s="49">
        <v>0.4</v>
      </c>
      <c r="K25" s="49"/>
      <c r="L25" s="49"/>
      <c r="M25" s="696"/>
      <c r="N25" s="233">
        <f>SUM(I25:M25)</f>
        <v>1</v>
      </c>
      <c r="O25" s="51"/>
      <c r="P25" s="52">
        <v>8</v>
      </c>
      <c r="Q25" s="53">
        <v>8</v>
      </c>
      <c r="R25" s="53"/>
      <c r="S25" s="53"/>
      <c r="T25" s="53"/>
      <c r="U25" s="54">
        <f>ROUND(((P25*I25)+(Q25*J25)+(R25*K25)+(S25*L25)+(T25*M25)),3)</f>
        <v>8</v>
      </c>
      <c r="V25" s="55">
        <f>IF(U25&gt;=8,8,U25)</f>
        <v>8</v>
      </c>
      <c r="W25" s="57"/>
      <c r="X25" s="57"/>
      <c r="Y25" s="57"/>
      <c r="Z25" s="57"/>
      <c r="AA25" s="57"/>
      <c r="AB25" s="476">
        <f>(((((W25*I25)+(X25*J25)+(Y25*K25)+(Z25*L25)+(AA25*M25))/$L$2)))</f>
        <v>0</v>
      </c>
      <c r="AC25" s="536">
        <f>ROUND(11*AB25,3)</f>
        <v>0</v>
      </c>
      <c r="AD25" s="488">
        <f t="shared" ref="AD25" si="9">IF(AC25&gt;=11,11,AC25)</f>
        <v>0</v>
      </c>
      <c r="AE25" s="729">
        <f>IF(U26&gt;=94,4,IF(U26&gt;=91,3.9,IF(U26&gt;=88,3.8,IF(U26&gt;=85,3.7,3.6))))</f>
        <v>3.8</v>
      </c>
      <c r="AF25" s="59">
        <v>0.3</v>
      </c>
      <c r="AG25" s="730">
        <v>17</v>
      </c>
      <c r="AH25" s="60">
        <f>V25+AD25+AG25+AE25+AF25</f>
        <v>29.1</v>
      </c>
      <c r="AI25" s="55">
        <f>IF(AH25&gt;=40,40,AH25)</f>
        <v>29.1</v>
      </c>
      <c r="AJ25" s="61"/>
      <c r="AK25" s="62"/>
      <c r="AL25" s="63"/>
      <c r="AM25" s="64">
        <f>100%+AL25</f>
        <v>1</v>
      </c>
      <c r="AN25" s="65">
        <f>ROUNDUP((($E$2*AM25-$AN$4)*AJ25+$AN$4),-3)</f>
        <v>0</v>
      </c>
      <c r="AO25" s="66"/>
    </row>
    <row r="26" spans="1:41" s="22" customFormat="1" ht="26.25" customHeight="1" x14ac:dyDescent="0.15">
      <c r="A26" s="177"/>
      <c r="B26" s="241"/>
      <c r="C26" s="843" t="s">
        <v>2556</v>
      </c>
      <c r="D26" s="844"/>
      <c r="E26" s="844"/>
      <c r="F26" s="844"/>
      <c r="G26" s="903"/>
      <c r="H26" s="47"/>
      <c r="I26" s="172"/>
      <c r="J26" s="217"/>
      <c r="K26" s="217"/>
      <c r="L26" s="217"/>
      <c r="M26" s="695"/>
      <c r="N26" s="233"/>
      <c r="O26" s="51"/>
      <c r="P26" s="234">
        <v>88</v>
      </c>
      <c r="Q26" s="234">
        <v>88</v>
      </c>
      <c r="R26" s="234"/>
      <c r="S26" s="234"/>
      <c r="T26" s="54"/>
      <c r="U26" s="496">
        <f>(I25*P26)+(J25*Q26)+(K25*R26)+(L25*S26)+(M25*T26)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 customHeight="1" x14ac:dyDescent="0.15">
      <c r="A27" s="43"/>
      <c r="B27" s="256"/>
      <c r="C27" s="80"/>
      <c r="D27" s="45"/>
      <c r="E27" s="73"/>
      <c r="F27" s="45"/>
      <c r="G27" s="376"/>
      <c r="H27" s="47"/>
      <c r="I27" s="48">
        <v>0.6</v>
      </c>
      <c r="J27" s="49">
        <v>0.15</v>
      </c>
      <c r="K27" s="49">
        <v>0.25</v>
      </c>
      <c r="L27" s="49"/>
      <c r="M27" s="696"/>
      <c r="N27" s="233">
        <f>SUM(I27:M27)</f>
        <v>1</v>
      </c>
      <c r="O27" s="51"/>
      <c r="P27" s="52">
        <v>8</v>
      </c>
      <c r="Q27" s="53">
        <v>8</v>
      </c>
      <c r="R27" s="53">
        <v>8</v>
      </c>
      <c r="S27" s="53"/>
      <c r="T27" s="53"/>
      <c r="U27" s="54">
        <f>ROUND(((P27*I27)+(Q27*J27)+(R27*K27)+(S27*L27)+(T27*M27)),3)</f>
        <v>8</v>
      </c>
      <c r="V27" s="55">
        <f>IF(U27&gt;=8,8,U27)</f>
        <v>8</v>
      </c>
      <c r="W27" s="57"/>
      <c r="X27" s="57"/>
      <c r="Y27" s="57"/>
      <c r="Z27" s="57"/>
      <c r="AA27" s="57"/>
      <c r="AB27" s="551">
        <f>(((((W27*I27)+(X27*J27)+(Y27*K27)+(Z27*L27)+(AA27*M27))/$L$2)))</f>
        <v>0</v>
      </c>
      <c r="AC27" s="536">
        <f t="shared" ref="AC27" si="10">ROUND(11*AB27,3)</f>
        <v>0</v>
      </c>
      <c r="AD27" s="488">
        <f t="shared" ref="AD27" si="11">IF(AC27&gt;=11,11,AC27)</f>
        <v>0</v>
      </c>
      <c r="AE27" s="729">
        <f>IF(U28&gt;=94,4,IF(U28&gt;=91,3.9,IF(U28&gt;=88,3.8,IF(U28&gt;=85,3.7,3.6))))</f>
        <v>3.8</v>
      </c>
      <c r="AF27" s="59">
        <v>0.3</v>
      </c>
      <c r="AG27" s="730">
        <v>17</v>
      </c>
      <c r="AH27" s="60">
        <f>V27+AD27+AG27+AE27+AF27</f>
        <v>29.1</v>
      </c>
      <c r="AI27" s="55">
        <f>IF(AH27&gt;=40,40,AH27)</f>
        <v>29.1</v>
      </c>
      <c r="AJ27" s="61"/>
      <c r="AK27" s="62"/>
      <c r="AL27" s="63"/>
      <c r="AM27" s="64">
        <f>100%+AL27</f>
        <v>1</v>
      </c>
      <c r="AN27" s="65">
        <f>ROUNDUP((($E$2*AM27-$AN$4)*AJ27+$AN$4),-3)</f>
        <v>0</v>
      </c>
      <c r="AO27" s="66"/>
    </row>
    <row r="28" spans="1:41" s="22" customFormat="1" ht="26.25" customHeight="1" x14ac:dyDescent="0.15">
      <c r="A28" s="177"/>
      <c r="B28" s="241"/>
      <c r="C28" s="843" t="s">
        <v>2556</v>
      </c>
      <c r="D28" s="844"/>
      <c r="E28" s="844"/>
      <c r="F28" s="844"/>
      <c r="G28" s="903"/>
      <c r="H28" s="47"/>
      <c r="I28" s="172"/>
      <c r="J28" s="217"/>
      <c r="K28" s="217"/>
      <c r="L28" s="217"/>
      <c r="M28" s="695"/>
      <c r="N28" s="233"/>
      <c r="O28" s="51"/>
      <c r="P28" s="234">
        <v>88</v>
      </c>
      <c r="Q28" s="54">
        <v>88</v>
      </c>
      <c r="R28" s="54">
        <v>88</v>
      </c>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c r="B29" s="256"/>
      <c r="C29" s="73"/>
      <c r="D29" s="80"/>
      <c r="E29" s="45"/>
      <c r="F29" s="80"/>
      <c r="G29" s="335"/>
      <c r="H29" s="169"/>
      <c r="I29" s="48">
        <v>0.6</v>
      </c>
      <c r="J29" s="49">
        <v>0.25</v>
      </c>
      <c r="K29" s="49">
        <v>0.15</v>
      </c>
      <c r="L29" s="49"/>
      <c r="M29" s="696"/>
      <c r="N29" s="233">
        <f>SUM(I29:M29)</f>
        <v>1</v>
      </c>
      <c r="O29" s="51"/>
      <c r="P29" s="52">
        <v>8</v>
      </c>
      <c r="Q29" s="53">
        <v>8</v>
      </c>
      <c r="R29" s="53">
        <v>8</v>
      </c>
      <c r="S29" s="53"/>
      <c r="T29" s="53"/>
      <c r="U29" s="54">
        <f>ROUND(((P29*I29)+(Q29*J29)+(R29*K29)+(S29*L29)+(T29*M29)),3)</f>
        <v>8</v>
      </c>
      <c r="V29" s="55">
        <f>IF(U29&gt;=8,8,U29)</f>
        <v>8</v>
      </c>
      <c r="W29" s="57"/>
      <c r="X29" s="57"/>
      <c r="Y29" s="57"/>
      <c r="Z29" s="57"/>
      <c r="AA29" s="57"/>
      <c r="AB29" s="476">
        <f>(((((W29*I29)+(X29*J29)+(Y29*K29)+(Z29*L29)+(AA29*M29))/$L$2)))</f>
        <v>0</v>
      </c>
      <c r="AC29" s="536">
        <f t="shared" ref="AC29" si="12">ROUND(11*AB29,3)</f>
        <v>0</v>
      </c>
      <c r="AD29" s="488">
        <f t="shared" ref="AD29" si="13">IF(AC29&gt;=11,11,AC29)</f>
        <v>0</v>
      </c>
      <c r="AE29" s="729">
        <f>IF(U30&gt;=94,4,IF(U30&gt;=91,3.9,IF(U30&gt;=88,3.8,IF(U30&gt;=85,3.7,3.6))))</f>
        <v>3.8</v>
      </c>
      <c r="AF29" s="59">
        <v>0.3</v>
      </c>
      <c r="AG29" s="730">
        <v>17</v>
      </c>
      <c r="AH29" s="60">
        <f>V29+AD29+AG29+AE29+AF29</f>
        <v>29.1</v>
      </c>
      <c r="AI29" s="55">
        <f>IF(AH29&gt;=40,40,AH29)</f>
        <v>29.1</v>
      </c>
      <c r="AJ29" s="61"/>
      <c r="AK29" s="62"/>
      <c r="AL29" s="63"/>
      <c r="AM29" s="64">
        <f>100%+AL29</f>
        <v>1</v>
      </c>
      <c r="AN29" s="65">
        <f>ROUNDUP((($E$2*AM29-$AN$4)*AJ29+$AN$4),-3)</f>
        <v>0</v>
      </c>
      <c r="AO29" s="66"/>
    </row>
    <row r="30" spans="1:41" s="22" customFormat="1" ht="26.25" customHeight="1" x14ac:dyDescent="0.15">
      <c r="A30" s="177"/>
      <c r="B30" s="241"/>
      <c r="C30" s="843" t="s">
        <v>2556</v>
      </c>
      <c r="D30" s="844"/>
      <c r="E30" s="844"/>
      <c r="F30" s="844"/>
      <c r="G30" s="903"/>
      <c r="H30" s="47"/>
      <c r="I30" s="172"/>
      <c r="J30" s="217"/>
      <c r="K30" s="217"/>
      <c r="L30" s="217"/>
      <c r="M30" s="695"/>
      <c r="N30" s="233"/>
      <c r="O30" s="51"/>
      <c r="P30" s="234">
        <v>88</v>
      </c>
      <c r="Q30" s="53">
        <v>88</v>
      </c>
      <c r="R30" s="53">
        <v>88</v>
      </c>
      <c r="S30" s="5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50.25" customHeight="1" x14ac:dyDescent="0.15">
      <c r="A31" s="43"/>
      <c r="B31" s="256"/>
      <c r="C31" s="45"/>
      <c r="D31" s="45"/>
      <c r="E31" s="45"/>
      <c r="F31" s="45"/>
      <c r="G31" s="376"/>
      <c r="H31" s="47"/>
      <c r="I31" s="48">
        <v>0.6</v>
      </c>
      <c r="J31" s="49">
        <v>0.4</v>
      </c>
      <c r="K31" s="49"/>
      <c r="L31" s="49"/>
      <c r="M31" s="696"/>
      <c r="N31" s="233">
        <f>SUM(I31:M31)</f>
        <v>1</v>
      </c>
      <c r="O31" s="51"/>
      <c r="P31" s="52">
        <v>8</v>
      </c>
      <c r="Q31" s="53">
        <v>8</v>
      </c>
      <c r="R31" s="53"/>
      <c r="S31" s="53"/>
      <c r="T31" s="53"/>
      <c r="U31" s="54">
        <f>ROUND(((P31*I31)+(Q31*J31)+(R31*K31)+(S31*L31)+(T31*M31)),3)</f>
        <v>8</v>
      </c>
      <c r="V31" s="55">
        <f>IF(U31&gt;=8,8,U31)</f>
        <v>8</v>
      </c>
      <c r="W31" s="57"/>
      <c r="X31" s="57"/>
      <c r="Y31" s="57"/>
      <c r="Z31" s="57"/>
      <c r="AA31" s="57"/>
      <c r="AB31" s="476">
        <f>(((((W31*I31)+(X31*J31)+(Y31*K31)+(Z31*L31)+(AA31*M31))/$L$2)))</f>
        <v>0</v>
      </c>
      <c r="AC31" s="536">
        <f t="shared" ref="AC31" si="14">ROUND(11*AB31,3)</f>
        <v>0</v>
      </c>
      <c r="AD31" s="488">
        <f t="shared" ref="AD31" si="15">IF(AC31&gt;=11,11,AC31)</f>
        <v>0</v>
      </c>
      <c r="AE31" s="729">
        <f>IF(U32&gt;=94,4,IF(U32&gt;=91,3.9,IF(U32&gt;=88,3.8,IF(U32&gt;=85,3.7,3.6))))</f>
        <v>3.8</v>
      </c>
      <c r="AF31" s="59">
        <v>0.3</v>
      </c>
      <c r="AG31" s="730">
        <v>17</v>
      </c>
      <c r="AH31" s="60">
        <f>V31+AD31+AG31+AE31+AF31</f>
        <v>29.1</v>
      </c>
      <c r="AI31" s="55">
        <f>IF(AH31&gt;=40,40,AH31)</f>
        <v>29.1</v>
      </c>
      <c r="AJ31" s="61"/>
      <c r="AK31" s="62"/>
      <c r="AL31" s="63"/>
      <c r="AM31" s="64">
        <f>100%+AL31</f>
        <v>1</v>
      </c>
      <c r="AN31" s="65">
        <f>ROUNDUP((($E$2*AM31-$AN$4)*AJ31+$AN$4),-3)</f>
        <v>0</v>
      </c>
      <c r="AO31" s="66"/>
    </row>
    <row r="32" spans="1:41" s="22" customFormat="1" ht="26.25" customHeight="1" x14ac:dyDescent="0.15">
      <c r="A32" s="177"/>
      <c r="B32" s="241"/>
      <c r="C32" s="843" t="s">
        <v>2556</v>
      </c>
      <c r="D32" s="844"/>
      <c r="E32" s="844"/>
      <c r="F32" s="844"/>
      <c r="G32" s="903"/>
      <c r="H32" s="47"/>
      <c r="I32" s="172"/>
      <c r="J32" s="217"/>
      <c r="K32" s="217"/>
      <c r="L32" s="217"/>
      <c r="M32" s="695"/>
      <c r="N32" s="233"/>
      <c r="O32" s="51"/>
      <c r="P32" s="234">
        <v>88</v>
      </c>
      <c r="Q32" s="54">
        <v>88</v>
      </c>
      <c r="R32" s="54"/>
      <c r="S32" s="5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48.75" customHeight="1" x14ac:dyDescent="0.15">
      <c r="A33" s="43"/>
      <c r="B33" s="256"/>
      <c r="C33" s="45"/>
      <c r="D33" s="45"/>
      <c r="E33" s="80"/>
      <c r="F33" s="45"/>
      <c r="G33" s="596"/>
      <c r="H33" s="47"/>
      <c r="I33" s="48">
        <v>0.6</v>
      </c>
      <c r="J33" s="49">
        <v>0.4</v>
      </c>
      <c r="K33" s="49"/>
      <c r="L33" s="217"/>
      <c r="M33" s="696"/>
      <c r="N33" s="233">
        <f>SUM(I33:M33)</f>
        <v>1</v>
      </c>
      <c r="O33" s="51"/>
      <c r="P33" s="52">
        <v>8</v>
      </c>
      <c r="Q33" s="53">
        <v>8</v>
      </c>
      <c r="R33" s="53"/>
      <c r="S33" s="53"/>
      <c r="T33" s="53"/>
      <c r="U33" s="54">
        <f>ROUND(((P33*I33)+(Q33*J33)+(R33*K33)+(S33*L33)+(T33*M33)),3)</f>
        <v>8</v>
      </c>
      <c r="V33" s="55">
        <f>IF(U33&gt;=8,8,U33)</f>
        <v>8</v>
      </c>
      <c r="W33" s="57"/>
      <c r="X33" s="57"/>
      <c r="Y33" s="57"/>
      <c r="Z33" s="57"/>
      <c r="AA33" s="57"/>
      <c r="AB33" s="476">
        <f>(((((W33*I33)+(X33*J33)+(Y33*K33)+(Z33*L33)+(AA33*M33))/$L$2)))</f>
        <v>0</v>
      </c>
      <c r="AC33" s="536">
        <f>ROUND(11*AB33,3)</f>
        <v>0</v>
      </c>
      <c r="AD33" s="488">
        <f>IF(AC33&gt;=11,11,AC33)</f>
        <v>0</v>
      </c>
      <c r="AE33" s="729">
        <f>IF(U34&gt;=94,4,IF(U34&gt;=91,3.9,IF(U34&gt;=88,3.8,IF(U34&gt;=85,3.7,3.6))))</f>
        <v>3.8</v>
      </c>
      <c r="AF33" s="59">
        <v>0.3</v>
      </c>
      <c r="AG33" s="730">
        <v>17</v>
      </c>
      <c r="AH33" s="60">
        <f>V33+AD33+AG33+AE33+AF33</f>
        <v>29.1</v>
      </c>
      <c r="AI33" s="55">
        <f>IF(AH33&gt;=40,40,AH33)</f>
        <v>29.1</v>
      </c>
      <c r="AJ33" s="61"/>
      <c r="AK33" s="62"/>
      <c r="AL33" s="63"/>
      <c r="AM33" s="64">
        <f>100%+AL33</f>
        <v>1</v>
      </c>
      <c r="AN33" s="65">
        <f>ROUNDUP((($E$2*AM33-$AN$4)*AJ33+$AN$4),-3)</f>
        <v>0</v>
      </c>
      <c r="AO33" s="66"/>
    </row>
    <row r="34" spans="1:41" s="22" customFormat="1" ht="26.25" customHeight="1" x14ac:dyDescent="0.15">
      <c r="A34" s="177"/>
      <c r="B34" s="241"/>
      <c r="C34" s="843" t="s">
        <v>2556</v>
      </c>
      <c r="D34" s="844"/>
      <c r="E34" s="844"/>
      <c r="F34" s="844"/>
      <c r="G34" s="903"/>
      <c r="H34" s="47"/>
      <c r="I34" s="172"/>
      <c r="J34" s="217"/>
      <c r="K34" s="217"/>
      <c r="L34" s="217"/>
      <c r="M34" s="695"/>
      <c r="N34" s="233"/>
      <c r="O34" s="51"/>
      <c r="P34" s="234">
        <v>88</v>
      </c>
      <c r="Q34" s="53">
        <v>88</v>
      </c>
      <c r="R34" s="53"/>
      <c r="S34" s="54"/>
      <c r="T34" s="54"/>
      <c r="U34" s="496">
        <f>(I33*P34)+(J33*Q34)+(K33*R34)+(L33*S34)+(M33*T34)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54" customHeight="1" x14ac:dyDescent="0.15">
      <c r="A35" s="43"/>
      <c r="B35" s="256"/>
      <c r="C35" s="45"/>
      <c r="D35" s="80"/>
      <c r="E35" s="80"/>
      <c r="F35" s="80"/>
      <c r="G35" s="596"/>
      <c r="H35" s="47"/>
      <c r="I35" s="49">
        <v>0.51</v>
      </c>
      <c r="J35" s="48">
        <v>0.49</v>
      </c>
      <c r="K35" s="49"/>
      <c r="L35" s="49"/>
      <c r="M35" s="696"/>
      <c r="N35" s="233">
        <f>SUM(I35:M35)</f>
        <v>1</v>
      </c>
      <c r="O35" s="51"/>
      <c r="P35" s="52">
        <v>8</v>
      </c>
      <c r="Q35" s="53">
        <v>8</v>
      </c>
      <c r="R35" s="53"/>
      <c r="S35" s="53"/>
      <c r="T35" s="53"/>
      <c r="U35" s="54">
        <f>ROUND(((P35*I35)+(Q35*J35)+(R35*K35)+(S35*L35)+(T35*M35)),3)</f>
        <v>8</v>
      </c>
      <c r="V35" s="55">
        <f>IF(U35&gt;=8,8,U35)</f>
        <v>8</v>
      </c>
      <c r="W35" s="57"/>
      <c r="X35" s="57"/>
      <c r="Y35" s="57"/>
      <c r="Z35" s="57"/>
      <c r="AA35" s="57"/>
      <c r="AB35" s="476">
        <f>(((((W35*I35)+(X35*J35)+(Y35*K35)+(Z35*L35)+(AA35*M35))/$L$2)))</f>
        <v>0</v>
      </c>
      <c r="AC35" s="536">
        <f t="shared" ref="AC35" si="16">ROUND(11*AB35,3)</f>
        <v>0</v>
      </c>
      <c r="AD35" s="488">
        <f t="shared" ref="AD35" si="17">IF(AC35&gt;=11,11,AC35)</f>
        <v>0</v>
      </c>
      <c r="AE35" s="729">
        <f>IF(U36&gt;=94,4,IF(U36&gt;=91,3.9,IF(U36&gt;=88,3.8,IF(U36&gt;=85,3.7,3.6))))</f>
        <v>3.8</v>
      </c>
      <c r="AF35" s="59">
        <v>0.3</v>
      </c>
      <c r="AG35" s="730">
        <v>17</v>
      </c>
      <c r="AH35" s="60">
        <f>V35+AD35+AG35+AE35+AF35</f>
        <v>29.1</v>
      </c>
      <c r="AI35" s="55">
        <f>IF(AH35&gt;=40,40,AH35)</f>
        <v>29.1</v>
      </c>
      <c r="AJ35" s="61"/>
      <c r="AK35" s="62"/>
      <c r="AL35" s="63"/>
      <c r="AM35" s="64">
        <f>100%+AL35</f>
        <v>1</v>
      </c>
      <c r="AN35" s="65">
        <f>ROUNDUP((($E$2*AM35-$AN$4)*AJ35+$AN$4),-3)</f>
        <v>0</v>
      </c>
      <c r="AO35" s="66"/>
    </row>
    <row r="36" spans="1:41" s="22" customFormat="1" ht="26.25" customHeight="1" x14ac:dyDescent="0.15">
      <c r="A36" s="177"/>
      <c r="B36" s="241"/>
      <c r="C36" s="843" t="s">
        <v>2556</v>
      </c>
      <c r="D36" s="844"/>
      <c r="E36" s="844"/>
      <c r="F36" s="844"/>
      <c r="G36" s="903"/>
      <c r="H36" s="47"/>
      <c r="I36" s="172"/>
      <c r="J36" s="217"/>
      <c r="K36" s="217"/>
      <c r="L36" s="217"/>
      <c r="M36" s="695"/>
      <c r="N36" s="233"/>
      <c r="O36" s="51"/>
      <c r="P36" s="234">
        <v>88</v>
      </c>
      <c r="Q36" s="54">
        <v>88</v>
      </c>
      <c r="R36" s="54"/>
      <c r="S36" s="54"/>
      <c r="T36" s="54"/>
      <c r="U36" s="496">
        <f>(I35*P36)+(J35*Q36)+(K35*R36)+(L35*S36)+(M35*T36)</f>
        <v>88</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c r="B37" s="256"/>
      <c r="C37" s="174"/>
      <c r="D37" s="117"/>
      <c r="E37" s="117"/>
      <c r="F37" s="80"/>
      <c r="G37" s="334"/>
      <c r="H37" s="175"/>
      <c r="I37" s="48">
        <v>0.51</v>
      </c>
      <c r="J37" s="49">
        <v>0.49</v>
      </c>
      <c r="K37" s="49"/>
      <c r="L37" s="49"/>
      <c r="M37" s="696"/>
      <c r="N37" s="233">
        <f>SUM(I37:M37)</f>
        <v>1</v>
      </c>
      <c r="O37" s="51"/>
      <c r="P37" s="52">
        <v>8</v>
      </c>
      <c r="Q37" s="53">
        <v>8</v>
      </c>
      <c r="R37" s="53"/>
      <c r="S37" s="53"/>
      <c r="T37" s="53"/>
      <c r="U37" s="54">
        <f>ROUND(((P37*I37)+(Q37*J37)+(R37*K37)+(S37*L37)+(T37*M37)),3)</f>
        <v>8</v>
      </c>
      <c r="V37" s="55">
        <f>IF(U37&gt;=8,8,U37)</f>
        <v>8</v>
      </c>
      <c r="W37" s="57"/>
      <c r="X37" s="57"/>
      <c r="Y37" s="57"/>
      <c r="Z37" s="57"/>
      <c r="AA37" s="57"/>
      <c r="AB37" s="476">
        <f>(((((W37*I37)+(X37*J37)+(Y37*K37)+(Z37*L37)+(AA37*M37))/$L$2)))</f>
        <v>0</v>
      </c>
      <c r="AC37" s="536">
        <f t="shared" ref="AC37" si="18">ROUND(11*AB37,3)</f>
        <v>0</v>
      </c>
      <c r="AD37" s="488">
        <f t="shared" ref="AD37" si="19">IF(AC37&gt;=11,11,AC37)</f>
        <v>0</v>
      </c>
      <c r="AE37" s="729">
        <f>IF(U38&gt;=94,4,IF(U38&gt;=91,3.9,IF(U38&gt;=88,3.8,IF(U38&gt;=85,3.7,3.6))))</f>
        <v>3.8</v>
      </c>
      <c r="AF37" s="59">
        <v>0.3</v>
      </c>
      <c r="AG37" s="730">
        <v>17</v>
      </c>
      <c r="AH37" s="60">
        <f>V37+AD37+AG37+AE37+AF37</f>
        <v>29.1</v>
      </c>
      <c r="AI37" s="55">
        <f>IF(AH37&gt;=40,40,AH37)</f>
        <v>29.1</v>
      </c>
      <c r="AJ37" s="61"/>
      <c r="AK37" s="62"/>
      <c r="AL37" s="63"/>
      <c r="AM37" s="64">
        <f>100%+AL37</f>
        <v>1</v>
      </c>
      <c r="AN37" s="65">
        <f>ROUNDUP((($E$2*AM37-$AN$4)*AJ37+$AN$4),-3)</f>
        <v>0</v>
      </c>
      <c r="AO37" s="66"/>
    </row>
    <row r="38" spans="1:41" s="22" customFormat="1" ht="26.25" customHeight="1" x14ac:dyDescent="0.15">
      <c r="A38" s="177"/>
      <c r="B38" s="241"/>
      <c r="C38" s="843" t="s">
        <v>2556</v>
      </c>
      <c r="D38" s="844"/>
      <c r="E38" s="844"/>
      <c r="F38" s="844"/>
      <c r="G38" s="903"/>
      <c r="H38" s="47"/>
      <c r="I38" s="172"/>
      <c r="J38" s="217"/>
      <c r="K38" s="217"/>
      <c r="L38" s="217"/>
      <c r="M38" s="695"/>
      <c r="N38" s="233"/>
      <c r="O38" s="51"/>
      <c r="P38" s="234">
        <v>88</v>
      </c>
      <c r="Q38" s="53">
        <v>88</v>
      </c>
      <c r="R38" s="54"/>
      <c r="S38" s="5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50.25" customHeight="1" x14ac:dyDescent="0.15">
      <c r="A39" s="43"/>
      <c r="B39" s="256"/>
      <c r="C39" s="46"/>
      <c r="D39" s="174"/>
      <c r="E39" s="117"/>
      <c r="F39" s="80"/>
      <c r="G39" s="632"/>
      <c r="H39" s="175"/>
      <c r="I39" s="48">
        <v>0.5</v>
      </c>
      <c r="J39" s="49">
        <v>0.4</v>
      </c>
      <c r="K39" s="49">
        <v>0.1</v>
      </c>
      <c r="L39" s="49"/>
      <c r="M39" s="696"/>
      <c r="N39" s="233">
        <f>SUM(I39:M39)</f>
        <v>1</v>
      </c>
      <c r="O39" s="51"/>
      <c r="P39" s="52">
        <v>8</v>
      </c>
      <c r="Q39" s="53">
        <v>8</v>
      </c>
      <c r="R39" s="53">
        <v>8</v>
      </c>
      <c r="S39" s="53"/>
      <c r="T39" s="53"/>
      <c r="U39" s="54">
        <f>ROUND(((P39*I39)+(Q39*J39)+(R39*K39)+(S39*L39)+(T39*M39)),3)</f>
        <v>8</v>
      </c>
      <c r="V39" s="55">
        <f>IF(U39&gt;=8,8,U39)</f>
        <v>8</v>
      </c>
      <c r="W39" s="57"/>
      <c r="X39" s="57"/>
      <c r="Y39" s="57"/>
      <c r="Z39" s="57"/>
      <c r="AA39" s="57"/>
      <c r="AB39" s="476">
        <f>(((((W39*I39)+(X39*J39)+(Y39*K39)+(Z39*L39)+(AA39*M39))/$L$2)))</f>
        <v>0</v>
      </c>
      <c r="AC39" s="536">
        <f t="shared" ref="AC39" si="20">ROUND(11*AB39,3)</f>
        <v>0</v>
      </c>
      <c r="AD39" s="488">
        <f t="shared" ref="AD39" si="21">IF(AC39&gt;=11,11,AC39)</f>
        <v>0</v>
      </c>
      <c r="AE39" s="729">
        <f>IF(U40&gt;=94,4,IF(U40&gt;=91,3.9,IF(U40&gt;=88,3.8,IF(U40&gt;=85,3.7,3.6))))</f>
        <v>3.8</v>
      </c>
      <c r="AF39" s="59">
        <v>0.3</v>
      </c>
      <c r="AG39" s="730">
        <v>17</v>
      </c>
      <c r="AH39" s="60">
        <f>V39+AD39+AG39+AE39+AF39</f>
        <v>29.1</v>
      </c>
      <c r="AI39" s="55">
        <f>IF(AH39&gt;=40,40,AH39)</f>
        <v>29.1</v>
      </c>
      <c r="AJ39" s="61"/>
      <c r="AK39" s="62"/>
      <c r="AL39" s="63"/>
      <c r="AM39" s="64">
        <f>100%+AL39</f>
        <v>1</v>
      </c>
      <c r="AN39" s="65">
        <f>ROUNDUP((($E$2*AM39-$AN$4)*AJ39+$AN$4),-3)</f>
        <v>0</v>
      </c>
      <c r="AO39" s="66"/>
    </row>
    <row r="40" spans="1:41" s="22" customFormat="1" ht="26.25" customHeight="1" x14ac:dyDescent="0.15">
      <c r="A40" s="177"/>
      <c r="B40" s="241"/>
      <c r="C40" s="843" t="s">
        <v>2556</v>
      </c>
      <c r="D40" s="844"/>
      <c r="E40" s="844"/>
      <c r="F40" s="844"/>
      <c r="G40" s="903"/>
      <c r="H40" s="47"/>
      <c r="I40" s="172"/>
      <c r="J40" s="217"/>
      <c r="K40" s="217"/>
      <c r="L40" s="217"/>
      <c r="M40" s="695"/>
      <c r="N40" s="233"/>
      <c r="O40" s="51"/>
      <c r="P40" s="234">
        <v>88</v>
      </c>
      <c r="Q40" s="234">
        <v>88</v>
      </c>
      <c r="R40" s="676">
        <v>92.23</v>
      </c>
      <c r="S40" s="54"/>
      <c r="T40" s="54"/>
      <c r="U40" s="496">
        <f>(I39*P40)+(J39*Q40)+(K39*R40)+(L39*S40)+(M39*T40)</f>
        <v>88.423000000000002</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75" customHeight="1" x14ac:dyDescent="0.15">
      <c r="A41" s="43"/>
      <c r="B41" s="256"/>
      <c r="C41" s="174"/>
      <c r="D41" s="174"/>
      <c r="E41" s="45"/>
      <c r="F41" s="45"/>
      <c r="G41" s="596"/>
      <c r="H41" s="175"/>
      <c r="I41" s="48">
        <v>0.6</v>
      </c>
      <c r="J41" s="49">
        <v>0.3</v>
      </c>
      <c r="K41" s="49">
        <v>0.1</v>
      </c>
      <c r="L41" s="49"/>
      <c r="M41" s="696"/>
      <c r="N41" s="233">
        <f>SUM(I41:M41)</f>
        <v>0.99999999999999989</v>
      </c>
      <c r="O41" s="51"/>
      <c r="P41" s="52">
        <v>8</v>
      </c>
      <c r="Q41" s="53">
        <v>8</v>
      </c>
      <c r="R41" s="53">
        <v>8</v>
      </c>
      <c r="S41" s="53"/>
      <c r="T41" s="53"/>
      <c r="U41" s="54">
        <f>ROUND(((P41*I41)+(Q41*J41)+(R41*K41)+(S41*L41)+(T41*M41)),3)</f>
        <v>8</v>
      </c>
      <c r="V41" s="55">
        <f>IF(U41&gt;=8,8,U41)</f>
        <v>8</v>
      </c>
      <c r="W41" s="57"/>
      <c r="X41" s="57"/>
      <c r="Y41" s="57"/>
      <c r="Z41" s="57"/>
      <c r="AA41" s="57"/>
      <c r="AB41" s="476">
        <f>(((((W41*I41)+(X41*J41)+(Y41*K41)+(Z41*L41)+(AA41*M41))/$L$2)))</f>
        <v>0</v>
      </c>
      <c r="AC41" s="536">
        <f t="shared" ref="AC41" si="22">ROUND(11*AB41,3)</f>
        <v>0</v>
      </c>
      <c r="AD41" s="488">
        <f t="shared" ref="AD41" si="23">IF(AC41&gt;=11,11,AC41)</f>
        <v>0</v>
      </c>
      <c r="AE41" s="729">
        <f>IF(U42&gt;=94,4,IF(U42&gt;=91,3.9,IF(U42&gt;=88,3.8,IF(U42&gt;=85,3.7,3.6))))</f>
        <v>3.8</v>
      </c>
      <c r="AF41" s="59">
        <v>0.3</v>
      </c>
      <c r="AG41" s="730">
        <v>17</v>
      </c>
      <c r="AH41" s="60">
        <f>V41+AD41+AG41+AE41+AF41</f>
        <v>29.1</v>
      </c>
      <c r="AI41" s="55">
        <f>IF(AH41&gt;=40,40,AH41)</f>
        <v>29.1</v>
      </c>
      <c r="AJ41" s="61"/>
      <c r="AK41" s="62"/>
      <c r="AL41" s="63"/>
      <c r="AM41" s="64">
        <f>100%+AL41</f>
        <v>1</v>
      </c>
      <c r="AN41" s="65">
        <f>ROUNDUP((($E$2*AM41-$AN$4)*AJ41+$AN$4),-3)</f>
        <v>0</v>
      </c>
      <c r="AO41" s="66"/>
    </row>
    <row r="42" spans="1:41" s="22" customFormat="1" ht="26.25" customHeight="1" x14ac:dyDescent="0.15">
      <c r="A42" s="177"/>
      <c r="B42" s="241"/>
      <c r="C42" s="843" t="s">
        <v>2556</v>
      </c>
      <c r="D42" s="844"/>
      <c r="E42" s="844"/>
      <c r="F42" s="844"/>
      <c r="G42" s="903"/>
      <c r="H42" s="47"/>
      <c r="I42" s="172"/>
      <c r="J42" s="217"/>
      <c r="K42" s="217"/>
      <c r="L42" s="217"/>
      <c r="M42" s="695"/>
      <c r="N42" s="233"/>
      <c r="O42" s="51"/>
      <c r="P42" s="53">
        <v>88</v>
      </c>
      <c r="Q42" s="53">
        <v>88</v>
      </c>
      <c r="R42" s="53">
        <v>88</v>
      </c>
      <c r="S42" s="54"/>
      <c r="T42" s="54"/>
      <c r="U42" s="496">
        <f>(I41*P42)+(J41*Q42)+(K41*R42)+(L41*S42)+(M41*T42)</f>
        <v>87.999999999999986</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c r="B43" s="256"/>
      <c r="C43" s="117"/>
      <c r="D43" s="117"/>
      <c r="E43" s="80"/>
      <c r="F43" s="45"/>
      <c r="G43" s="376"/>
      <c r="H43" s="175"/>
      <c r="I43" s="48">
        <v>0.6</v>
      </c>
      <c r="J43" s="49">
        <v>0.4</v>
      </c>
      <c r="K43" s="49"/>
      <c r="L43" s="49"/>
      <c r="M43" s="696"/>
      <c r="N43" s="233">
        <f>SUM(I43:M43)</f>
        <v>1</v>
      </c>
      <c r="O43" s="51"/>
      <c r="P43" s="52">
        <v>8</v>
      </c>
      <c r="Q43" s="53">
        <v>8</v>
      </c>
      <c r="R43" s="53"/>
      <c r="S43" s="53"/>
      <c r="T43" s="53"/>
      <c r="U43" s="54">
        <f>ROUND(((P43*I43)+(Q43*J43)+(R43*K43)+(S43*L43)+(T43*M43)),3)</f>
        <v>8</v>
      </c>
      <c r="V43" s="55">
        <f>IF(U43&gt;=8,8,U43)</f>
        <v>8</v>
      </c>
      <c r="W43" s="57"/>
      <c r="X43" s="57"/>
      <c r="Y43" s="57"/>
      <c r="Z43" s="57"/>
      <c r="AA43" s="57"/>
      <c r="AB43" s="476">
        <f>(((((W43*I43)+(X43*J43)+(Y43*K43)+(Z43*L43)+(AA43*M43))/$L$2)))</f>
        <v>0</v>
      </c>
      <c r="AC43" s="536">
        <f t="shared" ref="AC43" si="24">ROUND(11*AB43,3)</f>
        <v>0</v>
      </c>
      <c r="AD43" s="488">
        <f t="shared" ref="AD43" si="25">IF(AC43&gt;=11,11,AC43)</f>
        <v>0</v>
      </c>
      <c r="AE43" s="729">
        <f>IF(U44&gt;=94,4,IF(U44&gt;=91,3.9,IF(U44&gt;=88,3.8,IF(U44&gt;=85,3.7,3.6))))</f>
        <v>3.8</v>
      </c>
      <c r="AF43" s="59">
        <v>0.3</v>
      </c>
      <c r="AG43" s="730">
        <v>17</v>
      </c>
      <c r="AH43" s="60">
        <f>V43+AD43+AG43+AE43+AF43</f>
        <v>29.1</v>
      </c>
      <c r="AI43" s="55">
        <f>IF(AH43&gt;=40,40,AH43)</f>
        <v>29.1</v>
      </c>
      <c r="AJ43" s="61"/>
      <c r="AK43" s="62"/>
      <c r="AL43" s="63"/>
      <c r="AM43" s="64">
        <f>100%+AL43</f>
        <v>1</v>
      </c>
      <c r="AN43" s="65">
        <f>ROUNDUP((($E$2*AM43-$AN$4)*AJ43+$AN$4),-3)</f>
        <v>0</v>
      </c>
      <c r="AO43" s="66"/>
    </row>
    <row r="44" spans="1:41" s="22" customFormat="1" ht="26.25" customHeight="1" x14ac:dyDescent="0.15">
      <c r="A44" s="177"/>
      <c r="B44" s="241"/>
      <c r="C44" s="843" t="s">
        <v>2556</v>
      </c>
      <c r="D44" s="844"/>
      <c r="E44" s="844"/>
      <c r="F44" s="844"/>
      <c r="G44" s="903"/>
      <c r="H44" s="47"/>
      <c r="I44" s="172"/>
      <c r="J44" s="217"/>
      <c r="K44" s="217"/>
      <c r="L44" s="217"/>
      <c r="M44" s="695"/>
      <c r="N44" s="233"/>
      <c r="O44" s="51"/>
      <c r="P44" s="234">
        <v>88</v>
      </c>
      <c r="Q44" s="54">
        <v>88</v>
      </c>
      <c r="R44" s="54"/>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48.75" customHeight="1" x14ac:dyDescent="0.15">
      <c r="A45" s="43"/>
      <c r="B45" s="256"/>
      <c r="C45" s="45"/>
      <c r="D45" s="117"/>
      <c r="E45" s="45"/>
      <c r="F45" s="80"/>
      <c r="G45" s="596"/>
      <c r="H45" s="175"/>
      <c r="I45" s="48">
        <v>0.51</v>
      </c>
      <c r="J45" s="49">
        <v>0.49</v>
      </c>
      <c r="K45" s="49"/>
      <c r="L45" s="217"/>
      <c r="M45" s="696"/>
      <c r="N45" s="233">
        <f>SUM(I45:M45)</f>
        <v>1</v>
      </c>
      <c r="O45" s="51"/>
      <c r="P45" s="52">
        <v>8</v>
      </c>
      <c r="Q45" s="53">
        <v>8</v>
      </c>
      <c r="R45" s="53"/>
      <c r="S45" s="53"/>
      <c r="T45" s="53"/>
      <c r="U45" s="54">
        <f>ROUND(((P45*I45)+(Q45*J45)+(R45*K45)+(S45*L45)+(T45*M45)),3)</f>
        <v>8</v>
      </c>
      <c r="V45" s="55">
        <f>IF(U45&gt;=8,8,U45)</f>
        <v>8</v>
      </c>
      <c r="W45" s="57"/>
      <c r="X45" s="57"/>
      <c r="Y45" s="57"/>
      <c r="Z45" s="57"/>
      <c r="AA45" s="57"/>
      <c r="AB45" s="476">
        <f>(((((W45*I45)+(X45*J45)+(Y45*K45)+(Z45*L45)+(AA45*M45))/$L$2)))</f>
        <v>0</v>
      </c>
      <c r="AC45" s="536">
        <f t="shared" ref="AC45" si="26">ROUND(11*AB45,3)</f>
        <v>0</v>
      </c>
      <c r="AD45" s="488">
        <f t="shared" ref="AD45" si="27">IF(AC45&gt;=11,11,AC45)</f>
        <v>0</v>
      </c>
      <c r="AE45" s="729">
        <f>IF(U46&gt;=94,4,IF(U46&gt;=91,3.9,IF(U46&gt;=88,3.8,IF(U46&gt;=85,3.7,3.6))))</f>
        <v>3.8</v>
      </c>
      <c r="AF45" s="59">
        <v>0.3</v>
      </c>
      <c r="AG45" s="730">
        <v>17</v>
      </c>
      <c r="AH45" s="60">
        <f>V45+AD45+AG45+AE45+AF45</f>
        <v>29.1</v>
      </c>
      <c r="AI45" s="55">
        <f>IF(AH45&gt;=40,40,AH45)</f>
        <v>29.1</v>
      </c>
      <c r="AJ45" s="61"/>
      <c r="AK45" s="62"/>
      <c r="AL45" s="63"/>
      <c r="AM45" s="64">
        <f>100%+AL45</f>
        <v>1</v>
      </c>
      <c r="AN45" s="65">
        <f>ROUNDUP((($E$2*AM45-$AN$4)*AJ45+$AN$4),-3)</f>
        <v>0</v>
      </c>
      <c r="AO45" s="66"/>
    </row>
    <row r="46" spans="1:41" s="22" customFormat="1" ht="26.25" customHeight="1" x14ac:dyDescent="0.15">
      <c r="A46" s="177"/>
      <c r="B46" s="241"/>
      <c r="C46" s="843" t="s">
        <v>2556</v>
      </c>
      <c r="D46" s="844"/>
      <c r="E46" s="844"/>
      <c r="F46" s="844"/>
      <c r="G46" s="903"/>
      <c r="H46" s="47"/>
      <c r="I46" s="172"/>
      <c r="J46" s="217"/>
      <c r="K46" s="217"/>
      <c r="L46" s="217"/>
      <c r="M46" s="695"/>
      <c r="N46" s="233"/>
      <c r="O46" s="51"/>
      <c r="P46" s="234">
        <v>88</v>
      </c>
      <c r="Q46" s="234">
        <v>88</v>
      </c>
      <c r="R46" s="234"/>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51.75" customHeight="1" x14ac:dyDescent="0.15">
      <c r="A47" s="43"/>
      <c r="B47" s="256"/>
      <c r="C47" s="73"/>
      <c r="D47" s="80"/>
      <c r="E47" s="367"/>
      <c r="F47" s="80"/>
      <c r="G47" s="376"/>
      <c r="H47" s="47"/>
      <c r="I47" s="48">
        <v>0.5</v>
      </c>
      <c r="J47" s="49">
        <v>0.2</v>
      </c>
      <c r="K47" s="49">
        <v>0.2</v>
      </c>
      <c r="L47" s="49">
        <v>0.1</v>
      </c>
      <c r="M47" s="696"/>
      <c r="N47" s="233">
        <f>SUM(I47:M47)</f>
        <v>0.99999999999999989</v>
      </c>
      <c r="O47" s="51"/>
      <c r="P47" s="52">
        <v>8</v>
      </c>
      <c r="Q47" s="52">
        <v>8</v>
      </c>
      <c r="R47" s="53">
        <v>8</v>
      </c>
      <c r="S47" s="53">
        <v>8</v>
      </c>
      <c r="T47" s="53"/>
      <c r="U47" s="54">
        <f>ROUND(((P47*I47)+(Q47*J47)+(R47*K47)+(S47*L47)+(T47*M47)),3)</f>
        <v>8</v>
      </c>
      <c r="V47" s="55">
        <f>IF(U47&gt;=8,8,U47)</f>
        <v>8</v>
      </c>
      <c r="W47" s="57"/>
      <c r="X47" s="57"/>
      <c r="Y47" s="57"/>
      <c r="Z47" s="57"/>
      <c r="AA47" s="57"/>
      <c r="AB47" s="476">
        <f>(((((W47*I47)+(X47*J47)+(Y47*K47)+(Z47*L47)+(AA47*M47))/$L$2)))</f>
        <v>0</v>
      </c>
      <c r="AC47" s="536">
        <f t="shared" ref="AC47" si="28">ROUND(11*AB47,3)</f>
        <v>0</v>
      </c>
      <c r="AD47" s="488">
        <f t="shared" ref="AD47" si="29">IF(AC47&gt;=11,11,AC47)</f>
        <v>0</v>
      </c>
      <c r="AE47" s="729">
        <f>IF(U48&gt;=94,4,IF(U48&gt;=91,3.9,IF(U48&gt;=88,3.8,IF(U48&gt;=85,3.7,3.6))))</f>
        <v>3.8</v>
      </c>
      <c r="AF47" s="59">
        <v>0.3</v>
      </c>
      <c r="AG47" s="730">
        <v>17</v>
      </c>
      <c r="AH47" s="60">
        <f>V47+AD47+AG47+AE47+AF47</f>
        <v>29.1</v>
      </c>
      <c r="AI47" s="55">
        <f>IF(AH47&gt;=40,40,AH47)</f>
        <v>29.1</v>
      </c>
      <c r="AJ47" s="61"/>
      <c r="AK47" s="62"/>
      <c r="AL47" s="63"/>
      <c r="AM47" s="64"/>
      <c r="AN47" s="65"/>
      <c r="AO47" s="66"/>
    </row>
    <row r="48" spans="1:41" s="22" customFormat="1" ht="26.25" customHeight="1" x14ac:dyDescent="0.15">
      <c r="A48" s="177"/>
      <c r="B48" s="241"/>
      <c r="C48" s="843" t="s">
        <v>2556</v>
      </c>
      <c r="D48" s="844"/>
      <c r="E48" s="844"/>
      <c r="F48" s="844"/>
      <c r="G48" s="903"/>
      <c r="H48" s="47"/>
      <c r="I48" s="172"/>
      <c r="J48" s="217"/>
      <c r="K48" s="217"/>
      <c r="L48" s="217"/>
      <c r="M48" s="695"/>
      <c r="N48" s="233"/>
      <c r="O48" s="51"/>
      <c r="P48" s="54">
        <v>88</v>
      </c>
      <c r="Q48" s="54">
        <v>88</v>
      </c>
      <c r="R48" s="54">
        <v>88</v>
      </c>
      <c r="S48" s="54">
        <v>88</v>
      </c>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0.25" customHeight="1" x14ac:dyDescent="0.15">
      <c r="A49" s="43"/>
      <c r="B49" s="256"/>
      <c r="C49" s="73"/>
      <c r="D49" s="80"/>
      <c r="E49" s="45"/>
      <c r="F49" s="80"/>
      <c r="G49" s="376"/>
      <c r="H49" s="47"/>
      <c r="I49" s="48">
        <v>0.65</v>
      </c>
      <c r="J49" s="49">
        <v>0.35</v>
      </c>
      <c r="K49" s="49"/>
      <c r="L49" s="49"/>
      <c r="M49" s="696"/>
      <c r="N49" s="233">
        <f>SUM(I49:M49)</f>
        <v>1</v>
      </c>
      <c r="O49" s="51"/>
      <c r="P49" s="52">
        <v>8</v>
      </c>
      <c r="Q49" s="53">
        <v>8</v>
      </c>
      <c r="R49" s="53"/>
      <c r="S49" s="53"/>
      <c r="T49" s="53"/>
      <c r="U49" s="54">
        <f>ROUND(((P49*I49)+(Q49*J49)+(R49*K49)+(S49*L49)+(T49*M49)),3)</f>
        <v>8</v>
      </c>
      <c r="V49" s="55">
        <f>IF(U49&gt;=8,8,U49)</f>
        <v>8</v>
      </c>
      <c r="W49" s="57"/>
      <c r="X49" s="57"/>
      <c r="Y49" s="57"/>
      <c r="Z49" s="57"/>
      <c r="AA49" s="57"/>
      <c r="AB49" s="476">
        <f>(((((W49*I49)+(X49*J49)+(Y49*K49)+(Z49*L49)+(AA49*M49))/$L$2)))</f>
        <v>0</v>
      </c>
      <c r="AC49" s="536">
        <f t="shared" ref="AC49" si="30">ROUND(11*AB49,3)</f>
        <v>0</v>
      </c>
      <c r="AD49" s="488">
        <f t="shared" ref="AD49" si="31">IF(AC49&gt;=11,11,AC49)</f>
        <v>0</v>
      </c>
      <c r="AE49" s="729">
        <f>IF(U50&gt;=94,4,IF(U50&gt;=91,3.9,IF(U50&gt;=88,3.8,IF(U50&gt;=85,3.7,3.6))))</f>
        <v>3.8</v>
      </c>
      <c r="AF49" s="59">
        <v>0.2</v>
      </c>
      <c r="AG49" s="730">
        <v>17</v>
      </c>
      <c r="AH49" s="60">
        <f>V49+AD49+AG49+AE49+AF49</f>
        <v>29</v>
      </c>
      <c r="AI49" s="55">
        <f>IF(AH49&gt;=40,40,AH49)</f>
        <v>29</v>
      </c>
      <c r="AJ49" s="61"/>
      <c r="AK49" s="62"/>
      <c r="AL49" s="63"/>
      <c r="AM49" s="64">
        <f>100%+AL49</f>
        <v>1</v>
      </c>
      <c r="AN49" s="65">
        <f>ROUNDUP((($E$2*AM49-$AN$4)*AJ49+$AN$4),-3)</f>
        <v>0</v>
      </c>
      <c r="AO49" s="66"/>
    </row>
    <row r="50" spans="1:41" s="22" customFormat="1" ht="26.25" customHeight="1" x14ac:dyDescent="0.15">
      <c r="A50" s="177"/>
      <c r="B50" s="241"/>
      <c r="C50" s="843" t="s">
        <v>2556</v>
      </c>
      <c r="D50" s="844"/>
      <c r="E50" s="844"/>
      <c r="F50" s="844"/>
      <c r="G50" s="903"/>
      <c r="H50" s="47"/>
      <c r="I50" s="172"/>
      <c r="J50" s="217"/>
      <c r="K50" s="217"/>
      <c r="L50" s="217"/>
      <c r="M50" s="695"/>
      <c r="N50" s="233"/>
      <c r="O50" s="51"/>
      <c r="P50" s="234">
        <v>88</v>
      </c>
      <c r="Q50" s="54">
        <v>88</v>
      </c>
      <c r="R50" s="54"/>
      <c r="S50" s="54"/>
      <c r="T50" s="54"/>
      <c r="U50" s="496">
        <f>(I49*P50)+(J49*Q50)+(K49*R50)+(L49*S50)+(M49*T50)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48.75" customHeight="1" x14ac:dyDescent="0.15">
      <c r="A51" s="43"/>
      <c r="B51" s="256"/>
      <c r="C51" s="80"/>
      <c r="D51" s="80"/>
      <c r="E51" s="45"/>
      <c r="F51" s="80"/>
      <c r="G51" s="376"/>
      <c r="H51" s="47"/>
      <c r="I51" s="48">
        <v>0.65</v>
      </c>
      <c r="J51" s="49">
        <v>0.35</v>
      </c>
      <c r="K51" s="49"/>
      <c r="L51" s="49"/>
      <c r="M51" s="696"/>
      <c r="N51" s="233">
        <f>SUM(I51:M51)</f>
        <v>1</v>
      </c>
      <c r="O51" s="51"/>
      <c r="P51" s="52">
        <v>8</v>
      </c>
      <c r="Q51" s="53">
        <v>8</v>
      </c>
      <c r="R51" s="53"/>
      <c r="S51" s="53"/>
      <c r="T51" s="53"/>
      <c r="U51" s="54">
        <f>ROUND(((P51*I51)+(Q51*J51)+(R51*K51)+(S51*L51)+(T51*M51)),3)</f>
        <v>8</v>
      </c>
      <c r="V51" s="55">
        <f>IF(U51&gt;=8,8,U51)</f>
        <v>8</v>
      </c>
      <c r="W51" s="57"/>
      <c r="X51" s="57"/>
      <c r="Y51" s="57"/>
      <c r="Z51" s="57"/>
      <c r="AA51" s="57"/>
      <c r="AB51" s="476">
        <f>(((((W51*I51)+(X51*J51)+(Y51*K51)+(Z51*L51)+(AA51*M51))/$L$2)))</f>
        <v>0</v>
      </c>
      <c r="AC51" s="536">
        <f>ROUND(11*AB51,3)</f>
        <v>0</v>
      </c>
      <c r="AD51" s="488">
        <f>IF(AC51&gt;=11,11,AC51)</f>
        <v>0</v>
      </c>
      <c r="AE51" s="729">
        <f>IF(U52&gt;=94,4,IF(U52&gt;=91,3.9,IF(U52&gt;=88,3.8,IF(U52&gt;=85,3.7,3.6))))</f>
        <v>3.8</v>
      </c>
      <c r="AF51" s="59">
        <v>0.2</v>
      </c>
      <c r="AG51" s="730">
        <v>17</v>
      </c>
      <c r="AH51" s="60">
        <f>V51+AD51+AG51+AE51+AF51</f>
        <v>29</v>
      </c>
      <c r="AI51" s="55">
        <f>IF(AH51&gt;=40,40,AH51)</f>
        <v>29</v>
      </c>
      <c r="AJ51" s="61"/>
      <c r="AK51" s="62"/>
      <c r="AL51" s="63"/>
      <c r="AM51" s="64">
        <f>100%+AL51</f>
        <v>1</v>
      </c>
      <c r="AN51" s="65">
        <f>ROUNDUP((($E$2*AM51-$AN$4)*AJ51+$AN$4),-3)</f>
        <v>0</v>
      </c>
      <c r="AO51" s="66"/>
    </row>
    <row r="52" spans="1:41" s="22" customFormat="1" ht="26.25" customHeight="1" x14ac:dyDescent="0.15">
      <c r="A52" s="177"/>
      <c r="B52" s="241"/>
      <c r="C52" s="843" t="s">
        <v>2556</v>
      </c>
      <c r="D52" s="844"/>
      <c r="E52" s="844"/>
      <c r="F52" s="844"/>
      <c r="G52" s="903"/>
      <c r="H52" s="47"/>
      <c r="I52" s="172"/>
      <c r="J52" s="217"/>
      <c r="K52" s="217"/>
      <c r="L52" s="217"/>
      <c r="M52" s="695"/>
      <c r="N52" s="233"/>
      <c r="O52" s="51"/>
      <c r="P52" s="54">
        <v>88</v>
      </c>
      <c r="Q52" s="54">
        <v>88</v>
      </c>
      <c r="R52" s="54">
        <v>88</v>
      </c>
      <c r="S52" s="54"/>
      <c r="T52" s="54"/>
      <c r="U52" s="496">
        <f>(I51*P52)+(J51*Q52)+(K51*R52)+(L51*S52)+(M51*T52)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48.75" customHeight="1" x14ac:dyDescent="0.15">
      <c r="A53" s="43"/>
      <c r="B53" s="550"/>
      <c r="C53" s="45"/>
      <c r="D53" s="80"/>
      <c r="E53" s="45"/>
      <c r="F53" s="664"/>
      <c r="G53" s="334"/>
      <c r="H53" s="175"/>
      <c r="I53" s="48">
        <v>0.51</v>
      </c>
      <c r="J53" s="49">
        <v>0.49</v>
      </c>
      <c r="K53" s="49"/>
      <c r="L53" s="49"/>
      <c r="M53" s="696"/>
      <c r="N53" s="233">
        <f>SUM(I53:M53)</f>
        <v>1</v>
      </c>
      <c r="O53" s="51"/>
      <c r="P53" s="52">
        <v>8</v>
      </c>
      <c r="Q53" s="53">
        <v>8</v>
      </c>
      <c r="R53" s="53"/>
      <c r="S53" s="53"/>
      <c r="T53" s="53"/>
      <c r="U53" s="54">
        <f>ROUND(((P53*I53)+(Q53*J53)+(R53*K53)+(S53*L53)+(T53*M53)),3)</f>
        <v>8</v>
      </c>
      <c r="V53" s="55">
        <f>IF(U53&gt;=8,8,U53)</f>
        <v>8</v>
      </c>
      <c r="W53" s="57"/>
      <c r="X53" s="57"/>
      <c r="Y53" s="57"/>
      <c r="Z53" s="57"/>
      <c r="AA53" s="57"/>
      <c r="AB53" s="476">
        <f>(((((W53*I53)+(X53*J53)+(Y53*K53)+(Z53*L53)+(AA53*M53))/$L$2)))</f>
        <v>0</v>
      </c>
      <c r="AC53" s="536">
        <f>ROUND(11*AB53,3)</f>
        <v>0</v>
      </c>
      <c r="AD53" s="488">
        <f>IF(AC53&gt;=11,11,AC53)</f>
        <v>0</v>
      </c>
      <c r="AE53" s="729">
        <f>IF(U54&gt;=94,4,IF(U54&gt;=91,3.9,IF(U54&gt;=88,3.8,IF(U54&gt;=85,3.7,3.6))))</f>
        <v>3.8</v>
      </c>
      <c r="AF53" s="59">
        <v>0.3</v>
      </c>
      <c r="AG53" s="730">
        <v>17</v>
      </c>
      <c r="AH53" s="60">
        <f>V53+AD53+AG53+AE53+AF53</f>
        <v>29.1</v>
      </c>
      <c r="AI53" s="55">
        <f>IF(AH53&gt;=40,40,AH53)</f>
        <v>29.1</v>
      </c>
      <c r="AJ53" s="61"/>
      <c r="AK53" s="62"/>
      <c r="AL53" s="63"/>
      <c r="AM53" s="64">
        <f>100%+AL53</f>
        <v>1</v>
      </c>
      <c r="AN53" s="65">
        <f>ROUNDUP((($E$2*AM53-$AN$4)*AJ53+$AN$4),-3)</f>
        <v>0</v>
      </c>
      <c r="AO53" s="66"/>
    </row>
    <row r="54" spans="1:41" s="22" customFormat="1" ht="26.25" customHeight="1" x14ac:dyDescent="0.15">
      <c r="A54" s="177"/>
      <c r="B54" s="241"/>
      <c r="C54" s="843" t="s">
        <v>2556</v>
      </c>
      <c r="D54" s="844"/>
      <c r="E54" s="844"/>
      <c r="F54" s="844"/>
      <c r="G54" s="903"/>
      <c r="H54" s="47"/>
      <c r="I54" s="172"/>
      <c r="J54" s="217"/>
      <c r="K54" s="217"/>
      <c r="L54" s="217"/>
      <c r="M54" s="695"/>
      <c r="N54" s="233"/>
      <c r="O54" s="51"/>
      <c r="P54" s="54">
        <v>88</v>
      </c>
      <c r="Q54" s="54">
        <v>88</v>
      </c>
      <c r="R54" s="54">
        <v>88</v>
      </c>
      <c r="S54" s="54"/>
      <c r="T54" s="54"/>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55.5" customHeight="1" x14ac:dyDescent="0.15">
      <c r="A55" s="43"/>
      <c r="B55" s="256"/>
      <c r="C55" s="45"/>
      <c r="D55" s="80"/>
      <c r="E55" s="45"/>
      <c r="F55" s="80"/>
      <c r="G55" s="376"/>
      <c r="H55" s="175"/>
      <c r="I55" s="48">
        <v>0.5</v>
      </c>
      <c r="J55" s="49">
        <v>0.5</v>
      </c>
      <c r="K55" s="49"/>
      <c r="L55" s="49"/>
      <c r="M55" s="696"/>
      <c r="N55" s="233">
        <f>SUM(I55:M55)</f>
        <v>1</v>
      </c>
      <c r="O55" s="51"/>
      <c r="P55" s="52">
        <v>8</v>
      </c>
      <c r="Q55" s="53">
        <v>8</v>
      </c>
      <c r="R55" s="53"/>
      <c r="S55" s="53"/>
      <c r="T55" s="53"/>
      <c r="U55" s="54">
        <f>ROUND(((P55*I55)+(Q55*J55)+(R55*K55)+(S55*L55)+(T55*M55)),3)</f>
        <v>8</v>
      </c>
      <c r="V55" s="55">
        <f>IF(U55&gt;=8,8,U55)</f>
        <v>8</v>
      </c>
      <c r="W55" s="57"/>
      <c r="X55" s="57"/>
      <c r="Y55" s="57"/>
      <c r="Z55" s="57"/>
      <c r="AA55" s="57"/>
      <c r="AB55" s="476">
        <f>(((((W55*I55)+(X55*J55)+(Y55*K55)+(Z55*L55)+(AA55*M55))/$L$2)))</f>
        <v>0</v>
      </c>
      <c r="AC55" s="536">
        <f t="shared" ref="AC55" si="32">ROUND(11*AB55,3)</f>
        <v>0</v>
      </c>
      <c r="AD55" s="488">
        <f t="shared" ref="AD55" si="33">IF(AC55&gt;=11,11,AC55)</f>
        <v>0</v>
      </c>
      <c r="AE55" s="729">
        <f>IF(U56&gt;=94,4,IF(U56&gt;=91,3.9,IF(U56&gt;=88,3.8,IF(U56&gt;=85,3.7,3.6))))</f>
        <v>3.8</v>
      </c>
      <c r="AF55" s="59">
        <v>0.3</v>
      </c>
      <c r="AG55" s="730">
        <v>17</v>
      </c>
      <c r="AH55" s="60">
        <f>V55+AD55+AG55+AE55+AF55</f>
        <v>29.1</v>
      </c>
      <c r="AI55" s="55">
        <f>IF(AH55&gt;=40,40,AH55)</f>
        <v>29.1</v>
      </c>
      <c r="AJ55" s="61"/>
      <c r="AK55" s="62"/>
      <c r="AL55" s="63"/>
      <c r="AM55" s="64">
        <f>100%+AL55</f>
        <v>1</v>
      </c>
      <c r="AN55" s="65">
        <f>ROUNDUP((($E$2*AM55-$AN$4)*AJ55+$AN$4),-3)</f>
        <v>0</v>
      </c>
      <c r="AO55" s="66"/>
    </row>
    <row r="56" spans="1:41" s="22" customFormat="1" ht="26.25" customHeight="1" x14ac:dyDescent="0.15">
      <c r="A56" s="177"/>
      <c r="B56" s="241"/>
      <c r="C56" s="843" t="s">
        <v>2556</v>
      </c>
      <c r="D56" s="844"/>
      <c r="E56" s="844"/>
      <c r="F56" s="844"/>
      <c r="G56" s="903"/>
      <c r="H56" s="47"/>
      <c r="I56" s="172"/>
      <c r="J56" s="217"/>
      <c r="K56" s="217"/>
      <c r="L56" s="217"/>
      <c r="M56" s="695"/>
      <c r="N56" s="233"/>
      <c r="O56" s="51"/>
      <c r="P56" s="234">
        <v>88</v>
      </c>
      <c r="Q56" s="54">
        <v>88</v>
      </c>
      <c r="R56" s="54"/>
      <c r="S56" s="54"/>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56.25" customHeight="1" x14ac:dyDescent="0.15">
      <c r="A57" s="43"/>
      <c r="B57" s="256"/>
      <c r="C57" s="73"/>
      <c r="D57" s="80"/>
      <c r="E57" s="45"/>
      <c r="F57" s="45"/>
      <c r="G57" s="376"/>
      <c r="H57" s="47"/>
      <c r="I57" s="48">
        <v>0.6</v>
      </c>
      <c r="J57" s="49">
        <v>0.4</v>
      </c>
      <c r="K57" s="49"/>
      <c r="L57" s="49"/>
      <c r="M57" s="696"/>
      <c r="N57" s="233">
        <f>SUM(I57:M57)</f>
        <v>1</v>
      </c>
      <c r="O57" s="51"/>
      <c r="P57" s="52">
        <v>8</v>
      </c>
      <c r="Q57" s="53">
        <v>8</v>
      </c>
      <c r="R57" s="53"/>
      <c r="S57" s="53"/>
      <c r="T57" s="53"/>
      <c r="U57" s="54">
        <f>ROUND(((P57*I57)+(Q57*J57)+(R57*K57)+(S57*L57)+(T57*M57)),3)</f>
        <v>8</v>
      </c>
      <c r="V57" s="55">
        <f>IF(U57&gt;=8,8,U57)</f>
        <v>8</v>
      </c>
      <c r="W57" s="57"/>
      <c r="X57" s="57"/>
      <c r="Y57" s="57"/>
      <c r="Z57" s="57"/>
      <c r="AA57" s="57"/>
      <c r="AB57" s="476">
        <f>(((((W57*I57)+(X57*J57)+(Y57*K57)+(Z57*L57)+(AA57*M57))/$L$2)))</f>
        <v>0</v>
      </c>
      <c r="AC57" s="536">
        <f>ROUND(11*AB57,3)</f>
        <v>0</v>
      </c>
      <c r="AD57" s="488">
        <f>IF(AC57&gt;=11,11,AC57)</f>
        <v>0</v>
      </c>
      <c r="AE57" s="729">
        <f>IF(U58&gt;=94,4,IF(U58&gt;=91,3.9,IF(U58&gt;=88,3.8,IF(U58&gt;=85,3.7,3.6))))</f>
        <v>3.8</v>
      </c>
      <c r="AF57" s="59">
        <v>0.2</v>
      </c>
      <c r="AG57" s="730">
        <v>17</v>
      </c>
      <c r="AH57" s="60">
        <f>V57+AD57+AG57+AE57+AF57</f>
        <v>29</v>
      </c>
      <c r="AI57" s="55">
        <f>IF(AH57&gt;=40,40,AH57)</f>
        <v>29</v>
      </c>
      <c r="AJ57" s="61"/>
      <c r="AK57" s="62"/>
      <c r="AL57" s="63"/>
      <c r="AM57" s="64">
        <f>100%+AL57</f>
        <v>1</v>
      </c>
      <c r="AN57" s="65">
        <f>ROUNDUP((($E$2*AM57-$AN$4)*AJ57+$AN$4),-3)</f>
        <v>0</v>
      </c>
      <c r="AO57" s="66"/>
    </row>
    <row r="58" spans="1:41" s="22" customFormat="1" ht="26.25" customHeight="1" x14ac:dyDescent="0.15">
      <c r="A58" s="177"/>
      <c r="B58" s="241"/>
      <c r="C58" s="843" t="s">
        <v>2556</v>
      </c>
      <c r="D58" s="844"/>
      <c r="E58" s="844"/>
      <c r="F58" s="844"/>
      <c r="G58" s="903"/>
      <c r="H58" s="47"/>
      <c r="I58" s="172"/>
      <c r="J58" s="217"/>
      <c r="K58" s="217"/>
      <c r="L58" s="217"/>
      <c r="M58" s="695"/>
      <c r="N58" s="233"/>
      <c r="O58" s="51"/>
      <c r="P58" s="234">
        <v>88</v>
      </c>
      <c r="Q58" s="54">
        <v>88</v>
      </c>
      <c r="R58" s="53"/>
      <c r="S58" s="54"/>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1" customHeight="1" x14ac:dyDescent="0.15">
      <c r="A59" s="43"/>
      <c r="B59" s="256"/>
      <c r="C59" s="174"/>
      <c r="D59" s="45"/>
      <c r="E59" s="80"/>
      <c r="F59" s="80"/>
      <c r="G59" s="376"/>
      <c r="H59" s="175"/>
      <c r="I59" s="48">
        <v>0.51</v>
      </c>
      <c r="J59" s="49">
        <v>0.49</v>
      </c>
      <c r="K59" s="49"/>
      <c r="L59" s="49"/>
      <c r="M59" s="696"/>
      <c r="N59" s="233">
        <f>SUM(I59:M59)</f>
        <v>1</v>
      </c>
      <c r="O59" s="51"/>
      <c r="P59" s="52">
        <v>8</v>
      </c>
      <c r="Q59" s="53">
        <v>8</v>
      </c>
      <c r="R59" s="53"/>
      <c r="S59" s="53"/>
      <c r="T59" s="53"/>
      <c r="U59" s="54">
        <f>ROUND(((P59*I59)+(Q59*J59)+(R59*K59)+(S59*L59)+(T59*M59)),3)</f>
        <v>8</v>
      </c>
      <c r="V59" s="55">
        <f>IF(U59&gt;=8,8,U59)</f>
        <v>8</v>
      </c>
      <c r="W59" s="57"/>
      <c r="X59" s="57"/>
      <c r="Y59" s="57"/>
      <c r="Z59" s="57"/>
      <c r="AA59" s="57"/>
      <c r="AB59" s="476">
        <f>(((((W59*I59)+(X59*J59)+(Y59*K59)+(Z59*L59)+(AA59*M59))/$L$2)))</f>
        <v>0</v>
      </c>
      <c r="AC59" s="536">
        <f t="shared" ref="AC59" si="34">ROUND(11*AB59,3)</f>
        <v>0</v>
      </c>
      <c r="AD59" s="488">
        <f t="shared" ref="AD59" si="35">IF(AC59&gt;=11,11,AC59)</f>
        <v>0</v>
      </c>
      <c r="AE59" s="729">
        <f>IF(U60&gt;=94,4,IF(U60&gt;=91,3.9,IF(U60&gt;=88,3.8,IF(U60&gt;=85,3.7,3.6))))</f>
        <v>3.8</v>
      </c>
      <c r="AF59" s="59">
        <v>0.3</v>
      </c>
      <c r="AG59" s="730">
        <v>17</v>
      </c>
      <c r="AH59" s="60">
        <f>V59+AD59+AG59+AE59+AF59</f>
        <v>29.1</v>
      </c>
      <c r="AI59" s="55">
        <f>IF(AH59&gt;=40,40,AH59)</f>
        <v>29.1</v>
      </c>
      <c r="AJ59" s="61"/>
      <c r="AK59" s="62"/>
      <c r="AL59" s="63"/>
      <c r="AM59" s="64">
        <f>100%+AL59</f>
        <v>1</v>
      </c>
      <c r="AN59" s="65">
        <f>ROUNDUP((($E$2*AM59-$AN$4)*AJ59+$AN$4),-3)</f>
        <v>0</v>
      </c>
      <c r="AO59" s="66"/>
    </row>
    <row r="60" spans="1:41" s="22" customFormat="1" ht="26.25" customHeight="1" x14ac:dyDescent="0.15">
      <c r="A60" s="177"/>
      <c r="B60" s="241"/>
      <c r="C60" s="843" t="s">
        <v>2556</v>
      </c>
      <c r="D60" s="844"/>
      <c r="E60" s="844"/>
      <c r="F60" s="844"/>
      <c r="G60" s="903"/>
      <c r="H60" s="47"/>
      <c r="I60" s="172"/>
      <c r="J60" s="217"/>
      <c r="K60" s="217"/>
      <c r="L60" s="217"/>
      <c r="M60" s="695"/>
      <c r="N60" s="233"/>
      <c r="O60" s="51"/>
      <c r="P60" s="234">
        <v>88</v>
      </c>
      <c r="Q60" s="54">
        <v>88</v>
      </c>
      <c r="R60" s="54"/>
      <c r="S60" s="54"/>
      <c r="T60" s="54"/>
      <c r="U60" s="496">
        <f>(I59*P60)+(J59*Q60)+(K59*R60)+(L59*S60)+(M59*T60)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48.75" customHeight="1" x14ac:dyDescent="0.15">
      <c r="A61" s="43"/>
      <c r="B61" s="256"/>
      <c r="C61" s="46"/>
      <c r="D61" s="751"/>
      <c r="E61" s="80"/>
      <c r="F61" s="45"/>
      <c r="G61" s="376"/>
      <c r="H61" s="47"/>
      <c r="I61" s="48">
        <v>0.6</v>
      </c>
      <c r="J61" s="49">
        <v>0.4</v>
      </c>
      <c r="K61" s="49"/>
      <c r="L61" s="49"/>
      <c r="M61" s="696"/>
      <c r="N61" s="233">
        <f>SUM(I61:M61)</f>
        <v>1</v>
      </c>
      <c r="O61" s="51"/>
      <c r="P61" s="52">
        <v>8</v>
      </c>
      <c r="Q61" s="53">
        <v>8</v>
      </c>
      <c r="R61" s="53"/>
      <c r="S61" s="53"/>
      <c r="T61" s="53"/>
      <c r="U61" s="54">
        <f>ROUND(((P61*I61)+(Q61*J61)+(R61*K61)+(S61*L61)+(T61*M61)),3)</f>
        <v>8</v>
      </c>
      <c r="V61" s="55">
        <f>IF(U61&gt;=8,8,U61)</f>
        <v>8</v>
      </c>
      <c r="W61" s="57"/>
      <c r="X61" s="57"/>
      <c r="Y61" s="57"/>
      <c r="Z61" s="57"/>
      <c r="AA61" s="57"/>
      <c r="AB61" s="476">
        <f>(((((W61*I61)+(X61*J61)+(Y61*K61)+(Z61*L61)+(AA61*M61))/$L$2)))</f>
        <v>0</v>
      </c>
      <c r="AC61" s="536">
        <f>ROUND(11*AB61,3)</f>
        <v>0</v>
      </c>
      <c r="AD61" s="488">
        <f>IF(AC61&gt;=11,11,AC61)</f>
        <v>0</v>
      </c>
      <c r="AE61" s="729">
        <f>IF(U62&gt;=94,4,IF(U62&gt;=91,3.9,IF(U62&gt;=88,3.8,IF(U62&gt;=85,3.7,3.6))))</f>
        <v>3.8</v>
      </c>
      <c r="AF61" s="59">
        <v>0.3</v>
      </c>
      <c r="AG61" s="730">
        <v>17</v>
      </c>
      <c r="AH61" s="60">
        <f>V61+AD61+AG61+AE61+AF61</f>
        <v>29.1</v>
      </c>
      <c r="AI61" s="55">
        <f>IF(AH61&gt;=40,40,AH61)</f>
        <v>29.1</v>
      </c>
      <c r="AJ61" s="61"/>
      <c r="AK61" s="62"/>
      <c r="AL61" s="63"/>
      <c r="AM61" s="64">
        <f>100%+AL61</f>
        <v>1</v>
      </c>
      <c r="AN61" s="65">
        <f>ROUNDUP((($E$2*AM61-$AN$4)*AJ61+$AN$4),-3)</f>
        <v>0</v>
      </c>
      <c r="AO61" s="66"/>
    </row>
    <row r="62" spans="1:41" s="22" customFormat="1" ht="26.25" customHeight="1" x14ac:dyDescent="0.15">
      <c r="A62" s="177"/>
      <c r="B62" s="256"/>
      <c r="C62" s="843" t="s">
        <v>2556</v>
      </c>
      <c r="D62" s="844"/>
      <c r="E62" s="844"/>
      <c r="F62" s="844"/>
      <c r="G62" s="903"/>
      <c r="H62" s="47"/>
      <c r="I62" s="172"/>
      <c r="J62" s="217"/>
      <c r="K62" s="217"/>
      <c r="L62" s="217"/>
      <c r="M62" s="695"/>
      <c r="N62" s="233"/>
      <c r="O62" s="51"/>
      <c r="P62" s="234">
        <v>88</v>
      </c>
      <c r="Q62" s="54">
        <v>88</v>
      </c>
      <c r="R62" s="54"/>
      <c r="S62" s="23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45"/>
      <c r="D63" s="45"/>
      <c r="E63" s="80"/>
      <c r="F63" s="45"/>
      <c r="G63" s="335"/>
      <c r="H63" s="47"/>
      <c r="I63" s="48">
        <v>0.5</v>
      </c>
      <c r="J63" s="49">
        <v>0.5</v>
      </c>
      <c r="K63" s="49"/>
      <c r="L63" s="49"/>
      <c r="M63" s="696"/>
      <c r="N63" s="233">
        <f>SUM(I63:M63)</f>
        <v>1</v>
      </c>
      <c r="O63" s="51"/>
      <c r="P63" s="52">
        <v>8</v>
      </c>
      <c r="Q63" s="53">
        <v>8</v>
      </c>
      <c r="R63" s="53"/>
      <c r="S63" s="53"/>
      <c r="T63" s="53"/>
      <c r="U63" s="54">
        <f>ROUND(((P63*I63)+(Q63*J63)+(R63*K63)+(S63*L63)+(T63*M63)),3)</f>
        <v>8</v>
      </c>
      <c r="V63" s="55">
        <f>IF(U63&gt;=8,8,U63)</f>
        <v>8</v>
      </c>
      <c r="W63" s="57"/>
      <c r="X63" s="57"/>
      <c r="Y63" s="57"/>
      <c r="Z63" s="57"/>
      <c r="AA63" s="57"/>
      <c r="AB63" s="476">
        <f>(((((W63*I63)+(X63*J63)+(Y63*K63)+(Z63*L63)+(AA63*M63))/$L$2)))</f>
        <v>0</v>
      </c>
      <c r="AC63" s="536">
        <f t="shared" ref="AC63" si="36">ROUND(11*AB63,3)</f>
        <v>0</v>
      </c>
      <c r="AD63" s="488">
        <f t="shared" ref="AD63" si="37">IF(AC63&gt;=11,11,AC63)</f>
        <v>0</v>
      </c>
      <c r="AE63" s="729">
        <f>IF(U64&gt;=94,4,IF(U64&gt;=91,3.9,IF(U64&gt;=88,3.8,IF(U64&gt;=85,3.7,3.6))))</f>
        <v>3.8</v>
      </c>
      <c r="AF63" s="59">
        <v>0.3</v>
      </c>
      <c r="AG63" s="730">
        <v>17</v>
      </c>
      <c r="AH63" s="60">
        <f>V63+AD63+AG63+AE63+AF63</f>
        <v>29.1</v>
      </c>
      <c r="AI63" s="55">
        <f>IF(AH63&gt;=40,40,AH63)</f>
        <v>29.1</v>
      </c>
      <c r="AJ63" s="61"/>
      <c r="AK63" s="62"/>
      <c r="AL63" s="63"/>
      <c r="AM63" s="64">
        <f>100%+AL63</f>
        <v>1</v>
      </c>
      <c r="AN63" s="65">
        <f>ROUNDUP((($E$2*AM63-$AN$4)*AJ63+$AN$4),-3)</f>
        <v>0</v>
      </c>
      <c r="AO63" s="66"/>
    </row>
    <row r="64" spans="1:41" s="22" customFormat="1" ht="26.25" customHeight="1" x14ac:dyDescent="0.15">
      <c r="A64" s="177"/>
      <c r="B64" s="241"/>
      <c r="C64" s="843" t="s">
        <v>2556</v>
      </c>
      <c r="D64" s="844"/>
      <c r="E64" s="844"/>
      <c r="F64" s="844"/>
      <c r="G64" s="903"/>
      <c r="H64" s="47"/>
      <c r="I64" s="172"/>
      <c r="J64" s="217"/>
      <c r="K64" s="217"/>
      <c r="L64" s="217"/>
      <c r="M64" s="695"/>
      <c r="N64" s="233"/>
      <c r="O64" s="51"/>
      <c r="P64" s="234">
        <v>88</v>
      </c>
      <c r="Q64" s="54">
        <v>88</v>
      </c>
      <c r="R64" s="54"/>
      <c r="S64" s="54"/>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45"/>
      <c r="D65" s="45"/>
      <c r="E65" s="80"/>
      <c r="F65" s="550"/>
      <c r="G65" s="376"/>
      <c r="H65" s="175"/>
      <c r="I65" s="48">
        <v>0.5</v>
      </c>
      <c r="J65" s="49">
        <v>0.4</v>
      </c>
      <c r="K65" s="49">
        <v>0.1</v>
      </c>
      <c r="L65" s="49"/>
      <c r="M65" s="696"/>
      <c r="N65" s="233">
        <f>SUM(I65:M65)</f>
        <v>1</v>
      </c>
      <c r="O65" s="51"/>
      <c r="P65" s="52">
        <v>8</v>
      </c>
      <c r="Q65" s="53">
        <v>8</v>
      </c>
      <c r="R65" s="53"/>
      <c r="S65" s="53"/>
      <c r="T65" s="53"/>
      <c r="U65" s="54">
        <f>ROUND(((P65*I65)+(Q65*J65)+(R65*K65)+(S65*L65)+(T65*M65)),3)</f>
        <v>7.2</v>
      </c>
      <c r="V65" s="55">
        <f>IF(U65&gt;=8,8,U65)</f>
        <v>7.2</v>
      </c>
      <c r="W65" s="57"/>
      <c r="X65" s="57"/>
      <c r="Y65" s="57"/>
      <c r="Z65" s="57"/>
      <c r="AA65" s="57"/>
      <c r="AB65" s="476">
        <f>(((((W65*I65)+(X65*J65)+(Y65*K65)+(Z65*L65)+(AA65*M65))/$L$2)))</f>
        <v>0</v>
      </c>
      <c r="AC65" s="536">
        <f t="shared" ref="AC65" si="38">ROUND(11*AB65,3)</f>
        <v>0</v>
      </c>
      <c r="AD65" s="488">
        <f t="shared" ref="AD65" si="39">IF(AC65&gt;=11,11,AC65)</f>
        <v>0</v>
      </c>
      <c r="AE65" s="729">
        <f>IF(U66&gt;=94,4,IF(U66&gt;=91,3.9,IF(U66&gt;=88,3.8,IF(U66&gt;=85,3.7,3.6))))</f>
        <v>3.6</v>
      </c>
      <c r="AF65" s="59">
        <v>0.3</v>
      </c>
      <c r="AG65" s="730">
        <v>17</v>
      </c>
      <c r="AH65" s="60">
        <f>V65+AD65+AG65+AE65+AF65</f>
        <v>28.1</v>
      </c>
      <c r="AI65" s="55">
        <f>IF(AH65&gt;=40,40,AH65)</f>
        <v>28.1</v>
      </c>
      <c r="AJ65" s="61"/>
      <c r="AK65" s="62"/>
      <c r="AL65" s="63"/>
      <c r="AM65" s="64"/>
      <c r="AN65" s="65"/>
      <c r="AO65" s="66"/>
    </row>
    <row r="66" spans="1:41" s="22" customFormat="1" ht="26.25" customHeight="1" x14ac:dyDescent="0.15">
      <c r="A66" s="177"/>
      <c r="B66" s="241"/>
      <c r="C66" s="843" t="s">
        <v>2556</v>
      </c>
      <c r="D66" s="844"/>
      <c r="E66" s="844"/>
      <c r="F66" s="844"/>
      <c r="G66" s="903"/>
      <c r="H66" s="47"/>
      <c r="I66" s="172"/>
      <c r="J66" s="217"/>
      <c r="K66" s="217"/>
      <c r="L66" s="217"/>
      <c r="M66" s="695"/>
      <c r="N66" s="233"/>
      <c r="O66" s="51"/>
      <c r="P66" s="234">
        <v>88</v>
      </c>
      <c r="Q66" s="54">
        <v>88</v>
      </c>
      <c r="R66" s="53"/>
      <c r="S66" s="54"/>
      <c r="T66" s="54"/>
      <c r="U66" s="496">
        <f>(I65*P66)+(J65*Q66)+(K65*R66)+(L65*S66)+(M65*T66)</f>
        <v>79.2</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48.75" customHeight="1" x14ac:dyDescent="0.15">
      <c r="A67" s="43"/>
      <c r="B67" s="256"/>
      <c r="C67" s="45"/>
      <c r="D67" s="46"/>
      <c r="E67" s="80"/>
      <c r="F67" s="80"/>
      <c r="G67" s="376"/>
      <c r="H67" s="175"/>
      <c r="I67" s="48">
        <v>0.6</v>
      </c>
      <c r="J67" s="49">
        <v>0.4</v>
      </c>
      <c r="K67" s="49"/>
      <c r="L67" s="217"/>
      <c r="M67" s="696"/>
      <c r="N67" s="233">
        <f>SUM(I67:M67)</f>
        <v>1</v>
      </c>
      <c r="O67" s="51"/>
      <c r="P67" s="52">
        <v>8</v>
      </c>
      <c r="Q67" s="53">
        <v>8</v>
      </c>
      <c r="R67" s="53"/>
      <c r="S67" s="53"/>
      <c r="T67" s="53"/>
      <c r="U67" s="54">
        <f>ROUND(((P67*I67)+(Q67*J67)+(R67*K67)+(S67*L67)+(T67*M67)),3)</f>
        <v>8</v>
      </c>
      <c r="V67" s="55">
        <f>IF(U67&gt;=8,8,U67)</f>
        <v>8</v>
      </c>
      <c r="W67" s="57"/>
      <c r="X67" s="57"/>
      <c r="Y67" s="57"/>
      <c r="Z67" s="57"/>
      <c r="AA67" s="57"/>
      <c r="AB67" s="476">
        <f>(((((W67*I67)+(X67*J67)+(Y67*K67)+(Z67*L67)+(AA67*M67))/$L$2)))</f>
        <v>0</v>
      </c>
      <c r="AC67" s="536">
        <f t="shared" ref="AC67" si="40">ROUND(11*AB67,3)</f>
        <v>0</v>
      </c>
      <c r="AD67" s="488">
        <f t="shared" ref="AD67" si="41">IF(AC67&gt;=11,11,AC67)</f>
        <v>0</v>
      </c>
      <c r="AE67" s="729">
        <f>IF(U68&gt;=94,4,IF(U68&gt;=91,3.9,IF(U68&gt;=88,3.8,IF(U68&gt;=85,3.7,3.6))))</f>
        <v>3.8</v>
      </c>
      <c r="AF67" s="59">
        <v>0.3</v>
      </c>
      <c r="AG67" s="730">
        <v>17</v>
      </c>
      <c r="AH67" s="60">
        <f>V67+AD67+AG67+AE67+AF67</f>
        <v>29.1</v>
      </c>
      <c r="AI67" s="55">
        <f>IF(AH67&gt;=40,40,AH67)</f>
        <v>29.1</v>
      </c>
      <c r="AJ67" s="61"/>
      <c r="AK67" s="62"/>
      <c r="AL67" s="63"/>
      <c r="AM67" s="64">
        <f>100%+AL67</f>
        <v>1</v>
      </c>
      <c r="AN67" s="65">
        <f>ROUNDUP((($E$2*AM67-$AN$4)*AJ67+$AN$4),-3)</f>
        <v>0</v>
      </c>
      <c r="AO67" s="66"/>
    </row>
    <row r="68" spans="1:41" s="22" customFormat="1" ht="26.25" customHeight="1" x14ac:dyDescent="0.15">
      <c r="A68" s="177"/>
      <c r="B68" s="241"/>
      <c r="C68" s="843" t="s">
        <v>2556</v>
      </c>
      <c r="D68" s="844"/>
      <c r="E68" s="844"/>
      <c r="F68" s="844"/>
      <c r="G68" s="903"/>
      <c r="H68" s="47"/>
      <c r="I68" s="172"/>
      <c r="J68" s="217"/>
      <c r="K68" s="217"/>
      <c r="L68" s="217"/>
      <c r="M68" s="695"/>
      <c r="N68" s="233"/>
      <c r="O68" s="51"/>
      <c r="P68" s="234">
        <v>88</v>
      </c>
      <c r="Q68" s="53">
        <v>88</v>
      </c>
      <c r="R68" s="53"/>
      <c r="S68" s="54"/>
      <c r="T68" s="54"/>
      <c r="U68" s="496">
        <f>(I67*P68)+(J67*Q68)+(K67*R68)+(L67*S68)+(M67*T68)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80"/>
      <c r="D69" s="80"/>
      <c r="E69" s="80"/>
      <c r="F69" s="82"/>
      <c r="G69" s="632"/>
      <c r="H69" s="175"/>
      <c r="I69" s="48">
        <v>0.6</v>
      </c>
      <c r="J69" s="49">
        <v>0.4</v>
      </c>
      <c r="K69" s="49"/>
      <c r="L69" s="49"/>
      <c r="M69" s="696"/>
      <c r="N69" s="233">
        <f>SUM(I69:M69)</f>
        <v>1</v>
      </c>
      <c r="O69" s="51"/>
      <c r="P69" s="52">
        <v>8</v>
      </c>
      <c r="Q69" s="53">
        <v>8</v>
      </c>
      <c r="R69" s="53"/>
      <c r="S69" s="53"/>
      <c r="T69" s="53"/>
      <c r="U69" s="54">
        <f>ROUND(((P69*I69)+(Q69*J69)+(R69*K69)+(S69*L69)+(T69*M69)),3)</f>
        <v>8</v>
      </c>
      <c r="V69" s="55">
        <f>IF(U69&gt;=8,8,U69)</f>
        <v>8</v>
      </c>
      <c r="W69" s="57"/>
      <c r="X69" s="57"/>
      <c r="Y69" s="57"/>
      <c r="Z69" s="57"/>
      <c r="AA69" s="57"/>
      <c r="AB69" s="476">
        <f>(((((W69*I69)+(X69*J69)+(Y69*K69)+(Z69*L69)+(AA69*M69))/$L$2)))</f>
        <v>0</v>
      </c>
      <c r="AC69" s="536">
        <f t="shared" ref="AC69" si="42">ROUND(11*AB69,3)</f>
        <v>0</v>
      </c>
      <c r="AD69" s="488">
        <f t="shared" ref="AD69" si="43">IF(AC69&gt;=11,11,AC69)</f>
        <v>0</v>
      </c>
      <c r="AE69" s="729">
        <f>IF(U70&gt;=94,4,IF(U70&gt;=91,3.9,IF(U70&gt;=88,3.8,IF(U70&gt;=85,3.7,3.6))))</f>
        <v>3.8</v>
      </c>
      <c r="AF69" s="59">
        <v>0.3</v>
      </c>
      <c r="AG69" s="730">
        <v>17</v>
      </c>
      <c r="AH69" s="60">
        <f>V69+AD69+AG69+AE69+AF69</f>
        <v>29.1</v>
      </c>
      <c r="AI69" s="55">
        <f>IF(AH69&gt;=40,40,AH69)</f>
        <v>29.1</v>
      </c>
      <c r="AJ69" s="61"/>
      <c r="AK69" s="62"/>
      <c r="AL69" s="63"/>
      <c r="AM69" s="64">
        <f>100%+AL69</f>
        <v>1</v>
      </c>
      <c r="AN69" s="65">
        <f>ROUNDUP((($E$2*AM69-$AN$4)*AJ69+$AN$4),-3)</f>
        <v>0</v>
      </c>
      <c r="AO69" s="66"/>
    </row>
    <row r="70" spans="1:41" s="22" customFormat="1" ht="26.25" customHeight="1" x14ac:dyDescent="0.15">
      <c r="A70" s="177"/>
      <c r="B70" s="241"/>
      <c r="C70" s="843" t="s">
        <v>2556</v>
      </c>
      <c r="D70" s="844"/>
      <c r="E70" s="844"/>
      <c r="F70" s="844"/>
      <c r="G70" s="903"/>
      <c r="H70" s="47"/>
      <c r="I70" s="172"/>
      <c r="J70" s="217"/>
      <c r="K70" s="217"/>
      <c r="L70" s="217"/>
      <c r="M70" s="695"/>
      <c r="N70" s="233"/>
      <c r="O70" s="51"/>
      <c r="P70" s="234">
        <v>88</v>
      </c>
      <c r="Q70" s="234">
        <v>88</v>
      </c>
      <c r="R70" s="234"/>
      <c r="S70" s="54"/>
      <c r="T70" s="54"/>
      <c r="U70" s="496">
        <f>(I69*P70)+(J69*Q70)+(K69*R70)+(L69*S70)+(M69*T70)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0.25" customHeight="1" x14ac:dyDescent="0.15">
      <c r="A71" s="43"/>
      <c r="B71" s="256"/>
      <c r="C71" s="80"/>
      <c r="D71" s="45"/>
      <c r="E71" s="45"/>
      <c r="F71" s="82"/>
      <c r="G71" s="632"/>
      <c r="H71" s="47"/>
      <c r="I71" s="48">
        <v>0.6</v>
      </c>
      <c r="J71" s="49">
        <v>0.4</v>
      </c>
      <c r="K71" s="49"/>
      <c r="L71" s="49"/>
      <c r="M71" s="696"/>
      <c r="N71" s="233">
        <f>SUM(I71:M71)</f>
        <v>1</v>
      </c>
      <c r="O71" s="51"/>
      <c r="P71" s="52">
        <v>8</v>
      </c>
      <c r="Q71" s="53">
        <v>8</v>
      </c>
      <c r="R71" s="53"/>
      <c r="S71" s="53"/>
      <c r="T71" s="53"/>
      <c r="U71" s="54">
        <f>ROUND(((P71*I71)+(Q71*J71)+(R71*K71)+(S71*L71)+(T71*M71)),2)</f>
        <v>8</v>
      </c>
      <c r="V71" s="55">
        <f>IF(U71&gt;=8,8,U71)</f>
        <v>8</v>
      </c>
      <c r="W71" s="57"/>
      <c r="X71" s="57"/>
      <c r="Y71" s="57"/>
      <c r="Z71" s="57"/>
      <c r="AA71" s="57"/>
      <c r="AB71" s="476">
        <f>(((((W71*I71)+(X71*J71)+(Y71*K71)+(Z71*L71)+(AA71*M71))/$L$2)))</f>
        <v>0</v>
      </c>
      <c r="AC71" s="536">
        <f t="shared" ref="AC71" si="44">ROUND(11*AB71,3)</f>
        <v>0</v>
      </c>
      <c r="AD71" s="488">
        <f t="shared" ref="AD71" si="45">IF(AC71&gt;=11,11,AC71)</f>
        <v>0</v>
      </c>
      <c r="AE71" s="729">
        <f>IF(U72&gt;=94,4,IF(U72&gt;=91,3.9,IF(U72&gt;=88,3.8,IF(U72&gt;=85,3.7,3.6))))</f>
        <v>3.8</v>
      </c>
      <c r="AF71" s="59">
        <v>0.3</v>
      </c>
      <c r="AG71" s="730">
        <v>17</v>
      </c>
      <c r="AH71" s="60">
        <f>V71+AD71+AG71+AE71+AF71</f>
        <v>29.1</v>
      </c>
      <c r="AI71" s="55">
        <f>IF(AH71&gt;=40,40,AH71)</f>
        <v>29.1</v>
      </c>
      <c r="AJ71" s="61"/>
      <c r="AK71" s="62"/>
      <c r="AL71" s="63"/>
      <c r="AM71" s="64"/>
      <c r="AN71" s="65"/>
      <c r="AO71" s="66"/>
    </row>
    <row r="72" spans="1:41" s="22" customFormat="1" ht="26.25" customHeight="1" x14ac:dyDescent="0.15">
      <c r="A72" s="177"/>
      <c r="B72" s="241"/>
      <c r="C72" s="843" t="s">
        <v>2556</v>
      </c>
      <c r="D72" s="844"/>
      <c r="E72" s="844"/>
      <c r="F72" s="844"/>
      <c r="G72" s="903"/>
      <c r="H72" s="47"/>
      <c r="I72" s="172"/>
      <c r="J72" s="217"/>
      <c r="K72" s="217"/>
      <c r="L72" s="217"/>
      <c r="M72" s="695"/>
      <c r="N72" s="233"/>
      <c r="O72" s="51"/>
      <c r="P72" s="5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54" customHeight="1" x14ac:dyDescent="0.15">
      <c r="A73" s="43"/>
      <c r="B73" s="256"/>
      <c r="C73" s="80"/>
      <c r="D73" s="45"/>
      <c r="E73" s="45"/>
      <c r="F73" s="82"/>
      <c r="G73" s="632"/>
      <c r="H73" s="47"/>
      <c r="I73" s="48">
        <v>0.6</v>
      </c>
      <c r="J73" s="49">
        <v>0.4</v>
      </c>
      <c r="K73" s="49"/>
      <c r="L73" s="49"/>
      <c r="M73" s="696"/>
      <c r="N73" s="233">
        <f>SUM(I73:M73)</f>
        <v>1</v>
      </c>
      <c r="O73" s="51"/>
      <c r="P73" s="52">
        <v>8</v>
      </c>
      <c r="Q73" s="53">
        <v>8</v>
      </c>
      <c r="R73" s="53"/>
      <c r="S73" s="53"/>
      <c r="T73" s="53"/>
      <c r="U73" s="54">
        <f>ROUND(((P73*I73)+(Q73*J73)+(R73*K73)+(S73*L73)+(T73*M73)),3)</f>
        <v>8</v>
      </c>
      <c r="V73" s="55">
        <f>IF(U73&gt;=8,8,U73)</f>
        <v>8</v>
      </c>
      <c r="W73" s="57"/>
      <c r="X73" s="57"/>
      <c r="Y73" s="57"/>
      <c r="Z73" s="57"/>
      <c r="AA73" s="57"/>
      <c r="AB73" s="476">
        <f>(((((W73*I73)+(X73*J73)+(Y73*K73)+(Z73*L73)+(AA73*M73))/$L$2)))</f>
        <v>0</v>
      </c>
      <c r="AC73" s="536">
        <f t="shared" ref="AC73" si="46">ROUND(11*AB73,3)</f>
        <v>0</v>
      </c>
      <c r="AD73" s="488">
        <f t="shared" ref="AD73" si="47">IF(AC73&gt;=11,11,AC73)</f>
        <v>0</v>
      </c>
      <c r="AE73" s="729">
        <f>IF(U74&gt;=94,4,IF(U74&gt;=91,3.9,IF(U74&gt;=88,3.8,IF(U74&gt;=85,3.7,3.6))))</f>
        <v>3.8</v>
      </c>
      <c r="AF73" s="59">
        <v>0.3</v>
      </c>
      <c r="AG73" s="730">
        <v>17</v>
      </c>
      <c r="AH73" s="60">
        <f>V73+AD73+AG73+AE73+AF73</f>
        <v>29.1</v>
      </c>
      <c r="AI73" s="55">
        <f>IF(AH73&gt;=40,40,AH73)</f>
        <v>29.1</v>
      </c>
      <c r="AJ73" s="61"/>
      <c r="AK73" s="62"/>
      <c r="AL73" s="63"/>
      <c r="AM73" s="64">
        <f>100%+AL73</f>
        <v>1</v>
      </c>
      <c r="AN73" s="65">
        <f>ROUNDUP((($E$2*AM73-$AN$4)*AJ73+$AN$4),-3)</f>
        <v>0</v>
      </c>
      <c r="AO73" s="66"/>
    </row>
    <row r="74" spans="1:41" s="22" customFormat="1" ht="26.25" customHeight="1" x14ac:dyDescent="0.15">
      <c r="A74" s="177"/>
      <c r="B74" s="241"/>
      <c r="C74" s="843" t="s">
        <v>2556</v>
      </c>
      <c r="D74" s="844"/>
      <c r="E74" s="844"/>
      <c r="F74" s="844"/>
      <c r="G74" s="903"/>
      <c r="H74" s="47"/>
      <c r="I74" s="172"/>
      <c r="J74" s="217"/>
      <c r="K74" s="217"/>
      <c r="L74" s="217"/>
      <c r="M74" s="695"/>
      <c r="N74" s="233"/>
      <c r="O74" s="51"/>
      <c r="P74" s="234">
        <v>88</v>
      </c>
      <c r="Q74" s="54">
        <v>88</v>
      </c>
      <c r="R74" s="54"/>
      <c r="S74" s="54"/>
      <c r="T74" s="54"/>
      <c r="U74" s="496">
        <f>(I73*P74)+(J73*Q74)+(K73*R74)+(L73*S74)+(M73*T74)</f>
        <v>88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c r="D75" s="80"/>
      <c r="E75" s="80"/>
      <c r="F75" s="45"/>
      <c r="G75" s="596"/>
      <c r="H75" s="47"/>
      <c r="I75" s="48">
        <v>0.6</v>
      </c>
      <c r="J75" s="49">
        <v>0.4</v>
      </c>
      <c r="K75" s="49"/>
      <c r="L75" s="49"/>
      <c r="M75" s="696"/>
      <c r="N75" s="748">
        <f>SUM(I75:M75)</f>
        <v>1</v>
      </c>
      <c r="O75" s="51"/>
      <c r="P75" s="52">
        <v>8</v>
      </c>
      <c r="Q75" s="53">
        <v>8</v>
      </c>
      <c r="R75" s="53"/>
      <c r="S75" s="53"/>
      <c r="T75" s="53"/>
      <c r="U75" s="54">
        <f>ROUND(((P75*I75)+(Q75*J75)+(R75*K75)+(S75*L75)+(T75*M75)),3)</f>
        <v>8</v>
      </c>
      <c r="V75" s="55">
        <f>IF(U75&gt;=8,8,U75)</f>
        <v>8</v>
      </c>
      <c r="W75" s="57"/>
      <c r="X75" s="57"/>
      <c r="Y75" s="57"/>
      <c r="Z75" s="57"/>
      <c r="AA75" s="57"/>
      <c r="AB75" s="476">
        <f>(((((W75*I75)+(X75*J75)+(Y75*K75)+(Z75*L75)+(AA75*M75))/$L$2)))</f>
        <v>0</v>
      </c>
      <c r="AC75" s="536">
        <f t="shared" ref="AC75" si="48">ROUND(11*AB75,3)</f>
        <v>0</v>
      </c>
      <c r="AD75" s="488">
        <f t="shared" ref="AD75" si="49">IF(AC75&gt;=11,11,AC75)</f>
        <v>0</v>
      </c>
      <c r="AE75" s="729">
        <f>IF(U76&gt;=94,4,IF(U76&gt;=91,3.9,IF(U76&gt;=88,3.8,IF(U76&gt;=85,3.7,3.6))))</f>
        <v>3.8</v>
      </c>
      <c r="AF75" s="59">
        <v>0.3</v>
      </c>
      <c r="AG75" s="730">
        <v>17</v>
      </c>
      <c r="AH75" s="60">
        <f>V75+AD75+AG75+AE75+AF75</f>
        <v>29.1</v>
      </c>
      <c r="AI75" s="55">
        <f>IF(AH75&gt;=40,40,AH75)</f>
        <v>29.1</v>
      </c>
      <c r="AJ75" s="61"/>
      <c r="AK75" s="62"/>
      <c r="AL75" s="63"/>
      <c r="AM75" s="64">
        <f>100%+AL75</f>
        <v>1</v>
      </c>
      <c r="AN75" s="65">
        <f>ROUNDUP((($E$2*AM75-$AN$4)*AJ75+$AN$4),-3)</f>
        <v>0</v>
      </c>
      <c r="AO75" s="66"/>
    </row>
    <row r="76" spans="1:41" s="22" customFormat="1" ht="26.25" customHeight="1" x14ac:dyDescent="0.15">
      <c r="A76" s="177"/>
      <c r="B76" s="241"/>
      <c r="C76" s="843" t="s">
        <v>2556</v>
      </c>
      <c r="D76" s="844"/>
      <c r="E76" s="844"/>
      <c r="F76" s="844"/>
      <c r="G76" s="903"/>
      <c r="H76" s="47"/>
      <c r="I76" s="172"/>
      <c r="J76" s="217"/>
      <c r="K76" s="217"/>
      <c r="L76" s="217"/>
      <c r="M76" s="695"/>
      <c r="N76" s="233"/>
      <c r="O76" s="51"/>
      <c r="P76" s="234">
        <v>88</v>
      </c>
      <c r="Q76" s="54">
        <v>88</v>
      </c>
      <c r="R76" s="54"/>
      <c r="S76" s="54"/>
      <c r="T76" s="54"/>
      <c r="U76" s="496">
        <f>(I75*P76)+(J75*Q76)+(K75*R76)+(L75*S76)+(M75*T76)</f>
        <v>88</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c r="D77" s="664"/>
      <c r="E77" s="80"/>
      <c r="F77" s="45"/>
      <c r="G77" s="376"/>
      <c r="H77" s="47"/>
      <c r="I77" s="48">
        <v>0.6</v>
      </c>
      <c r="J77" s="49">
        <v>0.4</v>
      </c>
      <c r="K77" s="49"/>
      <c r="L77" s="49"/>
      <c r="M77" s="696"/>
      <c r="N77" s="233">
        <f>SUM(I77:M77)</f>
        <v>1</v>
      </c>
      <c r="O77" s="51"/>
      <c r="P77" s="53">
        <v>8</v>
      </c>
      <c r="Q77" s="53">
        <v>8</v>
      </c>
      <c r="R77" s="53"/>
      <c r="S77" s="53"/>
      <c r="T77" s="53"/>
      <c r="U77" s="54">
        <f>ROUND(((P77*I77)+(Q77*J77)+(R77*K77)+(S77*L77)+(T77*M77)),3)</f>
        <v>8</v>
      </c>
      <c r="V77" s="55">
        <f>IF(U77&gt;=8,8,U77)</f>
        <v>8</v>
      </c>
      <c r="W77" s="57"/>
      <c r="X77" s="57"/>
      <c r="Y77" s="57"/>
      <c r="Z77" s="57"/>
      <c r="AA77" s="57"/>
      <c r="AB77" s="476">
        <f>(((((W77*I77)+(X77*J77)+(Y77*K77)+(Z77*L77)+(AA77*M77))/$L$2)))</f>
        <v>0</v>
      </c>
      <c r="AC77" s="536">
        <f t="shared" ref="AC77" si="50">ROUND(11*AB77,3)</f>
        <v>0</v>
      </c>
      <c r="AD77" s="488">
        <f t="shared" ref="AD77" si="51">IF(AC77&gt;=11,11,AC77)</f>
        <v>0</v>
      </c>
      <c r="AE77" s="729">
        <f>IF(U78&gt;=94,4,IF(U78&gt;=91,3.9,IF(U78&gt;=88,3.8,IF(U78&gt;=85,3.7,3.6))))</f>
        <v>3.8</v>
      </c>
      <c r="AF77" s="59">
        <v>0.3</v>
      </c>
      <c r="AG77" s="730">
        <v>17</v>
      </c>
      <c r="AH77" s="60">
        <f>V77+AD77+AG77+AE77+AF77</f>
        <v>29.1</v>
      </c>
      <c r="AI77" s="55">
        <f>IF(AH77&gt;=40,40,AH77)</f>
        <v>29.1</v>
      </c>
      <c r="AJ77" s="61"/>
      <c r="AK77" s="62"/>
      <c r="AL77" s="63"/>
      <c r="AM77" s="64">
        <f>100%+AL77</f>
        <v>1</v>
      </c>
      <c r="AN77" s="65">
        <f>ROUNDUP((($E$2*AM77-$AN$4)*AJ77+$AN$4),-3)</f>
        <v>0</v>
      </c>
      <c r="AO77" s="66"/>
    </row>
    <row r="78" spans="1:41" s="22" customFormat="1" ht="26.25" customHeight="1" x14ac:dyDescent="0.15">
      <c r="A78" s="177"/>
      <c r="B78" s="241"/>
      <c r="C78" s="843" t="s">
        <v>2556</v>
      </c>
      <c r="D78" s="844"/>
      <c r="E78" s="844"/>
      <c r="F78" s="844"/>
      <c r="G78" s="903"/>
      <c r="H78" s="47"/>
      <c r="I78" s="172"/>
      <c r="J78" s="217"/>
      <c r="K78" s="217"/>
      <c r="L78" s="217"/>
      <c r="M78" s="695"/>
      <c r="N78" s="233"/>
      <c r="O78" s="51"/>
      <c r="P78" s="234">
        <v>88</v>
      </c>
      <c r="Q78" s="54">
        <v>88</v>
      </c>
      <c r="R78" s="5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48.75" customHeight="1" x14ac:dyDescent="0.15">
      <c r="A79" s="43"/>
      <c r="B79" s="256"/>
      <c r="C79" s="45"/>
      <c r="D79" s="45"/>
      <c r="E79" s="45"/>
      <c r="F79" s="80"/>
      <c r="G79" s="334"/>
      <c r="H79" s="175"/>
      <c r="I79" s="48">
        <v>0.7</v>
      </c>
      <c r="J79" s="49">
        <v>0.3</v>
      </c>
      <c r="K79" s="49"/>
      <c r="L79" s="49"/>
      <c r="M79" s="696"/>
      <c r="N79" s="233">
        <f>SUM(I79:M79)</f>
        <v>1</v>
      </c>
      <c r="O79" s="51"/>
      <c r="P79" s="52">
        <v>8</v>
      </c>
      <c r="Q79" s="53">
        <v>8</v>
      </c>
      <c r="R79" s="53"/>
      <c r="S79" s="53"/>
      <c r="T79" s="53"/>
      <c r="U79" s="54">
        <f>ROUND(((P79*I79)+(Q79*J79)+(R79*K79)+(S79*L79)+(T79*M79)),3)</f>
        <v>8</v>
      </c>
      <c r="V79" s="55">
        <f>IF(U79&gt;=8,8,U79)</f>
        <v>8</v>
      </c>
      <c r="W79" s="57"/>
      <c r="X79" s="57"/>
      <c r="Y79" s="72"/>
      <c r="Z79" s="57"/>
      <c r="AA79" s="57"/>
      <c r="AB79" s="476">
        <f>(((((W79*I79)+(X79*J79)+(Y79*K79)+(Z79*L79)+(AA79*M79))/$L$2)))</f>
        <v>0</v>
      </c>
      <c r="AC79" s="536">
        <f t="shared" ref="AC79" si="52">ROUND(11*AB79,3)</f>
        <v>0</v>
      </c>
      <c r="AD79" s="488">
        <f t="shared" ref="AD79" si="53">IF(AC79&gt;=11,11,AC79)</f>
        <v>0</v>
      </c>
      <c r="AE79" s="729">
        <f>IF(U80&gt;=94,4,IF(U80&gt;=91,3.9,IF(U80&gt;=88,3.8,IF(U80&gt;=85,3.7,3.6))))</f>
        <v>3.8</v>
      </c>
      <c r="AF79" s="59">
        <v>0.3</v>
      </c>
      <c r="AG79" s="730">
        <v>17</v>
      </c>
      <c r="AH79" s="60">
        <f>V79+AD79+AG79+AE79+AF79</f>
        <v>29.1</v>
      </c>
      <c r="AI79" s="55">
        <f>IF(AH79&gt;=40,40,AH79)</f>
        <v>29.1</v>
      </c>
      <c r="AJ79" s="61"/>
      <c r="AK79" s="62"/>
      <c r="AL79" s="63"/>
      <c r="AM79" s="64">
        <f>100%+AL79</f>
        <v>1</v>
      </c>
      <c r="AN79" s="65">
        <f>ROUNDUP((($E$2*AM79-$AN$4)*AJ79+$AN$4),-3)</f>
        <v>0</v>
      </c>
      <c r="AO79" s="66"/>
    </row>
    <row r="80" spans="1:41" s="22" customFormat="1" ht="26.25" customHeight="1" x14ac:dyDescent="0.15">
      <c r="A80" s="177"/>
      <c r="B80" s="241"/>
      <c r="C80" s="843" t="s">
        <v>2556</v>
      </c>
      <c r="D80" s="844"/>
      <c r="E80" s="844"/>
      <c r="F80" s="844"/>
      <c r="G80" s="903"/>
      <c r="H80" s="47"/>
      <c r="I80" s="172"/>
      <c r="J80" s="217"/>
      <c r="K80" s="217"/>
      <c r="L80" s="217"/>
      <c r="M80" s="695"/>
      <c r="N80" s="233"/>
      <c r="O80" s="51"/>
      <c r="P80" s="234">
        <v>88</v>
      </c>
      <c r="Q80" s="54">
        <v>88</v>
      </c>
      <c r="R80" s="53"/>
      <c r="S80" s="54"/>
      <c r="T80" s="54"/>
      <c r="U80" s="496">
        <f>(I79*P80)+(J79*Q80)+(K79*R80)+(L79*S80)+(M79*T80)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1.75" customHeight="1" x14ac:dyDescent="0.15">
      <c r="A81" s="43"/>
      <c r="B81" s="256"/>
      <c r="C81" s="73"/>
      <c r="D81" s="664"/>
      <c r="E81" s="664"/>
      <c r="F81" s="664"/>
      <c r="G81" s="632"/>
      <c r="H81" s="47"/>
      <c r="I81" s="48">
        <v>0.65</v>
      </c>
      <c r="J81" s="49">
        <v>0.35</v>
      </c>
      <c r="K81" s="49"/>
      <c r="L81" s="49"/>
      <c r="M81" s="696"/>
      <c r="N81" s="233">
        <f>SUM(I81:M81)</f>
        <v>1</v>
      </c>
      <c r="O81" s="51"/>
      <c r="P81" s="52">
        <v>8</v>
      </c>
      <c r="Q81" s="53">
        <v>8</v>
      </c>
      <c r="R81" s="53"/>
      <c r="S81" s="53"/>
      <c r="T81" s="53"/>
      <c r="U81" s="54">
        <f>ROUND(((P81*I81)+(Q81*J81)+(R81*K81)+(S81*L81)+(T81*M81)),3)</f>
        <v>8</v>
      </c>
      <c r="V81" s="55">
        <f>IF(U81&gt;=8,8,U81)</f>
        <v>8</v>
      </c>
      <c r="W81" s="57"/>
      <c r="X81" s="57"/>
      <c r="Y81" s="57"/>
      <c r="Z81" s="57"/>
      <c r="AA81" s="57"/>
      <c r="AB81" s="476">
        <f>(((((W81*I81)+(X81*J81)+(Y81*K81)+(Z81*L81)+(AA81*M81))/$L$2)))</f>
        <v>0</v>
      </c>
      <c r="AC81" s="536">
        <f>ROUND(11*AB81,3)</f>
        <v>0</v>
      </c>
      <c r="AD81" s="488">
        <f t="shared" ref="AD81" si="54">IF(AC81&gt;=11,11,AC81)</f>
        <v>0</v>
      </c>
      <c r="AE81" s="729">
        <f>IF(U82&gt;=94,4,IF(U82&gt;=91,3.9,IF(U82&gt;=88,3.8,IF(U82&gt;=85,3.7,3.6))))</f>
        <v>3.8</v>
      </c>
      <c r="AF81" s="59">
        <v>0.2</v>
      </c>
      <c r="AG81" s="730">
        <v>17</v>
      </c>
      <c r="AH81" s="60">
        <f>V81+AD81+AG81+AE81+AF81</f>
        <v>29</v>
      </c>
      <c r="AI81" s="55">
        <f>IF(AH81&gt;=40,40,AH81)</f>
        <v>29</v>
      </c>
      <c r="AJ81" s="61"/>
      <c r="AK81" s="62"/>
      <c r="AL81" s="63"/>
      <c r="AM81" s="64">
        <f>100%+AL81</f>
        <v>1</v>
      </c>
      <c r="AN81" s="65">
        <f>ROUNDUP((($E$2*AM81-$AN$4)*AJ81+$AN$4),-3)</f>
        <v>0</v>
      </c>
      <c r="AO81" s="66"/>
    </row>
    <row r="82" spans="1:41" s="22" customFormat="1" ht="26.25" customHeight="1" x14ac:dyDescent="0.15">
      <c r="A82" s="177"/>
      <c r="B82" s="241"/>
      <c r="C82" s="843" t="s">
        <v>2556</v>
      </c>
      <c r="D82" s="844"/>
      <c r="E82" s="844"/>
      <c r="F82" s="844"/>
      <c r="G82" s="903"/>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51.75" customHeight="1" x14ac:dyDescent="0.15">
      <c r="A83" s="43"/>
      <c r="B83" s="256"/>
      <c r="C83" s="80"/>
      <c r="D83" s="664"/>
      <c r="E83" s="80"/>
      <c r="F83" s="664"/>
      <c r="G83" s="596"/>
      <c r="H83" s="47"/>
      <c r="I83" s="48">
        <v>0.51</v>
      </c>
      <c r="J83" s="49">
        <v>0.49</v>
      </c>
      <c r="K83" s="49"/>
      <c r="L83" s="49"/>
      <c r="M83" s="696"/>
      <c r="N83" s="233">
        <f>SUM(I83:M83)</f>
        <v>1</v>
      </c>
      <c r="O83" s="51"/>
      <c r="P83" s="52">
        <v>8</v>
      </c>
      <c r="Q83" s="53">
        <v>8</v>
      </c>
      <c r="R83" s="53"/>
      <c r="S83" s="53"/>
      <c r="T83" s="53"/>
      <c r="U83" s="54">
        <f>ROUND(((P83*I83)+(Q83*J83)+(R83*K83)+(S83*L83)+(T83*M83)),3)</f>
        <v>8</v>
      </c>
      <c r="V83" s="55">
        <f>IF(U83&gt;=8,8,U83)</f>
        <v>8</v>
      </c>
      <c r="W83" s="57"/>
      <c r="X83" s="57"/>
      <c r="Y83" s="57"/>
      <c r="Z83" s="57"/>
      <c r="AA83" s="57"/>
      <c r="AB83" s="476">
        <f>(((((W83*I83)+(X83*J83)+(Y83*K83)+(Z83*L83)+(AA83*M83))/$L$2)))</f>
        <v>0</v>
      </c>
      <c r="AC83" s="536">
        <f t="shared" ref="AC83:AC89" si="55">ROUND(11*AB83,3)</f>
        <v>0</v>
      </c>
      <c r="AD83" s="488">
        <f>IF(AC83&gt;=11,11,AC83)</f>
        <v>0</v>
      </c>
      <c r="AE83" s="729">
        <f>IF(U84&gt;=94,4,IF(U84&gt;=91,3.9,IF(U84&gt;=88,3.8,IF(U84&gt;=85,3.7,3.6))))</f>
        <v>3.8</v>
      </c>
      <c r="AF83" s="59">
        <v>0.3</v>
      </c>
      <c r="AG83" s="730">
        <v>17</v>
      </c>
      <c r="AH83" s="60">
        <f>V83+AD83+AG83+AE83+AF83</f>
        <v>29.1</v>
      </c>
      <c r="AI83" s="55">
        <f>IF(AH83&gt;=40,40,AH83)</f>
        <v>29.1</v>
      </c>
      <c r="AJ83" s="61"/>
      <c r="AK83" s="62"/>
      <c r="AL83" s="63"/>
      <c r="AM83" s="64">
        <f>100%+AL83</f>
        <v>1</v>
      </c>
      <c r="AN83" s="65">
        <f>ROUNDUP((($E$2*AM83-$AN$4)*AJ83+$AN$4),-3)</f>
        <v>0</v>
      </c>
      <c r="AO83" s="66"/>
    </row>
    <row r="84" spans="1:41" s="22" customFormat="1" ht="26.25" customHeight="1" x14ac:dyDescent="0.15">
      <c r="A84" s="177"/>
      <c r="B84" s="256"/>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45"/>
      <c r="D85" s="80"/>
      <c r="E85" s="664"/>
      <c r="F85" s="664"/>
      <c r="G85" s="596"/>
      <c r="H85" s="175"/>
      <c r="I85" s="48">
        <v>0.51</v>
      </c>
      <c r="J85" s="49">
        <v>0.49</v>
      </c>
      <c r="K85" s="217"/>
      <c r="L85" s="49"/>
      <c r="M85" s="696"/>
      <c r="N85" s="233">
        <f>SUM(I85:M85)</f>
        <v>1</v>
      </c>
      <c r="O85" s="51"/>
      <c r="P85" s="52">
        <v>8</v>
      </c>
      <c r="Q85" s="53">
        <v>8</v>
      </c>
      <c r="R85" s="53"/>
      <c r="S85" s="53"/>
      <c r="T85" s="53"/>
      <c r="U85" s="54">
        <f>ROUND(((P85*I85)+(Q85*J85)+(R85*K85)+(S85*L85)+(T85*M85)),3)</f>
        <v>8</v>
      </c>
      <c r="V85" s="55">
        <f>IF(U85&gt;=8,8,U85)</f>
        <v>8</v>
      </c>
      <c r="W85" s="57"/>
      <c r="X85" s="57"/>
      <c r="Y85" s="57"/>
      <c r="Z85" s="72"/>
      <c r="AA85" s="57"/>
      <c r="AB85" s="476">
        <f>(((((W85*I85)+(X85*J85)+(Y85*K85)+(Z85*L85)+(AA85*M85))/$L$2)))</f>
        <v>0</v>
      </c>
      <c r="AC85" s="536">
        <f t="shared" si="55"/>
        <v>0</v>
      </c>
      <c r="AD85" s="488">
        <f>IF(AC85&gt;=11,11,AC85)</f>
        <v>0</v>
      </c>
      <c r="AE85" s="729">
        <f>IF(U86&gt;=94,4,IF(U86&gt;=91,3.9,IF(U86&gt;=88,3.8,IF(U86&gt;=85,3.7,3.6))))</f>
        <v>3.8</v>
      </c>
      <c r="AF85" s="59">
        <v>0.3</v>
      </c>
      <c r="AG85" s="730">
        <v>17</v>
      </c>
      <c r="AH85" s="60">
        <f>V85+AD85+AG85+AE85+AF85</f>
        <v>29.1</v>
      </c>
      <c r="AI85" s="55">
        <f>IF(AH85&gt;=40,40,AH85)</f>
        <v>29.1</v>
      </c>
      <c r="AJ85" s="61"/>
      <c r="AK85" s="62"/>
      <c r="AL85" s="63"/>
      <c r="AM85" s="64"/>
      <c r="AN85" s="65"/>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234">
        <v>88</v>
      </c>
      <c r="Q86" s="53">
        <v>88</v>
      </c>
      <c r="R86" s="53"/>
      <c r="S86" s="54"/>
      <c r="T86" s="54"/>
      <c r="U86" s="496">
        <f>(I85*P86)+(J85*Q86)+(K85*R86)+(L85*S86)+(M85*T86)</f>
        <v>88</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73"/>
      <c r="D87" s="80"/>
      <c r="E87" s="80"/>
      <c r="F87" s="80"/>
      <c r="G87" s="335"/>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c r="X87" s="57"/>
      <c r="Y87" s="57"/>
      <c r="Z87" s="57"/>
      <c r="AA87" s="57"/>
      <c r="AB87" s="476">
        <f>(((((W87*I87)+(X87*J87)+(Y87*K87)+(Z87*L87)+(AA87*M87))/$L$2)))</f>
        <v>0</v>
      </c>
      <c r="AC87" s="536">
        <f t="shared" ref="AC87" si="56">ROUND(11*AB87,3)</f>
        <v>0</v>
      </c>
      <c r="AD87" s="488">
        <f t="shared" ref="AD87" si="57">IF(AC87&gt;=11,11,AC87)</f>
        <v>0</v>
      </c>
      <c r="AE87" s="729">
        <f>IF(U88&gt;=94,4,IF(U88&gt;=91,3.9,IF(U88&gt;=88,3.8,IF(U88&gt;=85,3.7,3.6))))</f>
        <v>3.8</v>
      </c>
      <c r="AF87" s="59">
        <v>0.3</v>
      </c>
      <c r="AG87" s="730">
        <v>17</v>
      </c>
      <c r="AH87" s="60">
        <f>V87+AD87+AG87+AE87+AF87</f>
        <v>29.1</v>
      </c>
      <c r="AI87" s="55">
        <f>IF(AH87&gt;=40,40,AH87)</f>
        <v>29.1</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117"/>
      <c r="D89" s="73"/>
      <c r="E89" s="45"/>
      <c r="F89" s="80"/>
      <c r="G89" s="632"/>
      <c r="H89" s="175"/>
      <c r="I89" s="48">
        <v>0.6</v>
      </c>
      <c r="J89" s="49">
        <v>0.4</v>
      </c>
      <c r="K89" s="49"/>
      <c r="L89" s="49"/>
      <c r="M89" s="696"/>
      <c r="N89" s="233">
        <f>SUM(I89:M89)</f>
        <v>1</v>
      </c>
      <c r="O89" s="51"/>
      <c r="P89" s="52">
        <v>8</v>
      </c>
      <c r="Q89" s="53">
        <v>8</v>
      </c>
      <c r="R89" s="53"/>
      <c r="S89" s="53"/>
      <c r="T89" s="53"/>
      <c r="U89" s="54">
        <f>ROUND(((P89*I89)+(Q89*J89)+(R89*K89)+(S89*L89)+(T89*M89)),3)</f>
        <v>8</v>
      </c>
      <c r="V89" s="55">
        <f>IF(U89&gt;=8,8,U89)</f>
        <v>8</v>
      </c>
      <c r="W89" s="57"/>
      <c r="X89" s="57"/>
      <c r="Y89" s="72"/>
      <c r="Z89" s="57"/>
      <c r="AA89" s="57"/>
      <c r="AB89" s="476">
        <f>(((((W89*I89)+(X89*J89)+(Y89*K89)+(Z89*L89)+(AA89*M89))/$L$2)))</f>
        <v>0</v>
      </c>
      <c r="AC89" s="536">
        <f t="shared" si="55"/>
        <v>0</v>
      </c>
      <c r="AD89" s="488">
        <f>IF(AC89&gt;=11,11,AC89)</f>
        <v>0</v>
      </c>
      <c r="AE89" s="729">
        <f>IF(U90&gt;=94,4,IF(U90&gt;=91,3.9,IF(U90&gt;=88,3.8,IF(U90&gt;=85,3.7,3.6))))</f>
        <v>3.8</v>
      </c>
      <c r="AF89" s="59">
        <v>0.3</v>
      </c>
      <c r="AG89" s="730">
        <v>17</v>
      </c>
      <c r="AH89" s="60">
        <f>V89+AD89+AG89+AE89+AF89</f>
        <v>29.1</v>
      </c>
      <c r="AI89" s="55">
        <f>IF(AH89&gt;=40,40,AH89)</f>
        <v>29.1</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sheetData>
  <mergeCells count="71">
    <mergeCell ref="C86:G86"/>
    <mergeCell ref="C88:G88"/>
    <mergeCell ref="C90:G90"/>
    <mergeCell ref="C74:G74"/>
    <mergeCell ref="C76:G76"/>
    <mergeCell ref="C78:G78"/>
    <mergeCell ref="C80:G80"/>
    <mergeCell ref="C82:G82"/>
    <mergeCell ref="C84:G84"/>
    <mergeCell ref="C72:G72"/>
    <mergeCell ref="C52:G52"/>
    <mergeCell ref="C54:G54"/>
    <mergeCell ref="C56:G56"/>
    <mergeCell ref="C58:G58"/>
    <mergeCell ref="C60:G60"/>
    <mergeCell ref="C62:G62"/>
    <mergeCell ref="C64:G64"/>
    <mergeCell ref="C66:G66"/>
    <mergeCell ref="C68:G68"/>
    <mergeCell ref="C70:G70"/>
    <mergeCell ref="C42:G42"/>
    <mergeCell ref="C44:G44"/>
    <mergeCell ref="C46:G46"/>
    <mergeCell ref="C48:G48"/>
    <mergeCell ref="C50:G50"/>
    <mergeCell ref="C40:G40"/>
    <mergeCell ref="C18:G18"/>
    <mergeCell ref="C20:G20"/>
    <mergeCell ref="C22:G22"/>
    <mergeCell ref="C24:G24"/>
    <mergeCell ref="C26:G26"/>
    <mergeCell ref="C28:G28"/>
    <mergeCell ref="C30:G30"/>
    <mergeCell ref="C32:G32"/>
    <mergeCell ref="C34:G34"/>
    <mergeCell ref="C36:G36"/>
    <mergeCell ref="C38:G38"/>
    <mergeCell ref="C6:G6"/>
    <mergeCell ref="C12:G12"/>
    <mergeCell ref="C8:G8"/>
    <mergeCell ref="C16:G16"/>
    <mergeCell ref="C10:G10"/>
    <mergeCell ref="C14:G14"/>
    <mergeCell ref="U3:AH3"/>
    <mergeCell ref="AJ3:AJ4"/>
    <mergeCell ref="AK3:AK4"/>
    <mergeCell ref="AL3:AL4"/>
    <mergeCell ref="AM3:AM4"/>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AC1:AD1"/>
    <mergeCell ref="AE1:AG1"/>
    <mergeCell ref="X2:Y2"/>
    <mergeCell ref="E1:F1"/>
    <mergeCell ref="H1:J1"/>
    <mergeCell ref="L1:N1"/>
    <mergeCell ref="Z1:AA1"/>
  </mergeCells>
  <phoneticPr fontId="3" type="noConversion"/>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O104"/>
  <sheetViews>
    <sheetView showZeros="0" view="pageBreakPreview" zoomScale="80" zoomScaleNormal="80" zoomScaleSheetLayoutView="80" workbookViewId="0">
      <selection activeCell="H17" sqref="H17"/>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2428</v>
      </c>
      <c r="E1" s="809">
        <v>24872425000</v>
      </c>
      <c r="F1" s="810"/>
      <c r="G1" s="4" t="s">
        <v>1922</v>
      </c>
      <c r="H1" s="811">
        <v>26345593000</v>
      </c>
      <c r="I1" s="812"/>
      <c r="J1" s="813"/>
      <c r="K1" s="5" t="s">
        <v>2430</v>
      </c>
      <c r="L1" s="811">
        <v>0</v>
      </c>
      <c r="M1" s="812"/>
      <c r="N1" s="814"/>
      <c r="O1" s="6" t="s">
        <v>2730</v>
      </c>
      <c r="P1" s="6"/>
      <c r="Q1" s="6"/>
      <c r="R1" s="6"/>
      <c r="S1" s="6"/>
      <c r="T1" s="6"/>
      <c r="U1" s="6"/>
      <c r="V1" s="6"/>
      <c r="W1" s="6"/>
      <c r="X1" s="6"/>
      <c r="Y1" s="6"/>
      <c r="Z1" s="815" t="s">
        <v>2431</v>
      </c>
      <c r="AA1" s="815"/>
      <c r="AB1" s="7"/>
      <c r="AC1" s="815" t="s">
        <v>2432</v>
      </c>
      <c r="AD1" s="815"/>
      <c r="AE1" s="806" t="s">
        <v>1926</v>
      </c>
      <c r="AF1" s="807"/>
      <c r="AG1" s="808"/>
      <c r="AH1" s="6"/>
      <c r="AI1" s="6"/>
      <c r="AJ1" s="6"/>
      <c r="AK1" s="6"/>
      <c r="AL1" s="6"/>
      <c r="AM1" s="2"/>
      <c r="AN1" s="2"/>
      <c r="AO1" s="8"/>
    </row>
    <row r="2" spans="1:41" ht="29.25" customHeight="1" thickBot="1" x14ac:dyDescent="0.2">
      <c r="A2" s="834" t="s">
        <v>2434</v>
      </c>
      <c r="B2" s="834"/>
      <c r="C2" s="835"/>
      <c r="D2" s="9" t="s">
        <v>1927</v>
      </c>
      <c r="E2" s="836">
        <v>25470535000</v>
      </c>
      <c r="F2" s="837"/>
      <c r="G2" s="10" t="s">
        <v>2436</v>
      </c>
      <c r="H2" s="836">
        <f>E2</f>
        <v>25470535000</v>
      </c>
      <c r="I2" s="838"/>
      <c r="J2" s="837"/>
      <c r="K2" s="11" t="s">
        <v>2437</v>
      </c>
      <c r="L2" s="839">
        <f>H2*3</f>
        <v>76411605000</v>
      </c>
      <c r="M2" s="840"/>
      <c r="N2" s="12" t="s">
        <v>2438</v>
      </c>
      <c r="O2" s="13" t="s">
        <v>2439</v>
      </c>
      <c r="P2" s="841">
        <v>46120.5625</v>
      </c>
      <c r="Q2" s="841"/>
      <c r="R2" s="841"/>
      <c r="S2" s="841"/>
      <c r="T2" s="841"/>
      <c r="U2" s="670" t="s">
        <v>2440</v>
      </c>
      <c r="V2" s="14"/>
      <c r="W2" s="15"/>
      <c r="X2" s="846" t="s">
        <v>11</v>
      </c>
      <c r="Y2" s="846"/>
      <c r="Z2" s="816">
        <v>21954976000</v>
      </c>
      <c r="AA2" s="817"/>
      <c r="AB2" s="668"/>
      <c r="AC2" s="818">
        <f>H1</f>
        <v>26345593000</v>
      </c>
      <c r="AD2" s="819"/>
      <c r="AE2" s="874">
        <f>TRUNC(Z2/AC2,4)</f>
        <v>0.83330000000000004</v>
      </c>
      <c r="AF2" s="875"/>
      <c r="AG2" s="876"/>
      <c r="AI2" s="16"/>
      <c r="AJ2" s="17"/>
      <c r="AK2" s="17"/>
      <c r="AL2" s="17" t="s">
        <v>2625</v>
      </c>
      <c r="AM2" s="18"/>
      <c r="AN2" s="19" t="s">
        <v>2441</v>
      </c>
    </row>
    <row r="3" spans="1:41" s="22" customFormat="1" ht="24.95" customHeight="1" thickBot="1" x14ac:dyDescent="0.2">
      <c r="A3" s="823" t="s">
        <v>2442</v>
      </c>
      <c r="B3" s="825" t="s">
        <v>2443</v>
      </c>
      <c r="C3" s="827" t="s">
        <v>2444</v>
      </c>
      <c r="D3" s="827"/>
      <c r="E3" s="827"/>
      <c r="F3" s="827"/>
      <c r="G3" s="827"/>
      <c r="H3" s="827"/>
      <c r="I3" s="828" t="s">
        <v>2445</v>
      </c>
      <c r="J3" s="829"/>
      <c r="K3" s="827"/>
      <c r="L3" s="829"/>
      <c r="M3" s="830"/>
      <c r="N3" s="827" t="s">
        <v>2446</v>
      </c>
      <c r="O3" s="832"/>
      <c r="P3" s="827" t="s">
        <v>2447</v>
      </c>
      <c r="Q3" s="827"/>
      <c r="R3" s="827"/>
      <c r="S3" s="827"/>
      <c r="T3" s="897"/>
      <c r="U3" s="898" t="s">
        <v>2448</v>
      </c>
      <c r="V3" s="829"/>
      <c r="W3" s="829"/>
      <c r="X3" s="829"/>
      <c r="Y3" s="829"/>
      <c r="Z3" s="829"/>
      <c r="AA3" s="829"/>
      <c r="AB3" s="829"/>
      <c r="AC3" s="829"/>
      <c r="AD3" s="829"/>
      <c r="AE3" s="829"/>
      <c r="AF3" s="829"/>
      <c r="AG3" s="829"/>
      <c r="AH3" s="899"/>
      <c r="AI3" s="28"/>
      <c r="AJ3" s="900" t="s">
        <v>2449</v>
      </c>
      <c r="AK3" s="832" t="s">
        <v>2450</v>
      </c>
      <c r="AL3" s="856" t="s">
        <v>2451</v>
      </c>
      <c r="AM3" s="858" t="s">
        <v>2452</v>
      </c>
      <c r="AN3" s="21" t="s">
        <v>2453</v>
      </c>
      <c r="AO3" s="847" t="s">
        <v>2338</v>
      </c>
    </row>
    <row r="4" spans="1:41" s="22" customFormat="1" ht="41.25" customHeight="1" thickBot="1" x14ac:dyDescent="0.2">
      <c r="A4" s="824"/>
      <c r="B4" s="826"/>
      <c r="C4" s="23" t="s">
        <v>2455</v>
      </c>
      <c r="D4" s="24" t="s">
        <v>2456</v>
      </c>
      <c r="E4" s="25" t="s">
        <v>1760</v>
      </c>
      <c r="F4" s="25" t="s">
        <v>2458</v>
      </c>
      <c r="G4" s="25" t="s">
        <v>2459</v>
      </c>
      <c r="H4" s="26" t="s">
        <v>2343</v>
      </c>
      <c r="I4" s="27" t="s">
        <v>2455</v>
      </c>
      <c r="J4" s="24" t="s">
        <v>2461</v>
      </c>
      <c r="K4" s="24" t="s">
        <v>1760</v>
      </c>
      <c r="L4" s="27" t="s">
        <v>31</v>
      </c>
      <c r="M4" s="28" t="s">
        <v>32</v>
      </c>
      <c r="N4" s="831"/>
      <c r="O4" s="833"/>
      <c r="P4" s="23" t="s">
        <v>2462</v>
      </c>
      <c r="Q4" s="24" t="s">
        <v>2461</v>
      </c>
      <c r="R4" s="24" t="s">
        <v>1760</v>
      </c>
      <c r="S4" s="27" t="s">
        <v>31</v>
      </c>
      <c r="T4" s="25" t="s">
        <v>32</v>
      </c>
      <c r="U4" s="716" t="s">
        <v>2463</v>
      </c>
      <c r="V4" s="717" t="s">
        <v>2464</v>
      </c>
      <c r="W4" s="34" t="s">
        <v>2455</v>
      </c>
      <c r="X4" s="35" t="s">
        <v>2461</v>
      </c>
      <c r="Y4" s="35" t="s">
        <v>1760</v>
      </c>
      <c r="Z4" s="36" t="s">
        <v>31</v>
      </c>
      <c r="AA4" s="35" t="s">
        <v>32</v>
      </c>
      <c r="AB4" s="39" t="s">
        <v>2465</v>
      </c>
      <c r="AC4" s="718" t="s">
        <v>2466</v>
      </c>
      <c r="AD4" s="717" t="s">
        <v>2467</v>
      </c>
      <c r="AE4" s="719" t="s">
        <v>2468</v>
      </c>
      <c r="AF4" s="720" t="s">
        <v>2469</v>
      </c>
      <c r="AG4" s="721" t="s">
        <v>2470</v>
      </c>
      <c r="AH4" s="722" t="s">
        <v>2471</v>
      </c>
      <c r="AI4" s="723" t="s">
        <v>2472</v>
      </c>
      <c r="AJ4" s="901"/>
      <c r="AK4" s="833"/>
      <c r="AL4" s="857"/>
      <c r="AM4" s="859"/>
      <c r="AN4" s="42"/>
      <c r="AO4" s="848"/>
    </row>
    <row r="5" spans="1:41" s="22" customFormat="1" ht="48.75" customHeight="1" x14ac:dyDescent="0.15">
      <c r="A5" s="756"/>
      <c r="B5" s="757"/>
      <c r="C5" s="665" t="s">
        <v>2222</v>
      </c>
      <c r="D5" s="45" t="s">
        <v>2493</v>
      </c>
      <c r="E5" s="104"/>
      <c r="F5" s="104"/>
      <c r="G5" s="596"/>
      <c r="H5" s="47" t="s">
        <v>2557</v>
      </c>
      <c r="I5" s="48">
        <v>0.59</v>
      </c>
      <c r="J5" s="49">
        <v>0.41</v>
      </c>
      <c r="K5" s="49"/>
      <c r="L5" s="49"/>
      <c r="M5" s="696"/>
      <c r="N5" s="233">
        <f>SUM(I5:M5)</f>
        <v>1</v>
      </c>
      <c r="O5" s="51"/>
      <c r="P5" s="52">
        <v>8</v>
      </c>
      <c r="Q5" s="53">
        <v>8</v>
      </c>
      <c r="R5" s="53"/>
      <c r="S5" s="53"/>
      <c r="T5" s="53"/>
      <c r="U5" s="54">
        <f>ROUND(((P5*I5)+(Q5*J5)+(R5*K5)+(S5*L5)+(T5*M5)),3)</f>
        <v>8</v>
      </c>
      <c r="V5" s="55">
        <f>IF(U5&gt;=8,8,U5)</f>
        <v>8</v>
      </c>
      <c r="W5" s="57">
        <v>59183685000</v>
      </c>
      <c r="X5" s="57">
        <v>101360213000</v>
      </c>
      <c r="Y5" s="57"/>
      <c r="Z5" s="57"/>
      <c r="AA5" s="57"/>
      <c r="AB5" s="476">
        <f>(((((W5*I5)+(X5*J5)+(Y5*K5)+(Z5*L5)+(AA5*M5))/$L$2)))</f>
        <v>1.0008435430717624</v>
      </c>
      <c r="AC5" s="536">
        <f>ROUND(11*AB5,3)</f>
        <v>11.009</v>
      </c>
      <c r="AD5" s="488">
        <f>IF(AC5&gt;=11,11,AC5)</f>
        <v>11</v>
      </c>
      <c r="AE5" s="729">
        <f>IF(U6&gt;=94,4,IF(U6&gt;=91,3.9,IF(U6&gt;=88,3.8,IF(U6&gt;=85,3.7,3.6))))</f>
        <v>3.9</v>
      </c>
      <c r="AF5" s="59">
        <v>0.3</v>
      </c>
      <c r="AG5" s="730">
        <v>17</v>
      </c>
      <c r="AH5" s="60">
        <f>V5+AD5+AG5+AE5+AF5</f>
        <v>40.199999999999996</v>
      </c>
      <c r="AI5" s="55">
        <f>IF(AH5&gt;=40,40,AH5)</f>
        <v>40</v>
      </c>
      <c r="AJ5" s="61"/>
      <c r="AK5" s="62"/>
      <c r="AL5" s="63"/>
      <c r="AM5" s="64"/>
      <c r="AN5" s="65"/>
      <c r="AO5" s="66"/>
    </row>
    <row r="6" spans="1:41" s="22" customFormat="1" ht="26.25" customHeight="1" x14ac:dyDescent="0.15">
      <c r="A6" s="177"/>
      <c r="B6" s="241"/>
      <c r="C6" s="894" t="s">
        <v>2556</v>
      </c>
      <c r="D6" s="895"/>
      <c r="E6" s="895"/>
      <c r="F6" s="895"/>
      <c r="G6" s="896"/>
      <c r="H6" s="210"/>
      <c r="I6" s="297"/>
      <c r="J6" s="294"/>
      <c r="K6" s="294"/>
      <c r="L6" s="294"/>
      <c r="M6" s="752"/>
      <c r="N6" s="755"/>
      <c r="O6" s="51"/>
      <c r="P6" s="674">
        <v>93.38</v>
      </c>
      <c r="Q6" s="53">
        <v>88</v>
      </c>
      <c r="R6" s="53"/>
      <c r="S6" s="53"/>
      <c r="T6" s="54"/>
      <c r="U6" s="496">
        <f>(I5*P6)+(J5*Q6)+(K5*R6)+(L5*S6)+(M5*T6)</f>
        <v>91.174199999999985</v>
      </c>
      <c r="V6" s="55"/>
      <c r="W6" s="57"/>
      <c r="X6" s="57"/>
      <c r="Y6" s="57"/>
      <c r="Z6" s="57"/>
      <c r="AA6" s="57"/>
      <c r="AB6" s="476"/>
      <c r="AC6" s="536"/>
      <c r="AD6" s="478"/>
      <c r="AE6" s="729"/>
      <c r="AF6" s="59"/>
      <c r="AG6" s="263"/>
      <c r="AH6" s="60"/>
      <c r="AI6" s="55"/>
      <c r="AJ6" s="61"/>
      <c r="AK6" s="62"/>
      <c r="AL6" s="63"/>
      <c r="AM6" s="64"/>
      <c r="AN6" s="65"/>
      <c r="AO6" s="66"/>
    </row>
    <row r="7" spans="1:41" s="22" customFormat="1" ht="51" customHeight="1" x14ac:dyDescent="0.15">
      <c r="A7" s="43">
        <v>1</v>
      </c>
      <c r="B7" s="671" t="s">
        <v>2728</v>
      </c>
      <c r="C7" s="665" t="s">
        <v>2727</v>
      </c>
      <c r="D7" s="45" t="s">
        <v>201</v>
      </c>
      <c r="E7" s="104"/>
      <c r="F7" s="104"/>
      <c r="G7" s="596"/>
      <c r="H7" s="175" t="s">
        <v>1495</v>
      </c>
      <c r="I7" s="48">
        <v>0.5</v>
      </c>
      <c r="J7" s="49">
        <v>0.5</v>
      </c>
      <c r="K7" s="49"/>
      <c r="L7" s="49"/>
      <c r="M7" s="696"/>
      <c r="N7" s="233">
        <f>SUM(I7:M7)</f>
        <v>1</v>
      </c>
      <c r="O7" s="51"/>
      <c r="P7" s="52">
        <v>8</v>
      </c>
      <c r="Q7" s="53">
        <v>8</v>
      </c>
      <c r="R7" s="53"/>
      <c r="S7" s="53"/>
      <c r="T7" s="53"/>
      <c r="U7" s="54">
        <f>ROUND(((P7*I7)+(Q7*J7)+(R7*K7)+(S7*L7)+(T7*M7)),3)</f>
        <v>8</v>
      </c>
      <c r="V7" s="55">
        <f>IF(U7&gt;=8,8,U7)</f>
        <v>8</v>
      </c>
      <c r="W7" s="57">
        <v>50298701000</v>
      </c>
      <c r="X7" s="57">
        <v>101360213000</v>
      </c>
      <c r="Y7" s="57"/>
      <c r="Z7" s="57"/>
      <c r="AA7" s="57"/>
      <c r="AB7" s="476">
        <f>(((((W7*I7)+(X7*J7)+(Y7*K7)+(Z7*L7)+(AA7*M7))/$L$2)))</f>
        <v>0.99238141902659938</v>
      </c>
      <c r="AC7" s="536">
        <f>ROUND(11*AB7,3)</f>
        <v>10.916</v>
      </c>
      <c r="AD7" s="488">
        <f>IF(AC7&gt;=11,11,AC7)</f>
        <v>10.916</v>
      </c>
      <c r="AE7" s="729">
        <f>IF(U8&gt;=94,4,IF(U8&gt;=91,3.9,IF(U8&gt;=88,3.8,IF(U8&gt;=85,3.7,3.6))))</f>
        <v>3.8</v>
      </c>
      <c r="AF7" s="59">
        <v>0.3</v>
      </c>
      <c r="AG7" s="730">
        <v>17</v>
      </c>
      <c r="AH7" s="60">
        <f>V7+AD7+AG7+AE7+AF7</f>
        <v>40.015999999999991</v>
      </c>
      <c r="AI7" s="55">
        <f>IF(AH7&gt;=40,40,AH7)</f>
        <v>40</v>
      </c>
      <c r="AJ7" s="61"/>
      <c r="AK7" s="62"/>
      <c r="AL7" s="63"/>
      <c r="AM7" s="64"/>
      <c r="AN7" s="65"/>
      <c r="AO7" s="66"/>
    </row>
    <row r="8" spans="1:41" s="22" customFormat="1" ht="26.25" customHeight="1" x14ac:dyDescent="0.15">
      <c r="A8" s="177"/>
      <c r="B8" s="241"/>
      <c r="C8" s="894" t="s">
        <v>2556</v>
      </c>
      <c r="D8" s="895"/>
      <c r="E8" s="895"/>
      <c r="F8" s="895"/>
      <c r="G8" s="896"/>
      <c r="H8" s="210"/>
      <c r="I8" s="297"/>
      <c r="J8" s="294"/>
      <c r="K8" s="294"/>
      <c r="L8" s="294"/>
      <c r="M8" s="752"/>
      <c r="N8" s="233"/>
      <c r="O8" s="51"/>
      <c r="P8" s="676">
        <v>90.62</v>
      </c>
      <c r="Q8" s="53">
        <v>88</v>
      </c>
      <c r="R8" s="53"/>
      <c r="S8" s="53"/>
      <c r="T8" s="54"/>
      <c r="U8" s="496">
        <f>(I7*P8)+(J7*Q8)+(K7*R8)+(L7*S8)+(M7*T8)</f>
        <v>89.31</v>
      </c>
      <c r="V8" s="55"/>
      <c r="W8" s="57"/>
      <c r="X8" s="57"/>
      <c r="Y8" s="57"/>
      <c r="Z8" s="57"/>
      <c r="AA8" s="57"/>
      <c r="AB8" s="476"/>
      <c r="AC8" s="536"/>
      <c r="AD8" s="478"/>
      <c r="AE8" s="729"/>
      <c r="AF8" s="59"/>
      <c r="AG8" s="263"/>
      <c r="AH8" s="60"/>
      <c r="AI8" s="55"/>
      <c r="AJ8" s="61"/>
      <c r="AK8" s="62"/>
      <c r="AL8" s="63"/>
      <c r="AM8" s="64"/>
      <c r="AN8" s="65"/>
      <c r="AO8" s="66"/>
    </row>
    <row r="9" spans="1:41" s="22" customFormat="1" ht="52.5" customHeight="1" x14ac:dyDescent="0.15">
      <c r="A9" s="756"/>
      <c r="B9" s="757"/>
      <c r="C9" s="45" t="s">
        <v>1627</v>
      </c>
      <c r="D9" s="71" t="s">
        <v>2645</v>
      </c>
      <c r="E9" s="71" t="s">
        <v>2640</v>
      </c>
      <c r="F9" s="45" t="s">
        <v>2634</v>
      </c>
      <c r="G9" s="334"/>
      <c r="H9" s="47" t="s">
        <v>2557</v>
      </c>
      <c r="I9" s="48">
        <v>0.5</v>
      </c>
      <c r="J9" s="49">
        <v>0.28000000000000003</v>
      </c>
      <c r="K9" s="49">
        <v>0.12</v>
      </c>
      <c r="L9" s="49">
        <v>0.1</v>
      </c>
      <c r="M9" s="331"/>
      <c r="N9" s="233">
        <f>SUM(I9:M9)</f>
        <v>1</v>
      </c>
      <c r="O9" s="51"/>
      <c r="P9" s="52">
        <v>8</v>
      </c>
      <c r="Q9" s="53">
        <v>8</v>
      </c>
      <c r="R9" s="53">
        <v>8</v>
      </c>
      <c r="S9" s="53">
        <v>8</v>
      </c>
      <c r="T9" s="53"/>
      <c r="U9" s="54">
        <f>ROUND(((P9*I9)+(Q9*J9)+(R9*K9)+(S9*L9)+(T9*M9)),3)</f>
        <v>8</v>
      </c>
      <c r="V9" s="55">
        <f>IF(U9&gt;=8,8,U9)</f>
        <v>8</v>
      </c>
      <c r="W9" s="57">
        <v>122548884000</v>
      </c>
      <c r="X9" s="57">
        <v>36722664000</v>
      </c>
      <c r="Y9" s="57">
        <v>7702371000</v>
      </c>
      <c r="Z9" s="57">
        <v>39588420000</v>
      </c>
      <c r="AA9" s="57"/>
      <c r="AB9" s="476">
        <f>(((((W9*I9)+(X9*J9)+(Y9*K9)+(Z9*L9)+(AA9*M9))/$L$2)))</f>
        <v>1.0003704861323093</v>
      </c>
      <c r="AC9" s="536">
        <f>ROUND(11*AB9,3)</f>
        <v>11.004</v>
      </c>
      <c r="AD9" s="488">
        <f>IF(AC9&gt;=11,11,AC9)</f>
        <v>11</v>
      </c>
      <c r="AE9" s="729">
        <f>IF(U10&gt;=94,4,IF(U10&gt;=91,3.9,IF(U10&gt;=88,3.8,IF(U10&gt;=85,3.7,3.6))))</f>
        <v>3.9</v>
      </c>
      <c r="AF9" s="59">
        <v>0.3</v>
      </c>
      <c r="AG9" s="730">
        <v>17</v>
      </c>
      <c r="AH9" s="60">
        <f>V9+AD9+AG9+AE9+AF9</f>
        <v>40.199999999999996</v>
      </c>
      <c r="AI9" s="55">
        <f>IF(AH9&gt;=40,40,AH9)</f>
        <v>40</v>
      </c>
      <c r="AJ9" s="61"/>
      <c r="AK9" s="62"/>
      <c r="AL9" s="63"/>
      <c r="AM9" s="64">
        <f>100%+AL9</f>
        <v>1</v>
      </c>
      <c r="AN9" s="65">
        <f>ROUNDUP((($E$2*AM9-$AN$4)*AJ9+$AN$4),-3)</f>
        <v>0</v>
      </c>
      <c r="AO9" s="66"/>
    </row>
    <row r="10" spans="1:41" s="22" customFormat="1" ht="26.25" customHeight="1" x14ac:dyDescent="0.15">
      <c r="A10" s="177"/>
      <c r="B10" s="241"/>
      <c r="C10" s="894" t="s">
        <v>2556</v>
      </c>
      <c r="D10" s="895"/>
      <c r="E10" s="895"/>
      <c r="F10" s="895"/>
      <c r="G10" s="896"/>
      <c r="H10" s="47"/>
      <c r="I10" s="172"/>
      <c r="J10" s="217"/>
      <c r="K10" s="217"/>
      <c r="L10" s="217"/>
      <c r="M10" s="695"/>
      <c r="N10" s="233"/>
      <c r="O10" s="51"/>
      <c r="P10" s="674">
        <v>94.48</v>
      </c>
      <c r="Q10" s="54">
        <v>88</v>
      </c>
      <c r="R10" s="54">
        <v>88</v>
      </c>
      <c r="S10" s="54">
        <v>88</v>
      </c>
      <c r="T10" s="54"/>
      <c r="U10" s="496">
        <f>(I9*P10)+(J9*Q10)+(K9*R10)+(L9*S10)+(M9*T10)</f>
        <v>91.24</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52.5" customHeight="1" x14ac:dyDescent="0.15">
      <c r="A11" s="43">
        <v>2</v>
      </c>
      <c r="B11" s="671" t="s">
        <v>2729</v>
      </c>
      <c r="C11" s="45" t="s">
        <v>1475</v>
      </c>
      <c r="D11" s="665" t="s">
        <v>1493</v>
      </c>
      <c r="E11" s="45"/>
      <c r="F11" s="45"/>
      <c r="G11" s="334"/>
      <c r="H11" s="47" t="s">
        <v>2726</v>
      </c>
      <c r="I11" s="48">
        <v>0.56999999999999995</v>
      </c>
      <c r="J11" s="49">
        <v>0.43</v>
      </c>
      <c r="K11" s="49"/>
      <c r="L11" s="49"/>
      <c r="M11" s="331"/>
      <c r="N11" s="233">
        <f>SUM(I11:M11)</f>
        <v>1</v>
      </c>
      <c r="O11" s="51"/>
      <c r="P11" s="52">
        <v>8</v>
      </c>
      <c r="Q11" s="53">
        <v>8</v>
      </c>
      <c r="R11" s="53"/>
      <c r="S11" s="53"/>
      <c r="T11" s="53"/>
      <c r="U11" s="54">
        <f>ROUND(((P11*I11)+(Q11*J11)+(R11*K11)+(S11*L11)+(T11*M11)),3)</f>
        <v>8</v>
      </c>
      <c r="V11" s="55">
        <f>IF(U11&gt;=8,8,U11)</f>
        <v>8</v>
      </c>
      <c r="W11" s="57">
        <v>122548884000</v>
      </c>
      <c r="X11" s="57">
        <v>59183685000</v>
      </c>
      <c r="Y11" s="57"/>
      <c r="Z11" s="57"/>
      <c r="AA11" s="57"/>
      <c r="AB11" s="476">
        <f>(((((W11*I11)+(X11*J11)+(Y11*K11)+(Z11*L11)+(AA11*M11))/$L$2)))</f>
        <v>1.2472169434210942</v>
      </c>
      <c r="AC11" s="536">
        <f>ROUND(11*AB11,3)</f>
        <v>13.718999999999999</v>
      </c>
      <c r="AD11" s="488">
        <f>IF(AC11&gt;=11,11,AC11)</f>
        <v>11</v>
      </c>
      <c r="AE11" s="729">
        <f>IF(U12&gt;=94,4,IF(U12&gt;=91,3.9,IF(U12&gt;=88,3.8,IF(U12&gt;=85,3.7,3.6))))</f>
        <v>4</v>
      </c>
      <c r="AF11" s="59">
        <v>0.3</v>
      </c>
      <c r="AG11" s="730">
        <v>17</v>
      </c>
      <c r="AH11" s="60">
        <f>V11+AD11+AG11+AE11+AF11</f>
        <v>40.299999999999997</v>
      </c>
      <c r="AI11" s="55">
        <f>IF(AH11&gt;=40,40,AH11)</f>
        <v>40</v>
      </c>
      <c r="AJ11" s="61"/>
      <c r="AK11" s="62"/>
      <c r="AL11" s="63"/>
      <c r="AM11" s="64">
        <f>100%+AL11</f>
        <v>1</v>
      </c>
      <c r="AN11" s="65">
        <f>ROUNDUP((($E$2*AM11-$AN$4)*AJ11+$AN$4),-3)</f>
        <v>0</v>
      </c>
      <c r="AO11" s="66"/>
    </row>
    <row r="12" spans="1:41" s="22" customFormat="1" ht="26.25" customHeight="1" x14ac:dyDescent="0.15">
      <c r="A12" s="177"/>
      <c r="B12" s="241"/>
      <c r="C12" s="894" t="s">
        <v>2556</v>
      </c>
      <c r="D12" s="895"/>
      <c r="E12" s="895"/>
      <c r="F12" s="895"/>
      <c r="G12" s="896"/>
      <c r="H12" s="47"/>
      <c r="I12" s="172"/>
      <c r="J12" s="217"/>
      <c r="K12" s="217"/>
      <c r="L12" s="217"/>
      <c r="M12" s="695"/>
      <c r="N12" s="233"/>
      <c r="O12" s="51"/>
      <c r="P12" s="674">
        <v>94.48</v>
      </c>
      <c r="Q12" s="674">
        <v>93.38</v>
      </c>
      <c r="R12" s="54"/>
      <c r="S12" s="54"/>
      <c r="T12" s="54"/>
      <c r="U12" s="496">
        <f>(I11*P12)+(J11*Q12)+(K11*R12)+(L11*S12)+(M11*T12)</f>
        <v>94.007000000000005</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48.75" customHeight="1" x14ac:dyDescent="0.15">
      <c r="A13" s="43">
        <v>3</v>
      </c>
      <c r="B13" s="256" t="s">
        <v>2709</v>
      </c>
      <c r="C13" s="579" t="s">
        <v>2511</v>
      </c>
      <c r="D13" s="117" t="s">
        <v>2478</v>
      </c>
      <c r="E13" s="80"/>
      <c r="F13" s="80"/>
      <c r="G13" s="596"/>
      <c r="H13" s="47" t="s">
        <v>2557</v>
      </c>
      <c r="I13" s="48">
        <v>0.51</v>
      </c>
      <c r="J13" s="49">
        <v>0.49</v>
      </c>
      <c r="K13" s="49"/>
      <c r="L13" s="217"/>
      <c r="M13" s="696"/>
      <c r="N13" s="233">
        <f>SUM(I13:M13)</f>
        <v>1</v>
      </c>
      <c r="O13" s="51"/>
      <c r="P13" s="52">
        <v>8</v>
      </c>
      <c r="Q13" s="53">
        <v>8</v>
      </c>
      <c r="R13" s="53"/>
      <c r="S13" s="53"/>
      <c r="T13" s="53"/>
      <c r="U13" s="54">
        <f>ROUND(((P13*I13)+(Q13*J13)+(R13*K13)+(S13*L13)+(T13*M13)),3)</f>
        <v>8</v>
      </c>
      <c r="V13" s="55">
        <f>IF(U13&gt;=8,8,U13)</f>
        <v>8</v>
      </c>
      <c r="W13" s="57">
        <v>39361754000</v>
      </c>
      <c r="X13" s="57">
        <v>328448752000</v>
      </c>
      <c r="Y13" s="57"/>
      <c r="Z13" s="57"/>
      <c r="AA13" s="57"/>
      <c r="AB13" s="476">
        <f>(((((W13*I13)+(X13*J13)+(Y13*K13)+(Z13*L13)+(AA13*M13))/$L$2)))</f>
        <v>2.3689383702907429</v>
      </c>
      <c r="AC13" s="536">
        <f>ROUND(11*AB13,3)</f>
        <v>26.058</v>
      </c>
      <c r="AD13" s="488">
        <f>IF(AC13&gt;=11,11,AC13)</f>
        <v>11</v>
      </c>
      <c r="AE13" s="729">
        <f>IF(U14&gt;=94,4,IF(U14&gt;=91,3.9,IF(U14&gt;=88,3.8,IF(U14&gt;=85,3.7,3.6))))</f>
        <v>3.9</v>
      </c>
      <c r="AF13" s="59">
        <v>0.3</v>
      </c>
      <c r="AG13" s="730">
        <v>17</v>
      </c>
      <c r="AH13" s="60">
        <f>V13+AD13+AG13+AE13+AF13</f>
        <v>40.199999999999996</v>
      </c>
      <c r="AI13" s="55">
        <f>IF(AH13&gt;=40,40,AH13)</f>
        <v>40</v>
      </c>
      <c r="AJ13" s="61"/>
      <c r="AK13" s="62"/>
      <c r="AL13" s="63"/>
      <c r="AM13" s="64">
        <f>100%+AL13</f>
        <v>1</v>
      </c>
      <c r="AN13" s="65">
        <f>ROUNDUP((($E$2*AM13-$AN$4)*AJ13+$AN$4),-3)</f>
        <v>0</v>
      </c>
      <c r="AO13" s="66"/>
    </row>
    <row r="14" spans="1:41" s="22" customFormat="1" ht="26.25" customHeight="1" x14ac:dyDescent="0.15">
      <c r="A14" s="177"/>
      <c r="B14" s="241"/>
      <c r="C14" s="894" t="s">
        <v>2556</v>
      </c>
      <c r="D14" s="895"/>
      <c r="E14" s="895"/>
      <c r="F14" s="895"/>
      <c r="G14" s="896"/>
      <c r="H14" s="47"/>
      <c r="I14" s="172"/>
      <c r="J14" s="217"/>
      <c r="K14" s="217"/>
      <c r="L14" s="217"/>
      <c r="M14" s="695"/>
      <c r="N14" s="233"/>
      <c r="O14" s="51"/>
      <c r="P14" s="674">
        <v>90.73</v>
      </c>
      <c r="Q14" s="676">
        <v>92.23</v>
      </c>
      <c r="R14" s="54"/>
      <c r="S14" s="54"/>
      <c r="T14" s="54"/>
      <c r="U14" s="496">
        <f>(I13*P14)+(J13*Q14)+(K13*R14)+(L13*S14)+(M13*T14)</f>
        <v>91.465000000000003</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58.5" customHeight="1" x14ac:dyDescent="0.15">
      <c r="A15" s="43">
        <v>4</v>
      </c>
      <c r="B15" s="256" t="s">
        <v>2709</v>
      </c>
      <c r="C15" s="80" t="s">
        <v>2480</v>
      </c>
      <c r="D15" s="67" t="s">
        <v>2627</v>
      </c>
      <c r="E15" s="77" t="s">
        <v>2630</v>
      </c>
      <c r="F15" s="174"/>
      <c r="G15" s="596"/>
      <c r="H15" s="47" t="s">
        <v>2557</v>
      </c>
      <c r="I15" s="48">
        <v>0.5</v>
      </c>
      <c r="J15" s="49">
        <v>0.105</v>
      </c>
      <c r="K15" s="49">
        <v>0.39500000000000002</v>
      </c>
      <c r="L15" s="49"/>
      <c r="M15" s="696"/>
      <c r="N15" s="233">
        <f>SUM(I15:M15)</f>
        <v>1</v>
      </c>
      <c r="O15" s="51"/>
      <c r="P15" s="52">
        <v>8</v>
      </c>
      <c r="Q15" s="52">
        <v>8</v>
      </c>
      <c r="R15" s="53">
        <v>8</v>
      </c>
      <c r="S15" s="53"/>
      <c r="T15" s="53"/>
      <c r="U15" s="54">
        <f>ROUND(((P15*I15)+(Q15*J15)+(R15*K15)+(S15*L15)+(T15*M15)),3)</f>
        <v>8</v>
      </c>
      <c r="V15" s="55">
        <f>IF(U15&gt;=8,8,U15)</f>
        <v>8</v>
      </c>
      <c r="W15" s="57">
        <v>816103333000</v>
      </c>
      <c r="X15" s="57">
        <v>14643377000</v>
      </c>
      <c r="Y15" s="57">
        <v>18685183000</v>
      </c>
      <c r="Z15" s="57"/>
      <c r="AA15" s="57"/>
      <c r="AB15" s="476">
        <f>(((((W15*I15)+(X15*J15)+(Y15*K15)+(Z15*L15)+(AA15*M15))/$L$2)))</f>
        <v>5.4568918997317226</v>
      </c>
      <c r="AC15" s="536">
        <f>ROUND(11*AB15,3)</f>
        <v>60.026000000000003</v>
      </c>
      <c r="AD15" s="488">
        <f t="shared" ref="AD15" si="0">IF(AC15&gt;=11,11,AC15)</f>
        <v>11</v>
      </c>
      <c r="AE15" s="729">
        <f>IF(U16&gt;=94,4,IF(U16&gt;=91,3.9,IF(U16&gt;=88,3.8,IF(U16&gt;=85,3.7,3.6))))</f>
        <v>3.9</v>
      </c>
      <c r="AF15" s="59">
        <v>0.3</v>
      </c>
      <c r="AG15" s="730">
        <v>17</v>
      </c>
      <c r="AH15" s="60">
        <f>V15+AD15+AG15+AE15+AF15</f>
        <v>40.199999999999996</v>
      </c>
      <c r="AI15" s="55">
        <f>IF(AH15&gt;=40,40,AH15)</f>
        <v>40</v>
      </c>
      <c r="AJ15" s="61"/>
      <c r="AK15" s="62"/>
      <c r="AL15" s="63"/>
      <c r="AM15" s="64"/>
      <c r="AN15" s="65"/>
      <c r="AO15" s="66"/>
    </row>
    <row r="16" spans="1:41" s="22" customFormat="1" ht="26.25" customHeight="1" x14ac:dyDescent="0.15">
      <c r="A16" s="177"/>
      <c r="B16" s="241"/>
      <c r="C16" s="894" t="s">
        <v>2556</v>
      </c>
      <c r="D16" s="895"/>
      <c r="E16" s="895"/>
      <c r="F16" s="895"/>
      <c r="G16" s="896"/>
      <c r="H16" s="47"/>
      <c r="I16" s="172"/>
      <c r="J16" s="217"/>
      <c r="K16" s="217"/>
      <c r="L16" s="217"/>
      <c r="M16" s="695"/>
      <c r="N16" s="233"/>
      <c r="O16" s="51"/>
      <c r="P16" s="674">
        <v>89.67</v>
      </c>
      <c r="Q16" s="676">
        <v>91.63</v>
      </c>
      <c r="R16" s="676">
        <v>92.52</v>
      </c>
      <c r="S16" s="54"/>
      <c r="T16" s="54"/>
      <c r="U16" s="496">
        <f>(I15*P16)+(J15*Q16)+(K15*R16)+(L15*S16)+(M15*T16)</f>
        <v>91.001550000000009</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63" customHeight="1" x14ac:dyDescent="0.15">
      <c r="A17" s="43">
        <v>5</v>
      </c>
      <c r="B17" s="256" t="s">
        <v>2709</v>
      </c>
      <c r="C17" s="45" t="s">
        <v>2688</v>
      </c>
      <c r="D17" s="71" t="s">
        <v>2628</v>
      </c>
      <c r="E17" s="67" t="s">
        <v>2687</v>
      </c>
      <c r="F17" s="80"/>
      <c r="G17" s="376"/>
      <c r="H17" s="47" t="s">
        <v>2557</v>
      </c>
      <c r="I17" s="48">
        <v>0.6</v>
      </c>
      <c r="J17" s="49">
        <v>0.25</v>
      </c>
      <c r="K17" s="49">
        <v>0.15</v>
      </c>
      <c r="L17" s="49"/>
      <c r="M17" s="696"/>
      <c r="N17" s="233">
        <f>SUM(I17:M17)</f>
        <v>1</v>
      </c>
      <c r="O17" s="51"/>
      <c r="P17" s="52">
        <v>8</v>
      </c>
      <c r="Q17" s="53">
        <v>8</v>
      </c>
      <c r="R17" s="53">
        <v>8</v>
      </c>
      <c r="S17" s="53"/>
      <c r="T17" s="53"/>
      <c r="U17" s="54">
        <f>ROUND(((P17*I17)+(Q17*J17)+(R17*K17)+(S17*L17)+(T17*M17)),3)</f>
        <v>8</v>
      </c>
      <c r="V17" s="55">
        <f>IF(U17&gt;=8,8,U17)</f>
        <v>8</v>
      </c>
      <c r="W17" s="57">
        <v>900580417000</v>
      </c>
      <c r="X17" s="57">
        <v>14977246000</v>
      </c>
      <c r="Y17" s="57">
        <v>7163013000</v>
      </c>
      <c r="Z17" s="57"/>
      <c r="AA17" s="57"/>
      <c r="AB17" s="476">
        <f>(((((W17*I17)+(X17*J17)+(Y17*K17)+(Z17*L17)+(AA17*M17))/$L$2)))</f>
        <v>7.1346101636001498</v>
      </c>
      <c r="AC17" s="536">
        <f t="shared" ref="AC17" si="1">ROUND(11*AB17,3)</f>
        <v>78.480999999999995</v>
      </c>
      <c r="AD17" s="488">
        <f t="shared" ref="AD17" si="2">IF(AC17&gt;=11,11,AC17)</f>
        <v>11</v>
      </c>
      <c r="AE17" s="729">
        <f>IF(U18&gt;=94,4,IF(U18&gt;=91,3.9,IF(U18&gt;=88,3.8,IF(U18&gt;=85,3.7,3.6))))</f>
        <v>3.9</v>
      </c>
      <c r="AF17" s="59">
        <v>0.3</v>
      </c>
      <c r="AG17" s="730">
        <v>17</v>
      </c>
      <c r="AH17" s="60">
        <f>V17+AD17+AG17+AE17+AF17</f>
        <v>40.199999999999996</v>
      </c>
      <c r="AI17" s="55">
        <f>IF(AH17&gt;=40,40,AH17)</f>
        <v>40</v>
      </c>
      <c r="AJ17" s="61"/>
      <c r="AK17" s="62"/>
      <c r="AL17" s="63"/>
      <c r="AM17" s="64">
        <f>100%+AL17</f>
        <v>1</v>
      </c>
      <c r="AN17" s="65">
        <f>ROUNDUP((($E$2*AM17-$AN$4)*AJ17+$AN$4),-3)</f>
        <v>0</v>
      </c>
      <c r="AO17" s="66"/>
    </row>
    <row r="18" spans="1:41" s="22" customFormat="1" ht="26.25" customHeight="1" x14ac:dyDescent="0.15">
      <c r="A18" s="177"/>
      <c r="B18" s="241"/>
      <c r="C18" s="894" t="s">
        <v>2556</v>
      </c>
      <c r="D18" s="895"/>
      <c r="E18" s="895"/>
      <c r="F18" s="895"/>
      <c r="G18" s="896"/>
      <c r="H18" s="47"/>
      <c r="I18" s="172"/>
      <c r="J18" s="753"/>
      <c r="K18" s="217"/>
      <c r="L18" s="217"/>
      <c r="M18" s="695"/>
      <c r="N18" s="233"/>
      <c r="O18" s="51"/>
      <c r="P18" s="674">
        <v>92.03</v>
      </c>
      <c r="Q18" s="54">
        <v>88</v>
      </c>
      <c r="R18" s="676">
        <v>92.92</v>
      </c>
      <c r="S18" s="54"/>
      <c r="T18" s="54"/>
      <c r="U18" s="496">
        <f>(I17*P18)+(J17*Q18)+(K17*R18)+(L17*S18)+(M17*T18)</f>
        <v>91.155999999999992</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48.75" customHeight="1" x14ac:dyDescent="0.15">
      <c r="A19" s="43">
        <v>6</v>
      </c>
      <c r="B19" s="256" t="s">
        <v>2709</v>
      </c>
      <c r="C19" s="67" t="s">
        <v>2632</v>
      </c>
      <c r="D19" s="706" t="s">
        <v>2481</v>
      </c>
      <c r="E19" s="45"/>
      <c r="F19" s="80"/>
      <c r="G19" s="596"/>
      <c r="H19" s="47"/>
      <c r="I19" s="48">
        <v>0.51</v>
      </c>
      <c r="J19" s="49">
        <v>0.49</v>
      </c>
      <c r="K19" s="49"/>
      <c r="L19" s="49"/>
      <c r="M19" s="696"/>
      <c r="N19" s="233">
        <f>SUM(I19:M19)</f>
        <v>1</v>
      </c>
      <c r="O19" s="51"/>
      <c r="P19" s="52">
        <v>8</v>
      </c>
      <c r="Q19" s="53">
        <v>8</v>
      </c>
      <c r="R19" s="53">
        <v>8</v>
      </c>
      <c r="S19" s="53"/>
      <c r="T19" s="53"/>
      <c r="U19" s="54">
        <f>ROUND(((P19*I19)+(Q19*J19)+(R19*K19)+(S19*L19)+(T19*M19)),3)</f>
        <v>8</v>
      </c>
      <c r="V19" s="55">
        <f>IF(U19&gt;=8,8,U19)</f>
        <v>8</v>
      </c>
      <c r="W19" s="72">
        <v>57539030000</v>
      </c>
      <c r="X19" s="57">
        <v>130509297000</v>
      </c>
      <c r="Y19" s="57"/>
      <c r="Z19" s="57"/>
      <c r="AA19" s="57"/>
      <c r="AB19" s="476">
        <f>(((((W19*I19)+(X19*J19)+(Y19*K19)+(Z19*L19)+(AA19*M19))/$L$2)))</f>
        <v>1.2209462270816063</v>
      </c>
      <c r="AC19" s="536">
        <f>ROUND(11*AB19,3)</f>
        <v>13.43</v>
      </c>
      <c r="AD19" s="488">
        <f>IF(AC19&gt;=11,11,AC19)</f>
        <v>11</v>
      </c>
      <c r="AE19" s="729">
        <f>IF(U20&gt;=94,4,IF(U20&gt;=91,3.9,IF(U20&gt;=88,3.8,IF(U20&gt;=85,3.7,3.6))))</f>
        <v>3.8</v>
      </c>
      <c r="AF19" s="59">
        <v>0.3</v>
      </c>
      <c r="AG19" s="730">
        <v>17</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41"/>
      <c r="C20" s="894" t="s">
        <v>2556</v>
      </c>
      <c r="D20" s="895"/>
      <c r="E20" s="895"/>
      <c r="F20" s="895"/>
      <c r="G20" s="896"/>
      <c r="H20" s="47"/>
      <c r="I20" s="172"/>
      <c r="J20" s="217"/>
      <c r="K20" s="217"/>
      <c r="L20" s="217"/>
      <c r="M20" s="695"/>
      <c r="N20" s="233"/>
      <c r="O20" s="51"/>
      <c r="P20" s="234">
        <v>88</v>
      </c>
      <c r="Q20" s="54">
        <v>88</v>
      </c>
      <c r="R20" s="53">
        <v>88</v>
      </c>
      <c r="S20" s="54"/>
      <c r="T20" s="54"/>
      <c r="U20" s="496">
        <f>(I19*P20)+(J19*Q20)+(K19*R20)+(L19*S20)+(M19*T20)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48.75" customHeight="1" x14ac:dyDescent="0.15">
      <c r="A21" s="43">
        <v>7</v>
      </c>
      <c r="B21" s="256" t="s">
        <v>2709</v>
      </c>
      <c r="C21" s="45" t="s">
        <v>2573</v>
      </c>
      <c r="D21" s="67" t="s">
        <v>2638</v>
      </c>
      <c r="E21" s="71" t="s">
        <v>2639</v>
      </c>
      <c r="F21" s="73"/>
      <c r="G21" s="596"/>
      <c r="H21" s="47"/>
      <c r="I21" s="48">
        <v>0.6</v>
      </c>
      <c r="J21" s="49">
        <v>0.28999999999999998</v>
      </c>
      <c r="K21" s="49">
        <v>0.11</v>
      </c>
      <c r="L21" s="49"/>
      <c r="M21" s="696"/>
      <c r="N21" s="233">
        <f>SUM(I21:M21)</f>
        <v>0.99999999999999989</v>
      </c>
      <c r="O21" s="51"/>
      <c r="P21" s="52">
        <v>8</v>
      </c>
      <c r="Q21" s="53">
        <v>8</v>
      </c>
      <c r="R21" s="53">
        <v>8</v>
      </c>
      <c r="S21" s="53"/>
      <c r="T21" s="53"/>
      <c r="U21" s="54">
        <f>ROUND(((P21*I21)+(Q21*J21)+(R21*K21)+(S21*L21)+(T21*M21)),3)</f>
        <v>8</v>
      </c>
      <c r="V21" s="55">
        <f>IF(U21&gt;=8,8,U21)</f>
        <v>8</v>
      </c>
      <c r="W21" s="57">
        <v>229675529000</v>
      </c>
      <c r="X21" s="57">
        <v>20418317000</v>
      </c>
      <c r="Y21" s="57">
        <v>1643469000</v>
      </c>
      <c r="Z21" s="57"/>
      <c r="AA21" s="57"/>
      <c r="AB21" s="476">
        <f>(((((W21*I21)+(X21*J21)+(Y21*K21)+(Z21*L21)+(AA21*M21))/$L$2)))</f>
        <v>1.8833187827948386</v>
      </c>
      <c r="AC21" s="536">
        <f t="shared" ref="AC21" si="3">ROUND(11*AB21,3)</f>
        <v>20.716999999999999</v>
      </c>
      <c r="AD21" s="488">
        <f t="shared" ref="AD21" si="4">IF(AC21&gt;=11,11,AC21)</f>
        <v>11</v>
      </c>
      <c r="AE21" s="729">
        <f>IF(U22&gt;=94,4,IF(U22&gt;=91,3.9,IF(U22&gt;=88,3.8,IF(U22&gt;=85,3.7,3.6))))</f>
        <v>3.8</v>
      </c>
      <c r="AF21" s="59">
        <v>0.3</v>
      </c>
      <c r="AG21" s="730">
        <v>17</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94" t="s">
        <v>2556</v>
      </c>
      <c r="D22" s="895"/>
      <c r="E22" s="895"/>
      <c r="F22" s="895"/>
      <c r="G22" s="896"/>
      <c r="H22" s="47"/>
      <c r="I22" s="172"/>
      <c r="J22" s="217"/>
      <c r="K22" s="217"/>
      <c r="L22" s="217"/>
      <c r="M22" s="695"/>
      <c r="N22" s="233"/>
      <c r="O22" s="51"/>
      <c r="P22" s="234">
        <v>88</v>
      </c>
      <c r="Q22" s="54">
        <v>88</v>
      </c>
      <c r="R22" s="54">
        <v>88</v>
      </c>
      <c r="S22" s="54"/>
      <c r="T22" s="54"/>
      <c r="U22" s="496">
        <f>(I21*P22)+(J21*Q22)+(K21*R22)+(L21*S22)+(M21*T22)</f>
        <v>88</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v>8</v>
      </c>
      <c r="B23" s="256" t="s">
        <v>2709</v>
      </c>
      <c r="C23" s="80" t="s">
        <v>2483</v>
      </c>
      <c r="D23" s="711" t="s">
        <v>2636</v>
      </c>
      <c r="E23" s="67" t="s">
        <v>2641</v>
      </c>
      <c r="F23" s="73"/>
      <c r="G23" s="747"/>
      <c r="H23" s="47"/>
      <c r="I23" s="48">
        <v>0.6</v>
      </c>
      <c r="J23" s="49">
        <v>0.2</v>
      </c>
      <c r="K23" s="49">
        <v>0.2</v>
      </c>
      <c r="L23" s="49"/>
      <c r="M23" s="696"/>
      <c r="N23" s="233">
        <f>SUM(I23:M23)</f>
        <v>1</v>
      </c>
      <c r="O23" s="51"/>
      <c r="P23" s="52">
        <v>8</v>
      </c>
      <c r="Q23" s="53">
        <v>8</v>
      </c>
      <c r="R23" s="53">
        <v>8</v>
      </c>
      <c r="S23" s="53"/>
      <c r="T23" s="53"/>
      <c r="U23" s="54">
        <f>ROUND(((P23*I23)+(Q23*J23)+(R23*K23)+(S23*L23)+(T23*M23)),3)</f>
        <v>8</v>
      </c>
      <c r="V23" s="55">
        <f>IF(U23&gt;=8,8,U23)</f>
        <v>8</v>
      </c>
      <c r="W23" s="57">
        <v>233566701000</v>
      </c>
      <c r="X23" s="57">
        <v>12256783000</v>
      </c>
      <c r="Y23" s="57">
        <v>1939117000</v>
      </c>
      <c r="Z23" s="57"/>
      <c r="AA23" s="57"/>
      <c r="AB23" s="476">
        <f>(((((W23*I23)+(X23*J23)+(Y23*K23)+(Z23*L23)+(AA23*M23))/$L$2)))</f>
        <v>1.8711712782371213</v>
      </c>
      <c r="AC23" s="536">
        <f t="shared" ref="AC23" si="5">ROUND(11*AB23,3)</f>
        <v>20.582999999999998</v>
      </c>
      <c r="AD23" s="488">
        <f t="shared" ref="AD23" si="6">IF(AC23&gt;=11,11,AC23)</f>
        <v>11</v>
      </c>
      <c r="AE23" s="729">
        <f>IF(U24&gt;=94,4,IF(U24&gt;=91,3.9,IF(U24&gt;=88,3.8,IF(U24&gt;=85,3.7,3.6))))</f>
        <v>3.8</v>
      </c>
      <c r="AF23" s="59">
        <v>0.3</v>
      </c>
      <c r="AG23" s="730">
        <v>17</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94" t="s">
        <v>2556</v>
      </c>
      <c r="D24" s="895"/>
      <c r="E24" s="895"/>
      <c r="F24" s="895"/>
      <c r="G24" s="896"/>
      <c r="H24" s="47"/>
      <c r="I24" s="172"/>
      <c r="J24" s="217"/>
      <c r="K24" s="217"/>
      <c r="L24" s="217"/>
      <c r="M24" s="695"/>
      <c r="N24" s="233"/>
      <c r="O24" s="51"/>
      <c r="P24" s="234">
        <v>88</v>
      </c>
      <c r="Q24" s="54">
        <v>88</v>
      </c>
      <c r="R24" s="54">
        <v>88</v>
      </c>
      <c r="S24" s="54"/>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54" customHeight="1" x14ac:dyDescent="0.15">
      <c r="A25" s="43">
        <v>9</v>
      </c>
      <c r="B25" s="256" t="s">
        <v>2709</v>
      </c>
      <c r="C25" s="73" t="s">
        <v>2477</v>
      </c>
      <c r="D25" s="71" t="s">
        <v>2693</v>
      </c>
      <c r="E25" s="67" t="s">
        <v>2643</v>
      </c>
      <c r="F25" s="73"/>
      <c r="G25" s="632"/>
      <c r="H25" s="47"/>
      <c r="I25" s="48">
        <v>0.6</v>
      </c>
      <c r="J25" s="49">
        <v>0.28000000000000003</v>
      </c>
      <c r="K25" s="49">
        <v>0.12</v>
      </c>
      <c r="L25" s="49"/>
      <c r="M25" s="696"/>
      <c r="N25" s="233">
        <f>SUM(I25:M25)</f>
        <v>1</v>
      </c>
      <c r="O25" s="51"/>
      <c r="P25" s="52">
        <v>8</v>
      </c>
      <c r="Q25" s="53">
        <v>8</v>
      </c>
      <c r="R25" s="53">
        <v>8</v>
      </c>
      <c r="S25" s="53"/>
      <c r="T25" s="53"/>
      <c r="U25" s="54">
        <f>ROUND(((P25*I25)+(Q25*J25)+(R25*K25)+(S25*L25)+(T25*M25)),3)</f>
        <v>8</v>
      </c>
      <c r="V25" s="55">
        <f>IF(U25&gt;=8,8,U25)</f>
        <v>8</v>
      </c>
      <c r="W25" s="57">
        <v>227887155000</v>
      </c>
      <c r="X25" s="57">
        <v>12048338000</v>
      </c>
      <c r="Y25" s="57">
        <v>3530749000</v>
      </c>
      <c r="Z25" s="57"/>
      <c r="AA25" s="57"/>
      <c r="AB25" s="476">
        <f>(((((W25*I25)+(X25*J25)+(Y25*K25)+(Z25*L25)+(AA25*M25))/$L$2)))</f>
        <v>1.8391122332792251</v>
      </c>
      <c r="AC25" s="536">
        <f>ROUND(11*AB25,3)</f>
        <v>20.23</v>
      </c>
      <c r="AD25" s="488">
        <f t="shared" ref="AD25" si="7">IF(AC25&gt;=11,11,AC25)</f>
        <v>11</v>
      </c>
      <c r="AE25" s="729">
        <f>IF(U26&gt;=94,4,IF(U26&gt;=91,3.9,IF(U26&gt;=88,3.8,IF(U26&gt;=85,3.7,3.6))))</f>
        <v>3.8</v>
      </c>
      <c r="AF25" s="59">
        <v>0.3</v>
      </c>
      <c r="AG25" s="730">
        <v>17</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94" t="s">
        <v>2556</v>
      </c>
      <c r="D26" s="895"/>
      <c r="E26" s="895"/>
      <c r="F26" s="895"/>
      <c r="G26" s="896"/>
      <c r="H26" s="47"/>
      <c r="I26" s="172"/>
      <c r="J26" s="217"/>
      <c r="K26" s="217"/>
      <c r="L26" s="217"/>
      <c r="M26" s="695"/>
      <c r="N26" s="233"/>
      <c r="O26" s="51"/>
      <c r="P26" s="234">
        <v>88</v>
      </c>
      <c r="Q26" s="234">
        <v>88</v>
      </c>
      <c r="R26" s="234">
        <v>88</v>
      </c>
      <c r="S26" s="234"/>
      <c r="T26" s="54"/>
      <c r="U26" s="496">
        <f>(I25*P26)+(J25*Q26)+(K25*R26)+(L25*S26)+(M25*T26)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75" customHeight="1" x14ac:dyDescent="0.15">
      <c r="A27" s="43">
        <v>10</v>
      </c>
      <c r="B27" s="256" t="s">
        <v>2709</v>
      </c>
      <c r="C27" s="80" t="s">
        <v>2672</v>
      </c>
      <c r="D27" s="67" t="s">
        <v>2499</v>
      </c>
      <c r="E27" s="80"/>
      <c r="F27" s="80"/>
      <c r="G27" s="376"/>
      <c r="H27" s="47"/>
      <c r="I27" s="48">
        <v>0.5</v>
      </c>
      <c r="J27" s="49">
        <v>0.5</v>
      </c>
      <c r="K27" s="49"/>
      <c r="L27" s="49"/>
      <c r="M27" s="696"/>
      <c r="N27" s="233">
        <f>SUM(I27:M27)</f>
        <v>1</v>
      </c>
      <c r="O27" s="51"/>
      <c r="P27" s="52">
        <v>8</v>
      </c>
      <c r="Q27" s="53">
        <v>8</v>
      </c>
      <c r="R27" s="53"/>
      <c r="S27" s="53"/>
      <c r="T27" s="53"/>
      <c r="U27" s="54">
        <f>ROUND(((P27*I27)+(Q27*J27)+(R27*K27)+(S27*L27)+(T27*M27)),3)</f>
        <v>8</v>
      </c>
      <c r="V27" s="55">
        <f>IF(U27&gt;=8,8,U27)</f>
        <v>8</v>
      </c>
      <c r="W27" s="57">
        <v>75890281000</v>
      </c>
      <c r="X27" s="57">
        <v>103344394000</v>
      </c>
      <c r="Y27" s="57"/>
      <c r="Z27" s="57"/>
      <c r="AA27" s="57"/>
      <c r="AB27" s="476">
        <f>(((((W27*I27)+(X27*J27)+(Y27*K27)+(Z27*L27)+(AA27*M27))/$L$2)))</f>
        <v>1.1728236502819172</v>
      </c>
      <c r="AC27" s="536">
        <f t="shared" ref="AC27" si="8">ROUND(11*AB27,3)</f>
        <v>12.901</v>
      </c>
      <c r="AD27" s="488">
        <f t="shared" ref="AD27" si="9">IF(AC27&gt;=11,11,AC27)</f>
        <v>11</v>
      </c>
      <c r="AE27" s="729">
        <f>IF(U28&gt;=94,4,IF(U28&gt;=91,3.9,IF(U28&gt;=88,3.8,IF(U28&gt;=85,3.7,3.6))))</f>
        <v>3.8</v>
      </c>
      <c r="AF27" s="59">
        <v>0.3</v>
      </c>
      <c r="AG27" s="730">
        <v>17</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94" t="s">
        <v>2556</v>
      </c>
      <c r="D28" s="895"/>
      <c r="E28" s="895"/>
      <c r="F28" s="895"/>
      <c r="G28" s="896"/>
      <c r="H28" s="47"/>
      <c r="I28" s="172"/>
      <c r="J28" s="217"/>
      <c r="K28" s="217"/>
      <c r="L28" s="217"/>
      <c r="M28" s="695"/>
      <c r="N28" s="233"/>
      <c r="O28" s="51"/>
      <c r="P28" s="234">
        <v>88</v>
      </c>
      <c r="Q28" s="54">
        <v>88</v>
      </c>
      <c r="R28" s="54"/>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54" customHeight="1" x14ac:dyDescent="0.15">
      <c r="A29" s="43">
        <v>11</v>
      </c>
      <c r="B29" s="256" t="s">
        <v>2709</v>
      </c>
      <c r="C29" s="67" t="s">
        <v>2649</v>
      </c>
      <c r="D29" s="80" t="s">
        <v>2495</v>
      </c>
      <c r="E29" s="80"/>
      <c r="F29" s="80"/>
      <c r="G29" s="596"/>
      <c r="H29" s="47"/>
      <c r="I29" s="49">
        <v>0.51</v>
      </c>
      <c r="J29" s="48">
        <v>0.49</v>
      </c>
      <c r="K29" s="49"/>
      <c r="L29" s="49"/>
      <c r="M29" s="696"/>
      <c r="N29" s="233">
        <f>SUM(I29:M29)</f>
        <v>1</v>
      </c>
      <c r="O29" s="51"/>
      <c r="P29" s="52">
        <v>8</v>
      </c>
      <c r="Q29" s="53">
        <v>8</v>
      </c>
      <c r="R29" s="53"/>
      <c r="S29" s="53"/>
      <c r="T29" s="53"/>
      <c r="U29" s="54">
        <f>ROUND(((P29*I29)+(Q29*J29)+(R29*K29)+(S29*L29)+(T29*M29)),3)</f>
        <v>8</v>
      </c>
      <c r="V29" s="55">
        <f>IF(U29&gt;=8,8,U29)</f>
        <v>8</v>
      </c>
      <c r="W29" s="57">
        <v>7692652000</v>
      </c>
      <c r="X29" s="57">
        <v>424675051000</v>
      </c>
      <c r="Y29" s="57"/>
      <c r="Z29" s="57"/>
      <c r="AA29" s="57"/>
      <c r="AB29" s="476">
        <f>(((((W29*I29)+(X29*J29)+(Y29*K29)+(Z29*L29)+(AA29*M29))/$L$2)))</f>
        <v>2.7746312554225239</v>
      </c>
      <c r="AC29" s="536">
        <f t="shared" ref="AC29" si="10">ROUND(11*AB29,3)</f>
        <v>30.521000000000001</v>
      </c>
      <c r="AD29" s="488">
        <f t="shared" ref="AD29" si="11">IF(AC29&gt;=11,11,AC29)</f>
        <v>11</v>
      </c>
      <c r="AE29" s="729">
        <f>IF(U30&gt;=94,4,IF(U30&gt;=91,3.9,IF(U30&gt;=88,3.8,IF(U30&gt;=85,3.7,3.6))))</f>
        <v>3.8</v>
      </c>
      <c r="AF29" s="59">
        <v>0.3</v>
      </c>
      <c r="AG29" s="730">
        <v>17</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94" t="s">
        <v>2556</v>
      </c>
      <c r="D30" s="895"/>
      <c r="E30" s="895"/>
      <c r="F30" s="895"/>
      <c r="G30" s="896"/>
      <c r="H30" s="47"/>
      <c r="I30" s="172"/>
      <c r="J30" s="217"/>
      <c r="K30" s="217"/>
      <c r="L30" s="217"/>
      <c r="M30" s="695"/>
      <c r="N30" s="233"/>
      <c r="O30" s="51"/>
      <c r="P30" s="234">
        <v>88</v>
      </c>
      <c r="Q30" s="54">
        <v>88</v>
      </c>
      <c r="R30" s="54"/>
      <c r="S30" s="5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48.75" customHeight="1" x14ac:dyDescent="0.15">
      <c r="A31" s="43">
        <v>12</v>
      </c>
      <c r="B31" s="256" t="s">
        <v>2709</v>
      </c>
      <c r="C31" s="73" t="s">
        <v>2574</v>
      </c>
      <c r="D31" s="77" t="s">
        <v>2686</v>
      </c>
      <c r="E31" s="117"/>
      <c r="F31" s="80"/>
      <c r="G31" s="334"/>
      <c r="H31" s="175"/>
      <c r="I31" s="48">
        <v>0.6</v>
      </c>
      <c r="J31" s="49">
        <v>0.4</v>
      </c>
      <c r="K31" s="49"/>
      <c r="L31" s="49"/>
      <c r="M31" s="696"/>
      <c r="N31" s="233">
        <f>SUM(I31:M31)</f>
        <v>1</v>
      </c>
      <c r="O31" s="51"/>
      <c r="P31" s="52">
        <v>8</v>
      </c>
      <c r="Q31" s="53">
        <v>8</v>
      </c>
      <c r="R31" s="53"/>
      <c r="S31" s="53"/>
      <c r="T31" s="53"/>
      <c r="U31" s="54">
        <f>ROUND(((P31*I31)+(Q31*J31)+(R31*K31)+(S31*L31)+(T31*M31)),3)</f>
        <v>8</v>
      </c>
      <c r="V31" s="55">
        <f>IF(U31&gt;=8,8,U31)</f>
        <v>8</v>
      </c>
      <c r="W31" s="57">
        <v>92809500000</v>
      </c>
      <c r="X31" s="57">
        <v>52502259000</v>
      </c>
      <c r="Y31" s="57"/>
      <c r="Z31" s="57"/>
      <c r="AA31" s="57"/>
      <c r="AB31" s="476">
        <f>(((((W31*I31)+(X31*J31)+(Y31*K31)+(Z31*L31)+(AA31*M31))/$L$2)))</f>
        <v>1.0035989114480712</v>
      </c>
      <c r="AC31" s="536">
        <f t="shared" ref="AC31" si="12">ROUND(11*AB31,3)</f>
        <v>11.04</v>
      </c>
      <c r="AD31" s="488">
        <f t="shared" ref="AD31" si="13">IF(AC31&gt;=11,11,AC31)</f>
        <v>11</v>
      </c>
      <c r="AE31" s="729">
        <f>IF(U32&gt;=94,4,IF(U32&gt;=91,3.9,IF(U32&gt;=88,3.8,IF(U32&gt;=85,3.7,3.6))))</f>
        <v>3.8</v>
      </c>
      <c r="AF31" s="59">
        <v>0.3</v>
      </c>
      <c r="AG31" s="730">
        <v>17</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94" t="s">
        <v>2556</v>
      </c>
      <c r="D32" s="895"/>
      <c r="E32" s="895"/>
      <c r="F32" s="895"/>
      <c r="G32" s="896"/>
      <c r="H32" s="47"/>
      <c r="I32" s="172"/>
      <c r="J32" s="217"/>
      <c r="K32" s="217"/>
      <c r="L32" s="217"/>
      <c r="M32" s="695"/>
      <c r="N32" s="233"/>
      <c r="O32" s="51"/>
      <c r="P32" s="234">
        <v>88</v>
      </c>
      <c r="Q32" s="53">
        <v>88</v>
      </c>
      <c r="R32" s="54"/>
      <c r="S32" s="5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51.75" customHeight="1" x14ac:dyDescent="0.15">
      <c r="A33" s="43">
        <v>13</v>
      </c>
      <c r="B33" s="256" t="s">
        <v>2709</v>
      </c>
      <c r="C33" s="45" t="s">
        <v>2694</v>
      </c>
      <c r="D33" s="711" t="s">
        <v>2690</v>
      </c>
      <c r="E33" s="117"/>
      <c r="F33" s="80"/>
      <c r="G33" s="596"/>
      <c r="H33" s="47"/>
      <c r="I33" s="48">
        <v>0.6</v>
      </c>
      <c r="J33" s="49">
        <v>0.4</v>
      </c>
      <c r="K33" s="49"/>
      <c r="L33" s="49"/>
      <c r="M33" s="696"/>
      <c r="N33" s="233">
        <f>SUM(I33:M33)</f>
        <v>1</v>
      </c>
      <c r="O33" s="51"/>
      <c r="P33" s="52">
        <v>8</v>
      </c>
      <c r="Q33" s="52">
        <v>8</v>
      </c>
      <c r="R33" s="53"/>
      <c r="S33" s="53"/>
      <c r="T33" s="53"/>
      <c r="U33" s="54">
        <f>ROUND(((P33*I33)+(Q33*J33)+(R33*K33)+(S33*L33)+(T33*M33)),3)</f>
        <v>8</v>
      </c>
      <c r="V33" s="55">
        <f>IF(U33&gt;=8,8,U33)</f>
        <v>8</v>
      </c>
      <c r="W33" s="57">
        <v>89153152000</v>
      </c>
      <c r="X33" s="57">
        <v>58935297000</v>
      </c>
      <c r="Y33" s="57"/>
      <c r="Z33" s="57"/>
      <c r="AA33" s="57"/>
      <c r="AB33" s="476">
        <f>(((((W33*I33)+(X33*J33)+(Y33*K33)+(Z33*L33)+(AA33*M33))/$L$2)))</f>
        <v>1.0085642095857037</v>
      </c>
      <c r="AC33" s="536">
        <f>ROUND(11*AB33,3)</f>
        <v>11.093999999999999</v>
      </c>
      <c r="AD33" s="488">
        <f t="shared" ref="AD33" si="14">IF(AC33&gt;=11,11,AC33)</f>
        <v>11</v>
      </c>
      <c r="AE33" s="729">
        <f>IF(U34&gt;=94,4,IF(U34&gt;=91,3.9,IF(U34&gt;=88,3.8,IF(U34&gt;=85,3.7,3.6))))</f>
        <v>3.8</v>
      </c>
      <c r="AF33" s="59">
        <v>0.3</v>
      </c>
      <c r="AG33" s="730">
        <v>17</v>
      </c>
      <c r="AH33" s="60">
        <f>V33+AD33+AG33+AE33+AF33</f>
        <v>40.099999999999994</v>
      </c>
      <c r="AI33" s="55">
        <f>IF(AH33&gt;=40,40,AH33)</f>
        <v>40</v>
      </c>
      <c r="AJ33" s="61"/>
      <c r="AK33" s="62"/>
      <c r="AL33" s="63"/>
      <c r="AM33" s="64"/>
      <c r="AN33" s="65"/>
      <c r="AO33" s="66"/>
    </row>
    <row r="34" spans="1:41" s="22" customFormat="1" ht="26.25" customHeight="1" x14ac:dyDescent="0.15">
      <c r="A34" s="177"/>
      <c r="B34" s="241"/>
      <c r="C34" s="894" t="s">
        <v>2556</v>
      </c>
      <c r="D34" s="895"/>
      <c r="E34" s="895"/>
      <c r="F34" s="895"/>
      <c r="G34" s="896"/>
      <c r="H34" s="47"/>
      <c r="I34" s="172"/>
      <c r="J34" s="217"/>
      <c r="K34" s="217"/>
      <c r="L34" s="217"/>
      <c r="M34" s="695"/>
      <c r="N34" s="233"/>
      <c r="O34" s="51"/>
      <c r="P34" s="234">
        <v>88</v>
      </c>
      <c r="Q34" s="676">
        <v>91.4</v>
      </c>
      <c r="R34" s="54"/>
      <c r="S34" s="54"/>
      <c r="T34" s="54"/>
      <c r="U34" s="496">
        <f>(I33*P34)+(J33*Q34)+(K33*R34)+(L33*S34)+(M33*T34)</f>
        <v>89.36</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48.75" customHeight="1" x14ac:dyDescent="0.15">
      <c r="A35" s="43">
        <v>14</v>
      </c>
      <c r="B35" s="256" t="s">
        <v>2709</v>
      </c>
      <c r="C35" s="665" t="s">
        <v>2650</v>
      </c>
      <c r="D35" s="174" t="s">
        <v>2485</v>
      </c>
      <c r="E35" s="117" t="s">
        <v>2691</v>
      </c>
      <c r="F35" s="80"/>
      <c r="G35" s="376"/>
      <c r="H35" s="175" t="s">
        <v>1495</v>
      </c>
      <c r="I35" s="48">
        <v>0.5</v>
      </c>
      <c r="J35" s="49">
        <v>0.4</v>
      </c>
      <c r="K35" s="49">
        <v>0.1</v>
      </c>
      <c r="L35" s="217"/>
      <c r="M35" s="695"/>
      <c r="N35" s="233">
        <f>SUM(I35:M35)</f>
        <v>1</v>
      </c>
      <c r="O35" s="51"/>
      <c r="P35" s="52">
        <v>8</v>
      </c>
      <c r="Q35" s="53">
        <v>8</v>
      </c>
      <c r="R35" s="53">
        <v>88</v>
      </c>
      <c r="S35" s="53"/>
      <c r="T35" s="53"/>
      <c r="U35" s="54">
        <f>ROUND(((P35*I35)+(Q35*J35)+(R35*K35)+(S35*L35)+(T35*M35)),3)</f>
        <v>16</v>
      </c>
      <c r="V35" s="55">
        <f>IF(U35&gt;=8,8,U35)</f>
        <v>8</v>
      </c>
      <c r="W35" s="57">
        <v>34748832000</v>
      </c>
      <c r="X35" s="57">
        <v>172249167000</v>
      </c>
      <c r="Y35" s="57">
        <v>19935836000</v>
      </c>
      <c r="Z35" s="57"/>
      <c r="AA35" s="57"/>
      <c r="AB35" s="476">
        <f>(((((W35*I35)+(X35*J35)+(Y35*K35)+(Z35*L35)+(AA35*M35))/$L$2)))</f>
        <v>1.1551604811860712</v>
      </c>
      <c r="AC35" s="536">
        <f>ROUND(11*AB35,3)</f>
        <v>12.707000000000001</v>
      </c>
      <c r="AD35" s="488">
        <f t="shared" ref="AD35" si="15">IF(AC35&gt;=11,11,AC35)</f>
        <v>11</v>
      </c>
      <c r="AE35" s="729">
        <f>IF(U36&gt;=94,4,IF(U36&gt;=91,3.9,IF(U36&gt;=88,3.8,IF(U36&gt;=85,3.7,3.6))))</f>
        <v>3.8</v>
      </c>
      <c r="AF35" s="59">
        <v>0.3</v>
      </c>
      <c r="AG35" s="730">
        <v>17</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94" t="s">
        <v>2556</v>
      </c>
      <c r="D36" s="895"/>
      <c r="E36" s="895"/>
      <c r="F36" s="895"/>
      <c r="G36" s="896"/>
      <c r="H36" s="47"/>
      <c r="I36" s="172"/>
      <c r="J36" s="217"/>
      <c r="K36" s="217"/>
      <c r="L36" s="217"/>
      <c r="M36" s="695"/>
      <c r="N36" s="233"/>
      <c r="O36" s="51"/>
      <c r="P36" s="54">
        <v>88</v>
      </c>
      <c r="Q36" s="54">
        <v>88</v>
      </c>
      <c r="R36" s="676">
        <v>92.23</v>
      </c>
      <c r="S36" s="54"/>
      <c r="T36" s="54"/>
      <c r="U36" s="496">
        <f>(I35*P36)+(J35*Q36)+(K35*R36)+(L35*S36)+(M35*T36)</f>
        <v>88.423000000000002</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v>15</v>
      </c>
      <c r="B37" s="256" t="s">
        <v>2709</v>
      </c>
      <c r="C37" s="174" t="s">
        <v>1406</v>
      </c>
      <c r="D37" s="71" t="s">
        <v>2642</v>
      </c>
      <c r="E37" s="71" t="s">
        <v>2665</v>
      </c>
      <c r="F37" s="80"/>
      <c r="G37" s="596"/>
      <c r="H37" s="175" t="s">
        <v>1495</v>
      </c>
      <c r="I37" s="48">
        <v>0.6</v>
      </c>
      <c r="J37" s="49">
        <v>0.2</v>
      </c>
      <c r="K37" s="49">
        <v>0.2</v>
      </c>
      <c r="L37" s="49"/>
      <c r="M37" s="696"/>
      <c r="N37" s="233">
        <f>SUM(I37:M37)</f>
        <v>1</v>
      </c>
      <c r="O37" s="51"/>
      <c r="P37" s="52">
        <v>8</v>
      </c>
      <c r="Q37" s="53">
        <v>8</v>
      </c>
      <c r="R37" s="53">
        <v>8</v>
      </c>
      <c r="S37" s="53"/>
      <c r="T37" s="53"/>
      <c r="U37" s="54">
        <f>ROUND(((P37*I37)+(Q37*J37)+(R37*K37)+(S37*L37)+(T37*M37)),3)</f>
        <v>8</v>
      </c>
      <c r="V37" s="55">
        <f>IF(U37&gt;=8,8,U37)</f>
        <v>8</v>
      </c>
      <c r="W37" s="57">
        <v>618668065000</v>
      </c>
      <c r="X37" s="57">
        <v>13914818000</v>
      </c>
      <c r="Y37" s="57">
        <v>15345190000</v>
      </c>
      <c r="Z37" s="57"/>
      <c r="AA37" s="57"/>
      <c r="AB37" s="476">
        <f>(((((W37*I37)+(X37*J37)+(Y37*K37)+(Z37*L37)+(AA37*M37))/$L$2)))</f>
        <v>4.9344970649419029</v>
      </c>
      <c r="AC37" s="536">
        <f t="shared" ref="AC37" si="16">ROUND(11*AB37,3)</f>
        <v>54.279000000000003</v>
      </c>
      <c r="AD37" s="488">
        <f t="shared" ref="AD37" si="17">IF(AC37&gt;=11,11,AC37)</f>
        <v>11</v>
      </c>
      <c r="AE37" s="729">
        <f>IF(U38&gt;=94,4,IF(U38&gt;=91,3.9,IF(U38&gt;=88,3.8,IF(U38&gt;=85,3.7,3.6))))</f>
        <v>3.8</v>
      </c>
      <c r="AF37" s="59">
        <v>0.3</v>
      </c>
      <c r="AG37" s="730">
        <v>17</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94" t="s">
        <v>2556</v>
      </c>
      <c r="D38" s="895"/>
      <c r="E38" s="895"/>
      <c r="F38" s="895"/>
      <c r="G38" s="896"/>
      <c r="H38" s="47"/>
      <c r="I38" s="172"/>
      <c r="J38" s="217"/>
      <c r="K38" s="217"/>
      <c r="L38" s="217"/>
      <c r="M38" s="695"/>
      <c r="N38" s="233"/>
      <c r="O38" s="51"/>
      <c r="P38" s="53">
        <v>88</v>
      </c>
      <c r="Q38" s="53">
        <v>88</v>
      </c>
      <c r="R38" s="53">
        <v>88</v>
      </c>
      <c r="S38" s="5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48.75" customHeight="1" x14ac:dyDescent="0.15">
      <c r="A39" s="43">
        <v>16</v>
      </c>
      <c r="B39" s="256" t="s">
        <v>2709</v>
      </c>
      <c r="C39" s="117" t="s">
        <v>2492</v>
      </c>
      <c r="D39" s="67" t="s">
        <v>2653</v>
      </c>
      <c r="E39" s="71" t="s">
        <v>2651</v>
      </c>
      <c r="F39" s="45"/>
      <c r="G39" s="376"/>
      <c r="H39" s="175" t="s">
        <v>1495</v>
      </c>
      <c r="I39" s="48">
        <v>0.6</v>
      </c>
      <c r="J39" s="49">
        <v>0.2</v>
      </c>
      <c r="K39" s="49">
        <v>0.2</v>
      </c>
      <c r="L39" s="49"/>
      <c r="M39" s="696"/>
      <c r="N39" s="233">
        <f>SUM(I39:M39)</f>
        <v>1</v>
      </c>
      <c r="O39" s="51"/>
      <c r="P39" s="52">
        <v>8</v>
      </c>
      <c r="Q39" s="53">
        <v>8</v>
      </c>
      <c r="R39" s="53">
        <v>8</v>
      </c>
      <c r="S39" s="53"/>
      <c r="T39" s="53"/>
      <c r="U39" s="54">
        <f>ROUND(((P39*I39)+(Q39*J39)+(R39*K39)+(S39*L39)+(T39*M39)),3)</f>
        <v>8</v>
      </c>
      <c r="V39" s="55">
        <f>IF(U39&gt;=8,8,U39)</f>
        <v>8</v>
      </c>
      <c r="W39" s="57">
        <v>139068887000</v>
      </c>
      <c r="X39" s="57">
        <v>24296161000</v>
      </c>
      <c r="Y39" s="57">
        <v>8139504000</v>
      </c>
      <c r="Z39" s="57"/>
      <c r="AA39" s="57"/>
      <c r="AB39" s="476">
        <f>(((((W39*I39)+(X39*J39)+(Y39*K39)+(Z39*L39)+(AA39*M39))/$L$2)))</f>
        <v>1.1768953838883505</v>
      </c>
      <c r="AC39" s="536">
        <f t="shared" ref="AC39" si="18">ROUND(11*AB39,3)</f>
        <v>12.946</v>
      </c>
      <c r="AD39" s="488">
        <f t="shared" ref="AD39" si="19">IF(AC39&gt;=11,11,AC39)</f>
        <v>11</v>
      </c>
      <c r="AE39" s="729">
        <f>IF(U40&gt;=94,4,IF(U40&gt;=91,3.9,IF(U40&gt;=88,3.8,IF(U40&gt;=85,3.7,3.6))))</f>
        <v>3.8</v>
      </c>
      <c r="AF39" s="59">
        <v>0.3</v>
      </c>
      <c r="AG39" s="730">
        <v>17</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94" t="s">
        <v>2556</v>
      </c>
      <c r="D40" s="895"/>
      <c r="E40" s="895"/>
      <c r="F40" s="895"/>
      <c r="G40" s="896"/>
      <c r="H40" s="47"/>
      <c r="I40" s="172"/>
      <c r="J40" s="217"/>
      <c r="K40" s="217"/>
      <c r="L40" s="217"/>
      <c r="M40" s="695"/>
      <c r="N40" s="233"/>
      <c r="O40" s="51"/>
      <c r="P40" s="234">
        <v>88</v>
      </c>
      <c r="Q40" s="54">
        <v>88</v>
      </c>
      <c r="R40" s="53">
        <v>88</v>
      </c>
      <c r="S40" s="54"/>
      <c r="T40" s="54"/>
      <c r="U40" s="496">
        <f>(I39*P40)+(J39*Q40)+(K39*R40)+(L39*S40)+(M39*T40)</f>
        <v>88</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75" customHeight="1" x14ac:dyDescent="0.15">
      <c r="A41" s="43"/>
      <c r="B41" s="256"/>
      <c r="C41" s="45"/>
      <c r="D41" s="45"/>
      <c r="E41" s="80"/>
      <c r="F41" s="45"/>
      <c r="G41" s="80"/>
      <c r="H41" s="47"/>
      <c r="I41" s="48">
        <v>0.5</v>
      </c>
      <c r="J41" s="49">
        <v>0.4</v>
      </c>
      <c r="K41" s="49">
        <v>0.1</v>
      </c>
      <c r="L41" s="49"/>
      <c r="M41" s="696"/>
      <c r="N41" s="233">
        <f>SUM(I41:M41)</f>
        <v>1</v>
      </c>
      <c r="O41" s="51"/>
      <c r="P41" s="52">
        <v>8</v>
      </c>
      <c r="Q41" s="53">
        <v>8</v>
      </c>
      <c r="R41" s="53">
        <v>8</v>
      </c>
      <c r="S41" s="53"/>
      <c r="T41" s="53"/>
      <c r="U41" s="54">
        <f>ROUND(((P41*I41)+(Q41*J41)+(R41*K41)+(S41*L41)+(T41*M41)),3)</f>
        <v>8</v>
      </c>
      <c r="V41" s="55">
        <f>IF(U41&gt;=8,8,U41)</f>
        <v>8</v>
      </c>
      <c r="W41" s="57"/>
      <c r="X41" s="57"/>
      <c r="Y41" s="57"/>
      <c r="Z41" s="57"/>
      <c r="AA41" s="57"/>
      <c r="AB41" s="476">
        <f>(((((W41*I41)+(X41*J41)+(Y41*K41)+(Z41*L41)+(AA41*M41))/$L$2)))</f>
        <v>0</v>
      </c>
      <c r="AC41" s="536">
        <f t="shared" ref="AC41" si="20">ROUND(11*AB41,3)</f>
        <v>0</v>
      </c>
      <c r="AD41" s="488">
        <f t="shared" ref="AD41" si="21">IF(AC41&gt;=11,11,AC41)</f>
        <v>0</v>
      </c>
      <c r="AE41" s="729">
        <f>IF(U42&gt;=94,4,IF(U42&gt;=91,3.9,IF(U42&gt;=88,3.8,IF(U42&gt;=85,3.7,3.6))))</f>
        <v>3.8</v>
      </c>
      <c r="AF41" s="59">
        <v>0.3</v>
      </c>
      <c r="AG41" s="730">
        <v>17</v>
      </c>
      <c r="AH41" s="60">
        <f>V41+AD41+AG41+AE41+AF41</f>
        <v>29.1</v>
      </c>
      <c r="AI41" s="55">
        <f>IF(AH41&gt;=40,40,AH41)</f>
        <v>29.1</v>
      </c>
      <c r="AJ41" s="61"/>
      <c r="AK41" s="62"/>
      <c r="AL41" s="63"/>
      <c r="AM41" s="64">
        <f>100%+AL41</f>
        <v>1</v>
      </c>
      <c r="AN41" s="65">
        <f>ROUNDUP((($E$2*AM41-$AN$4)*AJ41+$AN$4),-3)</f>
        <v>0</v>
      </c>
      <c r="AO41" s="66"/>
    </row>
    <row r="42" spans="1:41" s="22" customFormat="1" ht="26.25" customHeight="1" x14ac:dyDescent="0.15">
      <c r="A42" s="177"/>
      <c r="B42" s="241"/>
      <c r="C42" s="894" t="s">
        <v>2556</v>
      </c>
      <c r="D42" s="895"/>
      <c r="E42" s="895"/>
      <c r="F42" s="895"/>
      <c r="G42" s="896"/>
      <c r="H42" s="47"/>
      <c r="I42" s="172"/>
      <c r="J42" s="217"/>
      <c r="K42" s="217"/>
      <c r="L42" s="217"/>
      <c r="M42" s="695"/>
      <c r="N42" s="233"/>
      <c r="O42" s="51"/>
      <c r="P42" s="234">
        <v>88</v>
      </c>
      <c r="Q42" s="54">
        <v>88</v>
      </c>
      <c r="R42" s="54">
        <v>88</v>
      </c>
      <c r="S42" s="54"/>
      <c r="T42" s="54"/>
      <c r="U42" s="496">
        <f>(I41*P42)+(J41*Q42)+(K41*R42)+(L41*S42)+(M41*T42)</f>
        <v>88</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 customHeight="1" x14ac:dyDescent="0.15">
      <c r="A43" s="43"/>
      <c r="B43" s="256"/>
      <c r="C43" s="45"/>
      <c r="D43" s="67" t="s">
        <v>2669</v>
      </c>
      <c r="E43" s="749" t="s">
        <v>2683</v>
      </c>
      <c r="F43" s="67" t="s">
        <v>2646</v>
      </c>
      <c r="G43" s="71" t="s">
        <v>2629</v>
      </c>
      <c r="H43" s="47" t="s">
        <v>2710</v>
      </c>
      <c r="I43" s="48">
        <v>0.6</v>
      </c>
      <c r="J43" s="49">
        <v>0.15</v>
      </c>
      <c r="K43" s="49">
        <v>0.25</v>
      </c>
      <c r="L43" s="49"/>
      <c r="M43" s="696"/>
      <c r="N43" s="233">
        <f>SUM(I43:M43)</f>
        <v>1</v>
      </c>
      <c r="O43" s="51"/>
      <c r="P43" s="52">
        <v>8</v>
      </c>
      <c r="Q43" s="53">
        <v>8</v>
      </c>
      <c r="R43" s="53">
        <v>8</v>
      </c>
      <c r="S43" s="53"/>
      <c r="T43" s="53"/>
      <c r="U43" s="54">
        <f>ROUND(((P43*I43)+(Q43*J43)+(R43*K43)+(S43*L43)+(T43*M43)),3)</f>
        <v>8</v>
      </c>
      <c r="V43" s="55">
        <f>IF(U43&gt;=8,8,U43)</f>
        <v>8</v>
      </c>
      <c r="W43" s="57"/>
      <c r="X43" s="57">
        <v>6684657000</v>
      </c>
      <c r="Y43" s="57">
        <v>12522939000</v>
      </c>
      <c r="Z43" s="57">
        <v>15476525000</v>
      </c>
      <c r="AA43" s="57">
        <v>8792286000</v>
      </c>
      <c r="AB43" s="551">
        <f>(((((W43*I43)+(X43*J43)+(Y43*K43)+(Z43*L43)+(AA43*M43))/$L$2)))</f>
        <v>5.4094313291809533E-2</v>
      </c>
      <c r="AC43" s="536">
        <f t="shared" ref="AC43" si="22">ROUND(11*AB43,3)</f>
        <v>0.59499999999999997</v>
      </c>
      <c r="AD43" s="488">
        <f t="shared" ref="AD43" si="23">IF(AC43&gt;=11,11,AC43)</f>
        <v>0.59499999999999997</v>
      </c>
      <c r="AE43" s="729">
        <f>IF(U44&gt;=94,4,IF(U44&gt;=91,3.9,IF(U44&gt;=88,3.8,IF(U44&gt;=85,3.7,3.6))))</f>
        <v>3.8</v>
      </c>
      <c r="AF43" s="59">
        <v>0.3</v>
      </c>
      <c r="AG43" s="730">
        <v>17</v>
      </c>
      <c r="AH43" s="60">
        <f>V43+AD43+AG43+AE43+AF43</f>
        <v>29.695</v>
      </c>
      <c r="AI43" s="55">
        <f>IF(AH43&gt;=40,40,AH43)</f>
        <v>29.695</v>
      </c>
      <c r="AJ43" s="61"/>
      <c r="AK43" s="62"/>
      <c r="AL43" s="63"/>
      <c r="AM43" s="64">
        <f>100%+AL43</f>
        <v>1</v>
      </c>
      <c r="AN43" s="65">
        <f>ROUNDUP((($E$2*AM43-$AN$4)*AJ43+$AN$4),-3)</f>
        <v>0</v>
      </c>
      <c r="AO43" s="66"/>
    </row>
    <row r="44" spans="1:41" s="22" customFormat="1" ht="26.25" customHeight="1" x14ac:dyDescent="0.15">
      <c r="A44" s="177"/>
      <c r="B44" s="241"/>
      <c r="C44" s="894" t="s">
        <v>2556</v>
      </c>
      <c r="D44" s="895"/>
      <c r="E44" s="895"/>
      <c r="F44" s="895"/>
      <c r="G44" s="896"/>
      <c r="H44" s="47"/>
      <c r="I44" s="172"/>
      <c r="J44" s="217"/>
      <c r="K44" s="217"/>
      <c r="L44" s="217"/>
      <c r="M44" s="695"/>
      <c r="N44" s="233"/>
      <c r="O44" s="51"/>
      <c r="P44" s="234">
        <v>88</v>
      </c>
      <c r="Q44" s="54">
        <v>88</v>
      </c>
      <c r="R44" s="54">
        <v>88</v>
      </c>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56.25" customHeight="1" x14ac:dyDescent="0.15">
      <c r="A45" s="43"/>
      <c r="B45" s="256"/>
      <c r="C45" s="77" t="s">
        <v>2661</v>
      </c>
      <c r="D45" s="71" t="s">
        <v>2662</v>
      </c>
      <c r="E45" s="67" t="s">
        <v>2663</v>
      </c>
      <c r="F45" s="67" t="s">
        <v>2664</v>
      </c>
      <c r="G45" s="67" t="s">
        <v>2659</v>
      </c>
      <c r="H45" s="47"/>
      <c r="I45" s="48">
        <v>0.6</v>
      </c>
      <c r="J45" s="49">
        <v>0.4</v>
      </c>
      <c r="K45" s="49"/>
      <c r="L45" s="49"/>
      <c r="M45" s="696"/>
      <c r="N45" s="233">
        <f>SUM(I45:M45)</f>
        <v>1</v>
      </c>
      <c r="O45" s="51"/>
      <c r="P45" s="52">
        <v>8</v>
      </c>
      <c r="Q45" s="53">
        <v>8</v>
      </c>
      <c r="R45" s="53"/>
      <c r="S45" s="53"/>
      <c r="T45" s="53"/>
      <c r="U45" s="54">
        <f>ROUND(((P45*I45)+(Q45*J45)+(R45*K45)+(S45*L45)+(T45*M45)),3)</f>
        <v>8</v>
      </c>
      <c r="V45" s="55">
        <f>IF(U45&gt;=8,8,U45)</f>
        <v>8</v>
      </c>
      <c r="W45" s="57">
        <v>17437569000</v>
      </c>
      <c r="X45" s="57">
        <v>3425675000</v>
      </c>
      <c r="Y45" s="57">
        <v>17327573000</v>
      </c>
      <c r="Z45" s="57">
        <v>19470985000</v>
      </c>
      <c r="AA45" s="57">
        <v>19470985000</v>
      </c>
      <c r="AB45" s="476">
        <f>(((((W45*I45)+(X45*J45)+(Y45*K45)+(Z45*L45)+(AA45*M45))/$L$2)))</f>
        <v>0.15485620803279815</v>
      </c>
      <c r="AC45" s="536">
        <f>ROUND(11*AB45,3)</f>
        <v>1.7030000000000001</v>
      </c>
      <c r="AD45" s="488">
        <f>IF(AC45&gt;=11,11,AC45)</f>
        <v>1.7030000000000001</v>
      </c>
      <c r="AE45" s="729">
        <f>IF(U46&gt;=94,4,IF(U46&gt;=91,3.9,IF(U46&gt;=88,3.8,IF(U46&gt;=85,3.7,3.6))))</f>
        <v>3.8</v>
      </c>
      <c r="AF45" s="59">
        <v>0.2</v>
      </c>
      <c r="AG45" s="730">
        <v>17</v>
      </c>
      <c r="AH45" s="60">
        <f>V45+AD45+AG45+AE45+AF45</f>
        <v>30.702999999999999</v>
      </c>
      <c r="AI45" s="55">
        <f>IF(AH45&gt;=40,40,AH45)</f>
        <v>30.702999999999999</v>
      </c>
      <c r="AJ45" s="61"/>
      <c r="AK45" s="62"/>
      <c r="AL45" s="63"/>
      <c r="AM45" s="64">
        <f>100%+AL45</f>
        <v>1</v>
      </c>
      <c r="AN45" s="65">
        <f>ROUNDUP((($E$2*AM45-$AN$4)*AJ45+$AN$4),-3)</f>
        <v>0</v>
      </c>
      <c r="AO45" s="66"/>
    </row>
    <row r="46" spans="1:41" s="22" customFormat="1" ht="26.25" customHeight="1" x14ac:dyDescent="0.15">
      <c r="A46" s="177"/>
      <c r="B46" s="241"/>
      <c r="C46" s="894" t="s">
        <v>2556</v>
      </c>
      <c r="D46" s="895"/>
      <c r="E46" s="895"/>
      <c r="F46" s="895"/>
      <c r="G46" s="896"/>
      <c r="H46" s="47"/>
      <c r="I46" s="172"/>
      <c r="J46" s="217"/>
      <c r="K46" s="217"/>
      <c r="L46" s="217"/>
      <c r="M46" s="695"/>
      <c r="N46" s="233"/>
      <c r="O46" s="51"/>
      <c r="P46" s="234">
        <v>88</v>
      </c>
      <c r="Q46" s="54">
        <v>88</v>
      </c>
      <c r="R46" s="53"/>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48.75" customHeight="1" x14ac:dyDescent="0.15">
      <c r="A47" s="43"/>
      <c r="B47" s="256"/>
      <c r="C47" s="750" t="s">
        <v>2656</v>
      </c>
      <c r="D47" s="67" t="s">
        <v>2652</v>
      </c>
      <c r="E47" s="71" t="s">
        <v>2655</v>
      </c>
      <c r="F47" s="67" t="s">
        <v>2648</v>
      </c>
      <c r="G47" s="580" t="s">
        <v>2668</v>
      </c>
      <c r="H47" s="175"/>
      <c r="I47" s="48">
        <v>0.51</v>
      </c>
      <c r="J47" s="49">
        <v>0.49</v>
      </c>
      <c r="K47" s="49"/>
      <c r="L47" s="217"/>
      <c r="M47" s="696"/>
      <c r="N47" s="233">
        <f>SUM(I47:M47)</f>
        <v>1</v>
      </c>
      <c r="O47" s="51"/>
      <c r="P47" s="52">
        <v>8</v>
      </c>
      <c r="Q47" s="53">
        <v>8</v>
      </c>
      <c r="R47" s="53"/>
      <c r="S47" s="53"/>
      <c r="T47" s="53"/>
      <c r="U47" s="54">
        <f>ROUND(((P47*I47)+(Q47*J47)+(R47*K47)+(S47*L47)+(T47*M47)),3)</f>
        <v>8</v>
      </c>
      <c r="V47" s="55">
        <f>IF(U47&gt;=8,8,U47)</f>
        <v>8</v>
      </c>
      <c r="W47" s="57">
        <v>15253741000</v>
      </c>
      <c r="X47" s="57">
        <v>7882757000</v>
      </c>
      <c r="Y47" s="57">
        <v>9901200000</v>
      </c>
      <c r="Z47" s="57">
        <v>24085920000</v>
      </c>
      <c r="AA47" s="57">
        <v>4319931000</v>
      </c>
      <c r="AB47" s="476">
        <f>(((((W47*I47)+(X47*J47)+(Y47*K47)+(Z47*L47)+(AA47*M47))/$L$2)))</f>
        <v>0.15235851726972624</v>
      </c>
      <c r="AC47" s="536">
        <f t="shared" ref="AC47" si="24">ROUND(11*AB47,3)</f>
        <v>1.6759999999999999</v>
      </c>
      <c r="AD47" s="488">
        <f t="shared" ref="AD47" si="25">IF(AC47&gt;=11,11,AC47)</f>
        <v>1.6759999999999999</v>
      </c>
      <c r="AE47" s="729">
        <f>IF(U48&gt;=94,4,IF(U48&gt;=91,3.9,IF(U48&gt;=88,3.8,IF(U48&gt;=85,3.7,3.6))))</f>
        <v>3.8</v>
      </c>
      <c r="AF47" s="59">
        <v>0.3</v>
      </c>
      <c r="AG47" s="730">
        <v>17</v>
      </c>
      <c r="AH47" s="60">
        <f>V47+AD47+AG47+AE47+AF47</f>
        <v>30.776000000000003</v>
      </c>
      <c r="AI47" s="55">
        <f>IF(AH47&gt;=40,40,AH47)</f>
        <v>30.776000000000003</v>
      </c>
      <c r="AJ47" s="61"/>
      <c r="AK47" s="62"/>
      <c r="AL47" s="63"/>
      <c r="AM47" s="64">
        <f>100%+AL47</f>
        <v>1</v>
      </c>
      <c r="AN47" s="65">
        <f>ROUNDUP((($E$2*AM47-$AN$4)*AJ47+$AN$4),-3)</f>
        <v>0</v>
      </c>
      <c r="AO47" s="66"/>
    </row>
    <row r="48" spans="1:41" s="22" customFormat="1" ht="26.25" customHeight="1" x14ac:dyDescent="0.15">
      <c r="A48" s="177"/>
      <c r="B48" s="241"/>
      <c r="C48" s="894" t="s">
        <v>2556</v>
      </c>
      <c r="D48" s="895"/>
      <c r="E48" s="895"/>
      <c r="F48" s="895"/>
      <c r="G48" s="896"/>
      <c r="H48" s="47"/>
      <c r="I48" s="172"/>
      <c r="J48" s="217"/>
      <c r="K48" s="217"/>
      <c r="L48" s="217"/>
      <c r="M48" s="695"/>
      <c r="N48" s="233"/>
      <c r="O48" s="51"/>
      <c r="P48" s="234">
        <v>88</v>
      </c>
      <c r="Q48" s="234">
        <v>88</v>
      </c>
      <c r="R48" s="234"/>
      <c r="S48" s="54"/>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1.75" customHeight="1" x14ac:dyDescent="0.15">
      <c r="A49" s="43"/>
      <c r="B49" s="256"/>
      <c r="C49" s="45"/>
      <c r="D49" s="77" t="s">
        <v>2644</v>
      </c>
      <c r="E49" s="71" t="s">
        <v>2658</v>
      </c>
      <c r="F49" s="71" t="s">
        <v>2671</v>
      </c>
      <c r="G49" s="708" t="s">
        <v>2667</v>
      </c>
      <c r="H49" s="47"/>
      <c r="I49" s="48">
        <v>0.5</v>
      </c>
      <c r="J49" s="49">
        <v>0.2</v>
      </c>
      <c r="K49" s="49">
        <v>0.2</v>
      </c>
      <c r="L49" s="49">
        <v>0.1</v>
      </c>
      <c r="M49" s="696"/>
      <c r="N49" s="233">
        <f>SUM(I49:M49)</f>
        <v>0.99999999999999989</v>
      </c>
      <c r="O49" s="51"/>
      <c r="P49" s="52">
        <v>8</v>
      </c>
      <c r="Q49" s="52">
        <v>8</v>
      </c>
      <c r="R49" s="53">
        <v>8</v>
      </c>
      <c r="S49" s="53">
        <v>8</v>
      </c>
      <c r="T49" s="53"/>
      <c r="U49" s="54">
        <f>ROUND(((P49*I49)+(Q49*J49)+(R49*K49)+(S49*L49)+(T49*M49)),3)</f>
        <v>8</v>
      </c>
      <c r="V49" s="55">
        <f>IF(U49&gt;=8,8,U49)</f>
        <v>8</v>
      </c>
      <c r="W49" s="57"/>
      <c r="X49" s="57">
        <v>15552245000</v>
      </c>
      <c r="Y49" s="57">
        <v>22800792000</v>
      </c>
      <c r="Z49" s="57">
        <v>27066036000</v>
      </c>
      <c r="AA49" s="57">
        <v>21649412000</v>
      </c>
      <c r="AB49" s="476">
        <f>(((((W49*I49)+(X49*J49)+(Y49*K49)+(Z49*L49)+(AA49*M49))/$L$2)))</f>
        <v>0.13580674035050042</v>
      </c>
      <c r="AC49" s="536">
        <f t="shared" ref="AC49" si="26">ROUND(11*AB49,3)</f>
        <v>1.494</v>
      </c>
      <c r="AD49" s="488">
        <f t="shared" ref="AD49" si="27">IF(AC49&gt;=11,11,AC49)</f>
        <v>1.494</v>
      </c>
      <c r="AE49" s="729">
        <f>IF(U50&gt;=94,4,IF(U50&gt;=91,3.9,IF(U50&gt;=88,3.8,IF(U50&gt;=85,3.7,3.6))))</f>
        <v>3.8</v>
      </c>
      <c r="AF49" s="59">
        <v>0.3</v>
      </c>
      <c r="AG49" s="730">
        <v>17</v>
      </c>
      <c r="AH49" s="60">
        <f>V49+AD49+AG49+AE49+AF49</f>
        <v>30.594000000000001</v>
      </c>
      <c r="AI49" s="55">
        <f>IF(AH49&gt;=40,40,AH49)</f>
        <v>30.594000000000001</v>
      </c>
      <c r="AJ49" s="61"/>
      <c r="AK49" s="62"/>
      <c r="AL49" s="63"/>
      <c r="AM49" s="64"/>
      <c r="AN49" s="65"/>
      <c r="AO49" s="66"/>
    </row>
    <row r="50" spans="1:41" s="22" customFormat="1" ht="26.25" customHeight="1" x14ac:dyDescent="0.15">
      <c r="A50" s="177"/>
      <c r="B50" s="241"/>
      <c r="C50" s="894" t="s">
        <v>2556</v>
      </c>
      <c r="D50" s="895"/>
      <c r="E50" s="895"/>
      <c r="F50" s="895"/>
      <c r="G50" s="896"/>
      <c r="H50" s="47"/>
      <c r="I50" s="172"/>
      <c r="J50" s="217"/>
      <c r="K50" s="217"/>
      <c r="L50" s="217"/>
      <c r="M50" s="695"/>
      <c r="N50" s="233"/>
      <c r="O50" s="51"/>
      <c r="P50" s="54">
        <v>88</v>
      </c>
      <c r="Q50" s="54">
        <v>88</v>
      </c>
      <c r="R50" s="54">
        <v>88</v>
      </c>
      <c r="S50" s="54">
        <v>88</v>
      </c>
      <c r="T50" s="54"/>
      <c r="U50" s="496">
        <f>(I49*P50)+(J49*Q50)+(K49*R50)+(L49*S50)+(M49*T50)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48.75" customHeight="1" x14ac:dyDescent="0.15">
      <c r="A51" s="43"/>
      <c r="B51" s="256"/>
      <c r="C51" s="67" t="s">
        <v>2654</v>
      </c>
      <c r="D51" s="71" t="s">
        <v>2635</v>
      </c>
      <c r="E51" s="67" t="s">
        <v>2647</v>
      </c>
      <c r="F51" s="71" t="s">
        <v>2666</v>
      </c>
      <c r="G51" s="71" t="s">
        <v>2670</v>
      </c>
      <c r="H51" s="47"/>
      <c r="I51" s="48">
        <v>0.65</v>
      </c>
      <c r="J51" s="49">
        <v>0.35</v>
      </c>
      <c r="K51" s="49"/>
      <c r="L51" s="49"/>
      <c r="M51" s="696"/>
      <c r="N51" s="233">
        <f>SUM(I51:M51)</f>
        <v>1</v>
      </c>
      <c r="O51" s="51"/>
      <c r="P51" s="52">
        <v>8</v>
      </c>
      <c r="Q51" s="53">
        <v>8</v>
      </c>
      <c r="R51" s="53"/>
      <c r="S51" s="53"/>
      <c r="T51" s="53"/>
      <c r="U51" s="54">
        <f>ROUND(((P51*I51)+(Q51*J51)+(R51*K51)+(S51*L51)+(T51*M51)),3)</f>
        <v>8</v>
      </c>
      <c r="V51" s="55">
        <f>IF(U51&gt;=8,8,U51)</f>
        <v>8</v>
      </c>
      <c r="W51" s="57">
        <v>17523143000</v>
      </c>
      <c r="X51" s="57">
        <v>7355419000</v>
      </c>
      <c r="Y51" s="57">
        <v>26791438000</v>
      </c>
      <c r="Z51" s="57">
        <v>2278692000</v>
      </c>
      <c r="AA51" s="57">
        <v>27594070000</v>
      </c>
      <c r="AB51" s="476">
        <f>(((((W51*I51)+(X51*J51)+(Y51*K51)+(Z51*L51)+(AA51*M51))/$L$2)))</f>
        <v>0.18275286325944862</v>
      </c>
      <c r="AC51" s="536">
        <f>ROUND(11*AB51,3)</f>
        <v>2.0099999999999998</v>
      </c>
      <c r="AD51" s="488">
        <f>IF(AC51&gt;=11,11,AC51)</f>
        <v>2.0099999999999998</v>
      </c>
      <c r="AE51" s="729">
        <f>IF(U52&gt;=94,4,IF(U52&gt;=91,3.9,IF(U52&gt;=88,3.8,IF(U52&gt;=85,3.7,3.6))))</f>
        <v>3.8</v>
      </c>
      <c r="AF51" s="59">
        <v>0.2</v>
      </c>
      <c r="AG51" s="730">
        <v>17</v>
      </c>
      <c r="AH51" s="60">
        <f>V51+AD51+AG51+AE51+AF51</f>
        <v>31.009999999999998</v>
      </c>
      <c r="AI51" s="55">
        <f>IF(AH51&gt;=40,40,AH51)</f>
        <v>31.009999999999998</v>
      </c>
      <c r="AJ51" s="61"/>
      <c r="AK51" s="62"/>
      <c r="AL51" s="63"/>
      <c r="AM51" s="64">
        <f>100%+AL51</f>
        <v>1</v>
      </c>
      <c r="AN51" s="65">
        <f>ROUNDUP((($E$2*AM51-$AN$4)*AJ51+$AN$4),-3)</f>
        <v>0</v>
      </c>
      <c r="AO51" s="66"/>
    </row>
    <row r="52" spans="1:41" s="22" customFormat="1" ht="26.25" customHeight="1" x14ac:dyDescent="0.15">
      <c r="A52" s="177"/>
      <c r="B52" s="241"/>
      <c r="C52" s="894" t="s">
        <v>2556</v>
      </c>
      <c r="D52" s="895"/>
      <c r="E52" s="895"/>
      <c r="F52" s="895"/>
      <c r="G52" s="896"/>
      <c r="H52" s="47"/>
      <c r="I52" s="172"/>
      <c r="J52" s="217"/>
      <c r="K52" s="217"/>
      <c r="L52" s="217"/>
      <c r="M52" s="695"/>
      <c r="N52" s="233"/>
      <c r="O52" s="51"/>
      <c r="P52" s="54">
        <v>88</v>
      </c>
      <c r="Q52" s="54">
        <v>88</v>
      </c>
      <c r="R52" s="54">
        <v>88</v>
      </c>
      <c r="S52" s="54"/>
      <c r="T52" s="54"/>
      <c r="U52" s="496">
        <f>(I51*P52)+(J51*Q52)+(K51*R52)+(L51*S52)+(M51*T52)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48.75" customHeight="1" x14ac:dyDescent="0.15">
      <c r="A53" s="43"/>
      <c r="B53" s="550"/>
      <c r="C53" s="45"/>
      <c r="D53" s="71" t="s">
        <v>2685</v>
      </c>
      <c r="E53" s="67" t="s">
        <v>2684</v>
      </c>
      <c r="F53" s="664"/>
      <c r="G53" s="334"/>
      <c r="H53" s="175" t="s">
        <v>2583</v>
      </c>
      <c r="I53" s="48">
        <v>0.51</v>
      </c>
      <c r="J53" s="49">
        <v>0.49</v>
      </c>
      <c r="K53" s="49"/>
      <c r="L53" s="49"/>
      <c r="M53" s="696"/>
      <c r="N53" s="233">
        <f>SUM(I53:M53)</f>
        <v>1</v>
      </c>
      <c r="O53" s="51"/>
      <c r="P53" s="52">
        <v>8</v>
      </c>
      <c r="Q53" s="53">
        <v>8</v>
      </c>
      <c r="R53" s="53"/>
      <c r="S53" s="53"/>
      <c r="T53" s="53"/>
      <c r="U53" s="54">
        <f>ROUND(((P53*I53)+(Q53*J53)+(R53*K53)+(S53*L53)+(T53*M53)),3)</f>
        <v>8</v>
      </c>
      <c r="V53" s="55">
        <f>IF(U53&gt;=8,8,U53)</f>
        <v>8</v>
      </c>
      <c r="W53" s="57"/>
      <c r="X53" s="57">
        <v>36307297000</v>
      </c>
      <c r="Y53" s="57">
        <v>25796737000</v>
      </c>
      <c r="Z53" s="57"/>
      <c r="AA53" s="57"/>
      <c r="AB53" s="476">
        <f>(((((W53*I53)+(X53*J53)+(Y53*K53)+(Z53*L53)+(AA53*M53))/$L$2)))</f>
        <v>0.2328255705399723</v>
      </c>
      <c r="AC53" s="536">
        <f>ROUND(11*AB53,3)</f>
        <v>2.5609999999999999</v>
      </c>
      <c r="AD53" s="488">
        <f>IF(AC53&gt;=11,11,AC53)</f>
        <v>2.5609999999999999</v>
      </c>
      <c r="AE53" s="729">
        <f>IF(U54&gt;=94,4,IF(U54&gt;=91,3.9,IF(U54&gt;=88,3.8,IF(U54&gt;=85,3.7,3.6))))</f>
        <v>3.8</v>
      </c>
      <c r="AF53" s="59">
        <v>0.3</v>
      </c>
      <c r="AG53" s="730">
        <v>17</v>
      </c>
      <c r="AH53" s="60">
        <f>V53+AD53+AG53+AE53+AF53</f>
        <v>31.661000000000001</v>
      </c>
      <c r="AI53" s="55">
        <f>IF(AH53&gt;=40,40,AH53)</f>
        <v>31.661000000000001</v>
      </c>
      <c r="AJ53" s="61"/>
      <c r="AK53" s="62"/>
      <c r="AL53" s="63"/>
      <c r="AM53" s="64">
        <f>100%+AL53</f>
        <v>1</v>
      </c>
      <c r="AN53" s="65">
        <f>ROUNDUP((($E$2*AM53-$AN$4)*AJ53+$AN$4),-3)</f>
        <v>0</v>
      </c>
      <c r="AO53" s="66"/>
    </row>
    <row r="54" spans="1:41" s="22" customFormat="1" ht="26.25" customHeight="1" x14ac:dyDescent="0.15">
      <c r="A54" s="177"/>
      <c r="B54" s="241"/>
      <c r="C54" s="894" t="s">
        <v>2556</v>
      </c>
      <c r="D54" s="895"/>
      <c r="E54" s="895"/>
      <c r="F54" s="895"/>
      <c r="G54" s="896"/>
      <c r="H54" s="47"/>
      <c r="I54" s="172"/>
      <c r="J54" s="217"/>
      <c r="K54" s="217"/>
      <c r="L54" s="217"/>
      <c r="M54" s="695"/>
      <c r="N54" s="233"/>
      <c r="O54" s="51"/>
      <c r="P54" s="54">
        <v>88</v>
      </c>
      <c r="Q54" s="54">
        <v>88</v>
      </c>
      <c r="R54" s="54">
        <v>88</v>
      </c>
      <c r="S54" s="54"/>
      <c r="T54" s="54"/>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48.75" customHeight="1" x14ac:dyDescent="0.15">
      <c r="A55" s="43"/>
      <c r="B55" s="256"/>
      <c r="C55" s="45" t="s">
        <v>2673</v>
      </c>
      <c r="D55" s="45" t="s">
        <v>2674</v>
      </c>
      <c r="E55" s="80" t="s">
        <v>2675</v>
      </c>
      <c r="F55" s="45" t="s">
        <v>2676</v>
      </c>
      <c r="G55" s="80" t="s">
        <v>184</v>
      </c>
      <c r="H55" s="47"/>
      <c r="I55" s="48">
        <v>0.5</v>
      </c>
      <c r="J55" s="49">
        <v>0.5</v>
      </c>
      <c r="K55" s="49"/>
      <c r="L55" s="49"/>
      <c r="M55" s="696"/>
      <c r="N55" s="233">
        <f>SUM(I55:M55)</f>
        <v>1</v>
      </c>
      <c r="O55" s="51"/>
      <c r="P55" s="52">
        <v>8</v>
      </c>
      <c r="Q55" s="53">
        <v>8</v>
      </c>
      <c r="R55" s="53"/>
      <c r="S55" s="53"/>
      <c r="T55" s="53"/>
      <c r="U55" s="54">
        <f>ROUND(((P55*I55)+(Q55*J55)+(R55*K55)+(S55*L55)+(T55*M55)),3)</f>
        <v>8</v>
      </c>
      <c r="V55" s="55">
        <f>IF(U55&gt;=8,8,U55)</f>
        <v>8</v>
      </c>
      <c r="W55" s="57">
        <v>18715212000</v>
      </c>
      <c r="X55" s="57">
        <v>8970168000</v>
      </c>
      <c r="Y55" s="57">
        <v>14932933000</v>
      </c>
      <c r="Z55" s="57">
        <v>6087525000</v>
      </c>
      <c r="AA55" s="57">
        <v>40616090000</v>
      </c>
      <c r="AB55" s="476">
        <f>(((((W55*I55)+(X55*J55)+(Y55*K55)+(Z55*L55)+(AA55*M55))/$L$2)))</f>
        <v>0.1811595241324927</v>
      </c>
      <c r="AC55" s="536">
        <f t="shared" ref="AC55" si="28">ROUND(11*AB55,3)</f>
        <v>1.9930000000000001</v>
      </c>
      <c r="AD55" s="488">
        <f t="shared" ref="AD55" si="29">IF(AC55&gt;=11,11,AC55)</f>
        <v>1.9930000000000001</v>
      </c>
      <c r="AE55" s="729">
        <f>IF(U56&gt;=94,4,IF(U56&gt;=91,3.9,IF(U56&gt;=88,3.8,IF(U56&gt;=85,3.7,3.6))))</f>
        <v>3.8</v>
      </c>
      <c r="AF55" s="59">
        <v>0.3</v>
      </c>
      <c r="AG55" s="730">
        <v>17</v>
      </c>
      <c r="AH55" s="60">
        <f>V55+AD55+AG55+AE55+AF55</f>
        <v>31.093000000000004</v>
      </c>
      <c r="AI55" s="55">
        <f>IF(AH55&gt;=40,40,AH55)</f>
        <v>31.093000000000004</v>
      </c>
      <c r="AJ55" s="61"/>
      <c r="AK55" s="62"/>
      <c r="AL55" s="63"/>
      <c r="AM55" s="64">
        <f>100%+AL55</f>
        <v>1</v>
      </c>
      <c r="AN55" s="65">
        <f>ROUNDUP((($E$2*AM55-$AN$4)*AJ55+$AN$4),-3)</f>
        <v>0</v>
      </c>
      <c r="AO55" s="66"/>
    </row>
    <row r="56" spans="1:41" s="22" customFormat="1" ht="26.25" customHeight="1" x14ac:dyDescent="0.15">
      <c r="A56" s="177"/>
      <c r="B56" s="241"/>
      <c r="C56" s="894" t="s">
        <v>2556</v>
      </c>
      <c r="D56" s="895"/>
      <c r="E56" s="895"/>
      <c r="F56" s="895"/>
      <c r="G56" s="896"/>
      <c r="H56" s="47"/>
      <c r="I56" s="172"/>
      <c r="J56" s="217"/>
      <c r="K56" s="217"/>
      <c r="L56" s="217"/>
      <c r="M56" s="695"/>
      <c r="N56" s="233"/>
      <c r="O56" s="51"/>
      <c r="P56" s="234">
        <v>88</v>
      </c>
      <c r="Q56" s="54">
        <v>88</v>
      </c>
      <c r="R56" s="54"/>
      <c r="S56" s="54"/>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48.75" customHeight="1" x14ac:dyDescent="0.15">
      <c r="A57" s="43"/>
      <c r="B57" s="256"/>
      <c r="C57" s="45"/>
      <c r="D57" s="80" t="s">
        <v>2657</v>
      </c>
      <c r="E57" s="80" t="s">
        <v>2633</v>
      </c>
      <c r="F57" s="80" t="s">
        <v>2626</v>
      </c>
      <c r="G57" s="45" t="s">
        <v>2637</v>
      </c>
      <c r="H57" s="175"/>
      <c r="I57" s="48">
        <v>0.5</v>
      </c>
      <c r="J57" s="49">
        <v>0.4</v>
      </c>
      <c r="K57" s="49">
        <v>0.1</v>
      </c>
      <c r="L57" s="49"/>
      <c r="M57" s="696"/>
      <c r="N57" s="233">
        <f>SUM(I57:M57)</f>
        <v>1</v>
      </c>
      <c r="O57" s="51"/>
      <c r="P57" s="52">
        <v>8</v>
      </c>
      <c r="Q57" s="53">
        <v>8</v>
      </c>
      <c r="R57" s="53">
        <v>8</v>
      </c>
      <c r="S57" s="53"/>
      <c r="T57" s="53"/>
      <c r="U57" s="54">
        <f>ROUND(((P57*I57)+(Q57*J57)+(R57*K57)+(S57*L57)+(T57*M57)),3)</f>
        <v>8</v>
      </c>
      <c r="V57" s="55">
        <f>IF(U57&gt;=8,8,U57)</f>
        <v>8</v>
      </c>
      <c r="W57" s="57"/>
      <c r="X57" s="57">
        <v>34214716000</v>
      </c>
      <c r="Y57" s="57">
        <v>38849299000</v>
      </c>
      <c r="Z57" s="57">
        <v>36956264000</v>
      </c>
      <c r="AA57" s="57">
        <v>3664456000</v>
      </c>
      <c r="AB57" s="476">
        <f>(((((W57*I57)+(X57*J57)+(Y57*K57)+(Z57*L57)+(AA57*M57))/$L$2)))</f>
        <v>0.22994957768522203</v>
      </c>
      <c r="AC57" s="536">
        <f t="shared" ref="AC57" si="30">ROUND(11*AB57,3)</f>
        <v>2.5289999999999999</v>
      </c>
      <c r="AD57" s="488">
        <f t="shared" ref="AD57" si="31">IF(AC57&gt;=11,11,AC57)</f>
        <v>2.5289999999999999</v>
      </c>
      <c r="AE57" s="729">
        <f>IF(U58&gt;=94,4,IF(U58&gt;=91,3.9,IF(U58&gt;=88,3.8,IF(U58&gt;=85,3.7,3.6))))</f>
        <v>3.8</v>
      </c>
      <c r="AF57" s="59">
        <v>0.3</v>
      </c>
      <c r="AG57" s="730">
        <v>17</v>
      </c>
      <c r="AH57" s="60">
        <f>V57+AD57+AG57+AE57+AF57</f>
        <v>31.629000000000001</v>
      </c>
      <c r="AI57" s="55">
        <f>IF(AH57&gt;=40,40,AH57)</f>
        <v>31.629000000000001</v>
      </c>
      <c r="AJ57" s="61"/>
      <c r="AK57" s="62"/>
      <c r="AL57" s="63"/>
      <c r="AM57" s="64"/>
      <c r="AN57" s="65"/>
      <c r="AO57" s="66"/>
    </row>
    <row r="58" spans="1:41" s="22" customFormat="1" ht="26.25" customHeight="1" x14ac:dyDescent="0.15">
      <c r="A58" s="177"/>
      <c r="B58" s="241"/>
      <c r="C58" s="894" t="s">
        <v>2556</v>
      </c>
      <c r="D58" s="895"/>
      <c r="E58" s="895"/>
      <c r="F58" s="895"/>
      <c r="G58" s="896"/>
      <c r="H58" s="47"/>
      <c r="I58" s="172"/>
      <c r="J58" s="217"/>
      <c r="K58" s="217"/>
      <c r="L58" s="217"/>
      <c r="M58" s="695"/>
      <c r="N58" s="233"/>
      <c r="O58" s="51"/>
      <c r="P58" s="234">
        <v>88</v>
      </c>
      <c r="Q58" s="54">
        <v>88</v>
      </c>
      <c r="R58" s="53">
        <v>88</v>
      </c>
      <c r="S58" s="54"/>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0.25" customHeight="1" x14ac:dyDescent="0.15">
      <c r="A59" s="43"/>
      <c r="B59" s="256"/>
      <c r="C59" s="117"/>
      <c r="D59" s="174" t="s">
        <v>2488</v>
      </c>
      <c r="E59" s="117"/>
      <c r="F59" s="45"/>
      <c r="G59" s="632"/>
      <c r="H59" s="175"/>
      <c r="I59" s="48">
        <v>0.5</v>
      </c>
      <c r="J59" s="49">
        <v>0.4</v>
      </c>
      <c r="K59" s="49">
        <v>0.1</v>
      </c>
      <c r="L59" s="49"/>
      <c r="M59" s="696"/>
      <c r="N59" s="233">
        <f>SUM(I59:M59)</f>
        <v>1</v>
      </c>
      <c r="O59" s="51"/>
      <c r="P59" s="52">
        <v>8</v>
      </c>
      <c r="Q59" s="53">
        <v>8</v>
      </c>
      <c r="R59" s="53"/>
      <c r="S59" s="53"/>
      <c r="T59" s="53"/>
      <c r="U59" s="54">
        <f>ROUND(((P59*I59)+(Q59*J59)+(R59*K59)+(S59*L59)+(T59*M59)),3)</f>
        <v>7.2</v>
      </c>
      <c r="V59" s="55">
        <f>IF(U59&gt;=8,8,U59)</f>
        <v>7.2</v>
      </c>
      <c r="W59" s="57"/>
      <c r="X59" s="57">
        <v>58909982000</v>
      </c>
      <c r="Y59" s="57"/>
      <c r="Z59" s="57"/>
      <c r="AA59" s="57"/>
      <c r="AB59" s="476">
        <f>(((((W59*I59)+(X59*J59)+(Y59*K59)+(Z59*L59)+(AA59*M59))/$L$2)))</f>
        <v>0.30838238249281635</v>
      </c>
      <c r="AC59" s="536">
        <f t="shared" ref="AC59" si="32">ROUND(11*AB59,3)</f>
        <v>3.3919999999999999</v>
      </c>
      <c r="AD59" s="488">
        <f t="shared" ref="AD59" si="33">IF(AC59&gt;=11,11,AC59)</f>
        <v>3.3919999999999999</v>
      </c>
      <c r="AE59" s="729">
        <f>IF(U60&gt;=94,4,IF(U60&gt;=91,3.9,IF(U60&gt;=88,3.8,IF(U60&gt;=85,3.7,3.6))))</f>
        <v>3.6</v>
      </c>
      <c r="AF59" s="59">
        <v>0.3</v>
      </c>
      <c r="AG59" s="730">
        <v>17</v>
      </c>
      <c r="AH59" s="60">
        <f>V59+AD59+AG59+AE59+AF59</f>
        <v>31.492000000000001</v>
      </c>
      <c r="AI59" s="55">
        <f>IF(AH59&gt;=40,40,AH59)</f>
        <v>31.492000000000001</v>
      </c>
      <c r="AJ59" s="61"/>
      <c r="AK59" s="62"/>
      <c r="AL59" s="63"/>
      <c r="AM59" s="64">
        <f>100%+AL59</f>
        <v>1</v>
      </c>
      <c r="AN59" s="65">
        <f>ROUNDUP((($E$2*AM59-$AN$4)*AJ59+$AN$4),-3)</f>
        <v>0</v>
      </c>
      <c r="AO59" s="66"/>
    </row>
    <row r="60" spans="1:41" s="22" customFormat="1" ht="26.25" customHeight="1" x14ac:dyDescent="0.15">
      <c r="A60" s="177"/>
      <c r="B60" s="241"/>
      <c r="C60" s="894" t="s">
        <v>2556</v>
      </c>
      <c r="D60" s="895"/>
      <c r="E60" s="895"/>
      <c r="F60" s="895"/>
      <c r="G60" s="896"/>
      <c r="H60" s="47"/>
      <c r="I60" s="172"/>
      <c r="J60" s="217"/>
      <c r="K60" s="217"/>
      <c r="L60" s="217"/>
      <c r="M60" s="695"/>
      <c r="N60" s="233"/>
      <c r="O60" s="51"/>
      <c r="P60" s="234">
        <v>88</v>
      </c>
      <c r="Q60" s="234">
        <v>88</v>
      </c>
      <c r="R60" s="54"/>
      <c r="S60" s="54"/>
      <c r="T60" s="54"/>
      <c r="U60" s="496">
        <f>(I59*P60)+(J59*Q60)+(K59*R60)+(L59*S60)+(M59*T60)</f>
        <v>79.2</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48.75" customHeight="1" x14ac:dyDescent="0.15">
      <c r="A61" s="43"/>
      <c r="B61" s="256"/>
      <c r="C61" s="45"/>
      <c r="D61" s="80" t="s">
        <v>2660</v>
      </c>
      <c r="E61" s="80"/>
      <c r="F61" s="45"/>
      <c r="G61" s="80"/>
      <c r="H61" s="47"/>
      <c r="I61" s="48">
        <v>0.5</v>
      </c>
      <c r="J61" s="49">
        <v>0.5</v>
      </c>
      <c r="K61" s="49"/>
      <c r="L61" s="49"/>
      <c r="M61" s="696"/>
      <c r="N61" s="233">
        <f>SUM(I61:M61)</f>
        <v>1</v>
      </c>
      <c r="O61" s="51"/>
      <c r="P61" s="52">
        <v>8</v>
      </c>
      <c r="Q61" s="53">
        <v>8</v>
      </c>
      <c r="R61" s="53"/>
      <c r="S61" s="53"/>
      <c r="T61" s="53"/>
      <c r="U61" s="54">
        <f>ROUND(((P61*I61)+(Q61*J61)+(R61*K61)+(S61*L61)+(T61*M61)),3)</f>
        <v>8</v>
      </c>
      <c r="V61" s="55">
        <f>IF(U61&gt;=8,8,U61)</f>
        <v>8</v>
      </c>
      <c r="W61" s="57"/>
      <c r="X61" s="57">
        <v>57131058000</v>
      </c>
      <c r="Y61" s="57"/>
      <c r="Z61" s="57"/>
      <c r="AA61" s="57"/>
      <c r="AB61" s="476">
        <f>(((((W61*I61)+(X61*J61)+(Y61*K61)+(Z61*L61)+(AA61*M61))/$L$2)))</f>
        <v>0.37383757349423558</v>
      </c>
      <c r="AC61" s="536">
        <f t="shared" ref="AC61" si="34">ROUND(11*AB61,3)</f>
        <v>4.1120000000000001</v>
      </c>
      <c r="AD61" s="488">
        <f t="shared" ref="AD61" si="35">IF(AC61&gt;=11,11,AC61)</f>
        <v>4.1120000000000001</v>
      </c>
      <c r="AE61" s="729">
        <f>IF(U62&gt;=94,4,IF(U62&gt;=91,3.9,IF(U62&gt;=88,3.8,IF(U62&gt;=85,3.7,3.6))))</f>
        <v>3.8</v>
      </c>
      <c r="AF61" s="59">
        <v>0.3</v>
      </c>
      <c r="AG61" s="730">
        <v>17</v>
      </c>
      <c r="AH61" s="60">
        <f>V61+AD61+AG61+AE61+AF61</f>
        <v>33.211999999999996</v>
      </c>
      <c r="AI61" s="55">
        <f>IF(AH61&gt;=40,40,AH61)</f>
        <v>33.211999999999996</v>
      </c>
      <c r="AJ61" s="61"/>
      <c r="AK61" s="62"/>
      <c r="AL61" s="63"/>
      <c r="AM61" s="64">
        <f>100%+AL61</f>
        <v>1</v>
      </c>
      <c r="AN61" s="65">
        <f>ROUNDUP((($E$2*AM61-$AN$4)*AJ61+$AN$4),-3)</f>
        <v>0</v>
      </c>
      <c r="AO61" s="66"/>
    </row>
    <row r="62" spans="1:41" s="22" customFormat="1" ht="26.25" customHeight="1" x14ac:dyDescent="0.15">
      <c r="A62" s="177"/>
      <c r="B62" s="241"/>
      <c r="C62" s="894" t="s">
        <v>2556</v>
      </c>
      <c r="D62" s="895"/>
      <c r="E62" s="895"/>
      <c r="F62" s="895"/>
      <c r="G62" s="896"/>
      <c r="H62" s="47"/>
      <c r="I62" s="172"/>
      <c r="J62" s="217"/>
      <c r="K62" s="217"/>
      <c r="L62" s="217"/>
      <c r="M62" s="695"/>
      <c r="N62" s="233"/>
      <c r="O62" s="51"/>
      <c r="P62" s="234">
        <v>88</v>
      </c>
      <c r="Q62" s="54">
        <v>88</v>
      </c>
      <c r="R62" s="54"/>
      <c r="S62" s="5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45" t="s">
        <v>1864</v>
      </c>
      <c r="D63" s="80"/>
      <c r="E63" s="80"/>
      <c r="F63" s="45"/>
      <c r="G63" s="596"/>
      <c r="H63" s="47"/>
      <c r="I63" s="48">
        <v>0.6</v>
      </c>
      <c r="J63" s="49">
        <v>0.4</v>
      </c>
      <c r="K63" s="49"/>
      <c r="L63" s="217"/>
      <c r="M63" s="696"/>
      <c r="N63" s="233">
        <f>SUM(I63:M63)</f>
        <v>1</v>
      </c>
      <c r="O63" s="51"/>
      <c r="P63" s="52">
        <v>8</v>
      </c>
      <c r="Q63" s="53">
        <v>8</v>
      </c>
      <c r="R63" s="53"/>
      <c r="S63" s="53"/>
      <c r="T63" s="53"/>
      <c r="U63" s="54">
        <f>ROUND(((P63*I63)+(Q63*J63)+(R63*K63)+(S63*L63)+(T63*M63)),3)</f>
        <v>8</v>
      </c>
      <c r="V63" s="55">
        <f>IF(U63&gt;=8,8,U63)</f>
        <v>8</v>
      </c>
      <c r="W63" s="57">
        <v>68688854000</v>
      </c>
      <c r="X63" s="57"/>
      <c r="Y63" s="57"/>
      <c r="Z63" s="57"/>
      <c r="AA63" s="57"/>
      <c r="AB63" s="476">
        <f>(((((W63*I63)+(X63*J63)+(Y63*K63)+(Z63*L63)+(AA63*M63))/$L$2)))</f>
        <v>0.53935933422678406</v>
      </c>
      <c r="AC63" s="536">
        <f>ROUND(11*AB63,3)</f>
        <v>5.9329999999999998</v>
      </c>
      <c r="AD63" s="488">
        <f>IF(AC63&gt;=11,11,AC63)</f>
        <v>5.9329999999999998</v>
      </c>
      <c r="AE63" s="729">
        <f>IF(U64&gt;=94,4,IF(U64&gt;=91,3.9,IF(U64&gt;=88,3.8,IF(U64&gt;=85,3.7,3.6))))</f>
        <v>3.8</v>
      </c>
      <c r="AF63" s="59">
        <v>0.3</v>
      </c>
      <c r="AG63" s="730">
        <v>17</v>
      </c>
      <c r="AH63" s="60">
        <f>V63+AD63+AG63+AE63+AF63</f>
        <v>35.032999999999994</v>
      </c>
      <c r="AI63" s="55">
        <f>IF(AH63&gt;=40,40,AH63)</f>
        <v>35.032999999999994</v>
      </c>
      <c r="AJ63" s="61"/>
      <c r="AK63" s="62"/>
      <c r="AL63" s="63"/>
      <c r="AM63" s="64">
        <f>100%+AL63</f>
        <v>1</v>
      </c>
      <c r="AN63" s="65">
        <f>ROUNDUP((($E$2*AM63-$AN$4)*AJ63+$AN$4),-3)</f>
        <v>0</v>
      </c>
      <c r="AO63" s="66"/>
    </row>
    <row r="64" spans="1:41" s="22" customFormat="1" ht="26.25" customHeight="1" x14ac:dyDescent="0.15">
      <c r="A64" s="177"/>
      <c r="B64" s="241"/>
      <c r="C64" s="894" t="s">
        <v>2556</v>
      </c>
      <c r="D64" s="895"/>
      <c r="E64" s="895"/>
      <c r="F64" s="895"/>
      <c r="G64" s="896"/>
      <c r="H64" s="47"/>
      <c r="I64" s="172"/>
      <c r="J64" s="217"/>
      <c r="K64" s="217"/>
      <c r="L64" s="217"/>
      <c r="M64" s="695"/>
      <c r="N64" s="233"/>
      <c r="O64" s="51"/>
      <c r="P64" s="234">
        <v>88</v>
      </c>
      <c r="Q64" s="53">
        <v>88</v>
      </c>
      <c r="R64" s="53"/>
      <c r="S64" s="54"/>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73" t="s">
        <v>1543</v>
      </c>
      <c r="D65" s="80"/>
      <c r="E65" s="80"/>
      <c r="F65" s="45"/>
      <c r="G65" s="335"/>
      <c r="H65" s="169"/>
      <c r="I65" s="48">
        <v>0.6</v>
      </c>
      <c r="J65" s="49">
        <v>0.25</v>
      </c>
      <c r="K65" s="49">
        <v>0.15</v>
      </c>
      <c r="L65" s="49"/>
      <c r="M65" s="696"/>
      <c r="N65" s="233">
        <f>SUM(I65:M65)</f>
        <v>1</v>
      </c>
      <c r="O65" s="51"/>
      <c r="P65" s="52">
        <v>8</v>
      </c>
      <c r="Q65" s="53">
        <v>8</v>
      </c>
      <c r="R65" s="53">
        <v>8</v>
      </c>
      <c r="S65" s="53"/>
      <c r="T65" s="53"/>
      <c r="U65" s="54">
        <f>ROUND(((P65*I65)+(Q65*J65)+(R65*K65)+(S65*L65)+(T65*M65)),3)</f>
        <v>8</v>
      </c>
      <c r="V65" s="55">
        <f>IF(U65&gt;=8,8,U65)</f>
        <v>8</v>
      </c>
      <c r="W65" s="57">
        <v>66118788000</v>
      </c>
      <c r="X65" s="57"/>
      <c r="Y65" s="57"/>
      <c r="Z65" s="57"/>
      <c r="AA65" s="57"/>
      <c r="AB65" s="476">
        <f>(((((W65*I65)+(X65*J65)+(Y65*K65)+(Z65*L65)+(AA65*M65))/$L$2)))</f>
        <v>0.51917863523479191</v>
      </c>
      <c r="AC65" s="536">
        <f t="shared" ref="AC65" si="36">ROUND(11*AB65,3)</f>
        <v>5.7110000000000003</v>
      </c>
      <c r="AD65" s="488">
        <f t="shared" ref="AD65" si="37">IF(AC65&gt;=11,11,AC65)</f>
        <v>5.7110000000000003</v>
      </c>
      <c r="AE65" s="729">
        <f>IF(U66&gt;=94,4,IF(U66&gt;=91,3.9,IF(U66&gt;=88,3.8,IF(U66&gt;=85,3.7,3.6))))</f>
        <v>3.8</v>
      </c>
      <c r="AF65" s="59">
        <v>0.3</v>
      </c>
      <c r="AG65" s="730">
        <v>17</v>
      </c>
      <c r="AH65" s="60">
        <f>V65+AD65+AG65+AE65+AF65</f>
        <v>34.810999999999993</v>
      </c>
      <c r="AI65" s="55">
        <f>IF(AH65&gt;=40,40,AH65)</f>
        <v>34.810999999999993</v>
      </c>
      <c r="AJ65" s="61"/>
      <c r="AK65" s="62"/>
      <c r="AL65" s="63"/>
      <c r="AM65" s="64">
        <f>100%+AL65</f>
        <v>1</v>
      </c>
      <c r="AN65" s="65">
        <f>ROUNDUP((($E$2*AM65-$AN$4)*AJ65+$AN$4),-3)</f>
        <v>0</v>
      </c>
      <c r="AO65" s="66"/>
    </row>
    <row r="66" spans="1:41" s="22" customFormat="1" ht="26.25" customHeight="1" x14ac:dyDescent="0.15">
      <c r="A66" s="177"/>
      <c r="B66" s="241"/>
      <c r="C66" s="894" t="s">
        <v>2556</v>
      </c>
      <c r="D66" s="895"/>
      <c r="E66" s="895"/>
      <c r="F66" s="895"/>
      <c r="G66" s="896"/>
      <c r="H66" s="47"/>
      <c r="I66" s="172"/>
      <c r="J66" s="217"/>
      <c r="K66" s="217"/>
      <c r="L66" s="217"/>
      <c r="M66" s="695"/>
      <c r="N66" s="233"/>
      <c r="O66" s="51"/>
      <c r="P66" s="234">
        <v>88</v>
      </c>
      <c r="Q66" s="53">
        <v>88</v>
      </c>
      <c r="R66" s="53">
        <v>88</v>
      </c>
      <c r="S66" s="54"/>
      <c r="T66" s="54"/>
      <c r="U66" s="496">
        <f>(I65*P66)+(J65*Q66)+(K65*R66)+(L65*S66)+(M65*T66)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50.25" customHeight="1" x14ac:dyDescent="0.15">
      <c r="A67" s="43"/>
      <c r="B67" s="256"/>
      <c r="C67" s="45" t="s">
        <v>1355</v>
      </c>
      <c r="D67" s="80"/>
      <c r="E67" s="80"/>
      <c r="F67" s="45"/>
      <c r="G67" s="376"/>
      <c r="H67" s="47"/>
      <c r="I67" s="48">
        <v>0.6</v>
      </c>
      <c r="J67" s="49">
        <v>0.4</v>
      </c>
      <c r="K67" s="49"/>
      <c r="L67" s="49"/>
      <c r="M67" s="696"/>
      <c r="N67" s="233">
        <f>SUM(I67:M67)</f>
        <v>1</v>
      </c>
      <c r="O67" s="51"/>
      <c r="P67" s="52">
        <v>8</v>
      </c>
      <c r="Q67" s="53">
        <v>8</v>
      </c>
      <c r="R67" s="53"/>
      <c r="S67" s="53"/>
      <c r="T67" s="53"/>
      <c r="U67" s="54">
        <f>ROUND(((P67*I67)+(Q67*J67)+(R67*K67)+(S67*L67)+(T67*M67)),3)</f>
        <v>8</v>
      </c>
      <c r="V67" s="55">
        <f>IF(U67&gt;=8,8,U67)</f>
        <v>8</v>
      </c>
      <c r="W67" s="57">
        <v>65315007000</v>
      </c>
      <c r="X67" s="57"/>
      <c r="Y67" s="57"/>
      <c r="Z67" s="57"/>
      <c r="AA67" s="57"/>
      <c r="AB67" s="476">
        <f>(((((W67*I67)+(X67*J67)+(Y67*K67)+(Z67*L67)+(AA67*M67))/$L$2)))</f>
        <v>0.51286717770160695</v>
      </c>
      <c r="AC67" s="536">
        <f t="shared" ref="AC67" si="38">ROUND(11*AB67,3)</f>
        <v>5.6420000000000003</v>
      </c>
      <c r="AD67" s="488">
        <f t="shared" ref="AD67" si="39">IF(AC67&gt;=11,11,AC67)</f>
        <v>5.6420000000000003</v>
      </c>
      <c r="AE67" s="729">
        <f>IF(U68&gt;=94,4,IF(U68&gt;=91,3.9,IF(U68&gt;=88,3.8,IF(U68&gt;=85,3.7,3.6))))</f>
        <v>3.8</v>
      </c>
      <c r="AF67" s="59">
        <v>0.3</v>
      </c>
      <c r="AG67" s="730">
        <v>17</v>
      </c>
      <c r="AH67" s="60">
        <f>V67+AD67+AG67+AE67+AF67</f>
        <v>34.741999999999997</v>
      </c>
      <c r="AI67" s="55">
        <f>IF(AH67&gt;=40,40,AH67)</f>
        <v>34.741999999999997</v>
      </c>
      <c r="AJ67" s="61"/>
      <c r="AK67" s="62"/>
      <c r="AL67" s="63"/>
      <c r="AM67" s="64">
        <f>100%+AL67</f>
        <v>1</v>
      </c>
      <c r="AN67" s="65">
        <f>ROUNDUP((($E$2*AM67-$AN$4)*AJ67+$AN$4),-3)</f>
        <v>0</v>
      </c>
      <c r="AO67" s="66"/>
    </row>
    <row r="68" spans="1:41" s="22" customFormat="1" ht="26.25" customHeight="1" x14ac:dyDescent="0.15">
      <c r="A68" s="177"/>
      <c r="B68" s="241"/>
      <c r="C68" s="894" t="s">
        <v>2556</v>
      </c>
      <c r="D68" s="895"/>
      <c r="E68" s="895"/>
      <c r="F68" s="895"/>
      <c r="G68" s="896"/>
      <c r="H68" s="47"/>
      <c r="I68" s="172"/>
      <c r="J68" s="217"/>
      <c r="K68" s="217"/>
      <c r="L68" s="217"/>
      <c r="M68" s="695"/>
      <c r="N68" s="233"/>
      <c r="O68" s="51"/>
      <c r="P68" s="234">
        <v>88</v>
      </c>
      <c r="Q68" s="54">
        <v>88</v>
      </c>
      <c r="R68" s="54"/>
      <c r="S68" s="54"/>
      <c r="T68" s="54"/>
      <c r="U68" s="496">
        <f>(I67*P68)+(J67*Q68)+(K67*R68)+(L67*S68)+(M67*T68)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45" t="s">
        <v>2631</v>
      </c>
      <c r="D69" s="45"/>
      <c r="E69" s="80"/>
      <c r="F69" s="45"/>
      <c r="G69" s="80"/>
      <c r="H69" s="47"/>
      <c r="I69" s="48">
        <v>0.5</v>
      </c>
      <c r="J69" s="49">
        <v>0.5</v>
      </c>
      <c r="K69" s="49"/>
      <c r="L69" s="49"/>
      <c r="M69" s="696"/>
      <c r="N69" s="233">
        <f>SUM(I69:M69)</f>
        <v>1</v>
      </c>
      <c r="O69" s="51"/>
      <c r="P69" s="52">
        <v>8</v>
      </c>
      <c r="Q69" s="53">
        <v>8</v>
      </c>
      <c r="R69" s="53"/>
      <c r="S69" s="53"/>
      <c r="T69" s="53"/>
      <c r="U69" s="54">
        <f>ROUND(((P69*I69)+(Q69*J69)+(R69*K69)+(S69*L69)+(T69*M69)),3)</f>
        <v>8</v>
      </c>
      <c r="V69" s="55">
        <f>IF(U69&gt;=8,8,U69)</f>
        <v>8</v>
      </c>
      <c r="W69" s="57">
        <v>56901144000</v>
      </c>
      <c r="X69" s="57"/>
      <c r="Y69" s="57"/>
      <c r="Z69" s="57"/>
      <c r="AA69" s="57"/>
      <c r="AB69" s="476">
        <f>(((((W69*I69)+(X69*J69)+(Y69*K69)+(Z69*L69)+(AA69*M69))/$L$2)))</f>
        <v>0.37233312924129786</v>
      </c>
      <c r="AC69" s="536">
        <f t="shared" ref="AC69" si="40">ROUND(11*AB69,3)</f>
        <v>4.0960000000000001</v>
      </c>
      <c r="AD69" s="488">
        <f t="shared" ref="AD69" si="41">IF(AC69&gt;=11,11,AC69)</f>
        <v>4.0960000000000001</v>
      </c>
      <c r="AE69" s="729">
        <f>IF(U70&gt;=94,4,IF(U70&gt;=91,3.9,IF(U70&gt;=88,3.8,IF(U70&gt;=85,3.7,3.6))))</f>
        <v>3.8</v>
      </c>
      <c r="AF69" s="59">
        <v>0.3</v>
      </c>
      <c r="AG69" s="730">
        <v>17</v>
      </c>
      <c r="AH69" s="60">
        <f>V69+AD69+AG69+AE69+AF69</f>
        <v>33.195999999999998</v>
      </c>
      <c r="AI69" s="55">
        <f>IF(AH69&gt;=40,40,AH69)</f>
        <v>33.195999999999998</v>
      </c>
      <c r="AJ69" s="61"/>
      <c r="AK69" s="62"/>
      <c r="AL69" s="63"/>
      <c r="AM69" s="64">
        <f>100%+AL69</f>
        <v>1</v>
      </c>
      <c r="AN69" s="65">
        <f>ROUNDUP((($E$2*AM69-$AN$4)*AJ69+$AN$4),-3)</f>
        <v>0</v>
      </c>
      <c r="AO69" s="66"/>
    </row>
    <row r="70" spans="1:41" s="22" customFormat="1" ht="26.25" customHeight="1" x14ac:dyDescent="0.15">
      <c r="A70" s="177"/>
      <c r="B70" s="241"/>
      <c r="C70" s="894" t="s">
        <v>2556</v>
      </c>
      <c r="D70" s="895"/>
      <c r="E70" s="895"/>
      <c r="F70" s="895"/>
      <c r="G70" s="896"/>
      <c r="H70" s="47"/>
      <c r="I70" s="172"/>
      <c r="J70" s="217"/>
      <c r="K70" s="217"/>
      <c r="L70" s="217"/>
      <c r="M70" s="695"/>
      <c r="N70" s="233"/>
      <c r="O70" s="51"/>
      <c r="P70" s="676">
        <v>90.76</v>
      </c>
      <c r="Q70" s="54">
        <v>88</v>
      </c>
      <c r="R70" s="54"/>
      <c r="S70" s="54"/>
      <c r="T70" s="54"/>
      <c r="U70" s="496">
        <f>(I69*P70)+(J69*Q70)+(K69*R70)+(L69*S70)+(M69*T70)</f>
        <v>89.38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0.25" customHeight="1" x14ac:dyDescent="0.15">
      <c r="A71" s="43"/>
      <c r="B71" s="256"/>
      <c r="C71" s="73" t="s">
        <v>2494</v>
      </c>
      <c r="D71" s="45"/>
      <c r="E71" s="45"/>
      <c r="F71" s="73"/>
      <c r="G71" s="376"/>
      <c r="H71" s="47"/>
      <c r="I71" s="48">
        <v>0.65</v>
      </c>
      <c r="J71" s="49">
        <v>0.35</v>
      </c>
      <c r="K71" s="49"/>
      <c r="L71" s="49"/>
      <c r="M71" s="696"/>
      <c r="N71" s="233">
        <f>SUM(I71:M71)</f>
        <v>1</v>
      </c>
      <c r="O71" s="51"/>
      <c r="P71" s="52">
        <v>8</v>
      </c>
      <c r="Q71" s="53">
        <v>8</v>
      </c>
      <c r="R71" s="53"/>
      <c r="S71" s="53"/>
      <c r="T71" s="53"/>
      <c r="U71" s="54">
        <f>ROUND(((P71*I71)+(Q71*J71)+(R71*K71)+(S71*L71)+(T71*M71)),3)</f>
        <v>8</v>
      </c>
      <c r="V71" s="55">
        <f>IF(U71&gt;=8,8,U71)</f>
        <v>8</v>
      </c>
      <c r="W71" s="57">
        <v>56329120000</v>
      </c>
      <c r="X71" s="57"/>
      <c r="Y71" s="57"/>
      <c r="Z71" s="57"/>
      <c r="AA71" s="57"/>
      <c r="AB71" s="476">
        <f>(((((W71*I71)+(X71*J71)+(Y71*K71)+(Z71*L71)+(AA71*M71))/$L$2)))</f>
        <v>0.47916711080731783</v>
      </c>
      <c r="AC71" s="536">
        <f t="shared" ref="AC71" si="42">ROUND(11*AB71,3)</f>
        <v>5.2709999999999999</v>
      </c>
      <c r="AD71" s="488">
        <f t="shared" ref="AD71" si="43">IF(AC71&gt;=11,11,AC71)</f>
        <v>5.2709999999999999</v>
      </c>
      <c r="AE71" s="729">
        <f>IF(U72&gt;=94,4,IF(U72&gt;=91,3.9,IF(U72&gt;=88,3.8,IF(U72&gt;=85,3.7,3.6))))</f>
        <v>3.8</v>
      </c>
      <c r="AF71" s="59">
        <v>0.2</v>
      </c>
      <c r="AG71" s="730">
        <v>17</v>
      </c>
      <c r="AH71" s="60">
        <f>V71+AD71+AG71+AE71+AF71</f>
        <v>34.271000000000001</v>
      </c>
      <c r="AI71" s="55">
        <f>IF(AH71&gt;=40,40,AH71)</f>
        <v>34.271000000000001</v>
      </c>
      <c r="AJ71" s="61"/>
      <c r="AK71" s="62"/>
      <c r="AL71" s="63"/>
      <c r="AM71" s="64">
        <f>100%+AL71</f>
        <v>1</v>
      </c>
      <c r="AN71" s="65">
        <f>ROUNDUP((($E$2*AM71-$AN$4)*AJ71+$AN$4),-3)</f>
        <v>0</v>
      </c>
      <c r="AO71" s="66"/>
    </row>
    <row r="72" spans="1:41" s="22" customFormat="1" ht="26.25" customHeight="1" x14ac:dyDescent="0.15">
      <c r="A72" s="177"/>
      <c r="B72" s="241"/>
      <c r="C72" s="894" t="s">
        <v>2556</v>
      </c>
      <c r="D72" s="895"/>
      <c r="E72" s="895"/>
      <c r="F72" s="895"/>
      <c r="G72" s="896"/>
      <c r="H72" s="47"/>
      <c r="I72" s="172"/>
      <c r="J72" s="217"/>
      <c r="K72" s="217"/>
      <c r="L72" s="217"/>
      <c r="M72" s="695"/>
      <c r="N72" s="233"/>
      <c r="O72" s="51"/>
      <c r="P72" s="23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48.75" customHeight="1" x14ac:dyDescent="0.15">
      <c r="A73" s="43"/>
      <c r="B73" s="256"/>
      <c r="C73" s="80" t="s">
        <v>2578</v>
      </c>
      <c r="D73" s="45"/>
      <c r="E73" s="80"/>
      <c r="F73" s="45"/>
      <c r="G73" s="80"/>
      <c r="H73" s="47"/>
      <c r="I73" s="48">
        <v>0.5</v>
      </c>
      <c r="J73" s="49">
        <v>0.5</v>
      </c>
      <c r="K73" s="49"/>
      <c r="L73" s="49"/>
      <c r="M73" s="696"/>
      <c r="N73" s="233">
        <f>SUM(I73:M73)</f>
        <v>1</v>
      </c>
      <c r="O73" s="51"/>
      <c r="P73" s="52">
        <v>8</v>
      </c>
      <c r="Q73" s="53">
        <v>8</v>
      </c>
      <c r="R73" s="53"/>
      <c r="S73" s="53"/>
      <c r="T73" s="53"/>
      <c r="U73" s="54">
        <f>ROUND(((P73*I73)+(Q73*J73)+(R73*K73)+(S73*L73)+(T73*M73)),3)</f>
        <v>8</v>
      </c>
      <c r="V73" s="55">
        <f>IF(U73&gt;=8,8,U73)</f>
        <v>8</v>
      </c>
      <c r="W73" s="57">
        <v>52410905000</v>
      </c>
      <c r="X73" s="57"/>
      <c r="Y73" s="57"/>
      <c r="Z73" s="57"/>
      <c r="AA73" s="57"/>
      <c r="AB73" s="476">
        <f>(((((W73*I73)+(X73*J73)+(Y73*K73)+(Z73*L73)+(AA73*M73))/$L$2)))</f>
        <v>0.34295121140303231</v>
      </c>
      <c r="AC73" s="536">
        <f t="shared" ref="AC73" si="44">ROUND(11*AB73,3)</f>
        <v>3.7719999999999998</v>
      </c>
      <c r="AD73" s="488">
        <f t="shared" ref="AD73" si="45">IF(AC73&gt;=11,11,AC73)</f>
        <v>3.7719999999999998</v>
      </c>
      <c r="AE73" s="729">
        <f>IF(U74&gt;=94,4,IF(U74&gt;=91,3.9,IF(U74&gt;=88,3.8,IF(U74&gt;=85,3.7,3.6))))</f>
        <v>3.8</v>
      </c>
      <c r="AF73" s="59">
        <v>0.3</v>
      </c>
      <c r="AG73" s="730">
        <v>17</v>
      </c>
      <c r="AH73" s="60">
        <f>V73+AD73+AG73+AE73+AF73</f>
        <v>32.871999999999993</v>
      </c>
      <c r="AI73" s="55">
        <f>IF(AH73&gt;=40,40,AH73)</f>
        <v>32.871999999999993</v>
      </c>
      <c r="AJ73" s="61"/>
      <c r="AK73" s="62"/>
      <c r="AL73" s="63"/>
      <c r="AM73" s="64">
        <f>100%+AL73</f>
        <v>1</v>
      </c>
      <c r="AN73" s="65">
        <f>ROUNDUP((($E$2*AM73-$AN$4)*AJ73+$AN$4),-3)</f>
        <v>0</v>
      </c>
      <c r="AO73" s="66"/>
    </row>
    <row r="74" spans="1:41" s="22" customFormat="1" ht="26.25" customHeight="1" x14ac:dyDescent="0.15">
      <c r="A74" s="177"/>
      <c r="B74" s="241"/>
      <c r="C74" s="894" t="s">
        <v>2556</v>
      </c>
      <c r="D74" s="895"/>
      <c r="E74" s="895"/>
      <c r="F74" s="895"/>
      <c r="G74" s="896"/>
      <c r="H74" s="47"/>
      <c r="I74" s="172"/>
      <c r="J74" s="217"/>
      <c r="K74" s="217"/>
      <c r="L74" s="217"/>
      <c r="M74" s="695"/>
      <c r="N74" s="233"/>
      <c r="O74" s="51"/>
      <c r="P74" s="234">
        <v>88</v>
      </c>
      <c r="Q74" s="54">
        <v>88</v>
      </c>
      <c r="R74" s="54"/>
      <c r="S74" s="54"/>
      <c r="T74" s="54"/>
      <c r="U74" s="496">
        <f>(I73*P74)+(J73*Q74)+(K73*R74)+(L73*S74)+(M73*T74)</f>
        <v>88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t="s">
        <v>2677</v>
      </c>
      <c r="D75" s="46"/>
      <c r="E75" s="80"/>
      <c r="F75" s="80"/>
      <c r="G75" s="376"/>
      <c r="H75" s="175"/>
      <c r="I75" s="48">
        <v>0.6</v>
      </c>
      <c r="J75" s="49">
        <v>0.4</v>
      </c>
      <c r="K75" s="49"/>
      <c r="L75" s="217"/>
      <c r="M75" s="696"/>
      <c r="N75" s="233">
        <f>SUM(I75:M75)</f>
        <v>1</v>
      </c>
      <c r="O75" s="51"/>
      <c r="P75" s="52">
        <v>8</v>
      </c>
      <c r="Q75" s="53">
        <v>8</v>
      </c>
      <c r="R75" s="53"/>
      <c r="S75" s="53"/>
      <c r="T75" s="53"/>
      <c r="U75" s="54">
        <f>ROUND(((P75*I75)+(Q75*J75)+(R75*K75)+(S75*L75)+(T75*M75)),3)</f>
        <v>8</v>
      </c>
      <c r="V75" s="55">
        <f>IF(U75&gt;=8,8,U75)</f>
        <v>8</v>
      </c>
      <c r="W75" s="57">
        <v>50267041000</v>
      </c>
      <c r="X75" s="57"/>
      <c r="Y75" s="57"/>
      <c r="Z75" s="57"/>
      <c r="AA75" s="57"/>
      <c r="AB75" s="476">
        <f>(((((W75*I75)+(X75*J75)+(Y75*K75)+(Z75*L75)+(AA75*M75))/$L$2)))</f>
        <v>0.39470738247154996</v>
      </c>
      <c r="AC75" s="536">
        <f t="shared" ref="AC75" si="46">ROUND(11*AB75,3)</f>
        <v>4.3419999999999996</v>
      </c>
      <c r="AD75" s="488">
        <f t="shared" ref="AD75" si="47">IF(AC75&gt;=11,11,AC75)</f>
        <v>4.3419999999999996</v>
      </c>
      <c r="AE75" s="729">
        <f>IF(U76&gt;=94,4,IF(U76&gt;=91,3.9,IF(U76&gt;=88,3.8,IF(U76&gt;=85,3.7,3.6))))</f>
        <v>3.8</v>
      </c>
      <c r="AF75" s="59">
        <v>0.3</v>
      </c>
      <c r="AG75" s="730">
        <v>17</v>
      </c>
      <c r="AH75" s="60">
        <f>V75+AD75+AG75+AE75+AF75</f>
        <v>33.441999999999993</v>
      </c>
      <c r="AI75" s="55">
        <f>IF(AH75&gt;=40,40,AH75)</f>
        <v>33.441999999999993</v>
      </c>
      <c r="AJ75" s="61"/>
      <c r="AK75" s="62"/>
      <c r="AL75" s="63"/>
      <c r="AM75" s="64">
        <f>100%+AL75</f>
        <v>1</v>
      </c>
      <c r="AN75" s="65">
        <f>ROUNDUP((($E$2*AM75-$AN$4)*AJ75+$AN$4),-3)</f>
        <v>0</v>
      </c>
      <c r="AO75" s="66"/>
    </row>
    <row r="76" spans="1:41" s="22" customFormat="1" ht="26.25" customHeight="1" x14ac:dyDescent="0.15">
      <c r="A76" s="177"/>
      <c r="B76" s="241"/>
      <c r="C76" s="894" t="s">
        <v>2556</v>
      </c>
      <c r="D76" s="895"/>
      <c r="E76" s="895"/>
      <c r="F76" s="895"/>
      <c r="G76" s="896"/>
      <c r="H76" s="47"/>
      <c r="I76" s="172"/>
      <c r="J76" s="217"/>
      <c r="K76" s="217"/>
      <c r="L76" s="217"/>
      <c r="M76" s="695"/>
      <c r="N76" s="233"/>
      <c r="O76" s="51"/>
      <c r="P76" s="674">
        <v>89.28</v>
      </c>
      <c r="Q76" s="53">
        <v>88</v>
      </c>
      <c r="R76" s="53"/>
      <c r="S76" s="54"/>
      <c r="T76" s="54"/>
      <c r="U76" s="496">
        <f>(I75*P76)+(J75*Q76)+(K75*R76)+(L75*S76)+(M75*T76)</f>
        <v>88.768000000000001</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t="s">
        <v>2497</v>
      </c>
      <c r="D77" s="80"/>
      <c r="E77" s="80"/>
      <c r="F77" s="82"/>
      <c r="G77" s="632"/>
      <c r="H77" s="175"/>
      <c r="I77" s="48">
        <v>0.6</v>
      </c>
      <c r="J77" s="49">
        <v>0.4</v>
      </c>
      <c r="K77" s="49"/>
      <c r="L77" s="49"/>
      <c r="M77" s="696"/>
      <c r="N77" s="233">
        <f>SUM(I77:M77)</f>
        <v>1</v>
      </c>
      <c r="O77" s="51"/>
      <c r="P77" s="52">
        <v>8</v>
      </c>
      <c r="Q77" s="53">
        <v>8</v>
      </c>
      <c r="R77" s="53"/>
      <c r="S77" s="53"/>
      <c r="T77" s="53"/>
      <c r="U77" s="54">
        <f>ROUND(((P77*I77)+(Q77*J77)+(R77*K77)+(S77*L77)+(T77*M77)),3)</f>
        <v>8</v>
      </c>
      <c r="V77" s="55">
        <f>IF(U77&gt;=8,8,U77)</f>
        <v>8</v>
      </c>
      <c r="W77" s="57">
        <v>49442586000</v>
      </c>
      <c r="X77" s="57"/>
      <c r="Y77" s="57"/>
      <c r="Z77" s="57"/>
      <c r="AA77" s="57"/>
      <c r="AB77" s="476">
        <f>(((((W77*I77)+(X77*J77)+(Y77*K77)+(Z77*L77)+(AA77*M77))/$L$2)))</f>
        <v>0.38823358834040983</v>
      </c>
      <c r="AC77" s="536">
        <f t="shared" ref="AC77" si="48">ROUND(11*AB77,3)</f>
        <v>4.2709999999999999</v>
      </c>
      <c r="AD77" s="488">
        <f t="shared" ref="AD77" si="49">IF(AC77&gt;=11,11,AC77)</f>
        <v>4.2709999999999999</v>
      </c>
      <c r="AE77" s="729">
        <f>IF(U78&gt;=94,4,IF(U78&gt;=91,3.9,IF(U78&gt;=88,3.8,IF(U78&gt;=85,3.7,3.6))))</f>
        <v>3.8</v>
      </c>
      <c r="AF77" s="59">
        <v>0.3</v>
      </c>
      <c r="AG77" s="730">
        <v>17</v>
      </c>
      <c r="AH77" s="60">
        <f>V77+AD77+AG77+AE77+AF77</f>
        <v>33.370999999999995</v>
      </c>
      <c r="AI77" s="55">
        <f>IF(AH77&gt;=40,40,AH77)</f>
        <v>33.370999999999995</v>
      </c>
      <c r="AJ77" s="61"/>
      <c r="AK77" s="62"/>
      <c r="AL77" s="63"/>
      <c r="AM77" s="64">
        <f>100%+AL77</f>
        <v>1</v>
      </c>
      <c r="AN77" s="65">
        <f>ROUNDUP((($E$2*AM77-$AN$4)*AJ77+$AN$4),-3)</f>
        <v>0</v>
      </c>
      <c r="AO77" s="66"/>
    </row>
    <row r="78" spans="1:41" s="22" customFormat="1" ht="26.25" customHeight="1" x14ac:dyDescent="0.15">
      <c r="A78" s="177"/>
      <c r="B78" s="241"/>
      <c r="C78" s="894" t="s">
        <v>2556</v>
      </c>
      <c r="D78" s="895"/>
      <c r="E78" s="895"/>
      <c r="F78" s="895"/>
      <c r="G78" s="896"/>
      <c r="H78" s="47"/>
      <c r="I78" s="172"/>
      <c r="J78" s="217"/>
      <c r="K78" s="217"/>
      <c r="L78" s="217"/>
      <c r="M78" s="695"/>
      <c r="N78" s="233"/>
      <c r="O78" s="51"/>
      <c r="P78" s="234">
        <v>88</v>
      </c>
      <c r="Q78" s="234">
        <v>88</v>
      </c>
      <c r="R78" s="23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50.25" customHeight="1" x14ac:dyDescent="0.15">
      <c r="A79" s="43"/>
      <c r="B79" s="256"/>
      <c r="C79" s="80" t="s">
        <v>2678</v>
      </c>
      <c r="D79" s="45"/>
      <c r="E79" s="45"/>
      <c r="F79" s="82"/>
      <c r="G79" s="632"/>
      <c r="H79" s="47"/>
      <c r="I79" s="48">
        <v>0.6</v>
      </c>
      <c r="J79" s="49">
        <v>0.4</v>
      </c>
      <c r="K79" s="49"/>
      <c r="L79" s="49"/>
      <c r="M79" s="696"/>
      <c r="N79" s="233">
        <f>SUM(I79:M79)</f>
        <v>1</v>
      </c>
      <c r="O79" s="51"/>
      <c r="P79" s="52">
        <v>8</v>
      </c>
      <c r="Q79" s="53">
        <v>8</v>
      </c>
      <c r="R79" s="53"/>
      <c r="S79" s="53"/>
      <c r="T79" s="53"/>
      <c r="U79" s="54">
        <f>ROUND(((P79*I79)+(Q79*J79)+(R79*K79)+(S79*L79)+(T79*M79)),2)</f>
        <v>8</v>
      </c>
      <c r="V79" s="55">
        <f>IF(U79&gt;=8,8,U79)</f>
        <v>8</v>
      </c>
      <c r="W79" s="57">
        <v>49203477000</v>
      </c>
      <c r="X79" s="57"/>
      <c r="Y79" s="57"/>
      <c r="Z79" s="57"/>
      <c r="AA79" s="57"/>
      <c r="AB79" s="476">
        <f>(((((W79*I79)+(X79*J79)+(Y79*K79)+(Z79*L79)+(AA79*M79))/$L$2)))</f>
        <v>0.38635605416219171</v>
      </c>
      <c r="AC79" s="536">
        <f t="shared" ref="AC79" si="50">ROUND(11*AB79,3)</f>
        <v>4.25</v>
      </c>
      <c r="AD79" s="488">
        <f t="shared" ref="AD79" si="51">IF(AC79&gt;=11,11,AC79)</f>
        <v>4.25</v>
      </c>
      <c r="AE79" s="729">
        <f>IF(U80&gt;=94,4,IF(U80&gt;=91,3.9,IF(U80&gt;=88,3.8,IF(U80&gt;=85,3.7,3.6))))</f>
        <v>3.8</v>
      </c>
      <c r="AF79" s="59">
        <v>0.3</v>
      </c>
      <c r="AG79" s="730">
        <v>17</v>
      </c>
      <c r="AH79" s="60">
        <f>V79+AD79+AG79+AE79+AF79</f>
        <v>33.349999999999994</v>
      </c>
      <c r="AI79" s="55">
        <f>IF(AH79&gt;=40,40,AH79)</f>
        <v>33.349999999999994</v>
      </c>
      <c r="AJ79" s="61"/>
      <c r="AK79" s="62"/>
      <c r="AL79" s="63"/>
      <c r="AM79" s="64"/>
      <c r="AN79" s="65"/>
      <c r="AO79" s="66"/>
    </row>
    <row r="80" spans="1:41" s="22" customFormat="1" ht="26.25" customHeight="1" x14ac:dyDescent="0.15">
      <c r="A80" s="177"/>
      <c r="B80" s="241"/>
      <c r="C80" s="894" t="s">
        <v>2556</v>
      </c>
      <c r="D80" s="895"/>
      <c r="E80" s="895"/>
      <c r="F80" s="895"/>
      <c r="G80" s="896"/>
      <c r="H80" s="47"/>
      <c r="I80" s="172"/>
      <c r="J80" s="217"/>
      <c r="K80" s="217"/>
      <c r="L80" s="217"/>
      <c r="M80" s="695"/>
      <c r="N80" s="233"/>
      <c r="O80" s="51"/>
      <c r="P80" s="54">
        <v>88</v>
      </c>
      <c r="Q80" s="54">
        <v>88</v>
      </c>
      <c r="R80" s="54"/>
      <c r="S80" s="54"/>
      <c r="T80" s="54"/>
      <c r="U80" s="496">
        <f>(I79*P80)+(J79*Q80)+(K79*R80)+(L79*S80)+(M79*T80)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4" customHeight="1" x14ac:dyDescent="0.15">
      <c r="A81" s="43"/>
      <c r="B81" s="256"/>
      <c r="C81" s="80" t="s">
        <v>2680</v>
      </c>
      <c r="D81" s="45"/>
      <c r="E81" s="45"/>
      <c r="F81" s="82"/>
      <c r="G81" s="632"/>
      <c r="H81" s="47"/>
      <c r="I81" s="48">
        <v>0.6</v>
      </c>
      <c r="J81" s="49">
        <v>0.4</v>
      </c>
      <c r="K81" s="49"/>
      <c r="L81" s="49"/>
      <c r="M81" s="696"/>
      <c r="N81" s="233">
        <f>SUM(I81:M81)</f>
        <v>1</v>
      </c>
      <c r="O81" s="51"/>
      <c r="P81" s="52">
        <v>8</v>
      </c>
      <c r="Q81" s="53">
        <v>8</v>
      </c>
      <c r="R81" s="53"/>
      <c r="S81" s="53"/>
      <c r="T81" s="53"/>
      <c r="U81" s="54">
        <f>ROUND(((P81*I81)+(Q81*J81)+(R81*K81)+(S81*L81)+(T81*M81)),3)</f>
        <v>8</v>
      </c>
      <c r="V81" s="55">
        <f>IF(U81&gt;=8,8,U81)</f>
        <v>8</v>
      </c>
      <c r="W81" s="57">
        <v>46537406000</v>
      </c>
      <c r="X81" s="57"/>
      <c r="Y81" s="57"/>
      <c r="Z81" s="57"/>
      <c r="AA81" s="57"/>
      <c r="AB81" s="476">
        <f>(((((W81*I81)+(X81*J81)+(Y81*K81)+(Z81*L81)+(AA81*M81))/$L$2)))</f>
        <v>0.36542150371007126</v>
      </c>
      <c r="AC81" s="536">
        <f t="shared" ref="AC81" si="52">ROUND(11*AB81,3)</f>
        <v>4.0199999999999996</v>
      </c>
      <c r="AD81" s="488">
        <f t="shared" ref="AD81" si="53">IF(AC81&gt;=11,11,AC81)</f>
        <v>4.0199999999999996</v>
      </c>
      <c r="AE81" s="729">
        <f>IF(U82&gt;=94,4,IF(U82&gt;=91,3.9,IF(U82&gt;=88,3.8,IF(U82&gt;=85,3.7,3.6))))</f>
        <v>3.8</v>
      </c>
      <c r="AF81" s="59">
        <v>0.3</v>
      </c>
      <c r="AG81" s="730">
        <v>17</v>
      </c>
      <c r="AH81" s="60">
        <f>V81+AD81+AG81+AE81+AF81</f>
        <v>33.119999999999997</v>
      </c>
      <c r="AI81" s="55">
        <f>IF(AH81&gt;=40,40,AH81)</f>
        <v>33.119999999999997</v>
      </c>
      <c r="AJ81" s="61"/>
      <c r="AK81" s="62"/>
      <c r="AL81" s="63"/>
      <c r="AM81" s="64">
        <f>100%+AL81</f>
        <v>1</v>
      </c>
      <c r="AN81" s="65">
        <f>ROUNDUP((($E$2*AM81-$AN$4)*AJ81+$AN$4),-3)</f>
        <v>0</v>
      </c>
      <c r="AO81" s="66"/>
    </row>
    <row r="82" spans="1:41" s="22" customFormat="1" ht="26.25" customHeight="1" x14ac:dyDescent="0.15">
      <c r="A82" s="177"/>
      <c r="B82" s="241"/>
      <c r="C82" s="894" t="s">
        <v>2556</v>
      </c>
      <c r="D82" s="895"/>
      <c r="E82" s="895"/>
      <c r="F82" s="895"/>
      <c r="G82" s="896"/>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48.75" customHeight="1" x14ac:dyDescent="0.15">
      <c r="A83" s="43"/>
      <c r="B83" s="256"/>
      <c r="C83" s="45" t="s">
        <v>2679</v>
      </c>
      <c r="D83" s="80"/>
      <c r="E83" s="80"/>
      <c r="F83" s="45"/>
      <c r="G83" s="596"/>
      <c r="H83" s="47"/>
      <c r="I83" s="48">
        <v>0.6</v>
      </c>
      <c r="J83" s="49">
        <v>0.4</v>
      </c>
      <c r="K83" s="49"/>
      <c r="L83" s="49"/>
      <c r="M83" s="696"/>
      <c r="N83" s="748">
        <f>SUM(I83:M83)</f>
        <v>1</v>
      </c>
      <c r="O83" s="51"/>
      <c r="P83" s="52">
        <v>8</v>
      </c>
      <c r="Q83" s="53">
        <v>8</v>
      </c>
      <c r="R83" s="53"/>
      <c r="S83" s="53"/>
      <c r="T83" s="53"/>
      <c r="U83" s="54">
        <f>ROUND(((P83*I83)+(Q83*J83)+(R83*K83)+(S83*L83)+(T83*M83)),3)</f>
        <v>8</v>
      </c>
      <c r="V83" s="55">
        <f>IF(U83&gt;=8,8,U83)</f>
        <v>8</v>
      </c>
      <c r="W83" s="57">
        <v>45451555000</v>
      </c>
      <c r="X83" s="57"/>
      <c r="Y83" s="57"/>
      <c r="Z83" s="57"/>
      <c r="AA83" s="57"/>
      <c r="AB83" s="476">
        <f>(((((W83*I83)+(X83*J83)+(Y83*K83)+(Z83*L83)+(AA83*M83))/$L$2)))</f>
        <v>0.35689517318737118</v>
      </c>
      <c r="AC83" s="536">
        <f t="shared" ref="AC83" si="54">ROUND(11*AB83,3)</f>
        <v>3.9260000000000002</v>
      </c>
      <c r="AD83" s="488">
        <f t="shared" ref="AD83" si="55">IF(AC83&gt;=11,11,AC83)</f>
        <v>3.9260000000000002</v>
      </c>
      <c r="AE83" s="729">
        <f>IF(U84&gt;=94,4,IF(U84&gt;=91,3.9,IF(U84&gt;=88,3.8,IF(U84&gt;=85,3.7,3.6))))</f>
        <v>3.8</v>
      </c>
      <c r="AF83" s="59">
        <v>0.3</v>
      </c>
      <c r="AG83" s="730">
        <v>17</v>
      </c>
      <c r="AH83" s="60">
        <f>V83+AD83+AG83+AE83+AF83</f>
        <v>33.025999999999996</v>
      </c>
      <c r="AI83" s="55">
        <f>IF(AH83&gt;=40,40,AH83)</f>
        <v>33.025999999999996</v>
      </c>
      <c r="AJ83" s="61"/>
      <c r="AK83" s="62"/>
      <c r="AL83" s="63"/>
      <c r="AM83" s="64">
        <f>100%+AL83</f>
        <v>1</v>
      </c>
      <c r="AN83" s="65">
        <f>ROUNDUP((($E$2*AM83-$AN$4)*AJ83+$AN$4),-3)</f>
        <v>0</v>
      </c>
      <c r="AO83" s="66"/>
    </row>
    <row r="84" spans="1:41" s="22" customFormat="1" ht="26.25" customHeight="1" x14ac:dyDescent="0.15">
      <c r="A84" s="177"/>
      <c r="B84" s="241"/>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80" t="s">
        <v>2681</v>
      </c>
      <c r="D85" s="664"/>
      <c r="E85" s="80"/>
      <c r="F85" s="45"/>
      <c r="G85" s="376"/>
      <c r="H85" s="47"/>
      <c r="I85" s="48">
        <v>0.6</v>
      </c>
      <c r="J85" s="49">
        <v>0.4</v>
      </c>
      <c r="K85" s="49"/>
      <c r="L85" s="49"/>
      <c r="M85" s="696"/>
      <c r="N85" s="233">
        <f>SUM(I85:M85)</f>
        <v>1</v>
      </c>
      <c r="O85" s="51"/>
      <c r="P85" s="53">
        <v>8</v>
      </c>
      <c r="Q85" s="53">
        <v>8</v>
      </c>
      <c r="R85" s="53"/>
      <c r="S85" s="53"/>
      <c r="T85" s="53"/>
      <c r="U85" s="54">
        <f>ROUND(((P85*I85)+(Q85*J85)+(R85*K85)+(S85*L85)+(T85*M85)),3)</f>
        <v>8</v>
      </c>
      <c r="V85" s="55">
        <f>IF(U85&gt;=8,8,U85)</f>
        <v>8</v>
      </c>
      <c r="W85" s="57">
        <v>44048635000</v>
      </c>
      <c r="X85" s="57"/>
      <c r="Y85" s="57"/>
      <c r="Z85" s="57"/>
      <c r="AA85" s="57"/>
      <c r="AB85" s="476">
        <f>(((((W85*I85)+(X85*J85)+(Y85*K85)+(Z85*L85)+(AA85*M85))/$L$2)))</f>
        <v>0.34587915016311988</v>
      </c>
      <c r="AC85" s="536">
        <f t="shared" ref="AC85" si="56">ROUND(11*AB85,3)</f>
        <v>3.8050000000000002</v>
      </c>
      <c r="AD85" s="488">
        <f t="shared" ref="AD85" si="57">IF(AC85&gt;=11,11,AC85)</f>
        <v>3.8050000000000002</v>
      </c>
      <c r="AE85" s="729">
        <f>IF(U86&gt;=94,4,IF(U86&gt;=91,3.9,IF(U86&gt;=88,3.8,IF(U86&gt;=85,3.7,3.6))))</f>
        <v>3.8</v>
      </c>
      <c r="AF85" s="59">
        <v>0.3</v>
      </c>
      <c r="AG85" s="730">
        <v>17</v>
      </c>
      <c r="AH85" s="60">
        <f>V85+AD85+AG85+AE85+AF85</f>
        <v>32.904999999999994</v>
      </c>
      <c r="AI85" s="55">
        <f>IF(AH85&gt;=40,40,AH85)</f>
        <v>32.904999999999994</v>
      </c>
      <c r="AJ85" s="61"/>
      <c r="AK85" s="62"/>
      <c r="AL85" s="63"/>
      <c r="AM85" s="64">
        <f>100%+AL85</f>
        <v>1</v>
      </c>
      <c r="AN85" s="65">
        <f>ROUNDUP((($E$2*AM85-$AN$4)*AJ85+$AN$4),-3)</f>
        <v>0</v>
      </c>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234">
        <v>88</v>
      </c>
      <c r="Q86" s="54">
        <v>88</v>
      </c>
      <c r="R86" s="54"/>
      <c r="S86" s="54"/>
      <c r="T86" s="54"/>
      <c r="U86" s="496">
        <f>(I85*P86)+(J85*Q86)+(K85*R86)+(L85*S86)+(M85*T86)</f>
        <v>88</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45" t="s">
        <v>2013</v>
      </c>
      <c r="D87" s="45"/>
      <c r="E87" s="45"/>
      <c r="F87" s="80"/>
      <c r="G87" s="334"/>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v>41028772000</v>
      </c>
      <c r="X87" s="57"/>
      <c r="Y87" s="72"/>
      <c r="Z87" s="57"/>
      <c r="AA87" s="57"/>
      <c r="AB87" s="476">
        <f>(((((W87*I87)+(X87*J87)+(Y87*K87)+(Z87*L87)+(AA87*M87))/$L$2)))</f>
        <v>0.37586097556778186</v>
      </c>
      <c r="AC87" s="536">
        <f t="shared" ref="AC87" si="58">ROUND(11*AB87,3)</f>
        <v>4.1340000000000003</v>
      </c>
      <c r="AD87" s="488">
        <f t="shared" ref="AD87" si="59">IF(AC87&gt;=11,11,AC87)</f>
        <v>4.1340000000000003</v>
      </c>
      <c r="AE87" s="729">
        <f>IF(U88&gt;=94,4,IF(U88&gt;=91,3.9,IF(U88&gt;=88,3.8,IF(U88&gt;=85,3.7,3.6))))</f>
        <v>3.8</v>
      </c>
      <c r="AF87" s="59">
        <v>0.3</v>
      </c>
      <c r="AG87" s="730">
        <v>17</v>
      </c>
      <c r="AH87" s="60">
        <f>V87+AD87+AG87+AE87+AF87</f>
        <v>33.233999999999995</v>
      </c>
      <c r="AI87" s="55">
        <f>IF(AH87&gt;=40,40,AH87)</f>
        <v>33.233999999999995</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676">
        <v>88.43</v>
      </c>
      <c r="Q88" s="54">
        <v>88</v>
      </c>
      <c r="R88" s="53"/>
      <c r="S88" s="54"/>
      <c r="T88" s="54"/>
      <c r="U88" s="496">
        <f>(I87*P88)+(J87*Q88)+(K87*R88)+(L87*S88)+(M87*T88)</f>
        <v>88.301000000000002</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73" t="s">
        <v>2501</v>
      </c>
      <c r="D89" s="664"/>
      <c r="E89" s="664"/>
      <c r="F89" s="664"/>
      <c r="G89" s="632"/>
      <c r="H89" s="47"/>
      <c r="I89" s="48">
        <v>0.65</v>
      </c>
      <c r="J89" s="49">
        <v>0.35</v>
      </c>
      <c r="K89" s="49"/>
      <c r="L89" s="49"/>
      <c r="M89" s="696"/>
      <c r="N89" s="233">
        <f>SUM(I89:M89)</f>
        <v>1</v>
      </c>
      <c r="O89" s="51"/>
      <c r="P89" s="52">
        <v>8</v>
      </c>
      <c r="Q89" s="53">
        <v>8</v>
      </c>
      <c r="R89" s="53"/>
      <c r="S89" s="53"/>
      <c r="T89" s="53"/>
      <c r="U89" s="54">
        <f>ROUND(((P89*I89)+(Q89*J89)+(R89*K89)+(S89*L89)+(T89*M89)),3)</f>
        <v>8</v>
      </c>
      <c r="V89" s="55">
        <f>IF(U89&gt;=8,8,U89)</f>
        <v>8</v>
      </c>
      <c r="W89" s="57">
        <v>39814172000</v>
      </c>
      <c r="X89" s="57"/>
      <c r="Y89" s="57"/>
      <c r="Z89" s="57"/>
      <c r="AA89" s="57"/>
      <c r="AB89" s="476">
        <f>(((((W89*I89)+(X89*J89)+(Y89*K89)+(Z89*L89)+(AA89*M89))/$L$2)))</f>
        <v>0.33868169370346296</v>
      </c>
      <c r="AC89" s="536">
        <f>ROUND(11*AB89,3)</f>
        <v>3.7250000000000001</v>
      </c>
      <c r="AD89" s="488">
        <f t="shared" ref="AD89" si="60">IF(AC89&gt;=11,11,AC89)</f>
        <v>3.7250000000000001</v>
      </c>
      <c r="AE89" s="729">
        <f>IF(U90&gt;=94,4,IF(U90&gt;=91,3.9,IF(U90&gt;=88,3.8,IF(U90&gt;=85,3.7,3.6))))</f>
        <v>3.8</v>
      </c>
      <c r="AF89" s="59">
        <v>0.2</v>
      </c>
      <c r="AG89" s="730">
        <v>17</v>
      </c>
      <c r="AH89" s="60">
        <f>V89+AD89+AG89+AE89+AF89</f>
        <v>32.725000000000001</v>
      </c>
      <c r="AI89" s="55">
        <f>IF(AH89&gt;=40,40,AH89)</f>
        <v>32.725000000000001</v>
      </c>
      <c r="AJ89" s="61"/>
      <c r="AK89" s="62"/>
      <c r="AL89" s="63"/>
      <c r="AM89" s="64">
        <f>100%+AL89</f>
        <v>1</v>
      </c>
      <c r="AN89" s="65">
        <f>ROUNDUP((($E$2*AM89-$AN$4)*AJ89+$AN$4),-3)</f>
        <v>0</v>
      </c>
      <c r="AO89" s="66"/>
    </row>
    <row r="90" spans="1:41" s="22" customFormat="1" ht="26.25" customHeight="1" x14ac:dyDescent="0.15">
      <c r="A90" s="177"/>
      <c r="B90" s="241"/>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row r="91" spans="1:41" s="22" customFormat="1" ht="51.75" customHeight="1" x14ac:dyDescent="0.15">
      <c r="A91" s="43"/>
      <c r="B91" s="256"/>
      <c r="C91" s="80" t="s">
        <v>2682</v>
      </c>
      <c r="D91" s="664"/>
      <c r="E91" s="80"/>
      <c r="F91" s="664"/>
      <c r="G91" s="596"/>
      <c r="H91" s="47"/>
      <c r="I91" s="48">
        <v>0.51</v>
      </c>
      <c r="J91" s="49">
        <v>0.49</v>
      </c>
      <c r="K91" s="49"/>
      <c r="L91" s="49"/>
      <c r="M91" s="696"/>
      <c r="N91" s="233">
        <f>SUM(I91:M91)</f>
        <v>1</v>
      </c>
      <c r="O91" s="51"/>
      <c r="P91" s="52">
        <v>8</v>
      </c>
      <c r="Q91" s="53">
        <v>8</v>
      </c>
      <c r="R91" s="53"/>
      <c r="S91" s="53"/>
      <c r="T91" s="53"/>
      <c r="U91" s="54">
        <f>ROUND(((P91*I91)+(Q91*J91)+(R91*K91)+(S91*L91)+(T91*M91)),3)</f>
        <v>8</v>
      </c>
      <c r="V91" s="55">
        <f>IF(U91&gt;=8,8,U91)</f>
        <v>8</v>
      </c>
      <c r="W91" s="57">
        <v>32826052000</v>
      </c>
      <c r="X91" s="57"/>
      <c r="Y91" s="57"/>
      <c r="Z91" s="57"/>
      <c r="AA91" s="57"/>
      <c r="AB91" s="476">
        <f>(((((W91*I91)+(X91*J91)+(Y91*K91)+(Z91*L91)+(AA91*M91))/$L$2)))</f>
        <v>0.219093507066106</v>
      </c>
      <c r="AC91" s="536">
        <f t="shared" ref="AC91:AC93" si="61">ROUND(11*AB91,3)</f>
        <v>2.41</v>
      </c>
      <c r="AD91" s="488">
        <f>IF(AC91&gt;=11,11,AC91)</f>
        <v>2.41</v>
      </c>
      <c r="AE91" s="729">
        <f>IF(U92&gt;=94,4,IF(U92&gt;=91,3.9,IF(U92&gt;=88,3.8,IF(U92&gt;=85,3.7,3.6))))</f>
        <v>3.8</v>
      </c>
      <c r="AF91" s="59">
        <v>0.3</v>
      </c>
      <c r="AG91" s="730">
        <v>17</v>
      </c>
      <c r="AH91" s="60">
        <f>V91+AD91+AG91+AE91+AF91</f>
        <v>31.51</v>
      </c>
      <c r="AI91" s="55">
        <f>IF(AH91&gt;=40,40,AH91)</f>
        <v>31.51</v>
      </c>
      <c r="AJ91" s="61"/>
      <c r="AK91" s="62"/>
      <c r="AL91" s="63"/>
      <c r="AM91" s="64">
        <f>100%+AL91</f>
        <v>1</v>
      </c>
      <c r="AN91" s="65">
        <f>ROUNDUP((($E$2*AM91-$AN$4)*AJ91+$AN$4),-3)</f>
        <v>0</v>
      </c>
      <c r="AO91" s="66"/>
    </row>
    <row r="92" spans="1:41" s="22" customFormat="1" ht="26.25" customHeight="1" x14ac:dyDescent="0.15">
      <c r="A92" s="177"/>
      <c r="B92" s="256"/>
      <c r="C92" s="894" t="s">
        <v>2556</v>
      </c>
      <c r="D92" s="895"/>
      <c r="E92" s="895"/>
      <c r="F92" s="895"/>
      <c r="G92" s="896"/>
      <c r="H92" s="47"/>
      <c r="I92" s="172"/>
      <c r="J92" s="217"/>
      <c r="K92" s="217"/>
      <c r="L92" s="217"/>
      <c r="M92" s="695"/>
      <c r="N92" s="233"/>
      <c r="O92" s="51"/>
      <c r="P92" s="234">
        <v>88</v>
      </c>
      <c r="Q92" s="54">
        <v>88</v>
      </c>
      <c r="R92" s="54"/>
      <c r="S92" s="54"/>
      <c r="T92" s="54"/>
      <c r="U92" s="496">
        <f>(I91*P92)+(J91*Q92)+(K91*R92)+(L91*S92)+(M91*T92)</f>
        <v>88</v>
      </c>
      <c r="V92" s="55"/>
      <c r="W92" s="57"/>
      <c r="X92" s="57"/>
      <c r="Y92" s="57"/>
      <c r="Z92" s="57"/>
      <c r="AA92" s="57"/>
      <c r="AB92" s="476"/>
      <c r="AC92" s="536"/>
      <c r="AD92" s="478"/>
      <c r="AE92" s="729"/>
      <c r="AF92" s="59"/>
      <c r="AG92" s="263"/>
      <c r="AH92" s="60"/>
      <c r="AI92" s="55"/>
      <c r="AJ92" s="61"/>
      <c r="AK92" s="62"/>
      <c r="AL92" s="63"/>
      <c r="AM92" s="64"/>
      <c r="AN92" s="65"/>
      <c r="AO92" s="66"/>
    </row>
    <row r="93" spans="1:41" s="22" customFormat="1" ht="48.75" customHeight="1" x14ac:dyDescent="0.15">
      <c r="A93" s="43"/>
      <c r="B93" s="256"/>
      <c r="C93" s="45" t="s">
        <v>2505</v>
      </c>
      <c r="D93" s="80"/>
      <c r="E93" s="664"/>
      <c r="F93" s="664"/>
      <c r="G93" s="596"/>
      <c r="H93" s="175"/>
      <c r="I93" s="48">
        <v>0.51</v>
      </c>
      <c r="J93" s="49">
        <v>0.49</v>
      </c>
      <c r="K93" s="217"/>
      <c r="L93" s="49"/>
      <c r="M93" s="696"/>
      <c r="N93" s="233">
        <f>SUM(I93:M93)</f>
        <v>1</v>
      </c>
      <c r="O93" s="51"/>
      <c r="P93" s="52">
        <v>8</v>
      </c>
      <c r="Q93" s="53">
        <v>8</v>
      </c>
      <c r="R93" s="53"/>
      <c r="S93" s="53"/>
      <c r="T93" s="53"/>
      <c r="U93" s="54">
        <f>ROUND(((P93*I93)+(Q93*J93)+(R93*K93)+(S93*L93)+(T93*M93)),3)</f>
        <v>8</v>
      </c>
      <c r="V93" s="55">
        <f>IF(U93&gt;=8,8,U93)</f>
        <v>8</v>
      </c>
      <c r="W93" s="57">
        <v>32775215000</v>
      </c>
      <c r="X93" s="57"/>
      <c r="Y93" s="57"/>
      <c r="Z93" s="72"/>
      <c r="AA93" s="57"/>
      <c r="AB93" s="476">
        <f>(((((W93*I93)+(X93*J93)+(Y93*K93)+(Z93*L93)+(AA93*M93))/$L$2)))</f>
        <v>0.21875420166871248</v>
      </c>
      <c r="AC93" s="536">
        <f t="shared" si="61"/>
        <v>2.4060000000000001</v>
      </c>
      <c r="AD93" s="488">
        <f>IF(AC93&gt;=11,11,AC93)</f>
        <v>2.4060000000000001</v>
      </c>
      <c r="AE93" s="729">
        <f>IF(U94&gt;=94,4,IF(U94&gt;=91,3.9,IF(U94&gt;=88,3.8,IF(U94&gt;=85,3.7,3.6))))</f>
        <v>3.8</v>
      </c>
      <c r="AF93" s="59">
        <v>0.3</v>
      </c>
      <c r="AG93" s="730">
        <v>17</v>
      </c>
      <c r="AH93" s="60">
        <f>V93+AD93+AG93+AE93+AF93</f>
        <v>31.506</v>
      </c>
      <c r="AI93" s="55">
        <f>IF(AH93&gt;=40,40,AH93)</f>
        <v>31.506</v>
      </c>
      <c r="AJ93" s="61"/>
      <c r="AK93" s="62"/>
      <c r="AL93" s="63"/>
      <c r="AM93" s="64"/>
      <c r="AN93" s="65"/>
      <c r="AO93" s="66"/>
    </row>
    <row r="94" spans="1:41" s="22" customFormat="1" ht="26.25" customHeight="1" x14ac:dyDescent="0.15">
      <c r="A94" s="177"/>
      <c r="B94" s="241"/>
      <c r="C94" s="894" t="s">
        <v>2556</v>
      </c>
      <c r="D94" s="895"/>
      <c r="E94" s="895"/>
      <c r="F94" s="895"/>
      <c r="G94" s="896"/>
      <c r="H94" s="47"/>
      <c r="I94" s="172"/>
      <c r="J94" s="217"/>
      <c r="K94" s="217"/>
      <c r="L94" s="217"/>
      <c r="M94" s="695"/>
      <c r="N94" s="233"/>
      <c r="O94" s="51"/>
      <c r="P94" s="234">
        <v>88</v>
      </c>
      <c r="Q94" s="53">
        <v>88</v>
      </c>
      <c r="R94" s="53"/>
      <c r="S94" s="54"/>
      <c r="T94" s="54"/>
      <c r="U94" s="496">
        <f>(I93*P94)+(J93*Q94)+(K93*R94)+(L93*S94)+(M93*T94)</f>
        <v>88</v>
      </c>
      <c r="V94" s="55"/>
      <c r="W94" s="57"/>
      <c r="X94" s="57"/>
      <c r="Y94" s="57"/>
      <c r="Z94" s="57"/>
      <c r="AA94" s="57"/>
      <c r="AB94" s="476"/>
      <c r="AC94" s="536"/>
      <c r="AD94" s="478"/>
      <c r="AE94" s="729"/>
      <c r="AF94" s="59"/>
      <c r="AG94" s="263"/>
      <c r="AH94" s="60"/>
      <c r="AI94" s="55"/>
      <c r="AJ94" s="61"/>
      <c r="AK94" s="62"/>
      <c r="AL94" s="63"/>
      <c r="AM94" s="64"/>
      <c r="AN94" s="65"/>
      <c r="AO94" s="66"/>
    </row>
    <row r="95" spans="1:41" s="22" customFormat="1" ht="48.75" customHeight="1" x14ac:dyDescent="0.15">
      <c r="A95" s="43"/>
      <c r="B95" s="256"/>
      <c r="C95" s="73" t="s">
        <v>2502</v>
      </c>
      <c r="D95" s="80"/>
      <c r="E95" s="80"/>
      <c r="F95" s="80"/>
      <c r="G95" s="335"/>
      <c r="H95" s="175"/>
      <c r="I95" s="48">
        <v>0.7</v>
      </c>
      <c r="J95" s="49">
        <v>0.3</v>
      </c>
      <c r="K95" s="49"/>
      <c r="L95" s="49"/>
      <c r="M95" s="696"/>
      <c r="N95" s="233">
        <f>SUM(I95:M95)</f>
        <v>1</v>
      </c>
      <c r="O95" s="51"/>
      <c r="P95" s="52">
        <v>8</v>
      </c>
      <c r="Q95" s="53">
        <v>8</v>
      </c>
      <c r="R95" s="53"/>
      <c r="S95" s="53"/>
      <c r="T95" s="53"/>
      <c r="U95" s="54">
        <f>ROUND(((P95*I95)+(Q95*J95)+(R95*K95)+(S95*L95)+(T95*M95)),3)</f>
        <v>8</v>
      </c>
      <c r="V95" s="55">
        <f>IF(U95&gt;=8,8,U95)</f>
        <v>8</v>
      </c>
      <c r="W95" s="57">
        <v>41030849000</v>
      </c>
      <c r="X95" s="57"/>
      <c r="Y95" s="57"/>
      <c r="Z95" s="57"/>
      <c r="AA95" s="57"/>
      <c r="AB95" s="476">
        <f>(((((W95*I95)+(X95*J95)+(Y95*K95)+(Z95*L95)+(AA95*M95))/$L$2)))</f>
        <v>0.37588000278229988</v>
      </c>
      <c r="AC95" s="536">
        <f t="shared" ref="AC95" si="62">ROUND(11*AB95,3)</f>
        <v>4.1349999999999998</v>
      </c>
      <c r="AD95" s="488">
        <f t="shared" ref="AD95" si="63">IF(AC95&gt;=11,11,AC95)</f>
        <v>4.1349999999999998</v>
      </c>
      <c r="AE95" s="729">
        <f>IF(U96&gt;=94,4,IF(U96&gt;=91,3.9,IF(U96&gt;=88,3.8,IF(U96&gt;=85,3.7,3.6))))</f>
        <v>3.8</v>
      </c>
      <c r="AF95" s="59">
        <v>0.3</v>
      </c>
      <c r="AG95" s="730">
        <v>17</v>
      </c>
      <c r="AH95" s="60">
        <f>V95+AD95+AG95+AE95+AF95</f>
        <v>33.234999999999992</v>
      </c>
      <c r="AI95" s="55">
        <f>IF(AH95&gt;=40,40,AH95)</f>
        <v>33.234999999999992</v>
      </c>
      <c r="AJ95" s="61"/>
      <c r="AK95" s="62"/>
      <c r="AL95" s="63"/>
      <c r="AM95" s="64">
        <f>100%+AL95</f>
        <v>1</v>
      </c>
      <c r="AN95" s="65">
        <f>ROUNDUP((($E$2*AM95-$AN$4)*AJ95+$AN$4),-3)</f>
        <v>0</v>
      </c>
      <c r="AO95" s="66"/>
    </row>
    <row r="96" spans="1:41" s="22" customFormat="1" ht="26.25" customHeight="1" x14ac:dyDescent="0.15">
      <c r="A96" s="177"/>
      <c r="B96" s="241"/>
      <c r="C96" s="894" t="s">
        <v>2556</v>
      </c>
      <c r="D96" s="895"/>
      <c r="E96" s="895"/>
      <c r="F96" s="895"/>
      <c r="G96" s="896"/>
      <c r="H96" s="47"/>
      <c r="I96" s="172"/>
      <c r="J96" s="217"/>
      <c r="K96" s="217"/>
      <c r="L96" s="217"/>
      <c r="M96" s="695"/>
      <c r="N96" s="233"/>
      <c r="O96" s="51"/>
      <c r="P96" s="234">
        <v>88</v>
      </c>
      <c r="Q96" s="54">
        <v>88</v>
      </c>
      <c r="R96" s="54"/>
      <c r="S96" s="54"/>
      <c r="T96" s="54"/>
      <c r="U96" s="496">
        <f>(I95*P96)+(J95*Q96)+(K95*R96)+(L95*S96)+(M95*T96)</f>
        <v>88</v>
      </c>
      <c r="V96" s="55"/>
      <c r="W96" s="57"/>
      <c r="X96" s="57"/>
      <c r="Y96" s="57"/>
      <c r="Z96" s="57"/>
      <c r="AA96" s="57"/>
      <c r="AB96" s="476"/>
      <c r="AC96" s="536"/>
      <c r="AD96" s="478"/>
      <c r="AE96" s="729"/>
      <c r="AF96" s="59"/>
      <c r="AG96" s="263"/>
      <c r="AH96" s="60"/>
      <c r="AI96" s="55"/>
      <c r="AJ96" s="61"/>
      <c r="AK96" s="62"/>
      <c r="AL96" s="63"/>
      <c r="AM96" s="64"/>
      <c r="AN96" s="65"/>
      <c r="AO96" s="66"/>
    </row>
    <row r="97" spans="1:41" s="22" customFormat="1" ht="51.75" customHeight="1" x14ac:dyDescent="0.15">
      <c r="A97" s="43"/>
      <c r="B97" s="256"/>
      <c r="C97" s="45" t="s">
        <v>2692</v>
      </c>
      <c r="D97" s="117" t="s">
        <v>2490</v>
      </c>
      <c r="E97" s="45" t="s">
        <v>1410</v>
      </c>
      <c r="F97" s="80"/>
      <c r="G97" s="632"/>
      <c r="H97" s="175" t="s">
        <v>2689</v>
      </c>
      <c r="I97" s="48">
        <v>0.6</v>
      </c>
      <c r="J97" s="49">
        <v>0.4</v>
      </c>
      <c r="K97" s="49"/>
      <c r="L97" s="49"/>
      <c r="M97" s="696"/>
      <c r="N97" s="233">
        <f>SUM(I97:M97)</f>
        <v>1</v>
      </c>
      <c r="O97" s="51"/>
      <c r="P97" s="52">
        <v>8</v>
      </c>
      <c r="Q97" s="53">
        <v>8</v>
      </c>
      <c r="R97" s="53"/>
      <c r="S97" s="53"/>
      <c r="T97" s="53"/>
      <c r="U97" s="54">
        <f>ROUND(((P97*I97)+(Q97*J97)+(R97*K97)+(S97*L97)+(T97*M97)),3)</f>
        <v>8</v>
      </c>
      <c r="V97" s="55">
        <f>IF(U97&gt;=8,8,U97)</f>
        <v>8</v>
      </c>
      <c r="W97" s="57">
        <v>180536694000</v>
      </c>
      <c r="X97" s="57">
        <v>78106522000</v>
      </c>
      <c r="Y97" s="72">
        <v>80267427000</v>
      </c>
      <c r="Z97" s="57"/>
      <c r="AA97" s="57"/>
      <c r="AB97" s="476">
        <f>(((((W97*I97)+(X97*J97)+(Y97*K97)+(Z97*L97)+(AA97*M97))/$L$2)))</f>
        <v>1.8264846707512556</v>
      </c>
      <c r="AC97" s="536">
        <f>ROUND(11*AB97,3)</f>
        <v>20.091000000000001</v>
      </c>
      <c r="AD97" s="488">
        <f>IF(AC97&gt;=11,11,AC97)</f>
        <v>11</v>
      </c>
      <c r="AE97" s="729">
        <f>IF(U98&gt;=94,4,IF(U98&gt;=91,3.9,IF(U98&gt;=88,3.8,IF(U98&gt;=85,3.7,3.6))))</f>
        <v>3.8</v>
      </c>
      <c r="AF97" s="59">
        <v>0.3</v>
      </c>
      <c r="AG97" s="730">
        <v>17</v>
      </c>
      <c r="AH97" s="60">
        <f>V97+AD97+AG97+AE97+AF97</f>
        <v>40.099999999999994</v>
      </c>
      <c r="AI97" s="55">
        <f>IF(AH97&gt;=40,40,AH97)</f>
        <v>40</v>
      </c>
      <c r="AJ97" s="61"/>
      <c r="AK97" s="62"/>
      <c r="AL97" s="63"/>
      <c r="AM97" s="64">
        <f>100%+AL97</f>
        <v>1</v>
      </c>
      <c r="AN97" s="65">
        <f>ROUNDUP((($E$2*AM97-$AN$4)*AJ97+$AN$4),-3)</f>
        <v>0</v>
      </c>
      <c r="AO97" s="66"/>
    </row>
    <row r="98" spans="1:41" s="22" customFormat="1" ht="26.25" customHeight="1" x14ac:dyDescent="0.15">
      <c r="A98" s="177"/>
      <c r="B98" s="256"/>
      <c r="C98" s="894" t="s">
        <v>2556</v>
      </c>
      <c r="D98" s="895"/>
      <c r="E98" s="895"/>
      <c r="F98" s="895"/>
      <c r="G98" s="896"/>
      <c r="H98" s="47"/>
      <c r="I98" s="172"/>
      <c r="J98" s="217"/>
      <c r="K98" s="217"/>
      <c r="L98" s="217"/>
      <c r="M98" s="695"/>
      <c r="N98" s="233"/>
      <c r="O98" s="51"/>
      <c r="P98" s="234">
        <v>88</v>
      </c>
      <c r="Q98" s="54">
        <v>88</v>
      </c>
      <c r="R98" s="54"/>
      <c r="S98" s="54"/>
      <c r="T98" s="54"/>
      <c r="U98" s="496">
        <f>(I97*P98)+(J97*Q98)+(K97*R98)+(L97*S98)+(M97*T98)</f>
        <v>88</v>
      </c>
      <c r="V98" s="55"/>
      <c r="W98" s="57"/>
      <c r="X98" s="57"/>
      <c r="Y98" s="57"/>
      <c r="Z98" s="57"/>
      <c r="AA98" s="57"/>
      <c r="AB98" s="476"/>
      <c r="AC98" s="536"/>
      <c r="AD98" s="478"/>
      <c r="AE98" s="729"/>
      <c r="AF98" s="59"/>
      <c r="AG98" s="263"/>
      <c r="AH98" s="60"/>
      <c r="AI98" s="55"/>
      <c r="AJ98" s="61"/>
      <c r="AK98" s="62"/>
      <c r="AL98" s="63"/>
      <c r="AM98" s="64"/>
      <c r="AN98" s="65"/>
      <c r="AO98" s="66"/>
    </row>
    <row r="99" spans="1:41" s="22" customFormat="1" ht="51" customHeight="1" x14ac:dyDescent="0.15">
      <c r="A99" s="43"/>
      <c r="B99" s="256"/>
      <c r="C99" s="45"/>
      <c r="D99" s="45"/>
      <c r="E99" s="45"/>
      <c r="F99" s="45"/>
      <c r="G99" s="45"/>
      <c r="H99" s="175"/>
      <c r="I99" s="48">
        <v>0.51</v>
      </c>
      <c r="J99" s="49">
        <v>0.49</v>
      </c>
      <c r="K99" s="49"/>
      <c r="L99" s="49"/>
      <c r="M99" s="696"/>
      <c r="N99" s="233">
        <f>SUM(I99:M99)</f>
        <v>1</v>
      </c>
      <c r="O99" s="51"/>
      <c r="P99" s="52">
        <v>8</v>
      </c>
      <c r="Q99" s="53">
        <v>8</v>
      </c>
      <c r="R99" s="53"/>
      <c r="S99" s="53"/>
      <c r="T99" s="53"/>
      <c r="U99" s="54">
        <f>ROUND(((P99*I99)+(Q99*J99)+(R99*K99)+(S99*L99)+(T99*M99)),3)</f>
        <v>8</v>
      </c>
      <c r="V99" s="55">
        <f>IF(U99&gt;=8,8,U99)</f>
        <v>8</v>
      </c>
      <c r="W99" s="57"/>
      <c r="X99" s="57"/>
      <c r="Y99" s="57"/>
      <c r="Z99" s="57"/>
      <c r="AA99" s="57"/>
      <c r="AB99" s="476">
        <f>(((((W99*I99)+(X99*J99)+(Y99*K99)+(Z99*L99)+(AA99*M99))/$L$2)))</f>
        <v>0</v>
      </c>
      <c r="AC99" s="536">
        <f t="shared" ref="AC99" si="64">ROUND(11*AB99,3)</f>
        <v>0</v>
      </c>
      <c r="AD99" s="488">
        <f t="shared" ref="AD99" si="65">IF(AC99&gt;=11,11,AC99)</f>
        <v>0</v>
      </c>
      <c r="AE99" s="729">
        <f>IF(U100&gt;=94,4,IF(U100&gt;=91,3.9,IF(U100&gt;=88,3.8,IF(U100&gt;=85,3.7,3.6))))</f>
        <v>3.8</v>
      </c>
      <c r="AF99" s="59">
        <v>0.3</v>
      </c>
      <c r="AG99" s="730">
        <v>17</v>
      </c>
      <c r="AH99" s="60">
        <f>V99+AD99+AG99+AE99+AF99</f>
        <v>29.1</v>
      </c>
      <c r="AI99" s="55">
        <f>IF(AH99&gt;=40,40,AH99)</f>
        <v>29.1</v>
      </c>
      <c r="AJ99" s="61"/>
      <c r="AK99" s="62"/>
      <c r="AL99" s="63"/>
      <c r="AM99" s="64">
        <f>100%+AL99</f>
        <v>1</v>
      </c>
      <c r="AN99" s="65">
        <f>ROUNDUP((($E$2*AM99-$AN$4)*AJ99+$AN$4),-3)</f>
        <v>0</v>
      </c>
      <c r="AO99" s="66"/>
    </row>
    <row r="100" spans="1:41" s="22" customFormat="1" ht="26.25" customHeight="1" x14ac:dyDescent="0.15">
      <c r="A100" s="177"/>
      <c r="B100" s="241"/>
      <c r="C100" s="894" t="s">
        <v>2556</v>
      </c>
      <c r="D100" s="895"/>
      <c r="E100" s="895"/>
      <c r="F100" s="895"/>
      <c r="G100" s="896"/>
      <c r="H100" s="47"/>
      <c r="I100" s="172"/>
      <c r="J100" s="217"/>
      <c r="K100" s="217"/>
      <c r="L100" s="217"/>
      <c r="M100" s="695"/>
      <c r="N100" s="233"/>
      <c r="O100" s="51"/>
      <c r="P100" s="234">
        <v>88</v>
      </c>
      <c r="Q100" s="54">
        <v>88</v>
      </c>
      <c r="R100" s="54"/>
      <c r="S100" s="54"/>
      <c r="T100" s="54"/>
      <c r="U100" s="496">
        <f>(I99*P100)+(J99*Q100)+(K99*R100)+(L99*S100)+(M99*T100)</f>
        <v>88</v>
      </c>
      <c r="V100" s="55"/>
      <c r="W100" s="57"/>
      <c r="X100" s="57"/>
      <c r="Y100" s="57"/>
      <c r="Z100" s="57"/>
      <c r="AA100" s="57"/>
      <c r="AB100" s="476"/>
      <c r="AC100" s="536"/>
      <c r="AD100" s="478"/>
      <c r="AE100" s="729"/>
      <c r="AF100" s="59"/>
      <c r="AG100" s="263"/>
      <c r="AH100" s="60"/>
      <c r="AI100" s="55"/>
      <c r="AJ100" s="61"/>
      <c r="AK100" s="62"/>
      <c r="AL100" s="63"/>
      <c r="AM100" s="64"/>
      <c r="AN100" s="65"/>
      <c r="AO100" s="66"/>
    </row>
    <row r="101" spans="1:41" s="22" customFormat="1" ht="48.75" customHeight="1" x14ac:dyDescent="0.15">
      <c r="A101" s="43"/>
      <c r="B101" s="256"/>
      <c r="C101" s="45"/>
      <c r="D101" s="45"/>
      <c r="E101" s="45"/>
      <c r="F101" s="45"/>
      <c r="G101" s="80"/>
      <c r="H101" s="47"/>
      <c r="I101" s="48">
        <v>0.6</v>
      </c>
      <c r="J101" s="49">
        <v>0.4</v>
      </c>
      <c r="K101" s="49"/>
      <c r="L101" s="49"/>
      <c r="M101" s="696"/>
      <c r="N101" s="233">
        <f>SUM(I101:M101)</f>
        <v>1</v>
      </c>
      <c r="O101" s="51"/>
      <c r="P101" s="52">
        <v>8</v>
      </c>
      <c r="Q101" s="53">
        <v>8</v>
      </c>
      <c r="R101" s="53"/>
      <c r="S101" s="53"/>
      <c r="T101" s="53"/>
      <c r="U101" s="54">
        <f>ROUND(((P101*I101)+(Q101*J101)+(R101*K101)+(S101*L101)+(T101*M101)),3)</f>
        <v>8</v>
      </c>
      <c r="V101" s="55">
        <f>IF(U101&gt;=8,8,U101)</f>
        <v>8</v>
      </c>
      <c r="W101" s="57"/>
      <c r="X101" s="57"/>
      <c r="Y101" s="57"/>
      <c r="Z101" s="57"/>
      <c r="AA101" s="57"/>
      <c r="AB101" s="476">
        <f>(((((W101*I101)+(X101*J101)+(Y101*K101)+(Z101*L101)+(AA101*M101))/$L$2)))</f>
        <v>0</v>
      </c>
      <c r="AC101" s="536">
        <f>ROUND(11*AB101,3)</f>
        <v>0</v>
      </c>
      <c r="AD101" s="488">
        <f>IF(AC101&gt;=11,11,AC101)</f>
        <v>0</v>
      </c>
      <c r="AE101" s="729">
        <f>IF(U102&gt;=94,4,IF(U102&gt;=91,3.9,IF(U102&gt;=88,3.8,IF(U102&gt;=85,3.7,3.6))))</f>
        <v>3.8</v>
      </c>
      <c r="AF101" s="59">
        <v>0.3</v>
      </c>
      <c r="AG101" s="730">
        <v>17</v>
      </c>
      <c r="AH101" s="60">
        <f>V101+AD101+AG101+AE101+AF101</f>
        <v>29.1</v>
      </c>
      <c r="AI101" s="55">
        <f>IF(AH101&gt;=40,40,AH101)</f>
        <v>29.1</v>
      </c>
      <c r="AJ101" s="61"/>
      <c r="AK101" s="62"/>
      <c r="AL101" s="63"/>
      <c r="AM101" s="64">
        <f>100%+AL101</f>
        <v>1</v>
      </c>
      <c r="AN101" s="65">
        <f>ROUNDUP((($E$2*AM101-$AN$4)*AJ101+$AN$4),-3)</f>
        <v>0</v>
      </c>
      <c r="AO101" s="66"/>
    </row>
    <row r="102" spans="1:41" s="22" customFormat="1" ht="26.25" customHeight="1" x14ac:dyDescent="0.15">
      <c r="A102" s="177"/>
      <c r="B102" s="256"/>
      <c r="C102" s="894" t="s">
        <v>2556</v>
      </c>
      <c r="D102" s="895"/>
      <c r="E102" s="895"/>
      <c r="F102" s="895"/>
      <c r="G102" s="896"/>
      <c r="H102" s="47"/>
      <c r="I102" s="172"/>
      <c r="J102" s="217"/>
      <c r="K102" s="217"/>
      <c r="L102" s="217"/>
      <c r="M102" s="695"/>
      <c r="N102" s="233"/>
      <c r="O102" s="51"/>
      <c r="P102" s="234">
        <v>88</v>
      </c>
      <c r="Q102" s="54">
        <v>88</v>
      </c>
      <c r="R102" s="54">
        <v>88</v>
      </c>
      <c r="S102" s="54">
        <v>88</v>
      </c>
      <c r="T102" s="54"/>
      <c r="U102" s="496">
        <f>(I101*P102)+(J101*Q102)+(K101*R102)+(L101*S102)+(M101*T102)</f>
        <v>88</v>
      </c>
      <c r="V102" s="55"/>
      <c r="W102" s="57"/>
      <c r="X102" s="57"/>
      <c r="Y102" s="57"/>
      <c r="Z102" s="57"/>
      <c r="AA102" s="57"/>
      <c r="AB102" s="476"/>
      <c r="AC102" s="536"/>
      <c r="AD102" s="478"/>
      <c r="AE102" s="729"/>
      <c r="AF102" s="59"/>
      <c r="AG102" s="263"/>
      <c r="AH102" s="60"/>
      <c r="AI102" s="55"/>
      <c r="AJ102" s="61"/>
      <c r="AK102" s="62"/>
      <c r="AL102" s="63"/>
      <c r="AM102" s="64"/>
      <c r="AN102" s="65"/>
      <c r="AO102" s="66"/>
    </row>
    <row r="103" spans="1:41" s="22" customFormat="1" ht="48.75" customHeight="1" x14ac:dyDescent="0.15">
      <c r="A103" s="43"/>
      <c r="B103" s="256"/>
      <c r="C103" s="45"/>
      <c r="D103" s="45"/>
      <c r="E103" s="80"/>
      <c r="F103" s="45"/>
      <c r="G103" s="80"/>
      <c r="H103" s="47"/>
      <c r="I103" s="48">
        <v>0.5</v>
      </c>
      <c r="J103" s="49">
        <v>0.5</v>
      </c>
      <c r="K103" s="49"/>
      <c r="L103" s="49"/>
      <c r="M103" s="696"/>
      <c r="N103" s="233">
        <f>SUM(I103:M103)</f>
        <v>1</v>
      </c>
      <c r="O103" s="51"/>
      <c r="P103" s="52">
        <v>8</v>
      </c>
      <c r="Q103" s="53">
        <v>8</v>
      </c>
      <c r="R103" s="53"/>
      <c r="S103" s="53"/>
      <c r="T103" s="53"/>
      <c r="U103" s="54">
        <f>ROUND(((P103*I103)+(Q103*J103)+(R103*K103)+(S103*L103)+(T103*M103)),3)</f>
        <v>8</v>
      </c>
      <c r="V103" s="55">
        <f>IF(U103&gt;=8,8,U103)</f>
        <v>8</v>
      </c>
      <c r="W103" s="57"/>
      <c r="X103" s="57"/>
      <c r="Y103" s="57"/>
      <c r="Z103" s="57"/>
      <c r="AA103" s="57"/>
      <c r="AB103" s="476">
        <f>(((((W103*I103)+(X103*J103)+(Y103*K103)+(Z103*L103)+(AA103*M103))/$L$2)))</f>
        <v>0</v>
      </c>
      <c r="AC103" s="536">
        <f t="shared" ref="AC103" si="66">ROUND(11*AB103,3)</f>
        <v>0</v>
      </c>
      <c r="AD103" s="488">
        <f t="shared" ref="AD103" si="67">IF(AC103&gt;=11,11,AC103)</f>
        <v>0</v>
      </c>
      <c r="AE103" s="729">
        <f>IF(U104&gt;=94,4,IF(U104&gt;=91,3.9,IF(U104&gt;=88,3.8,IF(U104&gt;=85,3.7,3.6))))</f>
        <v>3.8</v>
      </c>
      <c r="AF103" s="59">
        <v>0.3</v>
      </c>
      <c r="AG103" s="730">
        <v>17</v>
      </c>
      <c r="AH103" s="60">
        <f>V103+AD103+AG103+AE103+AF103</f>
        <v>29.1</v>
      </c>
      <c r="AI103" s="55">
        <f>IF(AH103&gt;=40,40,AH103)</f>
        <v>29.1</v>
      </c>
      <c r="AJ103" s="61"/>
      <c r="AK103" s="62"/>
      <c r="AL103" s="63"/>
      <c r="AM103" s="64">
        <f>100%+AL103</f>
        <v>1</v>
      </c>
      <c r="AN103" s="65">
        <f>ROUNDUP((($E$2*AM103-$AN$4)*AJ103+$AN$4),-3)</f>
        <v>0</v>
      </c>
      <c r="AO103" s="66"/>
    </row>
    <row r="104" spans="1:41" s="22" customFormat="1" ht="26.25" customHeight="1" x14ac:dyDescent="0.15">
      <c r="A104" s="177"/>
      <c r="B104" s="241"/>
      <c r="C104" s="894" t="s">
        <v>2556</v>
      </c>
      <c r="D104" s="895"/>
      <c r="E104" s="895"/>
      <c r="F104" s="895"/>
      <c r="G104" s="896"/>
      <c r="H104" s="47"/>
      <c r="I104" s="172"/>
      <c r="J104" s="217"/>
      <c r="K104" s="217"/>
      <c r="L104" s="217"/>
      <c r="M104" s="695"/>
      <c r="N104" s="233"/>
      <c r="O104" s="51"/>
      <c r="P104" s="234">
        <v>88</v>
      </c>
      <c r="Q104" s="54">
        <v>88</v>
      </c>
      <c r="R104" s="54"/>
      <c r="S104" s="54"/>
      <c r="T104" s="54"/>
      <c r="U104" s="496">
        <f>(I103*P104)+(J103*Q104)+(K103*R104)+(L103*S104)+(M103*T104)</f>
        <v>88</v>
      </c>
      <c r="V104" s="55"/>
      <c r="W104" s="57"/>
      <c r="X104" s="57"/>
      <c r="Y104" s="57"/>
      <c r="Z104" s="57"/>
      <c r="AA104" s="57"/>
      <c r="AB104" s="476"/>
      <c r="AC104" s="536"/>
      <c r="AD104" s="478"/>
      <c r="AE104" s="729"/>
      <c r="AF104" s="59"/>
      <c r="AG104" s="263"/>
      <c r="AH104" s="60"/>
      <c r="AI104" s="55"/>
      <c r="AJ104" s="61"/>
      <c r="AK104" s="62"/>
      <c r="AL104" s="63"/>
      <c r="AM104" s="64"/>
      <c r="AN104" s="65"/>
      <c r="AO104" s="66"/>
    </row>
  </sheetData>
  <mergeCells count="78">
    <mergeCell ref="AC1:AD1"/>
    <mergeCell ref="AE1:AG1"/>
    <mergeCell ref="C62:G62"/>
    <mergeCell ref="C70:G70"/>
    <mergeCell ref="C104:G104"/>
    <mergeCell ref="C74:G74"/>
    <mergeCell ref="C42:G42"/>
    <mergeCell ref="X2:Y2"/>
    <mergeCell ref="E1:F1"/>
    <mergeCell ref="H1:J1"/>
    <mergeCell ref="L1:N1"/>
    <mergeCell ref="Z1:AA1"/>
    <mergeCell ref="U3:AH3"/>
    <mergeCell ref="C14:G14"/>
    <mergeCell ref="C16:G16"/>
    <mergeCell ref="C10:G10"/>
    <mergeCell ref="A3:A4"/>
    <mergeCell ref="B3:B4"/>
    <mergeCell ref="C3:H3"/>
    <mergeCell ref="I3:M3"/>
    <mergeCell ref="N3:N4"/>
    <mergeCell ref="C8:G8"/>
    <mergeCell ref="AO3:AO4"/>
    <mergeCell ref="Z2:AA2"/>
    <mergeCell ref="AC2:AD2"/>
    <mergeCell ref="AE2:AG2"/>
    <mergeCell ref="O3:O4"/>
    <mergeCell ref="P3:T3"/>
    <mergeCell ref="A2:C2"/>
    <mergeCell ref="E2:F2"/>
    <mergeCell ref="H2:J2"/>
    <mergeCell ref="L2:M2"/>
    <mergeCell ref="P2:T2"/>
    <mergeCell ref="AJ3:AJ4"/>
    <mergeCell ref="AK3:AK4"/>
    <mergeCell ref="AL3:AL4"/>
    <mergeCell ref="AM3:AM4"/>
    <mergeCell ref="C6:G6"/>
    <mergeCell ref="C18:G18"/>
    <mergeCell ref="C46:G46"/>
    <mergeCell ref="C30:G30"/>
    <mergeCell ref="C32:G32"/>
    <mergeCell ref="C36:G36"/>
    <mergeCell ref="C20:G20"/>
    <mergeCell ref="C28:G28"/>
    <mergeCell ref="C34:G34"/>
    <mergeCell ref="C22:G22"/>
    <mergeCell ref="C24:G24"/>
    <mergeCell ref="C26:G26"/>
    <mergeCell ref="C44:G44"/>
    <mergeCell ref="C38:G38"/>
    <mergeCell ref="C40:G40"/>
    <mergeCell ref="C12:G12"/>
    <mergeCell ref="C48:G48"/>
    <mergeCell ref="C50:G50"/>
    <mergeCell ref="C72:G72"/>
    <mergeCell ref="C66:G66"/>
    <mergeCell ref="C68:G68"/>
    <mergeCell ref="C64:G64"/>
    <mergeCell ref="C52:G52"/>
    <mergeCell ref="C54:G54"/>
    <mergeCell ref="C60:G60"/>
    <mergeCell ref="C102:G102"/>
    <mergeCell ref="C56:G56"/>
    <mergeCell ref="C58:G58"/>
    <mergeCell ref="C76:G76"/>
    <mergeCell ref="C78:G78"/>
    <mergeCell ref="C94:G94"/>
    <mergeCell ref="C96:G96"/>
    <mergeCell ref="C98:G98"/>
    <mergeCell ref="C82:G82"/>
    <mergeCell ref="C84:G84"/>
    <mergeCell ref="C86:G86"/>
    <mergeCell ref="C88:G88"/>
    <mergeCell ref="C90:G90"/>
    <mergeCell ref="C92:G92"/>
    <mergeCell ref="C100:G100"/>
    <mergeCell ref="C80:G80"/>
  </mergeCells>
  <phoneticPr fontId="3" type="noConversion"/>
  <printOptions horizontalCentered="1"/>
  <pageMargins left="0.15748031496062992" right="0.19685039370078741" top="0.31496062992125984" bottom="0.23622047244094491" header="0.27559055118110237" footer="0.19685039370078741"/>
  <pageSetup paperSize="9" scale="13" orientation="landscape" r:id="rId1"/>
  <headerFooter alignWithMargins="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pageSetUpPr fitToPage="1"/>
  </sheetPr>
  <dimension ref="A1:AO90"/>
  <sheetViews>
    <sheetView showZeros="0" view="pageBreakPreview" zoomScale="80" zoomScaleNormal="80" zoomScaleSheetLayoutView="80" workbookViewId="0">
      <selection activeCell="W17" sqref="W17"/>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2707</v>
      </c>
      <c r="C1" s="746" t="s">
        <v>2561</v>
      </c>
      <c r="D1" s="3" t="s">
        <v>1567</v>
      </c>
      <c r="E1" s="809">
        <v>10662819000</v>
      </c>
      <c r="F1" s="810"/>
      <c r="G1" s="4" t="s">
        <v>1683</v>
      </c>
      <c r="H1" s="811">
        <v>11050390000</v>
      </c>
      <c r="I1" s="812"/>
      <c r="J1" s="813"/>
      <c r="K1" s="5" t="s">
        <v>1682</v>
      </c>
      <c r="L1" s="811">
        <v>0</v>
      </c>
      <c r="M1" s="812"/>
      <c r="N1" s="814"/>
      <c r="O1" s="6" t="s">
        <v>2733</v>
      </c>
      <c r="P1" s="6"/>
      <c r="Q1" s="6"/>
      <c r="R1" s="6"/>
      <c r="S1" s="6"/>
      <c r="T1" s="6"/>
      <c r="U1" s="6"/>
      <c r="V1" s="6"/>
      <c r="W1" s="6"/>
      <c r="X1" s="6"/>
      <c r="Y1" s="6"/>
      <c r="Z1" s="815" t="s">
        <v>1681</v>
      </c>
      <c r="AA1" s="815"/>
      <c r="AB1" s="7"/>
      <c r="AC1" s="815" t="s">
        <v>1680</v>
      </c>
      <c r="AD1" s="815"/>
      <c r="AE1" s="806" t="s">
        <v>1679</v>
      </c>
      <c r="AF1" s="807"/>
      <c r="AG1" s="808"/>
      <c r="AH1" s="6"/>
      <c r="AI1" s="6"/>
      <c r="AJ1" s="6"/>
      <c r="AK1" s="6"/>
      <c r="AL1" s="6"/>
      <c r="AM1" s="2"/>
      <c r="AN1" s="2"/>
      <c r="AO1" s="8"/>
    </row>
    <row r="2" spans="1:41" ht="29.25" customHeight="1" thickBot="1" x14ac:dyDescent="0.2">
      <c r="A2" s="834" t="s">
        <v>1678</v>
      </c>
      <c r="B2" s="834"/>
      <c r="C2" s="835"/>
      <c r="D2" s="9" t="s">
        <v>1750</v>
      </c>
      <c r="E2" s="836">
        <v>10951738000</v>
      </c>
      <c r="F2" s="837"/>
      <c r="G2" s="10" t="s">
        <v>1676</v>
      </c>
      <c r="H2" s="836">
        <f>E2</f>
        <v>10951738000</v>
      </c>
      <c r="I2" s="838"/>
      <c r="J2" s="837"/>
      <c r="K2" s="11" t="s">
        <v>1675</v>
      </c>
      <c r="L2" s="839">
        <f>H2*3</f>
        <v>32855214000</v>
      </c>
      <c r="M2" s="840"/>
      <c r="N2" s="12" t="s">
        <v>1089</v>
      </c>
      <c r="O2" s="13" t="s">
        <v>1673</v>
      </c>
      <c r="P2" s="841">
        <v>46126.5625</v>
      </c>
      <c r="Q2" s="841"/>
      <c r="R2" s="841"/>
      <c r="S2" s="841"/>
      <c r="T2" s="841"/>
      <c r="U2" s="670" t="s">
        <v>1344</v>
      </c>
      <c r="V2" s="14"/>
      <c r="W2" s="15"/>
      <c r="X2" s="846" t="s">
        <v>11</v>
      </c>
      <c r="Y2" s="846"/>
      <c r="Z2" s="816">
        <v>21427200000</v>
      </c>
      <c r="AA2" s="817"/>
      <c r="AB2" s="668"/>
      <c r="AC2" s="818">
        <f>H1</f>
        <v>11050390000</v>
      </c>
      <c r="AD2" s="819"/>
      <c r="AE2" s="874">
        <f>TRUNC(Z2/AC2,4)</f>
        <v>1.9390000000000001</v>
      </c>
      <c r="AF2" s="875"/>
      <c r="AG2" s="876"/>
      <c r="AI2" s="16"/>
      <c r="AJ2" s="17"/>
      <c r="AK2" s="17"/>
      <c r="AL2" s="17" t="s">
        <v>2700</v>
      </c>
      <c r="AM2" s="18"/>
      <c r="AN2" s="19" t="s">
        <v>1670</v>
      </c>
    </row>
    <row r="3" spans="1:41" s="22" customFormat="1" ht="24.95" customHeight="1" thickBot="1" x14ac:dyDescent="0.2">
      <c r="A3" s="823" t="s">
        <v>1669</v>
      </c>
      <c r="B3" s="825" t="s">
        <v>1668</v>
      </c>
      <c r="C3" s="827" t="s">
        <v>1667</v>
      </c>
      <c r="D3" s="827"/>
      <c r="E3" s="827"/>
      <c r="F3" s="827"/>
      <c r="G3" s="827"/>
      <c r="H3" s="827"/>
      <c r="I3" s="828" t="s">
        <v>1666</v>
      </c>
      <c r="J3" s="829"/>
      <c r="K3" s="827"/>
      <c r="L3" s="829"/>
      <c r="M3" s="830"/>
      <c r="N3" s="827" t="s">
        <v>1665</v>
      </c>
      <c r="O3" s="832"/>
      <c r="P3" s="827" t="s">
        <v>1664</v>
      </c>
      <c r="Q3" s="827"/>
      <c r="R3" s="827"/>
      <c r="S3" s="827"/>
      <c r="T3" s="897"/>
      <c r="U3" s="898" t="s">
        <v>1663</v>
      </c>
      <c r="V3" s="829"/>
      <c r="W3" s="829"/>
      <c r="X3" s="829"/>
      <c r="Y3" s="829"/>
      <c r="Z3" s="829"/>
      <c r="AA3" s="829"/>
      <c r="AB3" s="829"/>
      <c r="AC3" s="829"/>
      <c r="AD3" s="829"/>
      <c r="AE3" s="829"/>
      <c r="AF3" s="829"/>
      <c r="AG3" s="829"/>
      <c r="AH3" s="899"/>
      <c r="AI3" s="28"/>
      <c r="AJ3" s="900" t="s">
        <v>1662</v>
      </c>
      <c r="AK3" s="832" t="s">
        <v>1661</v>
      </c>
      <c r="AL3" s="856" t="s">
        <v>1660</v>
      </c>
      <c r="AM3" s="858" t="s">
        <v>1659</v>
      </c>
      <c r="AN3" s="21" t="s">
        <v>1658</v>
      </c>
      <c r="AO3" s="847" t="s">
        <v>1657</v>
      </c>
    </row>
    <row r="4" spans="1:41" s="22" customFormat="1" ht="41.25" customHeight="1" thickBot="1" x14ac:dyDescent="0.2">
      <c r="A4" s="824"/>
      <c r="B4" s="826"/>
      <c r="C4" s="23" t="s">
        <v>1651</v>
      </c>
      <c r="D4" s="24" t="s">
        <v>1650</v>
      </c>
      <c r="E4" s="25" t="s">
        <v>1649</v>
      </c>
      <c r="F4" s="25" t="s">
        <v>1656</v>
      </c>
      <c r="G4" s="25" t="s">
        <v>1655</v>
      </c>
      <c r="H4" s="26" t="s">
        <v>1348</v>
      </c>
      <c r="I4" s="27" t="s">
        <v>1651</v>
      </c>
      <c r="J4" s="24" t="s">
        <v>1650</v>
      </c>
      <c r="K4" s="24" t="s">
        <v>1649</v>
      </c>
      <c r="L4" s="27" t="s">
        <v>31</v>
      </c>
      <c r="M4" s="28" t="s">
        <v>32</v>
      </c>
      <c r="N4" s="831"/>
      <c r="O4" s="833"/>
      <c r="P4" s="23" t="s">
        <v>1651</v>
      </c>
      <c r="Q4" s="24" t="s">
        <v>1650</v>
      </c>
      <c r="R4" s="24" t="s">
        <v>1649</v>
      </c>
      <c r="S4" s="27" t="s">
        <v>31</v>
      </c>
      <c r="T4" s="25" t="s">
        <v>32</v>
      </c>
      <c r="U4" s="716" t="s">
        <v>2344</v>
      </c>
      <c r="V4" s="717" t="s">
        <v>1652</v>
      </c>
      <c r="W4" s="34" t="s">
        <v>1651</v>
      </c>
      <c r="X4" s="35" t="s">
        <v>1650</v>
      </c>
      <c r="Y4" s="35" t="s">
        <v>1649</v>
      </c>
      <c r="Z4" s="36" t="s">
        <v>31</v>
      </c>
      <c r="AA4" s="35" t="s">
        <v>32</v>
      </c>
      <c r="AB4" s="39" t="s">
        <v>1648</v>
      </c>
      <c r="AC4" s="718" t="s">
        <v>1647</v>
      </c>
      <c r="AD4" s="717" t="s">
        <v>2346</v>
      </c>
      <c r="AE4" s="719" t="s">
        <v>2347</v>
      </c>
      <c r="AF4" s="720" t="s">
        <v>2348</v>
      </c>
      <c r="AG4" s="721" t="s">
        <v>2349</v>
      </c>
      <c r="AH4" s="722" t="s">
        <v>1642</v>
      </c>
      <c r="AI4" s="723" t="s">
        <v>1641</v>
      </c>
      <c r="AJ4" s="901"/>
      <c r="AK4" s="833"/>
      <c r="AL4" s="857"/>
      <c r="AM4" s="859"/>
      <c r="AN4" s="42"/>
      <c r="AO4" s="848"/>
    </row>
    <row r="5" spans="1:41" s="22" customFormat="1" ht="48.75" customHeight="1" x14ac:dyDescent="0.15">
      <c r="A5" s="43">
        <v>1</v>
      </c>
      <c r="B5" s="256" t="s">
        <v>2109</v>
      </c>
      <c r="C5" s="665" t="s">
        <v>54</v>
      </c>
      <c r="D5" s="726" t="s">
        <v>2711</v>
      </c>
      <c r="E5" s="726"/>
      <c r="F5" s="727"/>
      <c r="G5" s="728"/>
      <c r="H5" s="175" t="s">
        <v>2720</v>
      </c>
      <c r="I5" s="48">
        <v>0.9</v>
      </c>
      <c r="J5" s="49">
        <v>0.1</v>
      </c>
      <c r="K5" s="49"/>
      <c r="L5" s="49"/>
      <c r="M5" s="642"/>
      <c r="N5" s="233">
        <f>SUM(I5:M5)</f>
        <v>1</v>
      </c>
      <c r="O5" s="51"/>
      <c r="P5" s="52">
        <v>8</v>
      </c>
      <c r="Q5" s="53">
        <v>8</v>
      </c>
      <c r="R5" s="53">
        <v>8</v>
      </c>
      <c r="S5" s="53"/>
      <c r="T5" s="53"/>
      <c r="U5" s="54">
        <f>ROUND(((P5*I5)+(Q5*J5)+(R5*K5)+(S5*L5)+(T5*M5)),3)</f>
        <v>8</v>
      </c>
      <c r="V5" s="55">
        <f>IF(U5&gt;=8,8,U5)</f>
        <v>8</v>
      </c>
      <c r="W5" s="735">
        <v>75440266000</v>
      </c>
      <c r="X5" s="735">
        <v>480802000</v>
      </c>
      <c r="Y5" s="57"/>
      <c r="Z5" s="57"/>
      <c r="AA5" s="57"/>
      <c r="AB5" s="476">
        <f>(((((W5*I5)+(X5*J5)+(Y5*K5)+(Z5*L5)+(AA5*M5))/$L$2)))</f>
        <v>2.0679919966432116</v>
      </c>
      <c r="AC5" s="536">
        <f>ROUND(11*AB5,3)</f>
        <v>22.748000000000001</v>
      </c>
      <c r="AD5" s="488">
        <f>IF(AC5&gt;=11,11,AC5)</f>
        <v>11</v>
      </c>
      <c r="AE5" s="729">
        <f>IF(U6&gt;=94,4,IF(U6&gt;=91,3.9,IF(U6&gt;=88,3.8,IF(U6&gt;=85,3.7,3.6))))</f>
        <v>3.8</v>
      </c>
      <c r="AF5" s="59">
        <v>0.3</v>
      </c>
      <c r="AG5" s="730">
        <v>17</v>
      </c>
      <c r="AH5" s="60">
        <f>V5+AD5+AG5+AE5+AF5</f>
        <v>40.099999999999994</v>
      </c>
      <c r="AI5" s="55">
        <f>IF(AH5&gt;=40,40,AH5)</f>
        <v>40</v>
      </c>
      <c r="AJ5" s="61"/>
      <c r="AK5" s="62"/>
      <c r="AL5" s="63"/>
      <c r="AM5" s="64"/>
      <c r="AN5" s="65"/>
      <c r="AO5" s="66"/>
    </row>
    <row r="6" spans="1:41" s="22" customFormat="1" ht="26.25" customHeight="1" x14ac:dyDescent="0.15">
      <c r="A6" s="177"/>
      <c r="B6" s="241"/>
      <c r="C6" s="843" t="s">
        <v>2556</v>
      </c>
      <c r="D6" s="844"/>
      <c r="E6" s="844"/>
      <c r="F6" s="844"/>
      <c r="G6" s="903"/>
      <c r="H6" s="47"/>
      <c r="I6" s="172"/>
      <c r="J6" s="217"/>
      <c r="K6" s="217"/>
      <c r="L6" s="217"/>
      <c r="M6" s="695"/>
      <c r="N6" s="233"/>
      <c r="O6" s="51"/>
      <c r="P6" s="53">
        <v>88</v>
      </c>
      <c r="Q6" s="53">
        <v>88</v>
      </c>
      <c r="R6" s="53">
        <v>88</v>
      </c>
      <c r="S6" s="53"/>
      <c r="T6" s="54"/>
      <c r="U6" s="496">
        <f>(I5*P6)+(J5*Q6)+(K5*R6)+(L5*S6)+(M5*T6)</f>
        <v>88</v>
      </c>
      <c r="V6" s="55"/>
      <c r="W6" s="57"/>
      <c r="X6" s="57"/>
      <c r="Y6" s="57"/>
      <c r="Z6" s="57"/>
      <c r="AA6" s="57"/>
      <c r="AB6" s="476"/>
      <c r="AC6" s="536"/>
      <c r="AD6" s="478"/>
      <c r="AE6" s="729"/>
      <c r="AF6" s="59"/>
      <c r="AG6" s="263"/>
      <c r="AH6" s="60"/>
      <c r="AI6" s="55"/>
      <c r="AJ6" s="61"/>
      <c r="AK6" s="62"/>
      <c r="AL6" s="63"/>
      <c r="AM6" s="64"/>
      <c r="AN6" s="65"/>
      <c r="AO6" s="66"/>
    </row>
    <row r="7" spans="1:41" s="22" customFormat="1" ht="54" customHeight="1" x14ac:dyDescent="0.15">
      <c r="A7" s="43">
        <v>2</v>
      </c>
      <c r="B7" s="256" t="s">
        <v>2109</v>
      </c>
      <c r="C7" s="117" t="s">
        <v>536</v>
      </c>
      <c r="D7" s="665" t="s">
        <v>2699</v>
      </c>
      <c r="E7" s="725"/>
      <c r="F7" s="726"/>
      <c r="G7" s="728"/>
      <c r="H7" s="175" t="s">
        <v>2720</v>
      </c>
      <c r="I7" s="48">
        <v>0.51</v>
      </c>
      <c r="J7" s="49">
        <v>0.49</v>
      </c>
      <c r="K7" s="49"/>
      <c r="L7" s="49"/>
      <c r="M7" s="696"/>
      <c r="N7" s="233">
        <f>SUM(I7:M7)</f>
        <v>1</v>
      </c>
      <c r="O7" s="51"/>
      <c r="P7" s="52">
        <v>8</v>
      </c>
      <c r="Q7" s="52">
        <v>8</v>
      </c>
      <c r="R7" s="53"/>
      <c r="S7" s="53"/>
      <c r="T7" s="53"/>
      <c r="U7" s="54">
        <f>ROUND(((P7*I7)+(Q7*J7)+(R7*K7)+(S7*L7)+(T7*M7)),3)</f>
        <v>8</v>
      </c>
      <c r="V7" s="55">
        <f>IF(U7&gt;=8,8,U7)</f>
        <v>8</v>
      </c>
      <c r="W7" s="57">
        <v>61572822000</v>
      </c>
      <c r="X7" s="735">
        <v>17928117000</v>
      </c>
      <c r="Y7" s="735"/>
      <c r="Z7" s="57"/>
      <c r="AA7" s="57"/>
      <c r="AB7" s="476">
        <f>(((((W7*I7)+(X7*J7)+(Y7*K7)+(Z7*L7)+(AA7*M7))/$L$2)))</f>
        <v>1.2231518732460547</v>
      </c>
      <c r="AC7" s="536">
        <f>ROUND(11*AB7,3)</f>
        <v>13.455</v>
      </c>
      <c r="AD7" s="488">
        <f t="shared" ref="AD7" si="0">IF(AC7&gt;=11,11,AC7)</f>
        <v>11</v>
      </c>
      <c r="AE7" s="729">
        <f>IF(U8&gt;=94,4,IF(U8&gt;=91,3.9,IF(U8&gt;=88,3.8,IF(U8&gt;=85,3.7,3.6))))</f>
        <v>3.8</v>
      </c>
      <c r="AF7" s="59">
        <v>0.3</v>
      </c>
      <c r="AG7" s="730">
        <v>17</v>
      </c>
      <c r="AH7" s="60">
        <f>V7+AD7+AG7+AE7+AF7</f>
        <v>40.099999999999994</v>
      </c>
      <c r="AI7" s="55">
        <f>IF(AH7&gt;=40,40,AH7)</f>
        <v>40</v>
      </c>
      <c r="AJ7" s="61"/>
      <c r="AK7" s="62"/>
      <c r="AL7" s="63"/>
      <c r="AM7" s="64"/>
      <c r="AN7" s="65"/>
      <c r="AO7" s="66"/>
    </row>
    <row r="8" spans="1:41" s="22" customFormat="1" ht="26.25" customHeight="1" x14ac:dyDescent="0.15">
      <c r="A8" s="177"/>
      <c r="B8" s="241"/>
      <c r="C8" s="843" t="s">
        <v>2556</v>
      </c>
      <c r="D8" s="844"/>
      <c r="E8" s="844"/>
      <c r="F8" s="844"/>
      <c r="G8" s="903"/>
      <c r="H8" s="47"/>
      <c r="I8" s="172"/>
      <c r="J8" s="217"/>
      <c r="K8" s="217"/>
      <c r="L8" s="217"/>
      <c r="M8" s="695"/>
      <c r="N8" s="233"/>
      <c r="O8" s="51"/>
      <c r="P8" s="53">
        <v>88</v>
      </c>
      <c r="Q8" s="676">
        <v>91.78</v>
      </c>
      <c r="R8" s="53"/>
      <c r="S8" s="53"/>
      <c r="T8" s="54"/>
      <c r="U8" s="496">
        <f>(I7*P8)+(J7*Q8)+(K7*R8)+(L7*S8)+(M7*T8)</f>
        <v>89.852200000000011</v>
      </c>
      <c r="V8" s="55"/>
      <c r="W8" s="57"/>
      <c r="X8" s="57"/>
      <c r="Y8" s="57"/>
      <c r="Z8" s="57"/>
      <c r="AA8" s="57"/>
      <c r="AB8" s="476"/>
      <c r="AC8" s="536"/>
      <c r="AD8" s="478"/>
      <c r="AE8" s="729"/>
      <c r="AF8" s="59"/>
      <c r="AG8" s="263"/>
      <c r="AH8" s="60"/>
      <c r="AI8" s="55"/>
      <c r="AJ8" s="61"/>
      <c r="AK8" s="62"/>
      <c r="AL8" s="63"/>
      <c r="AM8" s="64"/>
      <c r="AN8" s="65"/>
      <c r="AO8" s="66"/>
    </row>
    <row r="9" spans="1:41" s="22" customFormat="1" ht="48.75" customHeight="1" x14ac:dyDescent="0.15">
      <c r="A9" s="43">
        <v>3</v>
      </c>
      <c r="B9" s="256" t="s">
        <v>1742</v>
      </c>
      <c r="C9" s="742" t="s">
        <v>2713</v>
      </c>
      <c r="D9" s="67" t="s">
        <v>2704</v>
      </c>
      <c r="E9" s="706" t="s">
        <v>2714</v>
      </c>
      <c r="F9" s="726"/>
      <c r="G9" s="728"/>
      <c r="H9" s="47"/>
      <c r="I9" s="48">
        <v>0.55000000000000004</v>
      </c>
      <c r="J9" s="49">
        <v>0.35</v>
      </c>
      <c r="K9" s="49">
        <v>0.1</v>
      </c>
      <c r="L9" s="217"/>
      <c r="M9" s="695"/>
      <c r="N9" s="233">
        <f>SUM(I9:M9)</f>
        <v>1</v>
      </c>
      <c r="O9" s="51"/>
      <c r="P9" s="52">
        <v>8</v>
      </c>
      <c r="Q9" s="53">
        <v>8</v>
      </c>
      <c r="R9" s="53">
        <v>8</v>
      </c>
      <c r="S9" s="53"/>
      <c r="T9" s="53"/>
      <c r="U9" s="54">
        <f>ROUND(((P9*I9)+(Q9*J9)+(R9*K9)+(S9*L9)+(T9*M9)),3)</f>
        <v>8</v>
      </c>
      <c r="V9" s="55">
        <f>IF(U9&gt;=8,8,U9)</f>
        <v>8</v>
      </c>
      <c r="W9" s="739">
        <v>62476959000</v>
      </c>
      <c r="X9" s="735">
        <v>8022235000</v>
      </c>
      <c r="Y9" s="735">
        <v>2280559000</v>
      </c>
      <c r="Z9" s="57"/>
      <c r="AA9" s="57"/>
      <c r="AB9" s="476">
        <f>(((((W9*I9)+(X9*J9)+(Y9*K9)+(Z9*L9)+(AA9*M9))/$L$2)))</f>
        <v>1.1382718615072787</v>
      </c>
      <c r="AC9" s="536">
        <f>ROUND(11*AB9,3)</f>
        <v>12.521000000000001</v>
      </c>
      <c r="AD9" s="488">
        <f t="shared" ref="AD9" si="1">IF(AC9&gt;=11,11,AC9)</f>
        <v>11</v>
      </c>
      <c r="AE9" s="729">
        <f>IF(U10&gt;=94,4,IF(U10&gt;=91,3.9,IF(U10&gt;=88,3.8,IF(U10&gt;=85,3.7,3.6))))</f>
        <v>3.8</v>
      </c>
      <c r="AF9" s="59">
        <v>0.3</v>
      </c>
      <c r="AG9" s="730">
        <v>17</v>
      </c>
      <c r="AH9" s="60">
        <f>V9+AD9+AG9+AE9+AF9</f>
        <v>40.099999999999994</v>
      </c>
      <c r="AI9" s="55">
        <f>IF(AH9&gt;=40,40,AH9)</f>
        <v>40</v>
      </c>
      <c r="AJ9" s="61"/>
      <c r="AK9" s="62"/>
      <c r="AL9" s="63"/>
      <c r="AM9" s="64">
        <f>100%+AL9</f>
        <v>1</v>
      </c>
      <c r="AN9" s="65">
        <f>ROUNDUP((($E$2*AM9-$AN$4)*AJ9+$AN$4),-3)</f>
        <v>0</v>
      </c>
      <c r="AO9" s="66"/>
    </row>
    <row r="10" spans="1:41" s="22" customFormat="1" ht="26.25" customHeight="1" x14ac:dyDescent="0.15">
      <c r="A10" s="177"/>
      <c r="B10" s="241"/>
      <c r="C10" s="843" t="s">
        <v>2556</v>
      </c>
      <c r="D10" s="844"/>
      <c r="E10" s="844"/>
      <c r="F10" s="844"/>
      <c r="G10" s="903"/>
      <c r="H10" s="47"/>
      <c r="I10" s="172"/>
      <c r="J10" s="217"/>
      <c r="K10" s="217"/>
      <c r="L10" s="217"/>
      <c r="M10" s="695"/>
      <c r="N10" s="233"/>
      <c r="O10" s="51"/>
      <c r="P10" s="53">
        <v>88</v>
      </c>
      <c r="Q10" s="53">
        <v>88</v>
      </c>
      <c r="R10" s="53">
        <v>88</v>
      </c>
      <c r="S10" s="53"/>
      <c r="T10" s="54"/>
      <c r="U10" s="496">
        <f>(I9*P10)+(J9*Q10)+(K9*R10)+(L9*S10)+(M9*T10)</f>
        <v>88</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48.75" customHeight="1" x14ac:dyDescent="0.15">
      <c r="A11" s="43">
        <v>4</v>
      </c>
      <c r="B11" s="256" t="s">
        <v>2708</v>
      </c>
      <c r="C11" s="742" t="s">
        <v>2697</v>
      </c>
      <c r="D11" s="67" t="s">
        <v>2705</v>
      </c>
      <c r="E11" s="725"/>
      <c r="F11" s="725"/>
      <c r="G11" s="728"/>
      <c r="H11" s="47"/>
      <c r="I11" s="48">
        <v>0.57999999999999996</v>
      </c>
      <c r="J11" s="49">
        <v>0.42</v>
      </c>
      <c r="K11" s="49"/>
      <c r="L11" s="217"/>
      <c r="M11" s="696"/>
      <c r="N11" s="233">
        <f>SUM(I11:M11)</f>
        <v>1</v>
      </c>
      <c r="O11" s="51"/>
      <c r="P11" s="52">
        <v>8</v>
      </c>
      <c r="Q11" s="53">
        <v>8</v>
      </c>
      <c r="R11" s="53"/>
      <c r="S11" s="53"/>
      <c r="T11" s="53"/>
      <c r="U11" s="54">
        <f>ROUND(((P11*I11)+(Q11*J11)+(R11*K11)+(S11*L11)+(T11*M11)),3)</f>
        <v>8</v>
      </c>
      <c r="V11" s="55">
        <f>IF(U11&gt;=8,8,U11)</f>
        <v>8</v>
      </c>
      <c r="W11" s="735">
        <v>72793312000</v>
      </c>
      <c r="X11" s="735">
        <v>5528217000</v>
      </c>
      <c r="Y11" s="735"/>
      <c r="Z11" s="57"/>
      <c r="AA11" s="57"/>
      <c r="AB11" s="476">
        <f>(((((W11*I11)+(X11*J11)+(Y11*K11)+(Z11*L11)+(AA11*M11))/$L$2)))</f>
        <v>1.3557048235936007</v>
      </c>
      <c r="AC11" s="536">
        <f>ROUND(11*AB11,3)</f>
        <v>14.913</v>
      </c>
      <c r="AD11" s="488">
        <f>IF(AC11&gt;=11,11,AC11)</f>
        <v>11</v>
      </c>
      <c r="AE11" s="729">
        <f>IF(U12&gt;=94,4,IF(U12&gt;=91,3.9,IF(U12&gt;=88,3.8,IF(U12&gt;=85,3.7,3.6))))</f>
        <v>3.8</v>
      </c>
      <c r="AF11" s="59">
        <v>0.3</v>
      </c>
      <c r="AG11" s="730">
        <v>17</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2556</v>
      </c>
      <c r="D12" s="844"/>
      <c r="E12" s="844"/>
      <c r="F12" s="844"/>
      <c r="G12" s="903"/>
      <c r="H12" s="47"/>
      <c r="I12" s="172"/>
      <c r="J12" s="217"/>
      <c r="K12" s="217"/>
      <c r="L12" s="217"/>
      <c r="M12" s="695"/>
      <c r="N12" s="233"/>
      <c r="O12" s="51"/>
      <c r="P12" s="53">
        <v>88</v>
      </c>
      <c r="Q12" s="53">
        <v>88</v>
      </c>
      <c r="R12" s="53"/>
      <c r="S12" s="53"/>
      <c r="T12" s="54"/>
      <c r="U12" s="496">
        <f>(I11*P12)+(J11*Q12)+(K11*R12)+(L11*S12)+(M11*T12)</f>
        <v>88</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48.75" customHeight="1" x14ac:dyDescent="0.15">
      <c r="A13" s="43">
        <v>5</v>
      </c>
      <c r="B13" s="256" t="s">
        <v>2109</v>
      </c>
      <c r="C13" s="742" t="s">
        <v>2696</v>
      </c>
      <c r="D13" s="67" t="s">
        <v>2702</v>
      </c>
      <c r="E13" s="45"/>
      <c r="F13" s="45"/>
      <c r="G13" s="46"/>
      <c r="H13" s="47"/>
      <c r="I13" s="48">
        <v>0.6</v>
      </c>
      <c r="J13" s="49">
        <v>0.4</v>
      </c>
      <c r="K13" s="49"/>
      <c r="L13" s="49"/>
      <c r="M13" s="696"/>
      <c r="N13" s="233">
        <f>SUM(I13:M13)</f>
        <v>1</v>
      </c>
      <c r="O13" s="51"/>
      <c r="P13" s="52">
        <v>8</v>
      </c>
      <c r="Q13" s="53">
        <v>8</v>
      </c>
      <c r="R13" s="53"/>
      <c r="S13" s="53"/>
      <c r="T13" s="53"/>
      <c r="U13" s="54">
        <f>ROUND(((P13*I13)+(Q13*J13)+(R13*K13)+(S13*L13)+(T13*M13)),3)</f>
        <v>8</v>
      </c>
      <c r="V13" s="55">
        <f>IF(U13&gt;=8,8,U13)</f>
        <v>8</v>
      </c>
      <c r="W13" s="739">
        <v>44869872000</v>
      </c>
      <c r="X13" s="57">
        <v>17599269000</v>
      </c>
      <c r="Y13" s="735"/>
      <c r="Z13" s="57"/>
      <c r="AA13" s="57"/>
      <c r="AB13" s="476">
        <f>(((((W13*I13)+(X13*J13)+(Y13*K13)+(Z13*L13)+(AA13*M13))/$L$2)))</f>
        <v>1.0336755316827337</v>
      </c>
      <c r="AC13" s="536">
        <f t="shared" ref="AC13" si="2">ROUND(11*AB13,3)</f>
        <v>11.37</v>
      </c>
      <c r="AD13" s="488">
        <f t="shared" ref="AD13" si="3">IF(AC13&gt;=11,11,AC13)</f>
        <v>11</v>
      </c>
      <c r="AE13" s="729">
        <f>IF(U14&gt;=94,4,IF(U14&gt;=91,3.9,IF(U14&gt;=88,3.8,IF(U14&gt;=85,3.7,3.6))))</f>
        <v>3.8</v>
      </c>
      <c r="AF13" s="59">
        <v>0.3</v>
      </c>
      <c r="AG13" s="730">
        <v>17</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2556</v>
      </c>
      <c r="D14" s="844"/>
      <c r="E14" s="844"/>
      <c r="F14" s="844"/>
      <c r="G14" s="903"/>
      <c r="H14" s="47"/>
      <c r="I14" s="172"/>
      <c r="J14" s="217"/>
      <c r="K14" s="217"/>
      <c r="L14" s="217"/>
      <c r="M14" s="695"/>
      <c r="N14" s="233"/>
      <c r="O14" s="51"/>
      <c r="P14" s="234">
        <v>88</v>
      </c>
      <c r="Q14" s="54">
        <v>88</v>
      </c>
      <c r="R14" s="54"/>
      <c r="S14" s="54"/>
      <c r="T14" s="54"/>
      <c r="U14" s="496">
        <f>(I13*P14)+(J13*Q14)+(K13*R14)+(L13*S14)+(M13*T14)</f>
        <v>88</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54" customHeight="1" x14ac:dyDescent="0.15">
      <c r="A15" s="43">
        <v>6</v>
      </c>
      <c r="B15" s="256" t="s">
        <v>2109</v>
      </c>
      <c r="C15" s="80" t="s">
        <v>70</v>
      </c>
      <c r="D15" s="67" t="s">
        <v>2698</v>
      </c>
      <c r="E15" s="45"/>
      <c r="F15" s="45"/>
      <c r="G15" s="46"/>
      <c r="H15" s="175" t="s">
        <v>2720</v>
      </c>
      <c r="I15" s="48">
        <v>0.62</v>
      </c>
      <c r="J15" s="49">
        <v>0.38</v>
      </c>
      <c r="K15" s="49"/>
      <c r="L15" s="49"/>
      <c r="M15" s="696"/>
      <c r="N15" s="233">
        <f>SUM(I15:M15)</f>
        <v>1</v>
      </c>
      <c r="O15" s="51"/>
      <c r="P15" s="52">
        <v>8</v>
      </c>
      <c r="Q15" s="53">
        <v>8</v>
      </c>
      <c r="R15" s="53"/>
      <c r="S15" s="53"/>
      <c r="T15" s="53"/>
      <c r="U15" s="54">
        <f>ROUND(((P15*I15)+(Q15*J15)+(R15*K15)+(S15*L15)+(T15*M15)),3)</f>
        <v>8</v>
      </c>
      <c r="V15" s="55">
        <f>IF(U15&gt;=8,8,U15)</f>
        <v>8</v>
      </c>
      <c r="W15" s="739">
        <v>37227845000</v>
      </c>
      <c r="X15" s="57">
        <v>28147269000</v>
      </c>
      <c r="Y15" s="57"/>
      <c r="Z15" s="57"/>
      <c r="AA15" s="57"/>
      <c r="AB15" s="476">
        <f>(((((W15*I15)+(X15*J15)+(Y15*K15)+(Z15*L15)+(AA15*M15))/$L$2)))</f>
        <v>1.0280628858481944</v>
      </c>
      <c r="AC15" s="536">
        <f>ROUND(11*AB15,3)</f>
        <v>11.308999999999999</v>
      </c>
      <c r="AD15" s="488">
        <f t="shared" ref="AD15" si="4">IF(AC15&gt;=11,11,AC15)</f>
        <v>11</v>
      </c>
      <c r="AE15" s="729">
        <f>IF(U16&gt;=94,4,IF(U16&gt;=91,3.9,IF(U16&gt;=88,3.8,IF(U16&gt;=85,3.7,3.6))))</f>
        <v>3.8</v>
      </c>
      <c r="AF15" s="59">
        <v>0.2</v>
      </c>
      <c r="AG15" s="730">
        <v>17</v>
      </c>
      <c r="AH15" s="60">
        <f>V15+AD15+AG15+AE15+AF15</f>
        <v>40</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2556</v>
      </c>
      <c r="D16" s="844"/>
      <c r="E16" s="844"/>
      <c r="F16" s="844"/>
      <c r="G16" s="903"/>
      <c r="H16" s="47"/>
      <c r="I16" s="172"/>
      <c r="J16" s="217"/>
      <c r="K16" s="217"/>
      <c r="L16" s="217"/>
      <c r="M16" s="695"/>
      <c r="N16" s="233"/>
      <c r="O16" s="51"/>
      <c r="P16" s="234">
        <v>88</v>
      </c>
      <c r="Q16" s="234">
        <v>88</v>
      </c>
      <c r="R16" s="234"/>
      <c r="S16" s="234"/>
      <c r="T16" s="54"/>
      <c r="U16" s="496">
        <f>(I15*P16)+(J15*Q16)+(K15*R16)+(L15*S16)+(M15*T16)</f>
        <v>88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48.75" customHeight="1" x14ac:dyDescent="0.15">
      <c r="A17" s="43">
        <v>7</v>
      </c>
      <c r="B17" s="671" t="s">
        <v>2712</v>
      </c>
      <c r="C17" s="724" t="s">
        <v>2734</v>
      </c>
      <c r="D17" s="80" t="s">
        <v>709</v>
      </c>
      <c r="E17" s="711" t="s">
        <v>2703</v>
      </c>
      <c r="F17" s="80"/>
      <c r="G17" s="46"/>
      <c r="H17" s="47"/>
      <c r="I17" s="48">
        <v>0.6</v>
      </c>
      <c r="J17" s="49">
        <v>0.3</v>
      </c>
      <c r="K17" s="49">
        <v>0.1</v>
      </c>
      <c r="L17" s="49"/>
      <c r="M17" s="696"/>
      <c r="N17" s="233">
        <f>SUM(I17:M17)</f>
        <v>0.99999999999999989</v>
      </c>
      <c r="O17" s="51"/>
      <c r="P17" s="52">
        <v>8</v>
      </c>
      <c r="Q17" s="53">
        <v>8</v>
      </c>
      <c r="R17" s="53">
        <v>8</v>
      </c>
      <c r="S17" s="53"/>
      <c r="T17" s="53"/>
      <c r="U17" s="54">
        <f>ROUND(((P17*I17)+(Q17*J17)+(R17*K17)+(S17*L17)+(T17*M17)),3)</f>
        <v>8</v>
      </c>
      <c r="V17" s="55">
        <f>IF(U17&gt;=8,8,U17)</f>
        <v>8</v>
      </c>
      <c r="W17" s="57">
        <v>47406924000</v>
      </c>
      <c r="X17" s="57">
        <v>34170806000</v>
      </c>
      <c r="Y17" s="735">
        <v>1743811000</v>
      </c>
      <c r="Z17" s="57"/>
      <c r="AA17" s="57"/>
      <c r="AB17" s="476">
        <f>(((((W17*I17)+(X17*J17)+(Y17*K17)+(Z17*L17)+(AA17*M17))/$L$2)))</f>
        <v>1.1830626730965745</v>
      </c>
      <c r="AC17" s="536">
        <f t="shared" ref="AC17" si="5">ROUND(11*AB17,3)</f>
        <v>13.013999999999999</v>
      </c>
      <c r="AD17" s="488">
        <f t="shared" ref="AD17" si="6">IF(AC17&gt;=11,11,AC17)</f>
        <v>11</v>
      </c>
      <c r="AE17" s="729">
        <f>IF(U18&gt;=94,4,IF(U18&gt;=91,3.9,IF(U18&gt;=88,3.8,IF(U18&gt;=85,3.7,3.6))))</f>
        <v>3.8</v>
      </c>
      <c r="AF17" s="59">
        <v>0.3</v>
      </c>
      <c r="AG17" s="730">
        <v>17</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2556</v>
      </c>
      <c r="D18" s="844"/>
      <c r="E18" s="844"/>
      <c r="F18" s="844"/>
      <c r="G18" s="903"/>
      <c r="H18" s="47"/>
      <c r="I18" s="172"/>
      <c r="J18" s="217"/>
      <c r="K18" s="217"/>
      <c r="L18" s="217"/>
      <c r="M18" s="695"/>
      <c r="N18" s="233"/>
      <c r="O18" s="51"/>
      <c r="P18" s="234">
        <v>88</v>
      </c>
      <c r="Q18" s="54">
        <v>88</v>
      </c>
      <c r="R18" s="54">
        <v>88</v>
      </c>
      <c r="S18" s="54"/>
      <c r="T18" s="54"/>
      <c r="U18" s="496">
        <f>(I17*P18)+(J17*Q18)+(K17*R18)+(L17*S18)+(M17*T18)</f>
        <v>87.999999999999986</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52.5" customHeight="1" x14ac:dyDescent="0.15">
      <c r="A19" s="43">
        <v>8</v>
      </c>
      <c r="B19" s="256" t="s">
        <v>1742</v>
      </c>
      <c r="C19" s="664" t="s">
        <v>256</v>
      </c>
      <c r="D19" s="67" t="s">
        <v>2701</v>
      </c>
      <c r="E19" s="881" t="s">
        <v>2721</v>
      </c>
      <c r="F19" s="893"/>
      <c r="G19" s="882"/>
      <c r="H19" s="47"/>
      <c r="I19" s="48">
        <v>0.65</v>
      </c>
      <c r="J19" s="49">
        <v>0.35</v>
      </c>
      <c r="K19" s="49"/>
      <c r="L19" s="49"/>
      <c r="M19" s="331"/>
      <c r="N19" s="233">
        <f>SUM(I19:M19)</f>
        <v>1</v>
      </c>
      <c r="O19" s="51"/>
      <c r="P19" s="52">
        <v>8</v>
      </c>
      <c r="Q19" s="53">
        <v>8</v>
      </c>
      <c r="R19" s="53"/>
      <c r="S19" s="53"/>
      <c r="T19" s="53"/>
      <c r="U19" s="54">
        <f>ROUND(((P19*I19)+(Q19*J19)+(R19*K19)+(S19*L19)+(T19*M19)),3)</f>
        <v>8</v>
      </c>
      <c r="V19" s="55">
        <f>IF(U19&gt;=8,8,U19)</f>
        <v>8</v>
      </c>
      <c r="W19" s="57">
        <v>34160627000</v>
      </c>
      <c r="X19" s="735">
        <v>17108976000</v>
      </c>
      <c r="Y19" s="57"/>
      <c r="Z19" s="735"/>
      <c r="AA19" s="57"/>
      <c r="AB19" s="476">
        <f>(((((W19*I19)+(X19*J19)+(Y19*K19)+(Z19*L19)+(AA19*M19))/$L$2)))</f>
        <v>0.85808447785486952</v>
      </c>
      <c r="AC19" s="536">
        <f>ROUND(11*AB19,3)</f>
        <v>9.4390000000000001</v>
      </c>
      <c r="AD19" s="488">
        <f>IF(AC19&gt;=11,11,AC19)</f>
        <v>9.4390000000000001</v>
      </c>
      <c r="AE19" s="729">
        <f>IF(U20&gt;=94,4,IF(U20&gt;=91,3.9,IF(U20&gt;=88,3.8,IF(U20&gt;=85,3.7,3.6))))</f>
        <v>3.8</v>
      </c>
      <c r="AF19" s="59">
        <v>0.2</v>
      </c>
      <c r="AG19" s="730">
        <v>17</v>
      </c>
      <c r="AH19" s="60">
        <f>V19+AD19+AG19+AE19+AF19</f>
        <v>38.439</v>
      </c>
      <c r="AI19" s="55">
        <f>IF(AH19&gt;=40,40,AH19)</f>
        <v>38.439</v>
      </c>
      <c r="AJ19" s="61"/>
      <c r="AK19" s="62"/>
      <c r="AL19" s="63"/>
      <c r="AM19" s="64">
        <f>100%+AL19</f>
        <v>1</v>
      </c>
      <c r="AN19" s="65">
        <f>ROUNDUP((($E$2*AM19-$AN$4)*AJ19+$AN$4),-3)</f>
        <v>0</v>
      </c>
      <c r="AO19" s="66"/>
    </row>
    <row r="20" spans="1:41" s="22" customFormat="1" ht="26.25" customHeight="1" x14ac:dyDescent="0.15">
      <c r="A20" s="177"/>
      <c r="B20" s="241"/>
      <c r="C20" s="843" t="s">
        <v>2556</v>
      </c>
      <c r="D20" s="844"/>
      <c r="E20" s="844"/>
      <c r="F20" s="844"/>
      <c r="G20" s="903"/>
      <c r="H20" s="47"/>
      <c r="I20" s="172"/>
      <c r="J20" s="217"/>
      <c r="K20" s="217"/>
      <c r="L20" s="217"/>
      <c r="M20" s="695"/>
      <c r="N20" s="233"/>
      <c r="O20" s="51"/>
      <c r="P20" s="234">
        <v>88</v>
      </c>
      <c r="Q20" s="53">
        <v>88</v>
      </c>
      <c r="R20" s="53"/>
      <c r="S20" s="53"/>
      <c r="T20" s="54"/>
      <c r="U20" s="496">
        <f>(I19*P20)+(J19*Q20)+(K19*R20)+(L19*S20)+(M19*T20)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51.75" customHeight="1" x14ac:dyDescent="0.15">
      <c r="A21" s="43">
        <v>9</v>
      </c>
      <c r="B21" s="256" t="s">
        <v>2716</v>
      </c>
      <c r="C21" s="664" t="s">
        <v>2717</v>
      </c>
      <c r="D21" s="754" t="s">
        <v>2718</v>
      </c>
      <c r="E21" s="67" t="s">
        <v>2719</v>
      </c>
      <c r="F21" s="725"/>
      <c r="G21" s="46"/>
      <c r="H21" s="47"/>
      <c r="I21" s="48">
        <v>0.6</v>
      </c>
      <c r="J21" s="49">
        <v>0.2</v>
      </c>
      <c r="K21" s="49">
        <v>0.2</v>
      </c>
      <c r="L21" s="49"/>
      <c r="M21" s="696"/>
      <c r="N21" s="233">
        <f>SUM(I21:M21)</f>
        <v>1</v>
      </c>
      <c r="O21" s="51"/>
      <c r="P21" s="52">
        <v>8</v>
      </c>
      <c r="Q21" s="52">
        <v>8</v>
      </c>
      <c r="R21" s="53">
        <v>8</v>
      </c>
      <c r="S21" s="53"/>
      <c r="T21" s="53"/>
      <c r="U21" s="54">
        <f>ROUND(((P21*I21)+(Q21*J21)+(R21*K21)+(S21*L21)+(T21*M21)),3)</f>
        <v>8</v>
      </c>
      <c r="V21" s="55">
        <f>IF(U21&gt;=8,8,U21)</f>
        <v>8</v>
      </c>
      <c r="W21" s="57"/>
      <c r="X21" s="735"/>
      <c r="Y21" s="57">
        <v>0</v>
      </c>
      <c r="Z21" s="57"/>
      <c r="AA21" s="57"/>
      <c r="AB21" s="476">
        <f>(((((W21*I21)+(X21*J21)+(Y21*K21)+(Z21*L21)+(AA21*M21))/$L$2)))</f>
        <v>0</v>
      </c>
      <c r="AC21" s="536">
        <f>ROUND(11*AB21,3)</f>
        <v>0</v>
      </c>
      <c r="AD21" s="488">
        <f t="shared" ref="AD21" si="7">IF(AC21&gt;=11,11,AC21)</f>
        <v>0</v>
      </c>
      <c r="AE21" s="729">
        <f>IF(U22&gt;=94,4,IF(U22&gt;=91,3.9,IF(U22&gt;=88,3.8,IF(U22&gt;=85,3.7,3.6))))</f>
        <v>3.8</v>
      </c>
      <c r="AF21" s="59">
        <v>0.2</v>
      </c>
      <c r="AG21" s="730">
        <v>17</v>
      </c>
      <c r="AH21" s="60">
        <f>V21+AD21+AG21+AE21+AF21</f>
        <v>29</v>
      </c>
      <c r="AI21" s="55">
        <f>IF(AH21&gt;=40,40,AH21)</f>
        <v>29</v>
      </c>
      <c r="AJ21" s="61"/>
      <c r="AK21" s="62"/>
      <c r="AL21" s="63"/>
      <c r="AM21" s="64"/>
      <c r="AN21" s="65"/>
      <c r="AO21" s="66"/>
    </row>
    <row r="22" spans="1:41" s="22" customFormat="1" ht="26.25" customHeight="1" x14ac:dyDescent="0.15">
      <c r="A22" s="177"/>
      <c r="B22" s="241"/>
      <c r="C22" s="843" t="s">
        <v>2556</v>
      </c>
      <c r="D22" s="844"/>
      <c r="E22" s="844"/>
      <c r="F22" s="844"/>
      <c r="G22" s="903"/>
      <c r="H22" s="47"/>
      <c r="I22" s="172"/>
      <c r="J22" s="217"/>
      <c r="K22" s="217"/>
      <c r="L22" s="217"/>
      <c r="M22" s="695"/>
      <c r="N22" s="233"/>
      <c r="O22" s="51"/>
      <c r="P22" s="53">
        <v>88</v>
      </c>
      <c r="Q22" s="54">
        <v>88</v>
      </c>
      <c r="R22" s="54">
        <v>88</v>
      </c>
      <c r="S22" s="54"/>
      <c r="T22" s="54"/>
      <c r="U22" s="496">
        <f>(I21*P22)+(J21*Q22)+(K21*R22)+(L21*S22)+(M21*T22)</f>
        <v>88</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v>10</v>
      </c>
      <c r="B23" s="256" t="s">
        <v>916</v>
      </c>
      <c r="C23" s="665" t="s">
        <v>2735</v>
      </c>
      <c r="D23" s="67" t="s">
        <v>2715</v>
      </c>
      <c r="E23" s="732"/>
      <c r="F23" s="725"/>
      <c r="G23" s="46"/>
      <c r="H23" s="47"/>
      <c r="I23" s="48">
        <v>0.75</v>
      </c>
      <c r="J23" s="49">
        <v>0.25</v>
      </c>
      <c r="K23" s="49"/>
      <c r="L23" s="49"/>
      <c r="M23" s="696"/>
      <c r="N23" s="233">
        <f>SUM(I23:M23)</f>
        <v>1</v>
      </c>
      <c r="O23" s="51"/>
      <c r="P23" s="52">
        <v>8</v>
      </c>
      <c r="Q23" s="53">
        <v>8</v>
      </c>
      <c r="R23" s="53">
        <v>8</v>
      </c>
      <c r="S23" s="53"/>
      <c r="T23" s="53"/>
      <c r="U23" s="54">
        <f>ROUND(((P23*I23)+(Q23*J23)+(R23*K23)+(S23*L23)+(T23*M23)),3)</f>
        <v>8</v>
      </c>
      <c r="V23" s="55">
        <f>IF(U23&gt;=8,8,U23)</f>
        <v>8</v>
      </c>
      <c r="W23" s="57">
        <v>63931308000</v>
      </c>
      <c r="X23" s="735">
        <v>9902065000</v>
      </c>
      <c r="Y23" s="57"/>
      <c r="Z23" s="57"/>
      <c r="AA23" s="57"/>
      <c r="AB23" s="476">
        <f>(((((W23*I23)+(X23*J23)+(Y23*K23)+(Z23*L23)+(AA23*M23))/$L$2)))</f>
        <v>1.5347334900938403</v>
      </c>
      <c r="AC23" s="536">
        <f t="shared" ref="AC23" si="8">ROUND(11*AB23,3)</f>
        <v>16.882000000000001</v>
      </c>
      <c r="AD23" s="488">
        <f t="shared" ref="AD23" si="9">IF(AC23&gt;=11,11,AC23)</f>
        <v>11</v>
      </c>
      <c r="AE23" s="729">
        <f>IF(U24&gt;=94,4,IF(U24&gt;=91,3.9,IF(U24&gt;=88,3.8,IF(U24&gt;=85,3.7,3.6))))</f>
        <v>3.8</v>
      </c>
      <c r="AF23" s="59">
        <v>0.3</v>
      </c>
      <c r="AG23" s="730">
        <v>17</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2556</v>
      </c>
      <c r="D24" s="844"/>
      <c r="E24" s="844"/>
      <c r="F24" s="844"/>
      <c r="G24" s="903"/>
      <c r="H24" s="47"/>
      <c r="I24" s="172"/>
      <c r="J24" s="217"/>
      <c r="K24" s="217"/>
      <c r="L24" s="217"/>
      <c r="M24" s="695"/>
      <c r="N24" s="233"/>
      <c r="O24" s="51"/>
      <c r="P24" s="234">
        <v>88</v>
      </c>
      <c r="Q24" s="54">
        <v>88</v>
      </c>
      <c r="R24" s="54">
        <v>88</v>
      </c>
      <c r="S24" s="54"/>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48.75" customHeight="1" x14ac:dyDescent="0.15">
      <c r="A25" s="43"/>
      <c r="B25" s="256"/>
      <c r="C25" s="80"/>
      <c r="D25" s="732" t="s">
        <v>2736</v>
      </c>
      <c r="E25" s="732" t="s">
        <v>2737</v>
      </c>
      <c r="F25" s="725"/>
      <c r="G25" s="46"/>
      <c r="H25" s="47"/>
      <c r="I25" s="48">
        <v>0.5</v>
      </c>
      <c r="J25" s="49">
        <v>0.35</v>
      </c>
      <c r="K25" s="49">
        <v>0.15</v>
      </c>
      <c r="L25" s="49"/>
      <c r="M25" s="696"/>
      <c r="N25" s="233">
        <f>SUM(I25:M25)</f>
        <v>1</v>
      </c>
      <c r="O25" s="51"/>
      <c r="P25" s="52">
        <v>8</v>
      </c>
      <c r="Q25" s="53">
        <v>8</v>
      </c>
      <c r="R25" s="53">
        <v>8</v>
      </c>
      <c r="S25" s="53"/>
      <c r="T25" s="53"/>
      <c r="U25" s="54">
        <f>ROUND(((P25*I25)+(Q25*J25)+(R25*K25)+(S25*L25)+(T25*M25)),3)</f>
        <v>8</v>
      </c>
      <c r="V25" s="55">
        <f>IF(U25&gt;=8,8,U25)</f>
        <v>8</v>
      </c>
      <c r="W25" s="739"/>
      <c r="X25" s="57"/>
      <c r="Y25" s="57"/>
      <c r="Z25" s="57"/>
      <c r="AA25" s="57"/>
      <c r="AB25" s="476">
        <f>(((((W25*I25)+(X25*J25)+(Y25*K25)+(Z25*L25)+(AA25*M25))/$L$2)))</f>
        <v>0</v>
      </c>
      <c r="AC25" s="536">
        <f>ROUND(11*AB25,3)</f>
        <v>0</v>
      </c>
      <c r="AD25" s="488">
        <f>IF(AC25&gt;=11,11,AC25)</f>
        <v>0</v>
      </c>
      <c r="AE25" s="729">
        <f>IF(U26&gt;=94,4,IF(U26&gt;=91,3.9,IF(U26&gt;=88,3.8,IF(U26&gt;=85,3.7,3.6))))</f>
        <v>3.8</v>
      </c>
      <c r="AF25" s="59">
        <v>0.3</v>
      </c>
      <c r="AG25" s="730">
        <v>17</v>
      </c>
      <c r="AH25" s="60">
        <f>V25+AD25+AG25+AE25+AF25</f>
        <v>29.1</v>
      </c>
      <c r="AI25" s="55">
        <f>IF(AH25&gt;=40,40,AH25)</f>
        <v>29.1</v>
      </c>
      <c r="AJ25" s="61"/>
      <c r="AK25" s="62"/>
      <c r="AL25" s="63"/>
      <c r="AM25" s="64">
        <f>100%+AL25</f>
        <v>1</v>
      </c>
      <c r="AN25" s="65">
        <f>ROUNDUP((($E$2*AM25-$AN$4)*AJ25+$AN$4),-3)</f>
        <v>0</v>
      </c>
      <c r="AO25" s="66"/>
    </row>
    <row r="26" spans="1:41" s="22" customFormat="1" ht="26.25" customHeight="1" x14ac:dyDescent="0.15">
      <c r="A26" s="177"/>
      <c r="B26" s="241"/>
      <c r="C26" s="843" t="s">
        <v>2556</v>
      </c>
      <c r="D26" s="844"/>
      <c r="E26" s="844"/>
      <c r="F26" s="844"/>
      <c r="G26" s="903"/>
      <c r="H26" s="47"/>
      <c r="I26" s="172"/>
      <c r="J26" s="217"/>
      <c r="K26" s="217"/>
      <c r="L26" s="217"/>
      <c r="M26" s="695"/>
      <c r="N26" s="233"/>
      <c r="O26" s="51"/>
      <c r="P26" s="53">
        <v>88</v>
      </c>
      <c r="Q26" s="53">
        <v>88</v>
      </c>
      <c r="R26" s="53">
        <v>88</v>
      </c>
      <c r="S26" s="53"/>
      <c r="T26" s="54"/>
      <c r="U26" s="496">
        <f>(I25*P26)+(J25*Q26)+(K25*R26)+(L25*S26)+(M25*T26)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 customHeight="1" x14ac:dyDescent="0.15">
      <c r="A27" s="43"/>
      <c r="B27" s="256"/>
      <c r="C27" s="46"/>
      <c r="D27" s="67"/>
      <c r="E27" s="67" t="s">
        <v>2706</v>
      </c>
      <c r="F27" s="45"/>
      <c r="G27" s="542"/>
      <c r="H27" s="47"/>
      <c r="I27" s="48">
        <v>0.6</v>
      </c>
      <c r="J27" s="49">
        <v>0.15</v>
      </c>
      <c r="K27" s="49">
        <v>0.25</v>
      </c>
      <c r="L27" s="49"/>
      <c r="M27" s="696"/>
      <c r="N27" s="233">
        <f>SUM(I27:M27)</f>
        <v>1</v>
      </c>
      <c r="O27" s="51"/>
      <c r="P27" s="52">
        <v>8</v>
      </c>
      <c r="Q27" s="53">
        <v>8</v>
      </c>
      <c r="R27" s="53">
        <v>8</v>
      </c>
      <c r="S27" s="53"/>
      <c r="T27" s="53"/>
      <c r="U27" s="54">
        <f>ROUND(((P27*I27)+(Q27*J27)+(R27*K27)+(S27*L27)+(T27*M27)),3)</f>
        <v>8</v>
      </c>
      <c r="V27" s="55">
        <f>IF(U27&gt;=8,8,U27)</f>
        <v>8</v>
      </c>
      <c r="W27" s="57"/>
      <c r="X27" s="735"/>
      <c r="Y27" s="57">
        <v>1174870000</v>
      </c>
      <c r="Z27" s="57"/>
      <c r="AA27" s="57"/>
      <c r="AB27" s="551">
        <f>(((((W27*I27)+(X27*J27)+(Y27*K27)+(Z27*L27)+(AA27*M27))/$L$2)))</f>
        <v>8.9397530632428692E-3</v>
      </c>
      <c r="AC27" s="536">
        <f t="shared" ref="AC27" si="10">ROUND(11*AB27,3)</f>
        <v>9.8000000000000004E-2</v>
      </c>
      <c r="AD27" s="488">
        <f t="shared" ref="AD27" si="11">IF(AC27&gt;=11,11,AC27)</f>
        <v>9.8000000000000004E-2</v>
      </c>
      <c r="AE27" s="729">
        <f>IF(U28&gt;=94,4,IF(U28&gt;=91,3.9,IF(U28&gt;=88,3.8,IF(U28&gt;=85,3.7,3.6))))</f>
        <v>3.8</v>
      </c>
      <c r="AF27" s="59">
        <v>0.3</v>
      </c>
      <c r="AG27" s="730">
        <v>17</v>
      </c>
      <c r="AH27" s="60">
        <f>V27+AD27+AG27+AE27+AF27</f>
        <v>29.198</v>
      </c>
      <c r="AI27" s="55">
        <f>IF(AH27&gt;=40,40,AH27)</f>
        <v>29.198</v>
      </c>
      <c r="AJ27" s="61"/>
      <c r="AK27" s="62"/>
      <c r="AL27" s="63"/>
      <c r="AM27" s="64">
        <f>100%+AL27</f>
        <v>1</v>
      </c>
      <c r="AN27" s="65">
        <f>ROUNDUP((($E$2*AM27-$AN$4)*AJ27+$AN$4),-3)</f>
        <v>0</v>
      </c>
      <c r="AO27" s="66"/>
    </row>
    <row r="28" spans="1:41" s="22" customFormat="1" ht="26.25" customHeight="1" x14ac:dyDescent="0.15">
      <c r="A28" s="177"/>
      <c r="B28" s="241"/>
      <c r="C28" s="843" t="s">
        <v>2556</v>
      </c>
      <c r="D28" s="844"/>
      <c r="E28" s="844"/>
      <c r="F28" s="844"/>
      <c r="G28" s="903"/>
      <c r="H28" s="47"/>
      <c r="I28" s="172"/>
      <c r="J28" s="217"/>
      <c r="K28" s="217"/>
      <c r="L28" s="217"/>
      <c r="M28" s="695"/>
      <c r="N28" s="233"/>
      <c r="O28" s="51"/>
      <c r="P28" s="234">
        <v>88</v>
      </c>
      <c r="Q28" s="54">
        <v>88</v>
      </c>
      <c r="R28" s="54">
        <v>88</v>
      </c>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c r="B29" s="256"/>
      <c r="C29" s="73"/>
      <c r="D29" s="80"/>
      <c r="E29" s="45"/>
      <c r="F29" s="80"/>
      <c r="G29" s="335"/>
      <c r="H29" s="169"/>
      <c r="I29" s="48">
        <v>0.6</v>
      </c>
      <c r="J29" s="49">
        <v>0.25</v>
      </c>
      <c r="K29" s="49">
        <v>0.15</v>
      </c>
      <c r="L29" s="49"/>
      <c r="M29" s="696"/>
      <c r="N29" s="233">
        <f>SUM(I29:M29)</f>
        <v>1</v>
      </c>
      <c r="O29" s="51"/>
      <c r="P29" s="52">
        <v>8</v>
      </c>
      <c r="Q29" s="53">
        <v>8</v>
      </c>
      <c r="R29" s="53">
        <v>8</v>
      </c>
      <c r="S29" s="53"/>
      <c r="T29" s="53"/>
      <c r="U29" s="54">
        <f>ROUND(((P29*I29)+(Q29*J29)+(R29*K29)+(S29*L29)+(T29*M29)),3)</f>
        <v>8</v>
      </c>
      <c r="V29" s="55">
        <f>IF(U29&gt;=8,8,U29)</f>
        <v>8</v>
      </c>
      <c r="W29" s="57"/>
      <c r="X29" s="57"/>
      <c r="Y29" s="57"/>
      <c r="Z29" s="57"/>
      <c r="AA29" s="57"/>
      <c r="AB29" s="476">
        <f>(((((W29*I29)+(X29*J29)+(Y29*K29)+(Z29*L29)+(AA29*M29))/$L$2)))</f>
        <v>0</v>
      </c>
      <c r="AC29" s="536">
        <f t="shared" ref="AC29" si="12">ROUND(11*AB29,3)</f>
        <v>0</v>
      </c>
      <c r="AD29" s="488">
        <f t="shared" ref="AD29" si="13">IF(AC29&gt;=11,11,AC29)</f>
        <v>0</v>
      </c>
      <c r="AE29" s="729">
        <f>IF(U30&gt;=94,4,IF(U30&gt;=91,3.9,IF(U30&gt;=88,3.8,IF(U30&gt;=85,3.7,3.6))))</f>
        <v>3.8</v>
      </c>
      <c r="AF29" s="59">
        <v>0.3</v>
      </c>
      <c r="AG29" s="730">
        <v>17</v>
      </c>
      <c r="AH29" s="60">
        <f>V29+AD29+AG29+AE29+AF29</f>
        <v>29.1</v>
      </c>
      <c r="AI29" s="55">
        <f>IF(AH29&gt;=40,40,AH29)</f>
        <v>29.1</v>
      </c>
      <c r="AJ29" s="61"/>
      <c r="AK29" s="62"/>
      <c r="AL29" s="63"/>
      <c r="AM29" s="64">
        <f>100%+AL29</f>
        <v>1</v>
      </c>
      <c r="AN29" s="65">
        <f>ROUNDUP((($E$2*AM29-$AN$4)*AJ29+$AN$4),-3)</f>
        <v>0</v>
      </c>
      <c r="AO29" s="66"/>
    </row>
    <row r="30" spans="1:41" s="22" customFormat="1" ht="26.25" customHeight="1" x14ac:dyDescent="0.15">
      <c r="A30" s="177"/>
      <c r="B30" s="241"/>
      <c r="C30" s="843" t="s">
        <v>2556</v>
      </c>
      <c r="D30" s="844"/>
      <c r="E30" s="844"/>
      <c r="F30" s="844"/>
      <c r="G30" s="903"/>
      <c r="H30" s="47"/>
      <c r="I30" s="172"/>
      <c r="J30" s="217"/>
      <c r="K30" s="217"/>
      <c r="L30" s="217"/>
      <c r="M30" s="695"/>
      <c r="N30" s="233"/>
      <c r="O30" s="51"/>
      <c r="P30" s="234">
        <v>88</v>
      </c>
      <c r="Q30" s="53">
        <v>88</v>
      </c>
      <c r="R30" s="53">
        <v>88</v>
      </c>
      <c r="S30" s="5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50.25" customHeight="1" x14ac:dyDescent="0.15">
      <c r="A31" s="43"/>
      <c r="B31" s="256"/>
      <c r="C31" s="45"/>
      <c r="D31" s="45"/>
      <c r="E31" s="45"/>
      <c r="F31" s="45"/>
      <c r="G31" s="376"/>
      <c r="H31" s="47"/>
      <c r="I31" s="48">
        <v>0.6</v>
      </c>
      <c r="J31" s="49">
        <v>0.4</v>
      </c>
      <c r="K31" s="49"/>
      <c r="L31" s="49"/>
      <c r="M31" s="696"/>
      <c r="N31" s="233">
        <f>SUM(I31:M31)</f>
        <v>1</v>
      </c>
      <c r="O31" s="51"/>
      <c r="P31" s="52">
        <v>8</v>
      </c>
      <c r="Q31" s="53">
        <v>8</v>
      </c>
      <c r="R31" s="53"/>
      <c r="S31" s="53"/>
      <c r="T31" s="53"/>
      <c r="U31" s="54">
        <f>ROUND(((P31*I31)+(Q31*J31)+(R31*K31)+(S31*L31)+(T31*M31)),3)</f>
        <v>8</v>
      </c>
      <c r="V31" s="55">
        <f>IF(U31&gt;=8,8,U31)</f>
        <v>8</v>
      </c>
      <c r="W31" s="57"/>
      <c r="X31" s="57"/>
      <c r="Y31" s="57"/>
      <c r="Z31" s="57"/>
      <c r="AA31" s="57"/>
      <c r="AB31" s="476">
        <f>(((((W31*I31)+(X31*J31)+(Y31*K31)+(Z31*L31)+(AA31*M31))/$L$2)))</f>
        <v>0</v>
      </c>
      <c r="AC31" s="536">
        <f t="shared" ref="AC31" si="14">ROUND(11*AB31,3)</f>
        <v>0</v>
      </c>
      <c r="AD31" s="488">
        <f t="shared" ref="AD31" si="15">IF(AC31&gt;=11,11,AC31)</f>
        <v>0</v>
      </c>
      <c r="AE31" s="729">
        <f>IF(U32&gt;=94,4,IF(U32&gt;=91,3.9,IF(U32&gt;=88,3.8,IF(U32&gt;=85,3.7,3.6))))</f>
        <v>3.8</v>
      </c>
      <c r="AF31" s="59">
        <v>0.3</v>
      </c>
      <c r="AG31" s="730">
        <v>17</v>
      </c>
      <c r="AH31" s="60">
        <f>V31+AD31+AG31+AE31+AF31</f>
        <v>29.1</v>
      </c>
      <c r="AI31" s="55">
        <f>IF(AH31&gt;=40,40,AH31)</f>
        <v>29.1</v>
      </c>
      <c r="AJ31" s="61"/>
      <c r="AK31" s="62"/>
      <c r="AL31" s="63"/>
      <c r="AM31" s="64">
        <f>100%+AL31</f>
        <v>1</v>
      </c>
      <c r="AN31" s="65">
        <f>ROUNDUP((($E$2*AM31-$AN$4)*AJ31+$AN$4),-3)</f>
        <v>0</v>
      </c>
      <c r="AO31" s="66"/>
    </row>
    <row r="32" spans="1:41" s="22" customFormat="1" ht="26.25" customHeight="1" x14ac:dyDescent="0.15">
      <c r="A32" s="177"/>
      <c r="B32" s="241"/>
      <c r="C32" s="843" t="s">
        <v>2556</v>
      </c>
      <c r="D32" s="844"/>
      <c r="E32" s="844"/>
      <c r="F32" s="844"/>
      <c r="G32" s="903"/>
      <c r="H32" s="47"/>
      <c r="I32" s="172"/>
      <c r="J32" s="217"/>
      <c r="K32" s="217"/>
      <c r="L32" s="217"/>
      <c r="M32" s="695"/>
      <c r="N32" s="233"/>
      <c r="O32" s="51"/>
      <c r="P32" s="234">
        <v>88</v>
      </c>
      <c r="Q32" s="54">
        <v>88</v>
      </c>
      <c r="R32" s="54"/>
      <c r="S32" s="5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48.75" customHeight="1" x14ac:dyDescent="0.15">
      <c r="A33" s="43"/>
      <c r="B33" s="256"/>
      <c r="C33" s="45"/>
      <c r="D33" s="45"/>
      <c r="E33" s="80"/>
      <c r="F33" s="45"/>
      <c r="G33" s="596"/>
      <c r="H33" s="47"/>
      <c r="I33" s="48">
        <v>0.6</v>
      </c>
      <c r="J33" s="49">
        <v>0.4</v>
      </c>
      <c r="K33" s="49"/>
      <c r="L33" s="217"/>
      <c r="M33" s="696"/>
      <c r="N33" s="233">
        <f>SUM(I33:M33)</f>
        <v>1</v>
      </c>
      <c r="O33" s="51"/>
      <c r="P33" s="52">
        <v>8</v>
      </c>
      <c r="Q33" s="53">
        <v>8</v>
      </c>
      <c r="R33" s="53"/>
      <c r="S33" s="53"/>
      <c r="T33" s="53"/>
      <c r="U33" s="54">
        <f>ROUND(((P33*I33)+(Q33*J33)+(R33*K33)+(S33*L33)+(T33*M33)),3)</f>
        <v>8</v>
      </c>
      <c r="V33" s="55">
        <f>IF(U33&gt;=8,8,U33)</f>
        <v>8</v>
      </c>
      <c r="W33" s="57"/>
      <c r="X33" s="57"/>
      <c r="Y33" s="57"/>
      <c r="Z33" s="57"/>
      <c r="AA33" s="57"/>
      <c r="AB33" s="476">
        <f>(((((W33*I33)+(X33*J33)+(Y33*K33)+(Z33*L33)+(AA33*M33))/$L$2)))</f>
        <v>0</v>
      </c>
      <c r="AC33" s="536">
        <f>ROUND(11*AB33,3)</f>
        <v>0</v>
      </c>
      <c r="AD33" s="488">
        <f>IF(AC33&gt;=11,11,AC33)</f>
        <v>0</v>
      </c>
      <c r="AE33" s="729">
        <f>IF(U34&gt;=94,4,IF(U34&gt;=91,3.9,IF(U34&gt;=88,3.8,IF(U34&gt;=85,3.7,3.6))))</f>
        <v>3.8</v>
      </c>
      <c r="AF33" s="59">
        <v>0.3</v>
      </c>
      <c r="AG33" s="730">
        <v>17</v>
      </c>
      <c r="AH33" s="60">
        <f>V33+AD33+AG33+AE33+AF33</f>
        <v>29.1</v>
      </c>
      <c r="AI33" s="55">
        <f>IF(AH33&gt;=40,40,AH33)</f>
        <v>29.1</v>
      </c>
      <c r="AJ33" s="61"/>
      <c r="AK33" s="62"/>
      <c r="AL33" s="63"/>
      <c r="AM33" s="64">
        <f>100%+AL33</f>
        <v>1</v>
      </c>
      <c r="AN33" s="65">
        <f>ROUNDUP((($E$2*AM33-$AN$4)*AJ33+$AN$4),-3)</f>
        <v>0</v>
      </c>
      <c r="AO33" s="66"/>
    </row>
    <row r="34" spans="1:41" s="22" customFormat="1" ht="26.25" customHeight="1" x14ac:dyDescent="0.15">
      <c r="A34" s="177"/>
      <c r="B34" s="241"/>
      <c r="C34" s="843" t="s">
        <v>2556</v>
      </c>
      <c r="D34" s="844"/>
      <c r="E34" s="844"/>
      <c r="F34" s="844"/>
      <c r="G34" s="903"/>
      <c r="H34" s="47"/>
      <c r="I34" s="172"/>
      <c r="J34" s="217"/>
      <c r="K34" s="217"/>
      <c r="L34" s="217"/>
      <c r="M34" s="695"/>
      <c r="N34" s="233"/>
      <c r="O34" s="51"/>
      <c r="P34" s="234">
        <v>88</v>
      </c>
      <c r="Q34" s="53">
        <v>88</v>
      </c>
      <c r="R34" s="53"/>
      <c r="S34" s="54"/>
      <c r="T34" s="54"/>
      <c r="U34" s="496">
        <f>(I33*P34)+(J33*Q34)+(K33*R34)+(L33*S34)+(M33*T34)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54" customHeight="1" x14ac:dyDescent="0.15">
      <c r="A35" s="43"/>
      <c r="B35" s="256"/>
      <c r="C35" s="45"/>
      <c r="D35" s="80"/>
      <c r="E35" s="80"/>
      <c r="F35" s="80"/>
      <c r="G35" s="596"/>
      <c r="H35" s="47"/>
      <c r="I35" s="49">
        <v>0.51</v>
      </c>
      <c r="J35" s="48">
        <v>0.49</v>
      </c>
      <c r="K35" s="49"/>
      <c r="L35" s="49"/>
      <c r="M35" s="696"/>
      <c r="N35" s="233">
        <f>SUM(I35:M35)</f>
        <v>1</v>
      </c>
      <c r="O35" s="51"/>
      <c r="P35" s="52">
        <v>8</v>
      </c>
      <c r="Q35" s="53">
        <v>8</v>
      </c>
      <c r="R35" s="53"/>
      <c r="S35" s="53"/>
      <c r="T35" s="53"/>
      <c r="U35" s="54">
        <f>ROUND(((P35*I35)+(Q35*J35)+(R35*K35)+(S35*L35)+(T35*M35)),3)</f>
        <v>8</v>
      </c>
      <c r="V35" s="55">
        <f>IF(U35&gt;=8,8,U35)</f>
        <v>8</v>
      </c>
      <c r="W35" s="57"/>
      <c r="X35" s="57"/>
      <c r="Y35" s="57"/>
      <c r="Z35" s="57"/>
      <c r="AA35" s="57"/>
      <c r="AB35" s="476">
        <f>(((((W35*I35)+(X35*J35)+(Y35*K35)+(Z35*L35)+(AA35*M35))/$L$2)))</f>
        <v>0</v>
      </c>
      <c r="AC35" s="536">
        <f t="shared" ref="AC35" si="16">ROUND(11*AB35,3)</f>
        <v>0</v>
      </c>
      <c r="AD35" s="488">
        <f t="shared" ref="AD35" si="17">IF(AC35&gt;=11,11,AC35)</f>
        <v>0</v>
      </c>
      <c r="AE35" s="729">
        <f>IF(U36&gt;=94,4,IF(U36&gt;=91,3.9,IF(U36&gt;=88,3.8,IF(U36&gt;=85,3.7,3.6))))</f>
        <v>3.8</v>
      </c>
      <c r="AF35" s="59">
        <v>0.3</v>
      </c>
      <c r="AG35" s="730">
        <v>17</v>
      </c>
      <c r="AH35" s="60">
        <f>V35+AD35+AG35+AE35+AF35</f>
        <v>29.1</v>
      </c>
      <c r="AI35" s="55">
        <f>IF(AH35&gt;=40,40,AH35)</f>
        <v>29.1</v>
      </c>
      <c r="AJ35" s="61"/>
      <c r="AK35" s="62"/>
      <c r="AL35" s="63"/>
      <c r="AM35" s="64">
        <f>100%+AL35</f>
        <v>1</v>
      </c>
      <c r="AN35" s="65">
        <f>ROUNDUP((($E$2*AM35-$AN$4)*AJ35+$AN$4),-3)</f>
        <v>0</v>
      </c>
      <c r="AO35" s="66"/>
    </row>
    <row r="36" spans="1:41" s="22" customFormat="1" ht="26.25" customHeight="1" x14ac:dyDescent="0.15">
      <c r="A36" s="177"/>
      <c r="B36" s="241"/>
      <c r="C36" s="843" t="s">
        <v>2556</v>
      </c>
      <c r="D36" s="844"/>
      <c r="E36" s="844"/>
      <c r="F36" s="844"/>
      <c r="G36" s="903"/>
      <c r="H36" s="47"/>
      <c r="I36" s="172"/>
      <c r="J36" s="217"/>
      <c r="K36" s="217"/>
      <c r="L36" s="217"/>
      <c r="M36" s="695"/>
      <c r="N36" s="233"/>
      <c r="O36" s="51"/>
      <c r="P36" s="234">
        <v>88</v>
      </c>
      <c r="Q36" s="54">
        <v>88</v>
      </c>
      <c r="R36" s="54"/>
      <c r="S36" s="54"/>
      <c r="T36" s="54"/>
      <c r="U36" s="496">
        <f>(I35*P36)+(J35*Q36)+(K35*R36)+(L35*S36)+(M35*T36)</f>
        <v>88</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c r="B37" s="256"/>
      <c r="C37" s="174"/>
      <c r="D37" s="117"/>
      <c r="E37" s="117"/>
      <c r="F37" s="80"/>
      <c r="G37" s="334"/>
      <c r="H37" s="175"/>
      <c r="I37" s="48">
        <v>0.51</v>
      </c>
      <c r="J37" s="49">
        <v>0.49</v>
      </c>
      <c r="K37" s="49"/>
      <c r="L37" s="49"/>
      <c r="M37" s="696"/>
      <c r="N37" s="233">
        <f>SUM(I37:M37)</f>
        <v>1</v>
      </c>
      <c r="O37" s="51"/>
      <c r="P37" s="52">
        <v>8</v>
      </c>
      <c r="Q37" s="53">
        <v>8</v>
      </c>
      <c r="R37" s="53"/>
      <c r="S37" s="53"/>
      <c r="T37" s="53"/>
      <c r="U37" s="54">
        <f>ROUND(((P37*I37)+(Q37*J37)+(R37*K37)+(S37*L37)+(T37*M37)),3)</f>
        <v>8</v>
      </c>
      <c r="V37" s="55">
        <f>IF(U37&gt;=8,8,U37)</f>
        <v>8</v>
      </c>
      <c r="W37" s="57"/>
      <c r="X37" s="57"/>
      <c r="Y37" s="57"/>
      <c r="Z37" s="57"/>
      <c r="AA37" s="57"/>
      <c r="AB37" s="476">
        <f>(((((W37*I37)+(X37*J37)+(Y37*K37)+(Z37*L37)+(AA37*M37))/$L$2)))</f>
        <v>0</v>
      </c>
      <c r="AC37" s="536">
        <f t="shared" ref="AC37" si="18">ROUND(11*AB37,3)</f>
        <v>0</v>
      </c>
      <c r="AD37" s="488">
        <f t="shared" ref="AD37" si="19">IF(AC37&gt;=11,11,AC37)</f>
        <v>0</v>
      </c>
      <c r="AE37" s="729">
        <f>IF(U38&gt;=94,4,IF(U38&gt;=91,3.9,IF(U38&gt;=88,3.8,IF(U38&gt;=85,3.7,3.6))))</f>
        <v>3.8</v>
      </c>
      <c r="AF37" s="59">
        <v>0.3</v>
      </c>
      <c r="AG37" s="730">
        <v>17</v>
      </c>
      <c r="AH37" s="60">
        <f>V37+AD37+AG37+AE37+AF37</f>
        <v>29.1</v>
      </c>
      <c r="AI37" s="55">
        <f>IF(AH37&gt;=40,40,AH37)</f>
        <v>29.1</v>
      </c>
      <c r="AJ37" s="61"/>
      <c r="AK37" s="62"/>
      <c r="AL37" s="63"/>
      <c r="AM37" s="64">
        <f>100%+AL37</f>
        <v>1</v>
      </c>
      <c r="AN37" s="65">
        <f>ROUNDUP((($E$2*AM37-$AN$4)*AJ37+$AN$4),-3)</f>
        <v>0</v>
      </c>
      <c r="AO37" s="66"/>
    </row>
    <row r="38" spans="1:41" s="22" customFormat="1" ht="26.25" customHeight="1" x14ac:dyDescent="0.15">
      <c r="A38" s="177"/>
      <c r="B38" s="241"/>
      <c r="C38" s="843" t="s">
        <v>2556</v>
      </c>
      <c r="D38" s="844"/>
      <c r="E38" s="844"/>
      <c r="F38" s="844"/>
      <c r="G38" s="903"/>
      <c r="H38" s="47"/>
      <c r="I38" s="172"/>
      <c r="J38" s="217"/>
      <c r="K38" s="217"/>
      <c r="L38" s="217"/>
      <c r="M38" s="695"/>
      <c r="N38" s="233"/>
      <c r="O38" s="51"/>
      <c r="P38" s="234">
        <v>88</v>
      </c>
      <c r="Q38" s="53">
        <v>88</v>
      </c>
      <c r="R38" s="54"/>
      <c r="S38" s="5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50.25" customHeight="1" x14ac:dyDescent="0.15">
      <c r="A39" s="43"/>
      <c r="B39" s="256"/>
      <c r="C39" s="46"/>
      <c r="D39" s="174"/>
      <c r="E39" s="117"/>
      <c r="F39" s="80"/>
      <c r="G39" s="632"/>
      <c r="H39" s="175"/>
      <c r="I39" s="48">
        <v>0.5</v>
      </c>
      <c r="J39" s="49">
        <v>0.4</v>
      </c>
      <c r="K39" s="49">
        <v>0.1</v>
      </c>
      <c r="L39" s="49"/>
      <c r="M39" s="696"/>
      <c r="N39" s="233">
        <f>SUM(I39:M39)</f>
        <v>1</v>
      </c>
      <c r="O39" s="51"/>
      <c r="P39" s="52">
        <v>8</v>
      </c>
      <c r="Q39" s="53">
        <v>8</v>
      </c>
      <c r="R39" s="53">
        <v>8</v>
      </c>
      <c r="S39" s="53"/>
      <c r="T39" s="53"/>
      <c r="U39" s="54">
        <f>ROUND(((P39*I39)+(Q39*J39)+(R39*K39)+(S39*L39)+(T39*M39)),3)</f>
        <v>8</v>
      </c>
      <c r="V39" s="55">
        <f>IF(U39&gt;=8,8,U39)</f>
        <v>8</v>
      </c>
      <c r="W39" s="57"/>
      <c r="X39" s="57"/>
      <c r="Y39" s="57"/>
      <c r="Z39" s="57"/>
      <c r="AA39" s="57"/>
      <c r="AB39" s="476">
        <f>(((((W39*I39)+(X39*J39)+(Y39*K39)+(Z39*L39)+(AA39*M39))/$L$2)))</f>
        <v>0</v>
      </c>
      <c r="AC39" s="536">
        <f t="shared" ref="AC39" si="20">ROUND(11*AB39,3)</f>
        <v>0</v>
      </c>
      <c r="AD39" s="488">
        <f t="shared" ref="AD39" si="21">IF(AC39&gt;=11,11,AC39)</f>
        <v>0</v>
      </c>
      <c r="AE39" s="729">
        <f>IF(U40&gt;=94,4,IF(U40&gt;=91,3.9,IF(U40&gt;=88,3.8,IF(U40&gt;=85,3.7,3.6))))</f>
        <v>3.8</v>
      </c>
      <c r="AF39" s="59">
        <v>0.3</v>
      </c>
      <c r="AG39" s="730">
        <v>17</v>
      </c>
      <c r="AH39" s="60">
        <f>V39+AD39+AG39+AE39+AF39</f>
        <v>29.1</v>
      </c>
      <c r="AI39" s="55">
        <f>IF(AH39&gt;=40,40,AH39)</f>
        <v>29.1</v>
      </c>
      <c r="AJ39" s="61"/>
      <c r="AK39" s="62"/>
      <c r="AL39" s="63"/>
      <c r="AM39" s="64">
        <f>100%+AL39</f>
        <v>1</v>
      </c>
      <c r="AN39" s="65">
        <f>ROUNDUP((($E$2*AM39-$AN$4)*AJ39+$AN$4),-3)</f>
        <v>0</v>
      </c>
      <c r="AO39" s="66"/>
    </row>
    <row r="40" spans="1:41" s="22" customFormat="1" ht="26.25" customHeight="1" x14ac:dyDescent="0.15">
      <c r="A40" s="177"/>
      <c r="B40" s="241"/>
      <c r="C40" s="843" t="s">
        <v>2556</v>
      </c>
      <c r="D40" s="844"/>
      <c r="E40" s="844"/>
      <c r="F40" s="844"/>
      <c r="G40" s="903"/>
      <c r="H40" s="47"/>
      <c r="I40" s="172"/>
      <c r="J40" s="217"/>
      <c r="K40" s="217"/>
      <c r="L40" s="217"/>
      <c r="M40" s="695"/>
      <c r="N40" s="233"/>
      <c r="O40" s="51"/>
      <c r="P40" s="234">
        <v>88</v>
      </c>
      <c r="Q40" s="234">
        <v>88</v>
      </c>
      <c r="R40" s="676">
        <v>92.23</v>
      </c>
      <c r="S40" s="54"/>
      <c r="T40" s="54"/>
      <c r="U40" s="496">
        <f>(I39*P40)+(J39*Q40)+(K39*R40)+(L39*S40)+(M39*T40)</f>
        <v>88.423000000000002</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75" customHeight="1" x14ac:dyDescent="0.15">
      <c r="A41" s="43"/>
      <c r="B41" s="256"/>
      <c r="C41" s="174"/>
      <c r="D41" s="174"/>
      <c r="E41" s="45"/>
      <c r="F41" s="45"/>
      <c r="G41" s="596"/>
      <c r="H41" s="175"/>
      <c r="I41" s="48">
        <v>0.6</v>
      </c>
      <c r="J41" s="49">
        <v>0.3</v>
      </c>
      <c r="K41" s="49">
        <v>0.1</v>
      </c>
      <c r="L41" s="49"/>
      <c r="M41" s="696"/>
      <c r="N41" s="233">
        <f>SUM(I41:M41)</f>
        <v>0.99999999999999989</v>
      </c>
      <c r="O41" s="51"/>
      <c r="P41" s="52">
        <v>8</v>
      </c>
      <c r="Q41" s="53">
        <v>8</v>
      </c>
      <c r="R41" s="53">
        <v>8</v>
      </c>
      <c r="S41" s="53"/>
      <c r="T41" s="53"/>
      <c r="U41" s="54">
        <f>ROUND(((P41*I41)+(Q41*J41)+(R41*K41)+(S41*L41)+(T41*M41)),3)</f>
        <v>8</v>
      </c>
      <c r="V41" s="55">
        <f>IF(U41&gt;=8,8,U41)</f>
        <v>8</v>
      </c>
      <c r="W41" s="57"/>
      <c r="X41" s="57"/>
      <c r="Y41" s="57"/>
      <c r="Z41" s="57"/>
      <c r="AA41" s="57"/>
      <c r="AB41" s="476">
        <f>(((((W41*I41)+(X41*J41)+(Y41*K41)+(Z41*L41)+(AA41*M41))/$L$2)))</f>
        <v>0</v>
      </c>
      <c r="AC41" s="536">
        <f t="shared" ref="AC41" si="22">ROUND(11*AB41,3)</f>
        <v>0</v>
      </c>
      <c r="AD41" s="488">
        <f t="shared" ref="AD41" si="23">IF(AC41&gt;=11,11,AC41)</f>
        <v>0</v>
      </c>
      <c r="AE41" s="729">
        <f>IF(U42&gt;=94,4,IF(U42&gt;=91,3.9,IF(U42&gt;=88,3.8,IF(U42&gt;=85,3.7,3.6))))</f>
        <v>3.8</v>
      </c>
      <c r="AF41" s="59">
        <v>0.3</v>
      </c>
      <c r="AG41" s="730">
        <v>17</v>
      </c>
      <c r="AH41" s="60">
        <f>V41+AD41+AG41+AE41+AF41</f>
        <v>29.1</v>
      </c>
      <c r="AI41" s="55">
        <f>IF(AH41&gt;=40,40,AH41)</f>
        <v>29.1</v>
      </c>
      <c r="AJ41" s="61"/>
      <c r="AK41" s="62"/>
      <c r="AL41" s="63"/>
      <c r="AM41" s="64">
        <f>100%+AL41</f>
        <v>1</v>
      </c>
      <c r="AN41" s="65">
        <f>ROUNDUP((($E$2*AM41-$AN$4)*AJ41+$AN$4),-3)</f>
        <v>0</v>
      </c>
      <c r="AO41" s="66"/>
    </row>
    <row r="42" spans="1:41" s="22" customFormat="1" ht="26.25" customHeight="1" x14ac:dyDescent="0.15">
      <c r="A42" s="177"/>
      <c r="B42" s="241"/>
      <c r="C42" s="843" t="s">
        <v>2556</v>
      </c>
      <c r="D42" s="844"/>
      <c r="E42" s="844"/>
      <c r="F42" s="844"/>
      <c r="G42" s="903"/>
      <c r="H42" s="47"/>
      <c r="I42" s="172"/>
      <c r="J42" s="217"/>
      <c r="K42" s="217"/>
      <c r="L42" s="217"/>
      <c r="M42" s="695"/>
      <c r="N42" s="233"/>
      <c r="O42" s="51"/>
      <c r="P42" s="53">
        <v>88</v>
      </c>
      <c r="Q42" s="53">
        <v>88</v>
      </c>
      <c r="R42" s="53">
        <v>88</v>
      </c>
      <c r="S42" s="54"/>
      <c r="T42" s="54"/>
      <c r="U42" s="496">
        <f>(I41*P42)+(J41*Q42)+(K41*R42)+(L41*S42)+(M41*T42)</f>
        <v>87.999999999999986</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c r="B43" s="256"/>
      <c r="C43" s="117"/>
      <c r="D43" s="117"/>
      <c r="E43" s="80"/>
      <c r="F43" s="45"/>
      <c r="G43" s="376"/>
      <c r="H43" s="175"/>
      <c r="I43" s="48">
        <v>0.6</v>
      </c>
      <c r="J43" s="49">
        <v>0.4</v>
      </c>
      <c r="K43" s="49"/>
      <c r="L43" s="49"/>
      <c r="M43" s="696"/>
      <c r="N43" s="233">
        <f>SUM(I43:M43)</f>
        <v>1</v>
      </c>
      <c r="O43" s="51"/>
      <c r="P43" s="52">
        <v>8</v>
      </c>
      <c r="Q43" s="53">
        <v>8</v>
      </c>
      <c r="R43" s="53"/>
      <c r="S43" s="53"/>
      <c r="T43" s="53"/>
      <c r="U43" s="54">
        <f>ROUND(((P43*I43)+(Q43*J43)+(R43*K43)+(S43*L43)+(T43*M43)),3)</f>
        <v>8</v>
      </c>
      <c r="V43" s="55">
        <f>IF(U43&gt;=8,8,U43)</f>
        <v>8</v>
      </c>
      <c r="W43" s="57"/>
      <c r="X43" s="57"/>
      <c r="Y43" s="57"/>
      <c r="Z43" s="57"/>
      <c r="AA43" s="57"/>
      <c r="AB43" s="476">
        <f>(((((W43*I43)+(X43*J43)+(Y43*K43)+(Z43*L43)+(AA43*M43))/$L$2)))</f>
        <v>0</v>
      </c>
      <c r="AC43" s="536">
        <f t="shared" ref="AC43" si="24">ROUND(11*AB43,3)</f>
        <v>0</v>
      </c>
      <c r="AD43" s="488">
        <f t="shared" ref="AD43" si="25">IF(AC43&gt;=11,11,AC43)</f>
        <v>0</v>
      </c>
      <c r="AE43" s="729">
        <f>IF(U44&gt;=94,4,IF(U44&gt;=91,3.9,IF(U44&gt;=88,3.8,IF(U44&gt;=85,3.7,3.6))))</f>
        <v>3.8</v>
      </c>
      <c r="AF43" s="59">
        <v>0.3</v>
      </c>
      <c r="AG43" s="730">
        <v>17</v>
      </c>
      <c r="AH43" s="60">
        <f>V43+AD43+AG43+AE43+AF43</f>
        <v>29.1</v>
      </c>
      <c r="AI43" s="55">
        <f>IF(AH43&gt;=40,40,AH43)</f>
        <v>29.1</v>
      </c>
      <c r="AJ43" s="61"/>
      <c r="AK43" s="62"/>
      <c r="AL43" s="63"/>
      <c r="AM43" s="64">
        <f>100%+AL43</f>
        <v>1</v>
      </c>
      <c r="AN43" s="65">
        <f>ROUNDUP((($E$2*AM43-$AN$4)*AJ43+$AN$4),-3)</f>
        <v>0</v>
      </c>
      <c r="AO43" s="66"/>
    </row>
    <row r="44" spans="1:41" s="22" customFormat="1" ht="26.25" customHeight="1" x14ac:dyDescent="0.15">
      <c r="A44" s="177"/>
      <c r="B44" s="241"/>
      <c r="C44" s="843" t="s">
        <v>2556</v>
      </c>
      <c r="D44" s="844"/>
      <c r="E44" s="844"/>
      <c r="F44" s="844"/>
      <c r="G44" s="903"/>
      <c r="H44" s="47"/>
      <c r="I44" s="172"/>
      <c r="J44" s="217"/>
      <c r="K44" s="217"/>
      <c r="L44" s="217"/>
      <c r="M44" s="695"/>
      <c r="N44" s="233"/>
      <c r="O44" s="51"/>
      <c r="P44" s="234">
        <v>88</v>
      </c>
      <c r="Q44" s="54">
        <v>88</v>
      </c>
      <c r="R44" s="54"/>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48.75" customHeight="1" x14ac:dyDescent="0.15">
      <c r="A45" s="43"/>
      <c r="B45" s="256"/>
      <c r="C45" s="45"/>
      <c r="D45" s="117"/>
      <c r="E45" s="45"/>
      <c r="F45" s="80"/>
      <c r="G45" s="596"/>
      <c r="H45" s="175"/>
      <c r="I45" s="48">
        <v>0.51</v>
      </c>
      <c r="J45" s="49">
        <v>0.49</v>
      </c>
      <c r="K45" s="49"/>
      <c r="L45" s="217"/>
      <c r="M45" s="696"/>
      <c r="N45" s="233">
        <f>SUM(I45:M45)</f>
        <v>1</v>
      </c>
      <c r="O45" s="51"/>
      <c r="P45" s="52">
        <v>8</v>
      </c>
      <c r="Q45" s="53">
        <v>8</v>
      </c>
      <c r="R45" s="53"/>
      <c r="S45" s="53"/>
      <c r="T45" s="53"/>
      <c r="U45" s="54">
        <f>ROUND(((P45*I45)+(Q45*J45)+(R45*K45)+(S45*L45)+(T45*M45)),3)</f>
        <v>8</v>
      </c>
      <c r="V45" s="55">
        <f>IF(U45&gt;=8,8,U45)</f>
        <v>8</v>
      </c>
      <c r="W45" s="57"/>
      <c r="X45" s="57"/>
      <c r="Y45" s="57"/>
      <c r="Z45" s="57"/>
      <c r="AA45" s="57"/>
      <c r="AB45" s="476">
        <f>(((((W45*I45)+(X45*J45)+(Y45*K45)+(Z45*L45)+(AA45*M45))/$L$2)))</f>
        <v>0</v>
      </c>
      <c r="AC45" s="536">
        <f t="shared" ref="AC45" si="26">ROUND(11*AB45,3)</f>
        <v>0</v>
      </c>
      <c r="AD45" s="488">
        <f t="shared" ref="AD45" si="27">IF(AC45&gt;=11,11,AC45)</f>
        <v>0</v>
      </c>
      <c r="AE45" s="729">
        <f>IF(U46&gt;=94,4,IF(U46&gt;=91,3.9,IF(U46&gt;=88,3.8,IF(U46&gt;=85,3.7,3.6))))</f>
        <v>3.8</v>
      </c>
      <c r="AF45" s="59">
        <v>0.3</v>
      </c>
      <c r="AG45" s="730">
        <v>17</v>
      </c>
      <c r="AH45" s="60">
        <f>V45+AD45+AG45+AE45+AF45</f>
        <v>29.1</v>
      </c>
      <c r="AI45" s="55">
        <f>IF(AH45&gt;=40,40,AH45)</f>
        <v>29.1</v>
      </c>
      <c r="AJ45" s="61"/>
      <c r="AK45" s="62"/>
      <c r="AL45" s="63"/>
      <c r="AM45" s="64">
        <f>100%+AL45</f>
        <v>1</v>
      </c>
      <c r="AN45" s="65">
        <f>ROUNDUP((($E$2*AM45-$AN$4)*AJ45+$AN$4),-3)</f>
        <v>0</v>
      </c>
      <c r="AO45" s="66"/>
    </row>
    <row r="46" spans="1:41" s="22" customFormat="1" ht="26.25" customHeight="1" x14ac:dyDescent="0.15">
      <c r="A46" s="177"/>
      <c r="B46" s="241"/>
      <c r="C46" s="843" t="s">
        <v>2556</v>
      </c>
      <c r="D46" s="844"/>
      <c r="E46" s="844"/>
      <c r="F46" s="844"/>
      <c r="G46" s="903"/>
      <c r="H46" s="47"/>
      <c r="I46" s="172"/>
      <c r="J46" s="217"/>
      <c r="K46" s="217"/>
      <c r="L46" s="217"/>
      <c r="M46" s="695"/>
      <c r="N46" s="233"/>
      <c r="O46" s="51"/>
      <c r="P46" s="234">
        <v>88</v>
      </c>
      <c r="Q46" s="234">
        <v>88</v>
      </c>
      <c r="R46" s="234"/>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51.75" customHeight="1" x14ac:dyDescent="0.15">
      <c r="A47" s="43"/>
      <c r="B47" s="256"/>
      <c r="C47" s="73"/>
      <c r="D47" s="80"/>
      <c r="E47" s="367"/>
      <c r="F47" s="80"/>
      <c r="G47" s="376"/>
      <c r="H47" s="47"/>
      <c r="I47" s="48">
        <v>0.5</v>
      </c>
      <c r="J47" s="49">
        <v>0.2</v>
      </c>
      <c r="K47" s="49">
        <v>0.2</v>
      </c>
      <c r="L47" s="49">
        <v>0.1</v>
      </c>
      <c r="M47" s="696"/>
      <c r="N47" s="233">
        <f>SUM(I47:M47)</f>
        <v>0.99999999999999989</v>
      </c>
      <c r="O47" s="51"/>
      <c r="P47" s="52">
        <v>8</v>
      </c>
      <c r="Q47" s="52">
        <v>8</v>
      </c>
      <c r="R47" s="53">
        <v>8</v>
      </c>
      <c r="S47" s="53">
        <v>8</v>
      </c>
      <c r="T47" s="53"/>
      <c r="U47" s="54">
        <f>ROUND(((P47*I47)+(Q47*J47)+(R47*K47)+(S47*L47)+(T47*M47)),3)</f>
        <v>8</v>
      </c>
      <c r="V47" s="55">
        <f>IF(U47&gt;=8,8,U47)</f>
        <v>8</v>
      </c>
      <c r="W47" s="57"/>
      <c r="X47" s="57"/>
      <c r="Y47" s="57"/>
      <c r="Z47" s="57"/>
      <c r="AA47" s="57"/>
      <c r="AB47" s="476">
        <f>(((((W47*I47)+(X47*J47)+(Y47*K47)+(Z47*L47)+(AA47*M47))/$L$2)))</f>
        <v>0</v>
      </c>
      <c r="AC47" s="536">
        <f t="shared" ref="AC47" si="28">ROUND(11*AB47,3)</f>
        <v>0</v>
      </c>
      <c r="AD47" s="488">
        <f t="shared" ref="AD47" si="29">IF(AC47&gt;=11,11,AC47)</f>
        <v>0</v>
      </c>
      <c r="AE47" s="729">
        <f>IF(U48&gt;=94,4,IF(U48&gt;=91,3.9,IF(U48&gt;=88,3.8,IF(U48&gt;=85,3.7,3.6))))</f>
        <v>3.8</v>
      </c>
      <c r="AF47" s="59">
        <v>0.3</v>
      </c>
      <c r="AG47" s="730">
        <v>17</v>
      </c>
      <c r="AH47" s="60">
        <f>V47+AD47+AG47+AE47+AF47</f>
        <v>29.1</v>
      </c>
      <c r="AI47" s="55">
        <f>IF(AH47&gt;=40,40,AH47)</f>
        <v>29.1</v>
      </c>
      <c r="AJ47" s="61"/>
      <c r="AK47" s="62"/>
      <c r="AL47" s="63"/>
      <c r="AM47" s="64"/>
      <c r="AN47" s="65"/>
      <c r="AO47" s="66"/>
    </row>
    <row r="48" spans="1:41" s="22" customFormat="1" ht="26.25" customHeight="1" x14ac:dyDescent="0.15">
      <c r="A48" s="177"/>
      <c r="B48" s="241"/>
      <c r="C48" s="843" t="s">
        <v>2556</v>
      </c>
      <c r="D48" s="844"/>
      <c r="E48" s="844"/>
      <c r="F48" s="844"/>
      <c r="G48" s="903"/>
      <c r="H48" s="47"/>
      <c r="I48" s="172"/>
      <c r="J48" s="217"/>
      <c r="K48" s="217"/>
      <c r="L48" s="217"/>
      <c r="M48" s="695"/>
      <c r="N48" s="233"/>
      <c r="O48" s="51"/>
      <c r="P48" s="54">
        <v>88</v>
      </c>
      <c r="Q48" s="54">
        <v>88</v>
      </c>
      <c r="R48" s="54">
        <v>88</v>
      </c>
      <c r="S48" s="54">
        <v>88</v>
      </c>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0.25" customHeight="1" x14ac:dyDescent="0.15">
      <c r="A49" s="43"/>
      <c r="B49" s="256"/>
      <c r="C49" s="73"/>
      <c r="D49" s="80"/>
      <c r="E49" s="45"/>
      <c r="F49" s="80"/>
      <c r="G49" s="376"/>
      <c r="H49" s="47"/>
      <c r="I49" s="48">
        <v>0.65</v>
      </c>
      <c r="J49" s="49">
        <v>0.35</v>
      </c>
      <c r="K49" s="49"/>
      <c r="L49" s="49"/>
      <c r="M49" s="696"/>
      <c r="N49" s="233">
        <f>SUM(I49:M49)</f>
        <v>1</v>
      </c>
      <c r="O49" s="51"/>
      <c r="P49" s="52">
        <v>8</v>
      </c>
      <c r="Q49" s="53">
        <v>8</v>
      </c>
      <c r="R49" s="53"/>
      <c r="S49" s="53"/>
      <c r="T49" s="53"/>
      <c r="U49" s="54">
        <f>ROUND(((P49*I49)+(Q49*J49)+(R49*K49)+(S49*L49)+(T49*M49)),3)</f>
        <v>8</v>
      </c>
      <c r="V49" s="55">
        <f>IF(U49&gt;=8,8,U49)</f>
        <v>8</v>
      </c>
      <c r="W49" s="57"/>
      <c r="X49" s="57"/>
      <c r="Y49" s="57"/>
      <c r="Z49" s="57"/>
      <c r="AA49" s="57"/>
      <c r="AB49" s="476">
        <f>(((((W49*I49)+(X49*J49)+(Y49*K49)+(Z49*L49)+(AA49*M49))/$L$2)))</f>
        <v>0</v>
      </c>
      <c r="AC49" s="536">
        <f t="shared" ref="AC49" si="30">ROUND(11*AB49,3)</f>
        <v>0</v>
      </c>
      <c r="AD49" s="488">
        <f t="shared" ref="AD49" si="31">IF(AC49&gt;=11,11,AC49)</f>
        <v>0</v>
      </c>
      <c r="AE49" s="729">
        <f>IF(U50&gt;=94,4,IF(U50&gt;=91,3.9,IF(U50&gt;=88,3.8,IF(U50&gt;=85,3.7,3.6))))</f>
        <v>3.8</v>
      </c>
      <c r="AF49" s="59">
        <v>0.2</v>
      </c>
      <c r="AG49" s="730">
        <v>17</v>
      </c>
      <c r="AH49" s="60">
        <f>V49+AD49+AG49+AE49+AF49</f>
        <v>29</v>
      </c>
      <c r="AI49" s="55">
        <f>IF(AH49&gt;=40,40,AH49)</f>
        <v>29</v>
      </c>
      <c r="AJ49" s="61"/>
      <c r="AK49" s="62"/>
      <c r="AL49" s="63"/>
      <c r="AM49" s="64">
        <f>100%+AL49</f>
        <v>1</v>
      </c>
      <c r="AN49" s="65">
        <f>ROUNDUP((($E$2*AM49-$AN$4)*AJ49+$AN$4),-3)</f>
        <v>0</v>
      </c>
      <c r="AO49" s="66"/>
    </row>
    <row r="50" spans="1:41" s="22" customFormat="1" ht="26.25" customHeight="1" x14ac:dyDescent="0.15">
      <c r="A50" s="177"/>
      <c r="B50" s="241"/>
      <c r="C50" s="843" t="s">
        <v>2556</v>
      </c>
      <c r="D50" s="844"/>
      <c r="E50" s="844"/>
      <c r="F50" s="844"/>
      <c r="G50" s="903"/>
      <c r="H50" s="47"/>
      <c r="I50" s="172"/>
      <c r="J50" s="217"/>
      <c r="K50" s="217"/>
      <c r="L50" s="217"/>
      <c r="M50" s="695"/>
      <c r="N50" s="233"/>
      <c r="O50" s="51"/>
      <c r="P50" s="234">
        <v>88</v>
      </c>
      <c r="Q50" s="54">
        <v>88</v>
      </c>
      <c r="R50" s="54"/>
      <c r="S50" s="54"/>
      <c r="T50" s="54"/>
      <c r="U50" s="496">
        <f>(I49*P50)+(J49*Q50)+(K49*R50)+(L49*S50)+(M49*T50)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48.75" customHeight="1" x14ac:dyDescent="0.15">
      <c r="A51" s="43"/>
      <c r="B51" s="256"/>
      <c r="C51" s="80"/>
      <c r="D51" s="80"/>
      <c r="E51" s="45"/>
      <c r="F51" s="80"/>
      <c r="G51" s="376"/>
      <c r="H51" s="47"/>
      <c r="I51" s="48">
        <v>0.65</v>
      </c>
      <c r="J51" s="49">
        <v>0.35</v>
      </c>
      <c r="K51" s="49"/>
      <c r="L51" s="49"/>
      <c r="M51" s="696"/>
      <c r="N51" s="233">
        <f>SUM(I51:M51)</f>
        <v>1</v>
      </c>
      <c r="O51" s="51"/>
      <c r="P51" s="52">
        <v>8</v>
      </c>
      <c r="Q51" s="53">
        <v>8</v>
      </c>
      <c r="R51" s="53"/>
      <c r="S51" s="53"/>
      <c r="T51" s="53"/>
      <c r="U51" s="54">
        <f>ROUND(((P51*I51)+(Q51*J51)+(R51*K51)+(S51*L51)+(T51*M51)),3)</f>
        <v>8</v>
      </c>
      <c r="V51" s="55">
        <f>IF(U51&gt;=8,8,U51)</f>
        <v>8</v>
      </c>
      <c r="W51" s="57"/>
      <c r="X51" s="57"/>
      <c r="Y51" s="57"/>
      <c r="Z51" s="57"/>
      <c r="AA51" s="57"/>
      <c r="AB51" s="476">
        <f>(((((W51*I51)+(X51*J51)+(Y51*K51)+(Z51*L51)+(AA51*M51))/$L$2)))</f>
        <v>0</v>
      </c>
      <c r="AC51" s="536">
        <f>ROUND(11*AB51,3)</f>
        <v>0</v>
      </c>
      <c r="AD51" s="488">
        <f>IF(AC51&gt;=11,11,AC51)</f>
        <v>0</v>
      </c>
      <c r="AE51" s="729">
        <f>IF(U52&gt;=94,4,IF(U52&gt;=91,3.9,IF(U52&gt;=88,3.8,IF(U52&gt;=85,3.7,3.6))))</f>
        <v>3.8</v>
      </c>
      <c r="AF51" s="59">
        <v>0.2</v>
      </c>
      <c r="AG51" s="730">
        <v>17</v>
      </c>
      <c r="AH51" s="60">
        <f>V51+AD51+AG51+AE51+AF51</f>
        <v>29</v>
      </c>
      <c r="AI51" s="55">
        <f>IF(AH51&gt;=40,40,AH51)</f>
        <v>29</v>
      </c>
      <c r="AJ51" s="61"/>
      <c r="AK51" s="62"/>
      <c r="AL51" s="63"/>
      <c r="AM51" s="64">
        <f>100%+AL51</f>
        <v>1</v>
      </c>
      <c r="AN51" s="65">
        <f>ROUNDUP((($E$2*AM51-$AN$4)*AJ51+$AN$4),-3)</f>
        <v>0</v>
      </c>
      <c r="AO51" s="66"/>
    </row>
    <row r="52" spans="1:41" s="22" customFormat="1" ht="26.25" customHeight="1" x14ac:dyDescent="0.15">
      <c r="A52" s="177"/>
      <c r="B52" s="241"/>
      <c r="C52" s="843" t="s">
        <v>2556</v>
      </c>
      <c r="D52" s="844"/>
      <c r="E52" s="844"/>
      <c r="F52" s="844"/>
      <c r="G52" s="903"/>
      <c r="H52" s="47"/>
      <c r="I52" s="172"/>
      <c r="J52" s="217"/>
      <c r="K52" s="217"/>
      <c r="L52" s="217"/>
      <c r="M52" s="695"/>
      <c r="N52" s="233"/>
      <c r="O52" s="51"/>
      <c r="P52" s="54">
        <v>88</v>
      </c>
      <c r="Q52" s="54">
        <v>88</v>
      </c>
      <c r="R52" s="54">
        <v>88</v>
      </c>
      <c r="S52" s="54"/>
      <c r="T52" s="54"/>
      <c r="U52" s="496">
        <f>(I51*P52)+(J51*Q52)+(K51*R52)+(L51*S52)+(M51*T52)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48.75" customHeight="1" x14ac:dyDescent="0.15">
      <c r="A53" s="43"/>
      <c r="B53" s="550"/>
      <c r="C53" s="45"/>
      <c r="D53" s="80"/>
      <c r="E53" s="45"/>
      <c r="F53" s="664"/>
      <c r="G53" s="334"/>
      <c r="H53" s="175"/>
      <c r="I53" s="48">
        <v>0.51</v>
      </c>
      <c r="J53" s="49">
        <v>0.49</v>
      </c>
      <c r="K53" s="49"/>
      <c r="L53" s="49"/>
      <c r="M53" s="696"/>
      <c r="N53" s="233">
        <f>SUM(I53:M53)</f>
        <v>1</v>
      </c>
      <c r="O53" s="51"/>
      <c r="P53" s="52">
        <v>8</v>
      </c>
      <c r="Q53" s="53">
        <v>8</v>
      </c>
      <c r="R53" s="53"/>
      <c r="S53" s="53"/>
      <c r="T53" s="53"/>
      <c r="U53" s="54">
        <f>ROUND(((P53*I53)+(Q53*J53)+(R53*K53)+(S53*L53)+(T53*M53)),3)</f>
        <v>8</v>
      </c>
      <c r="V53" s="55">
        <f>IF(U53&gt;=8,8,U53)</f>
        <v>8</v>
      </c>
      <c r="W53" s="57"/>
      <c r="X53" s="57"/>
      <c r="Y53" s="57"/>
      <c r="Z53" s="57"/>
      <c r="AA53" s="57"/>
      <c r="AB53" s="476">
        <f>(((((W53*I53)+(X53*J53)+(Y53*K53)+(Z53*L53)+(AA53*M53))/$L$2)))</f>
        <v>0</v>
      </c>
      <c r="AC53" s="536">
        <f>ROUND(11*AB53,3)</f>
        <v>0</v>
      </c>
      <c r="AD53" s="488">
        <f>IF(AC53&gt;=11,11,AC53)</f>
        <v>0</v>
      </c>
      <c r="AE53" s="729">
        <f>IF(U54&gt;=94,4,IF(U54&gt;=91,3.9,IF(U54&gt;=88,3.8,IF(U54&gt;=85,3.7,3.6))))</f>
        <v>3.8</v>
      </c>
      <c r="AF53" s="59">
        <v>0.3</v>
      </c>
      <c r="AG53" s="730">
        <v>17</v>
      </c>
      <c r="AH53" s="60">
        <f>V53+AD53+AG53+AE53+AF53</f>
        <v>29.1</v>
      </c>
      <c r="AI53" s="55">
        <f>IF(AH53&gt;=40,40,AH53)</f>
        <v>29.1</v>
      </c>
      <c r="AJ53" s="61"/>
      <c r="AK53" s="62"/>
      <c r="AL53" s="63"/>
      <c r="AM53" s="64">
        <f>100%+AL53</f>
        <v>1</v>
      </c>
      <c r="AN53" s="65">
        <f>ROUNDUP((($E$2*AM53-$AN$4)*AJ53+$AN$4),-3)</f>
        <v>0</v>
      </c>
      <c r="AO53" s="66"/>
    </row>
    <row r="54" spans="1:41" s="22" customFormat="1" ht="26.25" customHeight="1" x14ac:dyDescent="0.15">
      <c r="A54" s="177"/>
      <c r="B54" s="241"/>
      <c r="C54" s="843" t="s">
        <v>2556</v>
      </c>
      <c r="D54" s="844"/>
      <c r="E54" s="844"/>
      <c r="F54" s="844"/>
      <c r="G54" s="903"/>
      <c r="H54" s="47"/>
      <c r="I54" s="172"/>
      <c r="J54" s="217"/>
      <c r="K54" s="217"/>
      <c r="L54" s="217"/>
      <c r="M54" s="695"/>
      <c r="N54" s="233"/>
      <c r="O54" s="51"/>
      <c r="P54" s="54">
        <v>88</v>
      </c>
      <c r="Q54" s="54">
        <v>88</v>
      </c>
      <c r="R54" s="54">
        <v>88</v>
      </c>
      <c r="S54" s="54"/>
      <c r="T54" s="54"/>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55.5" customHeight="1" x14ac:dyDescent="0.15">
      <c r="A55" s="43"/>
      <c r="B55" s="256"/>
      <c r="C55" s="45"/>
      <c r="D55" s="80"/>
      <c r="E55" s="45"/>
      <c r="F55" s="80"/>
      <c r="G55" s="376"/>
      <c r="H55" s="175"/>
      <c r="I55" s="48">
        <v>0.5</v>
      </c>
      <c r="J55" s="49">
        <v>0.5</v>
      </c>
      <c r="K55" s="49"/>
      <c r="L55" s="49"/>
      <c r="M55" s="696"/>
      <c r="N55" s="233">
        <f>SUM(I55:M55)</f>
        <v>1</v>
      </c>
      <c r="O55" s="51"/>
      <c r="P55" s="52">
        <v>8</v>
      </c>
      <c r="Q55" s="53">
        <v>8</v>
      </c>
      <c r="R55" s="53"/>
      <c r="S55" s="53"/>
      <c r="T55" s="53"/>
      <c r="U55" s="54">
        <f>ROUND(((P55*I55)+(Q55*J55)+(R55*K55)+(S55*L55)+(T55*M55)),3)</f>
        <v>8</v>
      </c>
      <c r="V55" s="55">
        <f>IF(U55&gt;=8,8,U55)</f>
        <v>8</v>
      </c>
      <c r="W55" s="57"/>
      <c r="X55" s="57"/>
      <c r="Y55" s="57"/>
      <c r="Z55" s="57"/>
      <c r="AA55" s="57"/>
      <c r="AB55" s="476">
        <f>(((((W55*I55)+(X55*J55)+(Y55*K55)+(Z55*L55)+(AA55*M55))/$L$2)))</f>
        <v>0</v>
      </c>
      <c r="AC55" s="536">
        <f t="shared" ref="AC55" si="32">ROUND(11*AB55,3)</f>
        <v>0</v>
      </c>
      <c r="AD55" s="488">
        <f t="shared" ref="AD55" si="33">IF(AC55&gt;=11,11,AC55)</f>
        <v>0</v>
      </c>
      <c r="AE55" s="729">
        <f>IF(U56&gt;=94,4,IF(U56&gt;=91,3.9,IF(U56&gt;=88,3.8,IF(U56&gt;=85,3.7,3.6))))</f>
        <v>3.8</v>
      </c>
      <c r="AF55" s="59">
        <v>0.3</v>
      </c>
      <c r="AG55" s="730">
        <v>17</v>
      </c>
      <c r="AH55" s="60">
        <f>V55+AD55+AG55+AE55+AF55</f>
        <v>29.1</v>
      </c>
      <c r="AI55" s="55">
        <f>IF(AH55&gt;=40,40,AH55)</f>
        <v>29.1</v>
      </c>
      <c r="AJ55" s="61"/>
      <c r="AK55" s="62"/>
      <c r="AL55" s="63"/>
      <c r="AM55" s="64">
        <f>100%+AL55</f>
        <v>1</v>
      </c>
      <c r="AN55" s="65">
        <f>ROUNDUP((($E$2*AM55-$AN$4)*AJ55+$AN$4),-3)</f>
        <v>0</v>
      </c>
      <c r="AO55" s="66"/>
    </row>
    <row r="56" spans="1:41" s="22" customFormat="1" ht="26.25" customHeight="1" x14ac:dyDescent="0.15">
      <c r="A56" s="177"/>
      <c r="B56" s="241"/>
      <c r="C56" s="843" t="s">
        <v>2556</v>
      </c>
      <c r="D56" s="844"/>
      <c r="E56" s="844"/>
      <c r="F56" s="844"/>
      <c r="G56" s="903"/>
      <c r="H56" s="47"/>
      <c r="I56" s="172"/>
      <c r="J56" s="217"/>
      <c r="K56" s="217"/>
      <c r="L56" s="217"/>
      <c r="M56" s="695"/>
      <c r="N56" s="233"/>
      <c r="O56" s="51"/>
      <c r="P56" s="234">
        <v>88</v>
      </c>
      <c r="Q56" s="54">
        <v>88</v>
      </c>
      <c r="R56" s="54"/>
      <c r="S56" s="54"/>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56.25" customHeight="1" x14ac:dyDescent="0.15">
      <c r="A57" s="43"/>
      <c r="B57" s="256"/>
      <c r="C57" s="73"/>
      <c r="D57" s="80"/>
      <c r="E57" s="45"/>
      <c r="F57" s="45"/>
      <c r="G57" s="376"/>
      <c r="H57" s="47"/>
      <c r="I57" s="48">
        <v>0.6</v>
      </c>
      <c r="J57" s="49">
        <v>0.4</v>
      </c>
      <c r="K57" s="49"/>
      <c r="L57" s="49"/>
      <c r="M57" s="696"/>
      <c r="N57" s="233">
        <f>SUM(I57:M57)</f>
        <v>1</v>
      </c>
      <c r="O57" s="51"/>
      <c r="P57" s="52">
        <v>8</v>
      </c>
      <c r="Q57" s="53">
        <v>8</v>
      </c>
      <c r="R57" s="53"/>
      <c r="S57" s="53"/>
      <c r="T57" s="53"/>
      <c r="U57" s="54">
        <f>ROUND(((P57*I57)+(Q57*J57)+(R57*K57)+(S57*L57)+(T57*M57)),3)</f>
        <v>8</v>
      </c>
      <c r="V57" s="55">
        <f>IF(U57&gt;=8,8,U57)</f>
        <v>8</v>
      </c>
      <c r="W57" s="57"/>
      <c r="X57" s="57"/>
      <c r="Y57" s="57"/>
      <c r="Z57" s="57"/>
      <c r="AA57" s="57"/>
      <c r="AB57" s="476">
        <f>(((((W57*I57)+(X57*J57)+(Y57*K57)+(Z57*L57)+(AA57*M57))/$L$2)))</f>
        <v>0</v>
      </c>
      <c r="AC57" s="536">
        <f>ROUND(11*AB57,3)</f>
        <v>0</v>
      </c>
      <c r="AD57" s="488">
        <f>IF(AC57&gt;=11,11,AC57)</f>
        <v>0</v>
      </c>
      <c r="AE57" s="729">
        <f>IF(U58&gt;=94,4,IF(U58&gt;=91,3.9,IF(U58&gt;=88,3.8,IF(U58&gt;=85,3.7,3.6))))</f>
        <v>3.8</v>
      </c>
      <c r="AF57" s="59">
        <v>0.2</v>
      </c>
      <c r="AG57" s="730">
        <v>17</v>
      </c>
      <c r="AH57" s="60">
        <f>V57+AD57+AG57+AE57+AF57</f>
        <v>29</v>
      </c>
      <c r="AI57" s="55">
        <f>IF(AH57&gt;=40,40,AH57)</f>
        <v>29</v>
      </c>
      <c r="AJ57" s="61"/>
      <c r="AK57" s="62"/>
      <c r="AL57" s="63"/>
      <c r="AM57" s="64">
        <f>100%+AL57</f>
        <v>1</v>
      </c>
      <c r="AN57" s="65">
        <f>ROUNDUP((($E$2*AM57-$AN$4)*AJ57+$AN$4),-3)</f>
        <v>0</v>
      </c>
      <c r="AO57" s="66"/>
    </row>
    <row r="58" spans="1:41" s="22" customFormat="1" ht="26.25" customHeight="1" x14ac:dyDescent="0.15">
      <c r="A58" s="177"/>
      <c r="B58" s="241"/>
      <c r="C58" s="843" t="s">
        <v>2556</v>
      </c>
      <c r="D58" s="844"/>
      <c r="E58" s="844"/>
      <c r="F58" s="844"/>
      <c r="G58" s="903"/>
      <c r="H58" s="47"/>
      <c r="I58" s="172"/>
      <c r="J58" s="217"/>
      <c r="K58" s="217"/>
      <c r="L58" s="217"/>
      <c r="M58" s="695"/>
      <c r="N58" s="233"/>
      <c r="O58" s="51"/>
      <c r="P58" s="234">
        <v>88</v>
      </c>
      <c r="Q58" s="54">
        <v>88</v>
      </c>
      <c r="R58" s="53"/>
      <c r="S58" s="54"/>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1" customHeight="1" x14ac:dyDescent="0.15">
      <c r="A59" s="43"/>
      <c r="B59" s="256"/>
      <c r="C59" s="174"/>
      <c r="D59" s="45"/>
      <c r="E59" s="80"/>
      <c r="F59" s="80"/>
      <c r="G59" s="376"/>
      <c r="H59" s="175"/>
      <c r="I59" s="48">
        <v>0.51</v>
      </c>
      <c r="J59" s="49">
        <v>0.49</v>
      </c>
      <c r="K59" s="49"/>
      <c r="L59" s="49"/>
      <c r="M59" s="696"/>
      <c r="N59" s="233">
        <f>SUM(I59:M59)</f>
        <v>1</v>
      </c>
      <c r="O59" s="51"/>
      <c r="P59" s="52">
        <v>8</v>
      </c>
      <c r="Q59" s="53">
        <v>8</v>
      </c>
      <c r="R59" s="53"/>
      <c r="S59" s="53"/>
      <c r="T59" s="53"/>
      <c r="U59" s="54">
        <f>ROUND(((P59*I59)+(Q59*J59)+(R59*K59)+(S59*L59)+(T59*M59)),3)</f>
        <v>8</v>
      </c>
      <c r="V59" s="55">
        <f>IF(U59&gt;=8,8,U59)</f>
        <v>8</v>
      </c>
      <c r="W59" s="57"/>
      <c r="X59" s="57"/>
      <c r="Y59" s="57"/>
      <c r="Z59" s="57"/>
      <c r="AA59" s="57"/>
      <c r="AB59" s="476">
        <f>(((((W59*I59)+(X59*J59)+(Y59*K59)+(Z59*L59)+(AA59*M59))/$L$2)))</f>
        <v>0</v>
      </c>
      <c r="AC59" s="536">
        <f t="shared" ref="AC59" si="34">ROUND(11*AB59,3)</f>
        <v>0</v>
      </c>
      <c r="AD59" s="488">
        <f t="shared" ref="AD59" si="35">IF(AC59&gt;=11,11,AC59)</f>
        <v>0</v>
      </c>
      <c r="AE59" s="729">
        <f>IF(U60&gt;=94,4,IF(U60&gt;=91,3.9,IF(U60&gt;=88,3.8,IF(U60&gt;=85,3.7,3.6))))</f>
        <v>3.8</v>
      </c>
      <c r="AF59" s="59">
        <v>0.3</v>
      </c>
      <c r="AG59" s="730">
        <v>17</v>
      </c>
      <c r="AH59" s="60">
        <f>V59+AD59+AG59+AE59+AF59</f>
        <v>29.1</v>
      </c>
      <c r="AI59" s="55">
        <f>IF(AH59&gt;=40,40,AH59)</f>
        <v>29.1</v>
      </c>
      <c r="AJ59" s="61"/>
      <c r="AK59" s="62"/>
      <c r="AL59" s="63"/>
      <c r="AM59" s="64">
        <f>100%+AL59</f>
        <v>1</v>
      </c>
      <c r="AN59" s="65">
        <f>ROUNDUP((($E$2*AM59-$AN$4)*AJ59+$AN$4),-3)</f>
        <v>0</v>
      </c>
      <c r="AO59" s="66"/>
    </row>
    <row r="60" spans="1:41" s="22" customFormat="1" ht="26.25" customHeight="1" x14ac:dyDescent="0.15">
      <c r="A60" s="177"/>
      <c r="B60" s="241"/>
      <c r="C60" s="843" t="s">
        <v>2556</v>
      </c>
      <c r="D60" s="844"/>
      <c r="E60" s="844"/>
      <c r="F60" s="844"/>
      <c r="G60" s="903"/>
      <c r="H60" s="47"/>
      <c r="I60" s="172"/>
      <c r="J60" s="217"/>
      <c r="K60" s="217"/>
      <c r="L60" s="217"/>
      <c r="M60" s="695"/>
      <c r="N60" s="233"/>
      <c r="O60" s="51"/>
      <c r="P60" s="234">
        <v>88</v>
      </c>
      <c r="Q60" s="54">
        <v>88</v>
      </c>
      <c r="R60" s="54"/>
      <c r="S60" s="54"/>
      <c r="T60" s="54"/>
      <c r="U60" s="496">
        <f>(I59*P60)+(J59*Q60)+(K59*R60)+(L59*S60)+(M59*T60)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48.75" customHeight="1" x14ac:dyDescent="0.15">
      <c r="A61" s="43"/>
      <c r="B61" s="256"/>
      <c r="C61" s="46"/>
      <c r="D61" s="751"/>
      <c r="E61" s="80"/>
      <c r="F61" s="45"/>
      <c r="G61" s="376"/>
      <c r="H61" s="47"/>
      <c r="I61" s="48">
        <v>0.6</v>
      </c>
      <c r="J61" s="49">
        <v>0.4</v>
      </c>
      <c r="K61" s="49"/>
      <c r="L61" s="49"/>
      <c r="M61" s="696"/>
      <c r="N61" s="233">
        <f>SUM(I61:M61)</f>
        <v>1</v>
      </c>
      <c r="O61" s="51"/>
      <c r="P61" s="52">
        <v>8</v>
      </c>
      <c r="Q61" s="53">
        <v>8</v>
      </c>
      <c r="R61" s="53"/>
      <c r="S61" s="53"/>
      <c r="T61" s="53"/>
      <c r="U61" s="54">
        <f>ROUND(((P61*I61)+(Q61*J61)+(R61*K61)+(S61*L61)+(T61*M61)),3)</f>
        <v>8</v>
      </c>
      <c r="V61" s="55">
        <f>IF(U61&gt;=8,8,U61)</f>
        <v>8</v>
      </c>
      <c r="W61" s="57"/>
      <c r="X61" s="57"/>
      <c r="Y61" s="57"/>
      <c r="Z61" s="57"/>
      <c r="AA61" s="57"/>
      <c r="AB61" s="476">
        <f>(((((W61*I61)+(X61*J61)+(Y61*K61)+(Z61*L61)+(AA61*M61))/$L$2)))</f>
        <v>0</v>
      </c>
      <c r="AC61" s="536">
        <f>ROUND(11*AB61,3)</f>
        <v>0</v>
      </c>
      <c r="AD61" s="488">
        <f>IF(AC61&gt;=11,11,AC61)</f>
        <v>0</v>
      </c>
      <c r="AE61" s="729">
        <f>IF(U62&gt;=94,4,IF(U62&gt;=91,3.9,IF(U62&gt;=88,3.8,IF(U62&gt;=85,3.7,3.6))))</f>
        <v>3.8</v>
      </c>
      <c r="AF61" s="59">
        <v>0.3</v>
      </c>
      <c r="AG61" s="730">
        <v>17</v>
      </c>
      <c r="AH61" s="60">
        <f>V61+AD61+AG61+AE61+AF61</f>
        <v>29.1</v>
      </c>
      <c r="AI61" s="55">
        <f>IF(AH61&gt;=40,40,AH61)</f>
        <v>29.1</v>
      </c>
      <c r="AJ61" s="61"/>
      <c r="AK61" s="62"/>
      <c r="AL61" s="63"/>
      <c r="AM61" s="64">
        <f>100%+AL61</f>
        <v>1</v>
      </c>
      <c r="AN61" s="65">
        <f>ROUNDUP((($E$2*AM61-$AN$4)*AJ61+$AN$4),-3)</f>
        <v>0</v>
      </c>
      <c r="AO61" s="66"/>
    </row>
    <row r="62" spans="1:41" s="22" customFormat="1" ht="26.25" customHeight="1" x14ac:dyDescent="0.15">
      <c r="A62" s="177"/>
      <c r="B62" s="256"/>
      <c r="C62" s="843" t="s">
        <v>2556</v>
      </c>
      <c r="D62" s="844"/>
      <c r="E62" s="844"/>
      <c r="F62" s="844"/>
      <c r="G62" s="903"/>
      <c r="H62" s="47"/>
      <c r="I62" s="172"/>
      <c r="J62" s="217"/>
      <c r="K62" s="217"/>
      <c r="L62" s="217"/>
      <c r="M62" s="695"/>
      <c r="N62" s="233"/>
      <c r="O62" s="51"/>
      <c r="P62" s="234">
        <v>88</v>
      </c>
      <c r="Q62" s="54">
        <v>88</v>
      </c>
      <c r="R62" s="54"/>
      <c r="S62" s="23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45"/>
      <c r="D63" s="45"/>
      <c r="E63" s="80"/>
      <c r="F63" s="45"/>
      <c r="G63" s="335"/>
      <c r="H63" s="47"/>
      <c r="I63" s="48">
        <v>0.5</v>
      </c>
      <c r="J63" s="49">
        <v>0.5</v>
      </c>
      <c r="K63" s="49"/>
      <c r="L63" s="49"/>
      <c r="M63" s="696"/>
      <c r="N63" s="233">
        <f>SUM(I63:M63)</f>
        <v>1</v>
      </c>
      <c r="O63" s="51"/>
      <c r="P63" s="52">
        <v>8</v>
      </c>
      <c r="Q63" s="53">
        <v>8</v>
      </c>
      <c r="R63" s="53"/>
      <c r="S63" s="53"/>
      <c r="T63" s="53"/>
      <c r="U63" s="54">
        <f>ROUND(((P63*I63)+(Q63*J63)+(R63*K63)+(S63*L63)+(T63*M63)),3)</f>
        <v>8</v>
      </c>
      <c r="V63" s="55">
        <f>IF(U63&gt;=8,8,U63)</f>
        <v>8</v>
      </c>
      <c r="W63" s="57"/>
      <c r="X63" s="57"/>
      <c r="Y63" s="57"/>
      <c r="Z63" s="57"/>
      <c r="AA63" s="57"/>
      <c r="AB63" s="476">
        <f>(((((W63*I63)+(X63*J63)+(Y63*K63)+(Z63*L63)+(AA63*M63))/$L$2)))</f>
        <v>0</v>
      </c>
      <c r="AC63" s="536">
        <f t="shared" ref="AC63" si="36">ROUND(11*AB63,3)</f>
        <v>0</v>
      </c>
      <c r="AD63" s="488">
        <f t="shared" ref="AD63" si="37">IF(AC63&gt;=11,11,AC63)</f>
        <v>0</v>
      </c>
      <c r="AE63" s="729">
        <f>IF(U64&gt;=94,4,IF(U64&gt;=91,3.9,IF(U64&gt;=88,3.8,IF(U64&gt;=85,3.7,3.6))))</f>
        <v>3.8</v>
      </c>
      <c r="AF63" s="59">
        <v>0.3</v>
      </c>
      <c r="AG63" s="730">
        <v>17</v>
      </c>
      <c r="AH63" s="60">
        <f>V63+AD63+AG63+AE63+AF63</f>
        <v>29.1</v>
      </c>
      <c r="AI63" s="55">
        <f>IF(AH63&gt;=40,40,AH63)</f>
        <v>29.1</v>
      </c>
      <c r="AJ63" s="61"/>
      <c r="AK63" s="62"/>
      <c r="AL63" s="63"/>
      <c r="AM63" s="64">
        <f>100%+AL63</f>
        <v>1</v>
      </c>
      <c r="AN63" s="65">
        <f>ROUNDUP((($E$2*AM63-$AN$4)*AJ63+$AN$4),-3)</f>
        <v>0</v>
      </c>
      <c r="AO63" s="66"/>
    </row>
    <row r="64" spans="1:41" s="22" customFormat="1" ht="26.25" customHeight="1" x14ac:dyDescent="0.15">
      <c r="A64" s="177"/>
      <c r="B64" s="241"/>
      <c r="C64" s="843" t="s">
        <v>2556</v>
      </c>
      <c r="D64" s="844"/>
      <c r="E64" s="844"/>
      <c r="F64" s="844"/>
      <c r="G64" s="903"/>
      <c r="H64" s="47"/>
      <c r="I64" s="172"/>
      <c r="J64" s="217"/>
      <c r="K64" s="217"/>
      <c r="L64" s="217"/>
      <c r="M64" s="695"/>
      <c r="N64" s="233"/>
      <c r="O64" s="51"/>
      <c r="P64" s="234">
        <v>88</v>
      </c>
      <c r="Q64" s="54">
        <v>88</v>
      </c>
      <c r="R64" s="54"/>
      <c r="S64" s="54"/>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45"/>
      <c r="D65" s="45"/>
      <c r="E65" s="80"/>
      <c r="F65" s="550"/>
      <c r="G65" s="376"/>
      <c r="H65" s="175"/>
      <c r="I65" s="48">
        <v>0.5</v>
      </c>
      <c r="J65" s="49">
        <v>0.4</v>
      </c>
      <c r="K65" s="49">
        <v>0.1</v>
      </c>
      <c r="L65" s="49"/>
      <c r="M65" s="696"/>
      <c r="N65" s="233">
        <f>SUM(I65:M65)</f>
        <v>1</v>
      </c>
      <c r="O65" s="51"/>
      <c r="P65" s="52">
        <v>8</v>
      </c>
      <c r="Q65" s="53">
        <v>8</v>
      </c>
      <c r="R65" s="53"/>
      <c r="S65" s="53"/>
      <c r="T65" s="53"/>
      <c r="U65" s="54">
        <f>ROUND(((P65*I65)+(Q65*J65)+(R65*K65)+(S65*L65)+(T65*M65)),3)</f>
        <v>7.2</v>
      </c>
      <c r="V65" s="55">
        <f>IF(U65&gt;=8,8,U65)</f>
        <v>7.2</v>
      </c>
      <c r="W65" s="57"/>
      <c r="X65" s="57"/>
      <c r="Y65" s="57"/>
      <c r="Z65" s="57"/>
      <c r="AA65" s="57"/>
      <c r="AB65" s="476">
        <f>(((((W65*I65)+(X65*J65)+(Y65*K65)+(Z65*L65)+(AA65*M65))/$L$2)))</f>
        <v>0</v>
      </c>
      <c r="AC65" s="536">
        <f t="shared" ref="AC65" si="38">ROUND(11*AB65,3)</f>
        <v>0</v>
      </c>
      <c r="AD65" s="488">
        <f t="shared" ref="AD65" si="39">IF(AC65&gt;=11,11,AC65)</f>
        <v>0</v>
      </c>
      <c r="AE65" s="729">
        <f>IF(U66&gt;=94,4,IF(U66&gt;=91,3.9,IF(U66&gt;=88,3.8,IF(U66&gt;=85,3.7,3.6))))</f>
        <v>3.6</v>
      </c>
      <c r="AF65" s="59">
        <v>0.3</v>
      </c>
      <c r="AG65" s="730">
        <v>17</v>
      </c>
      <c r="AH65" s="60">
        <f>V65+AD65+AG65+AE65+AF65</f>
        <v>28.1</v>
      </c>
      <c r="AI65" s="55">
        <f>IF(AH65&gt;=40,40,AH65)</f>
        <v>28.1</v>
      </c>
      <c r="AJ65" s="61"/>
      <c r="AK65" s="62"/>
      <c r="AL65" s="63"/>
      <c r="AM65" s="64"/>
      <c r="AN65" s="65"/>
      <c r="AO65" s="66"/>
    </row>
    <row r="66" spans="1:41" s="22" customFormat="1" ht="26.25" customHeight="1" x14ac:dyDescent="0.15">
      <c r="A66" s="177"/>
      <c r="B66" s="241"/>
      <c r="C66" s="843" t="s">
        <v>2556</v>
      </c>
      <c r="D66" s="844"/>
      <c r="E66" s="844"/>
      <c r="F66" s="844"/>
      <c r="G66" s="903"/>
      <c r="H66" s="47"/>
      <c r="I66" s="172"/>
      <c r="J66" s="217"/>
      <c r="K66" s="217"/>
      <c r="L66" s="217"/>
      <c r="M66" s="695"/>
      <c r="N66" s="233"/>
      <c r="O66" s="51"/>
      <c r="P66" s="234">
        <v>88</v>
      </c>
      <c r="Q66" s="54">
        <v>88</v>
      </c>
      <c r="R66" s="53"/>
      <c r="S66" s="54"/>
      <c r="T66" s="54"/>
      <c r="U66" s="496">
        <f>(I65*P66)+(J65*Q66)+(K65*R66)+(L65*S66)+(M65*T66)</f>
        <v>79.2</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48.75" customHeight="1" x14ac:dyDescent="0.15">
      <c r="A67" s="43"/>
      <c r="B67" s="256"/>
      <c r="C67" s="45"/>
      <c r="D67" s="46"/>
      <c r="E67" s="80"/>
      <c r="F67" s="80"/>
      <c r="G67" s="376"/>
      <c r="H67" s="175"/>
      <c r="I67" s="48">
        <v>0.6</v>
      </c>
      <c r="J67" s="49">
        <v>0.4</v>
      </c>
      <c r="K67" s="49"/>
      <c r="L67" s="217"/>
      <c r="M67" s="696"/>
      <c r="N67" s="233">
        <f>SUM(I67:M67)</f>
        <v>1</v>
      </c>
      <c r="O67" s="51"/>
      <c r="P67" s="52">
        <v>8</v>
      </c>
      <c r="Q67" s="53">
        <v>8</v>
      </c>
      <c r="R67" s="53"/>
      <c r="S67" s="53"/>
      <c r="T67" s="53"/>
      <c r="U67" s="54">
        <f>ROUND(((P67*I67)+(Q67*J67)+(R67*K67)+(S67*L67)+(T67*M67)),3)</f>
        <v>8</v>
      </c>
      <c r="V67" s="55">
        <f>IF(U67&gt;=8,8,U67)</f>
        <v>8</v>
      </c>
      <c r="W67" s="57"/>
      <c r="X67" s="57"/>
      <c r="Y67" s="57"/>
      <c r="Z67" s="57"/>
      <c r="AA67" s="57"/>
      <c r="AB67" s="476">
        <f>(((((W67*I67)+(X67*J67)+(Y67*K67)+(Z67*L67)+(AA67*M67))/$L$2)))</f>
        <v>0</v>
      </c>
      <c r="AC67" s="536">
        <f t="shared" ref="AC67" si="40">ROUND(11*AB67,3)</f>
        <v>0</v>
      </c>
      <c r="AD67" s="488">
        <f t="shared" ref="AD67" si="41">IF(AC67&gt;=11,11,AC67)</f>
        <v>0</v>
      </c>
      <c r="AE67" s="729">
        <f>IF(U68&gt;=94,4,IF(U68&gt;=91,3.9,IF(U68&gt;=88,3.8,IF(U68&gt;=85,3.7,3.6))))</f>
        <v>3.8</v>
      </c>
      <c r="AF67" s="59">
        <v>0.3</v>
      </c>
      <c r="AG67" s="730">
        <v>17</v>
      </c>
      <c r="AH67" s="60">
        <f>V67+AD67+AG67+AE67+AF67</f>
        <v>29.1</v>
      </c>
      <c r="AI67" s="55">
        <f>IF(AH67&gt;=40,40,AH67)</f>
        <v>29.1</v>
      </c>
      <c r="AJ67" s="61"/>
      <c r="AK67" s="62"/>
      <c r="AL67" s="63"/>
      <c r="AM67" s="64">
        <f>100%+AL67</f>
        <v>1</v>
      </c>
      <c r="AN67" s="65">
        <f>ROUNDUP((($E$2*AM67-$AN$4)*AJ67+$AN$4),-3)</f>
        <v>0</v>
      </c>
      <c r="AO67" s="66"/>
    </row>
    <row r="68" spans="1:41" s="22" customFormat="1" ht="26.25" customHeight="1" x14ac:dyDescent="0.15">
      <c r="A68" s="177"/>
      <c r="B68" s="241"/>
      <c r="C68" s="843" t="s">
        <v>2556</v>
      </c>
      <c r="D68" s="844"/>
      <c r="E68" s="844"/>
      <c r="F68" s="844"/>
      <c r="G68" s="903"/>
      <c r="H68" s="47"/>
      <c r="I68" s="172"/>
      <c r="J68" s="217"/>
      <c r="K68" s="217"/>
      <c r="L68" s="217"/>
      <c r="M68" s="695"/>
      <c r="N68" s="233"/>
      <c r="O68" s="51"/>
      <c r="P68" s="234">
        <v>88</v>
      </c>
      <c r="Q68" s="53">
        <v>88</v>
      </c>
      <c r="R68" s="53"/>
      <c r="S68" s="54"/>
      <c r="T68" s="54"/>
      <c r="U68" s="496">
        <f>(I67*P68)+(J67*Q68)+(K67*R68)+(L67*S68)+(M67*T68)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80"/>
      <c r="D69" s="80"/>
      <c r="E69" s="80"/>
      <c r="F69" s="82"/>
      <c r="G69" s="632"/>
      <c r="H69" s="175"/>
      <c r="I69" s="48">
        <v>0.6</v>
      </c>
      <c r="J69" s="49">
        <v>0.4</v>
      </c>
      <c r="K69" s="49"/>
      <c r="L69" s="49"/>
      <c r="M69" s="696"/>
      <c r="N69" s="233">
        <f>SUM(I69:M69)</f>
        <v>1</v>
      </c>
      <c r="O69" s="51"/>
      <c r="P69" s="52">
        <v>8</v>
      </c>
      <c r="Q69" s="53">
        <v>8</v>
      </c>
      <c r="R69" s="53"/>
      <c r="S69" s="53"/>
      <c r="T69" s="53"/>
      <c r="U69" s="54">
        <f>ROUND(((P69*I69)+(Q69*J69)+(R69*K69)+(S69*L69)+(T69*M69)),3)</f>
        <v>8</v>
      </c>
      <c r="V69" s="55">
        <f>IF(U69&gt;=8,8,U69)</f>
        <v>8</v>
      </c>
      <c r="W69" s="57"/>
      <c r="X69" s="57"/>
      <c r="Y69" s="57"/>
      <c r="Z69" s="57"/>
      <c r="AA69" s="57"/>
      <c r="AB69" s="476">
        <f>(((((W69*I69)+(X69*J69)+(Y69*K69)+(Z69*L69)+(AA69*M69))/$L$2)))</f>
        <v>0</v>
      </c>
      <c r="AC69" s="536">
        <f t="shared" ref="AC69" si="42">ROUND(11*AB69,3)</f>
        <v>0</v>
      </c>
      <c r="AD69" s="488">
        <f t="shared" ref="AD69" si="43">IF(AC69&gt;=11,11,AC69)</f>
        <v>0</v>
      </c>
      <c r="AE69" s="729">
        <f>IF(U70&gt;=94,4,IF(U70&gt;=91,3.9,IF(U70&gt;=88,3.8,IF(U70&gt;=85,3.7,3.6))))</f>
        <v>3.8</v>
      </c>
      <c r="AF69" s="59">
        <v>0.3</v>
      </c>
      <c r="AG69" s="730">
        <v>17</v>
      </c>
      <c r="AH69" s="60">
        <f>V69+AD69+AG69+AE69+AF69</f>
        <v>29.1</v>
      </c>
      <c r="AI69" s="55">
        <f>IF(AH69&gt;=40,40,AH69)</f>
        <v>29.1</v>
      </c>
      <c r="AJ69" s="61"/>
      <c r="AK69" s="62"/>
      <c r="AL69" s="63"/>
      <c r="AM69" s="64">
        <f>100%+AL69</f>
        <v>1</v>
      </c>
      <c r="AN69" s="65">
        <f>ROUNDUP((($E$2*AM69-$AN$4)*AJ69+$AN$4),-3)</f>
        <v>0</v>
      </c>
      <c r="AO69" s="66"/>
    </row>
    <row r="70" spans="1:41" s="22" customFormat="1" ht="26.25" customHeight="1" x14ac:dyDescent="0.15">
      <c r="A70" s="177"/>
      <c r="B70" s="241"/>
      <c r="C70" s="843" t="s">
        <v>2556</v>
      </c>
      <c r="D70" s="844"/>
      <c r="E70" s="844"/>
      <c r="F70" s="844"/>
      <c r="G70" s="903"/>
      <c r="H70" s="47"/>
      <c r="I70" s="172"/>
      <c r="J70" s="217"/>
      <c r="K70" s="217"/>
      <c r="L70" s="217"/>
      <c r="M70" s="695"/>
      <c r="N70" s="233"/>
      <c r="O70" s="51"/>
      <c r="P70" s="234">
        <v>88</v>
      </c>
      <c r="Q70" s="234">
        <v>88</v>
      </c>
      <c r="R70" s="234"/>
      <c r="S70" s="54"/>
      <c r="T70" s="54"/>
      <c r="U70" s="496">
        <f>(I69*P70)+(J69*Q70)+(K69*R70)+(L69*S70)+(M69*T70)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0.25" customHeight="1" x14ac:dyDescent="0.15">
      <c r="A71" s="43"/>
      <c r="B71" s="256"/>
      <c r="C71" s="80"/>
      <c r="D71" s="45"/>
      <c r="E71" s="45"/>
      <c r="F71" s="82"/>
      <c r="G71" s="632"/>
      <c r="H71" s="47"/>
      <c r="I71" s="48">
        <v>0.6</v>
      </c>
      <c r="J71" s="49">
        <v>0.4</v>
      </c>
      <c r="K71" s="49"/>
      <c r="L71" s="49"/>
      <c r="M71" s="696"/>
      <c r="N71" s="233">
        <f>SUM(I71:M71)</f>
        <v>1</v>
      </c>
      <c r="O71" s="51"/>
      <c r="P71" s="52">
        <v>8</v>
      </c>
      <c r="Q71" s="53">
        <v>8</v>
      </c>
      <c r="R71" s="53"/>
      <c r="S71" s="53"/>
      <c r="T71" s="53"/>
      <c r="U71" s="54">
        <f>ROUND(((P71*I71)+(Q71*J71)+(R71*K71)+(S71*L71)+(T71*M71)),2)</f>
        <v>8</v>
      </c>
      <c r="V71" s="55">
        <f>IF(U71&gt;=8,8,U71)</f>
        <v>8</v>
      </c>
      <c r="W71" s="57"/>
      <c r="X71" s="57"/>
      <c r="Y71" s="57"/>
      <c r="Z71" s="57"/>
      <c r="AA71" s="57"/>
      <c r="AB71" s="476">
        <f>(((((W71*I71)+(X71*J71)+(Y71*K71)+(Z71*L71)+(AA71*M71))/$L$2)))</f>
        <v>0</v>
      </c>
      <c r="AC71" s="536">
        <f t="shared" ref="AC71" si="44">ROUND(11*AB71,3)</f>
        <v>0</v>
      </c>
      <c r="AD71" s="488">
        <f t="shared" ref="AD71" si="45">IF(AC71&gt;=11,11,AC71)</f>
        <v>0</v>
      </c>
      <c r="AE71" s="729">
        <f>IF(U72&gt;=94,4,IF(U72&gt;=91,3.9,IF(U72&gt;=88,3.8,IF(U72&gt;=85,3.7,3.6))))</f>
        <v>3.8</v>
      </c>
      <c r="AF71" s="59">
        <v>0.3</v>
      </c>
      <c r="AG71" s="730">
        <v>17</v>
      </c>
      <c r="AH71" s="60">
        <f>V71+AD71+AG71+AE71+AF71</f>
        <v>29.1</v>
      </c>
      <c r="AI71" s="55">
        <f>IF(AH71&gt;=40,40,AH71)</f>
        <v>29.1</v>
      </c>
      <c r="AJ71" s="61"/>
      <c r="AK71" s="62"/>
      <c r="AL71" s="63"/>
      <c r="AM71" s="64"/>
      <c r="AN71" s="65"/>
      <c r="AO71" s="66"/>
    </row>
    <row r="72" spans="1:41" s="22" customFormat="1" ht="26.25" customHeight="1" x14ac:dyDescent="0.15">
      <c r="A72" s="177"/>
      <c r="B72" s="241"/>
      <c r="C72" s="843" t="s">
        <v>2556</v>
      </c>
      <c r="D72" s="844"/>
      <c r="E72" s="844"/>
      <c r="F72" s="844"/>
      <c r="G72" s="903"/>
      <c r="H72" s="47"/>
      <c r="I72" s="172"/>
      <c r="J72" s="217"/>
      <c r="K72" s="217"/>
      <c r="L72" s="217"/>
      <c r="M72" s="695"/>
      <c r="N72" s="233"/>
      <c r="O72" s="51"/>
      <c r="P72" s="5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54" customHeight="1" x14ac:dyDescent="0.15">
      <c r="A73" s="43"/>
      <c r="B73" s="256"/>
      <c r="C73" s="80"/>
      <c r="D73" s="45"/>
      <c r="E73" s="45"/>
      <c r="F73" s="82"/>
      <c r="G73" s="632"/>
      <c r="H73" s="47"/>
      <c r="I73" s="48">
        <v>0.6</v>
      </c>
      <c r="J73" s="49">
        <v>0.4</v>
      </c>
      <c r="K73" s="49"/>
      <c r="L73" s="49"/>
      <c r="M73" s="696"/>
      <c r="N73" s="233">
        <f>SUM(I73:M73)</f>
        <v>1</v>
      </c>
      <c r="O73" s="51"/>
      <c r="P73" s="52">
        <v>8</v>
      </c>
      <c r="Q73" s="53">
        <v>8</v>
      </c>
      <c r="R73" s="53"/>
      <c r="S73" s="53"/>
      <c r="T73" s="53"/>
      <c r="U73" s="54">
        <f>ROUND(((P73*I73)+(Q73*J73)+(R73*K73)+(S73*L73)+(T73*M73)),3)</f>
        <v>8</v>
      </c>
      <c r="V73" s="55">
        <f>IF(U73&gt;=8,8,U73)</f>
        <v>8</v>
      </c>
      <c r="W73" s="57"/>
      <c r="X73" s="57"/>
      <c r="Y73" s="57"/>
      <c r="Z73" s="57"/>
      <c r="AA73" s="57"/>
      <c r="AB73" s="476">
        <f>(((((W73*I73)+(X73*J73)+(Y73*K73)+(Z73*L73)+(AA73*M73))/$L$2)))</f>
        <v>0</v>
      </c>
      <c r="AC73" s="536">
        <f t="shared" ref="AC73" si="46">ROUND(11*AB73,3)</f>
        <v>0</v>
      </c>
      <c r="AD73" s="488">
        <f t="shared" ref="AD73" si="47">IF(AC73&gt;=11,11,AC73)</f>
        <v>0</v>
      </c>
      <c r="AE73" s="729">
        <f>IF(U74&gt;=94,4,IF(U74&gt;=91,3.9,IF(U74&gt;=88,3.8,IF(U74&gt;=85,3.7,3.6))))</f>
        <v>3.8</v>
      </c>
      <c r="AF73" s="59">
        <v>0.3</v>
      </c>
      <c r="AG73" s="730">
        <v>17</v>
      </c>
      <c r="AH73" s="60">
        <f>V73+AD73+AG73+AE73+AF73</f>
        <v>29.1</v>
      </c>
      <c r="AI73" s="55">
        <f>IF(AH73&gt;=40,40,AH73)</f>
        <v>29.1</v>
      </c>
      <c r="AJ73" s="61"/>
      <c r="AK73" s="62"/>
      <c r="AL73" s="63"/>
      <c r="AM73" s="64">
        <f>100%+AL73</f>
        <v>1</v>
      </c>
      <c r="AN73" s="65">
        <f>ROUNDUP((($E$2*AM73-$AN$4)*AJ73+$AN$4),-3)</f>
        <v>0</v>
      </c>
      <c r="AO73" s="66"/>
    </row>
    <row r="74" spans="1:41" s="22" customFormat="1" ht="26.25" customHeight="1" x14ac:dyDescent="0.15">
      <c r="A74" s="177"/>
      <c r="B74" s="241"/>
      <c r="C74" s="843" t="s">
        <v>2556</v>
      </c>
      <c r="D74" s="844"/>
      <c r="E74" s="844"/>
      <c r="F74" s="844"/>
      <c r="G74" s="903"/>
      <c r="H74" s="47"/>
      <c r="I74" s="172"/>
      <c r="J74" s="217"/>
      <c r="K74" s="217"/>
      <c r="L74" s="217"/>
      <c r="M74" s="695"/>
      <c r="N74" s="233"/>
      <c r="O74" s="51"/>
      <c r="P74" s="234">
        <v>88</v>
      </c>
      <c r="Q74" s="54">
        <v>88</v>
      </c>
      <c r="R74" s="54"/>
      <c r="S74" s="54"/>
      <c r="T74" s="54"/>
      <c r="U74" s="496">
        <f>(I73*P74)+(J73*Q74)+(K73*R74)+(L73*S74)+(M73*T74)</f>
        <v>88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c r="D75" s="80"/>
      <c r="E75" s="80"/>
      <c r="F75" s="45"/>
      <c r="G75" s="596"/>
      <c r="H75" s="47"/>
      <c r="I75" s="48">
        <v>0.6</v>
      </c>
      <c r="J75" s="49">
        <v>0.4</v>
      </c>
      <c r="K75" s="49"/>
      <c r="L75" s="49"/>
      <c r="M75" s="696"/>
      <c r="N75" s="748">
        <f>SUM(I75:M75)</f>
        <v>1</v>
      </c>
      <c r="O75" s="51"/>
      <c r="P75" s="52">
        <v>8</v>
      </c>
      <c r="Q75" s="53">
        <v>8</v>
      </c>
      <c r="R75" s="53"/>
      <c r="S75" s="53"/>
      <c r="T75" s="53"/>
      <c r="U75" s="54">
        <f>ROUND(((P75*I75)+(Q75*J75)+(R75*K75)+(S75*L75)+(T75*M75)),3)</f>
        <v>8</v>
      </c>
      <c r="V75" s="55">
        <f>IF(U75&gt;=8,8,U75)</f>
        <v>8</v>
      </c>
      <c r="W75" s="57"/>
      <c r="X75" s="57"/>
      <c r="Y75" s="57"/>
      <c r="Z75" s="57"/>
      <c r="AA75" s="57"/>
      <c r="AB75" s="476">
        <f>(((((W75*I75)+(X75*J75)+(Y75*K75)+(Z75*L75)+(AA75*M75))/$L$2)))</f>
        <v>0</v>
      </c>
      <c r="AC75" s="536">
        <f t="shared" ref="AC75" si="48">ROUND(11*AB75,3)</f>
        <v>0</v>
      </c>
      <c r="AD75" s="488">
        <f t="shared" ref="AD75" si="49">IF(AC75&gt;=11,11,AC75)</f>
        <v>0</v>
      </c>
      <c r="AE75" s="729">
        <f>IF(U76&gt;=94,4,IF(U76&gt;=91,3.9,IF(U76&gt;=88,3.8,IF(U76&gt;=85,3.7,3.6))))</f>
        <v>3.8</v>
      </c>
      <c r="AF75" s="59">
        <v>0.3</v>
      </c>
      <c r="AG75" s="730">
        <v>17</v>
      </c>
      <c r="AH75" s="60">
        <f>V75+AD75+AG75+AE75+AF75</f>
        <v>29.1</v>
      </c>
      <c r="AI75" s="55">
        <f>IF(AH75&gt;=40,40,AH75)</f>
        <v>29.1</v>
      </c>
      <c r="AJ75" s="61"/>
      <c r="AK75" s="62"/>
      <c r="AL75" s="63"/>
      <c r="AM75" s="64">
        <f>100%+AL75</f>
        <v>1</v>
      </c>
      <c r="AN75" s="65">
        <f>ROUNDUP((($E$2*AM75-$AN$4)*AJ75+$AN$4),-3)</f>
        <v>0</v>
      </c>
      <c r="AO75" s="66"/>
    </row>
    <row r="76" spans="1:41" s="22" customFormat="1" ht="26.25" customHeight="1" x14ac:dyDescent="0.15">
      <c r="A76" s="177"/>
      <c r="B76" s="241"/>
      <c r="C76" s="843" t="s">
        <v>2556</v>
      </c>
      <c r="D76" s="844"/>
      <c r="E76" s="844"/>
      <c r="F76" s="844"/>
      <c r="G76" s="903"/>
      <c r="H76" s="47"/>
      <c r="I76" s="172"/>
      <c r="J76" s="217"/>
      <c r="K76" s="217"/>
      <c r="L76" s="217"/>
      <c r="M76" s="695"/>
      <c r="N76" s="233"/>
      <c r="O76" s="51"/>
      <c r="P76" s="234">
        <v>88</v>
      </c>
      <c r="Q76" s="54">
        <v>88</v>
      </c>
      <c r="R76" s="54"/>
      <c r="S76" s="54"/>
      <c r="T76" s="54"/>
      <c r="U76" s="496">
        <f>(I75*P76)+(J75*Q76)+(K75*R76)+(L75*S76)+(M75*T76)</f>
        <v>88</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c r="D77" s="664"/>
      <c r="E77" s="80"/>
      <c r="F77" s="45"/>
      <c r="G77" s="376"/>
      <c r="H77" s="47"/>
      <c r="I77" s="48">
        <v>0.6</v>
      </c>
      <c r="J77" s="49">
        <v>0.4</v>
      </c>
      <c r="K77" s="49"/>
      <c r="L77" s="49"/>
      <c r="M77" s="696"/>
      <c r="N77" s="233">
        <f>SUM(I77:M77)</f>
        <v>1</v>
      </c>
      <c r="O77" s="51"/>
      <c r="P77" s="53">
        <v>8</v>
      </c>
      <c r="Q77" s="53">
        <v>8</v>
      </c>
      <c r="R77" s="53"/>
      <c r="S77" s="53"/>
      <c r="T77" s="53"/>
      <c r="U77" s="54">
        <f>ROUND(((P77*I77)+(Q77*J77)+(R77*K77)+(S77*L77)+(T77*M77)),3)</f>
        <v>8</v>
      </c>
      <c r="V77" s="55">
        <f>IF(U77&gt;=8,8,U77)</f>
        <v>8</v>
      </c>
      <c r="W77" s="57"/>
      <c r="X77" s="57"/>
      <c r="Y77" s="57"/>
      <c r="Z77" s="57"/>
      <c r="AA77" s="57"/>
      <c r="AB77" s="476">
        <f>(((((W77*I77)+(X77*J77)+(Y77*K77)+(Z77*L77)+(AA77*M77))/$L$2)))</f>
        <v>0</v>
      </c>
      <c r="AC77" s="536">
        <f t="shared" ref="AC77" si="50">ROUND(11*AB77,3)</f>
        <v>0</v>
      </c>
      <c r="AD77" s="488">
        <f t="shared" ref="AD77" si="51">IF(AC77&gt;=11,11,AC77)</f>
        <v>0</v>
      </c>
      <c r="AE77" s="729">
        <f>IF(U78&gt;=94,4,IF(U78&gt;=91,3.9,IF(U78&gt;=88,3.8,IF(U78&gt;=85,3.7,3.6))))</f>
        <v>3.8</v>
      </c>
      <c r="AF77" s="59">
        <v>0.3</v>
      </c>
      <c r="AG77" s="730">
        <v>17</v>
      </c>
      <c r="AH77" s="60">
        <f>V77+AD77+AG77+AE77+AF77</f>
        <v>29.1</v>
      </c>
      <c r="AI77" s="55">
        <f>IF(AH77&gt;=40,40,AH77)</f>
        <v>29.1</v>
      </c>
      <c r="AJ77" s="61"/>
      <c r="AK77" s="62"/>
      <c r="AL77" s="63"/>
      <c r="AM77" s="64">
        <f>100%+AL77</f>
        <v>1</v>
      </c>
      <c r="AN77" s="65">
        <f>ROUNDUP((($E$2*AM77-$AN$4)*AJ77+$AN$4),-3)</f>
        <v>0</v>
      </c>
      <c r="AO77" s="66"/>
    </row>
    <row r="78" spans="1:41" s="22" customFormat="1" ht="26.25" customHeight="1" x14ac:dyDescent="0.15">
      <c r="A78" s="177"/>
      <c r="B78" s="241"/>
      <c r="C78" s="843" t="s">
        <v>2556</v>
      </c>
      <c r="D78" s="844"/>
      <c r="E78" s="844"/>
      <c r="F78" s="844"/>
      <c r="G78" s="903"/>
      <c r="H78" s="47"/>
      <c r="I78" s="172"/>
      <c r="J78" s="217"/>
      <c r="K78" s="217"/>
      <c r="L78" s="217"/>
      <c r="M78" s="695"/>
      <c r="N78" s="233"/>
      <c r="O78" s="51"/>
      <c r="P78" s="234">
        <v>88</v>
      </c>
      <c r="Q78" s="54">
        <v>88</v>
      </c>
      <c r="R78" s="5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48.75" customHeight="1" x14ac:dyDescent="0.15">
      <c r="A79" s="43"/>
      <c r="B79" s="256"/>
      <c r="C79" s="45"/>
      <c r="D79" s="45"/>
      <c r="E79" s="45"/>
      <c r="F79" s="80"/>
      <c r="G79" s="334"/>
      <c r="H79" s="175"/>
      <c r="I79" s="48">
        <v>0.7</v>
      </c>
      <c r="J79" s="49">
        <v>0.3</v>
      </c>
      <c r="K79" s="49"/>
      <c r="L79" s="49"/>
      <c r="M79" s="696"/>
      <c r="N79" s="233">
        <f>SUM(I79:M79)</f>
        <v>1</v>
      </c>
      <c r="O79" s="51"/>
      <c r="P79" s="52">
        <v>8</v>
      </c>
      <c r="Q79" s="53">
        <v>8</v>
      </c>
      <c r="R79" s="53"/>
      <c r="S79" s="53"/>
      <c r="T79" s="53"/>
      <c r="U79" s="54">
        <f>ROUND(((P79*I79)+(Q79*J79)+(R79*K79)+(S79*L79)+(T79*M79)),3)</f>
        <v>8</v>
      </c>
      <c r="V79" s="55">
        <f>IF(U79&gt;=8,8,U79)</f>
        <v>8</v>
      </c>
      <c r="W79" s="57"/>
      <c r="X79" s="57"/>
      <c r="Y79" s="72"/>
      <c r="Z79" s="57"/>
      <c r="AA79" s="57"/>
      <c r="AB79" s="476">
        <f>(((((W79*I79)+(X79*J79)+(Y79*K79)+(Z79*L79)+(AA79*M79))/$L$2)))</f>
        <v>0</v>
      </c>
      <c r="AC79" s="536">
        <f t="shared" ref="AC79" si="52">ROUND(11*AB79,3)</f>
        <v>0</v>
      </c>
      <c r="AD79" s="488">
        <f t="shared" ref="AD79" si="53">IF(AC79&gt;=11,11,AC79)</f>
        <v>0</v>
      </c>
      <c r="AE79" s="729">
        <f>IF(U80&gt;=94,4,IF(U80&gt;=91,3.9,IF(U80&gt;=88,3.8,IF(U80&gt;=85,3.7,3.6))))</f>
        <v>3.8</v>
      </c>
      <c r="AF79" s="59">
        <v>0.3</v>
      </c>
      <c r="AG79" s="730">
        <v>17</v>
      </c>
      <c r="AH79" s="60">
        <f>V79+AD79+AG79+AE79+AF79</f>
        <v>29.1</v>
      </c>
      <c r="AI79" s="55">
        <f>IF(AH79&gt;=40,40,AH79)</f>
        <v>29.1</v>
      </c>
      <c r="AJ79" s="61"/>
      <c r="AK79" s="62"/>
      <c r="AL79" s="63"/>
      <c r="AM79" s="64">
        <f>100%+AL79</f>
        <v>1</v>
      </c>
      <c r="AN79" s="65">
        <f>ROUNDUP((($E$2*AM79-$AN$4)*AJ79+$AN$4),-3)</f>
        <v>0</v>
      </c>
      <c r="AO79" s="66"/>
    </row>
    <row r="80" spans="1:41" s="22" customFormat="1" ht="26.25" customHeight="1" x14ac:dyDescent="0.15">
      <c r="A80" s="177"/>
      <c r="B80" s="241"/>
      <c r="C80" s="843" t="s">
        <v>2556</v>
      </c>
      <c r="D80" s="844"/>
      <c r="E80" s="844"/>
      <c r="F80" s="844"/>
      <c r="G80" s="903"/>
      <c r="H80" s="47"/>
      <c r="I80" s="172"/>
      <c r="J80" s="217"/>
      <c r="K80" s="217"/>
      <c r="L80" s="217"/>
      <c r="M80" s="695"/>
      <c r="N80" s="233"/>
      <c r="O80" s="51"/>
      <c r="P80" s="234">
        <v>88</v>
      </c>
      <c r="Q80" s="54">
        <v>88</v>
      </c>
      <c r="R80" s="53"/>
      <c r="S80" s="54"/>
      <c r="T80" s="54"/>
      <c r="U80" s="496">
        <f>(I79*P80)+(J79*Q80)+(K79*R80)+(L79*S80)+(M79*T80)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1.75" customHeight="1" x14ac:dyDescent="0.15">
      <c r="A81" s="43"/>
      <c r="B81" s="256"/>
      <c r="C81" s="73"/>
      <c r="D81" s="664"/>
      <c r="E81" s="664"/>
      <c r="F81" s="664"/>
      <c r="G81" s="632"/>
      <c r="H81" s="47"/>
      <c r="I81" s="48">
        <v>0.65</v>
      </c>
      <c r="J81" s="49">
        <v>0.35</v>
      </c>
      <c r="K81" s="49"/>
      <c r="L81" s="49"/>
      <c r="M81" s="696"/>
      <c r="N81" s="233">
        <f>SUM(I81:M81)</f>
        <v>1</v>
      </c>
      <c r="O81" s="51"/>
      <c r="P81" s="52">
        <v>8</v>
      </c>
      <c r="Q81" s="53">
        <v>8</v>
      </c>
      <c r="R81" s="53"/>
      <c r="S81" s="53"/>
      <c r="T81" s="53"/>
      <c r="U81" s="54">
        <f>ROUND(((P81*I81)+(Q81*J81)+(R81*K81)+(S81*L81)+(T81*M81)),3)</f>
        <v>8</v>
      </c>
      <c r="V81" s="55">
        <f>IF(U81&gt;=8,8,U81)</f>
        <v>8</v>
      </c>
      <c r="W81" s="57"/>
      <c r="X81" s="57"/>
      <c r="Y81" s="57"/>
      <c r="Z81" s="57"/>
      <c r="AA81" s="57"/>
      <c r="AB81" s="476">
        <f>(((((W81*I81)+(X81*J81)+(Y81*K81)+(Z81*L81)+(AA81*M81))/$L$2)))</f>
        <v>0</v>
      </c>
      <c r="AC81" s="536">
        <f>ROUND(11*AB81,3)</f>
        <v>0</v>
      </c>
      <c r="AD81" s="488">
        <f t="shared" ref="AD81" si="54">IF(AC81&gt;=11,11,AC81)</f>
        <v>0</v>
      </c>
      <c r="AE81" s="729">
        <f>IF(U82&gt;=94,4,IF(U82&gt;=91,3.9,IF(U82&gt;=88,3.8,IF(U82&gt;=85,3.7,3.6))))</f>
        <v>3.8</v>
      </c>
      <c r="AF81" s="59">
        <v>0.2</v>
      </c>
      <c r="AG81" s="730">
        <v>17</v>
      </c>
      <c r="AH81" s="60">
        <f>V81+AD81+AG81+AE81+AF81</f>
        <v>29</v>
      </c>
      <c r="AI81" s="55">
        <f>IF(AH81&gt;=40,40,AH81)</f>
        <v>29</v>
      </c>
      <c r="AJ81" s="61"/>
      <c r="AK81" s="62"/>
      <c r="AL81" s="63"/>
      <c r="AM81" s="64">
        <f>100%+AL81</f>
        <v>1</v>
      </c>
      <c r="AN81" s="65">
        <f>ROUNDUP((($E$2*AM81-$AN$4)*AJ81+$AN$4),-3)</f>
        <v>0</v>
      </c>
      <c r="AO81" s="66"/>
    </row>
    <row r="82" spans="1:41" s="22" customFormat="1" ht="26.25" customHeight="1" x14ac:dyDescent="0.15">
      <c r="A82" s="177"/>
      <c r="B82" s="241"/>
      <c r="C82" s="843" t="s">
        <v>2556</v>
      </c>
      <c r="D82" s="844"/>
      <c r="E82" s="844"/>
      <c r="F82" s="844"/>
      <c r="G82" s="903"/>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51.75" customHeight="1" x14ac:dyDescent="0.15">
      <c r="A83" s="43"/>
      <c r="B83" s="256"/>
      <c r="C83" s="80"/>
      <c r="D83" s="664"/>
      <c r="E83" s="80"/>
      <c r="F83" s="664"/>
      <c r="G83" s="596"/>
      <c r="H83" s="47"/>
      <c r="I83" s="48">
        <v>0.51</v>
      </c>
      <c r="J83" s="49">
        <v>0.49</v>
      </c>
      <c r="K83" s="49"/>
      <c r="L83" s="49"/>
      <c r="M83" s="696"/>
      <c r="N83" s="233">
        <f>SUM(I83:M83)</f>
        <v>1</v>
      </c>
      <c r="O83" s="51"/>
      <c r="P83" s="52">
        <v>8</v>
      </c>
      <c r="Q83" s="53">
        <v>8</v>
      </c>
      <c r="R83" s="53"/>
      <c r="S83" s="53"/>
      <c r="T83" s="53"/>
      <c r="U83" s="54">
        <f>ROUND(((P83*I83)+(Q83*J83)+(R83*K83)+(S83*L83)+(T83*M83)),3)</f>
        <v>8</v>
      </c>
      <c r="V83" s="55">
        <f>IF(U83&gt;=8,8,U83)</f>
        <v>8</v>
      </c>
      <c r="W83" s="57"/>
      <c r="X83" s="57"/>
      <c r="Y83" s="57"/>
      <c r="Z83" s="57"/>
      <c r="AA83" s="57"/>
      <c r="AB83" s="476">
        <f>(((((W83*I83)+(X83*J83)+(Y83*K83)+(Z83*L83)+(AA83*M83))/$L$2)))</f>
        <v>0</v>
      </c>
      <c r="AC83" s="536">
        <f t="shared" ref="AC83:AC89" si="55">ROUND(11*AB83,3)</f>
        <v>0</v>
      </c>
      <c r="AD83" s="488">
        <f>IF(AC83&gt;=11,11,AC83)</f>
        <v>0</v>
      </c>
      <c r="AE83" s="729">
        <f>IF(U84&gt;=94,4,IF(U84&gt;=91,3.9,IF(U84&gt;=88,3.8,IF(U84&gt;=85,3.7,3.6))))</f>
        <v>3.8</v>
      </c>
      <c r="AF83" s="59">
        <v>0.3</v>
      </c>
      <c r="AG83" s="730">
        <v>17</v>
      </c>
      <c r="AH83" s="60">
        <f>V83+AD83+AG83+AE83+AF83</f>
        <v>29.1</v>
      </c>
      <c r="AI83" s="55">
        <f>IF(AH83&gt;=40,40,AH83)</f>
        <v>29.1</v>
      </c>
      <c r="AJ83" s="61"/>
      <c r="AK83" s="62"/>
      <c r="AL83" s="63"/>
      <c r="AM83" s="64">
        <f>100%+AL83</f>
        <v>1</v>
      </c>
      <c r="AN83" s="65">
        <f>ROUNDUP((($E$2*AM83-$AN$4)*AJ83+$AN$4),-3)</f>
        <v>0</v>
      </c>
      <c r="AO83" s="66"/>
    </row>
    <row r="84" spans="1:41" s="22" customFormat="1" ht="26.25" customHeight="1" x14ac:dyDescent="0.15">
      <c r="A84" s="177"/>
      <c r="B84" s="256"/>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45"/>
      <c r="D85" s="80"/>
      <c r="E85" s="664"/>
      <c r="F85" s="664"/>
      <c r="G85" s="596"/>
      <c r="H85" s="175"/>
      <c r="I85" s="48">
        <v>0.51</v>
      </c>
      <c r="J85" s="49">
        <v>0.49</v>
      </c>
      <c r="K85" s="217"/>
      <c r="L85" s="49"/>
      <c r="M85" s="696"/>
      <c r="N85" s="233">
        <f>SUM(I85:M85)</f>
        <v>1</v>
      </c>
      <c r="O85" s="51"/>
      <c r="P85" s="52">
        <v>8</v>
      </c>
      <c r="Q85" s="53">
        <v>8</v>
      </c>
      <c r="R85" s="53"/>
      <c r="S85" s="53"/>
      <c r="T85" s="53"/>
      <c r="U85" s="54">
        <f>ROUND(((P85*I85)+(Q85*J85)+(R85*K85)+(S85*L85)+(T85*M85)),3)</f>
        <v>8</v>
      </c>
      <c r="V85" s="55">
        <f>IF(U85&gt;=8,8,U85)</f>
        <v>8</v>
      </c>
      <c r="W85" s="57"/>
      <c r="X85" s="57"/>
      <c r="Y85" s="57"/>
      <c r="Z85" s="72"/>
      <c r="AA85" s="57"/>
      <c r="AB85" s="476">
        <f>(((((W85*I85)+(X85*J85)+(Y85*K85)+(Z85*L85)+(AA85*M85))/$L$2)))</f>
        <v>0</v>
      </c>
      <c r="AC85" s="536">
        <f t="shared" si="55"/>
        <v>0</v>
      </c>
      <c r="AD85" s="488">
        <f>IF(AC85&gt;=11,11,AC85)</f>
        <v>0</v>
      </c>
      <c r="AE85" s="729">
        <f>IF(U86&gt;=94,4,IF(U86&gt;=91,3.9,IF(U86&gt;=88,3.8,IF(U86&gt;=85,3.7,3.6))))</f>
        <v>3.8</v>
      </c>
      <c r="AF85" s="59">
        <v>0.3</v>
      </c>
      <c r="AG85" s="730">
        <v>17</v>
      </c>
      <c r="AH85" s="60">
        <f>V85+AD85+AG85+AE85+AF85</f>
        <v>29.1</v>
      </c>
      <c r="AI85" s="55">
        <f>IF(AH85&gt;=40,40,AH85)</f>
        <v>29.1</v>
      </c>
      <c r="AJ85" s="61"/>
      <c r="AK85" s="62"/>
      <c r="AL85" s="63"/>
      <c r="AM85" s="64"/>
      <c r="AN85" s="65"/>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234">
        <v>88</v>
      </c>
      <c r="Q86" s="53">
        <v>88</v>
      </c>
      <c r="R86" s="53"/>
      <c r="S86" s="54"/>
      <c r="T86" s="54"/>
      <c r="U86" s="496">
        <f>(I85*P86)+(J85*Q86)+(K85*R86)+(L85*S86)+(M85*T86)</f>
        <v>88</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73"/>
      <c r="D87" s="80"/>
      <c r="E87" s="80"/>
      <c r="F87" s="80"/>
      <c r="G87" s="335"/>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c r="X87" s="57"/>
      <c r="Y87" s="57"/>
      <c r="Z87" s="57"/>
      <c r="AA87" s="57"/>
      <c r="AB87" s="476">
        <f>(((((W87*I87)+(X87*J87)+(Y87*K87)+(Z87*L87)+(AA87*M87))/$L$2)))</f>
        <v>0</v>
      </c>
      <c r="AC87" s="536">
        <f t="shared" ref="AC87" si="56">ROUND(11*AB87,3)</f>
        <v>0</v>
      </c>
      <c r="AD87" s="488">
        <f t="shared" ref="AD87" si="57">IF(AC87&gt;=11,11,AC87)</f>
        <v>0</v>
      </c>
      <c r="AE87" s="729">
        <f>IF(U88&gt;=94,4,IF(U88&gt;=91,3.9,IF(U88&gt;=88,3.8,IF(U88&gt;=85,3.7,3.6))))</f>
        <v>3.8</v>
      </c>
      <c r="AF87" s="59">
        <v>0.3</v>
      </c>
      <c r="AG87" s="730">
        <v>17</v>
      </c>
      <c r="AH87" s="60">
        <f>V87+AD87+AG87+AE87+AF87</f>
        <v>29.1</v>
      </c>
      <c r="AI87" s="55">
        <f>IF(AH87&gt;=40,40,AH87)</f>
        <v>29.1</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117"/>
      <c r="D89" s="73"/>
      <c r="E89" s="45"/>
      <c r="F89" s="80"/>
      <c r="G89" s="632"/>
      <c r="H89" s="175"/>
      <c r="I89" s="48">
        <v>0.6</v>
      </c>
      <c r="J89" s="49">
        <v>0.4</v>
      </c>
      <c r="K89" s="49"/>
      <c r="L89" s="49"/>
      <c r="M89" s="696"/>
      <c r="N89" s="233">
        <f>SUM(I89:M89)</f>
        <v>1</v>
      </c>
      <c r="O89" s="51"/>
      <c r="P89" s="52">
        <v>8</v>
      </c>
      <c r="Q89" s="53">
        <v>8</v>
      </c>
      <c r="R89" s="53"/>
      <c r="S89" s="53"/>
      <c r="T89" s="53"/>
      <c r="U89" s="54">
        <f>ROUND(((P89*I89)+(Q89*J89)+(R89*K89)+(S89*L89)+(T89*M89)),3)</f>
        <v>8</v>
      </c>
      <c r="V89" s="55">
        <f>IF(U89&gt;=8,8,U89)</f>
        <v>8</v>
      </c>
      <c r="W89" s="57"/>
      <c r="X89" s="57"/>
      <c r="Y89" s="72"/>
      <c r="Z89" s="57"/>
      <c r="AA89" s="57"/>
      <c r="AB89" s="476">
        <f>(((((W89*I89)+(X89*J89)+(Y89*K89)+(Z89*L89)+(AA89*M89))/$L$2)))</f>
        <v>0</v>
      </c>
      <c r="AC89" s="536">
        <f t="shared" si="55"/>
        <v>0</v>
      </c>
      <c r="AD89" s="488">
        <f>IF(AC89&gt;=11,11,AC89)</f>
        <v>0</v>
      </c>
      <c r="AE89" s="729">
        <f>IF(U90&gt;=94,4,IF(U90&gt;=91,3.9,IF(U90&gt;=88,3.8,IF(U90&gt;=85,3.7,3.6))))</f>
        <v>3.8</v>
      </c>
      <c r="AF89" s="59">
        <v>0.3</v>
      </c>
      <c r="AG89" s="730">
        <v>17</v>
      </c>
      <c r="AH89" s="60">
        <f>V89+AD89+AG89+AE89+AF89</f>
        <v>29.1</v>
      </c>
      <c r="AI89" s="55">
        <f>IF(AH89&gt;=40,40,AH89)</f>
        <v>29.1</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sheetData>
  <mergeCells count="72">
    <mergeCell ref="C90:G90"/>
    <mergeCell ref="C78:G78"/>
    <mergeCell ref="C80:G80"/>
    <mergeCell ref="C82:G82"/>
    <mergeCell ref="C84:G84"/>
    <mergeCell ref="C86:G86"/>
    <mergeCell ref="C88:G88"/>
    <mergeCell ref="C76:G76"/>
    <mergeCell ref="C54:G54"/>
    <mergeCell ref="C56:G56"/>
    <mergeCell ref="C58:G58"/>
    <mergeCell ref="C60:G60"/>
    <mergeCell ref="C62:G62"/>
    <mergeCell ref="C64:G64"/>
    <mergeCell ref="C66:G66"/>
    <mergeCell ref="C68:G68"/>
    <mergeCell ref="C70:G70"/>
    <mergeCell ref="C72:G72"/>
    <mergeCell ref="C74:G74"/>
    <mergeCell ref="C52:G52"/>
    <mergeCell ref="C30:G30"/>
    <mergeCell ref="C32:G32"/>
    <mergeCell ref="C34:G34"/>
    <mergeCell ref="C36:G36"/>
    <mergeCell ref="C38:G38"/>
    <mergeCell ref="C40:G40"/>
    <mergeCell ref="C42:G42"/>
    <mergeCell ref="C44:G44"/>
    <mergeCell ref="C46:G46"/>
    <mergeCell ref="C48:G48"/>
    <mergeCell ref="C50:G50"/>
    <mergeCell ref="C28:G28"/>
    <mergeCell ref="C6:G6"/>
    <mergeCell ref="C8:G8"/>
    <mergeCell ref="C10:G10"/>
    <mergeCell ref="C12:G12"/>
    <mergeCell ref="C26:G26"/>
    <mergeCell ref="C20:G20"/>
    <mergeCell ref="C18:G18"/>
    <mergeCell ref="C22:G22"/>
    <mergeCell ref="C24:G24"/>
    <mergeCell ref="C14:G14"/>
    <mergeCell ref="C16:G16"/>
    <mergeCell ref="E19:G19"/>
    <mergeCell ref="U3:AH3"/>
    <mergeCell ref="AJ3:AJ4"/>
    <mergeCell ref="AK3:AK4"/>
    <mergeCell ref="AL3:AL4"/>
    <mergeCell ref="AM3:AM4"/>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AC1:AD1"/>
    <mergeCell ref="AE1:AG1"/>
    <mergeCell ref="X2:Y2"/>
    <mergeCell ref="E1:F1"/>
    <mergeCell ref="H1:J1"/>
    <mergeCell ref="L1:N1"/>
    <mergeCell ref="Z1:AA1"/>
  </mergeCells>
  <phoneticPr fontId="3" type="noConversion"/>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O90"/>
  <sheetViews>
    <sheetView showZeros="0" view="pageBreakPreview" zoomScale="80" zoomScaleNormal="80" zoomScaleSheetLayoutView="80" workbookViewId="0">
      <selection activeCell="AC19" sqref="AC19"/>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2428</v>
      </c>
      <c r="E1" s="809">
        <v>10520148000</v>
      </c>
      <c r="F1" s="810"/>
      <c r="G1" s="4" t="s">
        <v>2429</v>
      </c>
      <c r="H1" s="811">
        <v>12043068000</v>
      </c>
      <c r="I1" s="812"/>
      <c r="J1" s="813"/>
      <c r="K1" s="5" t="s">
        <v>2430</v>
      </c>
      <c r="L1" s="811">
        <v>0</v>
      </c>
      <c r="M1" s="812"/>
      <c r="N1" s="814"/>
      <c r="O1" s="6" t="s">
        <v>2739</v>
      </c>
      <c r="P1" s="6"/>
      <c r="Q1" s="6"/>
      <c r="R1" s="6"/>
      <c r="S1" s="6"/>
      <c r="T1" s="6"/>
      <c r="U1" s="6"/>
      <c r="V1" s="6"/>
      <c r="W1" s="6"/>
      <c r="X1" s="6"/>
      <c r="Y1" s="6"/>
      <c r="Z1" s="815" t="s">
        <v>2431</v>
      </c>
      <c r="AA1" s="815"/>
      <c r="AB1" s="7"/>
      <c r="AC1" s="815" t="s">
        <v>2432</v>
      </c>
      <c r="AD1" s="815"/>
      <c r="AE1" s="806" t="s">
        <v>2433</v>
      </c>
      <c r="AF1" s="807"/>
      <c r="AG1" s="808"/>
      <c r="AH1" s="6"/>
      <c r="AI1" s="6"/>
      <c r="AJ1" s="6"/>
      <c r="AK1" s="6"/>
      <c r="AL1" s="6"/>
      <c r="AM1" s="2"/>
      <c r="AN1" s="2"/>
      <c r="AO1" s="8"/>
    </row>
    <row r="2" spans="1:41" ht="29.25" customHeight="1" thickBot="1" x14ac:dyDescent="0.2">
      <c r="A2" s="834" t="s">
        <v>2434</v>
      </c>
      <c r="B2" s="834"/>
      <c r="C2" s="835"/>
      <c r="D2" s="9" t="s">
        <v>2435</v>
      </c>
      <c r="E2" s="836">
        <v>10702730000</v>
      </c>
      <c r="F2" s="837"/>
      <c r="G2" s="10" t="s">
        <v>2436</v>
      </c>
      <c r="H2" s="836">
        <f>E2</f>
        <v>10702730000</v>
      </c>
      <c r="I2" s="838"/>
      <c r="J2" s="837"/>
      <c r="K2" s="11" t="s">
        <v>2437</v>
      </c>
      <c r="L2" s="839">
        <f>H2*3</f>
        <v>32108190000</v>
      </c>
      <c r="M2" s="840"/>
      <c r="N2" s="12" t="s">
        <v>2438</v>
      </c>
      <c r="O2" s="13" t="s">
        <v>2439</v>
      </c>
      <c r="P2" s="841">
        <v>46141.5625</v>
      </c>
      <c r="Q2" s="841"/>
      <c r="R2" s="841"/>
      <c r="S2" s="841"/>
      <c r="T2" s="841"/>
      <c r="U2" s="670" t="s">
        <v>2731</v>
      </c>
      <c r="V2" s="14"/>
      <c r="W2" s="15"/>
      <c r="X2" s="846" t="s">
        <v>11</v>
      </c>
      <c r="Y2" s="846"/>
      <c r="Z2" s="816">
        <v>6695955000</v>
      </c>
      <c r="AA2" s="817"/>
      <c r="AB2" s="668"/>
      <c r="AC2" s="818">
        <f>H1</f>
        <v>12043068000</v>
      </c>
      <c r="AD2" s="819"/>
      <c r="AE2" s="874">
        <f>TRUNC(Z2/AC2,4)</f>
        <v>0.55600000000000005</v>
      </c>
      <c r="AF2" s="875"/>
      <c r="AG2" s="876"/>
      <c r="AI2" s="16"/>
      <c r="AJ2" s="17"/>
      <c r="AK2" s="17"/>
      <c r="AL2" s="17" t="s">
        <v>2740</v>
      </c>
      <c r="AM2" s="18"/>
      <c r="AN2" s="19" t="s">
        <v>2441</v>
      </c>
    </row>
    <row r="3" spans="1:41" s="22" customFormat="1" ht="24.95" customHeight="1" thickBot="1" x14ac:dyDescent="0.2">
      <c r="A3" s="823" t="s">
        <v>2442</v>
      </c>
      <c r="B3" s="825" t="s">
        <v>2443</v>
      </c>
      <c r="C3" s="827" t="s">
        <v>2444</v>
      </c>
      <c r="D3" s="827"/>
      <c r="E3" s="827"/>
      <c r="F3" s="827"/>
      <c r="G3" s="827"/>
      <c r="H3" s="827"/>
      <c r="I3" s="828" t="s">
        <v>2445</v>
      </c>
      <c r="J3" s="829"/>
      <c r="K3" s="827"/>
      <c r="L3" s="829"/>
      <c r="M3" s="830"/>
      <c r="N3" s="827" t="s">
        <v>2446</v>
      </c>
      <c r="O3" s="832"/>
      <c r="P3" s="827" t="s">
        <v>2447</v>
      </c>
      <c r="Q3" s="827"/>
      <c r="R3" s="827"/>
      <c r="S3" s="827"/>
      <c r="T3" s="897"/>
      <c r="U3" s="898" t="s">
        <v>2448</v>
      </c>
      <c r="V3" s="829"/>
      <c r="W3" s="829"/>
      <c r="X3" s="829"/>
      <c r="Y3" s="829"/>
      <c r="Z3" s="829"/>
      <c r="AA3" s="829"/>
      <c r="AB3" s="829"/>
      <c r="AC3" s="829"/>
      <c r="AD3" s="829"/>
      <c r="AE3" s="829"/>
      <c r="AF3" s="829"/>
      <c r="AG3" s="829"/>
      <c r="AH3" s="899"/>
      <c r="AI3" s="28"/>
      <c r="AJ3" s="900" t="s">
        <v>2449</v>
      </c>
      <c r="AK3" s="832" t="s">
        <v>2450</v>
      </c>
      <c r="AL3" s="856" t="s">
        <v>2451</v>
      </c>
      <c r="AM3" s="858" t="s">
        <v>2452</v>
      </c>
      <c r="AN3" s="21" t="s">
        <v>2453</v>
      </c>
      <c r="AO3" s="847" t="s">
        <v>2454</v>
      </c>
    </row>
    <row r="4" spans="1:41" s="22" customFormat="1" ht="41.25" customHeight="1" thickBot="1" x14ac:dyDescent="0.2">
      <c r="A4" s="824"/>
      <c r="B4" s="826"/>
      <c r="C4" s="23" t="s">
        <v>2455</v>
      </c>
      <c r="D4" s="24" t="s">
        <v>2456</v>
      </c>
      <c r="E4" s="25" t="s">
        <v>2457</v>
      </c>
      <c r="F4" s="25" t="s">
        <v>2458</v>
      </c>
      <c r="G4" s="25" t="s">
        <v>2459</v>
      </c>
      <c r="H4" s="26" t="s">
        <v>2460</v>
      </c>
      <c r="I4" s="27" t="s">
        <v>2455</v>
      </c>
      <c r="J4" s="24" t="s">
        <v>2461</v>
      </c>
      <c r="K4" s="24" t="s">
        <v>2457</v>
      </c>
      <c r="L4" s="27" t="s">
        <v>31</v>
      </c>
      <c r="M4" s="28" t="s">
        <v>32</v>
      </c>
      <c r="N4" s="831"/>
      <c r="O4" s="833"/>
      <c r="P4" s="23" t="s">
        <v>2462</v>
      </c>
      <c r="Q4" s="24" t="s">
        <v>2461</v>
      </c>
      <c r="R4" s="24" t="s">
        <v>2457</v>
      </c>
      <c r="S4" s="27" t="s">
        <v>31</v>
      </c>
      <c r="T4" s="25" t="s">
        <v>32</v>
      </c>
      <c r="U4" s="716" t="s">
        <v>2463</v>
      </c>
      <c r="V4" s="717" t="s">
        <v>2464</v>
      </c>
      <c r="W4" s="34" t="s">
        <v>2455</v>
      </c>
      <c r="X4" s="35" t="s">
        <v>2461</v>
      </c>
      <c r="Y4" s="35" t="s">
        <v>2457</v>
      </c>
      <c r="Z4" s="36" t="s">
        <v>31</v>
      </c>
      <c r="AA4" s="35" t="s">
        <v>32</v>
      </c>
      <c r="AB4" s="39" t="s">
        <v>2465</v>
      </c>
      <c r="AC4" s="718" t="s">
        <v>2466</v>
      </c>
      <c r="AD4" s="717" t="s">
        <v>2467</v>
      </c>
      <c r="AE4" s="719" t="s">
        <v>2468</v>
      </c>
      <c r="AF4" s="720" t="s">
        <v>2469</v>
      </c>
      <c r="AG4" s="721" t="s">
        <v>2470</v>
      </c>
      <c r="AH4" s="722" t="s">
        <v>2471</v>
      </c>
      <c r="AI4" s="723" t="s">
        <v>2472</v>
      </c>
      <c r="AJ4" s="901"/>
      <c r="AK4" s="833"/>
      <c r="AL4" s="857"/>
      <c r="AM4" s="859"/>
      <c r="AN4" s="42"/>
      <c r="AO4" s="848"/>
    </row>
    <row r="5" spans="1:41" s="22" customFormat="1" ht="48.75" customHeight="1" x14ac:dyDescent="0.15">
      <c r="A5" s="43">
        <v>1</v>
      </c>
      <c r="B5" s="256" t="s">
        <v>105</v>
      </c>
      <c r="C5" s="174" t="s">
        <v>1493</v>
      </c>
      <c r="D5" s="71" t="s">
        <v>2770</v>
      </c>
      <c r="E5" s="80"/>
      <c r="F5" s="117"/>
      <c r="G5" s="376"/>
      <c r="H5" s="47" t="s">
        <v>2557</v>
      </c>
      <c r="I5" s="48">
        <v>0.6</v>
      </c>
      <c r="J5" s="49">
        <v>0.4</v>
      </c>
      <c r="K5" s="49"/>
      <c r="L5" s="49"/>
      <c r="M5" s="696"/>
      <c r="N5" s="233">
        <f>SUM(I5:M5)</f>
        <v>1</v>
      </c>
      <c r="O5" s="51"/>
      <c r="P5" s="52">
        <v>8</v>
      </c>
      <c r="Q5" s="53">
        <v>8</v>
      </c>
      <c r="R5" s="53"/>
      <c r="S5" s="53"/>
      <c r="T5" s="53"/>
      <c r="U5" s="54">
        <f>ROUND(((P5*I5)+(Q5*J5)+(R5*K5)+(S5*L5)+(T5*M5)),3)</f>
        <v>8</v>
      </c>
      <c r="V5" s="55">
        <f>IF(U5&gt;=8,8,U5)</f>
        <v>8</v>
      </c>
      <c r="W5" s="57">
        <v>59183685000</v>
      </c>
      <c r="X5" s="57">
        <v>11982826000</v>
      </c>
      <c r="Y5" s="57"/>
      <c r="Z5" s="57"/>
      <c r="AA5" s="57"/>
      <c r="AB5" s="476">
        <f>(((((W5*I5)+(X5*J5)+(Y5*K5)+(Z5*L5)+(AA5*M5))/$L$2)))</f>
        <v>1.2552355458217981</v>
      </c>
      <c r="AC5" s="536">
        <f>ROUND(11*AB5,3)</f>
        <v>13.808</v>
      </c>
      <c r="AD5" s="488">
        <f>IF(AC5&gt;=11,11,AC5)</f>
        <v>11</v>
      </c>
      <c r="AE5" s="729">
        <f>IF(U6&gt;=94,4,IF(U6&gt;=91,3.9,IF(U6&gt;=88,3.8,IF(U6&gt;=85,3.7,3.6))))</f>
        <v>3.9</v>
      </c>
      <c r="AF5" s="59">
        <v>0.3</v>
      </c>
      <c r="AG5" s="730">
        <v>17</v>
      </c>
      <c r="AH5" s="60">
        <f>V5+AD5+AG5+AE5+AF5</f>
        <v>40.199999999999996</v>
      </c>
      <c r="AI5" s="55">
        <f>IF(AH5&gt;=40,40,AH5)</f>
        <v>40</v>
      </c>
      <c r="AJ5" s="61"/>
      <c r="AK5" s="62"/>
      <c r="AL5" s="63"/>
      <c r="AM5" s="64">
        <f>100%+AL5</f>
        <v>1</v>
      </c>
      <c r="AN5" s="65">
        <f>ROUNDUP((($E$2*AM5-$AN$4)*AJ5+$AN$4),-3)</f>
        <v>0</v>
      </c>
      <c r="AO5" s="66"/>
    </row>
    <row r="6" spans="1:41" s="22" customFormat="1" ht="26.25" customHeight="1" x14ac:dyDescent="0.15">
      <c r="A6" s="177"/>
      <c r="B6" s="256"/>
      <c r="C6" s="843" t="s">
        <v>2556</v>
      </c>
      <c r="D6" s="844"/>
      <c r="E6" s="844"/>
      <c r="F6" s="844"/>
      <c r="G6" s="903"/>
      <c r="H6" s="47"/>
      <c r="I6" s="172"/>
      <c r="J6" s="217"/>
      <c r="K6" s="217"/>
      <c r="L6" s="217"/>
      <c r="M6" s="695"/>
      <c r="N6" s="233"/>
      <c r="O6" s="51"/>
      <c r="P6" s="674">
        <v>93.38</v>
      </c>
      <c r="Q6" s="54">
        <v>88</v>
      </c>
      <c r="R6" s="54"/>
      <c r="S6" s="54"/>
      <c r="T6" s="54"/>
      <c r="U6" s="496">
        <f>(I5*P6)+(J5*Q6)+(K5*R6)+(L5*S6)+(M5*T6)</f>
        <v>91.228000000000009</v>
      </c>
      <c r="V6" s="55"/>
      <c r="W6" s="57"/>
      <c r="X6" s="57"/>
      <c r="Y6" s="57"/>
      <c r="Z6" s="57"/>
      <c r="AA6" s="57"/>
      <c r="AB6" s="476"/>
      <c r="AC6" s="536"/>
      <c r="AD6" s="478"/>
      <c r="AE6" s="729"/>
      <c r="AF6" s="59"/>
      <c r="AG6" s="263"/>
      <c r="AH6" s="60"/>
      <c r="AI6" s="55"/>
      <c r="AJ6" s="61"/>
      <c r="AK6" s="62"/>
      <c r="AL6" s="63"/>
      <c r="AM6" s="64"/>
      <c r="AN6" s="65"/>
      <c r="AO6" s="66"/>
    </row>
    <row r="7" spans="1:41" s="22" customFormat="1" ht="51.75" customHeight="1" x14ac:dyDescent="0.15">
      <c r="A7" s="43">
        <v>2</v>
      </c>
      <c r="B7" s="256" t="s">
        <v>105</v>
      </c>
      <c r="C7" s="45" t="s">
        <v>1475</v>
      </c>
      <c r="D7" s="71" t="s">
        <v>2763</v>
      </c>
      <c r="E7" s="80" t="s">
        <v>2742</v>
      </c>
      <c r="F7" s="664"/>
      <c r="G7" s="632"/>
      <c r="H7" s="47" t="s">
        <v>2557</v>
      </c>
      <c r="I7" s="48">
        <v>0.5</v>
      </c>
      <c r="J7" s="49">
        <v>0.4</v>
      </c>
      <c r="K7" s="49">
        <v>0.1</v>
      </c>
      <c r="L7" s="49"/>
      <c r="M7" s="696"/>
      <c r="N7" s="233">
        <f>SUM(I7:M7)</f>
        <v>1</v>
      </c>
      <c r="O7" s="51"/>
      <c r="P7" s="52">
        <v>8</v>
      </c>
      <c r="Q7" s="53">
        <v>8</v>
      </c>
      <c r="R7" s="53">
        <v>8</v>
      </c>
      <c r="S7" s="53"/>
      <c r="T7" s="53"/>
      <c r="U7" s="54">
        <f>ROUND(((P7*I7)+(Q7*J7)+(R7*K7)+(S7*L7)+(T7*M7)),3)</f>
        <v>8</v>
      </c>
      <c r="V7" s="55">
        <f>IF(U7&gt;=8,8,U7)</f>
        <v>8</v>
      </c>
      <c r="W7" s="57">
        <v>122548884000</v>
      </c>
      <c r="X7" s="57">
        <v>5383000000</v>
      </c>
      <c r="Y7" s="57">
        <v>14977246000</v>
      </c>
      <c r="Z7" s="57"/>
      <c r="AA7" s="57"/>
      <c r="AB7" s="476">
        <f>(((((W7*I7)+(X7*J7)+(Y7*K7)+(Z7*L7)+(AA7*M7))/$L$2)))</f>
        <v>2.022081176173431</v>
      </c>
      <c r="AC7" s="536">
        <f>ROUND(11*AB7,3)</f>
        <v>22.242999999999999</v>
      </c>
      <c r="AD7" s="488">
        <f t="shared" ref="AD7" si="0">IF(AC7&gt;=11,11,AC7)</f>
        <v>11</v>
      </c>
      <c r="AE7" s="729">
        <f>IF(U8&gt;=94,4,IF(U8&gt;=91,3.9,IF(U8&gt;=88,3.8,IF(U8&gt;=85,3.7,3.6))))</f>
        <v>3.9</v>
      </c>
      <c r="AF7" s="59">
        <v>0.3</v>
      </c>
      <c r="AG7" s="730">
        <v>17</v>
      </c>
      <c r="AH7" s="60">
        <f>V7+AD7+AG7+AE7+AF7</f>
        <v>40.199999999999996</v>
      </c>
      <c r="AI7" s="55">
        <f>IF(AH7&gt;=40,40,AH7)</f>
        <v>40</v>
      </c>
      <c r="AJ7" s="61"/>
      <c r="AK7" s="62"/>
      <c r="AL7" s="63"/>
      <c r="AM7" s="64">
        <f>100%+AL7</f>
        <v>1</v>
      </c>
      <c r="AN7" s="65">
        <f>ROUNDUP((($E$2*AM7-$AN$4)*AJ7+$AN$4),-3)</f>
        <v>0</v>
      </c>
      <c r="AO7" s="66"/>
    </row>
    <row r="8" spans="1:41" s="22" customFormat="1" ht="26.25" customHeight="1" x14ac:dyDescent="0.15">
      <c r="A8" s="177"/>
      <c r="B8" s="241"/>
      <c r="C8" s="894" t="s">
        <v>2556</v>
      </c>
      <c r="D8" s="895"/>
      <c r="E8" s="895"/>
      <c r="F8" s="895"/>
      <c r="G8" s="896"/>
      <c r="H8" s="47"/>
      <c r="I8" s="172"/>
      <c r="J8" s="217"/>
      <c r="K8" s="217"/>
      <c r="L8" s="217"/>
      <c r="M8" s="695"/>
      <c r="N8" s="233"/>
      <c r="O8" s="51"/>
      <c r="P8" s="674">
        <v>94.48</v>
      </c>
      <c r="Q8" s="54">
        <v>88</v>
      </c>
      <c r="R8" s="54">
        <v>88</v>
      </c>
      <c r="S8" s="54"/>
      <c r="T8" s="54"/>
      <c r="U8" s="496">
        <f>(I7*P8)+(J7*Q8)+(K7*R8)+(L7*S8)+(M7*T8)</f>
        <v>91.24</v>
      </c>
      <c r="V8" s="55"/>
      <c r="W8" s="57"/>
      <c r="X8" s="57"/>
      <c r="Y8" s="57"/>
      <c r="Z8" s="57"/>
      <c r="AA8" s="57"/>
      <c r="AB8" s="476"/>
      <c r="AC8" s="536"/>
      <c r="AD8" s="478"/>
      <c r="AE8" s="729"/>
      <c r="AF8" s="59"/>
      <c r="AG8" s="263"/>
      <c r="AH8" s="60"/>
      <c r="AI8" s="55"/>
      <c r="AJ8" s="61"/>
      <c r="AK8" s="62"/>
      <c r="AL8" s="63"/>
      <c r="AM8" s="64"/>
      <c r="AN8" s="65"/>
      <c r="AO8" s="66"/>
    </row>
    <row r="9" spans="1:41" s="22" customFormat="1" ht="48.75" customHeight="1" x14ac:dyDescent="0.15">
      <c r="A9" s="43">
        <v>3</v>
      </c>
      <c r="B9" s="256" t="s">
        <v>105</v>
      </c>
      <c r="C9" s="45" t="s">
        <v>2738</v>
      </c>
      <c r="D9" s="71" t="s">
        <v>2765</v>
      </c>
      <c r="E9" s="117"/>
      <c r="F9" s="117"/>
      <c r="G9" s="596"/>
      <c r="H9" s="47" t="s">
        <v>2557</v>
      </c>
      <c r="I9" s="48">
        <v>0.6</v>
      </c>
      <c r="J9" s="49">
        <v>0.4</v>
      </c>
      <c r="K9" s="49"/>
      <c r="L9" s="49"/>
      <c r="M9" s="696"/>
      <c r="N9" s="233">
        <f>SUM(I9:M9)</f>
        <v>1</v>
      </c>
      <c r="O9" s="51"/>
      <c r="P9" s="52">
        <v>8</v>
      </c>
      <c r="Q9" s="53">
        <v>8</v>
      </c>
      <c r="R9" s="53"/>
      <c r="S9" s="53"/>
      <c r="T9" s="53"/>
      <c r="U9" s="54">
        <f>ROUND(((P9*I9)+(Q9*J9)+(R9*K9)+(S9*L9)+(T9*M9)),3)</f>
        <v>8</v>
      </c>
      <c r="V9" s="55">
        <f>IF(U9&gt;=8,8,U9)</f>
        <v>8</v>
      </c>
      <c r="W9" s="57">
        <v>328448752000</v>
      </c>
      <c r="X9" s="57">
        <v>24024444000</v>
      </c>
      <c r="Y9" s="57"/>
      <c r="Z9" s="57"/>
      <c r="AA9" s="57"/>
      <c r="AB9" s="476">
        <f>(((((W9*I9)+(X9*J9)+(Y9*K9)+(Z9*L9)+(AA9*M9))/$L$2)))</f>
        <v>6.4369567017013418</v>
      </c>
      <c r="AC9" s="536">
        <f t="shared" ref="AC9" si="1">ROUND(11*AB9,3)</f>
        <v>70.807000000000002</v>
      </c>
      <c r="AD9" s="488">
        <f t="shared" ref="AD9" si="2">IF(AC9&gt;=11,11,AC9)</f>
        <v>11</v>
      </c>
      <c r="AE9" s="729">
        <f>IF(U10&gt;=94,4,IF(U10&gt;=91,3.9,IF(U10&gt;=88,3.8,IF(U10&gt;=85,3.7,3.6))))</f>
        <v>3.9</v>
      </c>
      <c r="AF9" s="59">
        <v>0.3</v>
      </c>
      <c r="AG9" s="730">
        <v>17</v>
      </c>
      <c r="AH9" s="60">
        <f>V9+AD9+AG9+AE9+AF9</f>
        <v>40.199999999999996</v>
      </c>
      <c r="AI9" s="55">
        <f>IF(AH9&gt;=40,40,AH9)</f>
        <v>40</v>
      </c>
      <c r="AJ9" s="61"/>
      <c r="AK9" s="62"/>
      <c r="AL9" s="63"/>
      <c r="AM9" s="64">
        <f>100%+AL9</f>
        <v>1</v>
      </c>
      <c r="AN9" s="65">
        <f>ROUNDUP((($E$2*AM9-$AN$4)*AJ9+$AN$4),-3)</f>
        <v>0</v>
      </c>
      <c r="AO9" s="66"/>
    </row>
    <row r="10" spans="1:41" s="22" customFormat="1" ht="26.25" customHeight="1" x14ac:dyDescent="0.15">
      <c r="A10" s="177"/>
      <c r="B10" s="241"/>
      <c r="C10" s="843" t="s">
        <v>2556</v>
      </c>
      <c r="D10" s="844"/>
      <c r="E10" s="844"/>
      <c r="F10" s="844"/>
      <c r="G10" s="903"/>
      <c r="H10" s="47"/>
      <c r="I10" s="172"/>
      <c r="J10" s="217"/>
      <c r="K10" s="217"/>
      <c r="L10" s="217"/>
      <c r="M10" s="695"/>
      <c r="N10" s="233"/>
      <c r="O10" s="51"/>
      <c r="P10" s="674">
        <v>93.38</v>
      </c>
      <c r="Q10" s="54">
        <v>88</v>
      </c>
      <c r="R10" s="54"/>
      <c r="S10" s="54"/>
      <c r="T10" s="54"/>
      <c r="U10" s="496">
        <f>(I9*P10)+(J9*Q10)+(K9*R10)+(L9*S10)+(M9*T10)</f>
        <v>91.228000000000009</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52.5" customHeight="1" x14ac:dyDescent="0.15">
      <c r="A11" s="43">
        <v>4</v>
      </c>
      <c r="B11" s="256" t="s">
        <v>105</v>
      </c>
      <c r="C11" s="67" t="s">
        <v>2743</v>
      </c>
      <c r="D11" s="80" t="s">
        <v>2776</v>
      </c>
      <c r="E11" s="80"/>
      <c r="F11" s="80"/>
      <c r="G11" s="334"/>
      <c r="H11" s="47"/>
      <c r="I11" s="48">
        <v>0.78</v>
      </c>
      <c r="J11" s="49">
        <v>0.22</v>
      </c>
      <c r="K11" s="49"/>
      <c r="L11" s="49"/>
      <c r="M11" s="331"/>
      <c r="N11" s="233">
        <f>SUM(I11:M11)</f>
        <v>1</v>
      </c>
      <c r="O11" s="51"/>
      <c r="P11" s="52">
        <v>8</v>
      </c>
      <c r="Q11" s="53">
        <v>8</v>
      </c>
      <c r="R11" s="53"/>
      <c r="S11" s="53"/>
      <c r="T11" s="53"/>
      <c r="U11" s="54">
        <f>ROUND(((P11*I11)+(Q11*J11)+(R11*K11)+(S11*L11)+(T11*M11)),3)</f>
        <v>8</v>
      </c>
      <c r="V11" s="55">
        <f>IF(U11&gt;=8,8,U11)</f>
        <v>8</v>
      </c>
      <c r="W11" s="57">
        <v>39588420000</v>
      </c>
      <c r="X11" s="57">
        <v>8139504000</v>
      </c>
      <c r="Y11" s="57"/>
      <c r="Z11" s="57"/>
      <c r="AA11" s="57"/>
      <c r="AB11" s="476">
        <f>(((((W11*I11)+(X11*J11)+(Y11*K11)+(Z11*L11)+(AA11*M11))/$L$2)))</f>
        <v>1.0174867683292019</v>
      </c>
      <c r="AC11" s="536">
        <f>ROUND(11*AB11,3)</f>
        <v>11.192</v>
      </c>
      <c r="AD11" s="488">
        <f>IF(AC11&gt;=11,11,AC11)</f>
        <v>11</v>
      </c>
      <c r="AE11" s="729">
        <f>IF(U12&gt;=94,4,IF(U12&gt;=91,3.9,IF(U12&gt;=88,3.8,IF(U12&gt;=85,3.7,3.6))))</f>
        <v>3.8</v>
      </c>
      <c r="AF11" s="59">
        <v>0.3</v>
      </c>
      <c r="AG11" s="730">
        <v>17</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2556</v>
      </c>
      <c r="D12" s="844"/>
      <c r="E12" s="844"/>
      <c r="F12" s="844"/>
      <c r="G12" s="903"/>
      <c r="H12" s="47"/>
      <c r="I12" s="172"/>
      <c r="J12" s="217"/>
      <c r="K12" s="217"/>
      <c r="L12" s="217"/>
      <c r="M12" s="695"/>
      <c r="N12" s="233"/>
      <c r="O12" s="51"/>
      <c r="P12" s="54">
        <v>88</v>
      </c>
      <c r="Q12" s="54">
        <v>88</v>
      </c>
      <c r="R12" s="54"/>
      <c r="S12" s="54"/>
      <c r="T12" s="54"/>
      <c r="U12" s="496">
        <f>(I11*P12)+(J11*Q12)+(K11*R12)+(L11*S12)+(M11*T12)</f>
        <v>88</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48.75" customHeight="1" x14ac:dyDescent="0.15">
      <c r="A13" s="43">
        <v>5</v>
      </c>
      <c r="B13" s="256" t="s">
        <v>105</v>
      </c>
      <c r="C13" s="80" t="s">
        <v>1361</v>
      </c>
      <c r="D13" s="67" t="s">
        <v>1374</v>
      </c>
      <c r="E13" s="664"/>
      <c r="F13" s="664"/>
      <c r="G13" s="596"/>
      <c r="H13" s="175" t="s">
        <v>2780</v>
      </c>
      <c r="I13" s="48">
        <v>0.5</v>
      </c>
      <c r="J13" s="49">
        <v>0.5</v>
      </c>
      <c r="K13" s="217"/>
      <c r="L13" s="49"/>
      <c r="M13" s="696"/>
      <c r="N13" s="233">
        <f>SUM(I13:M13)</f>
        <v>1</v>
      </c>
      <c r="O13" s="51"/>
      <c r="P13" s="52">
        <v>8</v>
      </c>
      <c r="Q13" s="53">
        <v>8</v>
      </c>
      <c r="R13" s="53"/>
      <c r="S13" s="53"/>
      <c r="T13" s="53"/>
      <c r="U13" s="54">
        <f>ROUND(((P13*I13)+(Q13*J13)+(R13*K13)+(S13*L13)+(T13*M13)),3)</f>
        <v>8</v>
      </c>
      <c r="V13" s="55">
        <f>IF(U13&gt;=8,8,U13)</f>
        <v>8</v>
      </c>
      <c r="W13" s="57">
        <v>44048635000</v>
      </c>
      <c r="X13" s="57">
        <v>32775215000</v>
      </c>
      <c r="Y13" s="72"/>
      <c r="Z13" s="72"/>
      <c r="AA13" s="57"/>
      <c r="AB13" s="476">
        <f>(((((W13*I13)+(X13*J13)+(Y13*K13)+(Z13*L13)+(AA13*M13))/$L$2)))</f>
        <v>1.1963279462342786</v>
      </c>
      <c r="AC13" s="536">
        <f>ROUND(11*AB13,3)</f>
        <v>13.16</v>
      </c>
      <c r="AD13" s="488">
        <f>IF(AC13&gt;=11,11,AC13)</f>
        <v>11</v>
      </c>
      <c r="AE13" s="729">
        <f>IF(U14&gt;=94,4,IF(U14&gt;=91,3.9,IF(U14&gt;=88,3.8,IF(U14&gt;=85,3.7,3.6))))</f>
        <v>3.8</v>
      </c>
      <c r="AF13" s="59">
        <v>0.3</v>
      </c>
      <c r="AG13" s="730">
        <v>17</v>
      </c>
      <c r="AH13" s="60">
        <f>V13+AD13+AG13+AE13+AF13</f>
        <v>40.099999999999994</v>
      </c>
      <c r="AI13" s="55">
        <f>IF(AH13&gt;=40,40,AH13)</f>
        <v>40</v>
      </c>
      <c r="AJ13" s="61"/>
      <c r="AK13" s="62"/>
      <c r="AL13" s="63"/>
      <c r="AM13" s="64"/>
      <c r="AN13" s="65"/>
      <c r="AO13" s="66"/>
    </row>
    <row r="14" spans="1:41" s="22" customFormat="1" ht="26.25" customHeight="1" x14ac:dyDescent="0.15">
      <c r="A14" s="177"/>
      <c r="B14" s="241"/>
      <c r="C14" s="894" t="s">
        <v>2556</v>
      </c>
      <c r="D14" s="895"/>
      <c r="E14" s="895"/>
      <c r="F14" s="895"/>
      <c r="G14" s="896"/>
      <c r="H14" s="47"/>
      <c r="I14" s="172"/>
      <c r="J14" s="217"/>
      <c r="K14" s="217"/>
      <c r="L14" s="217"/>
      <c r="M14" s="695"/>
      <c r="N14" s="233"/>
      <c r="O14" s="51"/>
      <c r="P14" s="234">
        <v>88</v>
      </c>
      <c r="Q14" s="53">
        <v>88</v>
      </c>
      <c r="R14" s="53"/>
      <c r="S14" s="54"/>
      <c r="T14" s="54"/>
      <c r="U14" s="496">
        <f>(I13*P14)+(J13*Q14)+(K13*R14)+(L13*S14)+(M13*T14)</f>
        <v>88</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48.75" customHeight="1" x14ac:dyDescent="0.15">
      <c r="A15" s="43">
        <v>6</v>
      </c>
      <c r="B15" s="256" t="s">
        <v>105</v>
      </c>
      <c r="C15" s="45" t="s">
        <v>1037</v>
      </c>
      <c r="D15" s="71" t="s">
        <v>2764</v>
      </c>
      <c r="E15" s="117"/>
      <c r="F15" s="45"/>
      <c r="G15" s="596"/>
      <c r="H15" s="47"/>
      <c r="I15" s="48">
        <v>0.6</v>
      </c>
      <c r="J15" s="49">
        <v>0.4</v>
      </c>
      <c r="K15" s="49"/>
      <c r="L15" s="49"/>
      <c r="M15" s="696"/>
      <c r="N15" s="233">
        <f>SUM(I15:M15)</f>
        <v>1</v>
      </c>
      <c r="O15" s="51"/>
      <c r="P15" s="52">
        <v>8</v>
      </c>
      <c r="Q15" s="53">
        <v>8</v>
      </c>
      <c r="R15" s="53"/>
      <c r="S15" s="53"/>
      <c r="T15" s="53"/>
      <c r="U15" s="54">
        <f>ROUND(((P15*I15)+(Q15*J15)+(R15*K15)+(S15*L15)+(T15*M15)),3)</f>
        <v>8</v>
      </c>
      <c r="V15" s="55">
        <f>IF(U15&gt;=8,8,U15)</f>
        <v>8</v>
      </c>
      <c r="W15" s="72">
        <v>57539030000</v>
      </c>
      <c r="X15" s="57">
        <v>7707037000</v>
      </c>
      <c r="Y15" s="57"/>
      <c r="Z15" s="57"/>
      <c r="AA15" s="57"/>
      <c r="AB15" s="476">
        <f>(((((W15*I15)+(X15*J15)+(Y15*K15)+(Z15*L15)+(AA15*M15))/$L$2)))</f>
        <v>1.1712349029951548</v>
      </c>
      <c r="AC15" s="536">
        <f>ROUND(11*AB15,3)</f>
        <v>12.884</v>
      </c>
      <c r="AD15" s="488">
        <f>IF(AC15&gt;=11,11,AC15)</f>
        <v>11</v>
      </c>
      <c r="AE15" s="729">
        <f>IF(U16&gt;=94,4,IF(U16&gt;=91,3.9,IF(U16&gt;=88,3.8,IF(U16&gt;=85,3.7,3.6))))</f>
        <v>3.8</v>
      </c>
      <c r="AF15" s="59">
        <v>0.3</v>
      </c>
      <c r="AG15" s="730">
        <v>17</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2556</v>
      </c>
      <c r="D16" s="844"/>
      <c r="E16" s="844"/>
      <c r="F16" s="844"/>
      <c r="G16" s="903"/>
      <c r="H16" s="47"/>
      <c r="I16" s="172"/>
      <c r="J16" s="217"/>
      <c r="K16" s="217"/>
      <c r="L16" s="217"/>
      <c r="M16" s="695"/>
      <c r="N16" s="233"/>
      <c r="O16" s="51"/>
      <c r="P16" s="234">
        <v>88</v>
      </c>
      <c r="Q16" s="54">
        <v>88</v>
      </c>
      <c r="R16" s="53"/>
      <c r="S16" s="54"/>
      <c r="T16" s="54"/>
      <c r="U16" s="496">
        <f>(I15*P16)+(J15*Q16)+(K15*R16)+(L15*S16)+(M15*T16)</f>
        <v>88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48.75" customHeight="1" x14ac:dyDescent="0.15">
      <c r="A17" s="43">
        <v>7</v>
      </c>
      <c r="B17" s="256" t="s">
        <v>105</v>
      </c>
      <c r="C17" s="73" t="s">
        <v>1347</v>
      </c>
      <c r="D17" s="67" t="s">
        <v>2741</v>
      </c>
      <c r="E17" s="45"/>
      <c r="F17" s="80"/>
      <c r="G17" s="596"/>
      <c r="H17" s="47" t="s">
        <v>2772</v>
      </c>
      <c r="I17" s="48">
        <v>0.51</v>
      </c>
      <c r="J17" s="49">
        <v>0.49</v>
      </c>
      <c r="K17" s="49"/>
      <c r="L17" s="217"/>
      <c r="M17" s="696"/>
      <c r="N17" s="233">
        <f>SUM(I17:M17)</f>
        <v>1</v>
      </c>
      <c r="O17" s="51"/>
      <c r="P17" s="52">
        <v>8</v>
      </c>
      <c r="Q17" s="53">
        <v>8</v>
      </c>
      <c r="R17" s="53"/>
      <c r="S17" s="53"/>
      <c r="T17" s="53"/>
      <c r="U17" s="54">
        <f>ROUND(((P17*I17)+(Q17*J17)+(R17*K17)+(S17*L17)+(T17*M17)),3)</f>
        <v>8</v>
      </c>
      <c r="V17" s="55">
        <f>IF(U17&gt;=8,8,U17)</f>
        <v>8</v>
      </c>
      <c r="W17" s="57">
        <v>52502259000</v>
      </c>
      <c r="X17" s="57">
        <v>20998257000</v>
      </c>
      <c r="Y17" s="57"/>
      <c r="Z17" s="57"/>
      <c r="AA17" s="57"/>
      <c r="AB17" s="476">
        <f>(((((W17*I17)+(X17*J17)+(Y17*K17)+(Z17*L17)+(AA17*M17))/$L$2)))</f>
        <v>1.1543876506274566</v>
      </c>
      <c r="AC17" s="536">
        <f>ROUND(11*AB17,3)</f>
        <v>12.698</v>
      </c>
      <c r="AD17" s="488">
        <f>IF(AC17&gt;=11,11,AC17)</f>
        <v>11</v>
      </c>
      <c r="AE17" s="729">
        <f>IF(U18&gt;=94,4,IF(U18&gt;=91,3.9,IF(U18&gt;=88,3.8,IF(U18&gt;=85,3.7,3.6))))</f>
        <v>3.8</v>
      </c>
      <c r="AF17" s="59">
        <v>0.3</v>
      </c>
      <c r="AG17" s="730">
        <v>17</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2556</v>
      </c>
      <c r="D18" s="844"/>
      <c r="E18" s="844"/>
      <c r="F18" s="844"/>
      <c r="G18" s="903"/>
      <c r="H18" s="47"/>
      <c r="I18" s="172"/>
      <c r="J18" s="217"/>
      <c r="K18" s="217"/>
      <c r="L18" s="217"/>
      <c r="M18" s="695"/>
      <c r="N18" s="233"/>
      <c r="O18" s="51"/>
      <c r="P18" s="234">
        <v>88</v>
      </c>
      <c r="Q18" s="54">
        <v>88</v>
      </c>
      <c r="R18" s="54"/>
      <c r="S18" s="54"/>
      <c r="T18" s="54"/>
      <c r="U18" s="496">
        <f>(I17*P18)+(J17*Q18)+(K17*R18)+(L17*S18)+(M17*T18)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48.75" customHeight="1" x14ac:dyDescent="0.15">
      <c r="A19" s="43">
        <v>8</v>
      </c>
      <c r="B19" s="671" t="s">
        <v>2849</v>
      </c>
      <c r="C19" s="45" t="s">
        <v>1359</v>
      </c>
      <c r="D19" s="590" t="s">
        <v>2774</v>
      </c>
      <c r="E19" s="45" t="s">
        <v>2779</v>
      </c>
      <c r="F19" s="80"/>
      <c r="G19" s="596"/>
      <c r="H19" s="175" t="s">
        <v>1495</v>
      </c>
      <c r="I19" s="48">
        <v>0.5</v>
      </c>
      <c r="J19" s="49">
        <v>0.4</v>
      </c>
      <c r="K19" s="49">
        <v>0.1</v>
      </c>
      <c r="L19" s="49"/>
      <c r="M19" s="696"/>
      <c r="N19" s="233">
        <f>SUM(I19:M19)</f>
        <v>1</v>
      </c>
      <c r="O19" s="51"/>
      <c r="P19" s="52">
        <v>8</v>
      </c>
      <c r="Q19" s="581">
        <v>7.8</v>
      </c>
      <c r="R19" s="53">
        <v>8</v>
      </c>
      <c r="S19" s="53"/>
      <c r="T19" s="53"/>
      <c r="U19" s="54">
        <f>ROUND(((P19*I19)+(Q19*J19)+(R19*K19)+(S19*L19)+(T19*M19)),3)</f>
        <v>7.92</v>
      </c>
      <c r="V19" s="55">
        <f>IF(U19&gt;=8,8,U19)</f>
        <v>7.92</v>
      </c>
      <c r="W19" s="57">
        <v>103344394000</v>
      </c>
      <c r="X19" s="57">
        <v>9733078000</v>
      </c>
      <c r="Y19" s="57">
        <v>3664456000</v>
      </c>
      <c r="Z19" s="57"/>
      <c r="AA19" s="57"/>
      <c r="AB19" s="476">
        <f>(((((W19*I19)+(X19*J19)+(Y19*K19)+(Z19*L19)+(AA19*M19))/$L$2)))</f>
        <v>1.7419815255858395</v>
      </c>
      <c r="AC19" s="536">
        <f t="shared" ref="AC19" si="3">ROUND(11*AB19,3)</f>
        <v>19.161999999999999</v>
      </c>
      <c r="AD19" s="488">
        <f t="shared" ref="AD19" si="4">IF(AC19&gt;=11,11,AC19)</f>
        <v>11</v>
      </c>
      <c r="AE19" s="729">
        <f>IF(U20&gt;=94,4,IF(U20&gt;=91,3.9,IF(U20&gt;=88,3.8,IF(U20&gt;=85,3.7,3.6))))</f>
        <v>3.8</v>
      </c>
      <c r="AF19" s="59">
        <v>0.3</v>
      </c>
      <c r="AG19" s="730">
        <v>17</v>
      </c>
      <c r="AH19" s="60">
        <f>V19+AD19+AG19+AE19+AF19</f>
        <v>40.019999999999996</v>
      </c>
      <c r="AI19" s="55">
        <f>IF(AH19&gt;=40,40,AH19)</f>
        <v>40</v>
      </c>
      <c r="AJ19" s="61"/>
      <c r="AK19" s="62"/>
      <c r="AL19" s="63"/>
      <c r="AM19" s="64">
        <f>100%+AL19</f>
        <v>1</v>
      </c>
      <c r="AN19" s="65">
        <f>ROUNDUP((($E$2*AM19-$AN$4)*AJ19+$AN$4),-3)</f>
        <v>0</v>
      </c>
      <c r="AO19" s="66"/>
    </row>
    <row r="20" spans="1:41" s="22" customFormat="1" ht="26.25" customHeight="1" x14ac:dyDescent="0.15">
      <c r="A20" s="177"/>
      <c r="B20" s="241"/>
      <c r="C20" s="843" t="s">
        <v>2556</v>
      </c>
      <c r="D20" s="844"/>
      <c r="E20" s="844"/>
      <c r="F20" s="844"/>
      <c r="G20" s="903"/>
      <c r="H20" s="47"/>
      <c r="I20" s="172"/>
      <c r="J20" s="217"/>
      <c r="K20" s="217"/>
      <c r="L20" s="217"/>
      <c r="M20" s="695"/>
      <c r="N20" s="233"/>
      <c r="O20" s="51"/>
      <c r="P20" s="234">
        <v>88</v>
      </c>
      <c r="Q20" s="234">
        <v>88</v>
      </c>
      <c r="R20" s="234">
        <v>88</v>
      </c>
      <c r="S20" s="54"/>
      <c r="T20" s="54"/>
      <c r="U20" s="496">
        <f>(I19*P20)+(J19*Q20)+(K19*R20)+(L19*S20)+(M19*T20)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51" customHeight="1" x14ac:dyDescent="0.15">
      <c r="A21" s="43">
        <v>9</v>
      </c>
      <c r="B21" s="256" t="s">
        <v>105</v>
      </c>
      <c r="C21" s="80" t="s">
        <v>2056</v>
      </c>
      <c r="D21" s="71" t="s">
        <v>2766</v>
      </c>
      <c r="E21" s="80" t="s">
        <v>2777</v>
      </c>
      <c r="F21" s="80"/>
      <c r="G21" s="376"/>
      <c r="H21" s="47"/>
      <c r="I21" s="48">
        <v>0.5</v>
      </c>
      <c r="J21" s="49">
        <v>0.4</v>
      </c>
      <c r="K21" s="49">
        <v>0.1</v>
      </c>
      <c r="L21" s="49"/>
      <c r="M21" s="696"/>
      <c r="N21" s="233">
        <f>SUM(I21:M21)</f>
        <v>1</v>
      </c>
      <c r="O21" s="51"/>
      <c r="P21" s="52">
        <v>8</v>
      </c>
      <c r="Q21" s="53">
        <v>8</v>
      </c>
      <c r="R21" s="53">
        <v>8</v>
      </c>
      <c r="S21" s="53"/>
      <c r="T21" s="53"/>
      <c r="U21" s="54">
        <f>ROUND(((P21*I21)+(Q21*J21)+(R21*K21)+(S21*L21)+(T21*M21)),3)</f>
        <v>8</v>
      </c>
      <c r="V21" s="55">
        <f>IF(U21&gt;=8,8,U21)</f>
        <v>8</v>
      </c>
      <c r="W21" s="57">
        <v>816103333000</v>
      </c>
      <c r="X21" s="57">
        <v>3482331000</v>
      </c>
      <c r="Y21" s="57">
        <v>3530749000</v>
      </c>
      <c r="Z21" s="57"/>
      <c r="AA21" s="57"/>
      <c r="AB21" s="476">
        <f>(((((W21*I21)+(X21*J21)+(Y21*K21)+(Z21*L21)+(AA21*M21))/$L$2)))</f>
        <v>12.763026311978345</v>
      </c>
      <c r="AC21" s="536">
        <f t="shared" ref="AC21" si="5">ROUND(11*AB21,3)</f>
        <v>140.393</v>
      </c>
      <c r="AD21" s="488">
        <f t="shared" ref="AD21" si="6">IF(AC21&gt;=11,11,AC21)</f>
        <v>11</v>
      </c>
      <c r="AE21" s="729">
        <f>IF(U22&gt;=94,4,IF(U22&gt;=91,3.9,IF(U22&gt;=88,3.8,IF(U22&gt;=85,3.7,3.6))))</f>
        <v>3.8</v>
      </c>
      <c r="AF21" s="59">
        <v>0.3</v>
      </c>
      <c r="AG21" s="730">
        <v>17</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2556</v>
      </c>
      <c r="D22" s="844"/>
      <c r="E22" s="844"/>
      <c r="F22" s="844"/>
      <c r="G22" s="903"/>
      <c r="H22" s="47"/>
      <c r="I22" s="172"/>
      <c r="J22" s="217"/>
      <c r="K22" s="217"/>
      <c r="L22" s="217"/>
      <c r="M22" s="695"/>
      <c r="N22" s="233"/>
      <c r="O22" s="51"/>
      <c r="P22" s="674">
        <v>89.67</v>
      </c>
      <c r="Q22" s="54">
        <v>88</v>
      </c>
      <c r="R22" s="54">
        <v>88</v>
      </c>
      <c r="S22" s="54"/>
      <c r="T22" s="54"/>
      <c r="U22" s="496">
        <f>(I21*P22)+(J21*Q22)+(K21*R22)+(L21*S22)+(M21*T22)</f>
        <v>88.834999999999994</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56.25" customHeight="1" x14ac:dyDescent="0.15">
      <c r="A23" s="43">
        <v>10</v>
      </c>
      <c r="B23" s="256" t="s">
        <v>105</v>
      </c>
      <c r="C23" s="45" t="s">
        <v>2064</v>
      </c>
      <c r="D23" s="67" t="s">
        <v>2753</v>
      </c>
      <c r="E23" s="80" t="s">
        <v>2746</v>
      </c>
      <c r="F23" s="80"/>
      <c r="G23" s="376"/>
      <c r="H23" s="175"/>
      <c r="I23" s="48">
        <v>0.5</v>
      </c>
      <c r="J23" s="49">
        <v>0.4</v>
      </c>
      <c r="K23" s="49">
        <v>0.1</v>
      </c>
      <c r="L23" s="49"/>
      <c r="M23" s="696"/>
      <c r="N23" s="233">
        <f>SUM(I23:M23)</f>
        <v>1</v>
      </c>
      <c r="O23" s="51"/>
      <c r="P23" s="52">
        <v>8</v>
      </c>
      <c r="Q23" s="53">
        <v>8</v>
      </c>
      <c r="R23" s="53">
        <v>8</v>
      </c>
      <c r="S23" s="53"/>
      <c r="T23" s="53"/>
      <c r="U23" s="54">
        <f>ROUND(((P23*I23)+(Q23*J23)+(R23*K23)+(S23*L23)+(T23*M23)),3)</f>
        <v>8</v>
      </c>
      <c r="V23" s="55">
        <f>IF(U23&gt;=8,8,U23)</f>
        <v>8</v>
      </c>
      <c r="W23" s="57">
        <v>56901144000</v>
      </c>
      <c r="X23" s="57">
        <v>10761635000</v>
      </c>
      <c r="Y23" s="57">
        <v>8792286000</v>
      </c>
      <c r="Z23" s="57"/>
      <c r="AA23" s="57"/>
      <c r="AB23" s="476">
        <f>(((((W23*I23)+(X23*J23)+(Y23*K23)+(Z23*L23)+(AA23*M23))/$L$2)))</f>
        <v>1.0475350556976273</v>
      </c>
      <c r="AC23" s="536">
        <f>ROUND(11*AB23,3)</f>
        <v>11.523</v>
      </c>
      <c r="AD23" s="488">
        <f>IF(AC23&gt;=11,11,AC23)</f>
        <v>11</v>
      </c>
      <c r="AE23" s="729">
        <f>IF(U24&gt;=94,4,IF(U24&gt;=91,3.9,IF(U24&gt;=88,3.8,IF(U24&gt;=85,3.7,3.6))))</f>
        <v>3.8</v>
      </c>
      <c r="AF23" s="59">
        <v>0.3</v>
      </c>
      <c r="AG23" s="730">
        <v>17</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2556</v>
      </c>
      <c r="D24" s="844"/>
      <c r="E24" s="844"/>
      <c r="F24" s="844"/>
      <c r="G24" s="903"/>
      <c r="H24" s="47"/>
      <c r="I24" s="172"/>
      <c r="J24" s="217"/>
      <c r="K24" s="217"/>
      <c r="L24" s="217"/>
      <c r="M24" s="695"/>
      <c r="N24" s="233"/>
      <c r="O24" s="51"/>
      <c r="P24" s="676">
        <v>90.76</v>
      </c>
      <c r="Q24" s="53">
        <v>88</v>
      </c>
      <c r="R24" s="53">
        <v>88</v>
      </c>
      <c r="S24" s="53"/>
      <c r="T24" s="54"/>
      <c r="U24" s="496">
        <f>(I23*P24)+(J23*Q24)+(K23*R24)+(L23*S24)+(M23*T24)</f>
        <v>89.38000000000001</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54" customHeight="1" x14ac:dyDescent="0.15">
      <c r="A25" s="43">
        <v>11</v>
      </c>
      <c r="B25" s="671" t="s">
        <v>2849</v>
      </c>
      <c r="C25" s="45" t="s">
        <v>2688</v>
      </c>
      <c r="D25" s="71" t="s">
        <v>2793</v>
      </c>
      <c r="E25" s="67" t="s">
        <v>2795</v>
      </c>
      <c r="F25" s="80"/>
      <c r="G25" s="596"/>
      <c r="H25" s="47"/>
      <c r="I25" s="49">
        <v>0.6</v>
      </c>
      <c r="J25" s="48">
        <v>0.2</v>
      </c>
      <c r="K25" s="49">
        <v>0.2</v>
      </c>
      <c r="L25" s="49"/>
      <c r="M25" s="696"/>
      <c r="N25" s="233">
        <f>SUM(I25:M25)</f>
        <v>1</v>
      </c>
      <c r="O25" s="51"/>
      <c r="P25" s="52">
        <v>8</v>
      </c>
      <c r="Q25" s="53">
        <v>8</v>
      </c>
      <c r="R25" s="53">
        <v>8</v>
      </c>
      <c r="S25" s="53"/>
      <c r="T25" s="53"/>
      <c r="U25" s="54">
        <f>ROUND(((P25*I25)+(Q25*J25)+(R25*K25)+(S25*L25)+(T25*M25)),3)</f>
        <v>8</v>
      </c>
      <c r="V25" s="55">
        <f>IF(U25&gt;=8,8,U25)</f>
        <v>8</v>
      </c>
      <c r="W25" s="57">
        <v>900580417000</v>
      </c>
      <c r="X25" s="57">
        <v>4319419000</v>
      </c>
      <c r="Y25" s="57">
        <v>4401602000</v>
      </c>
      <c r="Z25" s="57"/>
      <c r="AA25" s="57"/>
      <c r="AB25" s="476">
        <f>(((((W25*I25)+(X25*J25)+(Y25*K25)+(Z25*L25)+(AA25*M25))/$L$2)))</f>
        <v>16.88330779156346</v>
      </c>
      <c r="AC25" s="536">
        <f t="shared" ref="AC25" si="7">ROUND(11*AB25,3)</f>
        <v>185.71600000000001</v>
      </c>
      <c r="AD25" s="488">
        <f t="shared" ref="AD25" si="8">IF(AC25&gt;=11,11,AC25)</f>
        <v>11</v>
      </c>
      <c r="AE25" s="729">
        <f>IF(U26&gt;=94,4,IF(U26&gt;=91,3.9,IF(U26&gt;=88,3.8,IF(U26&gt;=85,3.7,3.6))))</f>
        <v>3.8</v>
      </c>
      <c r="AF25" s="59">
        <v>0.3</v>
      </c>
      <c r="AG25" s="730">
        <v>17</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2556</v>
      </c>
      <c r="D26" s="844"/>
      <c r="E26" s="844"/>
      <c r="F26" s="844"/>
      <c r="G26" s="903"/>
      <c r="H26" s="47"/>
      <c r="I26" s="172"/>
      <c r="J26" s="217"/>
      <c r="K26" s="217"/>
      <c r="L26" s="217"/>
      <c r="M26" s="695"/>
      <c r="N26" s="233"/>
      <c r="O26" s="51"/>
      <c r="P26" s="676">
        <v>92.03</v>
      </c>
      <c r="Q26" s="54">
        <v>88.7</v>
      </c>
      <c r="R26" s="54">
        <v>88</v>
      </c>
      <c r="S26" s="54"/>
      <c r="T26" s="54"/>
      <c r="U26" s="496">
        <f>(I25*P26)+(J25*Q26)+(K25*R26)+(L25*S26)+(M25*T26)</f>
        <v>90.557999999999993</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75" customHeight="1" x14ac:dyDescent="0.15">
      <c r="A27" s="43">
        <v>12</v>
      </c>
      <c r="B27" s="256" t="s">
        <v>105</v>
      </c>
      <c r="C27" s="80" t="s">
        <v>1349</v>
      </c>
      <c r="D27" s="67" t="s">
        <v>2769</v>
      </c>
      <c r="E27" s="67" t="s">
        <v>2757</v>
      </c>
      <c r="F27" s="45"/>
      <c r="G27" s="747"/>
      <c r="H27" s="47"/>
      <c r="I27" s="48">
        <v>0.51</v>
      </c>
      <c r="J27" s="49">
        <v>0.24</v>
      </c>
      <c r="K27" s="49">
        <v>0.25</v>
      </c>
      <c r="L27" s="49"/>
      <c r="M27" s="696"/>
      <c r="N27" s="233">
        <f>SUM(I27:M27)</f>
        <v>1</v>
      </c>
      <c r="O27" s="51"/>
      <c r="P27" s="52">
        <v>8</v>
      </c>
      <c r="Q27" s="53">
        <v>8</v>
      </c>
      <c r="R27" s="53">
        <v>8</v>
      </c>
      <c r="S27" s="53"/>
      <c r="T27" s="53"/>
      <c r="U27" s="54">
        <f>ROUND(((P27*I27)+(Q27*J27)+(R27*K27)+(S27*L27)+(T27*M27)),3)</f>
        <v>8</v>
      </c>
      <c r="V27" s="55">
        <f>IF(U27&gt;=8,8,U27)</f>
        <v>8</v>
      </c>
      <c r="W27" s="57">
        <v>75890281000</v>
      </c>
      <c r="X27" s="57">
        <v>3938159000</v>
      </c>
      <c r="Y27" s="57">
        <v>4867826000</v>
      </c>
      <c r="Z27" s="57"/>
      <c r="AA27" s="57"/>
      <c r="AB27" s="476">
        <f>(((((W27*I27)+(X27*J27)+(Y27*K27)+(Z27*L27)+(AA27*M27))/$L$2)))</f>
        <v>1.2727643000119284</v>
      </c>
      <c r="AC27" s="536">
        <f t="shared" ref="AC27" si="9">ROUND(11*AB27,3)</f>
        <v>14</v>
      </c>
      <c r="AD27" s="488">
        <f t="shared" ref="AD27" si="10">IF(AC27&gt;=11,11,AC27)</f>
        <v>11</v>
      </c>
      <c r="AE27" s="729">
        <f>IF(U28&gt;=94,4,IF(U28&gt;=91,3.9,IF(U28&gt;=88,3.8,IF(U28&gt;=85,3.7,3.6))))</f>
        <v>3.8</v>
      </c>
      <c r="AF27" s="59">
        <v>0.3</v>
      </c>
      <c r="AG27" s="730">
        <v>17</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2556</v>
      </c>
      <c r="D28" s="844"/>
      <c r="E28" s="844"/>
      <c r="F28" s="844"/>
      <c r="G28" s="903"/>
      <c r="H28" s="47"/>
      <c r="I28" s="172"/>
      <c r="J28" s="217"/>
      <c r="K28" s="217"/>
      <c r="L28" s="217"/>
      <c r="M28" s="695"/>
      <c r="N28" s="233"/>
      <c r="O28" s="51"/>
      <c r="P28" s="234">
        <v>88</v>
      </c>
      <c r="Q28" s="54">
        <v>88</v>
      </c>
      <c r="R28" s="54">
        <v>88</v>
      </c>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54" customHeight="1" x14ac:dyDescent="0.15">
      <c r="A29" s="43">
        <v>13</v>
      </c>
      <c r="B29" s="256" t="s">
        <v>105</v>
      </c>
      <c r="C29" s="73" t="s">
        <v>1367</v>
      </c>
      <c r="D29" s="67" t="s">
        <v>2754</v>
      </c>
      <c r="E29" s="67" t="s">
        <v>2771</v>
      </c>
      <c r="F29" s="550"/>
      <c r="G29" s="632"/>
      <c r="H29" s="47"/>
      <c r="I29" s="48">
        <v>0.55000000000000004</v>
      </c>
      <c r="J29" s="49">
        <v>0.19</v>
      </c>
      <c r="K29" s="49">
        <v>0.26</v>
      </c>
      <c r="L29" s="49"/>
      <c r="M29" s="696"/>
      <c r="N29" s="233">
        <f>SUM(I29:M29)</f>
        <v>1</v>
      </c>
      <c r="O29" s="51"/>
      <c r="P29" s="52">
        <v>8</v>
      </c>
      <c r="Q29" s="53">
        <v>8</v>
      </c>
      <c r="R29" s="53">
        <v>8</v>
      </c>
      <c r="S29" s="53"/>
      <c r="T29" s="53"/>
      <c r="U29" s="54">
        <f>ROUND(((P29*I29)+(Q29*J29)+(R29*K29)+(S29*L29)+(T29*M29)),3)</f>
        <v>8</v>
      </c>
      <c r="V29" s="55">
        <f>IF(U29&gt;=8,8,U29)</f>
        <v>8</v>
      </c>
      <c r="W29" s="57">
        <v>227887155000</v>
      </c>
      <c r="X29" s="57">
        <v>1083945000</v>
      </c>
      <c r="Y29" s="57">
        <v>1929881000</v>
      </c>
      <c r="Z29" s="57"/>
      <c r="AA29" s="57"/>
      <c r="AB29" s="476">
        <f>(((((W29*I29)+(X29*J29)+(Y29*K29)+(Z29*L29)+(AA29*M29))/$L$2)))</f>
        <v>3.9256542913194425</v>
      </c>
      <c r="AC29" s="536">
        <f>ROUND(11*AB29,3)</f>
        <v>43.182000000000002</v>
      </c>
      <c r="AD29" s="488">
        <f t="shared" ref="AD29" si="11">IF(AC29&gt;=11,11,AC29)</f>
        <v>11</v>
      </c>
      <c r="AE29" s="729">
        <f>IF(U30&gt;=94,4,IF(U30&gt;=91,3.9,IF(U30&gt;=88,3.8,IF(U30&gt;=85,3.7,3.6))))</f>
        <v>3.8</v>
      </c>
      <c r="AF29" s="59">
        <v>0.3</v>
      </c>
      <c r="AG29" s="730">
        <v>17</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2556</v>
      </c>
      <c r="D30" s="844"/>
      <c r="E30" s="844"/>
      <c r="F30" s="844"/>
      <c r="G30" s="903"/>
      <c r="H30" s="47"/>
      <c r="I30" s="172"/>
      <c r="J30" s="217"/>
      <c r="K30" s="217"/>
      <c r="L30" s="217"/>
      <c r="M30" s="695"/>
      <c r="N30" s="233"/>
      <c r="O30" s="51"/>
      <c r="P30" s="234">
        <v>88</v>
      </c>
      <c r="Q30" s="234">
        <v>88</v>
      </c>
      <c r="R30" s="234">
        <v>88</v>
      </c>
      <c r="S30" s="23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48.75" customHeight="1" x14ac:dyDescent="0.15">
      <c r="A31" s="43">
        <v>14</v>
      </c>
      <c r="B31" s="256" t="s">
        <v>105</v>
      </c>
      <c r="C31" s="706" t="s">
        <v>1346</v>
      </c>
      <c r="D31" s="67" t="s">
        <v>2760</v>
      </c>
      <c r="E31" s="67" t="s">
        <v>2759</v>
      </c>
      <c r="F31" s="45"/>
      <c r="G31" s="596"/>
      <c r="H31" s="175"/>
      <c r="I31" s="48">
        <v>0.5</v>
      </c>
      <c r="J31" s="49">
        <v>0.35</v>
      </c>
      <c r="K31" s="49">
        <v>0.15</v>
      </c>
      <c r="L31" s="49"/>
      <c r="M31" s="696"/>
      <c r="N31" s="233">
        <f>SUM(I31:M31)</f>
        <v>1</v>
      </c>
      <c r="O31" s="51"/>
      <c r="P31" s="52">
        <v>8</v>
      </c>
      <c r="Q31" s="53">
        <v>8</v>
      </c>
      <c r="R31" s="53">
        <v>8</v>
      </c>
      <c r="S31" s="53"/>
      <c r="T31" s="53"/>
      <c r="U31" s="54">
        <f>ROUND(((P31*I31)+(Q31*J31)+(R31*K31)+(S31*L31)+(T31*M31)),3)</f>
        <v>8</v>
      </c>
      <c r="V31" s="55">
        <f>IF(U31&gt;=8,8,U31)</f>
        <v>8</v>
      </c>
      <c r="W31" s="57">
        <v>130509297000</v>
      </c>
      <c r="X31" s="57">
        <v>7924612000</v>
      </c>
      <c r="Y31" s="57">
        <v>3212639000</v>
      </c>
      <c r="Z31" s="57"/>
      <c r="AA31" s="57"/>
      <c r="AB31" s="476">
        <f>(((((W31*I31)+(X31*J31)+(Y31*K31)+(Z31*L31)+(AA31*M31))/$L$2)))</f>
        <v>2.1337284521488131</v>
      </c>
      <c r="AC31" s="536">
        <f t="shared" ref="AC31" si="12">ROUND(11*AB31,3)</f>
        <v>23.471</v>
      </c>
      <c r="AD31" s="488">
        <f t="shared" ref="AD31" si="13">IF(AC31&gt;=11,11,AC31)</f>
        <v>11</v>
      </c>
      <c r="AE31" s="729">
        <f>IF(U32&gt;=94,4,IF(U32&gt;=91,3.9,IF(U32&gt;=88,3.8,IF(U32&gt;=85,3.7,3.6))))</f>
        <v>3.8</v>
      </c>
      <c r="AF31" s="59">
        <v>0.3</v>
      </c>
      <c r="AG31" s="730">
        <v>17</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2556</v>
      </c>
      <c r="D32" s="844"/>
      <c r="E32" s="844"/>
      <c r="F32" s="844"/>
      <c r="G32" s="903"/>
      <c r="H32" s="47"/>
      <c r="I32" s="172"/>
      <c r="J32" s="217"/>
      <c r="K32" s="217"/>
      <c r="L32" s="217"/>
      <c r="M32" s="695"/>
      <c r="N32" s="233"/>
      <c r="O32" s="51"/>
      <c r="P32" s="53">
        <v>88</v>
      </c>
      <c r="Q32" s="53">
        <v>88</v>
      </c>
      <c r="R32" s="234">
        <v>88</v>
      </c>
      <c r="S32" s="23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48.75" customHeight="1" x14ac:dyDescent="0.15">
      <c r="A33" s="43">
        <v>15</v>
      </c>
      <c r="B33" s="256" t="s">
        <v>105</v>
      </c>
      <c r="C33" s="665" t="s">
        <v>1406</v>
      </c>
      <c r="D33" s="174" t="s">
        <v>363</v>
      </c>
      <c r="E33" s="80"/>
      <c r="F33" s="664"/>
      <c r="G33" s="376"/>
      <c r="H33" s="175" t="s">
        <v>2773</v>
      </c>
      <c r="I33" s="48">
        <v>0.75</v>
      </c>
      <c r="J33" s="49">
        <v>0.25</v>
      </c>
      <c r="K33" s="49"/>
      <c r="L33" s="49"/>
      <c r="M33" s="696"/>
      <c r="N33" s="233">
        <f>SUM(I33:M33)</f>
        <v>1</v>
      </c>
      <c r="O33" s="51"/>
      <c r="P33" s="52">
        <v>8</v>
      </c>
      <c r="Q33" s="53">
        <v>8</v>
      </c>
      <c r="R33" s="53"/>
      <c r="S33" s="53"/>
      <c r="T33" s="53"/>
      <c r="U33" s="54">
        <f>ROUND(((P33*I33)+(Q33*J33)+(R33*K33)+(S33*L33)+(T33*M33)),3)</f>
        <v>8</v>
      </c>
      <c r="V33" s="55">
        <f>IF(U33&gt;=8,8,U33)</f>
        <v>8</v>
      </c>
      <c r="W33" s="57">
        <v>618668065000</v>
      </c>
      <c r="X33" s="57">
        <v>34748832000</v>
      </c>
      <c r="Y33" s="57"/>
      <c r="Z33" s="72"/>
      <c r="AA33" s="57"/>
      <c r="AB33" s="476">
        <f>(((((W33*I33)+(X33*J33)+(Y33*K33)+(Z33*L33)+(AA33*M33))/$L$2)))</f>
        <v>14.721734758328015</v>
      </c>
      <c r="AC33" s="536">
        <f t="shared" ref="AC33" si="14">ROUND(11*AB33,3)</f>
        <v>161.93899999999999</v>
      </c>
      <c r="AD33" s="488">
        <f t="shared" ref="AD33" si="15">IF(AC33&gt;=11,11,AC33)</f>
        <v>11</v>
      </c>
      <c r="AE33" s="729">
        <f>IF(U34&gt;=94,4,IF(U34&gt;=91,3.9,IF(U34&gt;=88,3.8,IF(U34&gt;=85,3.7,3.6))))</f>
        <v>3.8</v>
      </c>
      <c r="AF33" s="59">
        <v>0.3</v>
      </c>
      <c r="AG33" s="730">
        <v>17</v>
      </c>
      <c r="AH33" s="60">
        <f>V33+AD33+AG33+AE33+AF33</f>
        <v>40.099999999999994</v>
      </c>
      <c r="AI33" s="55">
        <f>IF(AH33&gt;=40,40,AH33)</f>
        <v>40</v>
      </c>
      <c r="AJ33" s="61"/>
      <c r="AK33" s="62"/>
      <c r="AL33" s="63"/>
      <c r="AM33" s="64"/>
      <c r="AN33" s="65"/>
      <c r="AO33" s="66"/>
    </row>
    <row r="34" spans="1:41" s="22" customFormat="1" ht="26.25" customHeight="1" x14ac:dyDescent="0.15">
      <c r="A34" s="177"/>
      <c r="B34" s="241"/>
      <c r="C34" s="843" t="s">
        <v>2556</v>
      </c>
      <c r="D34" s="844"/>
      <c r="E34" s="844"/>
      <c r="F34" s="844"/>
      <c r="G34" s="903"/>
      <c r="H34" s="47"/>
      <c r="I34" s="172"/>
      <c r="J34" s="217"/>
      <c r="K34" s="217"/>
      <c r="L34" s="217"/>
      <c r="M34" s="695"/>
      <c r="N34" s="233"/>
      <c r="O34" s="51"/>
      <c r="P34" s="234">
        <v>88</v>
      </c>
      <c r="Q34" s="54">
        <v>88</v>
      </c>
      <c r="R34" s="53"/>
      <c r="S34" s="54"/>
      <c r="T34" s="54"/>
      <c r="U34" s="496">
        <f>(I33*P34)+(J33*Q34)+(K33*R34)+(L33*S34)+(M33*T34)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51.75" customHeight="1" x14ac:dyDescent="0.15">
      <c r="A35" s="43">
        <v>16</v>
      </c>
      <c r="B35" s="256" t="s">
        <v>105</v>
      </c>
      <c r="C35" s="117" t="s">
        <v>2223</v>
      </c>
      <c r="D35" s="579" t="s">
        <v>2752</v>
      </c>
      <c r="E35" s="80"/>
      <c r="F35" s="664"/>
      <c r="G35" s="596"/>
      <c r="H35" s="175" t="s">
        <v>2773</v>
      </c>
      <c r="I35" s="48">
        <v>0.6</v>
      </c>
      <c r="J35" s="49">
        <v>0.4</v>
      </c>
      <c r="K35" s="49"/>
      <c r="L35" s="49"/>
      <c r="M35" s="696"/>
      <c r="N35" s="233">
        <f>SUM(I35:M35)</f>
        <v>1</v>
      </c>
      <c r="O35" s="51"/>
      <c r="P35" s="52">
        <v>8</v>
      </c>
      <c r="Q35" s="53">
        <v>8</v>
      </c>
      <c r="R35" s="53">
        <v>8</v>
      </c>
      <c r="S35" s="53"/>
      <c r="T35" s="53"/>
      <c r="U35" s="54">
        <f>ROUND(((P35*I35)+(Q35*J35)+(R35*K35)+(S35*L35)+(T35*M35)),3)</f>
        <v>8</v>
      </c>
      <c r="V35" s="55">
        <f>IF(U35&gt;=8,8,U35)</f>
        <v>8</v>
      </c>
      <c r="W35" s="57">
        <v>39361754000</v>
      </c>
      <c r="X35" s="57">
        <v>31962666000</v>
      </c>
      <c r="Y35" s="57"/>
      <c r="Z35" s="57"/>
      <c r="AA35" s="57"/>
      <c r="AB35" s="476">
        <f>(((((W35*I35)+(X35*J35)+(Y35*K35)+(Z35*L35)+(AA35*M35))/$L$2)))</f>
        <v>1.133733131640245</v>
      </c>
      <c r="AC35" s="536">
        <f>ROUND(11*AB35,3)</f>
        <v>12.471</v>
      </c>
      <c r="AD35" s="488">
        <f>IF(AC35&gt;=11,11,AC35)</f>
        <v>11</v>
      </c>
      <c r="AE35" s="729">
        <f>IF(U36&gt;=94,4,IF(U36&gt;=91,3.9,IF(U36&gt;=88,3.8,IF(U36&gt;=85,3.7,3.6))))</f>
        <v>3.8</v>
      </c>
      <c r="AF35" s="59">
        <v>0.3</v>
      </c>
      <c r="AG35" s="730">
        <v>17</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56"/>
      <c r="C36" s="894" t="s">
        <v>2556</v>
      </c>
      <c r="D36" s="895"/>
      <c r="E36" s="895"/>
      <c r="F36" s="895"/>
      <c r="G36" s="896"/>
      <c r="H36" s="47"/>
      <c r="I36" s="172"/>
      <c r="J36" s="217"/>
      <c r="K36" s="217"/>
      <c r="L36" s="217"/>
      <c r="M36" s="695"/>
      <c r="N36" s="233"/>
      <c r="O36" s="51"/>
      <c r="P36" s="676">
        <v>90.73</v>
      </c>
      <c r="Q36" s="54">
        <v>88</v>
      </c>
      <c r="R36" s="54">
        <v>92.23</v>
      </c>
      <c r="S36" s="54"/>
      <c r="T36" s="54"/>
      <c r="U36" s="496">
        <f>(I35*P36)+(J35*Q36)+(K35*R36)+(L35*S36)+(M35*T36)</f>
        <v>89.638000000000005</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50.25" customHeight="1" x14ac:dyDescent="0.15">
      <c r="A37" s="43">
        <v>17</v>
      </c>
      <c r="B37" s="671" t="s">
        <v>2849</v>
      </c>
      <c r="C37" s="45" t="s">
        <v>1368</v>
      </c>
      <c r="D37" s="67" t="s">
        <v>2755</v>
      </c>
      <c r="E37" s="80" t="s">
        <v>2794</v>
      </c>
      <c r="F37" s="80"/>
      <c r="G37" s="376"/>
      <c r="H37" s="175" t="s">
        <v>2773</v>
      </c>
      <c r="I37" s="48">
        <v>0.5</v>
      </c>
      <c r="J37" s="49">
        <v>0.4</v>
      </c>
      <c r="K37" s="49">
        <v>0.1</v>
      </c>
      <c r="L37" s="49"/>
      <c r="M37" s="696"/>
      <c r="N37" s="233">
        <f>SUM(I37:M37)</f>
        <v>1</v>
      </c>
      <c r="O37" s="51"/>
      <c r="P37" s="52">
        <v>8</v>
      </c>
      <c r="Q37" s="53">
        <v>8</v>
      </c>
      <c r="R37" s="53">
        <v>8</v>
      </c>
      <c r="S37" s="53"/>
      <c r="T37" s="53"/>
      <c r="U37" s="54">
        <f>ROUND(((P37*I37)+(Q37*J37)+(R37*K37)+(S37*L37)+(T37*M37)),3)</f>
        <v>8</v>
      </c>
      <c r="V37" s="55">
        <f>IF(U37&gt;=8,8,U37)</f>
        <v>8</v>
      </c>
      <c r="W37" s="57">
        <v>139068887000</v>
      </c>
      <c r="X37" s="72">
        <v>2126953000</v>
      </c>
      <c r="Y37" s="57">
        <v>18715212000</v>
      </c>
      <c r="Z37" s="57"/>
      <c r="AA37" s="57"/>
      <c r="AB37" s="551">
        <f>(((((W37*I37)+(X37*J37)+(Y37*K37)+(Z37*L37)+(AA37*M37))/$L$2)))</f>
        <v>2.2504147975952553</v>
      </c>
      <c r="AC37" s="536">
        <f t="shared" ref="AC37" si="16">ROUND(11*AB37,3)</f>
        <v>24.754999999999999</v>
      </c>
      <c r="AD37" s="488">
        <f t="shared" ref="AD37" si="17">IF(AC37&gt;=11,11,AC37)</f>
        <v>11</v>
      </c>
      <c r="AE37" s="729">
        <f>IF(U38&gt;=94,4,IF(U38&gt;=91,3.9,IF(U38&gt;=88,3.8,IF(U38&gt;=85,3.7,3.6))))</f>
        <v>3.8</v>
      </c>
      <c r="AF37" s="59">
        <v>0.3</v>
      </c>
      <c r="AG37" s="730">
        <v>17</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43" t="s">
        <v>2556</v>
      </c>
      <c r="D38" s="844"/>
      <c r="E38" s="844"/>
      <c r="F38" s="844"/>
      <c r="G38" s="903"/>
      <c r="H38" s="47"/>
      <c r="I38" s="172"/>
      <c r="J38" s="217"/>
      <c r="K38" s="217"/>
      <c r="L38" s="217"/>
      <c r="M38" s="695"/>
      <c r="N38" s="233"/>
      <c r="O38" s="51"/>
      <c r="P38" s="234">
        <v>88</v>
      </c>
      <c r="Q38" s="54">
        <v>88</v>
      </c>
      <c r="R38" s="54">
        <v>88</v>
      </c>
      <c r="S38" s="5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54.75" customHeight="1" x14ac:dyDescent="0.15">
      <c r="A39" s="43">
        <v>18</v>
      </c>
      <c r="B39" s="256" t="s">
        <v>105</v>
      </c>
      <c r="C39" s="45" t="s">
        <v>201</v>
      </c>
      <c r="D39" s="590" t="s">
        <v>2758</v>
      </c>
      <c r="E39" s="588" t="s">
        <v>2756</v>
      </c>
      <c r="F39" s="666" t="s">
        <v>2768</v>
      </c>
      <c r="G39" s="45" t="s">
        <v>354</v>
      </c>
      <c r="H39" s="175" t="s">
        <v>2773</v>
      </c>
      <c r="I39" s="48">
        <v>0.5</v>
      </c>
      <c r="J39" s="49">
        <v>0.14000000000000001</v>
      </c>
      <c r="K39" s="49">
        <v>0.14000000000000001</v>
      </c>
      <c r="L39" s="49">
        <v>0.12</v>
      </c>
      <c r="M39" s="696">
        <v>0.1</v>
      </c>
      <c r="N39" s="233">
        <f>SUM(I39:M39)</f>
        <v>1</v>
      </c>
      <c r="O39" s="51"/>
      <c r="P39" s="52">
        <v>8</v>
      </c>
      <c r="Q39" s="581">
        <v>7.8</v>
      </c>
      <c r="R39" s="581">
        <v>7.8</v>
      </c>
      <c r="S39" s="581">
        <v>7.8</v>
      </c>
      <c r="T39" s="53">
        <v>8</v>
      </c>
      <c r="U39" s="54">
        <f>ROUND(((P39*I39)+(Q39*J39)+(R39*K39)+(S39*L39)+(T39*M39)),3)</f>
        <v>7.92</v>
      </c>
      <c r="V39" s="55">
        <f>IF(U39&gt;=8,8,U39)</f>
        <v>7.92</v>
      </c>
      <c r="W39" s="57">
        <v>101360213000</v>
      </c>
      <c r="X39" s="57">
        <v>1645572000</v>
      </c>
      <c r="Y39" s="57">
        <v>2382975000</v>
      </c>
      <c r="Z39" s="57">
        <v>1397789000</v>
      </c>
      <c r="AA39" s="57">
        <v>15345190000</v>
      </c>
      <c r="AB39" s="476">
        <f>(((((W39*I39)+(X39*J39)+(Y39*K39)+(Z39*L39)+(AA39*M39))/$L$2)))</f>
        <v>1.6489984879247319</v>
      </c>
      <c r="AC39" s="536">
        <f t="shared" ref="AC39" si="18">ROUND(11*AB39,3)</f>
        <v>18.138999999999999</v>
      </c>
      <c r="AD39" s="488">
        <f t="shared" ref="AD39" si="19">IF(AC39&gt;=11,11,AC39)</f>
        <v>11</v>
      </c>
      <c r="AE39" s="729">
        <f>IF(U40&gt;=94,4,IF(U40&gt;=91,3.9,IF(U40&gt;=88,3.8,IF(U40&gt;=85,3.7,3.6))))</f>
        <v>3.8</v>
      </c>
      <c r="AF39" s="59">
        <v>0.3</v>
      </c>
      <c r="AG39" s="730">
        <v>17</v>
      </c>
      <c r="AH39" s="60">
        <f>V39+AD39+AG39+AE39+AF39</f>
        <v>40.019999999999996</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2556</v>
      </c>
      <c r="D40" s="844"/>
      <c r="E40" s="844"/>
      <c r="F40" s="844"/>
      <c r="G40" s="903"/>
      <c r="H40" s="47"/>
      <c r="I40" s="172"/>
      <c r="J40" s="217"/>
      <c r="K40" s="217"/>
      <c r="L40" s="217"/>
      <c r="M40" s="695"/>
      <c r="N40" s="233"/>
      <c r="O40" s="51"/>
      <c r="P40" s="234">
        <v>88</v>
      </c>
      <c r="Q40" s="54">
        <v>88</v>
      </c>
      <c r="R40" s="54">
        <v>88</v>
      </c>
      <c r="S40" s="54">
        <v>88</v>
      </c>
      <c r="T40" s="54">
        <v>88</v>
      </c>
      <c r="U40" s="496">
        <f>(I39*P40)+(J39*Q40)+(K39*R40)+(L39*S40)+(M39*T40)</f>
        <v>88</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51.75" customHeight="1" x14ac:dyDescent="0.15">
      <c r="A41" s="43">
        <v>19</v>
      </c>
      <c r="B41" s="256" t="s">
        <v>105</v>
      </c>
      <c r="C41" s="80" t="s">
        <v>1352</v>
      </c>
      <c r="D41" s="579" t="s">
        <v>2762</v>
      </c>
      <c r="E41" s="665" t="s">
        <v>2789</v>
      </c>
      <c r="F41" s="45"/>
      <c r="G41" s="376"/>
      <c r="H41" s="175" t="s">
        <v>1495</v>
      </c>
      <c r="I41" s="48">
        <v>0.5</v>
      </c>
      <c r="J41" s="49">
        <v>0.3</v>
      </c>
      <c r="K41" s="49">
        <v>0.2</v>
      </c>
      <c r="L41" s="49"/>
      <c r="M41" s="696"/>
      <c r="N41" s="233">
        <f>SUM(I41:M41)</f>
        <v>1</v>
      </c>
      <c r="O41" s="51"/>
      <c r="P41" s="53">
        <v>8</v>
      </c>
      <c r="Q41" s="53">
        <v>8</v>
      </c>
      <c r="R41" s="53">
        <v>8</v>
      </c>
      <c r="S41" s="53"/>
      <c r="T41" s="53"/>
      <c r="U41" s="54">
        <f>ROUND(((P41*I41)+(Q41*J41)+(R41*K41)+(S41*L41)+(T41*M41)),3)</f>
        <v>8</v>
      </c>
      <c r="V41" s="55">
        <f>IF(U41&gt;=8,8,U41)</f>
        <v>8</v>
      </c>
      <c r="W41" s="57">
        <v>233566701000</v>
      </c>
      <c r="X41" s="57">
        <v>7572983000</v>
      </c>
      <c r="Y41" s="57">
        <v>11631931000</v>
      </c>
      <c r="Z41" s="57"/>
      <c r="AA41" s="57"/>
      <c r="AB41" s="476">
        <f>(((((W41*I41)+(X41*J41)+(Y41*K41)+(Z41*L41)+(AA41*M41))/$L$2)))</f>
        <v>3.7803947092626524</v>
      </c>
      <c r="AC41" s="536">
        <f t="shared" ref="AC41" si="20">ROUND(11*AB41,3)</f>
        <v>41.584000000000003</v>
      </c>
      <c r="AD41" s="488">
        <f t="shared" ref="AD41" si="21">IF(AC41&gt;=11,11,AC41)</f>
        <v>11</v>
      </c>
      <c r="AE41" s="729">
        <f>IF(U42&gt;=94,4,IF(U42&gt;=91,3.9,IF(U42&gt;=88,3.8,IF(U42&gt;=85,3.7,3.6))))</f>
        <v>3.8</v>
      </c>
      <c r="AF41" s="59">
        <v>0.3</v>
      </c>
      <c r="AG41" s="730">
        <v>17</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94" t="s">
        <v>2556</v>
      </c>
      <c r="D42" s="895"/>
      <c r="E42" s="895"/>
      <c r="F42" s="895"/>
      <c r="G42" s="896"/>
      <c r="H42" s="47"/>
      <c r="I42" s="172"/>
      <c r="J42" s="217"/>
      <c r="K42" s="217"/>
      <c r="L42" s="217"/>
      <c r="M42" s="695"/>
      <c r="N42" s="233"/>
      <c r="O42" s="51"/>
      <c r="P42" s="234">
        <v>88</v>
      </c>
      <c r="Q42" s="54">
        <v>88</v>
      </c>
      <c r="R42" s="54">
        <v>88</v>
      </c>
      <c r="S42" s="54"/>
      <c r="T42" s="54"/>
      <c r="U42" s="496">
        <f>(I41*P42)+(J41*Q42)+(K41*R42)+(L41*S42)+(M41*T42)</f>
        <v>88</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v>20</v>
      </c>
      <c r="B43" s="671" t="s">
        <v>2849</v>
      </c>
      <c r="C43" s="174" t="s">
        <v>1051</v>
      </c>
      <c r="D43" s="588" t="s">
        <v>2790</v>
      </c>
      <c r="E43" s="588" t="s">
        <v>2781</v>
      </c>
      <c r="F43" s="45" t="s">
        <v>2848</v>
      </c>
      <c r="G43" s="376"/>
      <c r="H43" s="175" t="s">
        <v>1495</v>
      </c>
      <c r="I43" s="48">
        <v>0.5</v>
      </c>
      <c r="J43" s="49">
        <v>0.24</v>
      </c>
      <c r="K43" s="49">
        <v>0.16</v>
      </c>
      <c r="L43" s="49">
        <v>0.1</v>
      </c>
      <c r="M43" s="696"/>
      <c r="N43" s="233">
        <f>SUM(I43:M43)</f>
        <v>1</v>
      </c>
      <c r="O43" s="51"/>
      <c r="P43" s="52">
        <v>8</v>
      </c>
      <c r="Q43" s="581">
        <v>7.8</v>
      </c>
      <c r="R43" s="581">
        <v>7.8</v>
      </c>
      <c r="S43" s="53">
        <v>8</v>
      </c>
      <c r="T43" s="53"/>
      <c r="U43" s="54">
        <f>ROUND(((P43*I43)+(Q43*J43)+(R43*K43)+(S43*L43)+(T43*M43)),3)</f>
        <v>7.92</v>
      </c>
      <c r="V43" s="55">
        <f>IF(U43&gt;=8,8,U43)</f>
        <v>7.92</v>
      </c>
      <c r="W43" s="57">
        <v>172249167000</v>
      </c>
      <c r="X43" s="57"/>
      <c r="Y43" s="57">
        <v>569189000</v>
      </c>
      <c r="Z43" s="57">
        <v>10737437000</v>
      </c>
      <c r="AA43" s="57"/>
      <c r="AB43" s="476">
        <f>(((((W43*I43)+(X43*J43)+(Y43*K43)+(Z43*L43)+(AA43*M43))/$L$2)))</f>
        <v>2.7186022457198615</v>
      </c>
      <c r="AC43" s="536">
        <f>ROUND(11*AB43,3)</f>
        <v>29.905000000000001</v>
      </c>
      <c r="AD43" s="488">
        <f>IF(AC43&gt;=11,11,AC43)</f>
        <v>11</v>
      </c>
      <c r="AE43" s="729">
        <f>IF(U44&gt;=94,4,IF(U44&gt;=91,3.9,IF(U44&gt;=88,3.8,IF(U44&gt;=85,3.7,3.6))))</f>
        <v>3.8</v>
      </c>
      <c r="AF43" s="59">
        <v>0.3</v>
      </c>
      <c r="AG43" s="730">
        <v>17</v>
      </c>
      <c r="AH43" s="60">
        <f>V43+AD43+AG43+AE43+AF43</f>
        <v>40.019999999999996</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2556</v>
      </c>
      <c r="D44" s="844"/>
      <c r="E44" s="844"/>
      <c r="F44" s="844"/>
      <c r="G44" s="903"/>
      <c r="H44" s="47"/>
      <c r="I44" s="172"/>
      <c r="J44" s="217"/>
      <c r="K44" s="217"/>
      <c r="L44" s="217"/>
      <c r="M44" s="695"/>
      <c r="N44" s="233"/>
      <c r="O44" s="51"/>
      <c r="P44" s="54">
        <v>88</v>
      </c>
      <c r="Q44" s="54">
        <v>88</v>
      </c>
      <c r="R44" s="54">
        <v>88</v>
      </c>
      <c r="S44" s="54">
        <v>88</v>
      </c>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50.25" customHeight="1" x14ac:dyDescent="0.15">
      <c r="A45" s="43">
        <v>21</v>
      </c>
      <c r="B45" s="256" t="s">
        <v>105</v>
      </c>
      <c r="C45" s="73" t="s">
        <v>2494</v>
      </c>
      <c r="D45" s="590" t="s">
        <v>2787</v>
      </c>
      <c r="E45" s="588" t="s">
        <v>2782</v>
      </c>
      <c r="F45" s="590" t="s">
        <v>2783</v>
      </c>
      <c r="G45" s="632"/>
      <c r="H45" s="175" t="s">
        <v>1495</v>
      </c>
      <c r="I45" s="48">
        <v>0.6</v>
      </c>
      <c r="J45" s="49">
        <v>0.15</v>
      </c>
      <c r="K45" s="49">
        <v>0.15</v>
      </c>
      <c r="L45" s="49">
        <v>0.1</v>
      </c>
      <c r="M45" s="696"/>
      <c r="N45" s="233">
        <f>SUM(I45:M45)</f>
        <v>1</v>
      </c>
      <c r="O45" s="51"/>
      <c r="P45" s="52">
        <v>8</v>
      </c>
      <c r="Q45" s="581">
        <v>7.8</v>
      </c>
      <c r="R45" s="581">
        <v>7.8</v>
      </c>
      <c r="S45" s="581">
        <v>7.8</v>
      </c>
      <c r="T45" s="53"/>
      <c r="U45" s="54">
        <f>ROUND(((P45*I45)+(Q45*J45)+(R45*K45)+(S45*L45)+(T45*M45)),3)</f>
        <v>7.92</v>
      </c>
      <c r="V45" s="55">
        <f>IF(U45&gt;=8,8,U45)</f>
        <v>7.92</v>
      </c>
      <c r="W45" s="57">
        <v>56329120000</v>
      </c>
      <c r="X45" s="57">
        <v>2828828000</v>
      </c>
      <c r="Y45" s="57">
        <v>2653883000</v>
      </c>
      <c r="Z45" s="57">
        <v>1458447000</v>
      </c>
      <c r="AA45" s="57"/>
      <c r="AB45" s="476">
        <f>(((((W45*I45)+(X45*J45)+(Y45*K45)+(Z45*L45)+(AA45*M45))/$L$2)))</f>
        <v>1.0827680834702922</v>
      </c>
      <c r="AC45" s="536">
        <f t="shared" ref="AC45" si="22">ROUND(11*AB45,3)</f>
        <v>11.91</v>
      </c>
      <c r="AD45" s="488">
        <f t="shared" ref="AD45" si="23">IF(AC45&gt;=11,11,AC45)</f>
        <v>11</v>
      </c>
      <c r="AE45" s="729">
        <f>IF(U46&gt;=94,4,IF(U46&gt;=91,3.9,IF(U46&gt;=88,3.8,IF(U46&gt;=85,3.7,3.6))))</f>
        <v>3.8</v>
      </c>
      <c r="AF45" s="59">
        <v>0.3</v>
      </c>
      <c r="AG45" s="730">
        <v>17</v>
      </c>
      <c r="AH45" s="60">
        <f>V45+AD45+AG45+AE45+AF45</f>
        <v>40.019999999999996</v>
      </c>
      <c r="AI45" s="55">
        <f>IF(AH45&gt;=40,40,AH45)</f>
        <v>40</v>
      </c>
      <c r="AJ45" s="61"/>
      <c r="AK45" s="62"/>
      <c r="AL45" s="63"/>
      <c r="AM45" s="64">
        <f>100%+AL45</f>
        <v>1</v>
      </c>
      <c r="AN45" s="65">
        <f>ROUNDUP((($E$2*AM45-$AN$4)*AJ45+$AN$4),-3)</f>
        <v>0</v>
      </c>
      <c r="AO45" s="66"/>
    </row>
    <row r="46" spans="1:41" s="22" customFormat="1" ht="26.25" customHeight="1" x14ac:dyDescent="0.15">
      <c r="A46" s="177"/>
      <c r="B46" s="241"/>
      <c r="C46" s="843" t="s">
        <v>2556</v>
      </c>
      <c r="D46" s="844"/>
      <c r="E46" s="844"/>
      <c r="F46" s="844"/>
      <c r="G46" s="903"/>
      <c r="H46" s="47"/>
      <c r="I46" s="172"/>
      <c r="J46" s="217"/>
      <c r="K46" s="217"/>
      <c r="L46" s="217"/>
      <c r="M46" s="695"/>
      <c r="N46" s="233"/>
      <c r="O46" s="51"/>
      <c r="P46" s="234">
        <v>88</v>
      </c>
      <c r="Q46" s="234">
        <v>88</v>
      </c>
      <c r="R46" s="54">
        <v>88</v>
      </c>
      <c r="S46" s="54">
        <v>88</v>
      </c>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48.75" customHeight="1" x14ac:dyDescent="0.15">
      <c r="A47" s="43">
        <v>22</v>
      </c>
      <c r="B47" s="256" t="s">
        <v>105</v>
      </c>
      <c r="C47" s="174" t="s">
        <v>1366</v>
      </c>
      <c r="D47" s="590" t="s">
        <v>2786</v>
      </c>
      <c r="E47" s="590" t="s">
        <v>2761</v>
      </c>
      <c r="F47" s="590" t="s">
        <v>2784</v>
      </c>
      <c r="G47" s="80" t="s">
        <v>2778</v>
      </c>
      <c r="H47" s="175" t="s">
        <v>1495</v>
      </c>
      <c r="I47" s="48">
        <v>0.5</v>
      </c>
      <c r="J47" s="49">
        <v>0.2</v>
      </c>
      <c r="K47" s="49">
        <v>0.1</v>
      </c>
      <c r="L47" s="49">
        <v>0.1</v>
      </c>
      <c r="M47" s="696">
        <v>0.1</v>
      </c>
      <c r="N47" s="233">
        <f>SUM(I47:M47)</f>
        <v>0.99999999999999989</v>
      </c>
      <c r="O47" s="51"/>
      <c r="P47" s="52">
        <v>8</v>
      </c>
      <c r="Q47" s="581">
        <v>7.8</v>
      </c>
      <c r="R47" s="581">
        <v>7.8</v>
      </c>
      <c r="S47" s="581">
        <v>7.8</v>
      </c>
      <c r="T47" s="53">
        <v>8</v>
      </c>
      <c r="U47" s="54">
        <f>ROUND(((P47*I47)+(Q47*J47)+(R47*K47)+(S47*L47)+(T47*M47)),3)</f>
        <v>7.92</v>
      </c>
      <c r="V47" s="55">
        <f>IF(U47&gt;=8,8,U47)</f>
        <v>7.92</v>
      </c>
      <c r="W47" s="57">
        <v>58909982000</v>
      </c>
      <c r="X47" s="57">
        <v>2899154000</v>
      </c>
      <c r="Y47" s="57">
        <v>1590440000</v>
      </c>
      <c r="Z47" s="57">
        <v>155000000</v>
      </c>
      <c r="AA47" s="57">
        <v>24296161000</v>
      </c>
      <c r="AB47" s="476">
        <f>(((((W47*I47)+(X47*J47)+(Y47*K47)+(Z47*L47)+(AA47*M47))/$L$2)))</f>
        <v>1.0165313553956172</v>
      </c>
      <c r="AC47" s="536">
        <f t="shared" ref="AC47" si="24">ROUND(11*AB47,3)</f>
        <v>11.182</v>
      </c>
      <c r="AD47" s="488">
        <f t="shared" ref="AD47" si="25">IF(AC47&gt;=11,11,AC47)</f>
        <v>11</v>
      </c>
      <c r="AE47" s="729">
        <f>IF(U48&gt;=94,4,IF(U48&gt;=91,3.9,IF(U48&gt;=88,3.8,IF(U48&gt;=85,3.7,3.6))))</f>
        <v>3.8</v>
      </c>
      <c r="AF47" s="59">
        <v>0.3</v>
      </c>
      <c r="AG47" s="730">
        <v>17</v>
      </c>
      <c r="AH47" s="60">
        <f>V47+AD47+AG47+AE47+AF47</f>
        <v>40.019999999999996</v>
      </c>
      <c r="AI47" s="55">
        <f>IF(AH47&gt;=40,40,AH47)</f>
        <v>40</v>
      </c>
      <c r="AJ47" s="61"/>
      <c r="AK47" s="62"/>
      <c r="AL47" s="63"/>
      <c r="AM47" s="64">
        <f>100%+AL47</f>
        <v>1</v>
      </c>
      <c r="AN47" s="65">
        <f>ROUNDUP((($E$2*AM47-$AN$4)*AJ47+$AN$4),-3)</f>
        <v>0</v>
      </c>
      <c r="AO47" s="66"/>
    </row>
    <row r="48" spans="1:41" s="22" customFormat="1" ht="26.25" customHeight="1" x14ac:dyDescent="0.15">
      <c r="A48" s="177"/>
      <c r="B48" s="241"/>
      <c r="C48" s="843" t="s">
        <v>2556</v>
      </c>
      <c r="D48" s="844"/>
      <c r="E48" s="844"/>
      <c r="F48" s="844"/>
      <c r="G48" s="903"/>
      <c r="H48" s="47"/>
      <c r="I48" s="172"/>
      <c r="J48" s="217"/>
      <c r="K48" s="217"/>
      <c r="L48" s="217"/>
      <c r="M48" s="695"/>
      <c r="N48" s="233"/>
      <c r="O48" s="51"/>
      <c r="P48" s="234">
        <v>88</v>
      </c>
      <c r="Q48" s="54">
        <v>88</v>
      </c>
      <c r="R48" s="54">
        <v>88</v>
      </c>
      <c r="S48" s="54">
        <v>88</v>
      </c>
      <c r="T48" s="54">
        <v>88</v>
      </c>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0.25" customHeight="1" x14ac:dyDescent="0.15">
      <c r="A49" s="43">
        <v>23</v>
      </c>
      <c r="B49" s="256" t="s">
        <v>105</v>
      </c>
      <c r="C49" s="45" t="s">
        <v>2509</v>
      </c>
      <c r="D49" s="590" t="s">
        <v>2785</v>
      </c>
      <c r="E49" s="588" t="s">
        <v>2767</v>
      </c>
      <c r="F49" s="174"/>
      <c r="G49" s="376"/>
      <c r="H49" s="175" t="s">
        <v>1495</v>
      </c>
      <c r="I49" s="48">
        <v>0.6</v>
      </c>
      <c r="J49" s="49">
        <v>0.3</v>
      </c>
      <c r="K49" s="49">
        <v>0.1</v>
      </c>
      <c r="L49" s="49"/>
      <c r="M49" s="696"/>
      <c r="N49" s="233">
        <f>SUM(I49:M49)</f>
        <v>0.99999999999999989</v>
      </c>
      <c r="O49" s="51"/>
      <c r="P49" s="52">
        <v>8</v>
      </c>
      <c r="Q49" s="581">
        <v>7.8</v>
      </c>
      <c r="R49" s="581">
        <v>7.8</v>
      </c>
      <c r="S49" s="53"/>
      <c r="T49" s="53"/>
      <c r="U49" s="54">
        <f>ROUND(((P49*I49)+(Q49*J49)+(R49*K49)+(S49*L49)+(T49*M49)),3)</f>
        <v>7.92</v>
      </c>
      <c r="V49" s="55">
        <f>IF(U49&gt;=8,8,U49)</f>
        <v>7.92</v>
      </c>
      <c r="W49" s="57">
        <v>68688854000</v>
      </c>
      <c r="X49" s="57">
        <v>3630130000</v>
      </c>
      <c r="Y49" s="57">
        <v>762692000</v>
      </c>
      <c r="Z49" s="57"/>
      <c r="AA49" s="57"/>
      <c r="AB49" s="476">
        <f>(((((W49*I49)+(X49*J49)+(Y49*K49)+(Z49*L49)+(AA49*M49))/$L$2)))</f>
        <v>1.3198694974708944</v>
      </c>
      <c r="AC49" s="536">
        <f t="shared" ref="AC49" si="26">ROUND(11*AB49,3)</f>
        <v>14.519</v>
      </c>
      <c r="AD49" s="488">
        <f t="shared" ref="AD49" si="27">IF(AC49&gt;=11,11,AC49)</f>
        <v>11</v>
      </c>
      <c r="AE49" s="729">
        <f>IF(U50&gt;=94,4,IF(U50&gt;=91,3.9,IF(U50&gt;=88,3.8,IF(U50&gt;=85,3.7,3.6))))</f>
        <v>3.8</v>
      </c>
      <c r="AF49" s="59">
        <v>0.3</v>
      </c>
      <c r="AG49" s="730">
        <v>17</v>
      </c>
      <c r="AH49" s="60">
        <f>V49+AD49+AG49+AE49+AF49</f>
        <v>40.019999999999996</v>
      </c>
      <c r="AI49" s="55">
        <f>IF(AH49&gt;=40,40,AH49)</f>
        <v>40</v>
      </c>
      <c r="AJ49" s="61"/>
      <c r="AK49" s="62"/>
      <c r="AL49" s="63"/>
      <c r="AM49" s="64">
        <f>100%+AL49</f>
        <v>1</v>
      </c>
      <c r="AN49" s="65">
        <f>ROUNDUP((($E$2*AM49-$AN$4)*AJ49+$AN$4),-3)</f>
        <v>0</v>
      </c>
      <c r="AO49" s="66"/>
    </row>
    <row r="50" spans="1:41" s="22" customFormat="1" ht="26.25" customHeight="1" x14ac:dyDescent="0.15">
      <c r="A50" s="177"/>
      <c r="B50" s="241"/>
      <c r="C50" s="843" t="s">
        <v>2556</v>
      </c>
      <c r="D50" s="844"/>
      <c r="E50" s="844"/>
      <c r="F50" s="844"/>
      <c r="G50" s="903"/>
      <c r="H50" s="47"/>
      <c r="I50" s="172"/>
      <c r="J50" s="217"/>
      <c r="K50" s="217"/>
      <c r="L50" s="217"/>
      <c r="M50" s="695"/>
      <c r="N50" s="233"/>
      <c r="O50" s="51"/>
      <c r="P50" s="234">
        <v>88</v>
      </c>
      <c r="Q50" s="54">
        <v>88</v>
      </c>
      <c r="R50" s="54">
        <v>88</v>
      </c>
      <c r="S50" s="54"/>
      <c r="T50" s="54"/>
      <c r="U50" s="496">
        <f>(I49*P50)+(J49*Q50)+(K49*R50)+(L49*S50)+(M49*T50)</f>
        <v>87.999999999999986</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51.75" customHeight="1" x14ac:dyDescent="0.15">
      <c r="A51" s="43">
        <v>24</v>
      </c>
      <c r="B51" s="256" t="s">
        <v>105</v>
      </c>
      <c r="C51" s="45" t="s">
        <v>2748</v>
      </c>
      <c r="D51" s="71" t="s">
        <v>2791</v>
      </c>
      <c r="E51" s="67" t="s">
        <v>2792</v>
      </c>
      <c r="F51" s="80"/>
      <c r="G51" s="376"/>
      <c r="H51" s="47"/>
      <c r="I51" s="48">
        <v>0.6</v>
      </c>
      <c r="J51" s="49">
        <v>0.22</v>
      </c>
      <c r="K51" s="49">
        <v>0.18</v>
      </c>
      <c r="L51" s="49"/>
      <c r="M51" s="696"/>
      <c r="N51" s="233">
        <f>SUM(I51:M51)</f>
        <v>1</v>
      </c>
      <c r="O51" s="51"/>
      <c r="P51" s="52">
        <v>8</v>
      </c>
      <c r="Q51" s="52">
        <v>8</v>
      </c>
      <c r="R51" s="53">
        <v>8</v>
      </c>
      <c r="S51" s="53"/>
      <c r="T51" s="53"/>
      <c r="U51" s="54">
        <f>ROUND(((P51*I51)+(Q51*J51)+(R51*K51)+(S51*L51)+(T51*M51)),3)</f>
        <v>8</v>
      </c>
      <c r="V51" s="55">
        <f>IF(U51&gt;=8,8,U51)</f>
        <v>8</v>
      </c>
      <c r="W51" s="57">
        <v>50267041000</v>
      </c>
      <c r="X51" s="57">
        <v>6217128000</v>
      </c>
      <c r="Y51" s="57">
        <v>3487591000</v>
      </c>
      <c r="Z51" s="57"/>
      <c r="AA51" s="57"/>
      <c r="AB51" s="476">
        <f>(((((W51*I51)+(X51*J51)+(Y51*K51)+(Z51*L51)+(AA51*M51))/$L$2)))</f>
        <v>1.0014815266759043</v>
      </c>
      <c r="AC51" s="536">
        <f>ROUND(11*AB51,3)</f>
        <v>11.016</v>
      </c>
      <c r="AD51" s="488">
        <f>IF(AC51&gt;=11,11,AC51)</f>
        <v>11</v>
      </c>
      <c r="AE51" s="729">
        <f>IF(U52&gt;=94,4,IF(U52&gt;=91,3.9,IF(U52&gt;=88,3.8,IF(U52&gt;=85,3.7,3.6))))</f>
        <v>3.8</v>
      </c>
      <c r="AF51" s="59">
        <v>0.3</v>
      </c>
      <c r="AG51" s="730">
        <v>17</v>
      </c>
      <c r="AH51" s="60">
        <f>V51+AD51+AG51+AE51+AF51</f>
        <v>40.099999999999994</v>
      </c>
      <c r="AI51" s="55">
        <f>IF(AH51&gt;=40,40,AH51)</f>
        <v>40</v>
      </c>
      <c r="AJ51" s="61"/>
      <c r="AK51" s="62"/>
      <c r="AL51" s="63"/>
      <c r="AM51" s="64"/>
      <c r="AN51" s="65"/>
      <c r="AO51" s="66"/>
    </row>
    <row r="52" spans="1:41" s="22" customFormat="1" ht="26.25" customHeight="1" x14ac:dyDescent="0.15">
      <c r="A52" s="177"/>
      <c r="B52" s="241"/>
      <c r="C52" s="843" t="s">
        <v>2556</v>
      </c>
      <c r="D52" s="844"/>
      <c r="E52" s="844"/>
      <c r="F52" s="844"/>
      <c r="G52" s="903"/>
      <c r="H52" s="47"/>
      <c r="I52" s="172"/>
      <c r="J52" s="217"/>
      <c r="K52" s="217"/>
      <c r="L52" s="217"/>
      <c r="M52" s="695"/>
      <c r="N52" s="233"/>
      <c r="O52" s="51"/>
      <c r="P52" s="676">
        <v>89.28</v>
      </c>
      <c r="Q52" s="54">
        <v>88</v>
      </c>
      <c r="R52" s="54">
        <v>88</v>
      </c>
      <c r="S52" s="54"/>
      <c r="T52" s="54"/>
      <c r="U52" s="496">
        <f>(I51*P52)+(J51*Q52)+(K51*R52)+(L51*S52)+(M51*T52)</f>
        <v>88.768000000000001</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48.75" customHeight="1" x14ac:dyDescent="0.15">
      <c r="A53" s="43">
        <v>25</v>
      </c>
      <c r="B53" s="671" t="s">
        <v>2849</v>
      </c>
      <c r="C53" s="67" t="s">
        <v>2245</v>
      </c>
      <c r="D53" s="80" t="s">
        <v>2496</v>
      </c>
      <c r="E53" s="45"/>
      <c r="F53" s="664"/>
      <c r="G53" s="334"/>
      <c r="H53" s="175"/>
      <c r="I53" s="48">
        <v>0.51</v>
      </c>
      <c r="J53" s="49">
        <v>0.49</v>
      </c>
      <c r="K53" s="49"/>
      <c r="L53" s="49"/>
      <c r="M53" s="696"/>
      <c r="N53" s="233">
        <f>SUM(I53:M53)</f>
        <v>1</v>
      </c>
      <c r="O53" s="51"/>
      <c r="P53" s="52">
        <v>8</v>
      </c>
      <c r="Q53" s="53">
        <v>8</v>
      </c>
      <c r="R53" s="53"/>
      <c r="S53" s="53"/>
      <c r="T53" s="53"/>
      <c r="U53" s="54">
        <f>ROUND(((P53*I53)+(Q53*J53)+(R53*K53)+(S53*L53)+(T53*M53)),3)</f>
        <v>8</v>
      </c>
      <c r="V53" s="55">
        <f>IF(U53&gt;=8,8,U53)</f>
        <v>8</v>
      </c>
      <c r="W53" s="57">
        <v>23278347000</v>
      </c>
      <c r="X53" s="57">
        <v>57131058000</v>
      </c>
      <c r="Y53" s="57"/>
      <c r="Z53" s="57"/>
      <c r="AA53" s="57"/>
      <c r="AB53" s="476">
        <f>(((((W53*I53)+(X53*J53)+(Y53*K53)+(Z53*L53)+(AA53*M53))/$L$2)))</f>
        <v>1.24162014084257</v>
      </c>
      <c r="AC53" s="536">
        <f>ROUND(11*AB53,3)</f>
        <v>13.657999999999999</v>
      </c>
      <c r="AD53" s="488">
        <f>IF(AC53&gt;=11,11,AC53)</f>
        <v>11</v>
      </c>
      <c r="AE53" s="729">
        <f>IF(U54&gt;=94,4,IF(U54&gt;=91,3.9,IF(U54&gt;=88,3.8,IF(U54&gt;=85,3.7,3.6))))</f>
        <v>3.8</v>
      </c>
      <c r="AF53" s="59">
        <v>0.3</v>
      </c>
      <c r="AG53" s="730">
        <v>17</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43" t="s">
        <v>2556</v>
      </c>
      <c r="D54" s="844"/>
      <c r="E54" s="844"/>
      <c r="F54" s="844"/>
      <c r="G54" s="903"/>
      <c r="H54" s="47"/>
      <c r="I54" s="172"/>
      <c r="J54" s="217"/>
      <c r="K54" s="217"/>
      <c r="L54" s="217"/>
      <c r="M54" s="695"/>
      <c r="N54" s="233"/>
      <c r="O54" s="51"/>
      <c r="P54" s="54">
        <v>88</v>
      </c>
      <c r="Q54" s="54">
        <v>88</v>
      </c>
      <c r="R54" s="54"/>
      <c r="S54" s="54"/>
      <c r="T54" s="54"/>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50.25" customHeight="1" x14ac:dyDescent="0.15">
      <c r="A55" s="43"/>
      <c r="B55" s="256"/>
      <c r="C55" s="256"/>
      <c r="D55" s="45"/>
      <c r="E55" s="45"/>
      <c r="F55" s="45"/>
      <c r="G55" s="376"/>
      <c r="H55" s="47"/>
      <c r="I55" s="48">
        <v>0.51</v>
      </c>
      <c r="J55" s="49">
        <v>0.49</v>
      </c>
      <c r="K55" s="49"/>
      <c r="L55" s="49"/>
      <c r="M55" s="696"/>
      <c r="N55" s="233">
        <f>SUM(I55:M55)</f>
        <v>1</v>
      </c>
      <c r="O55" s="51"/>
      <c r="P55" s="52">
        <v>8</v>
      </c>
      <c r="Q55" s="53">
        <v>8</v>
      </c>
      <c r="R55" s="53"/>
      <c r="S55" s="53"/>
      <c r="T55" s="53"/>
      <c r="U55" s="54">
        <f>ROUND(((P55*I55)+(Q55*J55)+(R55*K55)+(S55*L55)+(T55*M55)),3)</f>
        <v>8</v>
      </c>
      <c r="V55" s="55">
        <f>IF(U55&gt;=8,8,U55)</f>
        <v>8</v>
      </c>
      <c r="W55" s="57"/>
      <c r="X55" s="57"/>
      <c r="Y55" s="57"/>
      <c r="Z55" s="57"/>
      <c r="AA55" s="57"/>
      <c r="AB55" s="476">
        <f>(((((W55*I55)+(X55*J55)+(Y55*K55)+(Z55*L55)+(AA55*M55))/$L$2)))</f>
        <v>0</v>
      </c>
      <c r="AC55" s="536">
        <f t="shared" ref="AC55" si="28">ROUND(11*AB55,3)</f>
        <v>0</v>
      </c>
      <c r="AD55" s="488">
        <f t="shared" ref="AD55" si="29">IF(AC55&gt;=11,11,AC55)</f>
        <v>0</v>
      </c>
      <c r="AE55" s="729">
        <f>IF(U56&gt;=94,4,IF(U56&gt;=91,3.9,IF(U56&gt;=88,3.8,IF(U56&gt;=85,3.7,3.6))))</f>
        <v>3.8</v>
      </c>
      <c r="AF55" s="59">
        <v>0.3</v>
      </c>
      <c r="AG55" s="730">
        <v>17</v>
      </c>
      <c r="AH55" s="60">
        <f>V55+AD55+AG55+AE55+AF55</f>
        <v>29.1</v>
      </c>
      <c r="AI55" s="55">
        <f>IF(AH55&gt;=40,40,AH55)</f>
        <v>29.1</v>
      </c>
      <c r="AJ55" s="61"/>
      <c r="AK55" s="62"/>
      <c r="AL55" s="63"/>
      <c r="AM55" s="64">
        <f>100%+AL55</f>
        <v>1</v>
      </c>
      <c r="AN55" s="65">
        <f>ROUNDUP((($E$2*AM55-$AN$4)*AJ55+$AN$4),-3)</f>
        <v>0</v>
      </c>
      <c r="AO55" s="66"/>
    </row>
    <row r="56" spans="1:41" s="22" customFormat="1" ht="26.25" customHeight="1" x14ac:dyDescent="0.15">
      <c r="A56" s="177"/>
      <c r="B56" s="241"/>
      <c r="C56" s="843" t="s">
        <v>2556</v>
      </c>
      <c r="D56" s="844"/>
      <c r="E56" s="844"/>
      <c r="F56" s="844"/>
      <c r="G56" s="903"/>
      <c r="H56" s="47"/>
      <c r="I56" s="172"/>
      <c r="J56" s="217"/>
      <c r="K56" s="217"/>
      <c r="L56" s="217"/>
      <c r="M56" s="695"/>
      <c r="N56" s="233"/>
      <c r="O56" s="51"/>
      <c r="P56" s="234">
        <v>88</v>
      </c>
      <c r="Q56" s="54">
        <v>88</v>
      </c>
      <c r="R56" s="54"/>
      <c r="S56" s="54"/>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48.75" customHeight="1" x14ac:dyDescent="0.15">
      <c r="A57" s="43"/>
      <c r="B57" s="256"/>
      <c r="C57" s="174"/>
      <c r="D57" s="80" t="s">
        <v>731</v>
      </c>
      <c r="E57" s="45"/>
      <c r="F57" s="80"/>
      <c r="G57" s="117"/>
      <c r="H57" s="169"/>
      <c r="I57" s="48">
        <v>0.6</v>
      </c>
      <c r="J57" s="49">
        <v>0.25</v>
      </c>
      <c r="K57" s="49">
        <v>0.15</v>
      </c>
      <c r="L57" s="49"/>
      <c r="M57" s="696"/>
      <c r="N57" s="233">
        <f>SUM(I57:M57)</f>
        <v>1</v>
      </c>
      <c r="O57" s="51"/>
      <c r="P57" s="52">
        <v>8</v>
      </c>
      <c r="Q57" s="53">
        <v>8</v>
      </c>
      <c r="R57" s="53">
        <v>8</v>
      </c>
      <c r="S57" s="53"/>
      <c r="T57" s="53"/>
      <c r="U57" s="54">
        <f>ROUND(((P57*I57)+(Q57*J57)+(R57*K57)+(S57*L57)+(T57*M57)),3)</f>
        <v>8</v>
      </c>
      <c r="V57" s="55">
        <f>IF(U57&gt;=8,8,U57)</f>
        <v>8</v>
      </c>
      <c r="W57" s="57"/>
      <c r="X57" s="57">
        <v>424675051000</v>
      </c>
      <c r="Y57" s="57"/>
      <c r="Z57" s="57"/>
      <c r="AA57" s="57"/>
      <c r="AB57" s="476">
        <f>(((((W57*I57)+(X57*J57)+(Y57*K57)+(Z57*L57)+(AA57*M57))/$L$2)))</f>
        <v>3.3065944467751063</v>
      </c>
      <c r="AC57" s="536">
        <f t="shared" ref="AC57" si="30">ROUND(11*AB57,3)</f>
        <v>36.372999999999998</v>
      </c>
      <c r="AD57" s="488">
        <f t="shared" ref="AD57" si="31">IF(AC57&gt;=11,11,AC57)</f>
        <v>11</v>
      </c>
      <c r="AE57" s="729">
        <f>IF(U58&gt;=94,4,IF(U58&gt;=91,3.9,IF(U58&gt;=88,3.8,IF(U58&gt;=85,3.7,3.6))))</f>
        <v>3.8</v>
      </c>
      <c r="AF57" s="59">
        <v>0.3</v>
      </c>
      <c r="AG57" s="730">
        <v>17</v>
      </c>
      <c r="AH57" s="60">
        <f>V57+AD57+AG57+AE57+AF57</f>
        <v>40.099999999999994</v>
      </c>
      <c r="AI57" s="55">
        <f>IF(AH57&gt;=40,40,AH57)</f>
        <v>40</v>
      </c>
      <c r="AJ57" s="61"/>
      <c r="AK57" s="62"/>
      <c r="AL57" s="63"/>
      <c r="AM57" s="64">
        <f>100%+AL57</f>
        <v>1</v>
      </c>
      <c r="AN57" s="65">
        <f>ROUNDUP((($E$2*AM57-$AN$4)*AJ57+$AN$4),-3)</f>
        <v>0</v>
      </c>
      <c r="AO57" s="66"/>
    </row>
    <row r="58" spans="1:41" s="22" customFormat="1" ht="26.25" customHeight="1" x14ac:dyDescent="0.15">
      <c r="A58" s="177"/>
      <c r="B58" s="241"/>
      <c r="C58" s="843" t="s">
        <v>2556</v>
      </c>
      <c r="D58" s="844"/>
      <c r="E58" s="844"/>
      <c r="F58" s="844"/>
      <c r="G58" s="903"/>
      <c r="H58" s="47"/>
      <c r="I58" s="172"/>
      <c r="J58" s="217"/>
      <c r="K58" s="217"/>
      <c r="L58" s="217"/>
      <c r="M58" s="695"/>
      <c r="N58" s="233"/>
      <c r="O58" s="51"/>
      <c r="P58" s="234">
        <v>88</v>
      </c>
      <c r="Q58" s="53">
        <v>88</v>
      </c>
      <c r="R58" s="53">
        <v>88</v>
      </c>
      <c r="S58" s="54"/>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48.75" customHeight="1" x14ac:dyDescent="0.15">
      <c r="A59" s="43"/>
      <c r="B59" s="256"/>
      <c r="C59" s="45"/>
      <c r="D59" s="46"/>
      <c r="E59" s="80"/>
      <c r="F59" s="80"/>
      <c r="G59" s="376"/>
      <c r="H59" s="175"/>
      <c r="I59" s="48">
        <v>0.6</v>
      </c>
      <c r="J59" s="49">
        <v>0.4</v>
      </c>
      <c r="K59" s="49"/>
      <c r="L59" s="217"/>
      <c r="M59" s="696"/>
      <c r="N59" s="233">
        <f>SUM(I59:M59)</f>
        <v>1</v>
      </c>
      <c r="O59" s="51"/>
      <c r="P59" s="52">
        <v>8</v>
      </c>
      <c r="Q59" s="53">
        <v>8</v>
      </c>
      <c r="R59" s="53"/>
      <c r="S59" s="53"/>
      <c r="T59" s="53"/>
      <c r="U59" s="54">
        <f>ROUND(((P59*I59)+(Q59*J59)+(R59*K59)+(S59*L59)+(T59*M59)),3)</f>
        <v>8</v>
      </c>
      <c r="V59" s="55">
        <f>IF(U59&gt;=8,8,U59)</f>
        <v>8</v>
      </c>
      <c r="W59" s="57"/>
      <c r="X59" s="57"/>
      <c r="Y59" s="57"/>
      <c r="Z59" s="57"/>
      <c r="AA59" s="57"/>
      <c r="AB59" s="476">
        <f>(((((W59*I59)+(X59*J59)+(Y59*K59)+(Z59*L59)+(AA59*M59))/$L$2)))</f>
        <v>0</v>
      </c>
      <c r="AC59" s="536">
        <f t="shared" ref="AC59" si="32">ROUND(11*AB59,3)</f>
        <v>0</v>
      </c>
      <c r="AD59" s="488">
        <f t="shared" ref="AD59" si="33">IF(AC59&gt;=11,11,AC59)</f>
        <v>0</v>
      </c>
      <c r="AE59" s="729">
        <f>IF(U60&gt;=94,4,IF(U60&gt;=91,3.9,IF(U60&gt;=88,3.8,IF(U60&gt;=85,3.7,3.6))))</f>
        <v>3.8</v>
      </c>
      <c r="AF59" s="59">
        <v>0.3</v>
      </c>
      <c r="AG59" s="730">
        <v>17</v>
      </c>
      <c r="AH59" s="60">
        <f>V59+AD59+AG59+AE59+AF59</f>
        <v>29.1</v>
      </c>
      <c r="AI59" s="55">
        <f>IF(AH59&gt;=40,40,AH59)</f>
        <v>29.1</v>
      </c>
      <c r="AJ59" s="61"/>
      <c r="AK59" s="62"/>
      <c r="AL59" s="63"/>
      <c r="AM59" s="64">
        <f>100%+AL59</f>
        <v>1</v>
      </c>
      <c r="AN59" s="65">
        <f>ROUNDUP((($E$2*AM59-$AN$4)*AJ59+$AN$4),-3)</f>
        <v>0</v>
      </c>
      <c r="AO59" s="66"/>
    </row>
    <row r="60" spans="1:41" s="22" customFormat="1" ht="26.25" customHeight="1" x14ac:dyDescent="0.15">
      <c r="A60" s="177"/>
      <c r="B60" s="241"/>
      <c r="C60" s="843" t="s">
        <v>2556</v>
      </c>
      <c r="D60" s="844"/>
      <c r="E60" s="844"/>
      <c r="F60" s="844"/>
      <c r="G60" s="903"/>
      <c r="H60" s="47"/>
      <c r="I60" s="172"/>
      <c r="J60" s="217"/>
      <c r="K60" s="217"/>
      <c r="L60" s="217"/>
      <c r="M60" s="695"/>
      <c r="N60" s="233"/>
      <c r="O60" s="51"/>
      <c r="P60" s="54">
        <v>88</v>
      </c>
      <c r="Q60" s="53">
        <v>88</v>
      </c>
      <c r="R60" s="53"/>
      <c r="S60" s="54"/>
      <c r="T60" s="54"/>
      <c r="U60" s="496">
        <f>(I59*P60)+(J59*Q60)+(K59*R60)+(L59*S60)+(M59*T60)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51.75" customHeight="1" x14ac:dyDescent="0.15">
      <c r="A61" s="43"/>
      <c r="B61" s="256"/>
      <c r="C61" s="174"/>
      <c r="D61" s="174"/>
      <c r="E61" s="174"/>
      <c r="F61" s="174"/>
      <c r="G61" s="596"/>
      <c r="H61" s="47"/>
      <c r="I61" s="48">
        <v>0.6</v>
      </c>
      <c r="J61" s="49">
        <v>0.4</v>
      </c>
      <c r="K61" s="49"/>
      <c r="L61" s="49"/>
      <c r="M61" s="696"/>
      <c r="N61" s="233">
        <f>SUM(I61:M61)</f>
        <v>1</v>
      </c>
      <c r="O61" s="51"/>
      <c r="P61" s="52">
        <v>8</v>
      </c>
      <c r="Q61" s="52">
        <v>8</v>
      </c>
      <c r="R61" s="53"/>
      <c r="S61" s="53"/>
      <c r="T61" s="53"/>
      <c r="U61" s="54">
        <f>ROUND(((P61*I61)+(Q61*J61)+(R61*K61)+(S61*L61)+(T61*M61)),3)</f>
        <v>8</v>
      </c>
      <c r="V61" s="55">
        <f>IF(U61&gt;=8,8,U61)</f>
        <v>8</v>
      </c>
      <c r="W61" s="57"/>
      <c r="X61" s="57"/>
      <c r="Y61" s="57"/>
      <c r="Z61" s="57"/>
      <c r="AA61" s="57"/>
      <c r="AB61" s="476">
        <f>(((((W61*I61)+(X61*J61)+(Y61*K61)+(Z61*L61)+(AA61*M61))/$L$2)))</f>
        <v>0</v>
      </c>
      <c r="AC61" s="536">
        <f>ROUND(11*AB61,3)</f>
        <v>0</v>
      </c>
      <c r="AD61" s="488">
        <f t="shared" ref="AD61" si="34">IF(AC61&gt;=11,11,AC61)</f>
        <v>0</v>
      </c>
      <c r="AE61" s="729">
        <f>IF(U62&gt;=94,4,IF(U62&gt;=91,3.9,IF(U62&gt;=88,3.8,IF(U62&gt;=85,3.7,3.6))))</f>
        <v>3.8</v>
      </c>
      <c r="AF61" s="59">
        <v>0.3</v>
      </c>
      <c r="AG61" s="730">
        <v>17</v>
      </c>
      <c r="AH61" s="60">
        <f>V61+AD61+AG61+AE61+AF61</f>
        <v>29.1</v>
      </c>
      <c r="AI61" s="55">
        <f>IF(AH61&gt;=40,40,AH61)</f>
        <v>29.1</v>
      </c>
      <c r="AJ61" s="61"/>
      <c r="AK61" s="62"/>
      <c r="AL61" s="63"/>
      <c r="AM61" s="64"/>
      <c r="AN61" s="65"/>
      <c r="AO61" s="66"/>
    </row>
    <row r="62" spans="1:41" s="22" customFormat="1" ht="26.25" customHeight="1" x14ac:dyDescent="0.15">
      <c r="A62" s="177"/>
      <c r="B62" s="241"/>
      <c r="C62" s="843" t="s">
        <v>2556</v>
      </c>
      <c r="D62" s="844"/>
      <c r="E62" s="844"/>
      <c r="F62" s="844"/>
      <c r="G62" s="903"/>
      <c r="H62" s="47"/>
      <c r="I62" s="172"/>
      <c r="J62" s="217"/>
      <c r="K62" s="217"/>
      <c r="L62" s="217"/>
      <c r="M62" s="695"/>
      <c r="N62" s="233"/>
      <c r="O62" s="51"/>
      <c r="P62" s="54">
        <v>88</v>
      </c>
      <c r="Q62" s="54">
        <v>88</v>
      </c>
      <c r="R62" s="54"/>
      <c r="S62" s="5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45"/>
      <c r="D63" s="45"/>
      <c r="E63" s="174"/>
      <c r="F63" s="45"/>
      <c r="G63" s="596"/>
      <c r="H63" s="47"/>
      <c r="I63" s="48">
        <v>0.6</v>
      </c>
      <c r="J63" s="49">
        <v>0.4</v>
      </c>
      <c r="K63" s="49"/>
      <c r="L63" s="217"/>
      <c r="M63" s="696"/>
      <c r="N63" s="233">
        <f>SUM(I63:M63)</f>
        <v>1</v>
      </c>
      <c r="O63" s="51"/>
      <c r="P63" s="52">
        <v>8</v>
      </c>
      <c r="Q63" s="53">
        <v>8</v>
      </c>
      <c r="R63" s="53"/>
      <c r="S63" s="53"/>
      <c r="T63" s="53"/>
      <c r="U63" s="54">
        <f>ROUND(((P63*I63)+(Q63*J63)+(R63*K63)+(S63*L63)+(T63*M63)),3)</f>
        <v>8</v>
      </c>
      <c r="V63" s="55">
        <f>IF(U63&gt;=8,8,U63)</f>
        <v>8</v>
      </c>
      <c r="W63" s="57"/>
      <c r="X63" s="57"/>
      <c r="Y63" s="57"/>
      <c r="Z63" s="57"/>
      <c r="AA63" s="57"/>
      <c r="AB63" s="476">
        <f>(((((W63*I63)+(X63*J63)+(Y63*K63)+(Z63*L63)+(AA63*M63))/$L$2)))</f>
        <v>0</v>
      </c>
      <c r="AC63" s="536">
        <f>ROUND(11*AB63,3)</f>
        <v>0</v>
      </c>
      <c r="AD63" s="488">
        <f>IF(AC63&gt;=11,11,AC63)</f>
        <v>0</v>
      </c>
      <c r="AE63" s="729">
        <f>IF(U64&gt;=94,4,IF(U64&gt;=91,3.9,IF(U64&gt;=88,3.8,IF(U64&gt;=85,3.7,3.6))))</f>
        <v>3.8</v>
      </c>
      <c r="AF63" s="59">
        <v>0.3</v>
      </c>
      <c r="AG63" s="730">
        <v>17</v>
      </c>
      <c r="AH63" s="60">
        <f>V63+AD63+AG63+AE63+AF63</f>
        <v>29.1</v>
      </c>
      <c r="AI63" s="55">
        <f>IF(AH63&gt;=40,40,AH63)</f>
        <v>29.1</v>
      </c>
      <c r="AJ63" s="61"/>
      <c r="AK63" s="62"/>
      <c r="AL63" s="63"/>
      <c r="AM63" s="64">
        <f>100%+AL63</f>
        <v>1</v>
      </c>
      <c r="AN63" s="65">
        <f>ROUNDUP((($E$2*AM63-$AN$4)*AJ63+$AN$4),-3)</f>
        <v>0</v>
      </c>
      <c r="AO63" s="66"/>
    </row>
    <row r="64" spans="1:41" s="22" customFormat="1" ht="26.25" customHeight="1" x14ac:dyDescent="0.15">
      <c r="A64" s="177"/>
      <c r="B64" s="241"/>
      <c r="C64" s="843" t="s">
        <v>2556</v>
      </c>
      <c r="D64" s="844"/>
      <c r="E64" s="844"/>
      <c r="F64" s="844"/>
      <c r="G64" s="903"/>
      <c r="H64" s="47"/>
      <c r="I64" s="172"/>
      <c r="J64" s="217"/>
      <c r="K64" s="217"/>
      <c r="L64" s="217"/>
      <c r="M64" s="695"/>
      <c r="N64" s="233"/>
      <c r="O64" s="51"/>
      <c r="P64" s="234">
        <v>88</v>
      </c>
      <c r="Q64" s="53">
        <v>88</v>
      </c>
      <c r="R64" s="53"/>
      <c r="S64" s="54"/>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45"/>
      <c r="D65" s="174"/>
      <c r="E65" s="80"/>
      <c r="F65" s="174"/>
      <c r="G65" s="596"/>
      <c r="H65" s="47"/>
      <c r="I65" s="48">
        <v>0.6</v>
      </c>
      <c r="J65" s="49">
        <v>0.4</v>
      </c>
      <c r="K65" s="49"/>
      <c r="L65" s="49"/>
      <c r="M65" s="696"/>
      <c r="N65" s="233">
        <f>SUM(I65:M65)</f>
        <v>1</v>
      </c>
      <c r="O65" s="51"/>
      <c r="P65" s="52">
        <v>8</v>
      </c>
      <c r="Q65" s="53">
        <v>8</v>
      </c>
      <c r="R65" s="53">
        <v>8</v>
      </c>
      <c r="S65" s="53"/>
      <c r="T65" s="53"/>
      <c r="U65" s="54">
        <f>ROUND(((P65*I65)+(Q65*J65)+(R65*K65)+(S65*L65)+(T65*M65)),3)</f>
        <v>8</v>
      </c>
      <c r="V65" s="55">
        <f>IF(U65&gt;=8,8,U65)</f>
        <v>8</v>
      </c>
      <c r="W65" s="57"/>
      <c r="X65" s="57"/>
      <c r="Y65" s="57"/>
      <c r="Z65" s="57"/>
      <c r="AA65" s="57"/>
      <c r="AB65" s="476">
        <f>(((((W65*I65)+(X65*J65)+(Y65*K65)+(Z65*L65)+(AA65*M65))/$L$2)))</f>
        <v>0</v>
      </c>
      <c r="AC65" s="536">
        <f>ROUND(11*AB65,3)</f>
        <v>0</v>
      </c>
      <c r="AD65" s="488">
        <f>IF(AC65&gt;=11,11,AC65)</f>
        <v>0</v>
      </c>
      <c r="AE65" s="729">
        <f>IF(U66&gt;=94,4,IF(U66&gt;=91,3.9,IF(U66&gt;=88,3.8,IF(U66&gt;=85,3.7,3.6))))</f>
        <v>3.8</v>
      </c>
      <c r="AF65" s="59">
        <v>0.3</v>
      </c>
      <c r="AG65" s="730">
        <v>17</v>
      </c>
      <c r="AH65" s="60">
        <f>V65+AD65+AG65+AE65+AF65</f>
        <v>29.1</v>
      </c>
      <c r="AI65" s="55">
        <f>IF(AH65&gt;=40,40,AH65)</f>
        <v>29.1</v>
      </c>
      <c r="AJ65" s="61"/>
      <c r="AK65" s="62"/>
      <c r="AL65" s="63"/>
      <c r="AM65" s="64"/>
      <c r="AN65" s="65"/>
      <c r="AO65" s="66"/>
    </row>
    <row r="66" spans="1:41" s="22" customFormat="1" ht="26.25" customHeight="1" x14ac:dyDescent="0.15">
      <c r="A66" s="177"/>
      <c r="B66" s="241"/>
      <c r="C66" s="843" t="s">
        <v>2556</v>
      </c>
      <c r="D66" s="844"/>
      <c r="E66" s="844"/>
      <c r="F66" s="844"/>
      <c r="G66" s="903"/>
      <c r="H66" s="47"/>
      <c r="I66" s="172"/>
      <c r="J66" s="217"/>
      <c r="K66" s="217"/>
      <c r="L66" s="217"/>
      <c r="M66" s="695"/>
      <c r="N66" s="233"/>
      <c r="O66" s="51"/>
      <c r="P66" s="53">
        <v>88</v>
      </c>
      <c r="Q66" s="53">
        <v>88</v>
      </c>
      <c r="R66" s="53">
        <v>88</v>
      </c>
      <c r="S66" s="53"/>
      <c r="T66" s="54"/>
      <c r="U66" s="496">
        <f>(I65*P66)+(J65*Q66)+(K65*R66)+(L65*S66)+(M65*T66)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52.5" customHeight="1" x14ac:dyDescent="0.15">
      <c r="A67" s="43"/>
      <c r="B67" s="256"/>
      <c r="C67" s="80"/>
      <c r="D67" s="80"/>
      <c r="E67" s="80"/>
      <c r="F67" s="80"/>
      <c r="G67" s="335"/>
      <c r="H67" s="47"/>
      <c r="I67" s="48">
        <v>0.5</v>
      </c>
      <c r="J67" s="49">
        <v>0.5</v>
      </c>
      <c r="K67" s="49"/>
      <c r="L67" s="49"/>
      <c r="M67" s="696"/>
      <c r="N67" s="233">
        <f>SUM(I67:M67)</f>
        <v>1</v>
      </c>
      <c r="O67" s="51"/>
      <c r="P67" s="52">
        <v>8</v>
      </c>
      <c r="Q67" s="53">
        <v>8</v>
      </c>
      <c r="R67" s="53"/>
      <c r="S67" s="53"/>
      <c r="T67" s="53"/>
      <c r="U67" s="54">
        <f>ROUND(((P67*I67)+(Q67*J67)+(R67*K67)+(S67*L67)+(T67*M67)),3)</f>
        <v>8</v>
      </c>
      <c r="V67" s="55">
        <f>IF(U67&gt;=8,8,U67)</f>
        <v>8</v>
      </c>
      <c r="W67" s="57"/>
      <c r="X67" s="57"/>
      <c r="Y67" s="57"/>
      <c r="Z67" s="57"/>
      <c r="AA67" s="57"/>
      <c r="AB67" s="476">
        <f>(((((W67*I67)+(X67*J67)+(Y67*K67)+(Z67*L67)+(AA67*M67))/$L$2)))</f>
        <v>0</v>
      </c>
      <c r="AC67" s="536">
        <f>ROUND(11*AB67,3)</f>
        <v>0</v>
      </c>
      <c r="AD67" s="488">
        <f>IF(AC67&gt;=11,11,AC67)</f>
        <v>0</v>
      </c>
      <c r="AE67" s="729">
        <f>IF(U68&gt;=94,4,IF(U68&gt;=91,3.9,IF(U68&gt;=88,3.8,IF(U68&gt;=85,3.7,3.6))))</f>
        <v>3.8</v>
      </c>
      <c r="AF67" s="59">
        <v>0.3</v>
      </c>
      <c r="AG67" s="730">
        <v>17</v>
      </c>
      <c r="AH67" s="60">
        <f>V67+AD67+AG67+AE67+AF67</f>
        <v>29.1</v>
      </c>
      <c r="AI67" s="55">
        <f>IF(AH67&gt;=40,40,AH67)</f>
        <v>29.1</v>
      </c>
      <c r="AJ67" s="61"/>
      <c r="AK67" s="62"/>
      <c r="AL67" s="63"/>
      <c r="AM67" s="64">
        <f>100%+AL67</f>
        <v>1</v>
      </c>
      <c r="AN67" s="65">
        <f>ROUNDUP((($E$2*AM67-$AN$4)*AJ67+$AN$4),-3)</f>
        <v>0</v>
      </c>
      <c r="AO67" s="66"/>
    </row>
    <row r="68" spans="1:41" s="22" customFormat="1" ht="26.25" customHeight="1" x14ac:dyDescent="0.15">
      <c r="A68" s="177"/>
      <c r="B68" s="241"/>
      <c r="C68" s="843" t="s">
        <v>2556</v>
      </c>
      <c r="D68" s="844"/>
      <c r="E68" s="844"/>
      <c r="F68" s="844"/>
      <c r="G68" s="903"/>
      <c r="H68" s="210"/>
      <c r="I68" s="172"/>
      <c r="J68" s="217"/>
      <c r="K68" s="217"/>
      <c r="L68" s="217"/>
      <c r="M68" s="752"/>
      <c r="N68" s="233"/>
      <c r="O68" s="51"/>
      <c r="P68" s="54">
        <v>88</v>
      </c>
      <c r="Q68" s="54">
        <v>88</v>
      </c>
      <c r="R68" s="54"/>
      <c r="S68" s="54"/>
      <c r="T68" s="54"/>
      <c r="U68" s="496">
        <f>(I67*P68)+(J67*Q68)+(K67*R68)+(L67*S68)+(M67*T68)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73" t="s">
        <v>2574</v>
      </c>
      <c r="D69" s="45" t="s">
        <v>1355</v>
      </c>
      <c r="E69" s="80" t="s">
        <v>2578</v>
      </c>
      <c r="F69" s="73" t="s">
        <v>1543</v>
      </c>
      <c r="G69" s="334"/>
      <c r="H69" s="175" t="s">
        <v>2788</v>
      </c>
      <c r="I69" s="48">
        <v>0.51</v>
      </c>
      <c r="J69" s="49">
        <v>0.49</v>
      </c>
      <c r="K69" s="49"/>
      <c r="L69" s="49"/>
      <c r="M69" s="696"/>
      <c r="N69" s="233">
        <f>SUM(I69:M69)</f>
        <v>1</v>
      </c>
      <c r="O69" s="51"/>
      <c r="P69" s="52">
        <v>8</v>
      </c>
      <c r="Q69" s="53">
        <v>8</v>
      </c>
      <c r="R69" s="53"/>
      <c r="S69" s="53"/>
      <c r="T69" s="53"/>
      <c r="U69" s="54">
        <f>ROUND(((P69*I69)+(Q69*J69)+(R69*K69)+(S69*L69)+(T69*M69)),3)</f>
        <v>8</v>
      </c>
      <c r="V69" s="55">
        <f>IF(U69&gt;=8,8,U69)</f>
        <v>8</v>
      </c>
      <c r="W69" s="57">
        <v>92809500000</v>
      </c>
      <c r="X69" s="57">
        <v>65315007000</v>
      </c>
      <c r="Y69" s="57">
        <v>52410905000</v>
      </c>
      <c r="Z69" s="57">
        <v>66118788000</v>
      </c>
      <c r="AA69" s="57"/>
      <c r="AB69" s="476">
        <f>(((((W69*I69)+(X69*J69)+(Y69*K69)+(Z69*L69)+(AA69*M69))/$L$2)))</f>
        <v>2.47093337961436</v>
      </c>
      <c r="AC69" s="536">
        <f>ROUND(11*AB69,3)</f>
        <v>27.18</v>
      </c>
      <c r="AD69" s="488">
        <f>IF(AC69&gt;=11,11,AC69)</f>
        <v>11</v>
      </c>
      <c r="AE69" s="729">
        <f>IF(U70&gt;=94,4,IF(U70&gt;=91,3.9,IF(U70&gt;=88,3.8,IF(U70&gt;=85,3.7,3.6))))</f>
        <v>3.8</v>
      </c>
      <c r="AF69" s="59">
        <v>0.3</v>
      </c>
      <c r="AG69" s="730">
        <v>17</v>
      </c>
      <c r="AH69" s="60">
        <f>V69+AD69+AG69+AE69+AF69</f>
        <v>40.099999999999994</v>
      </c>
      <c r="AI69" s="55">
        <f>IF(AH69&gt;=40,40,AH69)</f>
        <v>40</v>
      </c>
      <c r="AJ69" s="61"/>
      <c r="AK69" s="62"/>
      <c r="AL69" s="63"/>
      <c r="AM69" s="64">
        <f>100%+AL69</f>
        <v>1</v>
      </c>
      <c r="AN69" s="65">
        <f>ROUNDUP((($E$2*AM69-$AN$4)*AJ69+$AN$4),-3)</f>
        <v>0</v>
      </c>
      <c r="AO69" s="66"/>
    </row>
    <row r="70" spans="1:41" s="22" customFormat="1" ht="26.25" customHeight="1" x14ac:dyDescent="0.15">
      <c r="A70" s="177"/>
      <c r="B70" s="241"/>
      <c r="C70" s="843" t="s">
        <v>2556</v>
      </c>
      <c r="D70" s="844"/>
      <c r="E70" s="844"/>
      <c r="F70" s="844"/>
      <c r="G70" s="903"/>
      <c r="H70" s="47"/>
      <c r="I70" s="172"/>
      <c r="J70" s="217"/>
      <c r="K70" s="217"/>
      <c r="L70" s="217"/>
      <c r="M70" s="695"/>
      <c r="N70" s="233"/>
      <c r="O70" s="51"/>
      <c r="P70" s="234">
        <v>88</v>
      </c>
      <c r="Q70" s="53">
        <v>88</v>
      </c>
      <c r="R70" s="54"/>
      <c r="S70" s="54"/>
      <c r="T70" s="54"/>
      <c r="U70" s="496">
        <f>(I69*P70)+(J69*Q70)+(K69*R70)+(L69*S70)+(M69*T70)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5.5" customHeight="1" x14ac:dyDescent="0.15">
      <c r="A71" s="43"/>
      <c r="B71" s="256"/>
      <c r="C71" s="45"/>
      <c r="D71" s="80"/>
      <c r="E71" s="80" t="s">
        <v>2775</v>
      </c>
      <c r="F71" s="174"/>
      <c r="G71" s="376"/>
      <c r="H71" s="175"/>
      <c r="I71" s="48">
        <v>0.5</v>
      </c>
      <c r="J71" s="49">
        <v>0.5</v>
      </c>
      <c r="K71" s="49"/>
      <c r="L71" s="49"/>
      <c r="M71" s="696"/>
      <c r="N71" s="233">
        <f>SUM(I71:M71)</f>
        <v>1</v>
      </c>
      <c r="O71" s="51"/>
      <c r="P71" s="52">
        <v>8</v>
      </c>
      <c r="Q71" s="53">
        <v>8</v>
      </c>
      <c r="R71" s="53"/>
      <c r="S71" s="53"/>
      <c r="T71" s="53"/>
      <c r="U71" s="54">
        <f>ROUND(((P71*I71)+(Q71*J71)+(R71*K71)+(S71*L71)+(T71*M71)),3)</f>
        <v>8</v>
      </c>
      <c r="V71" s="55">
        <f>IF(U71&gt;=8,8,U71)</f>
        <v>8</v>
      </c>
      <c r="W71" s="57"/>
      <c r="X71" s="57"/>
      <c r="Y71" s="57">
        <v>36956264000</v>
      </c>
      <c r="Z71" s="57"/>
      <c r="AA71" s="57"/>
      <c r="AB71" s="476">
        <f>(((((W71*I71)+(X71*J71)+(Y71*K71)+(Z71*L71)+(AA71*M71))/$L$2)))</f>
        <v>0</v>
      </c>
      <c r="AC71" s="536">
        <f t="shared" ref="AC71" si="35">ROUND(11*AB71,3)</f>
        <v>0</v>
      </c>
      <c r="AD71" s="488">
        <f t="shared" ref="AD71" si="36">IF(AC71&gt;=11,11,AC71)</f>
        <v>0</v>
      </c>
      <c r="AE71" s="729">
        <f>IF(U72&gt;=94,4,IF(U72&gt;=91,3.9,IF(U72&gt;=88,3.8,IF(U72&gt;=85,3.7,3.6))))</f>
        <v>3.8</v>
      </c>
      <c r="AF71" s="59">
        <v>0.3</v>
      </c>
      <c r="AG71" s="730">
        <v>17</v>
      </c>
      <c r="AH71" s="60">
        <f>V71+AD71+AG71+AE71+AF71</f>
        <v>29.1</v>
      </c>
      <c r="AI71" s="55">
        <f>IF(AH71&gt;=40,40,AH71)</f>
        <v>29.1</v>
      </c>
      <c r="AJ71" s="61"/>
      <c r="AK71" s="62"/>
      <c r="AL71" s="63"/>
      <c r="AM71" s="64">
        <f>100%+AL71</f>
        <v>1</v>
      </c>
      <c r="AN71" s="65">
        <f>ROUNDUP((($E$2*AM71-$AN$4)*AJ71+$AN$4),-3)</f>
        <v>0</v>
      </c>
      <c r="AO71" s="66"/>
    </row>
    <row r="72" spans="1:41" s="22" customFormat="1" ht="26.25" customHeight="1" x14ac:dyDescent="0.15">
      <c r="A72" s="177"/>
      <c r="B72" s="241"/>
      <c r="C72" s="843" t="s">
        <v>2556</v>
      </c>
      <c r="D72" s="844"/>
      <c r="E72" s="844"/>
      <c r="F72" s="844"/>
      <c r="G72" s="903"/>
      <c r="H72" s="47"/>
      <c r="I72" s="172"/>
      <c r="J72" s="217"/>
      <c r="K72" s="217"/>
      <c r="L72" s="217"/>
      <c r="M72" s="695"/>
      <c r="N72" s="233"/>
      <c r="O72" s="51"/>
      <c r="P72" s="23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62.25" customHeight="1" x14ac:dyDescent="0.15">
      <c r="A73" s="43"/>
      <c r="B73" s="256"/>
      <c r="C73" s="80"/>
      <c r="D73" s="45" t="s">
        <v>2744</v>
      </c>
      <c r="E73" s="45" t="s">
        <v>2745</v>
      </c>
      <c r="F73" s="80" t="s">
        <v>184</v>
      </c>
      <c r="G73" s="596"/>
      <c r="H73" s="47"/>
      <c r="I73" s="48">
        <v>0.5</v>
      </c>
      <c r="J73" s="49">
        <v>0.3</v>
      </c>
      <c r="K73" s="49">
        <v>0.2</v>
      </c>
      <c r="L73" s="49"/>
      <c r="M73" s="696"/>
      <c r="N73" s="233">
        <f>SUM(I73:M73)</f>
        <v>1</v>
      </c>
      <c r="O73" s="51"/>
      <c r="P73" s="52">
        <v>8</v>
      </c>
      <c r="Q73" s="52">
        <v>8</v>
      </c>
      <c r="R73" s="53">
        <v>8</v>
      </c>
      <c r="S73" s="53"/>
      <c r="T73" s="53"/>
      <c r="U73" s="54">
        <f>ROUND(((P73*I73)+(Q73*J73)+(R73*K73)+(S73*L73)+(T73*M73)),3)</f>
        <v>8</v>
      </c>
      <c r="V73" s="55">
        <f>IF(U73&gt;=8,8,U73)</f>
        <v>8</v>
      </c>
      <c r="W73" s="57"/>
      <c r="X73" s="57">
        <v>7163013000</v>
      </c>
      <c r="Y73" s="57">
        <v>14643377000</v>
      </c>
      <c r="Z73" s="57">
        <v>40616090000</v>
      </c>
      <c r="AA73" s="57"/>
      <c r="AB73" s="476">
        <f>(((((W73*I73)+(X73*J73)+(Y73*K73)+(Z73*L73)+(AA73*M73))/$L$2)))</f>
        <v>0.1581396927076861</v>
      </c>
      <c r="AC73" s="536">
        <f>ROUND(11*AB73,3)</f>
        <v>1.74</v>
      </c>
      <c r="AD73" s="488">
        <f t="shared" ref="AD73" si="37">IF(AC73&gt;=11,11,AC73)</f>
        <v>1.74</v>
      </c>
      <c r="AE73" s="729">
        <f>IF(U74&gt;=94,4,IF(U74&gt;=91,3.9,IF(U74&gt;=88,3.8,IF(U74&gt;=85,3.7,3.6))))</f>
        <v>3.8</v>
      </c>
      <c r="AF73" s="59">
        <v>0.3</v>
      </c>
      <c r="AG73" s="730">
        <v>17</v>
      </c>
      <c r="AH73" s="60">
        <f>V73+AD73+AG73+AE73+AF73</f>
        <v>30.840000000000003</v>
      </c>
      <c r="AI73" s="55">
        <f>IF(AH73&gt;=40,40,AH73)</f>
        <v>30.840000000000003</v>
      </c>
      <c r="AJ73" s="61"/>
      <c r="AK73" s="62"/>
      <c r="AL73" s="63"/>
      <c r="AM73" s="64"/>
      <c r="AN73" s="65"/>
      <c r="AO73" s="66"/>
    </row>
    <row r="74" spans="1:41" s="22" customFormat="1" ht="26.25" customHeight="1" x14ac:dyDescent="0.15">
      <c r="A74" s="177"/>
      <c r="B74" s="241"/>
      <c r="C74" s="843" t="s">
        <v>2556</v>
      </c>
      <c r="D74" s="844"/>
      <c r="E74" s="844"/>
      <c r="F74" s="844"/>
      <c r="G74" s="903"/>
      <c r="H74" s="47"/>
      <c r="I74" s="172"/>
      <c r="J74" s="217"/>
      <c r="K74" s="217"/>
      <c r="L74" s="217"/>
      <c r="M74" s="695"/>
      <c r="N74" s="233"/>
      <c r="O74" s="51"/>
      <c r="P74" s="234">
        <v>88</v>
      </c>
      <c r="Q74" s="676">
        <v>92.92</v>
      </c>
      <c r="R74" s="676">
        <v>91.63</v>
      </c>
      <c r="S74" s="54"/>
      <c r="T74" s="54"/>
      <c r="U74" s="496">
        <f>(I73*P74)+(J73*Q74)+(K73*R74)+(L73*S74)+(M73*T74)</f>
        <v>90.201999999999998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c r="D75" s="73" t="s">
        <v>2747</v>
      </c>
      <c r="E75" s="80" t="s">
        <v>1363</v>
      </c>
      <c r="F75" s="80"/>
      <c r="G75" s="376"/>
      <c r="H75" s="47"/>
      <c r="I75" s="48">
        <v>0.5</v>
      </c>
      <c r="J75" s="49">
        <v>0.4</v>
      </c>
      <c r="K75" s="49">
        <v>0.1</v>
      </c>
      <c r="L75" s="217"/>
      <c r="M75" s="695"/>
      <c r="N75" s="233">
        <f>SUM(I75:M75)</f>
        <v>1</v>
      </c>
      <c r="O75" s="51"/>
      <c r="P75" s="52">
        <v>8</v>
      </c>
      <c r="Q75" s="53">
        <v>8</v>
      </c>
      <c r="R75" s="53">
        <v>8</v>
      </c>
      <c r="S75" s="53"/>
      <c r="T75" s="53"/>
      <c r="U75" s="54">
        <f>ROUND(((P75*I75)+(Q75*J75)+(R75*K75)+(S75*L75)+(T75*M75)),3)</f>
        <v>8</v>
      </c>
      <c r="V75" s="55">
        <f>IF(U75&gt;=8,8,U75)</f>
        <v>8</v>
      </c>
      <c r="W75" s="57"/>
      <c r="X75" s="57">
        <v>18685183000</v>
      </c>
      <c r="Y75" s="57">
        <v>38849299000</v>
      </c>
      <c r="Z75" s="57"/>
      <c r="AA75" s="57"/>
      <c r="AB75" s="476">
        <f>(((((W75*I75)+(X75*J75)+(Y75*K75)+(Z75*L75)+(AA75*M75))/$L$2)))</f>
        <v>0.35377276327317109</v>
      </c>
      <c r="AC75" s="536">
        <f>ROUND(11*AB75,3)</f>
        <v>3.8919999999999999</v>
      </c>
      <c r="AD75" s="488">
        <f t="shared" ref="AD75" si="38">IF(AC75&gt;=11,11,AC75)</f>
        <v>3.8919999999999999</v>
      </c>
      <c r="AE75" s="729">
        <f>IF(U76&gt;=94,4,IF(U76&gt;=91,3.9,IF(U76&gt;=88,3.8,IF(U76&gt;=85,3.7,3.6))))</f>
        <v>3.8</v>
      </c>
      <c r="AF75" s="59">
        <v>0.3</v>
      </c>
      <c r="AG75" s="730">
        <v>17</v>
      </c>
      <c r="AH75" s="60">
        <f>V75+AD75+AG75+AE75+AF75</f>
        <v>32.991999999999997</v>
      </c>
      <c r="AI75" s="55">
        <f>IF(AH75&gt;=40,40,AH75)</f>
        <v>32.991999999999997</v>
      </c>
      <c r="AJ75" s="61"/>
      <c r="AK75" s="62"/>
      <c r="AL75" s="63"/>
      <c r="AM75" s="64">
        <f>100%+AL75</f>
        <v>1</v>
      </c>
      <c r="AN75" s="65">
        <f>ROUNDUP((($E$2*AM75-$AN$4)*AJ75+$AN$4),-3)</f>
        <v>0</v>
      </c>
      <c r="AO75" s="66"/>
    </row>
    <row r="76" spans="1:41" s="22" customFormat="1" ht="26.25" customHeight="1" x14ac:dyDescent="0.15">
      <c r="A76" s="177"/>
      <c r="B76" s="241"/>
      <c r="C76" s="843" t="s">
        <v>2556</v>
      </c>
      <c r="D76" s="844"/>
      <c r="E76" s="844"/>
      <c r="F76" s="844"/>
      <c r="G76" s="903"/>
      <c r="H76" s="47"/>
      <c r="I76" s="172"/>
      <c r="J76" s="217"/>
      <c r="K76" s="217"/>
      <c r="L76" s="217"/>
      <c r="M76" s="695"/>
      <c r="N76" s="233"/>
      <c r="O76" s="51"/>
      <c r="P76" s="234">
        <v>88</v>
      </c>
      <c r="Q76" s="676">
        <v>92.52</v>
      </c>
      <c r="R76" s="54">
        <v>88</v>
      </c>
      <c r="S76" s="54"/>
      <c r="T76" s="54"/>
      <c r="U76" s="496">
        <f>(I75*P76)+(J75*Q76)+(K75*R76)+(L75*S76)+(M75*T76)</f>
        <v>89.808000000000007</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t="s">
        <v>2497</v>
      </c>
      <c r="D77" s="80"/>
      <c r="E77" s="80"/>
      <c r="F77" s="82"/>
      <c r="G77" s="632"/>
      <c r="H77" s="175"/>
      <c r="I77" s="48">
        <v>0.6</v>
      </c>
      <c r="J77" s="49">
        <v>0.4</v>
      </c>
      <c r="K77" s="49"/>
      <c r="L77" s="49"/>
      <c r="M77" s="696"/>
      <c r="N77" s="233">
        <f>SUM(I77:M77)</f>
        <v>1</v>
      </c>
      <c r="O77" s="51"/>
      <c r="P77" s="52">
        <v>8</v>
      </c>
      <c r="Q77" s="53">
        <v>8</v>
      </c>
      <c r="R77" s="53"/>
      <c r="S77" s="53"/>
      <c r="T77" s="53"/>
      <c r="U77" s="54">
        <f>ROUND(((P77*I77)+(Q77*J77)+(R77*K77)+(S77*L77)+(T77*M77)),3)</f>
        <v>8</v>
      </c>
      <c r="V77" s="55">
        <f>IF(U77&gt;=8,8,U77)</f>
        <v>8</v>
      </c>
      <c r="W77" s="57">
        <v>49442586000</v>
      </c>
      <c r="X77" s="57"/>
      <c r="Y77" s="57"/>
      <c r="Z77" s="57"/>
      <c r="AA77" s="57"/>
      <c r="AB77" s="476">
        <f>(((((W77*I77)+(X77*J77)+(Y77*K77)+(Z77*L77)+(AA77*M77))/$L$2)))</f>
        <v>0.9239247556464566</v>
      </c>
      <c r="AC77" s="536">
        <f t="shared" ref="AC77" si="39">ROUND(11*AB77,3)</f>
        <v>10.163</v>
      </c>
      <c r="AD77" s="488">
        <f t="shared" ref="AD77" si="40">IF(AC77&gt;=11,11,AC77)</f>
        <v>10.163</v>
      </c>
      <c r="AE77" s="729">
        <f>IF(U78&gt;=94,4,IF(U78&gt;=91,3.9,IF(U78&gt;=88,3.8,IF(U78&gt;=85,3.7,3.6))))</f>
        <v>3.8</v>
      </c>
      <c r="AF77" s="59">
        <v>0.3</v>
      </c>
      <c r="AG77" s="730">
        <v>17</v>
      </c>
      <c r="AH77" s="60">
        <f>V77+AD77+AG77+AE77+AF77</f>
        <v>39.262999999999991</v>
      </c>
      <c r="AI77" s="55">
        <f>IF(AH77&gt;=40,40,AH77)</f>
        <v>39.262999999999991</v>
      </c>
      <c r="AJ77" s="61"/>
      <c r="AK77" s="62"/>
      <c r="AL77" s="63"/>
      <c r="AM77" s="64">
        <f>100%+AL77</f>
        <v>1</v>
      </c>
      <c r="AN77" s="65">
        <f>ROUNDUP((($E$2*AM77-$AN$4)*AJ77+$AN$4),-3)</f>
        <v>0</v>
      </c>
      <c r="AO77" s="66"/>
    </row>
    <row r="78" spans="1:41" s="22" customFormat="1" ht="26.25" customHeight="1" x14ac:dyDescent="0.15">
      <c r="A78" s="177"/>
      <c r="B78" s="241"/>
      <c r="C78" s="894" t="s">
        <v>2556</v>
      </c>
      <c r="D78" s="895"/>
      <c r="E78" s="895"/>
      <c r="F78" s="895"/>
      <c r="G78" s="896"/>
      <c r="H78" s="47"/>
      <c r="I78" s="172"/>
      <c r="J78" s="217"/>
      <c r="K78" s="217"/>
      <c r="L78" s="217"/>
      <c r="M78" s="695"/>
      <c r="N78" s="233"/>
      <c r="O78" s="51"/>
      <c r="P78" s="234">
        <v>88</v>
      </c>
      <c r="Q78" s="234">
        <v>88</v>
      </c>
      <c r="R78" s="23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50.25" customHeight="1" x14ac:dyDescent="0.15">
      <c r="A79" s="43"/>
      <c r="B79" s="256"/>
      <c r="C79" s="80" t="s">
        <v>2749</v>
      </c>
      <c r="D79" s="45"/>
      <c r="E79" s="45"/>
      <c r="F79" s="82"/>
      <c r="G79" s="632"/>
      <c r="H79" s="47"/>
      <c r="I79" s="48">
        <v>0.6</v>
      </c>
      <c r="J79" s="49">
        <v>0.4</v>
      </c>
      <c r="K79" s="49"/>
      <c r="L79" s="49"/>
      <c r="M79" s="696"/>
      <c r="N79" s="233">
        <f>SUM(I79:M79)</f>
        <v>1</v>
      </c>
      <c r="O79" s="51"/>
      <c r="P79" s="52">
        <v>8</v>
      </c>
      <c r="Q79" s="53">
        <v>8</v>
      </c>
      <c r="R79" s="53"/>
      <c r="S79" s="53"/>
      <c r="T79" s="53"/>
      <c r="U79" s="54">
        <f>ROUND(((P79*I79)+(Q79*J79)+(R79*K79)+(S79*L79)+(T79*M79)),2)</f>
        <v>8</v>
      </c>
      <c r="V79" s="55">
        <f>IF(U79&gt;=8,8,U79)</f>
        <v>8</v>
      </c>
      <c r="W79" s="57">
        <v>49203477000</v>
      </c>
      <c r="X79" s="57"/>
      <c r="Y79" s="57"/>
      <c r="Z79" s="57"/>
      <c r="AA79" s="57"/>
      <c r="AB79" s="476">
        <f>(((((W79*I79)+(X79*J79)+(Y79*K79)+(Z79*L79)+(AA79*M79))/$L$2)))</f>
        <v>0.91945656855774183</v>
      </c>
      <c r="AC79" s="536">
        <f t="shared" ref="AC79" si="41">ROUND(11*AB79,3)</f>
        <v>10.114000000000001</v>
      </c>
      <c r="AD79" s="488">
        <f t="shared" ref="AD79" si="42">IF(AC79&gt;=11,11,AC79)</f>
        <v>10.114000000000001</v>
      </c>
      <c r="AE79" s="729">
        <f>IF(U80&gt;=94,4,IF(U80&gt;=91,3.9,IF(U80&gt;=88,3.8,IF(U80&gt;=85,3.7,3.6))))</f>
        <v>3.8</v>
      </c>
      <c r="AF79" s="59">
        <v>0.3</v>
      </c>
      <c r="AG79" s="730">
        <v>17</v>
      </c>
      <c r="AH79" s="60">
        <f>V79+AD79+AG79+AE79+AF79</f>
        <v>39.213999999999999</v>
      </c>
      <c r="AI79" s="55">
        <f>IF(AH79&gt;=40,40,AH79)</f>
        <v>39.213999999999999</v>
      </c>
      <c r="AJ79" s="61"/>
      <c r="AK79" s="62"/>
      <c r="AL79" s="63"/>
      <c r="AM79" s="64"/>
      <c r="AN79" s="65"/>
      <c r="AO79" s="66"/>
    </row>
    <row r="80" spans="1:41" s="22" customFormat="1" ht="26.25" customHeight="1" x14ac:dyDescent="0.15">
      <c r="A80" s="177"/>
      <c r="B80" s="241"/>
      <c r="C80" s="894" t="s">
        <v>2556</v>
      </c>
      <c r="D80" s="895"/>
      <c r="E80" s="895"/>
      <c r="F80" s="895"/>
      <c r="G80" s="896"/>
      <c r="H80" s="47"/>
      <c r="I80" s="172"/>
      <c r="J80" s="217"/>
      <c r="K80" s="217"/>
      <c r="L80" s="217"/>
      <c r="M80" s="695"/>
      <c r="N80" s="233"/>
      <c r="O80" s="51"/>
      <c r="P80" s="54">
        <v>88</v>
      </c>
      <c r="Q80" s="54">
        <v>88</v>
      </c>
      <c r="R80" s="54"/>
      <c r="S80" s="54"/>
      <c r="T80" s="54"/>
      <c r="U80" s="496">
        <f>(I79*P80)+(J79*Q80)+(K79*R80)+(L79*S80)+(M79*T80)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4" customHeight="1" x14ac:dyDescent="0.15">
      <c r="A81" s="43"/>
      <c r="B81" s="256"/>
      <c r="C81" s="80" t="s">
        <v>2498</v>
      </c>
      <c r="D81" s="45"/>
      <c r="E81" s="45"/>
      <c r="F81" s="82"/>
      <c r="G81" s="632"/>
      <c r="H81" s="47"/>
      <c r="I81" s="48">
        <v>0.6</v>
      </c>
      <c r="J81" s="49">
        <v>0.4</v>
      </c>
      <c r="K81" s="49"/>
      <c r="L81" s="49"/>
      <c r="M81" s="696"/>
      <c r="N81" s="233">
        <f>SUM(I81:M81)</f>
        <v>1</v>
      </c>
      <c r="O81" s="51"/>
      <c r="P81" s="52">
        <v>8</v>
      </c>
      <c r="Q81" s="53">
        <v>8</v>
      </c>
      <c r="R81" s="53"/>
      <c r="S81" s="53"/>
      <c r="T81" s="53"/>
      <c r="U81" s="54">
        <f>ROUND(((P81*I81)+(Q81*J81)+(R81*K81)+(S81*L81)+(T81*M81)),3)</f>
        <v>8</v>
      </c>
      <c r="V81" s="55">
        <f>IF(U81&gt;=8,8,U81)</f>
        <v>8</v>
      </c>
      <c r="W81" s="57">
        <v>46537406000</v>
      </c>
      <c r="X81" s="57"/>
      <c r="Y81" s="57"/>
      <c r="Z81" s="57"/>
      <c r="AA81" s="57"/>
      <c r="AB81" s="476">
        <f>(((((W81*I81)+(X81*J81)+(Y81*K81)+(Z81*L81)+(AA81*M81))/$L$2)))</f>
        <v>0.86963617693803352</v>
      </c>
      <c r="AC81" s="536">
        <f t="shared" ref="AC81" si="43">ROUND(11*AB81,3)</f>
        <v>9.5660000000000007</v>
      </c>
      <c r="AD81" s="488">
        <f t="shared" ref="AD81" si="44">IF(AC81&gt;=11,11,AC81)</f>
        <v>9.5660000000000007</v>
      </c>
      <c r="AE81" s="729">
        <f>IF(U82&gt;=94,4,IF(U82&gt;=91,3.9,IF(U82&gt;=88,3.8,IF(U82&gt;=85,3.7,3.6))))</f>
        <v>3.8</v>
      </c>
      <c r="AF81" s="59">
        <v>0.3</v>
      </c>
      <c r="AG81" s="730">
        <v>17</v>
      </c>
      <c r="AH81" s="60">
        <f>V81+AD81+AG81+AE81+AF81</f>
        <v>38.665999999999997</v>
      </c>
      <c r="AI81" s="55">
        <f>IF(AH81&gt;=40,40,AH81)</f>
        <v>38.665999999999997</v>
      </c>
      <c r="AJ81" s="61"/>
      <c r="AK81" s="62"/>
      <c r="AL81" s="63"/>
      <c r="AM81" s="64">
        <f>100%+AL81</f>
        <v>1</v>
      </c>
      <c r="AN81" s="65">
        <f>ROUNDUP((($E$2*AM81-$AN$4)*AJ81+$AN$4),-3)</f>
        <v>0</v>
      </c>
      <c r="AO81" s="66"/>
    </row>
    <row r="82" spans="1:41" s="22" customFormat="1" ht="26.25" customHeight="1" x14ac:dyDescent="0.15">
      <c r="A82" s="177"/>
      <c r="B82" s="241"/>
      <c r="C82" s="894" t="s">
        <v>2556</v>
      </c>
      <c r="D82" s="895"/>
      <c r="E82" s="895"/>
      <c r="F82" s="895"/>
      <c r="G82" s="896"/>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48.75" customHeight="1" x14ac:dyDescent="0.15">
      <c r="A83" s="43"/>
      <c r="B83" s="256"/>
      <c r="C83" s="45" t="s">
        <v>2750</v>
      </c>
      <c r="D83" s="80"/>
      <c r="E83" s="80"/>
      <c r="F83" s="45"/>
      <c r="G83" s="596"/>
      <c r="H83" s="47"/>
      <c r="I83" s="48">
        <v>0.6</v>
      </c>
      <c r="J83" s="49">
        <v>0.4</v>
      </c>
      <c r="K83" s="49"/>
      <c r="L83" s="49"/>
      <c r="M83" s="696"/>
      <c r="N83" s="748">
        <f>SUM(I83:M83)</f>
        <v>1</v>
      </c>
      <c r="O83" s="51"/>
      <c r="P83" s="52">
        <v>8</v>
      </c>
      <c r="Q83" s="53">
        <v>8</v>
      </c>
      <c r="R83" s="53"/>
      <c r="S83" s="53"/>
      <c r="T83" s="53"/>
      <c r="U83" s="54">
        <f>ROUND(((P83*I83)+(Q83*J83)+(R83*K83)+(S83*L83)+(T83*M83)),3)</f>
        <v>8</v>
      </c>
      <c r="V83" s="55">
        <f>IF(U83&gt;=8,8,U83)</f>
        <v>8</v>
      </c>
      <c r="W83" s="57">
        <v>45451555000</v>
      </c>
      <c r="X83" s="57"/>
      <c r="Y83" s="57"/>
      <c r="Z83" s="57"/>
      <c r="AA83" s="57"/>
      <c r="AB83" s="476">
        <f>(((((W83*I83)+(X83*J83)+(Y83*K83)+(Z83*L83)+(AA83*M83))/$L$2)))</f>
        <v>0.84934507364008993</v>
      </c>
      <c r="AC83" s="536">
        <f t="shared" ref="AC83" si="45">ROUND(11*AB83,3)</f>
        <v>9.343</v>
      </c>
      <c r="AD83" s="488">
        <f t="shared" ref="AD83" si="46">IF(AC83&gt;=11,11,AC83)</f>
        <v>9.343</v>
      </c>
      <c r="AE83" s="729">
        <f>IF(U84&gt;=94,4,IF(U84&gt;=91,3.9,IF(U84&gt;=88,3.8,IF(U84&gt;=85,3.7,3.6))))</f>
        <v>3.8</v>
      </c>
      <c r="AF83" s="59">
        <v>0.3</v>
      </c>
      <c r="AG83" s="730">
        <v>17</v>
      </c>
      <c r="AH83" s="60">
        <f>V83+AD83+AG83+AE83+AF83</f>
        <v>38.442999999999998</v>
      </c>
      <c r="AI83" s="55">
        <f>IF(AH83&gt;=40,40,AH83)</f>
        <v>38.442999999999998</v>
      </c>
      <c r="AJ83" s="61"/>
      <c r="AK83" s="62"/>
      <c r="AL83" s="63"/>
      <c r="AM83" s="64">
        <f>100%+AL83</f>
        <v>1</v>
      </c>
      <c r="AN83" s="65">
        <f>ROUNDUP((($E$2*AM83-$AN$4)*AJ83+$AN$4),-3)</f>
        <v>0</v>
      </c>
      <c r="AO83" s="66"/>
    </row>
    <row r="84" spans="1:41" s="22" customFormat="1" ht="26.25" customHeight="1" x14ac:dyDescent="0.15">
      <c r="A84" s="177"/>
      <c r="B84" s="241"/>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45" t="s">
        <v>2487</v>
      </c>
      <c r="D85" s="45"/>
      <c r="E85" s="45"/>
      <c r="F85" s="80"/>
      <c r="G85" s="334"/>
      <c r="H85" s="175"/>
      <c r="I85" s="48">
        <v>0.7</v>
      </c>
      <c r="J85" s="49">
        <v>0.3</v>
      </c>
      <c r="K85" s="49"/>
      <c r="L85" s="49"/>
      <c r="M85" s="696"/>
      <c r="N85" s="233">
        <f>SUM(I85:M85)</f>
        <v>1</v>
      </c>
      <c r="O85" s="51"/>
      <c r="P85" s="52">
        <v>8</v>
      </c>
      <c r="Q85" s="53">
        <v>8</v>
      </c>
      <c r="R85" s="53"/>
      <c r="S85" s="53"/>
      <c r="T85" s="53"/>
      <c r="U85" s="54">
        <f>ROUND(((P85*I85)+(Q85*J85)+(R85*K85)+(S85*L85)+(T85*M85)),3)</f>
        <v>8</v>
      </c>
      <c r="V85" s="55">
        <f>IF(U85&gt;=8,8,U85)</f>
        <v>8</v>
      </c>
      <c r="W85" s="57">
        <v>41028772000</v>
      </c>
      <c r="X85" s="57"/>
      <c r="Y85" s="72"/>
      <c r="Z85" s="57"/>
      <c r="AA85" s="57"/>
      <c r="AB85" s="476">
        <f>(((((W85*I85)+(X85*J85)+(Y85*K85)+(Z85*L85)+(AA85*M85))/$L$2)))</f>
        <v>0.8944802058291047</v>
      </c>
      <c r="AC85" s="536">
        <f t="shared" ref="AC85" si="47">ROUND(11*AB85,3)</f>
        <v>9.8390000000000004</v>
      </c>
      <c r="AD85" s="488">
        <f t="shared" ref="AD85" si="48">IF(AC85&gt;=11,11,AC85)</f>
        <v>9.8390000000000004</v>
      </c>
      <c r="AE85" s="729">
        <f>IF(U86&gt;=94,4,IF(U86&gt;=91,3.9,IF(U86&gt;=88,3.8,IF(U86&gt;=85,3.7,3.6))))</f>
        <v>3.8</v>
      </c>
      <c r="AF85" s="59">
        <v>0.3</v>
      </c>
      <c r="AG85" s="730">
        <v>17</v>
      </c>
      <c r="AH85" s="60">
        <f>V85+AD85+AG85+AE85+AF85</f>
        <v>38.938999999999993</v>
      </c>
      <c r="AI85" s="55">
        <f>IF(AH85&gt;=40,40,AH85)</f>
        <v>38.938999999999993</v>
      </c>
      <c r="AJ85" s="61"/>
      <c r="AK85" s="62"/>
      <c r="AL85" s="63"/>
      <c r="AM85" s="64">
        <f>100%+AL85</f>
        <v>1</v>
      </c>
      <c r="AN85" s="65">
        <f>ROUNDUP((($E$2*AM85-$AN$4)*AJ85+$AN$4),-3)</f>
        <v>0</v>
      </c>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676">
        <v>88.43</v>
      </c>
      <c r="Q86" s="54">
        <v>88</v>
      </c>
      <c r="R86" s="53"/>
      <c r="S86" s="54"/>
      <c r="T86" s="54"/>
      <c r="U86" s="496">
        <f>(I85*P86)+(J85*Q86)+(K85*R86)+(L85*S86)+(M85*T86)</f>
        <v>88.301000000000002</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73" t="s">
        <v>2502</v>
      </c>
      <c r="D87" s="73" t="s">
        <v>1356</v>
      </c>
      <c r="E87" s="80" t="s">
        <v>1345</v>
      </c>
      <c r="F87" s="80"/>
      <c r="G87" s="335"/>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v>41030849000</v>
      </c>
      <c r="X87" s="57">
        <v>39814172000</v>
      </c>
      <c r="Y87" s="57">
        <v>32826052000</v>
      </c>
      <c r="Z87" s="57"/>
      <c r="AA87" s="57"/>
      <c r="AB87" s="476">
        <f>(((((W87*I87)+(X87*J87)+(Y87*K87)+(Z87*L87)+(AA87*M87))/$L$2)))</f>
        <v>1.2665256403428533</v>
      </c>
      <c r="AC87" s="536">
        <f t="shared" ref="AC87" si="49">ROUND(11*AB87,3)</f>
        <v>13.932</v>
      </c>
      <c r="AD87" s="488">
        <f t="shared" ref="AD87" si="50">IF(AC87&gt;=11,11,AC87)</f>
        <v>11</v>
      </c>
      <c r="AE87" s="729">
        <f>IF(U88&gt;=94,4,IF(U88&gt;=91,3.9,IF(U88&gt;=88,3.8,IF(U88&gt;=85,3.7,3.6))))</f>
        <v>3.8</v>
      </c>
      <c r="AF87" s="59">
        <v>0.3</v>
      </c>
      <c r="AG87" s="730">
        <v>17</v>
      </c>
      <c r="AH87" s="60">
        <f>V87+AD87+AG87+AE87+AF87</f>
        <v>40.099999999999994</v>
      </c>
      <c r="AI87" s="55">
        <f>IF(AH87&gt;=40,40,AH87)</f>
        <v>40</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45" t="s">
        <v>2751</v>
      </c>
      <c r="D89" s="117" t="s">
        <v>1350</v>
      </c>
      <c r="E89" s="45" t="s">
        <v>2482</v>
      </c>
      <c r="F89" s="80"/>
      <c r="G89" s="632"/>
      <c r="H89" s="175" t="s">
        <v>2507</v>
      </c>
      <c r="I89" s="48">
        <v>0.6</v>
      </c>
      <c r="J89" s="49">
        <v>0.4</v>
      </c>
      <c r="K89" s="49"/>
      <c r="L89" s="49"/>
      <c r="M89" s="696"/>
      <c r="N89" s="233">
        <f>SUM(I89:M89)</f>
        <v>1</v>
      </c>
      <c r="O89" s="51"/>
      <c r="P89" s="52">
        <v>8</v>
      </c>
      <c r="Q89" s="53">
        <v>8</v>
      </c>
      <c r="R89" s="53"/>
      <c r="S89" s="53"/>
      <c r="T89" s="53"/>
      <c r="U89" s="54">
        <f>ROUND(((P89*I89)+(Q89*J89)+(R89*K89)+(S89*L89)+(T89*M89)),3)</f>
        <v>8</v>
      </c>
      <c r="V89" s="55">
        <f>IF(U89&gt;=8,8,U89)</f>
        <v>8</v>
      </c>
      <c r="W89" s="57">
        <v>180536694000</v>
      </c>
      <c r="X89" s="57">
        <v>78106522000</v>
      </c>
      <c r="Y89" s="72">
        <v>80267427000</v>
      </c>
      <c r="Z89" s="57"/>
      <c r="AA89" s="57"/>
      <c r="AB89" s="476">
        <f>(((((W89*I89)+(X89*J89)+(Y89*K89)+(Z89*L89)+(AA89*M89))/$L$2)))</f>
        <v>4.3466986211306216</v>
      </c>
      <c r="AC89" s="536">
        <f t="shared" ref="AC89" si="51">ROUND(11*AB89,3)</f>
        <v>47.814</v>
      </c>
      <c r="AD89" s="488">
        <f>IF(AC89&gt;=11,11,AC89)</f>
        <v>11</v>
      </c>
      <c r="AE89" s="729">
        <f>IF(U90&gt;=94,4,IF(U90&gt;=91,3.9,IF(U90&gt;=88,3.8,IF(U90&gt;=85,3.7,3.6))))</f>
        <v>3.8</v>
      </c>
      <c r="AF89" s="59">
        <v>0.3</v>
      </c>
      <c r="AG89" s="730">
        <v>17</v>
      </c>
      <c r="AH89" s="60">
        <f>V89+AD89+AG89+AE89+AF89</f>
        <v>40.099999999999994</v>
      </c>
      <c r="AI89" s="55">
        <f>IF(AH89&gt;=40,40,AH89)</f>
        <v>40</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sheetData>
  <mergeCells count="71">
    <mergeCell ref="C90:G90"/>
    <mergeCell ref="C42:G42"/>
    <mergeCell ref="C86:G86"/>
    <mergeCell ref="C8:G8"/>
    <mergeCell ref="C36:G36"/>
    <mergeCell ref="C14:G14"/>
    <mergeCell ref="C88:G88"/>
    <mergeCell ref="C56:G56"/>
    <mergeCell ref="C64:G64"/>
    <mergeCell ref="C26:G26"/>
    <mergeCell ref="C84:G84"/>
    <mergeCell ref="C46:G46"/>
    <mergeCell ref="C52:G52"/>
    <mergeCell ref="C50:G50"/>
    <mergeCell ref="C44:G44"/>
    <mergeCell ref="C54:G54"/>
    <mergeCell ref="C78:G78"/>
    <mergeCell ref="C80:G80"/>
    <mergeCell ref="C82:G82"/>
    <mergeCell ref="C76:G76"/>
    <mergeCell ref="C66:G66"/>
    <mergeCell ref="C70:G70"/>
    <mergeCell ref="C74:G74"/>
    <mergeCell ref="C72:G72"/>
    <mergeCell ref="C62:G62"/>
    <mergeCell ref="C12:G12"/>
    <mergeCell ref="C68:G68"/>
    <mergeCell ref="C40:G40"/>
    <mergeCell ref="C32:G32"/>
    <mergeCell ref="C30:G30"/>
    <mergeCell ref="C34:G34"/>
    <mergeCell ref="C48:G48"/>
    <mergeCell ref="C38:G38"/>
    <mergeCell ref="C58:G58"/>
    <mergeCell ref="C60:G60"/>
    <mergeCell ref="C10:G10"/>
    <mergeCell ref="C6:G6"/>
    <mergeCell ref="C22:G22"/>
    <mergeCell ref="C28:G28"/>
    <mergeCell ref="C24:G24"/>
    <mergeCell ref="C16:G16"/>
    <mergeCell ref="C20:G20"/>
    <mergeCell ref="C18:G18"/>
    <mergeCell ref="U3:AH3"/>
    <mergeCell ref="AJ3:AJ4"/>
    <mergeCell ref="AK3:AK4"/>
    <mergeCell ref="AL3:AL4"/>
    <mergeCell ref="AM3:AM4"/>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AC1:AD1"/>
    <mergeCell ref="AE1:AG1"/>
    <mergeCell ref="X2:Y2"/>
    <mergeCell ref="E1:F1"/>
    <mergeCell ref="H1:J1"/>
    <mergeCell ref="L1:N1"/>
    <mergeCell ref="Z1:AA1"/>
  </mergeCells>
  <phoneticPr fontId="3" type="noConversion"/>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O90"/>
  <sheetViews>
    <sheetView showZeros="0" view="pageBreakPreview" zoomScale="80" zoomScaleNormal="80" zoomScaleSheetLayoutView="80" workbookViewId="0">
      <selection activeCell="Y20" sqref="Y20"/>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0</v>
      </c>
      <c r="E1" s="809">
        <v>16748994000</v>
      </c>
      <c r="F1" s="810"/>
      <c r="G1" s="4" t="s">
        <v>1</v>
      </c>
      <c r="H1" s="811">
        <v>19204151000</v>
      </c>
      <c r="I1" s="812"/>
      <c r="J1" s="813"/>
      <c r="K1" s="5" t="s">
        <v>2</v>
      </c>
      <c r="L1" s="811">
        <v>0</v>
      </c>
      <c r="M1" s="812"/>
      <c r="N1" s="814"/>
      <c r="O1" s="6" t="s">
        <v>2840</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2320</v>
      </c>
      <c r="B2" s="834"/>
      <c r="C2" s="835"/>
      <c r="D2" s="9" t="s">
        <v>7</v>
      </c>
      <c r="E2" s="836">
        <v>17034455000</v>
      </c>
      <c r="F2" s="837"/>
      <c r="G2" s="10" t="s">
        <v>2436</v>
      </c>
      <c r="H2" s="836">
        <f>E2</f>
        <v>17034455000</v>
      </c>
      <c r="I2" s="838"/>
      <c r="J2" s="837"/>
      <c r="K2" s="11" t="s">
        <v>1675</v>
      </c>
      <c r="L2" s="839">
        <f>H2*3</f>
        <v>51103365000</v>
      </c>
      <c r="M2" s="840"/>
      <c r="N2" s="12" t="s">
        <v>1089</v>
      </c>
      <c r="O2" s="13" t="s">
        <v>2439</v>
      </c>
      <c r="P2" s="841">
        <v>46154.5625</v>
      </c>
      <c r="Q2" s="841"/>
      <c r="R2" s="841"/>
      <c r="S2" s="841"/>
      <c r="T2" s="841"/>
      <c r="U2" s="670" t="s">
        <v>2440</v>
      </c>
      <c r="V2" s="14"/>
      <c r="W2" s="15"/>
      <c r="X2" s="846" t="s">
        <v>11</v>
      </c>
      <c r="Y2" s="846"/>
      <c r="Z2" s="816">
        <v>10069813000</v>
      </c>
      <c r="AA2" s="817"/>
      <c r="AB2" s="668"/>
      <c r="AC2" s="818">
        <f>H1</f>
        <v>19204151000</v>
      </c>
      <c r="AD2" s="819"/>
      <c r="AE2" s="874">
        <f>TRUNC(Z2/AC2,4)</f>
        <v>0.52429999999999999</v>
      </c>
      <c r="AF2" s="875"/>
      <c r="AG2" s="876"/>
      <c r="AI2" s="16"/>
      <c r="AJ2" s="17"/>
      <c r="AK2" s="17"/>
      <c r="AL2" s="17" t="s">
        <v>2796</v>
      </c>
      <c r="AM2" s="18"/>
      <c r="AN2" s="19" t="s">
        <v>1670</v>
      </c>
    </row>
    <row r="3" spans="1:41" s="22" customFormat="1" ht="24.95" customHeight="1" thickBot="1" x14ac:dyDescent="0.2">
      <c r="A3" s="823" t="s">
        <v>1756</v>
      </c>
      <c r="B3" s="825" t="s">
        <v>14</v>
      </c>
      <c r="C3" s="827" t="s">
        <v>1667</v>
      </c>
      <c r="D3" s="827"/>
      <c r="E3" s="827"/>
      <c r="F3" s="827"/>
      <c r="G3" s="827"/>
      <c r="H3" s="827"/>
      <c r="I3" s="828" t="s">
        <v>1666</v>
      </c>
      <c r="J3" s="829"/>
      <c r="K3" s="827"/>
      <c r="L3" s="829"/>
      <c r="M3" s="830"/>
      <c r="N3" s="827" t="s">
        <v>17</v>
      </c>
      <c r="O3" s="832"/>
      <c r="P3" s="827" t="s">
        <v>2447</v>
      </c>
      <c r="Q3" s="827"/>
      <c r="R3" s="827"/>
      <c r="S3" s="827"/>
      <c r="T3" s="897"/>
      <c r="U3" s="898" t="s">
        <v>1663</v>
      </c>
      <c r="V3" s="829"/>
      <c r="W3" s="829"/>
      <c r="X3" s="829"/>
      <c r="Y3" s="829"/>
      <c r="Z3" s="829"/>
      <c r="AA3" s="829"/>
      <c r="AB3" s="829"/>
      <c r="AC3" s="829"/>
      <c r="AD3" s="829"/>
      <c r="AE3" s="829"/>
      <c r="AF3" s="829"/>
      <c r="AG3" s="829"/>
      <c r="AH3" s="899"/>
      <c r="AI3" s="28"/>
      <c r="AJ3" s="900" t="s">
        <v>20</v>
      </c>
      <c r="AK3" s="832" t="s">
        <v>21</v>
      </c>
      <c r="AL3" s="856" t="s">
        <v>1660</v>
      </c>
      <c r="AM3" s="858" t="s">
        <v>2452</v>
      </c>
      <c r="AN3" s="21" t="s">
        <v>24</v>
      </c>
      <c r="AO3" s="847" t="s">
        <v>1657</v>
      </c>
    </row>
    <row r="4" spans="1:41" s="22" customFormat="1" ht="41.25" customHeight="1" thickBot="1" x14ac:dyDescent="0.2">
      <c r="A4" s="824"/>
      <c r="B4" s="826"/>
      <c r="C4" s="23" t="s">
        <v>26</v>
      </c>
      <c r="D4" s="24" t="s">
        <v>2456</v>
      </c>
      <c r="E4" s="25" t="s">
        <v>28</v>
      </c>
      <c r="F4" s="25" t="s">
        <v>2458</v>
      </c>
      <c r="G4" s="25" t="s">
        <v>30</v>
      </c>
      <c r="H4" s="26" t="s">
        <v>2460</v>
      </c>
      <c r="I4" s="27" t="s">
        <v>26</v>
      </c>
      <c r="J4" s="24" t="s">
        <v>27</v>
      </c>
      <c r="K4" s="24" t="s">
        <v>28</v>
      </c>
      <c r="L4" s="27" t="s">
        <v>31</v>
      </c>
      <c r="M4" s="28" t="s">
        <v>32</v>
      </c>
      <c r="N4" s="831"/>
      <c r="O4" s="833"/>
      <c r="P4" s="23" t="s">
        <v>26</v>
      </c>
      <c r="Q4" s="24" t="s">
        <v>27</v>
      </c>
      <c r="R4" s="24" t="s">
        <v>28</v>
      </c>
      <c r="S4" s="27" t="s">
        <v>31</v>
      </c>
      <c r="T4" s="25" t="s">
        <v>32</v>
      </c>
      <c r="U4" s="716" t="s">
        <v>2344</v>
      </c>
      <c r="V4" s="717" t="s">
        <v>2464</v>
      </c>
      <c r="W4" s="34" t="s">
        <v>26</v>
      </c>
      <c r="X4" s="35" t="s">
        <v>27</v>
      </c>
      <c r="Y4" s="35" t="s">
        <v>28</v>
      </c>
      <c r="Z4" s="36" t="s">
        <v>31</v>
      </c>
      <c r="AA4" s="35" t="s">
        <v>32</v>
      </c>
      <c r="AB4" s="39" t="s">
        <v>1954</v>
      </c>
      <c r="AC4" s="718" t="s">
        <v>2466</v>
      </c>
      <c r="AD4" s="717" t="s">
        <v>2467</v>
      </c>
      <c r="AE4" s="719" t="s">
        <v>2347</v>
      </c>
      <c r="AF4" s="720" t="s">
        <v>2469</v>
      </c>
      <c r="AG4" s="721" t="s">
        <v>2349</v>
      </c>
      <c r="AH4" s="722" t="s">
        <v>1642</v>
      </c>
      <c r="AI4" s="723" t="s">
        <v>40</v>
      </c>
      <c r="AJ4" s="901"/>
      <c r="AK4" s="833"/>
      <c r="AL4" s="857"/>
      <c r="AM4" s="859"/>
      <c r="AN4" s="42"/>
      <c r="AO4" s="848"/>
    </row>
    <row r="5" spans="1:41" s="22" customFormat="1" ht="52.5" customHeight="1" x14ac:dyDescent="0.15">
      <c r="A5" s="43">
        <v>1</v>
      </c>
      <c r="B5" s="256" t="s">
        <v>2850</v>
      </c>
      <c r="C5" s="45" t="s">
        <v>1627</v>
      </c>
      <c r="D5" s="665" t="s">
        <v>1493</v>
      </c>
      <c r="E5" s="80"/>
      <c r="F5" s="80"/>
      <c r="G5" s="334"/>
      <c r="H5" s="169" t="s">
        <v>2837</v>
      </c>
      <c r="I5" s="48">
        <v>0.56999999999999995</v>
      </c>
      <c r="J5" s="49">
        <v>0.43</v>
      </c>
      <c r="K5" s="49"/>
      <c r="L5" s="49"/>
      <c r="M5" s="331"/>
      <c r="N5" s="233">
        <f>SUM(I5:M5)</f>
        <v>1</v>
      </c>
      <c r="O5" s="51"/>
      <c r="P5" s="52">
        <v>8</v>
      </c>
      <c r="Q5" s="53">
        <v>8</v>
      </c>
      <c r="R5" s="53"/>
      <c r="S5" s="53"/>
      <c r="T5" s="53"/>
      <c r="U5" s="54">
        <f>ROUND(((P5*I5)+(Q5*J5)+(R5*K5)+(S5*L5)+(T5*M5)),3)</f>
        <v>8</v>
      </c>
      <c r="V5" s="55">
        <f>IF(U5&gt;=8,8,U5)</f>
        <v>8</v>
      </c>
      <c r="W5" s="57">
        <v>122548884000</v>
      </c>
      <c r="X5" s="57">
        <v>59183685000</v>
      </c>
      <c r="Y5" s="57"/>
      <c r="Z5" s="57"/>
      <c r="AA5" s="57"/>
      <c r="AB5" s="476">
        <f>(((((W5*I5)+(X5*J5)+(Y5*K5)+(Z5*L5)+(AA5*M5))/$L$2)))</f>
        <v>1.8648840136065403</v>
      </c>
      <c r="AC5" s="536">
        <f>ROUND(11*AB5,3)</f>
        <v>20.513999999999999</v>
      </c>
      <c r="AD5" s="488">
        <f>IF(AC5&gt;=11,11,AC5)</f>
        <v>11</v>
      </c>
      <c r="AE5" s="729">
        <f>IF(U6&gt;=94,4,IF(U6&gt;=91,3.9,IF(U6&gt;=88,3.8,IF(U6&gt;=85,3.7,3.6))))</f>
        <v>4</v>
      </c>
      <c r="AF5" s="59">
        <v>0.3</v>
      </c>
      <c r="AG5" s="730">
        <v>17</v>
      </c>
      <c r="AH5" s="60">
        <f>V5+AD5+AG5+AE5+AF5</f>
        <v>40.299999999999997</v>
      </c>
      <c r="AI5" s="55">
        <f>IF(AH5&gt;=40,40,AH5)</f>
        <v>40</v>
      </c>
      <c r="AJ5" s="61"/>
      <c r="AK5" s="62"/>
      <c r="AL5" s="63"/>
      <c r="AM5" s="64">
        <f>100%+AL5</f>
        <v>1</v>
      </c>
      <c r="AN5" s="65">
        <f>ROUNDUP((($E$2*AM5-$AN$4)*AJ5+$AN$4),-3)</f>
        <v>0</v>
      </c>
      <c r="AO5" s="66"/>
    </row>
    <row r="6" spans="1:41" s="22" customFormat="1" ht="26.25" customHeight="1" x14ac:dyDescent="0.15">
      <c r="A6" s="177"/>
      <c r="B6" s="241"/>
      <c r="C6" s="894" t="s">
        <v>2556</v>
      </c>
      <c r="D6" s="895"/>
      <c r="E6" s="895"/>
      <c r="F6" s="895"/>
      <c r="G6" s="896"/>
      <c r="H6" s="361"/>
      <c r="I6" s="172"/>
      <c r="J6" s="217"/>
      <c r="K6" s="217"/>
      <c r="L6" s="217"/>
      <c r="M6" s="752"/>
      <c r="N6" s="233"/>
      <c r="O6" s="51"/>
      <c r="P6" s="674">
        <v>94.48</v>
      </c>
      <c r="Q6" s="674">
        <v>93.38</v>
      </c>
      <c r="R6" s="54"/>
      <c r="S6" s="54"/>
      <c r="T6" s="54"/>
      <c r="U6" s="496">
        <f>(I5*P6)+(J5*Q6)+(K5*R6)+(L5*S6)+(M5*T6)</f>
        <v>94.007000000000005</v>
      </c>
      <c r="V6" s="55"/>
      <c r="W6" s="57"/>
      <c r="X6" s="57"/>
      <c r="Y6" s="57"/>
      <c r="Z6" s="57"/>
      <c r="AA6" s="57"/>
      <c r="AB6" s="476"/>
      <c r="AC6" s="536"/>
      <c r="AD6" s="478"/>
      <c r="AE6" s="729"/>
      <c r="AF6" s="59"/>
      <c r="AG6" s="263"/>
      <c r="AH6" s="60"/>
      <c r="AI6" s="55"/>
      <c r="AJ6" s="61"/>
      <c r="AK6" s="62"/>
      <c r="AL6" s="63"/>
      <c r="AM6" s="64"/>
      <c r="AN6" s="65"/>
      <c r="AO6" s="66"/>
    </row>
    <row r="7" spans="1:41" s="22" customFormat="1" ht="48.75" customHeight="1" x14ac:dyDescent="0.15">
      <c r="A7" s="43">
        <v>2</v>
      </c>
      <c r="B7" s="256" t="s">
        <v>2850</v>
      </c>
      <c r="C7" s="45" t="s">
        <v>2738</v>
      </c>
      <c r="D7" s="71" t="s">
        <v>2799</v>
      </c>
      <c r="E7" s="104"/>
      <c r="F7" s="104"/>
      <c r="G7" s="596"/>
      <c r="H7" s="210" t="s">
        <v>2557</v>
      </c>
      <c r="I7" s="48">
        <v>0.56999999999999995</v>
      </c>
      <c r="J7" s="49">
        <v>0.43</v>
      </c>
      <c r="K7" s="49"/>
      <c r="L7" s="49"/>
      <c r="M7" s="696"/>
      <c r="N7" s="233">
        <f>SUM(I7:M7)</f>
        <v>1</v>
      </c>
      <c r="O7" s="51"/>
      <c r="P7" s="52">
        <v>8</v>
      </c>
      <c r="Q7" s="53">
        <v>8</v>
      </c>
      <c r="R7" s="53"/>
      <c r="S7" s="53"/>
      <c r="T7" s="53"/>
      <c r="U7" s="54">
        <f>ROUND(((P7*I7)+(Q7*J7)+(R7*K7)+(S7*L7)+(T7*M7)),3)</f>
        <v>8</v>
      </c>
      <c r="V7" s="55">
        <f>IF(U7&gt;=8,8,U7)</f>
        <v>8</v>
      </c>
      <c r="W7" s="57">
        <v>328448752000</v>
      </c>
      <c r="X7" s="57">
        <v>14977246000</v>
      </c>
      <c r="Y7" s="57"/>
      <c r="Z7" s="57"/>
      <c r="AA7" s="57"/>
      <c r="AB7" s="476">
        <f>(((((W7*I7)+(X7*J7)+(Y7*K7)+(Z7*L7)+(AA7*M7))/$L$2)))</f>
        <v>3.7894961402248164</v>
      </c>
      <c r="AC7" s="536">
        <f>ROUND(11*AB7,3)</f>
        <v>41.683999999999997</v>
      </c>
      <c r="AD7" s="488">
        <f>IF(AC7&gt;=11,11,AC7)</f>
        <v>11</v>
      </c>
      <c r="AE7" s="729">
        <f>IF(U8&gt;=94,4,IF(U8&gt;=91,3.9,IF(U8&gt;=88,3.8,IF(U8&gt;=85,3.7,3.6))))</f>
        <v>3.9</v>
      </c>
      <c r="AF7" s="59">
        <v>0.3</v>
      </c>
      <c r="AG7" s="730">
        <v>17</v>
      </c>
      <c r="AH7" s="60">
        <f>V7+AD7+AG7+AE7+AF7</f>
        <v>40.199999999999996</v>
      </c>
      <c r="AI7" s="55">
        <f>IF(AH7&gt;=40,40,AH7)</f>
        <v>40</v>
      </c>
      <c r="AJ7" s="61"/>
      <c r="AK7" s="62"/>
      <c r="AL7" s="63"/>
      <c r="AM7" s="64"/>
      <c r="AN7" s="65"/>
      <c r="AO7" s="66"/>
    </row>
    <row r="8" spans="1:41" s="22" customFormat="1" ht="26.25" customHeight="1" x14ac:dyDescent="0.15">
      <c r="A8" s="177"/>
      <c r="B8" s="241"/>
      <c r="C8" s="894" t="s">
        <v>2556</v>
      </c>
      <c r="D8" s="895"/>
      <c r="E8" s="895"/>
      <c r="F8" s="895"/>
      <c r="G8" s="896"/>
      <c r="H8" s="47"/>
      <c r="I8" s="172"/>
      <c r="J8" s="217"/>
      <c r="K8" s="217"/>
      <c r="L8" s="217"/>
      <c r="M8" s="695"/>
      <c r="N8" s="233"/>
      <c r="O8" s="51"/>
      <c r="P8" s="674">
        <v>93.38</v>
      </c>
      <c r="Q8" s="53">
        <v>88</v>
      </c>
      <c r="R8" s="53"/>
      <c r="S8" s="53"/>
      <c r="T8" s="54"/>
      <c r="U8" s="496">
        <f>(I7*P8)+(J7*Q8)+(K7*R8)+(L7*S8)+(M7*T8)</f>
        <v>91.066599999999994</v>
      </c>
      <c r="V8" s="55"/>
      <c r="W8" s="57"/>
      <c r="X8" s="57"/>
      <c r="Y8" s="57"/>
      <c r="Z8" s="57"/>
      <c r="AA8" s="57"/>
      <c r="AB8" s="476"/>
      <c r="AC8" s="536"/>
      <c r="AD8" s="478"/>
      <c r="AE8" s="729"/>
      <c r="AF8" s="59"/>
      <c r="AG8" s="263"/>
      <c r="AH8" s="60"/>
      <c r="AI8" s="55"/>
      <c r="AJ8" s="61"/>
      <c r="AK8" s="62"/>
      <c r="AL8" s="63"/>
      <c r="AM8" s="64"/>
      <c r="AN8" s="65"/>
      <c r="AO8" s="66"/>
    </row>
    <row r="9" spans="1:41" s="22" customFormat="1" ht="48.75" customHeight="1" x14ac:dyDescent="0.15">
      <c r="A9" s="43">
        <v>3</v>
      </c>
      <c r="B9" s="256" t="s">
        <v>2850</v>
      </c>
      <c r="C9" s="45" t="s">
        <v>2688</v>
      </c>
      <c r="D9" s="67" t="s">
        <v>2798</v>
      </c>
      <c r="E9" s="71" t="s">
        <v>2817</v>
      </c>
      <c r="F9" s="550"/>
      <c r="G9" s="376"/>
      <c r="H9" s="47" t="s">
        <v>2557</v>
      </c>
      <c r="I9" s="48">
        <v>0.6</v>
      </c>
      <c r="J9" s="217">
        <v>0.18</v>
      </c>
      <c r="K9" s="49">
        <v>0.22</v>
      </c>
      <c r="L9" s="49"/>
      <c r="M9" s="696"/>
      <c r="N9" s="233">
        <f>SUM(I9:M9)</f>
        <v>1</v>
      </c>
      <c r="O9" s="51"/>
      <c r="P9" s="52">
        <v>8</v>
      </c>
      <c r="Q9" s="53">
        <v>8</v>
      </c>
      <c r="R9" s="53">
        <v>8</v>
      </c>
      <c r="S9" s="53"/>
      <c r="T9" s="53"/>
      <c r="U9" s="54">
        <f>ROUND(((P9*I9)+(Q9*J9)+(R9*K9)+(S9*L9)+(T9*M9)),3)</f>
        <v>8</v>
      </c>
      <c r="V9" s="55">
        <f>IF(U9&gt;=8,8,U9)</f>
        <v>8</v>
      </c>
      <c r="W9" s="57">
        <v>900580417000</v>
      </c>
      <c r="X9" s="57">
        <v>14643377000</v>
      </c>
      <c r="Y9" s="57">
        <v>8139504000</v>
      </c>
      <c r="Z9" s="57"/>
      <c r="AA9" s="57"/>
      <c r="AB9" s="476">
        <f>(((((W9*I9)+(X9*J9)+(Y9*K9)+(Z9*L9)+(AA9*M9))/$L$2)))</f>
        <v>10.660251999843846</v>
      </c>
      <c r="AC9" s="536">
        <f t="shared" ref="AC9" si="0">ROUND(11*AB9,3)</f>
        <v>117.26300000000001</v>
      </c>
      <c r="AD9" s="488">
        <f t="shared" ref="AD9" si="1">IF(AC9&gt;=11,11,AC9)</f>
        <v>11</v>
      </c>
      <c r="AE9" s="729">
        <f>IF(U10&gt;=94,4,IF(U10&gt;=91,3.9,IF(U10&gt;=88,3.8,IF(U10&gt;=85,3.7,3.6))))</f>
        <v>3.9</v>
      </c>
      <c r="AF9" s="59">
        <v>0.3</v>
      </c>
      <c r="AG9" s="730">
        <v>17</v>
      </c>
      <c r="AH9" s="60">
        <f>V9+AD9+AG9+AE9+AF9</f>
        <v>40.199999999999996</v>
      </c>
      <c r="AI9" s="55">
        <f>IF(AH9&gt;=40,40,AH9)</f>
        <v>40</v>
      </c>
      <c r="AJ9" s="61"/>
      <c r="AK9" s="62"/>
      <c r="AL9" s="63"/>
      <c r="AM9" s="64"/>
      <c r="AN9" s="65"/>
      <c r="AO9" s="66"/>
    </row>
    <row r="10" spans="1:41" s="22" customFormat="1" ht="26.25" customHeight="1" x14ac:dyDescent="0.15">
      <c r="A10" s="177"/>
      <c r="B10" s="241"/>
      <c r="C10" s="894" t="s">
        <v>2556</v>
      </c>
      <c r="D10" s="895"/>
      <c r="E10" s="895"/>
      <c r="F10" s="895"/>
      <c r="G10" s="896"/>
      <c r="H10" s="47"/>
      <c r="I10" s="172"/>
      <c r="J10" s="217"/>
      <c r="K10" s="217"/>
      <c r="L10" s="217"/>
      <c r="M10" s="695"/>
      <c r="N10" s="233"/>
      <c r="O10" s="51"/>
      <c r="P10" s="674">
        <v>92.03</v>
      </c>
      <c r="Q10" s="676">
        <v>91.63</v>
      </c>
      <c r="R10" s="54">
        <v>88</v>
      </c>
      <c r="S10" s="54"/>
      <c r="T10" s="54"/>
      <c r="U10" s="496">
        <f>(I9*P10)+(J9*Q10)+(K9*R10)+(L9*S10)+(M9*T10)</f>
        <v>91.071399999999997</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48.75" customHeight="1" x14ac:dyDescent="0.15">
      <c r="A11" s="43">
        <v>4</v>
      </c>
      <c r="B11" s="256" t="s">
        <v>2850</v>
      </c>
      <c r="C11" s="80" t="s">
        <v>2056</v>
      </c>
      <c r="D11" s="77" t="s">
        <v>2801</v>
      </c>
      <c r="E11" s="174"/>
      <c r="F11" s="174"/>
      <c r="G11" s="596"/>
      <c r="H11" s="47" t="s">
        <v>2557</v>
      </c>
      <c r="I11" s="48">
        <v>0.51</v>
      </c>
      <c r="J11" s="49">
        <v>0.49</v>
      </c>
      <c r="K11" s="217"/>
      <c r="L11" s="49"/>
      <c r="M11" s="696"/>
      <c r="N11" s="233">
        <f>SUM(I11:M11)</f>
        <v>1</v>
      </c>
      <c r="O11" s="51"/>
      <c r="P11" s="52">
        <v>8</v>
      </c>
      <c r="Q11" s="52">
        <v>8</v>
      </c>
      <c r="R11" s="53"/>
      <c r="S11" s="53"/>
      <c r="T11" s="53"/>
      <c r="U11" s="54">
        <f>ROUND(((P11*I11)+(Q11*J11)+(R11*K11)+(S11*L11)+(T11*M11)),3)</f>
        <v>8</v>
      </c>
      <c r="V11" s="55">
        <f>IF(U11&gt;=8,8,U11)</f>
        <v>8</v>
      </c>
      <c r="W11" s="57">
        <v>816103333000</v>
      </c>
      <c r="X11" s="57">
        <v>18685183000</v>
      </c>
      <c r="Y11" s="57"/>
      <c r="Z11" s="57"/>
      <c r="AA11" s="57"/>
      <c r="AB11" s="476">
        <f>(((((W11*I11)+(X11*J11)+(Y11*K11)+(Z11*L11)+(AA11*M11))/$L$2)))</f>
        <v>8.3236874812451198</v>
      </c>
      <c r="AC11" s="536">
        <f>ROUND(11*AB11,3)</f>
        <v>91.561000000000007</v>
      </c>
      <c r="AD11" s="488">
        <f t="shared" ref="AD11" si="2">IF(AC11&gt;=11,11,AC11)</f>
        <v>11</v>
      </c>
      <c r="AE11" s="729">
        <f>IF(U12&gt;=94,4,IF(U12&gt;=91,3.9,IF(U12&gt;=88,3.8,IF(U12&gt;=85,3.7,3.6))))</f>
        <v>3.9</v>
      </c>
      <c r="AF11" s="59">
        <v>0.3</v>
      </c>
      <c r="AG11" s="730">
        <v>17</v>
      </c>
      <c r="AH11" s="60">
        <f>V11+AD11+AG11+AE11+AF11</f>
        <v>40.199999999999996</v>
      </c>
      <c r="AI11" s="55">
        <f>IF(AH11&gt;=40,40,AH11)</f>
        <v>40</v>
      </c>
      <c r="AJ11" s="61"/>
      <c r="AK11" s="62"/>
      <c r="AL11" s="63"/>
      <c r="AM11" s="64"/>
      <c r="AN11" s="65"/>
      <c r="AO11" s="66"/>
    </row>
    <row r="12" spans="1:41" s="22" customFormat="1" ht="26.25" customHeight="1" x14ac:dyDescent="0.15">
      <c r="A12" s="177"/>
      <c r="B12" s="241"/>
      <c r="C12" s="894" t="s">
        <v>2556</v>
      </c>
      <c r="D12" s="895"/>
      <c r="E12" s="895"/>
      <c r="F12" s="895"/>
      <c r="G12" s="896"/>
      <c r="H12" s="47"/>
      <c r="I12" s="172"/>
      <c r="J12" s="217"/>
      <c r="K12" s="217"/>
      <c r="L12" s="217"/>
      <c r="M12" s="695"/>
      <c r="N12" s="233"/>
      <c r="O12" s="51"/>
      <c r="P12" s="676">
        <v>89.67</v>
      </c>
      <c r="Q12" s="676">
        <v>92.52</v>
      </c>
      <c r="R12" s="54"/>
      <c r="S12" s="54"/>
      <c r="T12" s="54"/>
      <c r="U12" s="496">
        <f>(I11*P12)+(J11*Q12)+(K11*R12)+(L11*S12)+(M11*T12)</f>
        <v>91.066499999999991</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63.75" customHeight="1" x14ac:dyDescent="0.15">
      <c r="A13" s="43">
        <v>5</v>
      </c>
      <c r="B13" s="256" t="s">
        <v>2850</v>
      </c>
      <c r="C13" s="45" t="s">
        <v>2064</v>
      </c>
      <c r="D13" s="67" t="s">
        <v>2797</v>
      </c>
      <c r="E13" s="579" t="s">
        <v>2223</v>
      </c>
      <c r="F13" s="174" t="s">
        <v>1051</v>
      </c>
      <c r="G13" s="376"/>
      <c r="H13" s="175" t="s">
        <v>2557</v>
      </c>
      <c r="I13" s="48">
        <v>0.5</v>
      </c>
      <c r="J13" s="49">
        <v>0.25</v>
      </c>
      <c r="K13" s="49">
        <v>0.15</v>
      </c>
      <c r="L13" s="49">
        <v>0.1</v>
      </c>
      <c r="M13" s="695"/>
      <c r="N13" s="233">
        <f>SUM(I13:M13)</f>
        <v>1</v>
      </c>
      <c r="O13" s="51"/>
      <c r="P13" s="52">
        <v>8</v>
      </c>
      <c r="Q13" s="53">
        <v>8</v>
      </c>
      <c r="R13" s="53">
        <v>8</v>
      </c>
      <c r="S13" s="53">
        <v>8</v>
      </c>
      <c r="T13" s="53"/>
      <c r="U13" s="54">
        <f>ROUND(((P13*I13)+(Q13*J13)+(R13*K13)+(S13*L13)+(T13*M13)),3)</f>
        <v>8</v>
      </c>
      <c r="V13" s="55">
        <f>IF(U13&gt;=8,8,U13)</f>
        <v>8</v>
      </c>
      <c r="W13" s="57">
        <v>56901144000</v>
      </c>
      <c r="X13" s="57">
        <v>7163013000</v>
      </c>
      <c r="Y13" s="57">
        <v>39361754000</v>
      </c>
      <c r="Z13" s="57">
        <v>172249167000</v>
      </c>
      <c r="AA13" s="57"/>
      <c r="AB13" s="476">
        <f>(((((W13*I13)+(X13*J13)+(Y13*K13)+(Z13*L13)+(AA13*M13))/$L$2)))</f>
        <v>1.044363811463296</v>
      </c>
      <c r="AC13" s="536">
        <f>ROUND(11*AB13,3)</f>
        <v>11.488</v>
      </c>
      <c r="AD13" s="488">
        <f t="shared" ref="AD13" si="3">IF(AC13&gt;=11,11,AC13)</f>
        <v>11</v>
      </c>
      <c r="AE13" s="729">
        <f>IF(U14&gt;=94,4,IF(U14&gt;=91,3.9,IF(U14&gt;=88,3.8,IF(U14&gt;=85,3.7,3.6))))</f>
        <v>3.9</v>
      </c>
      <c r="AF13" s="59">
        <v>0.3</v>
      </c>
      <c r="AG13" s="730">
        <v>17</v>
      </c>
      <c r="AH13" s="60">
        <f>V13+AD13+AG13+AE13+AF13</f>
        <v>40.199999999999996</v>
      </c>
      <c r="AI13" s="55">
        <f>IF(AH13&gt;=40,40,AH13)</f>
        <v>40</v>
      </c>
      <c r="AJ13" s="61"/>
      <c r="AK13" s="62"/>
      <c r="AL13" s="63"/>
      <c r="AM13" s="64">
        <f>100%+AL13</f>
        <v>1</v>
      </c>
      <c r="AN13" s="65">
        <f>ROUNDUP((($E$2*AM13-$AN$4)*AJ13+$AN$4),-3)</f>
        <v>0</v>
      </c>
      <c r="AO13" s="66"/>
    </row>
    <row r="14" spans="1:41" s="22" customFormat="1" ht="26.25" customHeight="1" x14ac:dyDescent="0.15">
      <c r="A14" s="177"/>
      <c r="B14" s="241"/>
      <c r="C14" s="894" t="s">
        <v>2556</v>
      </c>
      <c r="D14" s="895"/>
      <c r="E14" s="895"/>
      <c r="F14" s="895"/>
      <c r="G14" s="896"/>
      <c r="H14" s="47"/>
      <c r="I14" s="172"/>
      <c r="J14" s="217"/>
      <c r="K14" s="217"/>
      <c r="L14" s="217"/>
      <c r="M14" s="695"/>
      <c r="N14" s="233"/>
      <c r="O14" s="51"/>
      <c r="P14" s="676">
        <v>90.76</v>
      </c>
      <c r="Q14" s="676">
        <v>92.92</v>
      </c>
      <c r="R14" s="676">
        <v>90.73</v>
      </c>
      <c r="S14" s="54">
        <v>88</v>
      </c>
      <c r="T14" s="54"/>
      <c r="U14" s="496">
        <f>(I13*P14)+(J13*Q14)+(K13*R14)+(L13*S14)+(M13*T14)</f>
        <v>91.019499999999994</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48.75" customHeight="1" x14ac:dyDescent="0.15">
      <c r="A15" s="43">
        <v>6</v>
      </c>
      <c r="B15" s="256" t="s">
        <v>2850</v>
      </c>
      <c r="C15" s="67" t="s">
        <v>48</v>
      </c>
      <c r="D15" s="80" t="s">
        <v>1363</v>
      </c>
      <c r="E15" s="117"/>
      <c r="F15" s="117"/>
      <c r="G15" s="376"/>
      <c r="H15" s="47"/>
      <c r="I15" s="48">
        <v>0.75</v>
      </c>
      <c r="J15" s="49">
        <v>0.25</v>
      </c>
      <c r="K15" s="49"/>
      <c r="L15" s="49"/>
      <c r="M15" s="696"/>
      <c r="N15" s="233">
        <f>SUM(I15:M15)</f>
        <v>1</v>
      </c>
      <c r="O15" s="51"/>
      <c r="P15" s="52">
        <v>8</v>
      </c>
      <c r="Q15" s="53">
        <v>8</v>
      </c>
      <c r="R15" s="53"/>
      <c r="S15" s="53"/>
      <c r="T15" s="53"/>
      <c r="U15" s="54">
        <f>ROUND(((P15*I15)+(Q15*J15)+(R15*K15)+(S15*L15)+(T15*M15)),3)</f>
        <v>8</v>
      </c>
      <c r="V15" s="55">
        <f>IF(U15&gt;=8,8,U15)</f>
        <v>8</v>
      </c>
      <c r="W15" s="72">
        <v>57539030000</v>
      </c>
      <c r="X15" s="57">
        <v>38849299000</v>
      </c>
      <c r="Y15" s="57"/>
      <c r="Z15" s="57"/>
      <c r="AA15" s="57"/>
      <c r="AB15" s="476">
        <f>(((((W15*I15)+(X15*J15)+(Y15*K15)+(Z15*L15)+(AA15*M15))/$L$2)))</f>
        <v>1.0345032514003725</v>
      </c>
      <c r="AC15" s="536">
        <f>ROUND(11*AB15,3)</f>
        <v>11.38</v>
      </c>
      <c r="AD15" s="488">
        <f>IF(AC15&gt;=11,11,AC15)</f>
        <v>11</v>
      </c>
      <c r="AE15" s="729">
        <f>IF(U16&gt;=94,4,IF(U16&gt;=91,3.9,IF(U16&gt;=88,3.8,IF(U16&gt;=85,3.7,3.6))))</f>
        <v>3.8</v>
      </c>
      <c r="AF15" s="59">
        <v>0.3</v>
      </c>
      <c r="AG15" s="730">
        <v>17</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94" t="s">
        <v>2556</v>
      </c>
      <c r="D16" s="895"/>
      <c r="E16" s="895"/>
      <c r="F16" s="895"/>
      <c r="G16" s="896"/>
      <c r="H16" s="47"/>
      <c r="I16" s="172"/>
      <c r="J16" s="217"/>
      <c r="K16" s="217"/>
      <c r="L16" s="217"/>
      <c r="M16" s="695"/>
      <c r="N16" s="233"/>
      <c r="O16" s="51"/>
      <c r="P16" s="234">
        <v>88</v>
      </c>
      <c r="Q16" s="54">
        <v>88</v>
      </c>
      <c r="R16" s="53"/>
      <c r="S16" s="54"/>
      <c r="T16" s="54"/>
      <c r="U16" s="496">
        <f>(I15*P16)+(J15*Q16)+(K15*R16)+(L15*S16)+(M15*T16)</f>
        <v>88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48.75" customHeight="1" x14ac:dyDescent="0.15">
      <c r="A17" s="43">
        <v>7</v>
      </c>
      <c r="B17" s="256" t="s">
        <v>2850</v>
      </c>
      <c r="C17" s="67" t="s">
        <v>2803</v>
      </c>
      <c r="D17" s="45" t="s">
        <v>2802</v>
      </c>
      <c r="E17" s="117"/>
      <c r="F17" s="117"/>
      <c r="G17" s="376"/>
      <c r="H17" s="47"/>
      <c r="I17" s="48">
        <v>0.51</v>
      </c>
      <c r="J17" s="49">
        <v>0.49</v>
      </c>
      <c r="K17" s="49"/>
      <c r="L17" s="49"/>
      <c r="M17" s="696"/>
      <c r="N17" s="233">
        <f>SUM(I17:M17)</f>
        <v>1</v>
      </c>
      <c r="O17" s="51"/>
      <c r="P17" s="52">
        <v>8</v>
      </c>
      <c r="Q17" s="53">
        <v>8</v>
      </c>
      <c r="R17" s="53"/>
      <c r="S17" s="53"/>
      <c r="T17" s="53"/>
      <c r="U17" s="54">
        <f>ROUND(((P17*I17)+(Q17*J17)+(R17*K17)+(S17*L17)+(T17*M17)),3)</f>
        <v>8</v>
      </c>
      <c r="V17" s="55">
        <f>IF(U17&gt;=8,8,U17)</f>
        <v>8</v>
      </c>
      <c r="W17" s="57">
        <v>103344394000</v>
      </c>
      <c r="X17" s="57">
        <v>39588420000</v>
      </c>
      <c r="Y17" s="57"/>
      <c r="Z17" s="57"/>
      <c r="AA17" s="57"/>
      <c r="AB17" s="476">
        <f>(((((W17*I17)+(X17*J17)+(Y17*K17)+(Z17*L17)+(AA17*M17))/$L$2)))</f>
        <v>1.4109436186834272</v>
      </c>
      <c r="AC17" s="536">
        <f t="shared" ref="AC17" si="4">ROUND(11*AB17,3)</f>
        <v>15.52</v>
      </c>
      <c r="AD17" s="488">
        <f t="shared" ref="AD17" si="5">IF(AC17&gt;=11,11,AC17)</f>
        <v>11</v>
      </c>
      <c r="AE17" s="729">
        <f>IF(U18&gt;=94,4,IF(U18&gt;=91,3.9,IF(U18&gt;=88,3.8,IF(U18&gt;=85,3.7,3.6))))</f>
        <v>3.8</v>
      </c>
      <c r="AF17" s="59">
        <v>0.3</v>
      </c>
      <c r="AG17" s="730">
        <v>17</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94" t="s">
        <v>2556</v>
      </c>
      <c r="D18" s="895"/>
      <c r="E18" s="895"/>
      <c r="F18" s="895"/>
      <c r="G18" s="896"/>
      <c r="H18" s="47"/>
      <c r="I18" s="172"/>
      <c r="J18" s="217"/>
      <c r="K18" s="217"/>
      <c r="L18" s="217"/>
      <c r="M18" s="695"/>
      <c r="N18" s="233"/>
      <c r="O18" s="51"/>
      <c r="P18" s="234">
        <v>88</v>
      </c>
      <c r="Q18" s="54">
        <v>88</v>
      </c>
      <c r="R18" s="54"/>
      <c r="S18" s="54"/>
      <c r="T18" s="54"/>
      <c r="U18" s="496">
        <f>(I17*P18)+(J17*Q18)+(K17*R18)+(L17*S18)+(M17*T18)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48.75" customHeight="1" x14ac:dyDescent="0.15">
      <c r="A19" s="43">
        <v>8</v>
      </c>
      <c r="B19" s="256" t="s">
        <v>2850</v>
      </c>
      <c r="C19" s="77" t="s">
        <v>2489</v>
      </c>
      <c r="D19" s="45" t="s">
        <v>2825</v>
      </c>
      <c r="E19" s="117"/>
      <c r="F19" s="80"/>
      <c r="G19" s="632"/>
      <c r="H19" s="175"/>
      <c r="I19" s="48">
        <v>0.6</v>
      </c>
      <c r="J19" s="49">
        <v>0.4</v>
      </c>
      <c r="K19" s="49"/>
      <c r="L19" s="49"/>
      <c r="M19" s="696"/>
      <c r="N19" s="233">
        <f>SUM(I19:M19)</f>
        <v>1</v>
      </c>
      <c r="O19" s="51"/>
      <c r="P19" s="52">
        <v>8</v>
      </c>
      <c r="Q19" s="53">
        <v>8</v>
      </c>
      <c r="R19" s="53"/>
      <c r="S19" s="53"/>
      <c r="T19" s="53"/>
      <c r="U19" s="54">
        <f>ROUND(((P19*I19)+(Q19*J19)+(R19*K19)+(S19*L19)+(T19*M19)),3)</f>
        <v>8</v>
      </c>
      <c r="V19" s="55">
        <f>IF(U19&gt;=8,8,U19)</f>
        <v>8</v>
      </c>
      <c r="W19" s="57">
        <v>52502259000</v>
      </c>
      <c r="X19" s="57">
        <v>50267041000</v>
      </c>
      <c r="Y19" s="57"/>
      <c r="Z19" s="57"/>
      <c r="AA19" s="57"/>
      <c r="AB19" s="476">
        <f>(((((W19*I19)+(X19*J19)+(Y19*K19)+(Z19*L19)+(AA19*M19))/$L$2)))</f>
        <v>1.0098781518594715</v>
      </c>
      <c r="AC19" s="536">
        <f t="shared" ref="AC19" si="6">ROUND(11*AB19,3)</f>
        <v>11.109</v>
      </c>
      <c r="AD19" s="488">
        <f t="shared" ref="AD19" si="7">IF(AC19&gt;=11,11,AC19)</f>
        <v>11</v>
      </c>
      <c r="AE19" s="729">
        <f>IF(U20&gt;=94,4,IF(U20&gt;=91,3.9,IF(U20&gt;=88,3.8,IF(U20&gt;=85,3.7,3.6))))</f>
        <v>3.8</v>
      </c>
      <c r="AF19" s="59">
        <v>0.3</v>
      </c>
      <c r="AG19" s="730">
        <v>17</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41"/>
      <c r="C20" s="894" t="s">
        <v>2556</v>
      </c>
      <c r="D20" s="895"/>
      <c r="E20" s="895"/>
      <c r="F20" s="895"/>
      <c r="G20" s="896"/>
      <c r="H20" s="47"/>
      <c r="I20" s="172"/>
      <c r="J20" s="217"/>
      <c r="K20" s="217"/>
      <c r="L20" s="217"/>
      <c r="M20" s="695"/>
      <c r="N20" s="233"/>
      <c r="O20" s="51"/>
      <c r="P20" s="234">
        <v>88</v>
      </c>
      <c r="Q20" s="674">
        <v>89.28</v>
      </c>
      <c r="R20" s="54"/>
      <c r="S20" s="54"/>
      <c r="T20" s="54"/>
      <c r="U20" s="496">
        <f>(I19*P20)+(J19*Q20)+(K19*R20)+(L19*S20)+(M19*T20)</f>
        <v>88.512</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48.75" customHeight="1" x14ac:dyDescent="0.15">
      <c r="A21" s="43">
        <v>9</v>
      </c>
      <c r="B21" s="256" t="s">
        <v>2850</v>
      </c>
      <c r="C21" s="67" t="s">
        <v>2816</v>
      </c>
      <c r="D21" s="80" t="s">
        <v>731</v>
      </c>
      <c r="E21" s="80"/>
      <c r="F21" s="80"/>
      <c r="G21" s="596"/>
      <c r="H21" s="47"/>
      <c r="I21" s="49">
        <v>0.51</v>
      </c>
      <c r="J21" s="48">
        <v>0.49</v>
      </c>
      <c r="K21" s="49"/>
      <c r="L21" s="49"/>
      <c r="M21" s="696"/>
      <c r="N21" s="233">
        <f>SUM(I21:M21)</f>
        <v>1</v>
      </c>
      <c r="O21" s="51"/>
      <c r="P21" s="52">
        <v>8</v>
      </c>
      <c r="Q21" s="53">
        <v>8</v>
      </c>
      <c r="R21" s="53"/>
      <c r="S21" s="53"/>
      <c r="T21" s="53"/>
      <c r="U21" s="54">
        <f>ROUND(((P21*I21)+(Q21*J21)+(R21*K21)+(S21*L21)+(T21*M21)),3)</f>
        <v>8</v>
      </c>
      <c r="V21" s="55">
        <f>IF(U21&gt;=8,8,U21)</f>
        <v>8</v>
      </c>
      <c r="W21" s="57">
        <v>7692652000</v>
      </c>
      <c r="X21" s="57">
        <v>424675051000</v>
      </c>
      <c r="Y21" s="57"/>
      <c r="Z21" s="57"/>
      <c r="AA21" s="57"/>
      <c r="AB21" s="476">
        <f>(((((W21*I21)+(X21*J21)+(Y21*K21)+(Z21*L21)+(AA21*M21))/$L$2)))</f>
        <v>4.1487292962019229</v>
      </c>
      <c r="AC21" s="536">
        <f t="shared" ref="AC21" si="8">ROUND(11*AB21,3)</f>
        <v>45.636000000000003</v>
      </c>
      <c r="AD21" s="488">
        <f t="shared" ref="AD21" si="9">IF(AC21&gt;=11,11,AC21)</f>
        <v>11</v>
      </c>
      <c r="AE21" s="729">
        <f>IF(U22&gt;=94,4,IF(U22&gt;=91,3.9,IF(U22&gt;=88,3.8,IF(U22&gt;=85,3.7,3.6))))</f>
        <v>3.8</v>
      </c>
      <c r="AF21" s="59">
        <v>0.3</v>
      </c>
      <c r="AG21" s="730">
        <v>17</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94" t="s">
        <v>2556</v>
      </c>
      <c r="D22" s="895"/>
      <c r="E22" s="895"/>
      <c r="F22" s="895"/>
      <c r="G22" s="896"/>
      <c r="H22" s="47"/>
      <c r="I22" s="172"/>
      <c r="J22" s="217"/>
      <c r="K22" s="217"/>
      <c r="L22" s="217"/>
      <c r="M22" s="695"/>
      <c r="N22" s="233"/>
      <c r="O22" s="51"/>
      <c r="P22" s="234">
        <v>88</v>
      </c>
      <c r="Q22" s="54">
        <v>88</v>
      </c>
      <c r="R22" s="54"/>
      <c r="S22" s="54"/>
      <c r="T22" s="54"/>
      <c r="U22" s="496">
        <f>(I21*P22)+(J21*Q22)+(K21*R22)+(L21*S22)+(M21*T22)</f>
        <v>88</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v>10</v>
      </c>
      <c r="B23" s="256" t="s">
        <v>2850</v>
      </c>
      <c r="C23" s="67" t="s">
        <v>2819</v>
      </c>
      <c r="D23" s="45" t="s">
        <v>2493</v>
      </c>
      <c r="E23" s="45"/>
      <c r="F23" s="80"/>
      <c r="G23" s="596"/>
      <c r="H23" s="175"/>
      <c r="I23" s="48">
        <v>0.51</v>
      </c>
      <c r="J23" s="49">
        <v>0.49</v>
      </c>
      <c r="K23" s="49"/>
      <c r="L23" s="217"/>
      <c r="M23" s="696"/>
      <c r="N23" s="233">
        <f>SUM(I23:M23)</f>
        <v>1</v>
      </c>
      <c r="O23" s="51"/>
      <c r="P23" s="52">
        <v>8</v>
      </c>
      <c r="Q23" s="53">
        <v>8</v>
      </c>
      <c r="R23" s="53"/>
      <c r="S23" s="53"/>
      <c r="T23" s="53"/>
      <c r="U23" s="54">
        <f>ROUND(((P23*I23)+(Q23*J23)+(R23*K23)+(S23*L23)+(T23*M23)),3)</f>
        <v>8</v>
      </c>
      <c r="V23" s="55">
        <f>IF(U23&gt;=8,8,U23)</f>
        <v>8</v>
      </c>
      <c r="W23" s="57">
        <v>17523143000</v>
      </c>
      <c r="X23" s="57">
        <v>101360213000</v>
      </c>
      <c r="Y23" s="57"/>
      <c r="Z23" s="57"/>
      <c r="AA23" s="57"/>
      <c r="AB23" s="476">
        <f>(((((W23*I23)+(X23*J23)+(Y23*K23)+(Z23*L23)+(AA23*M23))/$L$2)))</f>
        <v>1.1467602436747562</v>
      </c>
      <c r="AC23" s="536">
        <f t="shared" ref="AC23" si="10">ROUND(11*AB23,3)</f>
        <v>12.614000000000001</v>
      </c>
      <c r="AD23" s="488">
        <f t="shared" ref="AD23" si="11">IF(AC23&gt;=11,11,AC23)</f>
        <v>11</v>
      </c>
      <c r="AE23" s="729">
        <f>IF(U24&gt;=94,4,IF(U24&gt;=91,3.9,IF(U24&gt;=88,3.8,IF(U24&gt;=85,3.7,3.6))))</f>
        <v>3.8</v>
      </c>
      <c r="AF23" s="59">
        <v>0.3</v>
      </c>
      <c r="AG23" s="730">
        <v>17</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94" t="s">
        <v>2556</v>
      </c>
      <c r="D24" s="895"/>
      <c r="E24" s="895"/>
      <c r="F24" s="895"/>
      <c r="G24" s="896"/>
      <c r="H24" s="47"/>
      <c r="I24" s="172"/>
      <c r="J24" s="217"/>
      <c r="K24" s="217"/>
      <c r="L24" s="217"/>
      <c r="M24" s="695"/>
      <c r="N24" s="233"/>
      <c r="O24" s="51"/>
      <c r="P24" s="234">
        <v>88</v>
      </c>
      <c r="Q24" s="234">
        <v>88</v>
      </c>
      <c r="R24" s="234"/>
      <c r="S24" s="54"/>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48.75" customHeight="1" x14ac:dyDescent="0.15">
      <c r="A25" s="43">
        <v>11</v>
      </c>
      <c r="B25" s="256" t="s">
        <v>2850</v>
      </c>
      <c r="C25" s="706" t="s">
        <v>1808</v>
      </c>
      <c r="D25" s="711" t="s">
        <v>2804</v>
      </c>
      <c r="E25" s="77" t="s">
        <v>2811</v>
      </c>
      <c r="F25" s="45" t="s">
        <v>2805</v>
      </c>
      <c r="G25" s="596"/>
      <c r="H25" s="47"/>
      <c r="I25" s="48">
        <v>0.5</v>
      </c>
      <c r="J25" s="49">
        <v>0.2</v>
      </c>
      <c r="K25" s="49">
        <v>0.2</v>
      </c>
      <c r="L25" s="217">
        <v>0.1</v>
      </c>
      <c r="M25" s="696"/>
      <c r="N25" s="233">
        <f>SUM(I25:M25)</f>
        <v>0.99999999999999989</v>
      </c>
      <c r="O25" s="51"/>
      <c r="P25" s="52">
        <v>8</v>
      </c>
      <c r="Q25" s="53">
        <v>8</v>
      </c>
      <c r="R25" s="53">
        <v>8</v>
      </c>
      <c r="S25" s="53">
        <v>8</v>
      </c>
      <c r="T25" s="53"/>
      <c r="U25" s="54">
        <f>ROUND(((P25*I25)+(Q25*J25)+(R25*K25)+(S25*L25)+(T25*M25)),3)</f>
        <v>8</v>
      </c>
      <c r="V25" s="55">
        <f>IF(U25&gt;=8,8,U25)</f>
        <v>8</v>
      </c>
      <c r="W25" s="57">
        <v>130509297000</v>
      </c>
      <c r="X25" s="57">
        <v>12256783000</v>
      </c>
      <c r="Y25" s="57">
        <v>15552245000</v>
      </c>
      <c r="Z25" s="57">
        <v>3664456000</v>
      </c>
      <c r="AA25" s="57"/>
      <c r="AB25" s="476">
        <f>(((((W25*I25)+(X25*J25)+(Y25*K25)+(Z25*L25)+(AA25*M25))/$L$2)))</f>
        <v>1.3929200102576416</v>
      </c>
      <c r="AC25" s="536">
        <f>ROUND(11*AB25,3)</f>
        <v>15.321999999999999</v>
      </c>
      <c r="AD25" s="488">
        <f>IF(AC25&gt;=11,11,AC25)</f>
        <v>11</v>
      </c>
      <c r="AE25" s="729">
        <f>IF(U26&gt;=94,4,IF(U26&gt;=91,3.9,IF(U26&gt;=88,3.8,IF(U26&gt;=85,3.7,3.6))))</f>
        <v>3.8</v>
      </c>
      <c r="AF25" s="59">
        <v>0.3</v>
      </c>
      <c r="AG25" s="730">
        <v>17</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94" t="s">
        <v>2556</v>
      </c>
      <c r="D26" s="895"/>
      <c r="E26" s="895"/>
      <c r="F26" s="895"/>
      <c r="G26" s="896"/>
      <c r="H26" s="47"/>
      <c r="I26" s="172"/>
      <c r="J26" s="217"/>
      <c r="K26" s="217"/>
      <c r="L26" s="217"/>
      <c r="M26" s="695"/>
      <c r="N26" s="233"/>
      <c r="O26" s="51"/>
      <c r="P26" s="54">
        <v>88</v>
      </c>
      <c r="Q26" s="54">
        <v>88</v>
      </c>
      <c r="R26" s="54">
        <v>88</v>
      </c>
      <c r="S26" s="54">
        <v>88</v>
      </c>
      <c r="T26" s="54"/>
      <c r="U26" s="496">
        <f>(I25*P26)+(J25*Q26)+(K25*R26)+(L25*S26)+(M25*T26)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75" customHeight="1" x14ac:dyDescent="0.15">
      <c r="A27" s="43">
        <v>12</v>
      </c>
      <c r="B27" s="256" t="s">
        <v>2850</v>
      </c>
      <c r="C27" s="45" t="s">
        <v>344</v>
      </c>
      <c r="D27" s="67" t="s">
        <v>2540</v>
      </c>
      <c r="E27" s="71" t="s">
        <v>2807</v>
      </c>
      <c r="F27" s="73"/>
      <c r="G27" s="596"/>
      <c r="H27" s="47"/>
      <c r="I27" s="48">
        <v>0.6</v>
      </c>
      <c r="J27" s="49">
        <v>0.25</v>
      </c>
      <c r="K27" s="49">
        <v>0.15</v>
      </c>
      <c r="L27" s="49"/>
      <c r="M27" s="696"/>
      <c r="N27" s="233">
        <f>SUM(I27:M27)</f>
        <v>1</v>
      </c>
      <c r="O27" s="51"/>
      <c r="P27" s="52">
        <v>8</v>
      </c>
      <c r="Q27" s="53">
        <v>8</v>
      </c>
      <c r="R27" s="53">
        <v>8</v>
      </c>
      <c r="S27" s="53"/>
      <c r="T27" s="53"/>
      <c r="U27" s="54">
        <f>ROUND(((P27*I27)+(Q27*J27)+(R27*K27)+(S27*L27)+(T27*M27)),3)</f>
        <v>8</v>
      </c>
      <c r="V27" s="55">
        <f>IF(U27&gt;=8,8,U27)</f>
        <v>8</v>
      </c>
      <c r="W27" s="57">
        <v>229675529000</v>
      </c>
      <c r="X27" s="57">
        <v>7882757000</v>
      </c>
      <c r="Y27" s="57">
        <v>1643469000</v>
      </c>
      <c r="Z27" s="57"/>
      <c r="AA27" s="57"/>
      <c r="AB27" s="476">
        <f>(((((W27*I27)+(X27*J27)+(Y27*K27)+(Z27*L27)+(AA27*M27))/$L$2)))</f>
        <v>2.7399864372923388</v>
      </c>
      <c r="AC27" s="536">
        <f t="shared" ref="AC27" si="12">ROUND(11*AB27,3)</f>
        <v>30.14</v>
      </c>
      <c r="AD27" s="488">
        <f t="shared" ref="AD27" si="13">IF(AC27&gt;=11,11,AC27)</f>
        <v>11</v>
      </c>
      <c r="AE27" s="729">
        <f>IF(U28&gt;=94,4,IF(U28&gt;=91,3.9,IF(U28&gt;=88,3.8,IF(U28&gt;=85,3.7,3.6))))</f>
        <v>3.8</v>
      </c>
      <c r="AF27" s="59">
        <v>0.3</v>
      </c>
      <c r="AG27" s="730">
        <v>17</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94" t="s">
        <v>2556</v>
      </c>
      <c r="D28" s="895"/>
      <c r="E28" s="895"/>
      <c r="F28" s="895"/>
      <c r="G28" s="896"/>
      <c r="H28" s="47"/>
      <c r="I28" s="172"/>
      <c r="J28" s="217"/>
      <c r="K28" s="217"/>
      <c r="L28" s="217"/>
      <c r="M28" s="695"/>
      <c r="N28" s="233"/>
      <c r="O28" s="51"/>
      <c r="P28" s="234">
        <v>88</v>
      </c>
      <c r="Q28" s="54">
        <v>88</v>
      </c>
      <c r="R28" s="54">
        <v>88</v>
      </c>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v>13</v>
      </c>
      <c r="B29" s="256" t="s">
        <v>2850</v>
      </c>
      <c r="C29" s="80" t="s">
        <v>2483</v>
      </c>
      <c r="D29" s="71" t="s">
        <v>2809</v>
      </c>
      <c r="E29" s="67" t="s">
        <v>2808</v>
      </c>
      <c r="F29" s="73"/>
      <c r="G29" s="747"/>
      <c r="H29" s="47"/>
      <c r="I29" s="48">
        <v>0.6</v>
      </c>
      <c r="J29" s="49">
        <v>0.2</v>
      </c>
      <c r="K29" s="49">
        <v>0.2</v>
      </c>
      <c r="L29" s="49"/>
      <c r="M29" s="696"/>
      <c r="N29" s="233">
        <f>SUM(I29:M29)</f>
        <v>1</v>
      </c>
      <c r="O29" s="51"/>
      <c r="P29" s="52">
        <v>8</v>
      </c>
      <c r="Q29" s="53">
        <v>8</v>
      </c>
      <c r="R29" s="53">
        <v>8</v>
      </c>
      <c r="S29" s="53"/>
      <c r="T29" s="53"/>
      <c r="U29" s="54">
        <f>ROUND(((P29*I29)+(Q29*J29)+(R29*K29)+(S29*L29)+(T29*M29)),3)</f>
        <v>8</v>
      </c>
      <c r="V29" s="55">
        <f>IF(U29&gt;=8,8,U29)</f>
        <v>8</v>
      </c>
      <c r="W29" s="57">
        <v>233566701000</v>
      </c>
      <c r="X29" s="57">
        <v>13914818000</v>
      </c>
      <c r="Y29" s="57">
        <v>1939117000</v>
      </c>
      <c r="Z29" s="57"/>
      <c r="AA29" s="57"/>
      <c r="AB29" s="476">
        <f>(((((W29*I29)+(X29*J29)+(Y29*K29)+(Z29*L29)+(AA29*M29))/$L$2)))</f>
        <v>2.8043321139420074</v>
      </c>
      <c r="AC29" s="536">
        <f t="shared" ref="AC29" si="14">ROUND(11*AB29,3)</f>
        <v>30.847999999999999</v>
      </c>
      <c r="AD29" s="488">
        <f t="shared" ref="AD29" si="15">IF(AC29&gt;=11,11,AC29)</f>
        <v>11</v>
      </c>
      <c r="AE29" s="729">
        <f>IF(U30&gt;=94,4,IF(U30&gt;=91,3.9,IF(U30&gt;=88,3.8,IF(U30&gt;=85,3.7,3.6))))</f>
        <v>3.8</v>
      </c>
      <c r="AF29" s="59">
        <v>0.3</v>
      </c>
      <c r="AG29" s="730">
        <v>17</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94" t="s">
        <v>2556</v>
      </c>
      <c r="D30" s="895"/>
      <c r="E30" s="895"/>
      <c r="F30" s="895"/>
      <c r="G30" s="896"/>
      <c r="H30" s="47"/>
      <c r="I30" s="172"/>
      <c r="J30" s="217"/>
      <c r="K30" s="217"/>
      <c r="L30" s="217"/>
      <c r="M30" s="695"/>
      <c r="N30" s="233"/>
      <c r="O30" s="51"/>
      <c r="P30" s="234">
        <v>88</v>
      </c>
      <c r="Q30" s="54">
        <v>88</v>
      </c>
      <c r="R30" s="54">
        <v>88</v>
      </c>
      <c r="S30" s="5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48.75" customHeight="1" x14ac:dyDescent="0.15">
      <c r="A31" s="43">
        <v>14</v>
      </c>
      <c r="B31" s="256" t="s">
        <v>2850</v>
      </c>
      <c r="C31" s="45" t="s">
        <v>1368</v>
      </c>
      <c r="D31" s="67" t="s">
        <v>2823</v>
      </c>
      <c r="E31" s="71" t="s">
        <v>2800</v>
      </c>
      <c r="F31" s="80"/>
      <c r="G31" s="376"/>
      <c r="H31" s="175"/>
      <c r="I31" s="48">
        <v>0.6</v>
      </c>
      <c r="J31" s="49">
        <v>0.2</v>
      </c>
      <c r="K31" s="49">
        <v>0.2</v>
      </c>
      <c r="L31" s="49"/>
      <c r="M31" s="696"/>
      <c r="N31" s="233">
        <f>SUM(I31:M31)</f>
        <v>1</v>
      </c>
      <c r="O31" s="51"/>
      <c r="P31" s="52">
        <v>8</v>
      </c>
      <c r="Q31" s="53">
        <v>8</v>
      </c>
      <c r="R31" s="53">
        <v>8</v>
      </c>
      <c r="S31" s="53"/>
      <c r="T31" s="53"/>
      <c r="U31" s="54">
        <f>ROUND(((P31*I31)+(Q31*J31)+(R31*K31)+(S31*L31)+(T31*M31)),3)</f>
        <v>8</v>
      </c>
      <c r="V31" s="55">
        <f>IF(U31&gt;=8,8,U31)</f>
        <v>8</v>
      </c>
      <c r="W31" s="57">
        <v>139068887000</v>
      </c>
      <c r="X31" s="57">
        <v>19470985000</v>
      </c>
      <c r="Y31" s="57">
        <v>8792286000</v>
      </c>
      <c r="Z31" s="57"/>
      <c r="AA31" s="57"/>
      <c r="AB31" s="476">
        <f>(((((W31*I31)+(X31*J31)+(Y31*K31)+(Z31*L31)+(AA31*M31))/$L$2)))</f>
        <v>1.7434074331504392</v>
      </c>
      <c r="AC31" s="536">
        <f t="shared" ref="AC31" si="16">ROUND(11*AB31,3)</f>
        <v>19.177</v>
      </c>
      <c r="AD31" s="488">
        <f t="shared" ref="AD31" si="17">IF(AC31&gt;=11,11,AC31)</f>
        <v>11</v>
      </c>
      <c r="AE31" s="729">
        <f>IF(U32&gt;=94,4,IF(U32&gt;=91,3.9,IF(U32&gt;=88,3.8,IF(U32&gt;=85,3.7,3.6))))</f>
        <v>3.8</v>
      </c>
      <c r="AF31" s="59">
        <v>0.3</v>
      </c>
      <c r="AG31" s="730">
        <v>17</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94" t="s">
        <v>2556</v>
      </c>
      <c r="D32" s="895"/>
      <c r="E32" s="895"/>
      <c r="F32" s="895"/>
      <c r="G32" s="896"/>
      <c r="H32" s="47"/>
      <c r="I32" s="172"/>
      <c r="J32" s="217"/>
      <c r="K32" s="217"/>
      <c r="L32" s="217"/>
      <c r="M32" s="695"/>
      <c r="N32" s="233"/>
      <c r="O32" s="51"/>
      <c r="P32" s="234">
        <v>88</v>
      </c>
      <c r="Q32" s="54">
        <v>88</v>
      </c>
      <c r="R32" s="54">
        <v>88</v>
      </c>
      <c r="S32" s="5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48.75" customHeight="1" x14ac:dyDescent="0.15">
      <c r="A33" s="43">
        <v>15</v>
      </c>
      <c r="B33" s="256" t="s">
        <v>2850</v>
      </c>
      <c r="C33" s="73" t="s">
        <v>1367</v>
      </c>
      <c r="D33" s="71" t="s">
        <v>2839</v>
      </c>
      <c r="E33" s="67" t="s">
        <v>2810</v>
      </c>
      <c r="F33" s="80"/>
      <c r="G33" s="632"/>
      <c r="H33" s="47"/>
      <c r="I33" s="48">
        <v>0.6</v>
      </c>
      <c r="J33" s="49">
        <v>0.3</v>
      </c>
      <c r="K33" s="49">
        <v>0.1</v>
      </c>
      <c r="L33" s="49"/>
      <c r="M33" s="696"/>
      <c r="N33" s="233">
        <f>SUM(I33:M33)</f>
        <v>0.99999999999999989</v>
      </c>
      <c r="O33" s="51"/>
      <c r="P33" s="52">
        <v>8</v>
      </c>
      <c r="Q33" s="53">
        <v>8</v>
      </c>
      <c r="R33" s="53">
        <v>8</v>
      </c>
      <c r="S33" s="53"/>
      <c r="T33" s="53"/>
      <c r="U33" s="54">
        <f>ROUND(((P33*I33)+(Q33*J33)+(R33*K33)+(S33*L33)+(T33*M33)),3)</f>
        <v>8</v>
      </c>
      <c r="V33" s="55">
        <f>IF(U33&gt;=8,8,U33)</f>
        <v>8</v>
      </c>
      <c r="W33" s="57">
        <v>227887155000</v>
      </c>
      <c r="X33" s="57">
        <v>12048338000</v>
      </c>
      <c r="Y33" s="57">
        <v>3530749000</v>
      </c>
      <c r="Z33" s="57"/>
      <c r="AA33" s="57"/>
      <c r="AB33" s="476">
        <f>(((((W33*I33)+(X33*J33)+(Y33*K33)+(Z33*L33)+(AA33*M33))/$L$2)))</f>
        <v>2.7532407953957629</v>
      </c>
      <c r="AC33" s="536">
        <f>ROUND(11*AB33,3)</f>
        <v>30.286000000000001</v>
      </c>
      <c r="AD33" s="488">
        <f t="shared" ref="AD33" si="18">IF(AC33&gt;=11,11,AC33)</f>
        <v>11</v>
      </c>
      <c r="AE33" s="729">
        <f>IF(U34&gt;=94,4,IF(U34&gt;=91,3.9,IF(U34&gt;=88,3.8,IF(U34&gt;=85,3.7,3.6))))</f>
        <v>3.8</v>
      </c>
      <c r="AF33" s="59">
        <v>0.3</v>
      </c>
      <c r="AG33" s="730">
        <v>17</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94" t="s">
        <v>2556</v>
      </c>
      <c r="D34" s="895"/>
      <c r="E34" s="895"/>
      <c r="F34" s="895"/>
      <c r="G34" s="896"/>
      <c r="H34" s="47"/>
      <c r="I34" s="172"/>
      <c r="J34" s="217"/>
      <c r="K34" s="217"/>
      <c r="L34" s="217"/>
      <c r="M34" s="695"/>
      <c r="N34" s="233"/>
      <c r="O34" s="51"/>
      <c r="P34" s="234">
        <v>88</v>
      </c>
      <c r="Q34" s="234">
        <v>88</v>
      </c>
      <c r="R34" s="234">
        <v>88</v>
      </c>
      <c r="S34" s="234"/>
      <c r="T34" s="54"/>
      <c r="U34" s="496">
        <f>(I33*P34)+(J33*Q34)+(K33*R34)+(L33*S34)+(M33*T34)</f>
        <v>87.999999999999986</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48" customHeight="1" x14ac:dyDescent="0.15">
      <c r="A35" s="43">
        <v>16</v>
      </c>
      <c r="B35" s="256" t="s">
        <v>2850</v>
      </c>
      <c r="C35" s="80" t="s">
        <v>1349</v>
      </c>
      <c r="D35" s="67" t="s">
        <v>2818</v>
      </c>
      <c r="E35" s="71" t="s">
        <v>2827</v>
      </c>
      <c r="F35" s="80"/>
      <c r="G35" s="376"/>
      <c r="H35" s="47"/>
      <c r="I35" s="48">
        <v>0.6</v>
      </c>
      <c r="J35" s="49">
        <v>0.3</v>
      </c>
      <c r="K35" s="49">
        <v>0.1</v>
      </c>
      <c r="L35" s="49"/>
      <c r="M35" s="696"/>
      <c r="N35" s="233">
        <f>SUM(I35:M35)</f>
        <v>0.99999999999999989</v>
      </c>
      <c r="O35" s="51"/>
      <c r="P35" s="52">
        <v>8</v>
      </c>
      <c r="Q35" s="53">
        <v>8</v>
      </c>
      <c r="R35" s="53">
        <v>8</v>
      </c>
      <c r="S35" s="53"/>
      <c r="T35" s="53"/>
      <c r="U35" s="54">
        <f>ROUND(((P35*I35)+(Q35*J35)+(R35*K35)+(S35*L35)+(T35*M35)),3)</f>
        <v>8</v>
      </c>
      <c r="V35" s="55">
        <f>IF(U35&gt;=8,8,U35)</f>
        <v>8</v>
      </c>
      <c r="W35" s="57">
        <v>75890281000</v>
      </c>
      <c r="X35" s="57">
        <v>24296161000</v>
      </c>
      <c r="Y35" s="57">
        <v>3425675000</v>
      </c>
      <c r="Z35" s="57"/>
      <c r="AA35" s="57"/>
      <c r="AB35" s="551">
        <f>(((((W35*I35)+(X35*J35)+(Y35*K35)+(Z35*L35)+(AA35*M35))/$L$2)))</f>
        <v>1.0403538866765427</v>
      </c>
      <c r="AC35" s="536">
        <f t="shared" ref="AC35" si="19">ROUND(11*AB35,3)</f>
        <v>11.444000000000001</v>
      </c>
      <c r="AD35" s="488">
        <f t="shared" ref="AD35" si="20">IF(AC35&gt;=11,11,AC35)</f>
        <v>11</v>
      </c>
      <c r="AE35" s="729">
        <f>IF(U36&gt;=94,4,IF(U36&gt;=91,3.9,IF(U36&gt;=88,3.8,IF(U36&gt;=85,3.7,3.6))))</f>
        <v>3.8</v>
      </c>
      <c r="AF35" s="59">
        <v>0.3</v>
      </c>
      <c r="AG35" s="730">
        <v>17</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94" t="s">
        <v>2556</v>
      </c>
      <c r="D36" s="895"/>
      <c r="E36" s="895"/>
      <c r="F36" s="895"/>
      <c r="G36" s="896"/>
      <c r="H36" s="47"/>
      <c r="I36" s="172"/>
      <c r="J36" s="217"/>
      <c r="K36" s="217"/>
      <c r="L36" s="217"/>
      <c r="M36" s="695"/>
      <c r="N36" s="233"/>
      <c r="O36" s="51"/>
      <c r="P36" s="234">
        <v>88</v>
      </c>
      <c r="Q36" s="54">
        <v>88</v>
      </c>
      <c r="R36" s="54">
        <v>88</v>
      </c>
      <c r="S36" s="54"/>
      <c r="T36" s="54"/>
      <c r="U36" s="496">
        <f>(I35*P36)+(J35*Q36)+(K35*R36)+(L35*S36)+(M35*T36)</f>
        <v>87.999999999999986</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v>17</v>
      </c>
      <c r="B37" s="256" t="s">
        <v>2850</v>
      </c>
      <c r="C37" s="73" t="s">
        <v>2574</v>
      </c>
      <c r="D37" s="67" t="s">
        <v>2806</v>
      </c>
      <c r="E37" s="71" t="s">
        <v>2828</v>
      </c>
      <c r="F37" s="80" t="s">
        <v>2575</v>
      </c>
      <c r="G37" s="376"/>
      <c r="H37" s="47"/>
      <c r="I37" s="48">
        <v>0.5</v>
      </c>
      <c r="J37" s="49">
        <v>0.2</v>
      </c>
      <c r="K37" s="49">
        <v>0.2</v>
      </c>
      <c r="L37" s="49">
        <v>0.1</v>
      </c>
      <c r="M37" s="696"/>
      <c r="N37" s="233">
        <f>SUM(I37:M37)</f>
        <v>0.99999999999999989</v>
      </c>
      <c r="O37" s="51"/>
      <c r="P37" s="52">
        <v>8</v>
      </c>
      <c r="Q37" s="52">
        <v>8</v>
      </c>
      <c r="R37" s="53">
        <v>8</v>
      </c>
      <c r="S37" s="53">
        <v>8</v>
      </c>
      <c r="T37" s="53"/>
      <c r="U37" s="54">
        <f>ROUND(((P37*I37)+(Q37*J37)+(R37*K37)+(S37*L37)+(T37*M37)),3)</f>
        <v>8</v>
      </c>
      <c r="V37" s="55">
        <f>IF(U37&gt;=8,8,U37)</f>
        <v>8</v>
      </c>
      <c r="W37" s="57">
        <v>92809500000</v>
      </c>
      <c r="X37" s="57">
        <v>20418317000</v>
      </c>
      <c r="Y37" s="57">
        <v>15345190000</v>
      </c>
      <c r="Z37" s="57">
        <v>34214716000</v>
      </c>
      <c r="AA37" s="57"/>
      <c r="AB37" s="476">
        <f>(((((W37*I37)+(X37*J37)+(Y37*K37)+(Z37*L37)+(AA37*M37))/$L$2)))</f>
        <v>1.1149739943739516</v>
      </c>
      <c r="AC37" s="536">
        <f t="shared" ref="AC37" si="21">ROUND(11*AB37,3)</f>
        <v>12.265000000000001</v>
      </c>
      <c r="AD37" s="488">
        <f t="shared" ref="AD37" si="22">IF(AC37&gt;=11,11,AC37)</f>
        <v>11</v>
      </c>
      <c r="AE37" s="729">
        <f>IF(U38&gt;=94,4,IF(U38&gt;=91,3.9,IF(U38&gt;=88,3.8,IF(U38&gt;=85,3.7,3.6))))</f>
        <v>3.8</v>
      </c>
      <c r="AF37" s="59">
        <v>0.3</v>
      </c>
      <c r="AG37" s="730">
        <v>17</v>
      </c>
      <c r="AH37" s="60">
        <f>V37+AD37+AG37+AE37+AF37</f>
        <v>40.099999999999994</v>
      </c>
      <c r="AI37" s="55">
        <f>IF(AH37&gt;=40,40,AH37)</f>
        <v>40</v>
      </c>
      <c r="AJ37" s="61"/>
      <c r="AK37" s="62"/>
      <c r="AL37" s="63"/>
      <c r="AM37" s="64"/>
      <c r="AN37" s="65"/>
      <c r="AO37" s="66"/>
    </row>
    <row r="38" spans="1:41" s="22" customFormat="1" ht="26.25" customHeight="1" x14ac:dyDescent="0.15">
      <c r="A38" s="177"/>
      <c r="B38" s="241"/>
      <c r="C38" s="894" t="s">
        <v>2556</v>
      </c>
      <c r="D38" s="895"/>
      <c r="E38" s="895"/>
      <c r="F38" s="895"/>
      <c r="G38" s="896"/>
      <c r="H38" s="47"/>
      <c r="I38" s="172"/>
      <c r="J38" s="217"/>
      <c r="K38" s="217"/>
      <c r="L38" s="217"/>
      <c r="M38" s="695"/>
      <c r="N38" s="233"/>
      <c r="O38" s="51"/>
      <c r="P38" s="54">
        <v>88</v>
      </c>
      <c r="Q38" s="54">
        <v>88</v>
      </c>
      <c r="R38" s="54">
        <v>88</v>
      </c>
      <c r="S38" s="54">
        <v>88</v>
      </c>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48.75" customHeight="1" x14ac:dyDescent="0.15">
      <c r="A39" s="43">
        <v>18</v>
      </c>
      <c r="B39" s="256" t="s">
        <v>2850</v>
      </c>
      <c r="C39" s="73" t="s">
        <v>1543</v>
      </c>
      <c r="D39" s="71" t="s">
        <v>2812</v>
      </c>
      <c r="E39" s="67" t="s">
        <v>2813</v>
      </c>
      <c r="F39" s="80"/>
      <c r="G39" s="335"/>
      <c r="H39" s="169"/>
      <c r="I39" s="48">
        <v>0.6</v>
      </c>
      <c r="J39" s="49">
        <v>0.25</v>
      </c>
      <c r="K39" s="49">
        <v>0.15</v>
      </c>
      <c r="L39" s="49"/>
      <c r="M39" s="696"/>
      <c r="N39" s="233">
        <f>SUM(I39:M39)</f>
        <v>1</v>
      </c>
      <c r="O39" s="51"/>
      <c r="P39" s="52">
        <v>8</v>
      </c>
      <c r="Q39" s="53">
        <v>8</v>
      </c>
      <c r="R39" s="53">
        <v>8</v>
      </c>
      <c r="S39" s="53"/>
      <c r="T39" s="53"/>
      <c r="U39" s="54">
        <f>ROUND(((P39*I39)+(Q39*J39)+(R39*K39)+(S39*L39)+(T39*M39)),3)</f>
        <v>8</v>
      </c>
      <c r="V39" s="55">
        <f>IF(U39&gt;=8,8,U39)</f>
        <v>8</v>
      </c>
      <c r="W39" s="57">
        <v>66118788000</v>
      </c>
      <c r="X39" s="57">
        <v>36722664000</v>
      </c>
      <c r="Y39" s="57">
        <v>15476525000</v>
      </c>
      <c r="Z39" s="57"/>
      <c r="AA39" s="57"/>
      <c r="AB39" s="476">
        <f>(((((W39*I39)+(X39*J39)+(Y39*K39)+(Z39*L39)+(AA39*M39))/$L$2)))</f>
        <v>1.001370801120435</v>
      </c>
      <c r="AC39" s="536">
        <f t="shared" ref="AC39" si="23">ROUND(11*AB39,3)</f>
        <v>11.015000000000001</v>
      </c>
      <c r="AD39" s="488">
        <f t="shared" ref="AD39" si="24">IF(AC39&gt;=11,11,AC39)</f>
        <v>11</v>
      </c>
      <c r="AE39" s="729">
        <f>IF(U40&gt;=94,4,IF(U40&gt;=91,3.9,IF(U40&gt;=88,3.8,IF(U40&gt;=85,3.7,3.6))))</f>
        <v>3.8</v>
      </c>
      <c r="AF39" s="59">
        <v>0.3</v>
      </c>
      <c r="AG39" s="730">
        <v>17</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94" t="s">
        <v>2556</v>
      </c>
      <c r="D40" s="895"/>
      <c r="E40" s="895"/>
      <c r="F40" s="895"/>
      <c r="G40" s="896"/>
      <c r="H40" s="47"/>
      <c r="I40" s="172"/>
      <c r="J40" s="217"/>
      <c r="K40" s="217"/>
      <c r="L40" s="217"/>
      <c r="M40" s="695"/>
      <c r="N40" s="233"/>
      <c r="O40" s="51"/>
      <c r="P40" s="234">
        <v>88</v>
      </c>
      <c r="Q40" s="53">
        <v>88</v>
      </c>
      <c r="R40" s="53">
        <v>88</v>
      </c>
      <c r="S40" s="54"/>
      <c r="T40" s="54"/>
      <c r="U40" s="496">
        <f>(I39*P40)+(J39*Q40)+(K39*R40)+(L39*S40)+(M39*T40)</f>
        <v>88</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50.25" customHeight="1" x14ac:dyDescent="0.15">
      <c r="A41" s="43">
        <v>19</v>
      </c>
      <c r="B41" s="256" t="s">
        <v>2850</v>
      </c>
      <c r="C41" s="45" t="s">
        <v>1355</v>
      </c>
      <c r="D41" s="71" t="s">
        <v>2824</v>
      </c>
      <c r="E41" s="45"/>
      <c r="F41" s="80"/>
      <c r="G41" s="376"/>
      <c r="H41" s="47"/>
      <c r="I41" s="48">
        <v>0.6</v>
      </c>
      <c r="J41" s="49">
        <v>0.4</v>
      </c>
      <c r="K41" s="49"/>
      <c r="L41" s="49"/>
      <c r="M41" s="696"/>
      <c r="N41" s="233">
        <f>SUM(I41:M41)</f>
        <v>1</v>
      </c>
      <c r="O41" s="51"/>
      <c r="P41" s="52">
        <v>8</v>
      </c>
      <c r="Q41" s="53">
        <v>8</v>
      </c>
      <c r="R41" s="53"/>
      <c r="S41" s="53"/>
      <c r="T41" s="53"/>
      <c r="U41" s="54">
        <f>ROUND(((P41*I41)+(Q41*J41)+(R41*K41)+(S41*L41)+(T41*M41)),3)</f>
        <v>8</v>
      </c>
      <c r="V41" s="55">
        <f>IF(U41&gt;=8,8,U41)</f>
        <v>8</v>
      </c>
      <c r="W41" s="57">
        <v>65315007000</v>
      </c>
      <c r="X41" s="57">
        <v>36307297000</v>
      </c>
      <c r="Y41" s="57"/>
      <c r="Z41" s="57"/>
      <c r="AA41" s="57"/>
      <c r="AB41" s="476">
        <f>(((((W41*I41)+(X41*J41)+(Y41*K41)+(Z41*L41)+(AA41*M41))/$L$2)))</f>
        <v>1.0510447404001675</v>
      </c>
      <c r="AC41" s="536">
        <f t="shared" ref="AC41" si="25">ROUND(11*AB41,3)</f>
        <v>11.561</v>
      </c>
      <c r="AD41" s="488">
        <f t="shared" ref="AD41" si="26">IF(AC41&gt;=11,11,AC41)</f>
        <v>11</v>
      </c>
      <c r="AE41" s="729">
        <f>IF(U42&gt;=94,4,IF(U42&gt;=91,3.9,IF(U42&gt;=88,3.8,IF(U42&gt;=85,3.7,3.6))))</f>
        <v>3.8</v>
      </c>
      <c r="AF41" s="59">
        <v>0.3</v>
      </c>
      <c r="AG41" s="730">
        <v>17</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94" t="s">
        <v>2556</v>
      </c>
      <c r="D42" s="895"/>
      <c r="E42" s="895"/>
      <c r="F42" s="895"/>
      <c r="G42" s="896"/>
      <c r="H42" s="47"/>
      <c r="I42" s="172"/>
      <c r="J42" s="217"/>
      <c r="K42" s="217"/>
      <c r="L42" s="217"/>
      <c r="M42" s="695"/>
      <c r="N42" s="233"/>
      <c r="O42" s="51"/>
      <c r="P42" s="234">
        <v>88</v>
      </c>
      <c r="Q42" s="54">
        <v>88</v>
      </c>
      <c r="R42" s="54"/>
      <c r="S42" s="54"/>
      <c r="T42" s="54"/>
      <c r="U42" s="496">
        <f>(I41*P42)+(J41*Q42)+(K41*R42)+(L41*S42)+(M41*T42)</f>
        <v>88</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v>20</v>
      </c>
      <c r="B43" s="256" t="s">
        <v>2850</v>
      </c>
      <c r="C43" s="45" t="s">
        <v>1369</v>
      </c>
      <c r="D43" s="67" t="s">
        <v>2814</v>
      </c>
      <c r="E43" s="80"/>
      <c r="F43" s="80"/>
      <c r="G43" s="334"/>
      <c r="H43" s="47"/>
      <c r="I43" s="48">
        <v>0.6</v>
      </c>
      <c r="J43" s="49">
        <v>0.4</v>
      </c>
      <c r="K43" s="49"/>
      <c r="L43" s="217"/>
      <c r="M43" s="696"/>
      <c r="N43" s="233">
        <f>SUM(I43:M43)</f>
        <v>1</v>
      </c>
      <c r="O43" s="51"/>
      <c r="P43" s="52">
        <v>8</v>
      </c>
      <c r="Q43" s="53">
        <v>8</v>
      </c>
      <c r="R43" s="53"/>
      <c r="S43" s="53"/>
      <c r="T43" s="53"/>
      <c r="U43" s="54">
        <f>ROUND(((P43*I43)+(Q43*J43)+(R43*K43)+(S43*L43)+(T43*M43)),3)</f>
        <v>8</v>
      </c>
      <c r="V43" s="55">
        <f>IF(U43&gt;=8,8,U43)</f>
        <v>8</v>
      </c>
      <c r="W43" s="57">
        <v>68688854000</v>
      </c>
      <c r="X43" s="57">
        <v>26791438000</v>
      </c>
      <c r="Y43" s="57"/>
      <c r="Z43" s="57"/>
      <c r="AA43" s="57"/>
      <c r="AB43" s="476">
        <f>(((((W43*I43)+(X43*J43)+(Y43*K43)+(Z43*L43)+(AA43*M43))/$L$2)))</f>
        <v>1.0161735455189693</v>
      </c>
      <c r="AC43" s="536">
        <f>ROUND(11*AB43,3)</f>
        <v>11.178000000000001</v>
      </c>
      <c r="AD43" s="488">
        <f>IF(AC43&gt;=11,11,AC43)</f>
        <v>11</v>
      </c>
      <c r="AE43" s="729">
        <f>IF(U44&gt;=94,4,IF(U44&gt;=91,3.9,IF(U44&gt;=88,3.8,IF(U44&gt;=85,3.7,3.6))))</f>
        <v>3.8</v>
      </c>
      <c r="AF43" s="59">
        <v>0.3</v>
      </c>
      <c r="AG43" s="730">
        <v>17</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94" t="s">
        <v>2556</v>
      </c>
      <c r="D44" s="895"/>
      <c r="E44" s="895"/>
      <c r="F44" s="895"/>
      <c r="G44" s="896"/>
      <c r="H44" s="47"/>
      <c r="I44" s="172"/>
      <c r="J44" s="217"/>
      <c r="K44" s="217"/>
      <c r="L44" s="217"/>
      <c r="M44" s="695"/>
      <c r="N44" s="233"/>
      <c r="O44" s="51"/>
      <c r="P44" s="234">
        <v>88</v>
      </c>
      <c r="Q44" s="53">
        <v>88</v>
      </c>
      <c r="R44" s="53"/>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48.75" customHeight="1" x14ac:dyDescent="0.15">
      <c r="A45" s="43">
        <v>21</v>
      </c>
      <c r="B45" s="256" t="s">
        <v>2850</v>
      </c>
      <c r="C45" s="174" t="s">
        <v>2491</v>
      </c>
      <c r="D45" s="665" t="s">
        <v>363</v>
      </c>
      <c r="E45" s="80"/>
      <c r="F45" s="664"/>
      <c r="G45" s="596"/>
      <c r="H45" s="175" t="s">
        <v>2845</v>
      </c>
      <c r="I45" s="48">
        <v>0.6</v>
      </c>
      <c r="J45" s="49">
        <v>0.4</v>
      </c>
      <c r="K45" s="49"/>
      <c r="L45" s="49"/>
      <c r="M45" s="696"/>
      <c r="N45" s="233">
        <f>SUM(I45:M45)</f>
        <v>1</v>
      </c>
      <c r="O45" s="51"/>
      <c r="P45" s="52">
        <v>8</v>
      </c>
      <c r="Q45" s="53">
        <v>8</v>
      </c>
      <c r="R45" s="53"/>
      <c r="S45" s="53"/>
      <c r="T45" s="53"/>
      <c r="U45" s="54">
        <f>ROUND(((P45*I45)+(Q45*J45)+(R45*K45)+(S45*L45)+(T45*M45)),3)</f>
        <v>8</v>
      </c>
      <c r="V45" s="55">
        <f>IF(U45&gt;=8,8,U45)</f>
        <v>8</v>
      </c>
      <c r="W45" s="57">
        <v>618668065000</v>
      </c>
      <c r="X45" s="57">
        <v>34748832000</v>
      </c>
      <c r="Y45" s="57"/>
      <c r="Z45" s="57"/>
      <c r="AA45" s="57"/>
      <c r="AB45" s="476">
        <f>(((((W45*I45)+(X45*J45)+(Y45*K45)+(Z45*L45)+(AA45*M45))/$L$2)))</f>
        <v>7.5357145620449844</v>
      </c>
      <c r="AC45" s="536">
        <f t="shared" ref="AC45" si="27">ROUND(11*AB45,3)</f>
        <v>82.893000000000001</v>
      </c>
      <c r="AD45" s="488">
        <f t="shared" ref="AD45" si="28">IF(AC45&gt;=11,11,AC45)</f>
        <v>11</v>
      </c>
      <c r="AE45" s="729">
        <f>IF(U46&gt;=94,4,IF(U46&gt;=91,3.9,IF(U46&gt;=88,3.8,IF(U46&gt;=85,3.7,3.6))))</f>
        <v>3.8</v>
      </c>
      <c r="AF45" s="59">
        <v>0.3</v>
      </c>
      <c r="AG45" s="730">
        <v>17</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94" t="s">
        <v>2556</v>
      </c>
      <c r="D46" s="895"/>
      <c r="E46" s="895"/>
      <c r="F46" s="895"/>
      <c r="G46" s="896"/>
      <c r="H46" s="47"/>
      <c r="I46" s="172"/>
      <c r="J46" s="217"/>
      <c r="K46" s="217"/>
      <c r="L46" s="217"/>
      <c r="M46" s="695"/>
      <c r="N46" s="233"/>
      <c r="O46" s="51"/>
      <c r="P46" s="53">
        <v>88</v>
      </c>
      <c r="Q46" s="53">
        <v>88</v>
      </c>
      <c r="R46" s="53"/>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50.25" customHeight="1" x14ac:dyDescent="0.15">
      <c r="A47" s="43">
        <v>22</v>
      </c>
      <c r="B47" s="256" t="s">
        <v>2850</v>
      </c>
      <c r="C47" s="73" t="s">
        <v>2494</v>
      </c>
      <c r="D47" s="67" t="s">
        <v>2580</v>
      </c>
      <c r="E47" s="883" t="s">
        <v>2846</v>
      </c>
      <c r="F47" s="904"/>
      <c r="G47" s="884"/>
      <c r="H47" s="47"/>
      <c r="I47" s="48">
        <v>0.65</v>
      </c>
      <c r="J47" s="49">
        <v>0.35</v>
      </c>
      <c r="K47" s="49"/>
      <c r="L47" s="49"/>
      <c r="M47" s="696"/>
      <c r="N47" s="233">
        <f>SUM(I47:M47)</f>
        <v>1</v>
      </c>
      <c r="O47" s="51"/>
      <c r="P47" s="52">
        <v>8</v>
      </c>
      <c r="Q47" s="53">
        <v>8</v>
      </c>
      <c r="R47" s="53"/>
      <c r="S47" s="53"/>
      <c r="T47" s="53"/>
      <c r="U47" s="54">
        <f>ROUND(((P47*I47)+(Q47*J47)+(R47*K47)+(S47*L47)+(T47*M47)),3)</f>
        <v>8</v>
      </c>
      <c r="V47" s="55">
        <f>IF(U47&gt;=8,8,U47)</f>
        <v>8</v>
      </c>
      <c r="W47" s="57">
        <v>56329120000</v>
      </c>
      <c r="X47" s="57">
        <v>25796737000</v>
      </c>
      <c r="Y47" s="57"/>
      <c r="Z47" s="57"/>
      <c r="AA47" s="57"/>
      <c r="AB47" s="476">
        <f>(((((W47*I47)+(X47*J47)+(Y47*K47)+(Z47*L47)+(AA47*M47))/$L$2)))</f>
        <v>0.89314638967512217</v>
      </c>
      <c r="AC47" s="536">
        <f t="shared" ref="AC47" si="29">ROUND(11*AB47,3)</f>
        <v>9.8249999999999993</v>
      </c>
      <c r="AD47" s="488">
        <f t="shared" ref="AD47" si="30">IF(AC47&gt;=11,11,AC47)</f>
        <v>9.8249999999999993</v>
      </c>
      <c r="AE47" s="729">
        <f>IF(U48&gt;=94,4,IF(U48&gt;=91,3.9,IF(U48&gt;=88,3.8,IF(U48&gt;=85,3.7,3.6))))</f>
        <v>3.8</v>
      </c>
      <c r="AF47" s="59">
        <v>0.2</v>
      </c>
      <c r="AG47" s="730">
        <v>17</v>
      </c>
      <c r="AH47" s="60">
        <f>V47+AD47+AG47+AE47+AF47</f>
        <v>38.825000000000003</v>
      </c>
      <c r="AI47" s="55">
        <f>IF(AH47&gt;=40,40,AH47)</f>
        <v>38.825000000000003</v>
      </c>
      <c r="AJ47" s="61"/>
      <c r="AK47" s="62"/>
      <c r="AL47" s="63"/>
      <c r="AM47" s="64">
        <f>100%+AL47</f>
        <v>1</v>
      </c>
      <c r="AN47" s="65">
        <f>ROUNDUP((($E$2*AM47-$AN$4)*AJ47+$AN$4),-3)</f>
        <v>0</v>
      </c>
      <c r="AO47" s="66"/>
    </row>
    <row r="48" spans="1:41" s="22" customFormat="1" ht="26.25" customHeight="1" x14ac:dyDescent="0.15">
      <c r="A48" s="177"/>
      <c r="B48" s="241"/>
      <c r="C48" s="894" t="s">
        <v>2556</v>
      </c>
      <c r="D48" s="895"/>
      <c r="E48" s="895"/>
      <c r="F48" s="895"/>
      <c r="G48" s="896"/>
      <c r="H48" s="47"/>
      <c r="I48" s="172"/>
      <c r="J48" s="217"/>
      <c r="K48" s="217"/>
      <c r="L48" s="217"/>
      <c r="M48" s="695"/>
      <c r="N48" s="233"/>
      <c r="O48" s="51"/>
      <c r="P48" s="234">
        <v>88</v>
      </c>
      <c r="Q48" s="54">
        <v>88</v>
      </c>
      <c r="R48" s="54"/>
      <c r="S48" s="54"/>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48.75" customHeight="1" x14ac:dyDescent="0.15">
      <c r="A49" s="43">
        <v>23</v>
      </c>
      <c r="B49" s="256" t="s">
        <v>2850</v>
      </c>
      <c r="C49" s="80" t="s">
        <v>2578</v>
      </c>
      <c r="D49" s="67" t="s">
        <v>2815</v>
      </c>
      <c r="E49" s="883" t="s">
        <v>2846</v>
      </c>
      <c r="F49" s="904"/>
      <c r="G49" s="884"/>
      <c r="H49" s="175"/>
      <c r="I49" s="48">
        <v>0.65</v>
      </c>
      <c r="J49" s="49">
        <v>0.35</v>
      </c>
      <c r="K49" s="49"/>
      <c r="L49" s="49"/>
      <c r="M49" s="696"/>
      <c r="N49" s="233">
        <f>SUM(I49:M49)</f>
        <v>1</v>
      </c>
      <c r="O49" s="51"/>
      <c r="P49" s="52">
        <v>8</v>
      </c>
      <c r="Q49" s="53">
        <v>8</v>
      </c>
      <c r="R49" s="53"/>
      <c r="S49" s="53"/>
      <c r="T49" s="53"/>
      <c r="U49" s="54">
        <f>ROUND(((P49*I49)+(Q49*J49)+(R49*K49)+(S49*L49)+(T49*M49)),3)</f>
        <v>8</v>
      </c>
      <c r="V49" s="55">
        <f>IF(U49&gt;=8,8,U49)</f>
        <v>8</v>
      </c>
      <c r="W49" s="57">
        <v>52410905000</v>
      </c>
      <c r="X49" s="57">
        <v>24085920000</v>
      </c>
      <c r="Y49" s="57"/>
      <c r="Z49" s="57"/>
      <c r="AA49" s="57"/>
      <c r="AB49" s="476">
        <f>(((((W49*I49)+(X49*J49)+(Y49*K49)+(Z49*L49)+(AA49*M49))/$L$2)))</f>
        <v>0.83159221021942487</v>
      </c>
      <c r="AC49" s="536">
        <f>ROUND(11*AB49,3)</f>
        <v>9.1479999999999997</v>
      </c>
      <c r="AD49" s="488">
        <f>IF(AC49&gt;=11,11,AC49)</f>
        <v>9.1479999999999997</v>
      </c>
      <c r="AE49" s="729">
        <f>IF(U50&gt;=94,4,IF(U50&gt;=91,3.9,IF(U50&gt;=88,3.8,IF(U50&gt;=85,3.7,3.6))))</f>
        <v>3.8</v>
      </c>
      <c r="AF49" s="59">
        <v>0.2</v>
      </c>
      <c r="AG49" s="730">
        <v>17</v>
      </c>
      <c r="AH49" s="60">
        <f>V49+AD49+AG49+AE49+AF49</f>
        <v>38.147999999999996</v>
      </c>
      <c r="AI49" s="55">
        <f>IF(AH49&gt;=40,40,AH49)</f>
        <v>38.147999999999996</v>
      </c>
      <c r="AJ49" s="61"/>
      <c r="AK49" s="62"/>
      <c r="AL49" s="63"/>
      <c r="AM49" s="64">
        <f>100%+AL49</f>
        <v>1</v>
      </c>
      <c r="AN49" s="65">
        <f>ROUNDUP((($E$2*AM49-$AN$4)*AJ49+$AN$4),-3)</f>
        <v>0</v>
      </c>
      <c r="AO49" s="66"/>
    </row>
    <row r="50" spans="1:41" s="22" customFormat="1" ht="26.25" customHeight="1" x14ac:dyDescent="0.15">
      <c r="A50" s="177"/>
      <c r="B50" s="241"/>
      <c r="C50" s="894" t="s">
        <v>2556</v>
      </c>
      <c r="D50" s="895"/>
      <c r="E50" s="895"/>
      <c r="F50" s="895"/>
      <c r="G50" s="896"/>
      <c r="H50" s="47"/>
      <c r="I50" s="172"/>
      <c r="J50" s="217"/>
      <c r="K50" s="217"/>
      <c r="L50" s="217"/>
      <c r="M50" s="695"/>
      <c r="N50" s="233"/>
      <c r="O50" s="51"/>
      <c r="P50" s="54">
        <v>88</v>
      </c>
      <c r="Q50" s="54">
        <v>88</v>
      </c>
      <c r="R50" s="54"/>
      <c r="S50" s="54"/>
      <c r="T50" s="54"/>
      <c r="U50" s="496">
        <f>(I49*P50)+(J49*Q50)+(K49*R50)+(L49*S50)+(M49*T50)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48.75" customHeight="1" x14ac:dyDescent="0.15">
      <c r="A51" s="43"/>
      <c r="B51" s="256"/>
      <c r="C51" s="80"/>
      <c r="D51" s="45"/>
      <c r="E51" s="664"/>
      <c r="F51" s="664"/>
      <c r="G51" s="596"/>
      <c r="H51" s="47"/>
      <c r="I51" s="48">
        <v>0.65</v>
      </c>
      <c r="J51" s="49">
        <v>0.35</v>
      </c>
      <c r="K51" s="49"/>
      <c r="L51" s="49"/>
      <c r="M51" s="696"/>
      <c r="N51" s="233">
        <f>SUM(I51:M51)</f>
        <v>1</v>
      </c>
      <c r="O51" s="51"/>
      <c r="P51" s="52">
        <v>8</v>
      </c>
      <c r="Q51" s="53">
        <v>8</v>
      </c>
      <c r="R51" s="53"/>
      <c r="S51" s="53"/>
      <c r="T51" s="53"/>
      <c r="U51" s="54">
        <f>ROUND(((P51*I51)+(Q51*J51)+(R51*K51)+(S51*L51)+(T51*M51)),3)</f>
        <v>8</v>
      </c>
      <c r="V51" s="55">
        <f>IF(U51&gt;=8,8,U51)</f>
        <v>8</v>
      </c>
      <c r="W51" s="57"/>
      <c r="X51" s="57"/>
      <c r="Y51" s="57"/>
      <c r="Z51" s="57"/>
      <c r="AA51" s="57"/>
      <c r="AB51" s="476">
        <f>(((((W51*I51)+(X51*J51)+(Y51*K51)+(Z51*L51)+(AA51*M51))/$L$2)))</f>
        <v>0</v>
      </c>
      <c r="AC51" s="536">
        <f>ROUND(11*AB51,3)</f>
        <v>0</v>
      </c>
      <c r="AD51" s="488">
        <f>IF(AC51&gt;=11,11,AC51)</f>
        <v>0</v>
      </c>
      <c r="AE51" s="729">
        <f>IF(U52&gt;=94,4,IF(U52&gt;=91,3.9,IF(U52&gt;=88,3.8,IF(U52&gt;=85,3.7,3.6))))</f>
        <v>3.8</v>
      </c>
      <c r="AF51" s="59">
        <v>0.3</v>
      </c>
      <c r="AG51" s="730">
        <v>17</v>
      </c>
      <c r="AH51" s="60">
        <f>V51+AD51+AG51+AE51+AF51</f>
        <v>29.1</v>
      </c>
      <c r="AI51" s="55">
        <f>IF(AH51&gt;=40,40,AH51)</f>
        <v>29.1</v>
      </c>
      <c r="AJ51" s="61"/>
      <c r="AK51" s="62"/>
      <c r="AL51" s="63"/>
      <c r="AM51" s="64">
        <f>100%+AL51</f>
        <v>1</v>
      </c>
      <c r="AN51" s="65">
        <f>ROUNDUP((($E$2*AM51-$AN$4)*AJ51+$AN$4),-3)</f>
        <v>0</v>
      </c>
      <c r="AO51" s="66"/>
    </row>
    <row r="52" spans="1:41" s="22" customFormat="1" ht="26.25" customHeight="1" x14ac:dyDescent="0.15">
      <c r="A52" s="177"/>
      <c r="B52" s="241"/>
      <c r="C52" s="894" t="s">
        <v>2556</v>
      </c>
      <c r="D52" s="895"/>
      <c r="E52" s="895"/>
      <c r="F52" s="895"/>
      <c r="G52" s="896"/>
      <c r="H52" s="47"/>
      <c r="I52" s="172"/>
      <c r="J52" s="217"/>
      <c r="K52" s="217"/>
      <c r="L52" s="217"/>
      <c r="M52" s="695"/>
      <c r="N52" s="233"/>
      <c r="O52" s="51"/>
      <c r="P52" s="54">
        <v>88</v>
      </c>
      <c r="Q52" s="54">
        <v>88</v>
      </c>
      <c r="R52" s="54">
        <v>88</v>
      </c>
      <c r="S52" s="54"/>
      <c r="T52" s="54"/>
      <c r="U52" s="496">
        <f>(I51*P52)+(J51*Q52)+(K51*R52)+(L51*S52)+(M51*T52)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51.75" customHeight="1" x14ac:dyDescent="0.15">
      <c r="A53" s="43"/>
      <c r="B53" s="256"/>
      <c r="C53" s="706"/>
      <c r="D53" s="174"/>
      <c r="E53" s="71" t="s">
        <v>2847</v>
      </c>
      <c r="F53" s="45"/>
      <c r="G53" s="596"/>
      <c r="H53" s="47"/>
      <c r="I53" s="48">
        <v>0.6</v>
      </c>
      <c r="J53" s="49">
        <v>0.4</v>
      </c>
      <c r="K53" s="49"/>
      <c r="L53" s="49"/>
      <c r="M53" s="696"/>
      <c r="N53" s="233">
        <f>SUM(I53:M53)</f>
        <v>1</v>
      </c>
      <c r="O53" s="51"/>
      <c r="P53" s="52">
        <v>8</v>
      </c>
      <c r="Q53" s="52">
        <v>8</v>
      </c>
      <c r="R53" s="53"/>
      <c r="S53" s="53"/>
      <c r="T53" s="53"/>
      <c r="U53" s="54">
        <f>ROUND(((P53*I53)+(Q53*J53)+(R53*K53)+(S53*L53)+(T53*M53)),3)</f>
        <v>8</v>
      </c>
      <c r="V53" s="55">
        <f>IF(U53&gt;=8,8,U53)</f>
        <v>8</v>
      </c>
      <c r="W53" s="57"/>
      <c r="X53" s="57"/>
      <c r="Y53" s="57">
        <v>7702371000</v>
      </c>
      <c r="Z53" s="57"/>
      <c r="AA53" s="57"/>
      <c r="AB53" s="476">
        <f>(((((W53*I53)+(X53*J53)+(Y53*K53)+(Z53*L53)+(AA53*M53))/$L$2)))</f>
        <v>0</v>
      </c>
      <c r="AC53" s="536">
        <f>ROUND(11*AB53,3)</f>
        <v>0</v>
      </c>
      <c r="AD53" s="488">
        <f t="shared" ref="AD53" si="31">IF(AC53&gt;=11,11,AC53)</f>
        <v>0</v>
      </c>
      <c r="AE53" s="729">
        <f>IF(U54&gt;=94,4,IF(U54&gt;=91,3.9,IF(U54&gt;=88,3.8,IF(U54&gt;=85,3.7,3.6))))</f>
        <v>3.8</v>
      </c>
      <c r="AF53" s="59">
        <v>0.3</v>
      </c>
      <c r="AG53" s="730">
        <v>17</v>
      </c>
      <c r="AH53" s="60">
        <f>V53+AD53+AG53+AE53+AF53</f>
        <v>29.1</v>
      </c>
      <c r="AI53" s="55">
        <f>IF(AH53&gt;=40,40,AH53)</f>
        <v>29.1</v>
      </c>
      <c r="AJ53" s="61"/>
      <c r="AK53" s="62"/>
      <c r="AL53" s="63"/>
      <c r="AM53" s="64"/>
      <c r="AN53" s="65"/>
      <c r="AO53" s="66"/>
    </row>
    <row r="54" spans="1:41" s="22" customFormat="1" ht="26.25" customHeight="1" x14ac:dyDescent="0.15">
      <c r="A54" s="177"/>
      <c r="B54" s="241"/>
      <c r="C54" s="894" t="s">
        <v>2556</v>
      </c>
      <c r="D54" s="895"/>
      <c r="E54" s="895"/>
      <c r="F54" s="895"/>
      <c r="G54" s="896"/>
      <c r="H54" s="47"/>
      <c r="I54" s="172"/>
      <c r="J54" s="217"/>
      <c r="K54" s="217"/>
      <c r="L54" s="217"/>
      <c r="M54" s="695"/>
      <c r="N54" s="233"/>
      <c r="O54" s="51"/>
      <c r="P54" s="54">
        <v>88</v>
      </c>
      <c r="Q54" s="54">
        <v>88</v>
      </c>
      <c r="R54" s="54"/>
      <c r="S54" s="54"/>
      <c r="T54" s="54"/>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48.75" customHeight="1" x14ac:dyDescent="0.15">
      <c r="A55" s="43"/>
      <c r="B55" s="256"/>
      <c r="C55" s="174"/>
      <c r="D55" s="174" t="s">
        <v>1366</v>
      </c>
      <c r="E55" s="117"/>
      <c r="F55" s="80"/>
      <c r="G55" s="334"/>
      <c r="H55" s="175"/>
      <c r="I55" s="48">
        <v>0.5</v>
      </c>
      <c r="J55" s="49">
        <v>0.5</v>
      </c>
      <c r="K55" s="49"/>
      <c r="L55" s="49"/>
      <c r="M55" s="696"/>
      <c r="N55" s="233">
        <f>SUM(I55:M55)</f>
        <v>1</v>
      </c>
      <c r="O55" s="51"/>
      <c r="P55" s="52">
        <v>8</v>
      </c>
      <c r="Q55" s="53">
        <v>8</v>
      </c>
      <c r="R55" s="53"/>
      <c r="S55" s="53"/>
      <c r="T55" s="53"/>
      <c r="U55" s="54">
        <f>ROUND(((P55*I55)+(Q55*J55)+(R55*K55)+(S55*L55)+(T55*M55)),3)</f>
        <v>8</v>
      </c>
      <c r="V55" s="55">
        <f>IF(U55&gt;=8,8,U55)</f>
        <v>8</v>
      </c>
      <c r="W55" s="57"/>
      <c r="X55" s="57">
        <v>58909982000</v>
      </c>
      <c r="Y55" s="57"/>
      <c r="Z55" s="57"/>
      <c r="AA55" s="57"/>
      <c r="AB55" s="476">
        <f>(((((W55*I55)+(X55*J55)+(Y55*K55)+(Z55*L55)+(AA55*M55))/$L$2)))</f>
        <v>0.57638065516820658</v>
      </c>
      <c r="AC55" s="536">
        <f t="shared" ref="AC55" si="32">ROUND(11*AB55,3)</f>
        <v>6.34</v>
      </c>
      <c r="AD55" s="488">
        <f t="shared" ref="AD55" si="33">IF(AC55&gt;=11,11,AC55)</f>
        <v>6.34</v>
      </c>
      <c r="AE55" s="729">
        <f>IF(U56&gt;=94,4,IF(U56&gt;=91,3.9,IF(U56&gt;=88,3.8,IF(U56&gt;=85,3.7,3.6))))</f>
        <v>3.8</v>
      </c>
      <c r="AF55" s="59">
        <v>0.3</v>
      </c>
      <c r="AG55" s="730">
        <v>17</v>
      </c>
      <c r="AH55" s="60">
        <f>V55+AD55+AG55+AE55+AF55</f>
        <v>35.44</v>
      </c>
      <c r="AI55" s="55">
        <f>IF(AH55&gt;=40,40,AH55)</f>
        <v>35.44</v>
      </c>
      <c r="AJ55" s="61"/>
      <c r="AK55" s="62"/>
      <c r="AL55" s="63"/>
      <c r="AM55" s="64">
        <f>100%+AL55</f>
        <v>1</v>
      </c>
      <c r="AN55" s="65">
        <f>ROUNDUP((($E$2*AM55-$AN$4)*AJ55+$AN$4),-3)</f>
        <v>0</v>
      </c>
      <c r="AO55" s="66"/>
    </row>
    <row r="56" spans="1:41" s="22" customFormat="1" ht="26.25" customHeight="1" x14ac:dyDescent="0.15">
      <c r="A56" s="177"/>
      <c r="B56" s="241"/>
      <c r="C56" s="894" t="s">
        <v>2556</v>
      </c>
      <c r="D56" s="895"/>
      <c r="E56" s="895"/>
      <c r="F56" s="895"/>
      <c r="G56" s="896"/>
      <c r="H56" s="47"/>
      <c r="I56" s="172"/>
      <c r="J56" s="217"/>
      <c r="K56" s="217"/>
      <c r="L56" s="217"/>
      <c r="M56" s="695"/>
      <c r="N56" s="233"/>
      <c r="O56" s="51"/>
      <c r="P56" s="234">
        <v>88</v>
      </c>
      <c r="Q56" s="53">
        <v>88</v>
      </c>
      <c r="R56" s="54"/>
      <c r="S56" s="54"/>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55.5" customHeight="1" x14ac:dyDescent="0.15">
      <c r="A57" s="43"/>
      <c r="B57" s="256"/>
      <c r="C57" s="45"/>
      <c r="D57" s="80" t="s">
        <v>2496</v>
      </c>
      <c r="E57" s="80"/>
      <c r="F57" s="80"/>
      <c r="G57" s="376"/>
      <c r="H57" s="175"/>
      <c r="I57" s="48">
        <v>0.5</v>
      </c>
      <c r="J57" s="49">
        <v>0.5</v>
      </c>
      <c r="K57" s="49"/>
      <c r="L57" s="49"/>
      <c r="M57" s="696"/>
      <c r="N57" s="233">
        <f>SUM(I57:M57)</f>
        <v>1</v>
      </c>
      <c r="O57" s="51"/>
      <c r="P57" s="52">
        <v>8</v>
      </c>
      <c r="Q57" s="53">
        <v>8</v>
      </c>
      <c r="R57" s="53"/>
      <c r="S57" s="53"/>
      <c r="T57" s="53"/>
      <c r="U57" s="54">
        <f>ROUND(((P57*I57)+(Q57*J57)+(R57*K57)+(S57*L57)+(T57*M57)),3)</f>
        <v>8</v>
      </c>
      <c r="V57" s="55">
        <f>IF(U57&gt;=8,8,U57)</f>
        <v>8</v>
      </c>
      <c r="W57" s="57"/>
      <c r="X57" s="57">
        <v>57131058000</v>
      </c>
      <c r="Y57" s="57"/>
      <c r="Z57" s="57"/>
      <c r="AA57" s="57"/>
      <c r="AB57" s="476">
        <f>(((((W57*I57)+(X57*J57)+(Y57*K57)+(Z57*L57)+(AA57*M57))/$L$2)))</f>
        <v>0.55897549994995432</v>
      </c>
      <c r="AC57" s="536">
        <f t="shared" ref="AC57" si="34">ROUND(11*AB57,3)</f>
        <v>6.149</v>
      </c>
      <c r="AD57" s="488">
        <f t="shared" ref="AD57" si="35">IF(AC57&gt;=11,11,AC57)</f>
        <v>6.149</v>
      </c>
      <c r="AE57" s="729">
        <f>IF(U58&gt;=94,4,IF(U58&gt;=91,3.9,IF(U58&gt;=88,3.8,IF(U58&gt;=85,3.7,3.6))))</f>
        <v>3.8</v>
      </c>
      <c r="AF57" s="59">
        <v>0.3</v>
      </c>
      <c r="AG57" s="730">
        <v>17</v>
      </c>
      <c r="AH57" s="60">
        <f>V57+AD57+AG57+AE57+AF57</f>
        <v>35.248999999999995</v>
      </c>
      <c r="AI57" s="55">
        <f>IF(AH57&gt;=40,40,AH57)</f>
        <v>35.248999999999995</v>
      </c>
      <c r="AJ57" s="61"/>
      <c r="AK57" s="62"/>
      <c r="AL57" s="63"/>
      <c r="AM57" s="64">
        <f>100%+AL57</f>
        <v>1</v>
      </c>
      <c r="AN57" s="65">
        <f>ROUNDUP((($E$2*AM57-$AN$4)*AJ57+$AN$4),-3)</f>
        <v>0</v>
      </c>
      <c r="AO57" s="66"/>
    </row>
    <row r="58" spans="1:41" s="22" customFormat="1" ht="26.25" customHeight="1" x14ac:dyDescent="0.15">
      <c r="A58" s="177"/>
      <c r="B58" s="241"/>
      <c r="C58" s="894" t="s">
        <v>2556</v>
      </c>
      <c r="D58" s="895"/>
      <c r="E58" s="895"/>
      <c r="F58" s="895"/>
      <c r="G58" s="896"/>
      <c r="H58" s="47"/>
      <c r="I58" s="172"/>
      <c r="J58" s="217"/>
      <c r="K58" s="217"/>
      <c r="L58" s="217"/>
      <c r="M58" s="695"/>
      <c r="N58" s="233"/>
      <c r="O58" s="51"/>
      <c r="P58" s="234">
        <v>88</v>
      </c>
      <c r="Q58" s="54">
        <v>88</v>
      </c>
      <c r="R58" s="54"/>
      <c r="S58" s="54"/>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6.25" customHeight="1" x14ac:dyDescent="0.15">
      <c r="A59" s="43"/>
      <c r="B59" s="256"/>
      <c r="C59" s="45"/>
      <c r="D59" s="77" t="s">
        <v>2826</v>
      </c>
      <c r="E59" s="71" t="s">
        <v>2822</v>
      </c>
      <c r="F59" s="71" t="s">
        <v>2820</v>
      </c>
      <c r="G59" s="750" t="s">
        <v>2821</v>
      </c>
      <c r="H59" s="47"/>
      <c r="I59" s="48">
        <v>0.6</v>
      </c>
      <c r="J59" s="49">
        <v>0.4</v>
      </c>
      <c r="K59" s="49"/>
      <c r="L59" s="49"/>
      <c r="M59" s="696"/>
      <c r="N59" s="233">
        <f>SUM(I59:M59)</f>
        <v>1</v>
      </c>
      <c r="O59" s="51"/>
      <c r="P59" s="52">
        <v>8</v>
      </c>
      <c r="Q59" s="53">
        <v>8</v>
      </c>
      <c r="R59" s="53"/>
      <c r="S59" s="53"/>
      <c r="T59" s="53"/>
      <c r="U59" s="54">
        <f>ROUND(((P59*I59)+(Q59*J59)+(R59*K59)+(S59*L59)+(T59*M59)),3)</f>
        <v>8</v>
      </c>
      <c r="V59" s="55">
        <f>IF(U59&gt;=8,8,U59)</f>
        <v>8</v>
      </c>
      <c r="W59" s="57"/>
      <c r="X59" s="57">
        <v>17437569000</v>
      </c>
      <c r="Y59" s="57">
        <v>22800792000</v>
      </c>
      <c r="Z59" s="57">
        <v>9901200000</v>
      </c>
      <c r="AA59" s="57">
        <v>15253741000</v>
      </c>
      <c r="AB59" s="476">
        <f>(((((W59*I59)+(X59*J59)+(Y59*K59)+(Z59*L59)+(AA59*M59))/$L$2)))</f>
        <v>0.1364886167476447</v>
      </c>
      <c r="AC59" s="536">
        <f>ROUND(11*AB59,3)</f>
        <v>1.5009999999999999</v>
      </c>
      <c r="AD59" s="488">
        <f>IF(AC59&gt;=11,11,AC59)</f>
        <v>1.5009999999999999</v>
      </c>
      <c r="AE59" s="729">
        <f>IF(U60&gt;=94,4,IF(U60&gt;=91,3.9,IF(U60&gt;=88,3.8,IF(U60&gt;=85,3.7,3.6))))</f>
        <v>3.8</v>
      </c>
      <c r="AF59" s="59">
        <v>0.3</v>
      </c>
      <c r="AG59" s="730">
        <v>17</v>
      </c>
      <c r="AH59" s="60">
        <f>V59+AD59+AG59+AE59+AF59</f>
        <v>30.600999999999999</v>
      </c>
      <c r="AI59" s="55">
        <f>IF(AH59&gt;=40,40,AH59)</f>
        <v>30.600999999999999</v>
      </c>
      <c r="AJ59" s="61"/>
      <c r="AK59" s="62"/>
      <c r="AL59" s="63"/>
      <c r="AM59" s="64">
        <f>100%+AL59</f>
        <v>1</v>
      </c>
      <c r="AN59" s="65">
        <f>ROUNDUP((($E$2*AM59-$AN$4)*AJ59+$AN$4),-3)</f>
        <v>0</v>
      </c>
      <c r="AO59" s="66"/>
    </row>
    <row r="60" spans="1:41" s="22" customFormat="1" ht="26.25" customHeight="1" x14ac:dyDescent="0.15">
      <c r="A60" s="177"/>
      <c r="B60" s="241"/>
      <c r="C60" s="894" t="s">
        <v>2556</v>
      </c>
      <c r="D60" s="895"/>
      <c r="E60" s="895"/>
      <c r="F60" s="895"/>
      <c r="G60" s="896"/>
      <c r="H60" s="47"/>
      <c r="I60" s="172"/>
      <c r="J60" s="217"/>
      <c r="K60" s="217"/>
      <c r="L60" s="217"/>
      <c r="M60" s="695"/>
      <c r="N60" s="233"/>
      <c r="O60" s="51"/>
      <c r="P60" s="234">
        <v>88</v>
      </c>
      <c r="Q60" s="54">
        <v>88</v>
      </c>
      <c r="R60" s="53"/>
      <c r="S60" s="54"/>
      <c r="T60" s="54"/>
      <c r="U60" s="496">
        <f>(I59*P60)+(J59*Q60)+(K59*R60)+(L59*S60)+(M59*T60)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51" customHeight="1" x14ac:dyDescent="0.15">
      <c r="A61" s="43"/>
      <c r="B61" s="256"/>
      <c r="C61" s="67" t="s">
        <v>2844</v>
      </c>
      <c r="D61" s="749" t="s">
        <v>2832</v>
      </c>
      <c r="E61" s="71" t="s">
        <v>2829</v>
      </c>
      <c r="F61" s="71" t="s">
        <v>2101</v>
      </c>
      <c r="G61" s="708" t="s">
        <v>2830</v>
      </c>
      <c r="H61" s="175"/>
      <c r="I61" s="48">
        <v>0.51</v>
      </c>
      <c r="J61" s="49">
        <v>0.49</v>
      </c>
      <c r="K61" s="49"/>
      <c r="L61" s="49"/>
      <c r="M61" s="696"/>
      <c r="N61" s="233">
        <f>SUM(I61:M61)</f>
        <v>1</v>
      </c>
      <c r="O61" s="51"/>
      <c r="P61" s="52">
        <v>8</v>
      </c>
      <c r="Q61" s="53">
        <v>8</v>
      </c>
      <c r="R61" s="53"/>
      <c r="S61" s="53"/>
      <c r="T61" s="53"/>
      <c r="U61" s="54">
        <f>ROUND(((P61*I61)+(Q61*J61)+(R61*K61)+(S61*L61)+(T61*M61)),3)</f>
        <v>8</v>
      </c>
      <c r="V61" s="55">
        <f>IF(U61&gt;=8,8,U61)</f>
        <v>8</v>
      </c>
      <c r="W61" s="57">
        <v>7355419000</v>
      </c>
      <c r="X61" s="57">
        <v>12522939000</v>
      </c>
      <c r="Y61" s="57">
        <v>2278692000</v>
      </c>
      <c r="Z61" s="57">
        <v>27066036000</v>
      </c>
      <c r="AA61" s="57">
        <v>21649412000</v>
      </c>
      <c r="AB61" s="476">
        <f>(((((W61*I61)+(X61*J61)+(Y61*K61)+(Z61*L61)+(AA61*M61))/$L$2)))</f>
        <v>0.19348048411293464</v>
      </c>
      <c r="AC61" s="536">
        <f t="shared" ref="AC61" si="36">ROUND(11*AB61,3)</f>
        <v>2.1280000000000001</v>
      </c>
      <c r="AD61" s="488">
        <f t="shared" ref="AD61" si="37">IF(AC61&gt;=11,11,AC61)</f>
        <v>2.1280000000000001</v>
      </c>
      <c r="AE61" s="729">
        <f>IF(U62&gt;=94,4,IF(U62&gt;=91,3.9,IF(U62&gt;=88,3.8,IF(U62&gt;=85,3.7,3.6))))</f>
        <v>3.8</v>
      </c>
      <c r="AF61" s="59">
        <v>0.3</v>
      </c>
      <c r="AG61" s="730">
        <v>17</v>
      </c>
      <c r="AH61" s="60">
        <f>V61+AD61+AG61+AE61+AF61</f>
        <v>31.228000000000002</v>
      </c>
      <c r="AI61" s="55">
        <f>IF(AH61&gt;=40,40,AH61)</f>
        <v>31.228000000000002</v>
      </c>
      <c r="AJ61" s="61"/>
      <c r="AK61" s="62"/>
      <c r="AL61" s="63"/>
      <c r="AM61" s="64">
        <f>100%+AL61</f>
        <v>1</v>
      </c>
      <c r="AN61" s="65">
        <f>ROUNDUP((($E$2*AM61-$AN$4)*AJ61+$AN$4),-3)</f>
        <v>0</v>
      </c>
      <c r="AO61" s="66"/>
    </row>
    <row r="62" spans="1:41" s="22" customFormat="1" ht="26.25" customHeight="1" x14ac:dyDescent="0.15">
      <c r="A62" s="177"/>
      <c r="B62" s="241"/>
      <c r="C62" s="894" t="s">
        <v>2556</v>
      </c>
      <c r="D62" s="895"/>
      <c r="E62" s="895"/>
      <c r="F62" s="895"/>
      <c r="G62" s="896"/>
      <c r="H62" s="47"/>
      <c r="I62" s="172"/>
      <c r="J62" s="217"/>
      <c r="K62" s="217"/>
      <c r="L62" s="217"/>
      <c r="M62" s="695"/>
      <c r="N62" s="233"/>
      <c r="O62" s="51"/>
      <c r="P62" s="234">
        <v>88</v>
      </c>
      <c r="Q62" s="54">
        <v>88</v>
      </c>
      <c r="R62" s="54"/>
      <c r="S62" s="5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580" t="s">
        <v>2831</v>
      </c>
      <c r="D63" s="71" t="s">
        <v>2833</v>
      </c>
      <c r="E63" s="82"/>
      <c r="F63" s="82"/>
      <c r="G63" s="376"/>
      <c r="H63" s="47"/>
      <c r="I63" s="48">
        <v>0.6</v>
      </c>
      <c r="J63" s="49">
        <v>0.4</v>
      </c>
      <c r="K63" s="49"/>
      <c r="L63" s="49"/>
      <c r="M63" s="696"/>
      <c r="N63" s="233">
        <f>SUM(I63:M63)</f>
        <v>1</v>
      </c>
      <c r="O63" s="51"/>
      <c r="P63" s="52">
        <v>8</v>
      </c>
      <c r="Q63" s="53">
        <v>8</v>
      </c>
      <c r="R63" s="53"/>
      <c r="S63" s="53"/>
      <c r="T63" s="53"/>
      <c r="U63" s="54">
        <f>ROUND(((P63*I63)+(Q63*J63)+(R63*K63)+(S63*L63)+(T63*M63)),3)</f>
        <v>8</v>
      </c>
      <c r="V63" s="55">
        <f>IF(U63&gt;=8,8,U63)</f>
        <v>8</v>
      </c>
      <c r="W63" s="57">
        <v>4319931000</v>
      </c>
      <c r="X63" s="57">
        <v>27594070000</v>
      </c>
      <c r="Y63" s="57"/>
      <c r="Z63" s="57"/>
      <c r="AA63" s="57"/>
      <c r="AB63" s="476">
        <f>(((((W63*I63)+(X63*J63)+(Y63*K63)+(Z63*L63)+(AA63*M63))/$L$2)))</f>
        <v>0.26670624527367232</v>
      </c>
      <c r="AC63" s="536">
        <f>ROUND(11*AB63,3)</f>
        <v>2.9340000000000002</v>
      </c>
      <c r="AD63" s="488">
        <f>IF(AC63&gt;=11,11,AC63)</f>
        <v>2.9340000000000002</v>
      </c>
      <c r="AE63" s="729">
        <f>IF(U64&gt;=94,4,IF(U64&gt;=91,3.9,IF(U64&gt;=88,3.8,IF(U64&gt;=85,3.7,3.6))))</f>
        <v>3.8</v>
      </c>
      <c r="AF63" s="59">
        <v>0.3</v>
      </c>
      <c r="AG63" s="730">
        <v>17</v>
      </c>
      <c r="AH63" s="60">
        <f>V63+AD63+AG63+AE63+AF63</f>
        <v>32.033999999999999</v>
      </c>
      <c r="AI63" s="55">
        <f>IF(AH63&gt;=40,40,AH63)</f>
        <v>32.033999999999999</v>
      </c>
      <c r="AJ63" s="61"/>
      <c r="AK63" s="62"/>
      <c r="AL63" s="63"/>
      <c r="AM63" s="64">
        <f>100%+AL63</f>
        <v>1</v>
      </c>
      <c r="AN63" s="65">
        <f>ROUNDUP((($E$2*AM63-$AN$4)*AJ63+$AN$4),-3)</f>
        <v>0</v>
      </c>
      <c r="AO63" s="66"/>
    </row>
    <row r="64" spans="1:41" s="22" customFormat="1" ht="26.25" customHeight="1" x14ac:dyDescent="0.15">
      <c r="A64" s="177"/>
      <c r="B64" s="256"/>
      <c r="C64" s="894" t="s">
        <v>2556</v>
      </c>
      <c r="D64" s="895"/>
      <c r="E64" s="895"/>
      <c r="F64" s="895"/>
      <c r="G64" s="896"/>
      <c r="H64" s="47"/>
      <c r="I64" s="172"/>
      <c r="J64" s="217"/>
      <c r="K64" s="217"/>
      <c r="L64" s="217"/>
      <c r="M64" s="695"/>
      <c r="N64" s="233"/>
      <c r="O64" s="51"/>
      <c r="P64" s="234">
        <v>88</v>
      </c>
      <c r="Q64" s="54">
        <v>88</v>
      </c>
      <c r="R64" s="54">
        <v>88</v>
      </c>
      <c r="S64" s="54">
        <v>88</v>
      </c>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45"/>
      <c r="D65" s="80" t="s">
        <v>1362</v>
      </c>
      <c r="E65" s="80" t="s">
        <v>2835</v>
      </c>
      <c r="F65" s="80" t="s">
        <v>184</v>
      </c>
      <c r="G65" s="376"/>
      <c r="H65" s="175"/>
      <c r="I65" s="48">
        <v>0.6</v>
      </c>
      <c r="J65" s="49">
        <v>0.4</v>
      </c>
      <c r="K65" s="49"/>
      <c r="L65" s="217"/>
      <c r="M65" s="696"/>
      <c r="N65" s="233">
        <f>SUM(I65:M65)</f>
        <v>1</v>
      </c>
      <c r="O65" s="51"/>
      <c r="P65" s="52">
        <v>8</v>
      </c>
      <c r="Q65" s="53">
        <v>8</v>
      </c>
      <c r="R65" s="53"/>
      <c r="S65" s="53"/>
      <c r="T65" s="53"/>
      <c r="U65" s="54">
        <f>ROUND(((P65*I65)+(Q65*J65)+(R65*K65)+(S65*L65)+(T65*M65)),3)</f>
        <v>8</v>
      </c>
      <c r="V65" s="55">
        <f>IF(U65&gt;=8,8,U65)</f>
        <v>8</v>
      </c>
      <c r="W65" s="57"/>
      <c r="X65" s="57">
        <v>36956264000</v>
      </c>
      <c r="Y65" s="57">
        <v>14932933000</v>
      </c>
      <c r="Z65" s="57">
        <v>40616090000</v>
      </c>
      <c r="AA65" s="57"/>
      <c r="AB65" s="476">
        <f>(((((W65*I65)+(X65*J65)+(Y65*K65)+(Z65*L65)+(AA65*M65))/$L$2)))</f>
        <v>0.28926677528965067</v>
      </c>
      <c r="AC65" s="536">
        <f t="shared" ref="AC65" si="38">ROUND(11*AB65,3)</f>
        <v>3.1819999999999999</v>
      </c>
      <c r="AD65" s="488">
        <f t="shared" ref="AD65" si="39">IF(AC65&gt;=11,11,AC65)</f>
        <v>3.1819999999999999</v>
      </c>
      <c r="AE65" s="729">
        <f>IF(U66&gt;=94,4,IF(U66&gt;=91,3.9,IF(U66&gt;=88,3.8,IF(U66&gt;=85,3.7,3.6))))</f>
        <v>3.8</v>
      </c>
      <c r="AF65" s="59">
        <v>0.3</v>
      </c>
      <c r="AG65" s="730">
        <v>17</v>
      </c>
      <c r="AH65" s="60">
        <f>V65+AD65+AG65+AE65+AF65</f>
        <v>32.282000000000004</v>
      </c>
      <c r="AI65" s="55">
        <f>IF(AH65&gt;=40,40,AH65)</f>
        <v>32.282000000000004</v>
      </c>
      <c r="AJ65" s="61"/>
      <c r="AK65" s="62"/>
      <c r="AL65" s="63"/>
      <c r="AM65" s="64">
        <f>100%+AL65</f>
        <v>1</v>
      </c>
      <c r="AN65" s="65">
        <f>ROUNDUP((($E$2*AM65-$AN$4)*AJ65+$AN$4),-3)</f>
        <v>0</v>
      </c>
      <c r="AO65" s="66"/>
    </row>
    <row r="66" spans="1:41" s="22" customFormat="1" ht="26.25" customHeight="1" x14ac:dyDescent="0.15">
      <c r="A66" s="177"/>
      <c r="B66" s="241"/>
      <c r="C66" s="894" t="s">
        <v>2556</v>
      </c>
      <c r="D66" s="895"/>
      <c r="E66" s="895"/>
      <c r="F66" s="895"/>
      <c r="G66" s="896"/>
      <c r="H66" s="47"/>
      <c r="I66" s="172"/>
      <c r="J66" s="217"/>
      <c r="K66" s="217"/>
      <c r="L66" s="217"/>
      <c r="M66" s="695"/>
      <c r="N66" s="233"/>
      <c r="O66" s="51"/>
      <c r="P66" s="53">
        <v>88</v>
      </c>
      <c r="Q66" s="53">
        <v>88</v>
      </c>
      <c r="R66" s="53"/>
      <c r="S66" s="54"/>
      <c r="T66" s="54"/>
      <c r="U66" s="496">
        <f>(I65*P66)+(J65*Q66)+(K65*R66)+(L65*S66)+(M65*T66)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48.75" customHeight="1" x14ac:dyDescent="0.15">
      <c r="A67" s="43"/>
      <c r="B67" s="256"/>
      <c r="C67" s="45"/>
      <c r="D67" s="45" t="s">
        <v>2843</v>
      </c>
      <c r="E67" s="45" t="s">
        <v>2834</v>
      </c>
      <c r="F67" s="45" t="s">
        <v>2836</v>
      </c>
      <c r="G67" s="335"/>
      <c r="H67" s="47"/>
      <c r="I67" s="48">
        <v>0.5</v>
      </c>
      <c r="J67" s="49">
        <v>0.5</v>
      </c>
      <c r="K67" s="49"/>
      <c r="L67" s="49"/>
      <c r="M67" s="696"/>
      <c r="N67" s="233">
        <f>SUM(I67:M67)</f>
        <v>1</v>
      </c>
      <c r="O67" s="51"/>
      <c r="P67" s="52">
        <v>8</v>
      </c>
      <c r="Q67" s="53">
        <v>8</v>
      </c>
      <c r="R67" s="53"/>
      <c r="S67" s="53"/>
      <c r="T67" s="53"/>
      <c r="U67" s="54">
        <f>ROUND(((P67*I67)+(Q67*J67)+(R67*K67)+(S67*L67)+(T67*M67)),3)</f>
        <v>8</v>
      </c>
      <c r="V67" s="55">
        <f>IF(U67&gt;=8,8,U67)</f>
        <v>8</v>
      </c>
      <c r="W67" s="57"/>
      <c r="X67" s="57">
        <v>18715212000</v>
      </c>
      <c r="Y67" s="57">
        <v>8970168000</v>
      </c>
      <c r="Z67" s="57">
        <v>6087525000</v>
      </c>
      <c r="AA67" s="57"/>
      <c r="AB67" s="476">
        <f>(((((W67*I67)+(X67*J67)+(Y67*K67)+(Z67*L67)+(AA67*M67))/$L$2)))</f>
        <v>0.18311134697294396</v>
      </c>
      <c r="AC67" s="536">
        <f t="shared" ref="AC67" si="40">ROUND(11*AB67,3)</f>
        <v>2.0139999999999998</v>
      </c>
      <c r="AD67" s="488">
        <f t="shared" ref="AD67" si="41">IF(AC67&gt;=11,11,AC67)</f>
        <v>2.0139999999999998</v>
      </c>
      <c r="AE67" s="729">
        <f>IF(U68&gt;=94,4,IF(U68&gt;=91,3.9,IF(U68&gt;=88,3.8,IF(U68&gt;=85,3.7,3.6))))</f>
        <v>3.8</v>
      </c>
      <c r="AF67" s="59">
        <v>0.3</v>
      </c>
      <c r="AG67" s="730">
        <v>17</v>
      </c>
      <c r="AH67" s="60">
        <f>V67+AD67+AG67+AE67+AF67</f>
        <v>31.114000000000001</v>
      </c>
      <c r="AI67" s="55">
        <f>IF(AH67&gt;=40,40,AH67)</f>
        <v>31.114000000000001</v>
      </c>
      <c r="AJ67" s="61"/>
      <c r="AK67" s="62"/>
      <c r="AL67" s="63"/>
      <c r="AM67" s="64">
        <f>100%+AL67</f>
        <v>1</v>
      </c>
      <c r="AN67" s="65">
        <f>ROUNDUP((($E$2*AM67-$AN$4)*AJ67+$AN$4),-3)</f>
        <v>0</v>
      </c>
      <c r="AO67" s="66"/>
    </row>
    <row r="68" spans="1:41" s="22" customFormat="1" ht="26.25" customHeight="1" x14ac:dyDescent="0.15">
      <c r="A68" s="177"/>
      <c r="B68" s="241"/>
      <c r="C68" s="894" t="s">
        <v>2556</v>
      </c>
      <c r="D68" s="895"/>
      <c r="E68" s="895"/>
      <c r="F68" s="895"/>
      <c r="G68" s="896"/>
      <c r="H68" s="47"/>
      <c r="I68" s="172"/>
      <c r="J68" s="217"/>
      <c r="K68" s="217"/>
      <c r="L68" s="217"/>
      <c r="M68" s="695"/>
      <c r="N68" s="233"/>
      <c r="O68" s="51"/>
      <c r="P68" s="234">
        <v>88</v>
      </c>
      <c r="Q68" s="54">
        <v>88</v>
      </c>
      <c r="R68" s="54"/>
      <c r="S68" s="54"/>
      <c r="T68" s="54"/>
      <c r="U68" s="496">
        <f>(I67*P68)+(J67*Q68)+(K67*R68)+(L67*S68)+(M67*T68)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80" t="s">
        <v>2497</v>
      </c>
      <c r="D69" s="80"/>
      <c r="E69" s="80"/>
      <c r="F69" s="82"/>
      <c r="G69" s="632"/>
      <c r="H69" s="175"/>
      <c r="I69" s="48">
        <v>0.6</v>
      </c>
      <c r="J69" s="49">
        <v>0.4</v>
      </c>
      <c r="K69" s="49"/>
      <c r="L69" s="49"/>
      <c r="M69" s="696"/>
      <c r="N69" s="233">
        <f>SUM(I69:M69)</f>
        <v>1</v>
      </c>
      <c r="O69" s="51"/>
      <c r="P69" s="52">
        <v>8</v>
      </c>
      <c r="Q69" s="53">
        <v>8</v>
      </c>
      <c r="R69" s="53"/>
      <c r="S69" s="53"/>
      <c r="T69" s="53"/>
      <c r="U69" s="54">
        <f>ROUND(((P69*I69)+(Q69*J69)+(R69*K69)+(S69*L69)+(T69*M69)),3)</f>
        <v>8</v>
      </c>
      <c r="V69" s="55">
        <f>IF(U69&gt;=8,8,U69)</f>
        <v>8</v>
      </c>
      <c r="W69" s="57">
        <v>49442586000</v>
      </c>
      <c r="X69" s="57"/>
      <c r="Y69" s="57"/>
      <c r="Z69" s="57"/>
      <c r="AA69" s="57"/>
      <c r="AB69" s="476">
        <f>(((((W69*I69)+(X69*J69)+(Y69*K69)+(Z69*L69)+(AA69*M69))/$L$2)))</f>
        <v>0.5805009435288655</v>
      </c>
      <c r="AC69" s="536">
        <f t="shared" ref="AC69" si="42">ROUND(11*AB69,3)</f>
        <v>6.3860000000000001</v>
      </c>
      <c r="AD69" s="488">
        <f t="shared" ref="AD69" si="43">IF(AC69&gt;=11,11,AC69)</f>
        <v>6.3860000000000001</v>
      </c>
      <c r="AE69" s="729">
        <f>IF(U70&gt;=94,4,IF(U70&gt;=91,3.9,IF(U70&gt;=88,3.8,IF(U70&gt;=85,3.7,3.6))))</f>
        <v>3.8</v>
      </c>
      <c r="AF69" s="59">
        <v>0.3</v>
      </c>
      <c r="AG69" s="730">
        <v>17</v>
      </c>
      <c r="AH69" s="60">
        <f>V69+AD69+AG69+AE69+AF69</f>
        <v>35.485999999999997</v>
      </c>
      <c r="AI69" s="55">
        <f>IF(AH69&gt;=40,40,AH69)</f>
        <v>35.485999999999997</v>
      </c>
      <c r="AJ69" s="61"/>
      <c r="AK69" s="62"/>
      <c r="AL69" s="63"/>
      <c r="AM69" s="64">
        <f>100%+AL69</f>
        <v>1</v>
      </c>
      <c r="AN69" s="65">
        <f>ROUNDUP((($E$2*AM69-$AN$4)*AJ69+$AN$4),-3)</f>
        <v>0</v>
      </c>
      <c r="AO69" s="66"/>
    </row>
    <row r="70" spans="1:41" s="22" customFormat="1" ht="26.25" customHeight="1" x14ac:dyDescent="0.15">
      <c r="A70" s="177"/>
      <c r="B70" s="241"/>
      <c r="C70" s="894" t="s">
        <v>2556</v>
      </c>
      <c r="D70" s="895"/>
      <c r="E70" s="895"/>
      <c r="F70" s="895"/>
      <c r="G70" s="896"/>
      <c r="H70" s="47"/>
      <c r="I70" s="172"/>
      <c r="J70" s="217"/>
      <c r="K70" s="217"/>
      <c r="L70" s="217"/>
      <c r="M70" s="695"/>
      <c r="N70" s="233"/>
      <c r="O70" s="51"/>
      <c r="P70" s="234">
        <v>88</v>
      </c>
      <c r="Q70" s="234">
        <v>88</v>
      </c>
      <c r="R70" s="234"/>
      <c r="S70" s="54"/>
      <c r="T70" s="54"/>
      <c r="U70" s="496">
        <f>(I69*P70)+(J69*Q70)+(K69*R70)+(L69*S70)+(M69*T70)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0.25" customHeight="1" x14ac:dyDescent="0.15">
      <c r="A71" s="43"/>
      <c r="B71" s="256"/>
      <c r="C71" s="80" t="s">
        <v>2841</v>
      </c>
      <c r="D71" s="45"/>
      <c r="E71" s="45"/>
      <c r="F71" s="82"/>
      <c r="G71" s="632"/>
      <c r="H71" s="47"/>
      <c r="I71" s="48">
        <v>0.6</v>
      </c>
      <c r="J71" s="49">
        <v>0.4</v>
      </c>
      <c r="K71" s="49"/>
      <c r="L71" s="49"/>
      <c r="M71" s="696"/>
      <c r="N71" s="233">
        <f>SUM(I71:M71)</f>
        <v>1</v>
      </c>
      <c r="O71" s="51"/>
      <c r="P71" s="52">
        <v>8</v>
      </c>
      <c r="Q71" s="53">
        <v>8</v>
      </c>
      <c r="R71" s="53"/>
      <c r="S71" s="53"/>
      <c r="T71" s="53"/>
      <c r="U71" s="54">
        <f>ROUND(((P71*I71)+(Q71*J71)+(R71*K71)+(S71*L71)+(T71*M71)),2)</f>
        <v>8</v>
      </c>
      <c r="V71" s="55">
        <f>IF(U71&gt;=8,8,U71)</f>
        <v>8</v>
      </c>
      <c r="W71" s="57">
        <v>49203477000</v>
      </c>
      <c r="X71" s="57"/>
      <c r="Y71" s="57"/>
      <c r="Z71" s="57"/>
      <c r="AA71" s="57"/>
      <c r="AB71" s="476">
        <f>(((((W71*I71)+(X71*J71)+(Y71*K71)+(Z71*L71)+(AA71*M71))/$L$2)))</f>
        <v>0.57769358632254453</v>
      </c>
      <c r="AC71" s="536">
        <f t="shared" ref="AC71" si="44">ROUND(11*AB71,3)</f>
        <v>6.3550000000000004</v>
      </c>
      <c r="AD71" s="488">
        <f t="shared" ref="AD71" si="45">IF(AC71&gt;=11,11,AC71)</f>
        <v>6.3550000000000004</v>
      </c>
      <c r="AE71" s="729">
        <f>IF(U72&gt;=94,4,IF(U72&gt;=91,3.9,IF(U72&gt;=88,3.8,IF(U72&gt;=85,3.7,3.6))))</f>
        <v>3.8</v>
      </c>
      <c r="AF71" s="59">
        <v>0.3</v>
      </c>
      <c r="AG71" s="730">
        <v>17</v>
      </c>
      <c r="AH71" s="60">
        <f>V71+AD71+AG71+AE71+AF71</f>
        <v>35.454999999999998</v>
      </c>
      <c r="AI71" s="55">
        <f>IF(AH71&gt;=40,40,AH71)</f>
        <v>35.454999999999998</v>
      </c>
      <c r="AJ71" s="61"/>
      <c r="AK71" s="62"/>
      <c r="AL71" s="63"/>
      <c r="AM71" s="64"/>
      <c r="AN71" s="65"/>
      <c r="AO71" s="66"/>
    </row>
    <row r="72" spans="1:41" s="22" customFormat="1" ht="26.25" customHeight="1" x14ac:dyDescent="0.15">
      <c r="A72" s="177"/>
      <c r="B72" s="241"/>
      <c r="C72" s="894" t="s">
        <v>2556</v>
      </c>
      <c r="D72" s="895"/>
      <c r="E72" s="895"/>
      <c r="F72" s="895"/>
      <c r="G72" s="896"/>
      <c r="H72" s="47"/>
      <c r="I72" s="172"/>
      <c r="J72" s="217"/>
      <c r="K72" s="217"/>
      <c r="L72" s="217"/>
      <c r="M72" s="695"/>
      <c r="N72" s="233"/>
      <c r="O72" s="51"/>
      <c r="P72" s="5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54" customHeight="1" x14ac:dyDescent="0.15">
      <c r="A73" s="43"/>
      <c r="B73" s="256"/>
      <c r="C73" s="80" t="s">
        <v>1455</v>
      </c>
      <c r="D73" s="45"/>
      <c r="E73" s="45"/>
      <c r="F73" s="82"/>
      <c r="G73" s="632"/>
      <c r="H73" s="47"/>
      <c r="I73" s="48">
        <v>0.6</v>
      </c>
      <c r="J73" s="49">
        <v>0.4</v>
      </c>
      <c r="K73" s="49"/>
      <c r="L73" s="49"/>
      <c r="M73" s="696"/>
      <c r="N73" s="233">
        <f>SUM(I73:M73)</f>
        <v>1</v>
      </c>
      <c r="O73" s="51"/>
      <c r="P73" s="52">
        <v>8</v>
      </c>
      <c r="Q73" s="53">
        <v>8</v>
      </c>
      <c r="R73" s="53"/>
      <c r="S73" s="53"/>
      <c r="T73" s="53"/>
      <c r="U73" s="54">
        <f>ROUND(((P73*I73)+(Q73*J73)+(R73*K73)+(S73*L73)+(T73*M73)),3)</f>
        <v>8</v>
      </c>
      <c r="V73" s="55">
        <f>IF(U73&gt;=8,8,U73)</f>
        <v>8</v>
      </c>
      <c r="W73" s="57">
        <v>46537406000</v>
      </c>
      <c r="X73" s="57"/>
      <c r="Y73" s="57"/>
      <c r="Z73" s="57"/>
      <c r="AA73" s="57"/>
      <c r="AB73" s="476">
        <f>(((((W73*I73)+(X73*J73)+(Y73*K73)+(Z73*L73)+(AA73*M73))/$L$2)))</f>
        <v>0.54639148713592545</v>
      </c>
      <c r="AC73" s="536">
        <f t="shared" ref="AC73" si="46">ROUND(11*AB73,3)</f>
        <v>6.01</v>
      </c>
      <c r="AD73" s="488">
        <f t="shared" ref="AD73" si="47">IF(AC73&gt;=11,11,AC73)</f>
        <v>6.01</v>
      </c>
      <c r="AE73" s="729">
        <f>IF(U74&gt;=94,4,IF(U74&gt;=91,3.9,IF(U74&gt;=88,3.8,IF(U74&gt;=85,3.7,3.6))))</f>
        <v>3.8</v>
      </c>
      <c r="AF73" s="59">
        <v>0.3</v>
      </c>
      <c r="AG73" s="730">
        <v>17</v>
      </c>
      <c r="AH73" s="60">
        <f>V73+AD73+AG73+AE73+AF73</f>
        <v>35.109999999999992</v>
      </c>
      <c r="AI73" s="55">
        <f>IF(AH73&gt;=40,40,AH73)</f>
        <v>35.109999999999992</v>
      </c>
      <c r="AJ73" s="61"/>
      <c r="AK73" s="62"/>
      <c r="AL73" s="63"/>
      <c r="AM73" s="64">
        <f>100%+AL73</f>
        <v>1</v>
      </c>
      <c r="AN73" s="65">
        <f>ROUNDUP((($E$2*AM73-$AN$4)*AJ73+$AN$4),-3)</f>
        <v>0</v>
      </c>
      <c r="AO73" s="66"/>
    </row>
    <row r="74" spans="1:41" s="22" customFormat="1" ht="26.25" customHeight="1" x14ac:dyDescent="0.15">
      <c r="A74" s="177"/>
      <c r="B74" s="241"/>
      <c r="C74" s="894" t="s">
        <v>2556</v>
      </c>
      <c r="D74" s="895"/>
      <c r="E74" s="895"/>
      <c r="F74" s="895"/>
      <c r="G74" s="896"/>
      <c r="H74" s="47"/>
      <c r="I74" s="172"/>
      <c r="J74" s="217"/>
      <c r="K74" s="217"/>
      <c r="L74" s="217"/>
      <c r="M74" s="695"/>
      <c r="N74" s="233"/>
      <c r="O74" s="51"/>
      <c r="P74" s="234">
        <v>88</v>
      </c>
      <c r="Q74" s="54">
        <v>88</v>
      </c>
      <c r="R74" s="54"/>
      <c r="S74" s="54"/>
      <c r="T74" s="54"/>
      <c r="U74" s="496">
        <f>(I73*P74)+(J73*Q74)+(K73*R74)+(L73*S74)+(M73*T74)</f>
        <v>88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t="s">
        <v>2842</v>
      </c>
      <c r="D75" s="80"/>
      <c r="E75" s="80"/>
      <c r="F75" s="45"/>
      <c r="G75" s="596"/>
      <c r="H75" s="47"/>
      <c r="I75" s="48">
        <v>0.6</v>
      </c>
      <c r="J75" s="49">
        <v>0.4</v>
      </c>
      <c r="K75" s="49"/>
      <c r="L75" s="49"/>
      <c r="M75" s="696"/>
      <c r="N75" s="748">
        <f>SUM(I75:M75)</f>
        <v>1</v>
      </c>
      <c r="O75" s="51"/>
      <c r="P75" s="52">
        <v>8</v>
      </c>
      <c r="Q75" s="53">
        <v>8</v>
      </c>
      <c r="R75" s="53"/>
      <c r="S75" s="53"/>
      <c r="T75" s="53"/>
      <c r="U75" s="54">
        <f>ROUND(((P75*I75)+(Q75*J75)+(R75*K75)+(S75*L75)+(T75*M75)),3)</f>
        <v>8</v>
      </c>
      <c r="V75" s="55">
        <f>IF(U75&gt;=8,8,U75)</f>
        <v>8</v>
      </c>
      <c r="W75" s="57">
        <v>45451555000</v>
      </c>
      <c r="X75" s="57"/>
      <c r="Y75" s="57"/>
      <c r="Z75" s="57"/>
      <c r="AA75" s="57"/>
      <c r="AB75" s="476">
        <f>(((((W75*I75)+(X75*J75)+(Y75*K75)+(Z75*L75)+(AA75*M75))/$L$2)))</f>
        <v>0.53364260846619394</v>
      </c>
      <c r="AC75" s="536">
        <f t="shared" ref="AC75" si="48">ROUND(11*AB75,3)</f>
        <v>5.87</v>
      </c>
      <c r="AD75" s="488">
        <f t="shared" ref="AD75" si="49">IF(AC75&gt;=11,11,AC75)</f>
        <v>5.87</v>
      </c>
      <c r="AE75" s="729">
        <f>IF(U76&gt;=94,4,IF(U76&gt;=91,3.9,IF(U76&gt;=88,3.8,IF(U76&gt;=85,3.7,3.6))))</f>
        <v>3.8</v>
      </c>
      <c r="AF75" s="59">
        <v>0.3</v>
      </c>
      <c r="AG75" s="730">
        <v>17</v>
      </c>
      <c r="AH75" s="60">
        <f>V75+AD75+AG75+AE75+AF75</f>
        <v>34.97</v>
      </c>
      <c r="AI75" s="55">
        <f>IF(AH75&gt;=40,40,AH75)</f>
        <v>34.97</v>
      </c>
      <c r="AJ75" s="61"/>
      <c r="AK75" s="62"/>
      <c r="AL75" s="63"/>
      <c r="AM75" s="64">
        <f>100%+AL75</f>
        <v>1</v>
      </c>
      <c r="AN75" s="65">
        <f>ROUNDUP((($E$2*AM75-$AN$4)*AJ75+$AN$4),-3)</f>
        <v>0</v>
      </c>
      <c r="AO75" s="66"/>
    </row>
    <row r="76" spans="1:41" s="22" customFormat="1" ht="26.25" customHeight="1" x14ac:dyDescent="0.15">
      <c r="A76" s="177"/>
      <c r="B76" s="241"/>
      <c r="C76" s="894" t="s">
        <v>2556</v>
      </c>
      <c r="D76" s="895"/>
      <c r="E76" s="895"/>
      <c r="F76" s="895"/>
      <c r="G76" s="896"/>
      <c r="H76" s="47"/>
      <c r="I76" s="172"/>
      <c r="J76" s="217"/>
      <c r="K76" s="217"/>
      <c r="L76" s="217"/>
      <c r="M76" s="695"/>
      <c r="N76" s="233"/>
      <c r="O76" s="51"/>
      <c r="P76" s="234">
        <v>88</v>
      </c>
      <c r="Q76" s="54">
        <v>88</v>
      </c>
      <c r="R76" s="54"/>
      <c r="S76" s="54"/>
      <c r="T76" s="54"/>
      <c r="U76" s="496">
        <f>(I75*P76)+(J75*Q76)+(K75*R76)+(L75*S76)+(M75*T76)</f>
        <v>88</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t="s">
        <v>2500</v>
      </c>
      <c r="D77" s="664"/>
      <c r="E77" s="80"/>
      <c r="F77" s="45"/>
      <c r="G77" s="376"/>
      <c r="H77" s="47"/>
      <c r="I77" s="48">
        <v>0.6</v>
      </c>
      <c r="J77" s="49">
        <v>0.4</v>
      </c>
      <c r="K77" s="49"/>
      <c r="L77" s="49"/>
      <c r="M77" s="696"/>
      <c r="N77" s="233">
        <f>SUM(I77:M77)</f>
        <v>1</v>
      </c>
      <c r="O77" s="51"/>
      <c r="P77" s="53">
        <v>8</v>
      </c>
      <c r="Q77" s="53">
        <v>8</v>
      </c>
      <c r="R77" s="53"/>
      <c r="S77" s="53"/>
      <c r="T77" s="53"/>
      <c r="U77" s="54">
        <f>ROUND(((P77*I77)+(Q77*J77)+(R77*K77)+(S77*L77)+(T77*M77)),3)</f>
        <v>8</v>
      </c>
      <c r="V77" s="55">
        <f>IF(U77&gt;=8,8,U77)</f>
        <v>8</v>
      </c>
      <c r="W77" s="57">
        <v>44048635000</v>
      </c>
      <c r="X77" s="57"/>
      <c r="Y77" s="57"/>
      <c r="Z77" s="57"/>
      <c r="AA77" s="57"/>
      <c r="AB77" s="476">
        <f>(((((W77*I77)+(X77*J77)+(Y77*K77)+(Z77*L77)+(AA77*M77))/$L$2)))</f>
        <v>0.51717105126051877</v>
      </c>
      <c r="AC77" s="536">
        <f t="shared" ref="AC77" si="50">ROUND(11*AB77,3)</f>
        <v>5.6890000000000001</v>
      </c>
      <c r="AD77" s="488">
        <f t="shared" ref="AD77" si="51">IF(AC77&gt;=11,11,AC77)</f>
        <v>5.6890000000000001</v>
      </c>
      <c r="AE77" s="729">
        <f>IF(U78&gt;=94,4,IF(U78&gt;=91,3.9,IF(U78&gt;=88,3.8,IF(U78&gt;=85,3.7,3.6))))</f>
        <v>3.8</v>
      </c>
      <c r="AF77" s="59">
        <v>0.3</v>
      </c>
      <c r="AG77" s="730">
        <v>17</v>
      </c>
      <c r="AH77" s="60">
        <f>V77+AD77+AG77+AE77+AF77</f>
        <v>34.788999999999994</v>
      </c>
      <c r="AI77" s="55">
        <f>IF(AH77&gt;=40,40,AH77)</f>
        <v>34.788999999999994</v>
      </c>
      <c r="AJ77" s="61"/>
      <c r="AK77" s="62"/>
      <c r="AL77" s="63"/>
      <c r="AM77" s="64">
        <f>100%+AL77</f>
        <v>1</v>
      </c>
      <c r="AN77" s="65">
        <f>ROUNDUP((($E$2*AM77-$AN$4)*AJ77+$AN$4),-3)</f>
        <v>0</v>
      </c>
      <c r="AO77" s="66"/>
    </row>
    <row r="78" spans="1:41" s="22" customFormat="1" ht="26.25" customHeight="1" x14ac:dyDescent="0.15">
      <c r="A78" s="177"/>
      <c r="B78" s="241"/>
      <c r="C78" s="894" t="s">
        <v>2556</v>
      </c>
      <c r="D78" s="895"/>
      <c r="E78" s="895"/>
      <c r="F78" s="895"/>
      <c r="G78" s="896"/>
      <c r="H78" s="47"/>
      <c r="I78" s="172"/>
      <c r="J78" s="217"/>
      <c r="K78" s="217"/>
      <c r="L78" s="217"/>
      <c r="M78" s="695"/>
      <c r="N78" s="233"/>
      <c r="O78" s="51"/>
      <c r="P78" s="234">
        <v>88</v>
      </c>
      <c r="Q78" s="54">
        <v>88</v>
      </c>
      <c r="R78" s="5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48.75" customHeight="1" x14ac:dyDescent="0.15">
      <c r="A79" s="43"/>
      <c r="B79" s="256"/>
      <c r="C79" s="45" t="s">
        <v>2013</v>
      </c>
      <c r="D79" s="45"/>
      <c r="E79" s="45"/>
      <c r="F79" s="80"/>
      <c r="G79" s="334"/>
      <c r="H79" s="175"/>
      <c r="I79" s="48">
        <v>0.7</v>
      </c>
      <c r="J79" s="49">
        <v>0.3</v>
      </c>
      <c r="K79" s="49"/>
      <c r="L79" s="49"/>
      <c r="M79" s="696"/>
      <c r="N79" s="233">
        <f>SUM(I79:M79)</f>
        <v>1</v>
      </c>
      <c r="O79" s="51"/>
      <c r="P79" s="52">
        <v>8</v>
      </c>
      <c r="Q79" s="53">
        <v>8</v>
      </c>
      <c r="R79" s="53"/>
      <c r="S79" s="53"/>
      <c r="T79" s="53"/>
      <c r="U79" s="54">
        <f>ROUND(((P79*I79)+(Q79*J79)+(R79*K79)+(S79*L79)+(T79*M79)),3)</f>
        <v>8</v>
      </c>
      <c r="V79" s="55">
        <f>IF(U79&gt;=8,8,U79)</f>
        <v>8</v>
      </c>
      <c r="W79" s="57">
        <v>41028772000</v>
      </c>
      <c r="X79" s="57"/>
      <c r="Y79" s="72"/>
      <c r="Z79" s="57"/>
      <c r="AA79" s="57"/>
      <c r="AB79" s="476">
        <f>(((((W79*I79)+(X79*J79)+(Y79*K79)+(Z79*L79)+(AA79*M79))/$L$2)))</f>
        <v>0.56200096412437817</v>
      </c>
      <c r="AC79" s="536">
        <f t="shared" ref="AC79" si="52">ROUND(11*AB79,3)</f>
        <v>6.1820000000000004</v>
      </c>
      <c r="AD79" s="488">
        <f t="shared" ref="AD79" si="53">IF(AC79&gt;=11,11,AC79)</f>
        <v>6.1820000000000004</v>
      </c>
      <c r="AE79" s="729">
        <f>IF(U80&gt;=94,4,IF(U80&gt;=91,3.9,IF(U80&gt;=88,3.8,IF(U80&gt;=85,3.7,3.6))))</f>
        <v>3.8</v>
      </c>
      <c r="AF79" s="59">
        <v>0.3</v>
      </c>
      <c r="AG79" s="730">
        <v>17</v>
      </c>
      <c r="AH79" s="60">
        <f>V79+AD79+AG79+AE79+AF79</f>
        <v>35.281999999999996</v>
      </c>
      <c r="AI79" s="55">
        <f>IF(AH79&gt;=40,40,AH79)</f>
        <v>35.281999999999996</v>
      </c>
      <c r="AJ79" s="61"/>
      <c r="AK79" s="62"/>
      <c r="AL79" s="63"/>
      <c r="AM79" s="64">
        <f>100%+AL79</f>
        <v>1</v>
      </c>
      <c r="AN79" s="65">
        <f>ROUNDUP((($E$2*AM79-$AN$4)*AJ79+$AN$4),-3)</f>
        <v>0</v>
      </c>
      <c r="AO79" s="66"/>
    </row>
    <row r="80" spans="1:41" s="22" customFormat="1" ht="26.25" customHeight="1" x14ac:dyDescent="0.15">
      <c r="A80" s="177"/>
      <c r="B80" s="241"/>
      <c r="C80" s="894" t="s">
        <v>2556</v>
      </c>
      <c r="D80" s="895"/>
      <c r="E80" s="895"/>
      <c r="F80" s="895"/>
      <c r="G80" s="896"/>
      <c r="H80" s="47"/>
      <c r="I80" s="172"/>
      <c r="J80" s="217"/>
      <c r="K80" s="217"/>
      <c r="L80" s="217"/>
      <c r="M80" s="695"/>
      <c r="N80" s="233"/>
      <c r="O80" s="51"/>
      <c r="P80" s="676">
        <v>88.43</v>
      </c>
      <c r="Q80" s="54">
        <v>88</v>
      </c>
      <c r="R80" s="53"/>
      <c r="S80" s="54"/>
      <c r="T80" s="54"/>
      <c r="U80" s="496">
        <f>(I79*P80)+(J79*Q80)+(K79*R80)+(L79*S80)+(M79*T80)</f>
        <v>88.301000000000002</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1.75" customHeight="1" x14ac:dyDescent="0.15">
      <c r="A81" s="43"/>
      <c r="B81" s="256"/>
      <c r="C81" s="73" t="s">
        <v>2501</v>
      </c>
      <c r="D81" s="664"/>
      <c r="E81" s="664"/>
      <c r="F81" s="664"/>
      <c r="G81" s="632"/>
      <c r="H81" s="47"/>
      <c r="I81" s="48">
        <v>0.65</v>
      </c>
      <c r="J81" s="49">
        <v>0.35</v>
      </c>
      <c r="K81" s="49"/>
      <c r="L81" s="49"/>
      <c r="M81" s="696"/>
      <c r="N81" s="233">
        <f>SUM(I81:M81)</f>
        <v>1</v>
      </c>
      <c r="O81" s="51"/>
      <c r="P81" s="52">
        <v>8</v>
      </c>
      <c r="Q81" s="53">
        <v>8</v>
      </c>
      <c r="R81" s="53"/>
      <c r="S81" s="53"/>
      <c r="T81" s="53"/>
      <c r="U81" s="54">
        <f>ROUND(((P81*I81)+(Q81*J81)+(R81*K81)+(S81*L81)+(T81*M81)),3)</f>
        <v>8</v>
      </c>
      <c r="V81" s="55">
        <f>IF(U81&gt;=8,8,U81)</f>
        <v>8</v>
      </c>
      <c r="W81" s="57">
        <v>39814172000</v>
      </c>
      <c r="X81" s="57"/>
      <c r="Y81" s="57"/>
      <c r="Z81" s="57"/>
      <c r="AA81" s="57"/>
      <c r="AB81" s="476">
        <f>(((((W81*I81)+(X81*J81)+(Y81*K81)+(Z81*L81)+(AA81*M81))/$L$2)))</f>
        <v>0.50640915329156899</v>
      </c>
      <c r="AC81" s="536">
        <f>ROUND(11*AB81,3)</f>
        <v>5.5709999999999997</v>
      </c>
      <c r="AD81" s="488">
        <f t="shared" ref="AD81" si="54">IF(AC81&gt;=11,11,AC81)</f>
        <v>5.5709999999999997</v>
      </c>
      <c r="AE81" s="729">
        <f>IF(U82&gt;=94,4,IF(U82&gt;=91,3.9,IF(U82&gt;=88,3.8,IF(U82&gt;=85,3.7,3.6))))</f>
        <v>3.8</v>
      </c>
      <c r="AF81" s="59">
        <v>0.2</v>
      </c>
      <c r="AG81" s="730">
        <v>17</v>
      </c>
      <c r="AH81" s="60">
        <f>V81+AD81+AG81+AE81+AF81</f>
        <v>34.570999999999998</v>
      </c>
      <c r="AI81" s="55">
        <f>IF(AH81&gt;=40,40,AH81)</f>
        <v>34.570999999999998</v>
      </c>
      <c r="AJ81" s="61"/>
      <c r="AK81" s="62"/>
      <c r="AL81" s="63"/>
      <c r="AM81" s="64">
        <f>100%+AL81</f>
        <v>1</v>
      </c>
      <c r="AN81" s="65">
        <f>ROUNDUP((($E$2*AM81-$AN$4)*AJ81+$AN$4),-3)</f>
        <v>0</v>
      </c>
      <c r="AO81" s="66"/>
    </row>
    <row r="82" spans="1:41" s="22" customFormat="1" ht="26.25" customHeight="1" x14ac:dyDescent="0.15">
      <c r="A82" s="177"/>
      <c r="B82" s="241"/>
      <c r="C82" s="894" t="s">
        <v>2556</v>
      </c>
      <c r="D82" s="895"/>
      <c r="E82" s="895"/>
      <c r="F82" s="895"/>
      <c r="G82" s="896"/>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51.75" customHeight="1" x14ac:dyDescent="0.15">
      <c r="A83" s="43"/>
      <c r="B83" s="256"/>
      <c r="C83" s="80" t="s">
        <v>2503</v>
      </c>
      <c r="D83" s="664"/>
      <c r="E83" s="80"/>
      <c r="F83" s="664"/>
      <c r="G83" s="596"/>
      <c r="H83" s="47"/>
      <c r="I83" s="48">
        <v>0.51</v>
      </c>
      <c r="J83" s="49">
        <v>0.49</v>
      </c>
      <c r="K83" s="49"/>
      <c r="L83" s="49"/>
      <c r="M83" s="696"/>
      <c r="N83" s="233">
        <f>SUM(I83:M83)</f>
        <v>1</v>
      </c>
      <c r="O83" s="51"/>
      <c r="P83" s="52">
        <v>8</v>
      </c>
      <c r="Q83" s="53">
        <v>8</v>
      </c>
      <c r="R83" s="53"/>
      <c r="S83" s="53"/>
      <c r="T83" s="53"/>
      <c r="U83" s="54">
        <f>ROUND(((P83*I83)+(Q83*J83)+(R83*K83)+(S83*L83)+(T83*M83)),3)</f>
        <v>8</v>
      </c>
      <c r="V83" s="55">
        <f>IF(U83&gt;=8,8,U83)</f>
        <v>8</v>
      </c>
      <c r="W83" s="57">
        <v>32826052000</v>
      </c>
      <c r="X83" s="57"/>
      <c r="Y83" s="57"/>
      <c r="Z83" s="57"/>
      <c r="AA83" s="57"/>
      <c r="AB83" s="476">
        <f>(((((W83*I83)+(X83*J83)+(Y83*K83)+(Z83*L83)+(AA83*M83))/$L$2)))</f>
        <v>0.32759655885674066</v>
      </c>
      <c r="AC83" s="536">
        <f t="shared" ref="AC83:AC89" si="55">ROUND(11*AB83,3)</f>
        <v>3.6040000000000001</v>
      </c>
      <c r="AD83" s="488">
        <f>IF(AC83&gt;=11,11,AC83)</f>
        <v>3.6040000000000001</v>
      </c>
      <c r="AE83" s="729">
        <f>IF(U84&gt;=94,4,IF(U84&gt;=91,3.9,IF(U84&gt;=88,3.8,IF(U84&gt;=85,3.7,3.6))))</f>
        <v>3.8</v>
      </c>
      <c r="AF83" s="59">
        <v>0.3</v>
      </c>
      <c r="AG83" s="730">
        <v>17</v>
      </c>
      <c r="AH83" s="60">
        <f>V83+AD83+AG83+AE83+AF83</f>
        <v>32.703999999999994</v>
      </c>
      <c r="AI83" s="55">
        <f>IF(AH83&gt;=40,40,AH83)</f>
        <v>32.703999999999994</v>
      </c>
      <c r="AJ83" s="61"/>
      <c r="AK83" s="62"/>
      <c r="AL83" s="63"/>
      <c r="AM83" s="64">
        <f>100%+AL83</f>
        <v>1</v>
      </c>
      <c r="AN83" s="65">
        <f>ROUNDUP((($E$2*AM83-$AN$4)*AJ83+$AN$4),-3)</f>
        <v>0</v>
      </c>
      <c r="AO83" s="66"/>
    </row>
    <row r="84" spans="1:41" s="22" customFormat="1" ht="26.25" customHeight="1" x14ac:dyDescent="0.15">
      <c r="A84" s="177"/>
      <c r="B84" s="256"/>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45" t="s">
        <v>1374</v>
      </c>
      <c r="D85" s="80"/>
      <c r="E85" s="664"/>
      <c r="F85" s="664"/>
      <c r="G85" s="596"/>
      <c r="H85" s="175"/>
      <c r="I85" s="48">
        <v>0.51</v>
      </c>
      <c r="J85" s="49">
        <v>0.49</v>
      </c>
      <c r="K85" s="217"/>
      <c r="L85" s="49"/>
      <c r="M85" s="696"/>
      <c r="N85" s="233">
        <f>SUM(I85:M85)</f>
        <v>1</v>
      </c>
      <c r="O85" s="51"/>
      <c r="P85" s="52">
        <v>8</v>
      </c>
      <c r="Q85" s="53">
        <v>8</v>
      </c>
      <c r="R85" s="53"/>
      <c r="S85" s="53"/>
      <c r="T85" s="53"/>
      <c r="U85" s="54">
        <f>ROUND(((P85*I85)+(Q85*J85)+(R85*K85)+(S85*L85)+(T85*M85)),3)</f>
        <v>8</v>
      </c>
      <c r="V85" s="55">
        <f>IF(U85&gt;=8,8,U85)</f>
        <v>8</v>
      </c>
      <c r="W85" s="57">
        <v>32775215000</v>
      </c>
      <c r="X85" s="57"/>
      <c r="Y85" s="57"/>
      <c r="Z85" s="72"/>
      <c r="AA85" s="57"/>
      <c r="AB85" s="476">
        <f>(((((W85*I85)+(X85*J85)+(Y85*K85)+(Z85*L85)+(AA85*M85))/$L$2)))</f>
        <v>0.32708921711906841</v>
      </c>
      <c r="AC85" s="536">
        <f t="shared" si="55"/>
        <v>3.5979999999999999</v>
      </c>
      <c r="AD85" s="488">
        <f>IF(AC85&gt;=11,11,AC85)</f>
        <v>3.5979999999999999</v>
      </c>
      <c r="AE85" s="729">
        <f>IF(U86&gt;=94,4,IF(U86&gt;=91,3.9,IF(U86&gt;=88,3.8,IF(U86&gt;=85,3.7,3.6))))</f>
        <v>3.8</v>
      </c>
      <c r="AF85" s="59">
        <v>0.3</v>
      </c>
      <c r="AG85" s="730">
        <v>17</v>
      </c>
      <c r="AH85" s="60">
        <f>V85+AD85+AG85+AE85+AF85</f>
        <v>32.697999999999993</v>
      </c>
      <c r="AI85" s="55">
        <f>IF(AH85&gt;=40,40,AH85)</f>
        <v>32.697999999999993</v>
      </c>
      <c r="AJ85" s="61"/>
      <c r="AK85" s="62"/>
      <c r="AL85" s="63"/>
      <c r="AM85" s="64"/>
      <c r="AN85" s="65"/>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234">
        <v>88</v>
      </c>
      <c r="Q86" s="53">
        <v>88</v>
      </c>
      <c r="R86" s="53"/>
      <c r="S86" s="54"/>
      <c r="T86" s="54"/>
      <c r="U86" s="496">
        <f>(I85*P86)+(J85*Q86)+(K85*R86)+(L85*S86)+(M85*T86)</f>
        <v>88</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73" t="s">
        <v>2301</v>
      </c>
      <c r="D87" s="80"/>
      <c r="E87" s="80"/>
      <c r="F87" s="80"/>
      <c r="G87" s="335"/>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v>41030849000</v>
      </c>
      <c r="X87" s="57"/>
      <c r="Y87" s="57"/>
      <c r="Z87" s="57"/>
      <c r="AA87" s="57"/>
      <c r="AB87" s="476">
        <f>(((((W87*I87)+(X87*J87)+(Y87*K87)+(Z87*L87)+(AA87*M87))/$L$2)))</f>
        <v>0.56202941430569198</v>
      </c>
      <c r="AC87" s="536">
        <f t="shared" ref="AC87" si="56">ROUND(11*AB87,3)</f>
        <v>6.1820000000000004</v>
      </c>
      <c r="AD87" s="488">
        <f t="shared" ref="AD87" si="57">IF(AC87&gt;=11,11,AC87)</f>
        <v>6.1820000000000004</v>
      </c>
      <c r="AE87" s="729">
        <f>IF(U88&gt;=94,4,IF(U88&gt;=91,3.9,IF(U88&gt;=88,3.8,IF(U88&gt;=85,3.7,3.6))))</f>
        <v>3.8</v>
      </c>
      <c r="AF87" s="59">
        <v>0.3</v>
      </c>
      <c r="AG87" s="730">
        <v>17</v>
      </c>
      <c r="AH87" s="60">
        <f>V87+AD87+AG87+AE87+AF87</f>
        <v>35.281999999999996</v>
      </c>
      <c r="AI87" s="55">
        <f>IF(AH87&gt;=40,40,AH87)</f>
        <v>35.281999999999996</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117" t="s">
        <v>1494</v>
      </c>
      <c r="D89" s="117" t="s">
        <v>1350</v>
      </c>
      <c r="E89" s="45" t="s">
        <v>531</v>
      </c>
      <c r="F89" s="80"/>
      <c r="G89" s="632"/>
      <c r="H89" s="175" t="s">
        <v>2838</v>
      </c>
      <c r="I89" s="48">
        <v>0.6</v>
      </c>
      <c r="J89" s="49">
        <v>0.4</v>
      </c>
      <c r="K89" s="49"/>
      <c r="L89" s="49"/>
      <c r="M89" s="696"/>
      <c r="N89" s="233">
        <f>SUM(I89:M89)</f>
        <v>1</v>
      </c>
      <c r="O89" s="51"/>
      <c r="P89" s="52">
        <v>8</v>
      </c>
      <c r="Q89" s="53">
        <v>8</v>
      </c>
      <c r="R89" s="53"/>
      <c r="S89" s="53"/>
      <c r="T89" s="53"/>
      <c r="U89" s="54">
        <f>ROUND(((P89*I89)+(Q89*J89)+(R89*K89)+(S89*L89)+(T89*M89)),3)</f>
        <v>8</v>
      </c>
      <c r="V89" s="55">
        <f>IF(U89&gt;=8,8,U89)</f>
        <v>8</v>
      </c>
      <c r="W89" s="57">
        <v>180536694000</v>
      </c>
      <c r="X89" s="57">
        <v>78106522000</v>
      </c>
      <c r="Y89" s="72">
        <v>80267427000</v>
      </c>
      <c r="Z89" s="57"/>
      <c r="AA89" s="57"/>
      <c r="AB89" s="476">
        <f>(((((W89*I89)+(X89*J89)+(Y89*K89)+(Z89*L89)+(AA89*M89))/$L$2)))</f>
        <v>2.7310261310581017</v>
      </c>
      <c r="AC89" s="536">
        <f t="shared" si="55"/>
        <v>30.041</v>
      </c>
      <c r="AD89" s="488">
        <f>IF(AC89&gt;=11,11,AC89)</f>
        <v>11</v>
      </c>
      <c r="AE89" s="729">
        <f>IF(U90&gt;=94,4,IF(U90&gt;=91,3.9,IF(U90&gt;=88,3.8,IF(U90&gt;=85,3.7,3.6))))</f>
        <v>3.8</v>
      </c>
      <c r="AF89" s="59">
        <v>0.3</v>
      </c>
      <c r="AG89" s="730">
        <v>17</v>
      </c>
      <c r="AH89" s="60">
        <f>V89+AD89+AG89+AE89+AF89</f>
        <v>40.099999999999994</v>
      </c>
      <c r="AI89" s="55">
        <f>IF(AH89&gt;=40,40,AH89)</f>
        <v>40</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sheetData>
  <mergeCells count="73">
    <mergeCell ref="E49:G49"/>
    <mergeCell ref="X2:Y2"/>
    <mergeCell ref="E1:F1"/>
    <mergeCell ref="H1:J1"/>
    <mergeCell ref="L1:N1"/>
    <mergeCell ref="U3:AH3"/>
    <mergeCell ref="C38:G38"/>
    <mergeCell ref="C48:G48"/>
    <mergeCell ref="C40:G40"/>
    <mergeCell ref="C42:G42"/>
    <mergeCell ref="C44:G44"/>
    <mergeCell ref="C36:G36"/>
    <mergeCell ref="I3:M3"/>
    <mergeCell ref="N3:N4"/>
    <mergeCell ref="AC1:AD1"/>
    <mergeCell ref="AE1:AG1"/>
    <mergeCell ref="E47:G47"/>
    <mergeCell ref="Z1:AA1"/>
    <mergeCell ref="C24:G24"/>
    <mergeCell ref="C22:G22"/>
    <mergeCell ref="AO3:AO4"/>
    <mergeCell ref="Z2:AA2"/>
    <mergeCell ref="AC2:AD2"/>
    <mergeCell ref="AE2:AG2"/>
    <mergeCell ref="O3:O4"/>
    <mergeCell ref="P3:T3"/>
    <mergeCell ref="A2:C2"/>
    <mergeCell ref="E2:F2"/>
    <mergeCell ref="H2:J2"/>
    <mergeCell ref="L2:M2"/>
    <mergeCell ref="P2:T2"/>
    <mergeCell ref="A3:A4"/>
    <mergeCell ref="B3:B4"/>
    <mergeCell ref="C3:H3"/>
    <mergeCell ref="C32:G32"/>
    <mergeCell ref="AJ3:AJ4"/>
    <mergeCell ref="AK3:AK4"/>
    <mergeCell ref="AL3:AL4"/>
    <mergeCell ref="AM3:AM4"/>
    <mergeCell ref="C20:G20"/>
    <mergeCell ref="C28:G28"/>
    <mergeCell ref="C30:G30"/>
    <mergeCell ref="C8:G8"/>
    <mergeCell ref="C26:G26"/>
    <mergeCell ref="C12:G12"/>
    <mergeCell ref="C6:G6"/>
    <mergeCell ref="C14:G14"/>
    <mergeCell ref="C16:G16"/>
    <mergeCell ref="C18:G18"/>
    <mergeCell ref="C10:G10"/>
    <mergeCell ref="C52:G52"/>
    <mergeCell ref="C50:G50"/>
    <mergeCell ref="C58:G58"/>
    <mergeCell ref="C60:G60"/>
    <mergeCell ref="C62:G62"/>
    <mergeCell ref="C56:G56"/>
    <mergeCell ref="C54:G54"/>
    <mergeCell ref="C34:G34"/>
    <mergeCell ref="C72:G72"/>
    <mergeCell ref="C86:G86"/>
    <mergeCell ref="C88:G88"/>
    <mergeCell ref="C90:G90"/>
    <mergeCell ref="C74:G74"/>
    <mergeCell ref="C76:G76"/>
    <mergeCell ref="C78:G78"/>
    <mergeCell ref="C80:G80"/>
    <mergeCell ref="C82:G82"/>
    <mergeCell ref="C84:G84"/>
    <mergeCell ref="C64:G64"/>
    <mergeCell ref="C68:G68"/>
    <mergeCell ref="C66:G66"/>
    <mergeCell ref="C70:G70"/>
    <mergeCell ref="C46:G46"/>
  </mergeCells>
  <phoneticPr fontId="3" type="noConversion"/>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pageSetUpPr fitToPage="1"/>
  </sheetPr>
  <dimension ref="A1:AO90"/>
  <sheetViews>
    <sheetView showZeros="0" view="pageBreakPreview" zoomScale="80" zoomScaleNormal="80" zoomScaleSheetLayoutView="80" workbookViewId="0">
      <selection activeCell="L20" sqref="L20"/>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0</v>
      </c>
      <c r="E1" s="809">
        <v>14876740000</v>
      </c>
      <c r="F1" s="810"/>
      <c r="G1" s="4" t="s">
        <v>1</v>
      </c>
      <c r="H1" s="811">
        <v>15384611000</v>
      </c>
      <c r="I1" s="812"/>
      <c r="J1" s="813"/>
      <c r="K1" s="5" t="s">
        <v>1682</v>
      </c>
      <c r="L1" s="811">
        <v>0</v>
      </c>
      <c r="M1" s="812"/>
      <c r="N1" s="814"/>
      <c r="O1" s="6" t="s">
        <v>2901</v>
      </c>
      <c r="P1" s="6"/>
      <c r="Q1" s="6"/>
      <c r="R1" s="6"/>
      <c r="S1" s="6"/>
      <c r="T1" s="6"/>
      <c r="U1" s="6"/>
      <c r="V1" s="6"/>
      <c r="W1" s="6"/>
      <c r="X1" s="6"/>
      <c r="Y1" s="6"/>
      <c r="Z1" s="815" t="s">
        <v>3</v>
      </c>
      <c r="AA1" s="815"/>
      <c r="AB1" s="7"/>
      <c r="AC1" s="815" t="s">
        <v>1680</v>
      </c>
      <c r="AD1" s="815"/>
      <c r="AE1" s="806" t="s">
        <v>5</v>
      </c>
      <c r="AF1" s="807"/>
      <c r="AG1" s="808"/>
      <c r="AH1" s="6"/>
      <c r="AI1" s="6"/>
      <c r="AJ1" s="6"/>
      <c r="AK1" s="6"/>
      <c r="AL1" s="6"/>
      <c r="AM1" s="2"/>
      <c r="AN1" s="2"/>
      <c r="AO1" s="8"/>
    </row>
    <row r="2" spans="1:41" ht="29.25" customHeight="1" thickBot="1" x14ac:dyDescent="0.2">
      <c r="A2" s="834" t="s">
        <v>6</v>
      </c>
      <c r="B2" s="834"/>
      <c r="C2" s="835"/>
      <c r="D2" s="9" t="s">
        <v>7</v>
      </c>
      <c r="E2" s="836">
        <v>15239348000</v>
      </c>
      <c r="F2" s="837"/>
      <c r="G2" s="10" t="s">
        <v>8</v>
      </c>
      <c r="H2" s="836">
        <f>E2</f>
        <v>15239348000</v>
      </c>
      <c r="I2" s="838"/>
      <c r="J2" s="837"/>
      <c r="K2" s="11" t="s">
        <v>9</v>
      </c>
      <c r="L2" s="839">
        <f>H2*3</f>
        <v>45718044000</v>
      </c>
      <c r="M2" s="840"/>
      <c r="N2" s="12" t="s">
        <v>1089</v>
      </c>
      <c r="O2" s="13" t="s">
        <v>1673</v>
      </c>
      <c r="P2" s="841">
        <v>46154.5625</v>
      </c>
      <c r="Q2" s="841"/>
      <c r="R2" s="841"/>
      <c r="S2" s="841"/>
      <c r="T2" s="841"/>
      <c r="U2" s="670" t="s">
        <v>2851</v>
      </c>
      <c r="V2" s="14"/>
      <c r="W2" s="15"/>
      <c r="X2" s="846" t="s">
        <v>11</v>
      </c>
      <c r="Y2" s="846"/>
      <c r="Z2" s="816">
        <v>7625093000</v>
      </c>
      <c r="AA2" s="817"/>
      <c r="AB2" s="668"/>
      <c r="AC2" s="818">
        <f>H1</f>
        <v>15384611000</v>
      </c>
      <c r="AD2" s="819"/>
      <c r="AE2" s="874">
        <f>TRUNC(Z2/AC2,4)</f>
        <v>0.49559999999999998</v>
      </c>
      <c r="AF2" s="875"/>
      <c r="AG2" s="876"/>
      <c r="AI2" s="16"/>
      <c r="AJ2" s="17"/>
      <c r="AK2" s="17"/>
      <c r="AL2" s="17" t="s">
        <v>2852</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27" t="s">
        <v>18</v>
      </c>
      <c r="Q3" s="827"/>
      <c r="R3" s="827"/>
      <c r="S3" s="827"/>
      <c r="T3" s="897"/>
      <c r="U3" s="898" t="s">
        <v>1663</v>
      </c>
      <c r="V3" s="829"/>
      <c r="W3" s="829"/>
      <c r="X3" s="829"/>
      <c r="Y3" s="829"/>
      <c r="Z3" s="829"/>
      <c r="AA3" s="829"/>
      <c r="AB3" s="829"/>
      <c r="AC3" s="829"/>
      <c r="AD3" s="829"/>
      <c r="AE3" s="829"/>
      <c r="AF3" s="829"/>
      <c r="AG3" s="829"/>
      <c r="AH3" s="899"/>
      <c r="AI3" s="28"/>
      <c r="AJ3" s="900" t="s">
        <v>1662</v>
      </c>
      <c r="AK3" s="832" t="s">
        <v>21</v>
      </c>
      <c r="AL3" s="856" t="s">
        <v>1660</v>
      </c>
      <c r="AM3" s="858" t="s">
        <v>1659</v>
      </c>
      <c r="AN3" s="21" t="s">
        <v>24</v>
      </c>
      <c r="AO3" s="847" t="s">
        <v>25</v>
      </c>
    </row>
    <row r="4" spans="1:41" s="22" customFormat="1" ht="41.25" customHeight="1" thickBot="1" x14ac:dyDescent="0.2">
      <c r="A4" s="824"/>
      <c r="B4" s="826"/>
      <c r="C4" s="23" t="s">
        <v>26</v>
      </c>
      <c r="D4" s="24" t="s">
        <v>27</v>
      </c>
      <c r="E4" s="25" t="s">
        <v>28</v>
      </c>
      <c r="F4" s="25" t="s">
        <v>29</v>
      </c>
      <c r="G4" s="25" t="s">
        <v>30</v>
      </c>
      <c r="H4" s="26" t="s">
        <v>1348</v>
      </c>
      <c r="I4" s="27" t="s">
        <v>26</v>
      </c>
      <c r="J4" s="24" t="s">
        <v>27</v>
      </c>
      <c r="K4" s="24" t="s">
        <v>28</v>
      </c>
      <c r="L4" s="27" t="s">
        <v>31</v>
      </c>
      <c r="M4" s="28" t="s">
        <v>32</v>
      </c>
      <c r="N4" s="831"/>
      <c r="O4" s="833"/>
      <c r="P4" s="23" t="s">
        <v>26</v>
      </c>
      <c r="Q4" s="24" t="s">
        <v>27</v>
      </c>
      <c r="R4" s="24" t="s">
        <v>28</v>
      </c>
      <c r="S4" s="27" t="s">
        <v>31</v>
      </c>
      <c r="T4" s="25" t="s">
        <v>32</v>
      </c>
      <c r="U4" s="716" t="s">
        <v>2344</v>
      </c>
      <c r="V4" s="717" t="s">
        <v>34</v>
      </c>
      <c r="W4" s="34" t="s">
        <v>26</v>
      </c>
      <c r="X4" s="35" t="s">
        <v>27</v>
      </c>
      <c r="Y4" s="35" t="s">
        <v>28</v>
      </c>
      <c r="Z4" s="36" t="s">
        <v>31</v>
      </c>
      <c r="AA4" s="35" t="s">
        <v>32</v>
      </c>
      <c r="AB4" s="39" t="s">
        <v>35</v>
      </c>
      <c r="AC4" s="718" t="s">
        <v>36</v>
      </c>
      <c r="AD4" s="717" t="s">
        <v>2346</v>
      </c>
      <c r="AE4" s="719" t="s">
        <v>2347</v>
      </c>
      <c r="AF4" s="720" t="s">
        <v>2348</v>
      </c>
      <c r="AG4" s="721" t="s">
        <v>2349</v>
      </c>
      <c r="AH4" s="722" t="s">
        <v>39</v>
      </c>
      <c r="AI4" s="723" t="s">
        <v>1641</v>
      </c>
      <c r="AJ4" s="901"/>
      <c r="AK4" s="833"/>
      <c r="AL4" s="857"/>
      <c r="AM4" s="859"/>
      <c r="AN4" s="42"/>
      <c r="AO4" s="848"/>
    </row>
    <row r="5" spans="1:41" s="22" customFormat="1" ht="48.75" customHeight="1" x14ac:dyDescent="0.15">
      <c r="A5" s="43">
        <v>1</v>
      </c>
      <c r="B5" s="256" t="s">
        <v>105</v>
      </c>
      <c r="C5" s="80" t="s">
        <v>2600</v>
      </c>
      <c r="D5" s="67" t="s">
        <v>2857</v>
      </c>
      <c r="E5" s="104"/>
      <c r="F5" s="104"/>
      <c r="G5" s="596"/>
      <c r="H5" s="47"/>
      <c r="I5" s="48">
        <v>0.57999999999999996</v>
      </c>
      <c r="J5" s="49">
        <v>0.42</v>
      </c>
      <c r="K5" s="49"/>
      <c r="L5" s="49"/>
      <c r="M5" s="696"/>
      <c r="N5" s="233">
        <f>SUM(I5:M5)</f>
        <v>1</v>
      </c>
      <c r="O5" s="51"/>
      <c r="P5" s="52">
        <v>8</v>
      </c>
      <c r="Q5" s="53">
        <v>8</v>
      </c>
      <c r="R5" s="53"/>
      <c r="S5" s="53"/>
      <c r="T5" s="53"/>
      <c r="U5" s="54">
        <f>ROUND(((P5*I5)+(Q5*J5)+(R5*K5)+(S5*L5)+(T5*M5)),3)</f>
        <v>8</v>
      </c>
      <c r="V5" s="55">
        <f>IF(U5&gt;=8,8,U5)</f>
        <v>8</v>
      </c>
      <c r="W5" s="57">
        <v>72793312000</v>
      </c>
      <c r="X5" s="57">
        <v>9491864000</v>
      </c>
      <c r="Y5" s="57"/>
      <c r="Z5" s="57"/>
      <c r="AA5" s="57"/>
      <c r="AB5" s="476">
        <f>(((((W5*I5)+(X5*J5)+(Y5*K5)+(Z5*L5)+(AA5*M5))/$L$2)))</f>
        <v>1.0106885552671501</v>
      </c>
      <c r="AC5" s="536">
        <f>ROUND(11*AB5,3)</f>
        <v>11.118</v>
      </c>
      <c r="AD5" s="488">
        <f>IF(AC5&gt;=11,11,AC5)</f>
        <v>11</v>
      </c>
      <c r="AE5" s="729">
        <f>IF(U6&gt;=94,4,IF(U6&gt;=91,3.9,IF(U6&gt;=88,3.8,IF(U6&gt;=85,3.7,3.6))))</f>
        <v>3.8</v>
      </c>
      <c r="AF5" s="59">
        <v>0.3</v>
      </c>
      <c r="AG5" s="730">
        <v>17</v>
      </c>
      <c r="AH5" s="60">
        <f>V5+AD5+AG5+AE5+AF5</f>
        <v>40.099999999999994</v>
      </c>
      <c r="AI5" s="55">
        <f>IF(AH5&gt;=40,40,AH5)</f>
        <v>40</v>
      </c>
      <c r="AJ5" s="61"/>
      <c r="AK5" s="62"/>
      <c r="AL5" s="63"/>
      <c r="AM5" s="64"/>
      <c r="AN5" s="65"/>
      <c r="AO5" s="66"/>
    </row>
    <row r="6" spans="1:41" s="22" customFormat="1" ht="26.25" customHeight="1" x14ac:dyDescent="0.15">
      <c r="A6" s="177"/>
      <c r="B6" s="241"/>
      <c r="C6" s="843" t="s">
        <v>2556</v>
      </c>
      <c r="D6" s="844"/>
      <c r="E6" s="844"/>
      <c r="F6" s="844"/>
      <c r="G6" s="903"/>
      <c r="H6" s="47"/>
      <c r="I6" s="172"/>
      <c r="J6" s="217"/>
      <c r="K6" s="217"/>
      <c r="L6" s="217"/>
      <c r="M6" s="695"/>
      <c r="N6" s="233"/>
      <c r="O6" s="51"/>
      <c r="P6" s="53">
        <v>88</v>
      </c>
      <c r="Q6" s="53">
        <v>88</v>
      </c>
      <c r="R6" s="53"/>
      <c r="S6" s="53"/>
      <c r="T6" s="54"/>
      <c r="U6" s="496">
        <f>(I5*P6)+(J5*Q6)+(K5*R6)+(L5*S6)+(M5*T6)</f>
        <v>88</v>
      </c>
      <c r="V6" s="55"/>
      <c r="W6" s="57"/>
      <c r="X6" s="57"/>
      <c r="Y6" s="57"/>
      <c r="Z6" s="57"/>
      <c r="AA6" s="57"/>
      <c r="AB6" s="476"/>
      <c r="AC6" s="536"/>
      <c r="AD6" s="478"/>
      <c r="AE6" s="729"/>
      <c r="AF6" s="59"/>
      <c r="AG6" s="263"/>
      <c r="AH6" s="60"/>
      <c r="AI6" s="55"/>
      <c r="AJ6" s="61"/>
      <c r="AK6" s="62"/>
      <c r="AL6" s="63"/>
      <c r="AM6" s="64"/>
      <c r="AN6" s="65"/>
      <c r="AO6" s="66"/>
    </row>
    <row r="7" spans="1:41" s="22" customFormat="1" ht="54" customHeight="1" x14ac:dyDescent="0.15">
      <c r="A7" s="43">
        <v>2</v>
      </c>
      <c r="B7" s="256" t="s">
        <v>105</v>
      </c>
      <c r="C7" s="174" t="s">
        <v>54</v>
      </c>
      <c r="D7" s="67" t="s">
        <v>2854</v>
      </c>
      <c r="E7" s="588" t="s">
        <v>2874</v>
      </c>
      <c r="F7" s="174"/>
      <c r="G7" s="596"/>
      <c r="H7" s="47"/>
      <c r="I7" s="48">
        <v>0.6</v>
      </c>
      <c r="J7" s="49">
        <v>0.1</v>
      </c>
      <c r="K7" s="49">
        <v>0.3</v>
      </c>
      <c r="L7" s="49"/>
      <c r="M7" s="696"/>
      <c r="N7" s="233">
        <f>SUM(I7:M7)</f>
        <v>1</v>
      </c>
      <c r="O7" s="51"/>
      <c r="P7" s="52">
        <v>8</v>
      </c>
      <c r="Q7" s="53">
        <v>8</v>
      </c>
      <c r="R7" s="645">
        <v>7.8</v>
      </c>
      <c r="S7" s="53"/>
      <c r="T7" s="53"/>
      <c r="U7" s="54">
        <f>ROUND(((P7*I7)+(Q7*J7)+(R7*K7)+(S7*L7)+(T7*M7)),3)</f>
        <v>7.94</v>
      </c>
      <c r="V7" s="55">
        <f>IF(U7&gt;=8,8,U7)</f>
        <v>7.94</v>
      </c>
      <c r="W7" s="57">
        <v>75440266000</v>
      </c>
      <c r="X7" s="57">
        <v>3354444000</v>
      </c>
      <c r="Y7" s="57">
        <v>13167938000</v>
      </c>
      <c r="Z7" s="57"/>
      <c r="AA7" s="57"/>
      <c r="AB7" s="476">
        <f>(((((W7*I7)+(X7*J7)+(Y7*K7)+(Z7*L7)+(AA7*M7))/$L$2)))</f>
        <v>1.0838168273340827</v>
      </c>
      <c r="AC7" s="536">
        <f>ROUND(11*AB7,3)</f>
        <v>11.922000000000001</v>
      </c>
      <c r="AD7" s="488">
        <f t="shared" ref="AD7" si="0">IF(AC7&gt;=11,11,AC7)</f>
        <v>11</v>
      </c>
      <c r="AE7" s="729">
        <f>IF(U8&gt;=94,4,IF(U8&gt;=91,3.9,IF(U8&gt;=88,3.8,IF(U8&gt;=85,3.7,3.6))))</f>
        <v>3.8</v>
      </c>
      <c r="AF7" s="59">
        <v>0.3</v>
      </c>
      <c r="AG7" s="730">
        <v>17</v>
      </c>
      <c r="AH7" s="60">
        <f>V7+AD7+AG7+AE7+AF7</f>
        <v>40.039999999999992</v>
      </c>
      <c r="AI7" s="55">
        <f>IF(AH7&gt;=40,40,AH7)</f>
        <v>40</v>
      </c>
      <c r="AJ7" s="61"/>
      <c r="AK7" s="62"/>
      <c r="AL7" s="63"/>
      <c r="AM7" s="64"/>
      <c r="AN7" s="65"/>
      <c r="AO7" s="66"/>
    </row>
    <row r="8" spans="1:41" s="22" customFormat="1" ht="26.25" customHeight="1" x14ac:dyDescent="0.15">
      <c r="A8" s="177"/>
      <c r="B8" s="241"/>
      <c r="C8" s="843" t="s">
        <v>2556</v>
      </c>
      <c r="D8" s="844"/>
      <c r="E8" s="844"/>
      <c r="F8" s="844"/>
      <c r="G8" s="903"/>
      <c r="H8" s="210"/>
      <c r="I8" s="172"/>
      <c r="J8" s="217"/>
      <c r="K8" s="217"/>
      <c r="L8" s="527"/>
      <c r="M8" s="752"/>
      <c r="N8" s="233"/>
      <c r="O8" s="51"/>
      <c r="P8" s="53">
        <v>88</v>
      </c>
      <c r="Q8" s="53">
        <v>88</v>
      </c>
      <c r="R8" s="53">
        <v>88</v>
      </c>
      <c r="S8" s="53"/>
      <c r="T8" s="54"/>
      <c r="U8" s="496">
        <f>(I7*P8)+(J7*Q8)+(K7*R8)+(L7*S8)+(M7*T8)</f>
        <v>88</v>
      </c>
      <c r="V8" s="55"/>
      <c r="W8" s="57"/>
      <c r="X8" s="57"/>
      <c r="Y8" s="57"/>
      <c r="Z8" s="57"/>
      <c r="AA8" s="57"/>
      <c r="AB8" s="476"/>
      <c r="AC8" s="536"/>
      <c r="AD8" s="478"/>
      <c r="AE8" s="729"/>
      <c r="AF8" s="59"/>
      <c r="AG8" s="263"/>
      <c r="AH8" s="60"/>
      <c r="AI8" s="55"/>
      <c r="AJ8" s="61"/>
      <c r="AK8" s="62"/>
      <c r="AL8" s="63"/>
      <c r="AM8" s="64"/>
      <c r="AN8" s="65"/>
      <c r="AO8" s="66"/>
    </row>
    <row r="9" spans="1:41" s="22" customFormat="1" ht="48.75" customHeight="1" x14ac:dyDescent="0.15">
      <c r="A9" s="43"/>
      <c r="B9" s="256"/>
      <c r="C9" s="45" t="s">
        <v>1023</v>
      </c>
      <c r="D9" s="45"/>
      <c r="E9" s="80"/>
      <c r="F9" s="80"/>
      <c r="G9" s="376"/>
      <c r="H9" s="47"/>
      <c r="I9" s="48">
        <v>0.65</v>
      </c>
      <c r="J9" s="49">
        <v>0.35</v>
      </c>
      <c r="K9" s="49"/>
      <c r="L9" s="217"/>
      <c r="M9" s="695"/>
      <c r="N9" s="233">
        <f>SUM(I9:M9)</f>
        <v>1</v>
      </c>
      <c r="O9" s="51"/>
      <c r="P9" s="52">
        <v>8</v>
      </c>
      <c r="Q9" s="53">
        <v>8</v>
      </c>
      <c r="R9" s="53"/>
      <c r="S9" s="53"/>
      <c r="T9" s="53"/>
      <c r="U9" s="54">
        <f>ROUND(((P9*I9)+(Q9*J9)+(R9*K9)+(S9*L9)+(T9*M9)),3)</f>
        <v>8</v>
      </c>
      <c r="V9" s="55">
        <f>IF(U9&gt;=8,8,U9)</f>
        <v>8</v>
      </c>
      <c r="W9" s="57">
        <v>62476959000</v>
      </c>
      <c r="X9" s="57"/>
      <c r="Y9" s="57"/>
      <c r="Z9" s="57"/>
      <c r="AA9" s="57"/>
      <c r="AB9" s="476">
        <f>(((((W9*I9)+(X9*J9)+(Y9*K9)+(Z9*L9)+(AA9*M9))/$L$2)))</f>
        <v>0.88827123378244266</v>
      </c>
      <c r="AC9" s="536">
        <f>ROUND(11*AB9,3)</f>
        <v>9.7710000000000008</v>
      </c>
      <c r="AD9" s="488">
        <f t="shared" ref="AD9" si="1">IF(AC9&gt;=11,11,AC9)</f>
        <v>9.7710000000000008</v>
      </c>
      <c r="AE9" s="729">
        <f>IF(U10&gt;=94,4,IF(U10&gt;=91,3.9,IF(U10&gt;=88,3.8,IF(U10&gt;=85,3.7,3.6))))</f>
        <v>3.8</v>
      </c>
      <c r="AF9" s="59">
        <v>0.2</v>
      </c>
      <c r="AG9" s="730">
        <v>17</v>
      </c>
      <c r="AH9" s="60">
        <f>V9+AD9+AG9+AE9+AF9</f>
        <v>38.771000000000001</v>
      </c>
      <c r="AI9" s="55">
        <f>IF(AH9&gt;=40,40,AH9)</f>
        <v>38.771000000000001</v>
      </c>
      <c r="AJ9" s="61"/>
      <c r="AK9" s="62"/>
      <c r="AL9" s="63"/>
      <c r="AM9" s="64">
        <f>100%+AL9</f>
        <v>1</v>
      </c>
      <c r="AN9" s="65">
        <f>ROUNDUP((($E$2*AM9-$AN$4)*AJ9+$AN$4),-3)</f>
        <v>0</v>
      </c>
      <c r="AO9" s="66"/>
    </row>
    <row r="10" spans="1:41" s="22" customFormat="1" ht="26.25" customHeight="1" x14ac:dyDescent="0.15">
      <c r="A10" s="177"/>
      <c r="B10" s="241"/>
      <c r="C10" s="843" t="s">
        <v>2556</v>
      </c>
      <c r="D10" s="844"/>
      <c r="E10" s="844"/>
      <c r="F10" s="844"/>
      <c r="G10" s="903"/>
      <c r="H10" s="47"/>
      <c r="I10" s="172"/>
      <c r="J10" s="217"/>
      <c r="K10" s="217"/>
      <c r="L10" s="217"/>
      <c r="M10" s="695"/>
      <c r="N10" s="233"/>
      <c r="O10" s="51"/>
      <c r="P10" s="53">
        <v>88</v>
      </c>
      <c r="Q10" s="53">
        <v>88</v>
      </c>
      <c r="R10" s="53"/>
      <c r="S10" s="53"/>
      <c r="T10" s="54"/>
      <c r="U10" s="496">
        <f>(I9*P10)+(J9*Q10)+(K9*R10)+(L9*S10)+(M9*T10)</f>
        <v>88</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48.75" customHeight="1" x14ac:dyDescent="0.15">
      <c r="A11" s="43"/>
      <c r="B11" s="256"/>
      <c r="C11" s="117" t="s">
        <v>536</v>
      </c>
      <c r="D11" s="45"/>
      <c r="E11" s="45"/>
      <c r="F11" s="80"/>
      <c r="G11" s="596"/>
      <c r="H11" s="47"/>
      <c r="I11" s="48">
        <v>0.65</v>
      </c>
      <c r="J11" s="49">
        <v>0.35</v>
      </c>
      <c r="K11" s="49"/>
      <c r="L11" s="217"/>
      <c r="M11" s="696"/>
      <c r="N11" s="233">
        <f>SUM(I11:M11)</f>
        <v>1</v>
      </c>
      <c r="O11" s="51"/>
      <c r="P11" s="52">
        <v>8</v>
      </c>
      <c r="Q11" s="53">
        <v>8</v>
      </c>
      <c r="R11" s="53">
        <v>8</v>
      </c>
      <c r="S11" s="53">
        <v>8</v>
      </c>
      <c r="T11" s="53"/>
      <c r="U11" s="54">
        <f>ROUND(((P11*I11)+(Q11*J11)+(R11*K11)+(S11*L11)+(T11*M11)),3)</f>
        <v>8</v>
      </c>
      <c r="V11" s="55">
        <f>IF(U11&gt;=8,8,U11)</f>
        <v>8</v>
      </c>
      <c r="W11" s="57">
        <v>61572822000</v>
      </c>
      <c r="X11" s="57"/>
      <c r="Y11" s="57"/>
      <c r="Z11" s="57"/>
      <c r="AA11" s="57"/>
      <c r="AB11" s="476">
        <f>(((((W11*I11)+(X11*J11)+(Y11*K11)+(Z11*L11)+(AA11*M11))/$L$2)))</f>
        <v>0.87541659262587879</v>
      </c>
      <c r="AC11" s="536">
        <f>ROUND(11*AB11,3)</f>
        <v>9.6300000000000008</v>
      </c>
      <c r="AD11" s="488">
        <f>IF(AC11&gt;=11,11,AC11)</f>
        <v>9.6300000000000008</v>
      </c>
      <c r="AE11" s="729">
        <f>IF(U12&gt;=94,4,IF(U12&gt;=91,3.9,IF(U12&gt;=88,3.8,IF(U12&gt;=85,3.7,3.6))))</f>
        <v>3.8</v>
      </c>
      <c r="AF11" s="59">
        <v>0.2</v>
      </c>
      <c r="AG11" s="730">
        <v>17</v>
      </c>
      <c r="AH11" s="60">
        <f>V11+AD11+AG11+AE11+AF11</f>
        <v>38.630000000000003</v>
      </c>
      <c r="AI11" s="55">
        <f>IF(AH11&gt;=40,40,AH11)</f>
        <v>38.630000000000003</v>
      </c>
      <c r="AJ11" s="61"/>
      <c r="AK11" s="62"/>
      <c r="AL11" s="63"/>
      <c r="AM11" s="64">
        <f>100%+AL11</f>
        <v>1</v>
      </c>
      <c r="AN11" s="65">
        <f>ROUNDUP((($E$2*AM11-$AN$4)*AJ11+$AN$4),-3)</f>
        <v>0</v>
      </c>
      <c r="AO11" s="66"/>
    </row>
    <row r="12" spans="1:41" s="22" customFormat="1" ht="26.25" customHeight="1" x14ac:dyDescent="0.15">
      <c r="A12" s="177"/>
      <c r="B12" s="241"/>
      <c r="C12" s="843" t="s">
        <v>2556</v>
      </c>
      <c r="D12" s="844"/>
      <c r="E12" s="844"/>
      <c r="F12" s="844"/>
      <c r="G12" s="903"/>
      <c r="H12" s="47"/>
      <c r="I12" s="172"/>
      <c r="J12" s="217"/>
      <c r="K12" s="217"/>
      <c r="L12" s="217"/>
      <c r="M12" s="695"/>
      <c r="N12" s="233"/>
      <c r="O12" s="51"/>
      <c r="P12" s="53">
        <v>88</v>
      </c>
      <c r="Q12" s="53">
        <v>88</v>
      </c>
      <c r="R12" s="53">
        <v>88</v>
      </c>
      <c r="S12" s="53">
        <v>88</v>
      </c>
      <c r="T12" s="54"/>
      <c r="U12" s="496">
        <f>(I11*P12)+(J11*Q12)+(K11*R12)+(L11*S12)+(M11*T12)</f>
        <v>88</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51.75" customHeight="1" x14ac:dyDescent="0.15">
      <c r="A13" s="43"/>
      <c r="B13" s="256"/>
      <c r="C13" s="117" t="s">
        <v>363</v>
      </c>
      <c r="D13" s="80"/>
      <c r="E13" s="45"/>
      <c r="F13" s="45"/>
      <c r="G13" s="596"/>
      <c r="H13" s="47"/>
      <c r="I13" s="48">
        <v>0.5</v>
      </c>
      <c r="J13" s="49">
        <v>0.4</v>
      </c>
      <c r="K13" s="49">
        <v>0.1</v>
      </c>
      <c r="L13" s="217"/>
      <c r="M13" s="696"/>
      <c r="N13" s="233">
        <f>SUM(I13:M13)</f>
        <v>1</v>
      </c>
      <c r="O13" s="51"/>
      <c r="P13" s="52">
        <v>8</v>
      </c>
      <c r="Q13" s="52">
        <v>8</v>
      </c>
      <c r="R13" s="53">
        <v>8</v>
      </c>
      <c r="S13" s="53"/>
      <c r="T13" s="53"/>
      <c r="U13" s="54">
        <f>ROUND(((P13*I13)+(Q13*J13)+(R13*K13)+(S13*L13)+(T13*M13)),3)</f>
        <v>8</v>
      </c>
      <c r="V13" s="55">
        <f>IF(U13&gt;=8,8,U13)</f>
        <v>8</v>
      </c>
      <c r="W13" s="57">
        <v>47406924000</v>
      </c>
      <c r="X13" s="57"/>
      <c r="Y13" s="57"/>
      <c r="Z13" s="57"/>
      <c r="AA13" s="57"/>
      <c r="AB13" s="476">
        <f>(((((W13*I13)+(X13*J13)+(Y13*K13)+(Z13*L13)+(AA13*M13))/$L$2)))</f>
        <v>0.51847060648526433</v>
      </c>
      <c r="AC13" s="536">
        <f>ROUND(11*AB13,3)</f>
        <v>5.7030000000000003</v>
      </c>
      <c r="AD13" s="488">
        <f t="shared" ref="AD13" si="2">IF(AC13&gt;=11,11,AC13)</f>
        <v>5.7030000000000003</v>
      </c>
      <c r="AE13" s="729">
        <f>IF(U14&gt;=94,4,IF(U14&gt;=91,3.9,IF(U14&gt;=88,3.8,IF(U14&gt;=85,3.7,3.6))))</f>
        <v>3.8</v>
      </c>
      <c r="AF13" s="59">
        <v>0.3</v>
      </c>
      <c r="AG13" s="730">
        <v>17</v>
      </c>
      <c r="AH13" s="60">
        <f>V13+AD13+AG13+AE13+AF13</f>
        <v>34.802999999999997</v>
      </c>
      <c r="AI13" s="55">
        <f>IF(AH13&gt;=40,40,AH13)</f>
        <v>34.802999999999997</v>
      </c>
      <c r="AJ13" s="61"/>
      <c r="AK13" s="62"/>
      <c r="AL13" s="63"/>
      <c r="AM13" s="64"/>
      <c r="AN13" s="65"/>
      <c r="AO13" s="66"/>
    </row>
    <row r="14" spans="1:41" s="22" customFormat="1" ht="26.25" customHeight="1" x14ac:dyDescent="0.15">
      <c r="A14" s="177"/>
      <c r="B14" s="241"/>
      <c r="C14" s="843" t="s">
        <v>2556</v>
      </c>
      <c r="D14" s="844"/>
      <c r="E14" s="844"/>
      <c r="F14" s="844"/>
      <c r="G14" s="903"/>
      <c r="H14" s="47"/>
      <c r="I14" s="172"/>
      <c r="J14" s="217"/>
      <c r="K14" s="217"/>
      <c r="L14" s="217"/>
      <c r="M14" s="695"/>
      <c r="N14" s="233"/>
      <c r="O14" s="51"/>
      <c r="P14" s="54">
        <v>88</v>
      </c>
      <c r="Q14" s="54">
        <v>88</v>
      </c>
      <c r="R14" s="54">
        <v>88</v>
      </c>
      <c r="S14" s="54"/>
      <c r="T14" s="54"/>
      <c r="U14" s="496">
        <f>(I13*P14)+(J13*Q14)+(K13*R14)+(L13*S14)+(M13*T14)</f>
        <v>88</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48.75" customHeight="1" x14ac:dyDescent="0.15">
      <c r="A15" s="43"/>
      <c r="B15" s="256"/>
      <c r="C15" s="45" t="s">
        <v>2603</v>
      </c>
      <c r="D15" s="117"/>
      <c r="E15" s="117"/>
      <c r="F15" s="117"/>
      <c r="G15" s="596"/>
      <c r="H15" s="47"/>
      <c r="I15" s="48">
        <v>0.6</v>
      </c>
      <c r="J15" s="49">
        <v>0.4</v>
      </c>
      <c r="K15" s="49"/>
      <c r="L15" s="217"/>
      <c r="M15" s="696"/>
      <c r="N15" s="233">
        <f>SUM(I15:M15)</f>
        <v>1</v>
      </c>
      <c r="O15" s="51"/>
      <c r="P15" s="52">
        <v>8</v>
      </c>
      <c r="Q15" s="53">
        <v>8</v>
      </c>
      <c r="R15" s="53">
        <v>8</v>
      </c>
      <c r="S15" s="53"/>
      <c r="T15" s="53"/>
      <c r="U15" s="54">
        <f>ROUND(((P15*I15)+(Q15*J15)+(R15*K15)+(S15*L15)+(T15*M15)),3)</f>
        <v>8</v>
      </c>
      <c r="V15" s="55">
        <f>IF(U15&gt;=8,8,U15)</f>
        <v>8</v>
      </c>
      <c r="W15" s="72">
        <v>44869872000</v>
      </c>
      <c r="X15" s="57"/>
      <c r="Y15" s="57"/>
      <c r="Z15" s="57"/>
      <c r="AA15" s="57"/>
      <c r="AB15" s="476">
        <f>(((((W15*I15)+(X15*J15)+(Y15*K15)+(Z15*L15)+(AA15*M15))/$L$2)))</f>
        <v>0.58886865763548413</v>
      </c>
      <c r="AC15" s="536">
        <f>ROUND(11*AB15,3)</f>
        <v>6.4779999999999998</v>
      </c>
      <c r="AD15" s="488">
        <f>IF(AC15&gt;=11,11,AC15)</f>
        <v>6.4779999999999998</v>
      </c>
      <c r="AE15" s="729">
        <f>IF(U16&gt;=94,4,IF(U16&gt;=91,3.9,IF(U16&gt;=88,3.8,IF(U16&gt;=85,3.7,3.6))))</f>
        <v>3.8</v>
      </c>
      <c r="AF15" s="59">
        <v>0.3</v>
      </c>
      <c r="AG15" s="730">
        <v>17</v>
      </c>
      <c r="AH15" s="60">
        <f>V15+AD15+AG15+AE15+AF15</f>
        <v>35.577999999999996</v>
      </c>
      <c r="AI15" s="55">
        <f>IF(AH15&gt;=40,40,AH15)</f>
        <v>35.577999999999996</v>
      </c>
      <c r="AJ15" s="61"/>
      <c r="AK15" s="62"/>
      <c r="AL15" s="63"/>
      <c r="AM15" s="64">
        <f>100%+AL15</f>
        <v>1</v>
      </c>
      <c r="AN15" s="65">
        <f>ROUNDUP((($E$2*AM15-$AN$4)*AJ15+$AN$4),-3)</f>
        <v>0</v>
      </c>
      <c r="AO15" s="66"/>
    </row>
    <row r="16" spans="1:41" s="22" customFormat="1" ht="26.25" customHeight="1" x14ac:dyDescent="0.15">
      <c r="A16" s="177"/>
      <c r="B16" s="241"/>
      <c r="C16" s="843" t="s">
        <v>2556</v>
      </c>
      <c r="D16" s="844"/>
      <c r="E16" s="844"/>
      <c r="F16" s="844"/>
      <c r="G16" s="903"/>
      <c r="H16" s="47"/>
      <c r="I16" s="172"/>
      <c r="J16" s="217"/>
      <c r="K16" s="217"/>
      <c r="L16" s="217"/>
      <c r="M16" s="695"/>
      <c r="N16" s="233"/>
      <c r="O16" s="51"/>
      <c r="P16" s="53">
        <v>88</v>
      </c>
      <c r="Q16" s="53">
        <v>88</v>
      </c>
      <c r="R16" s="53"/>
      <c r="S16" s="53"/>
      <c r="T16" s="54"/>
      <c r="U16" s="496">
        <f>(I15*P16)+(J15*Q16)+(K15*R16)+(L15*S16)+(M15*T16)</f>
        <v>88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52.5" customHeight="1" x14ac:dyDescent="0.15">
      <c r="A17" s="43"/>
      <c r="B17" s="256"/>
      <c r="C17" s="45" t="s">
        <v>70</v>
      </c>
      <c r="D17" s="117"/>
      <c r="E17" s="80"/>
      <c r="F17" s="80"/>
      <c r="G17" s="334"/>
      <c r="H17" s="47"/>
      <c r="I17" s="48">
        <v>0.6</v>
      </c>
      <c r="J17" s="49">
        <v>0.4</v>
      </c>
      <c r="K17" s="49"/>
      <c r="L17" s="217"/>
      <c r="M17" s="331"/>
      <c r="N17" s="233">
        <f>SUM(I17:M17)</f>
        <v>1</v>
      </c>
      <c r="O17" s="51"/>
      <c r="P17" s="52">
        <v>8</v>
      </c>
      <c r="Q17" s="53">
        <v>8</v>
      </c>
      <c r="R17" s="53"/>
      <c r="S17" s="53"/>
      <c r="T17" s="53"/>
      <c r="U17" s="54">
        <f>ROUND(((P17*I17)+(Q17*J17)+(R17*K17)+(S17*L17)+(T17*M17)),3)</f>
        <v>8</v>
      </c>
      <c r="V17" s="55">
        <f>IF(U17&gt;=8,8,U17)</f>
        <v>8</v>
      </c>
      <c r="W17" s="57"/>
      <c r="X17" s="57"/>
      <c r="Y17" s="57"/>
      <c r="Z17" s="57"/>
      <c r="AA17" s="57"/>
      <c r="AB17" s="476">
        <f>(((((W17*I17)+(X17*J17)+(Y17*K17)+(Z17*L17)+(AA17*M17))/$L$2)))</f>
        <v>0</v>
      </c>
      <c r="AC17" s="536">
        <f>ROUND(11*AB17,3)</f>
        <v>0</v>
      </c>
      <c r="AD17" s="488">
        <f>IF(AC17&gt;=11,11,AC17)</f>
        <v>0</v>
      </c>
      <c r="AE17" s="729">
        <f>IF(U18&gt;=94,4,IF(U18&gt;=91,3.9,IF(U18&gt;=88,3.8,IF(U18&gt;=85,3.7,3.6))))</f>
        <v>3.8</v>
      </c>
      <c r="AF17" s="59">
        <v>0.3</v>
      </c>
      <c r="AG17" s="730">
        <v>17</v>
      </c>
      <c r="AH17" s="60">
        <f>V17+AD17+AG17+AE17+AF17</f>
        <v>29.1</v>
      </c>
      <c r="AI17" s="55">
        <f>IF(AH17&gt;=40,40,AH17)</f>
        <v>29.1</v>
      </c>
      <c r="AJ17" s="61"/>
      <c r="AK17" s="62"/>
      <c r="AL17" s="63"/>
      <c r="AM17" s="64">
        <f>100%+AL17</f>
        <v>1</v>
      </c>
      <c r="AN17" s="65">
        <f>ROUNDUP((($E$2*AM17-$AN$4)*AJ17+$AN$4),-3)</f>
        <v>0</v>
      </c>
      <c r="AO17" s="66"/>
    </row>
    <row r="18" spans="1:41" s="22" customFormat="1" ht="26.25" customHeight="1" x14ac:dyDescent="0.15">
      <c r="A18" s="177"/>
      <c r="B18" s="241"/>
      <c r="C18" s="843" t="s">
        <v>2556</v>
      </c>
      <c r="D18" s="844"/>
      <c r="E18" s="844"/>
      <c r="F18" s="844"/>
      <c r="G18" s="903"/>
      <c r="H18" s="47"/>
      <c r="I18" s="172"/>
      <c r="J18" s="217"/>
      <c r="K18" s="217"/>
      <c r="L18" s="217"/>
      <c r="M18" s="695"/>
      <c r="N18" s="233"/>
      <c r="O18" s="51"/>
      <c r="P18" s="53">
        <v>88</v>
      </c>
      <c r="Q18" s="53">
        <v>88</v>
      </c>
      <c r="R18" s="53"/>
      <c r="S18" s="53"/>
      <c r="T18" s="54"/>
      <c r="U18" s="496">
        <f>(I17*P18)+(J17*Q18)+(K17*R18)+(L17*S18)+(M17*T18)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48.75" customHeight="1" x14ac:dyDescent="0.15">
      <c r="A19" s="43"/>
      <c r="B19" s="256"/>
      <c r="C19" s="45"/>
      <c r="D19" s="45" t="s">
        <v>2856</v>
      </c>
      <c r="E19" s="80" t="s">
        <v>2855</v>
      </c>
      <c r="F19" s="117"/>
      <c r="G19" s="376"/>
      <c r="H19" s="57"/>
      <c r="I19" s="48">
        <v>0.6</v>
      </c>
      <c r="J19" s="49">
        <v>0.4</v>
      </c>
      <c r="K19" s="49"/>
      <c r="L19" s="217"/>
      <c r="M19" s="696"/>
      <c r="N19" s="233">
        <f>SUM(I19:M19)</f>
        <v>1</v>
      </c>
      <c r="O19" s="51"/>
      <c r="P19" s="52">
        <v>8</v>
      </c>
      <c r="Q19" s="53">
        <v>8</v>
      </c>
      <c r="R19" s="53"/>
      <c r="S19" s="53"/>
      <c r="T19" s="53"/>
      <c r="U19" s="54">
        <f>ROUND(((P19*I19)+(Q19*J19)+(R19*K19)+(S19*L19)+(T19*M19)),3)</f>
        <v>8</v>
      </c>
      <c r="V19" s="55">
        <f>IF(U19&gt;=8,8,U19)</f>
        <v>8</v>
      </c>
      <c r="W19" s="57"/>
      <c r="X19" s="57">
        <v>17928117000</v>
      </c>
      <c r="Y19" s="57">
        <v>28147269000</v>
      </c>
      <c r="Z19" s="57"/>
      <c r="AA19" s="57"/>
      <c r="AB19" s="476">
        <f>(((((W19*I19)+(X19*J19)+(Y19*K19)+(Z19*L19)+(AA19*M19))/$L$2)))</f>
        <v>0.1568581280511476</v>
      </c>
      <c r="AC19" s="536">
        <f t="shared" ref="AC19" si="3">ROUND(11*AB19,3)</f>
        <v>1.7250000000000001</v>
      </c>
      <c r="AD19" s="488">
        <f t="shared" ref="AD19" si="4">IF(AC19&gt;=11,11,AC19)</f>
        <v>1.7250000000000001</v>
      </c>
      <c r="AE19" s="729">
        <f>IF(U20&gt;=94,4,IF(U20&gt;=91,3.9,IF(U20&gt;=88,3.8,IF(U20&gt;=85,3.7,3.6))))</f>
        <v>3.8</v>
      </c>
      <c r="AF19" s="59">
        <v>0.3</v>
      </c>
      <c r="AG19" s="730">
        <v>17</v>
      </c>
      <c r="AH19" s="60">
        <f>V19+AD19+AG19+AE19+AF19</f>
        <v>30.825000000000003</v>
      </c>
      <c r="AI19" s="55">
        <f>IF(AH19&gt;=40,40,AH19)</f>
        <v>30.825000000000003</v>
      </c>
      <c r="AJ19" s="61"/>
      <c r="AK19" s="62"/>
      <c r="AL19" s="63"/>
      <c r="AM19" s="64">
        <f>100%+AL19</f>
        <v>1</v>
      </c>
      <c r="AN19" s="65">
        <f>ROUNDUP((($E$2*AM19-$AN$4)*AJ19+$AN$4),-3)</f>
        <v>0</v>
      </c>
      <c r="AO19" s="66"/>
    </row>
    <row r="20" spans="1:41" s="22" customFormat="1" ht="26.25" customHeight="1" x14ac:dyDescent="0.15">
      <c r="A20" s="177"/>
      <c r="B20" s="241"/>
      <c r="C20" s="843" t="s">
        <v>2556</v>
      </c>
      <c r="D20" s="844"/>
      <c r="E20" s="844"/>
      <c r="F20" s="844"/>
      <c r="G20" s="903"/>
      <c r="H20" s="47"/>
      <c r="I20" s="172"/>
      <c r="J20" s="217"/>
      <c r="K20" s="217"/>
      <c r="L20" s="217"/>
      <c r="M20" s="695"/>
      <c r="N20" s="233"/>
      <c r="O20" s="51"/>
      <c r="P20" s="234">
        <v>88</v>
      </c>
      <c r="Q20" s="54">
        <v>88</v>
      </c>
      <c r="R20" s="54"/>
      <c r="S20" s="54"/>
      <c r="T20" s="54"/>
      <c r="U20" s="496">
        <f>(I19*P20)+(J19*Q20)+(K19*R20)+(L19*S20)+(M19*T20)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48.75" customHeight="1" x14ac:dyDescent="0.15">
      <c r="A21" s="43"/>
      <c r="B21" s="256"/>
      <c r="C21" s="45"/>
      <c r="D21" s="45"/>
      <c r="E21" s="706"/>
      <c r="F21" s="45"/>
      <c r="G21" s="596"/>
      <c r="H21" s="47"/>
      <c r="I21" s="48">
        <v>0.6</v>
      </c>
      <c r="J21" s="49">
        <v>0.4</v>
      </c>
      <c r="K21" s="49"/>
      <c r="L21" s="217"/>
      <c r="M21" s="696"/>
      <c r="N21" s="233">
        <f>SUM(I21:M21)</f>
        <v>1</v>
      </c>
      <c r="O21" s="51"/>
      <c r="P21" s="52">
        <v>8</v>
      </c>
      <c r="Q21" s="53">
        <v>8</v>
      </c>
      <c r="R21" s="53">
        <v>8</v>
      </c>
      <c r="S21" s="53"/>
      <c r="T21" s="53"/>
      <c r="U21" s="54">
        <f>ROUND(((P21*I21)+(Q21*J21)+(R21*K21)+(S21*L21)+(T21*M21)),3)</f>
        <v>8</v>
      </c>
      <c r="V21" s="55">
        <f>IF(U21&gt;=8,8,U21)</f>
        <v>8</v>
      </c>
      <c r="W21" s="57"/>
      <c r="X21" s="57"/>
      <c r="Y21" s="57"/>
      <c r="Z21" s="57"/>
      <c r="AA21" s="57"/>
      <c r="AB21" s="476">
        <f>(((((W21*I21)+(X21*J21)+(Y21*K21)+(Z21*L21)+(AA21*M21))/$L$2)))</f>
        <v>0</v>
      </c>
      <c r="AC21" s="536">
        <f t="shared" ref="AC21" si="5">ROUND(11*AB21,3)</f>
        <v>0</v>
      </c>
      <c r="AD21" s="488">
        <f t="shared" ref="AD21" si="6">IF(AC21&gt;=11,11,AC21)</f>
        <v>0</v>
      </c>
      <c r="AE21" s="729">
        <f>IF(U22&gt;=94,4,IF(U22&gt;=91,3.9,IF(U22&gt;=88,3.8,IF(U22&gt;=85,3.7,3.6))))</f>
        <v>3.8</v>
      </c>
      <c r="AF21" s="59">
        <v>0.3</v>
      </c>
      <c r="AG21" s="730">
        <v>17</v>
      </c>
      <c r="AH21" s="60">
        <f>V21+AD21+AG21+AE21+AF21</f>
        <v>29.1</v>
      </c>
      <c r="AI21" s="55">
        <f>IF(AH21&gt;=40,40,AH21)</f>
        <v>29.1</v>
      </c>
      <c r="AJ21" s="61"/>
      <c r="AK21" s="62"/>
      <c r="AL21" s="63"/>
      <c r="AM21" s="64">
        <f>100%+AL21</f>
        <v>1</v>
      </c>
      <c r="AN21" s="65">
        <f>ROUNDUP((($E$2*AM21-$AN$4)*AJ21+$AN$4),-3)</f>
        <v>0</v>
      </c>
      <c r="AO21" s="66"/>
    </row>
    <row r="22" spans="1:41" s="22" customFormat="1" ht="26.25" customHeight="1" x14ac:dyDescent="0.15">
      <c r="A22" s="177"/>
      <c r="B22" s="241"/>
      <c r="C22" s="843" t="s">
        <v>2556</v>
      </c>
      <c r="D22" s="844"/>
      <c r="E22" s="844"/>
      <c r="F22" s="844"/>
      <c r="G22" s="903"/>
      <c r="H22" s="47"/>
      <c r="I22" s="172"/>
      <c r="J22" s="217"/>
      <c r="K22" s="217"/>
      <c r="L22" s="217"/>
      <c r="M22" s="695"/>
      <c r="N22" s="233"/>
      <c r="O22" s="51"/>
      <c r="P22" s="234">
        <v>88</v>
      </c>
      <c r="Q22" s="54">
        <v>88</v>
      </c>
      <c r="R22" s="54">
        <v>88</v>
      </c>
      <c r="S22" s="54"/>
      <c r="T22" s="54"/>
      <c r="U22" s="496">
        <f>(I21*P22)+(J21*Q22)+(K21*R22)+(L21*S22)+(M21*T22)</f>
        <v>88</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c r="B23" s="256"/>
      <c r="C23" s="80"/>
      <c r="D23" s="80"/>
      <c r="E23" s="45"/>
      <c r="F23" s="73"/>
      <c r="G23" s="747"/>
      <c r="H23" s="47"/>
      <c r="I23" s="48">
        <v>0.6</v>
      </c>
      <c r="J23" s="49">
        <v>0.2</v>
      </c>
      <c r="K23" s="49">
        <v>0.2</v>
      </c>
      <c r="L23" s="49"/>
      <c r="M23" s="696"/>
      <c r="N23" s="233">
        <f>SUM(I23:M23)</f>
        <v>1</v>
      </c>
      <c r="O23" s="51"/>
      <c r="P23" s="52">
        <v>8</v>
      </c>
      <c r="Q23" s="53">
        <v>8</v>
      </c>
      <c r="R23" s="53">
        <v>8</v>
      </c>
      <c r="S23" s="53"/>
      <c r="T23" s="53"/>
      <c r="U23" s="54">
        <f>ROUND(((P23*I23)+(Q23*J23)+(R23*K23)+(S23*L23)+(T23*M23)),3)</f>
        <v>8</v>
      </c>
      <c r="V23" s="55">
        <f>IF(U23&gt;=8,8,U23)</f>
        <v>8</v>
      </c>
      <c r="W23" s="57"/>
      <c r="X23" s="57"/>
      <c r="Y23" s="57"/>
      <c r="Z23" s="57"/>
      <c r="AA23" s="57"/>
      <c r="AB23" s="476">
        <f>(((((W23*I23)+(X23*J23)+(Y23*K23)+(Z23*L23)+(AA23*M23))/$L$2)))</f>
        <v>0</v>
      </c>
      <c r="AC23" s="536">
        <f t="shared" ref="AC23" si="7">ROUND(11*AB23,3)</f>
        <v>0</v>
      </c>
      <c r="AD23" s="488">
        <f t="shared" ref="AD23" si="8">IF(AC23&gt;=11,11,AC23)</f>
        <v>0</v>
      </c>
      <c r="AE23" s="729">
        <f>IF(U24&gt;=94,4,IF(U24&gt;=91,3.9,IF(U24&gt;=88,3.8,IF(U24&gt;=85,3.7,3.6))))</f>
        <v>3.8</v>
      </c>
      <c r="AF23" s="59">
        <v>0.3</v>
      </c>
      <c r="AG23" s="730">
        <v>17</v>
      </c>
      <c r="AH23" s="60">
        <f>V23+AD23+AG23+AE23+AF23</f>
        <v>29.1</v>
      </c>
      <c r="AI23" s="55">
        <f>IF(AH23&gt;=40,40,AH23)</f>
        <v>29.1</v>
      </c>
      <c r="AJ23" s="61"/>
      <c r="AK23" s="62"/>
      <c r="AL23" s="63"/>
      <c r="AM23" s="64">
        <f>100%+AL23</f>
        <v>1</v>
      </c>
      <c r="AN23" s="65">
        <f>ROUNDUP((($E$2*AM23-$AN$4)*AJ23+$AN$4),-3)</f>
        <v>0</v>
      </c>
      <c r="AO23" s="66"/>
    </row>
    <row r="24" spans="1:41" s="22" customFormat="1" ht="26.25" customHeight="1" x14ac:dyDescent="0.15">
      <c r="A24" s="177"/>
      <c r="B24" s="241"/>
      <c r="C24" s="843" t="s">
        <v>2556</v>
      </c>
      <c r="D24" s="844"/>
      <c r="E24" s="844"/>
      <c r="F24" s="844"/>
      <c r="G24" s="903"/>
      <c r="H24" s="47"/>
      <c r="I24" s="172"/>
      <c r="J24" s="217"/>
      <c r="K24" s="217"/>
      <c r="L24" s="217"/>
      <c r="M24" s="695"/>
      <c r="N24" s="233"/>
      <c r="O24" s="51"/>
      <c r="P24" s="234">
        <v>88</v>
      </c>
      <c r="Q24" s="54">
        <v>88</v>
      </c>
      <c r="R24" s="54">
        <v>88</v>
      </c>
      <c r="S24" s="54"/>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54" customHeight="1" x14ac:dyDescent="0.15">
      <c r="A25" s="43"/>
      <c r="B25" s="256"/>
      <c r="C25" s="73"/>
      <c r="D25" s="80"/>
      <c r="E25" s="80"/>
      <c r="F25" s="45"/>
      <c r="G25" s="632"/>
      <c r="H25" s="47"/>
      <c r="I25" s="48">
        <v>0.6</v>
      </c>
      <c r="J25" s="49">
        <v>0.4</v>
      </c>
      <c r="K25" s="49"/>
      <c r="L25" s="49"/>
      <c r="M25" s="696"/>
      <c r="N25" s="233">
        <f>SUM(I25:M25)</f>
        <v>1</v>
      </c>
      <c r="O25" s="51"/>
      <c r="P25" s="52">
        <v>8</v>
      </c>
      <c r="Q25" s="53">
        <v>8</v>
      </c>
      <c r="R25" s="53"/>
      <c r="S25" s="53"/>
      <c r="T25" s="53"/>
      <c r="U25" s="54">
        <f>ROUND(((P25*I25)+(Q25*J25)+(R25*K25)+(S25*L25)+(T25*M25)),3)</f>
        <v>8</v>
      </c>
      <c r="V25" s="55">
        <f>IF(U25&gt;=8,8,U25)</f>
        <v>8</v>
      </c>
      <c r="W25" s="57"/>
      <c r="X25" s="57"/>
      <c r="Y25" s="57"/>
      <c r="Z25" s="57"/>
      <c r="AA25" s="57"/>
      <c r="AB25" s="476">
        <f>(((((W25*I25)+(X25*J25)+(Y25*K25)+(Z25*L25)+(AA25*M25))/$L$2)))</f>
        <v>0</v>
      </c>
      <c r="AC25" s="536">
        <f>ROUND(11*AB25,3)</f>
        <v>0</v>
      </c>
      <c r="AD25" s="488">
        <f t="shared" ref="AD25" si="9">IF(AC25&gt;=11,11,AC25)</f>
        <v>0</v>
      </c>
      <c r="AE25" s="729">
        <f>IF(U26&gt;=94,4,IF(U26&gt;=91,3.9,IF(U26&gt;=88,3.8,IF(U26&gt;=85,3.7,3.6))))</f>
        <v>3.8</v>
      </c>
      <c r="AF25" s="59">
        <v>0.3</v>
      </c>
      <c r="AG25" s="730">
        <v>17</v>
      </c>
      <c r="AH25" s="60">
        <f>V25+AD25+AG25+AE25+AF25</f>
        <v>29.1</v>
      </c>
      <c r="AI25" s="55">
        <f>IF(AH25&gt;=40,40,AH25)</f>
        <v>29.1</v>
      </c>
      <c r="AJ25" s="61"/>
      <c r="AK25" s="62"/>
      <c r="AL25" s="63"/>
      <c r="AM25" s="64">
        <f>100%+AL25</f>
        <v>1</v>
      </c>
      <c r="AN25" s="65">
        <f>ROUNDUP((($E$2*AM25-$AN$4)*AJ25+$AN$4),-3)</f>
        <v>0</v>
      </c>
      <c r="AO25" s="66"/>
    </row>
    <row r="26" spans="1:41" s="22" customFormat="1" ht="26.25" customHeight="1" x14ac:dyDescent="0.15">
      <c r="A26" s="177"/>
      <c r="B26" s="241"/>
      <c r="C26" s="843" t="s">
        <v>2556</v>
      </c>
      <c r="D26" s="844"/>
      <c r="E26" s="844"/>
      <c r="F26" s="844"/>
      <c r="G26" s="903"/>
      <c r="H26" s="47"/>
      <c r="I26" s="172"/>
      <c r="J26" s="217"/>
      <c r="K26" s="217"/>
      <c r="L26" s="217"/>
      <c r="M26" s="695"/>
      <c r="N26" s="233"/>
      <c r="O26" s="51"/>
      <c r="P26" s="234">
        <v>88</v>
      </c>
      <c r="Q26" s="234">
        <v>88</v>
      </c>
      <c r="R26" s="234"/>
      <c r="S26" s="234"/>
      <c r="T26" s="54"/>
      <c r="U26" s="496">
        <f>(I25*P26)+(J25*Q26)+(K25*R26)+(L25*S26)+(M25*T26)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 customHeight="1" x14ac:dyDescent="0.15">
      <c r="A27" s="43"/>
      <c r="B27" s="256"/>
      <c r="C27" s="80"/>
      <c r="D27" s="45"/>
      <c r="E27" s="73"/>
      <c r="F27" s="45"/>
      <c r="G27" s="376"/>
      <c r="H27" s="47"/>
      <c r="I27" s="48">
        <v>0.6</v>
      </c>
      <c r="J27" s="49">
        <v>0.15</v>
      </c>
      <c r="K27" s="49">
        <v>0.25</v>
      </c>
      <c r="L27" s="49"/>
      <c r="M27" s="696"/>
      <c r="N27" s="233">
        <f>SUM(I27:M27)</f>
        <v>1</v>
      </c>
      <c r="O27" s="51"/>
      <c r="P27" s="52">
        <v>8</v>
      </c>
      <c r="Q27" s="53">
        <v>8</v>
      </c>
      <c r="R27" s="53">
        <v>8</v>
      </c>
      <c r="S27" s="53"/>
      <c r="T27" s="53"/>
      <c r="U27" s="54">
        <f>ROUND(((P27*I27)+(Q27*J27)+(R27*K27)+(S27*L27)+(T27*M27)),3)</f>
        <v>8</v>
      </c>
      <c r="V27" s="55">
        <f>IF(U27&gt;=8,8,U27)</f>
        <v>8</v>
      </c>
      <c r="W27" s="57"/>
      <c r="X27" s="57"/>
      <c r="Y27" s="57"/>
      <c r="Z27" s="57"/>
      <c r="AA27" s="57"/>
      <c r="AB27" s="551">
        <f>(((((W27*I27)+(X27*J27)+(Y27*K27)+(Z27*L27)+(AA27*M27))/$L$2)))</f>
        <v>0</v>
      </c>
      <c r="AC27" s="536">
        <f t="shared" ref="AC27" si="10">ROUND(11*AB27,3)</f>
        <v>0</v>
      </c>
      <c r="AD27" s="488">
        <f t="shared" ref="AD27" si="11">IF(AC27&gt;=11,11,AC27)</f>
        <v>0</v>
      </c>
      <c r="AE27" s="729">
        <f>IF(U28&gt;=94,4,IF(U28&gt;=91,3.9,IF(U28&gt;=88,3.8,IF(U28&gt;=85,3.7,3.6))))</f>
        <v>3.8</v>
      </c>
      <c r="AF27" s="59">
        <v>0.3</v>
      </c>
      <c r="AG27" s="730">
        <v>17</v>
      </c>
      <c r="AH27" s="60">
        <f>V27+AD27+AG27+AE27+AF27</f>
        <v>29.1</v>
      </c>
      <c r="AI27" s="55">
        <f>IF(AH27&gt;=40,40,AH27)</f>
        <v>29.1</v>
      </c>
      <c r="AJ27" s="61"/>
      <c r="AK27" s="62"/>
      <c r="AL27" s="63"/>
      <c r="AM27" s="64">
        <f>100%+AL27</f>
        <v>1</v>
      </c>
      <c r="AN27" s="65">
        <f>ROUNDUP((($E$2*AM27-$AN$4)*AJ27+$AN$4),-3)</f>
        <v>0</v>
      </c>
      <c r="AO27" s="66"/>
    </row>
    <row r="28" spans="1:41" s="22" customFormat="1" ht="26.25" customHeight="1" x14ac:dyDescent="0.15">
      <c r="A28" s="177"/>
      <c r="B28" s="241"/>
      <c r="C28" s="843" t="s">
        <v>2556</v>
      </c>
      <c r="D28" s="844"/>
      <c r="E28" s="844"/>
      <c r="F28" s="844"/>
      <c r="G28" s="903"/>
      <c r="H28" s="47"/>
      <c r="I28" s="172"/>
      <c r="J28" s="217"/>
      <c r="K28" s="217"/>
      <c r="L28" s="217"/>
      <c r="M28" s="695"/>
      <c r="N28" s="233"/>
      <c r="O28" s="51"/>
      <c r="P28" s="234">
        <v>88</v>
      </c>
      <c r="Q28" s="54">
        <v>88</v>
      </c>
      <c r="R28" s="54">
        <v>88</v>
      </c>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c r="B29" s="256"/>
      <c r="C29" s="73"/>
      <c r="D29" s="80"/>
      <c r="E29" s="45"/>
      <c r="F29" s="80"/>
      <c r="G29" s="335"/>
      <c r="H29" s="169"/>
      <c r="I29" s="48">
        <v>0.6</v>
      </c>
      <c r="J29" s="49">
        <v>0.25</v>
      </c>
      <c r="K29" s="49">
        <v>0.15</v>
      </c>
      <c r="L29" s="49"/>
      <c r="M29" s="696"/>
      <c r="N29" s="233">
        <f>SUM(I29:M29)</f>
        <v>1</v>
      </c>
      <c r="O29" s="51"/>
      <c r="P29" s="52">
        <v>8</v>
      </c>
      <c r="Q29" s="53">
        <v>8</v>
      </c>
      <c r="R29" s="53">
        <v>8</v>
      </c>
      <c r="S29" s="53"/>
      <c r="T29" s="53"/>
      <c r="U29" s="54">
        <f>ROUND(((P29*I29)+(Q29*J29)+(R29*K29)+(S29*L29)+(T29*M29)),3)</f>
        <v>8</v>
      </c>
      <c r="V29" s="55">
        <f>IF(U29&gt;=8,8,U29)</f>
        <v>8</v>
      </c>
      <c r="W29" s="57"/>
      <c r="X29" s="57"/>
      <c r="Y29" s="57"/>
      <c r="Z29" s="57"/>
      <c r="AA29" s="57"/>
      <c r="AB29" s="476">
        <f>(((((W29*I29)+(X29*J29)+(Y29*K29)+(Z29*L29)+(AA29*M29))/$L$2)))</f>
        <v>0</v>
      </c>
      <c r="AC29" s="536">
        <f t="shared" ref="AC29" si="12">ROUND(11*AB29,3)</f>
        <v>0</v>
      </c>
      <c r="AD29" s="488">
        <f t="shared" ref="AD29" si="13">IF(AC29&gt;=11,11,AC29)</f>
        <v>0</v>
      </c>
      <c r="AE29" s="729">
        <f>IF(U30&gt;=94,4,IF(U30&gt;=91,3.9,IF(U30&gt;=88,3.8,IF(U30&gt;=85,3.7,3.6))))</f>
        <v>3.8</v>
      </c>
      <c r="AF29" s="59">
        <v>0.3</v>
      </c>
      <c r="AG29" s="730">
        <v>17</v>
      </c>
      <c r="AH29" s="60">
        <f>V29+AD29+AG29+AE29+AF29</f>
        <v>29.1</v>
      </c>
      <c r="AI29" s="55">
        <f>IF(AH29&gt;=40,40,AH29)</f>
        <v>29.1</v>
      </c>
      <c r="AJ29" s="61"/>
      <c r="AK29" s="62"/>
      <c r="AL29" s="63"/>
      <c r="AM29" s="64">
        <f>100%+AL29</f>
        <v>1</v>
      </c>
      <c r="AN29" s="65">
        <f>ROUNDUP((($E$2*AM29-$AN$4)*AJ29+$AN$4),-3)</f>
        <v>0</v>
      </c>
      <c r="AO29" s="66"/>
    </row>
    <row r="30" spans="1:41" s="22" customFormat="1" ht="26.25" customHeight="1" x14ac:dyDescent="0.15">
      <c r="A30" s="177"/>
      <c r="B30" s="241"/>
      <c r="C30" s="843" t="s">
        <v>2556</v>
      </c>
      <c r="D30" s="844"/>
      <c r="E30" s="844"/>
      <c r="F30" s="844"/>
      <c r="G30" s="903"/>
      <c r="H30" s="47"/>
      <c r="I30" s="172"/>
      <c r="J30" s="217"/>
      <c r="K30" s="217"/>
      <c r="L30" s="217"/>
      <c r="M30" s="695"/>
      <c r="N30" s="233"/>
      <c r="O30" s="51"/>
      <c r="P30" s="234">
        <v>88</v>
      </c>
      <c r="Q30" s="53">
        <v>88</v>
      </c>
      <c r="R30" s="53">
        <v>88</v>
      </c>
      <c r="S30" s="5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50.25" customHeight="1" x14ac:dyDescent="0.15">
      <c r="A31" s="43"/>
      <c r="B31" s="256"/>
      <c r="C31" s="45"/>
      <c r="D31" s="45"/>
      <c r="E31" s="45"/>
      <c r="F31" s="45"/>
      <c r="G31" s="376"/>
      <c r="H31" s="47"/>
      <c r="I31" s="48">
        <v>0.6</v>
      </c>
      <c r="J31" s="49">
        <v>0.4</v>
      </c>
      <c r="K31" s="49"/>
      <c r="L31" s="49"/>
      <c r="M31" s="696"/>
      <c r="N31" s="233">
        <f>SUM(I31:M31)</f>
        <v>1</v>
      </c>
      <c r="O31" s="51"/>
      <c r="P31" s="52">
        <v>8</v>
      </c>
      <c r="Q31" s="53">
        <v>8</v>
      </c>
      <c r="R31" s="53"/>
      <c r="S31" s="53"/>
      <c r="T31" s="53"/>
      <c r="U31" s="54">
        <f>ROUND(((P31*I31)+(Q31*J31)+(R31*K31)+(S31*L31)+(T31*M31)),3)</f>
        <v>8</v>
      </c>
      <c r="V31" s="55">
        <f>IF(U31&gt;=8,8,U31)</f>
        <v>8</v>
      </c>
      <c r="W31" s="57"/>
      <c r="X31" s="57"/>
      <c r="Y31" s="57"/>
      <c r="Z31" s="57"/>
      <c r="AA31" s="57"/>
      <c r="AB31" s="476">
        <f>(((((W31*I31)+(X31*J31)+(Y31*K31)+(Z31*L31)+(AA31*M31))/$L$2)))</f>
        <v>0</v>
      </c>
      <c r="AC31" s="536">
        <f t="shared" ref="AC31" si="14">ROUND(11*AB31,3)</f>
        <v>0</v>
      </c>
      <c r="AD31" s="488">
        <f t="shared" ref="AD31" si="15">IF(AC31&gt;=11,11,AC31)</f>
        <v>0</v>
      </c>
      <c r="AE31" s="729">
        <f>IF(U32&gt;=94,4,IF(U32&gt;=91,3.9,IF(U32&gt;=88,3.8,IF(U32&gt;=85,3.7,3.6))))</f>
        <v>3.8</v>
      </c>
      <c r="AF31" s="59">
        <v>0.3</v>
      </c>
      <c r="AG31" s="730">
        <v>17</v>
      </c>
      <c r="AH31" s="60">
        <f>V31+AD31+AG31+AE31+AF31</f>
        <v>29.1</v>
      </c>
      <c r="AI31" s="55">
        <f>IF(AH31&gt;=40,40,AH31)</f>
        <v>29.1</v>
      </c>
      <c r="AJ31" s="61"/>
      <c r="AK31" s="62"/>
      <c r="AL31" s="63"/>
      <c r="AM31" s="64">
        <f>100%+AL31</f>
        <v>1</v>
      </c>
      <c r="AN31" s="65">
        <f>ROUNDUP((($E$2*AM31-$AN$4)*AJ31+$AN$4),-3)</f>
        <v>0</v>
      </c>
      <c r="AO31" s="66"/>
    </row>
    <row r="32" spans="1:41" s="22" customFormat="1" ht="26.25" customHeight="1" x14ac:dyDescent="0.15">
      <c r="A32" s="177"/>
      <c r="B32" s="241"/>
      <c r="C32" s="843" t="s">
        <v>2556</v>
      </c>
      <c r="D32" s="844"/>
      <c r="E32" s="844"/>
      <c r="F32" s="844"/>
      <c r="G32" s="903"/>
      <c r="H32" s="47"/>
      <c r="I32" s="172"/>
      <c r="J32" s="217"/>
      <c r="K32" s="217"/>
      <c r="L32" s="217"/>
      <c r="M32" s="695"/>
      <c r="N32" s="233"/>
      <c r="O32" s="51"/>
      <c r="P32" s="234">
        <v>88</v>
      </c>
      <c r="Q32" s="54">
        <v>88</v>
      </c>
      <c r="R32" s="54"/>
      <c r="S32" s="5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48.75" customHeight="1" x14ac:dyDescent="0.15">
      <c r="A33" s="43"/>
      <c r="B33" s="256"/>
      <c r="C33" s="45"/>
      <c r="D33" s="45"/>
      <c r="E33" s="80"/>
      <c r="F33" s="45"/>
      <c r="G33" s="596"/>
      <c r="H33" s="47"/>
      <c r="I33" s="48">
        <v>0.6</v>
      </c>
      <c r="J33" s="49">
        <v>0.4</v>
      </c>
      <c r="K33" s="49"/>
      <c r="L33" s="217"/>
      <c r="M33" s="696"/>
      <c r="N33" s="233">
        <f>SUM(I33:M33)</f>
        <v>1</v>
      </c>
      <c r="O33" s="51"/>
      <c r="P33" s="52">
        <v>8</v>
      </c>
      <c r="Q33" s="53">
        <v>8</v>
      </c>
      <c r="R33" s="53"/>
      <c r="S33" s="53"/>
      <c r="T33" s="53"/>
      <c r="U33" s="54">
        <f>ROUND(((P33*I33)+(Q33*J33)+(R33*K33)+(S33*L33)+(T33*M33)),3)</f>
        <v>8</v>
      </c>
      <c r="V33" s="55">
        <f>IF(U33&gt;=8,8,U33)</f>
        <v>8</v>
      </c>
      <c r="W33" s="57"/>
      <c r="X33" s="57"/>
      <c r="Y33" s="57"/>
      <c r="Z33" s="57"/>
      <c r="AA33" s="57"/>
      <c r="AB33" s="476">
        <f>(((((W33*I33)+(X33*J33)+(Y33*K33)+(Z33*L33)+(AA33*M33))/$L$2)))</f>
        <v>0</v>
      </c>
      <c r="AC33" s="536">
        <f>ROUND(11*AB33,3)</f>
        <v>0</v>
      </c>
      <c r="AD33" s="488">
        <f>IF(AC33&gt;=11,11,AC33)</f>
        <v>0</v>
      </c>
      <c r="AE33" s="729">
        <f>IF(U34&gt;=94,4,IF(U34&gt;=91,3.9,IF(U34&gt;=88,3.8,IF(U34&gt;=85,3.7,3.6))))</f>
        <v>3.8</v>
      </c>
      <c r="AF33" s="59">
        <v>0.3</v>
      </c>
      <c r="AG33" s="730">
        <v>17</v>
      </c>
      <c r="AH33" s="60">
        <f>V33+AD33+AG33+AE33+AF33</f>
        <v>29.1</v>
      </c>
      <c r="AI33" s="55">
        <f>IF(AH33&gt;=40,40,AH33)</f>
        <v>29.1</v>
      </c>
      <c r="AJ33" s="61"/>
      <c r="AK33" s="62"/>
      <c r="AL33" s="63"/>
      <c r="AM33" s="64">
        <f>100%+AL33</f>
        <v>1</v>
      </c>
      <c r="AN33" s="65">
        <f>ROUNDUP((($E$2*AM33-$AN$4)*AJ33+$AN$4),-3)</f>
        <v>0</v>
      </c>
      <c r="AO33" s="66"/>
    </row>
    <row r="34" spans="1:41" s="22" customFormat="1" ht="26.25" customHeight="1" x14ac:dyDescent="0.15">
      <c r="A34" s="177"/>
      <c r="B34" s="241"/>
      <c r="C34" s="843" t="s">
        <v>2556</v>
      </c>
      <c r="D34" s="844"/>
      <c r="E34" s="844"/>
      <c r="F34" s="844"/>
      <c r="G34" s="903"/>
      <c r="H34" s="47"/>
      <c r="I34" s="172"/>
      <c r="J34" s="217"/>
      <c r="K34" s="217"/>
      <c r="L34" s="217"/>
      <c r="M34" s="695"/>
      <c r="N34" s="233"/>
      <c r="O34" s="51"/>
      <c r="P34" s="234">
        <v>88</v>
      </c>
      <c r="Q34" s="53">
        <v>88</v>
      </c>
      <c r="R34" s="53"/>
      <c r="S34" s="54"/>
      <c r="T34" s="54"/>
      <c r="U34" s="496">
        <f>(I33*P34)+(J33*Q34)+(K33*R34)+(L33*S34)+(M33*T34)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54" customHeight="1" x14ac:dyDescent="0.15">
      <c r="A35" s="43"/>
      <c r="B35" s="256"/>
      <c r="C35" s="45"/>
      <c r="D35" s="80"/>
      <c r="E35" s="80"/>
      <c r="F35" s="80"/>
      <c r="G35" s="596"/>
      <c r="H35" s="47"/>
      <c r="I35" s="49">
        <v>0.51</v>
      </c>
      <c r="J35" s="48">
        <v>0.49</v>
      </c>
      <c r="K35" s="49"/>
      <c r="L35" s="49"/>
      <c r="M35" s="696"/>
      <c r="N35" s="233">
        <f>SUM(I35:M35)</f>
        <v>1</v>
      </c>
      <c r="O35" s="51"/>
      <c r="P35" s="52">
        <v>8</v>
      </c>
      <c r="Q35" s="53">
        <v>8</v>
      </c>
      <c r="R35" s="53"/>
      <c r="S35" s="53"/>
      <c r="T35" s="53"/>
      <c r="U35" s="54">
        <f>ROUND(((P35*I35)+(Q35*J35)+(R35*K35)+(S35*L35)+(T35*M35)),3)</f>
        <v>8</v>
      </c>
      <c r="V35" s="55">
        <f>IF(U35&gt;=8,8,U35)</f>
        <v>8</v>
      </c>
      <c r="W35" s="57"/>
      <c r="X35" s="57"/>
      <c r="Y35" s="57"/>
      <c r="Z35" s="57"/>
      <c r="AA35" s="57"/>
      <c r="AB35" s="476">
        <f>(((((W35*I35)+(X35*J35)+(Y35*K35)+(Z35*L35)+(AA35*M35))/$L$2)))</f>
        <v>0</v>
      </c>
      <c r="AC35" s="536">
        <f t="shared" ref="AC35" si="16">ROUND(11*AB35,3)</f>
        <v>0</v>
      </c>
      <c r="AD35" s="488">
        <f t="shared" ref="AD35" si="17">IF(AC35&gt;=11,11,AC35)</f>
        <v>0</v>
      </c>
      <c r="AE35" s="729">
        <f>IF(U36&gt;=94,4,IF(U36&gt;=91,3.9,IF(U36&gt;=88,3.8,IF(U36&gt;=85,3.7,3.6))))</f>
        <v>3.8</v>
      </c>
      <c r="AF35" s="59">
        <v>0.3</v>
      </c>
      <c r="AG35" s="730">
        <v>17</v>
      </c>
      <c r="AH35" s="60">
        <f>V35+AD35+AG35+AE35+AF35</f>
        <v>29.1</v>
      </c>
      <c r="AI35" s="55">
        <f>IF(AH35&gt;=40,40,AH35)</f>
        <v>29.1</v>
      </c>
      <c r="AJ35" s="61"/>
      <c r="AK35" s="62"/>
      <c r="AL35" s="63"/>
      <c r="AM35" s="64">
        <f>100%+AL35</f>
        <v>1</v>
      </c>
      <c r="AN35" s="65">
        <f>ROUNDUP((($E$2*AM35-$AN$4)*AJ35+$AN$4),-3)</f>
        <v>0</v>
      </c>
      <c r="AO35" s="66"/>
    </row>
    <row r="36" spans="1:41" s="22" customFormat="1" ht="26.25" customHeight="1" x14ac:dyDescent="0.15">
      <c r="A36" s="177"/>
      <c r="B36" s="241"/>
      <c r="C36" s="843" t="s">
        <v>2556</v>
      </c>
      <c r="D36" s="844"/>
      <c r="E36" s="844"/>
      <c r="F36" s="844"/>
      <c r="G36" s="903"/>
      <c r="H36" s="47"/>
      <c r="I36" s="172"/>
      <c r="J36" s="217"/>
      <c r="K36" s="217"/>
      <c r="L36" s="217"/>
      <c r="M36" s="695"/>
      <c r="N36" s="233"/>
      <c r="O36" s="51"/>
      <c r="P36" s="234">
        <v>88</v>
      </c>
      <c r="Q36" s="54">
        <v>88</v>
      </c>
      <c r="R36" s="54"/>
      <c r="S36" s="54"/>
      <c r="T36" s="54"/>
      <c r="U36" s="496">
        <f>(I35*P36)+(J35*Q36)+(K35*R36)+(L35*S36)+(M35*T36)</f>
        <v>88</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c r="B37" s="256"/>
      <c r="C37" s="174"/>
      <c r="D37" s="117"/>
      <c r="E37" s="117"/>
      <c r="F37" s="80"/>
      <c r="G37" s="334"/>
      <c r="H37" s="175"/>
      <c r="I37" s="48">
        <v>0.51</v>
      </c>
      <c r="J37" s="49">
        <v>0.49</v>
      </c>
      <c r="K37" s="49"/>
      <c r="L37" s="49"/>
      <c r="M37" s="696"/>
      <c r="N37" s="233">
        <f>SUM(I37:M37)</f>
        <v>1</v>
      </c>
      <c r="O37" s="51"/>
      <c r="P37" s="52">
        <v>8</v>
      </c>
      <c r="Q37" s="53">
        <v>8</v>
      </c>
      <c r="R37" s="53"/>
      <c r="S37" s="53"/>
      <c r="T37" s="53"/>
      <c r="U37" s="54">
        <f>ROUND(((P37*I37)+(Q37*J37)+(R37*K37)+(S37*L37)+(T37*M37)),3)</f>
        <v>8</v>
      </c>
      <c r="V37" s="55">
        <f>IF(U37&gt;=8,8,U37)</f>
        <v>8</v>
      </c>
      <c r="W37" s="57"/>
      <c r="X37" s="57"/>
      <c r="Y37" s="57"/>
      <c r="Z37" s="57"/>
      <c r="AA37" s="57"/>
      <c r="AB37" s="476">
        <f>(((((W37*I37)+(X37*J37)+(Y37*K37)+(Z37*L37)+(AA37*M37))/$L$2)))</f>
        <v>0</v>
      </c>
      <c r="AC37" s="536">
        <f t="shared" ref="AC37" si="18">ROUND(11*AB37,3)</f>
        <v>0</v>
      </c>
      <c r="AD37" s="488">
        <f t="shared" ref="AD37" si="19">IF(AC37&gt;=11,11,AC37)</f>
        <v>0</v>
      </c>
      <c r="AE37" s="729">
        <f>IF(U38&gt;=94,4,IF(U38&gt;=91,3.9,IF(U38&gt;=88,3.8,IF(U38&gt;=85,3.7,3.6))))</f>
        <v>3.8</v>
      </c>
      <c r="AF37" s="59">
        <v>0.3</v>
      </c>
      <c r="AG37" s="730">
        <v>17</v>
      </c>
      <c r="AH37" s="60">
        <f>V37+AD37+AG37+AE37+AF37</f>
        <v>29.1</v>
      </c>
      <c r="AI37" s="55">
        <f>IF(AH37&gt;=40,40,AH37)</f>
        <v>29.1</v>
      </c>
      <c r="AJ37" s="61"/>
      <c r="AK37" s="62"/>
      <c r="AL37" s="63"/>
      <c r="AM37" s="64">
        <f>100%+AL37</f>
        <v>1</v>
      </c>
      <c r="AN37" s="65">
        <f>ROUNDUP((($E$2*AM37-$AN$4)*AJ37+$AN$4),-3)</f>
        <v>0</v>
      </c>
      <c r="AO37" s="66"/>
    </row>
    <row r="38" spans="1:41" s="22" customFormat="1" ht="26.25" customHeight="1" x14ac:dyDescent="0.15">
      <c r="A38" s="177"/>
      <c r="B38" s="241"/>
      <c r="C38" s="843" t="s">
        <v>2556</v>
      </c>
      <c r="D38" s="844"/>
      <c r="E38" s="844"/>
      <c r="F38" s="844"/>
      <c r="G38" s="903"/>
      <c r="H38" s="47"/>
      <c r="I38" s="172"/>
      <c r="J38" s="217"/>
      <c r="K38" s="217"/>
      <c r="L38" s="217"/>
      <c r="M38" s="695"/>
      <c r="N38" s="233"/>
      <c r="O38" s="51"/>
      <c r="P38" s="234">
        <v>88</v>
      </c>
      <c r="Q38" s="53">
        <v>88</v>
      </c>
      <c r="R38" s="54"/>
      <c r="S38" s="5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50.25" customHeight="1" x14ac:dyDescent="0.15">
      <c r="A39" s="43"/>
      <c r="B39" s="256"/>
      <c r="C39" s="46"/>
      <c r="D39" s="174"/>
      <c r="E39" s="117"/>
      <c r="F39" s="80"/>
      <c r="G39" s="632"/>
      <c r="H39" s="175"/>
      <c r="I39" s="48">
        <v>0.5</v>
      </c>
      <c r="J39" s="49">
        <v>0.4</v>
      </c>
      <c r="K39" s="49">
        <v>0.1</v>
      </c>
      <c r="L39" s="49"/>
      <c r="M39" s="696"/>
      <c r="N39" s="233">
        <f>SUM(I39:M39)</f>
        <v>1</v>
      </c>
      <c r="O39" s="51"/>
      <c r="P39" s="52">
        <v>8</v>
      </c>
      <c r="Q39" s="53">
        <v>8</v>
      </c>
      <c r="R39" s="53">
        <v>8</v>
      </c>
      <c r="S39" s="53"/>
      <c r="T39" s="53"/>
      <c r="U39" s="54">
        <f>ROUND(((P39*I39)+(Q39*J39)+(R39*K39)+(S39*L39)+(T39*M39)),3)</f>
        <v>8</v>
      </c>
      <c r="V39" s="55">
        <f>IF(U39&gt;=8,8,U39)</f>
        <v>8</v>
      </c>
      <c r="W39" s="57"/>
      <c r="X39" s="57"/>
      <c r="Y39" s="57"/>
      <c r="Z39" s="57"/>
      <c r="AA39" s="57"/>
      <c r="AB39" s="476">
        <f>(((((W39*I39)+(X39*J39)+(Y39*K39)+(Z39*L39)+(AA39*M39))/$L$2)))</f>
        <v>0</v>
      </c>
      <c r="AC39" s="536">
        <f t="shared" ref="AC39" si="20">ROUND(11*AB39,3)</f>
        <v>0</v>
      </c>
      <c r="AD39" s="488">
        <f t="shared" ref="AD39" si="21">IF(AC39&gt;=11,11,AC39)</f>
        <v>0</v>
      </c>
      <c r="AE39" s="729">
        <f>IF(U40&gt;=94,4,IF(U40&gt;=91,3.9,IF(U40&gt;=88,3.8,IF(U40&gt;=85,3.7,3.6))))</f>
        <v>3.8</v>
      </c>
      <c r="AF39" s="59">
        <v>0.3</v>
      </c>
      <c r="AG39" s="730">
        <v>17</v>
      </c>
      <c r="AH39" s="60">
        <f>V39+AD39+AG39+AE39+AF39</f>
        <v>29.1</v>
      </c>
      <c r="AI39" s="55">
        <f>IF(AH39&gt;=40,40,AH39)</f>
        <v>29.1</v>
      </c>
      <c r="AJ39" s="61"/>
      <c r="AK39" s="62"/>
      <c r="AL39" s="63"/>
      <c r="AM39" s="64">
        <f>100%+AL39</f>
        <v>1</v>
      </c>
      <c r="AN39" s="65">
        <f>ROUNDUP((($E$2*AM39-$AN$4)*AJ39+$AN$4),-3)</f>
        <v>0</v>
      </c>
      <c r="AO39" s="66"/>
    </row>
    <row r="40" spans="1:41" s="22" customFormat="1" ht="26.25" customHeight="1" x14ac:dyDescent="0.15">
      <c r="A40" s="177"/>
      <c r="B40" s="241"/>
      <c r="C40" s="843" t="s">
        <v>2556</v>
      </c>
      <c r="D40" s="844"/>
      <c r="E40" s="844"/>
      <c r="F40" s="844"/>
      <c r="G40" s="903"/>
      <c r="H40" s="47"/>
      <c r="I40" s="172"/>
      <c r="J40" s="217"/>
      <c r="K40" s="217"/>
      <c r="L40" s="217"/>
      <c r="M40" s="695"/>
      <c r="N40" s="233"/>
      <c r="O40" s="51"/>
      <c r="P40" s="234">
        <v>88</v>
      </c>
      <c r="Q40" s="234">
        <v>88</v>
      </c>
      <c r="R40" s="53">
        <v>88</v>
      </c>
      <c r="S40" s="54"/>
      <c r="T40" s="54"/>
      <c r="U40" s="496">
        <f>(I39*P40)+(J39*Q40)+(K39*R40)+(L39*S40)+(M39*T40)</f>
        <v>88</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75" customHeight="1" x14ac:dyDescent="0.15">
      <c r="A41" s="43"/>
      <c r="B41" s="256"/>
      <c r="C41" s="174"/>
      <c r="D41" s="174"/>
      <c r="E41" s="45"/>
      <c r="F41" s="45"/>
      <c r="G41" s="596"/>
      <c r="H41" s="175"/>
      <c r="I41" s="48">
        <v>0.6</v>
      </c>
      <c r="J41" s="49">
        <v>0.3</v>
      </c>
      <c r="K41" s="49">
        <v>0.1</v>
      </c>
      <c r="L41" s="49"/>
      <c r="M41" s="696"/>
      <c r="N41" s="233">
        <f>SUM(I41:M41)</f>
        <v>0.99999999999999989</v>
      </c>
      <c r="O41" s="51"/>
      <c r="P41" s="52">
        <v>8</v>
      </c>
      <c r="Q41" s="53">
        <v>8</v>
      </c>
      <c r="R41" s="53">
        <v>8</v>
      </c>
      <c r="S41" s="53"/>
      <c r="T41" s="53"/>
      <c r="U41" s="54">
        <f>ROUND(((P41*I41)+(Q41*J41)+(R41*K41)+(S41*L41)+(T41*M41)),3)</f>
        <v>8</v>
      </c>
      <c r="V41" s="55">
        <f>IF(U41&gt;=8,8,U41)</f>
        <v>8</v>
      </c>
      <c r="W41" s="57"/>
      <c r="X41" s="57"/>
      <c r="Y41" s="57"/>
      <c r="Z41" s="57"/>
      <c r="AA41" s="57"/>
      <c r="AB41" s="476">
        <f>(((((W41*I41)+(X41*J41)+(Y41*K41)+(Z41*L41)+(AA41*M41))/$L$2)))</f>
        <v>0</v>
      </c>
      <c r="AC41" s="536">
        <f t="shared" ref="AC41" si="22">ROUND(11*AB41,3)</f>
        <v>0</v>
      </c>
      <c r="AD41" s="488">
        <f t="shared" ref="AD41" si="23">IF(AC41&gt;=11,11,AC41)</f>
        <v>0</v>
      </c>
      <c r="AE41" s="729">
        <f>IF(U42&gt;=94,4,IF(U42&gt;=91,3.9,IF(U42&gt;=88,3.8,IF(U42&gt;=85,3.7,3.6))))</f>
        <v>3.8</v>
      </c>
      <c r="AF41" s="59">
        <v>0.3</v>
      </c>
      <c r="AG41" s="730">
        <v>17</v>
      </c>
      <c r="AH41" s="60">
        <f>V41+AD41+AG41+AE41+AF41</f>
        <v>29.1</v>
      </c>
      <c r="AI41" s="55">
        <f>IF(AH41&gt;=40,40,AH41)</f>
        <v>29.1</v>
      </c>
      <c r="AJ41" s="61"/>
      <c r="AK41" s="62"/>
      <c r="AL41" s="63"/>
      <c r="AM41" s="64">
        <f>100%+AL41</f>
        <v>1</v>
      </c>
      <c r="AN41" s="65">
        <f>ROUNDUP((($E$2*AM41-$AN$4)*AJ41+$AN$4),-3)</f>
        <v>0</v>
      </c>
      <c r="AO41" s="66"/>
    </row>
    <row r="42" spans="1:41" s="22" customFormat="1" ht="26.25" customHeight="1" x14ac:dyDescent="0.15">
      <c r="A42" s="177"/>
      <c r="B42" s="241"/>
      <c r="C42" s="843" t="s">
        <v>2556</v>
      </c>
      <c r="D42" s="844"/>
      <c r="E42" s="844"/>
      <c r="F42" s="844"/>
      <c r="G42" s="903"/>
      <c r="H42" s="47"/>
      <c r="I42" s="172"/>
      <c r="J42" s="217"/>
      <c r="K42" s="217"/>
      <c r="L42" s="217"/>
      <c r="M42" s="695"/>
      <c r="N42" s="233"/>
      <c r="O42" s="51"/>
      <c r="P42" s="53">
        <v>88</v>
      </c>
      <c r="Q42" s="53">
        <v>88</v>
      </c>
      <c r="R42" s="53">
        <v>88</v>
      </c>
      <c r="S42" s="54"/>
      <c r="T42" s="54"/>
      <c r="U42" s="496">
        <f>(I41*P42)+(J41*Q42)+(K41*R42)+(L41*S42)+(M41*T42)</f>
        <v>87.999999999999986</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c r="B43" s="256"/>
      <c r="C43" s="117"/>
      <c r="D43" s="117"/>
      <c r="E43" s="80"/>
      <c r="F43" s="45"/>
      <c r="G43" s="376"/>
      <c r="H43" s="175"/>
      <c r="I43" s="48">
        <v>0.6</v>
      </c>
      <c r="J43" s="49">
        <v>0.4</v>
      </c>
      <c r="K43" s="49"/>
      <c r="L43" s="49"/>
      <c r="M43" s="696"/>
      <c r="N43" s="233">
        <f>SUM(I43:M43)</f>
        <v>1</v>
      </c>
      <c r="O43" s="51"/>
      <c r="P43" s="52">
        <v>8</v>
      </c>
      <c r="Q43" s="53">
        <v>8</v>
      </c>
      <c r="R43" s="53"/>
      <c r="S43" s="53"/>
      <c r="T43" s="53"/>
      <c r="U43" s="54">
        <f>ROUND(((P43*I43)+(Q43*J43)+(R43*K43)+(S43*L43)+(T43*M43)),3)</f>
        <v>8</v>
      </c>
      <c r="V43" s="55">
        <f>IF(U43&gt;=8,8,U43)</f>
        <v>8</v>
      </c>
      <c r="W43" s="57"/>
      <c r="X43" s="57"/>
      <c r="Y43" s="57"/>
      <c r="Z43" s="57"/>
      <c r="AA43" s="57"/>
      <c r="AB43" s="476">
        <f>(((((W43*I43)+(X43*J43)+(Y43*K43)+(Z43*L43)+(AA43*M43))/$L$2)))</f>
        <v>0</v>
      </c>
      <c r="AC43" s="536">
        <f t="shared" ref="AC43" si="24">ROUND(11*AB43,3)</f>
        <v>0</v>
      </c>
      <c r="AD43" s="488">
        <f t="shared" ref="AD43" si="25">IF(AC43&gt;=11,11,AC43)</f>
        <v>0</v>
      </c>
      <c r="AE43" s="729">
        <f>IF(U44&gt;=94,4,IF(U44&gt;=91,3.9,IF(U44&gt;=88,3.8,IF(U44&gt;=85,3.7,3.6))))</f>
        <v>3.8</v>
      </c>
      <c r="AF43" s="59">
        <v>0.3</v>
      </c>
      <c r="AG43" s="730">
        <v>17</v>
      </c>
      <c r="AH43" s="60">
        <f>V43+AD43+AG43+AE43+AF43</f>
        <v>29.1</v>
      </c>
      <c r="AI43" s="55">
        <f>IF(AH43&gt;=40,40,AH43)</f>
        <v>29.1</v>
      </c>
      <c r="AJ43" s="61"/>
      <c r="AK43" s="62"/>
      <c r="AL43" s="63"/>
      <c r="AM43" s="64">
        <f>100%+AL43</f>
        <v>1</v>
      </c>
      <c r="AN43" s="65">
        <f>ROUNDUP((($E$2*AM43-$AN$4)*AJ43+$AN$4),-3)</f>
        <v>0</v>
      </c>
      <c r="AO43" s="66"/>
    </row>
    <row r="44" spans="1:41" s="22" customFormat="1" ht="26.25" customHeight="1" x14ac:dyDescent="0.15">
      <c r="A44" s="177"/>
      <c r="B44" s="241"/>
      <c r="C44" s="843" t="s">
        <v>2556</v>
      </c>
      <c r="D44" s="844"/>
      <c r="E44" s="844"/>
      <c r="F44" s="844"/>
      <c r="G44" s="903"/>
      <c r="H44" s="47"/>
      <c r="I44" s="172"/>
      <c r="J44" s="217"/>
      <c r="K44" s="217"/>
      <c r="L44" s="217"/>
      <c r="M44" s="695"/>
      <c r="N44" s="233"/>
      <c r="O44" s="51"/>
      <c r="P44" s="234">
        <v>88</v>
      </c>
      <c r="Q44" s="54">
        <v>88</v>
      </c>
      <c r="R44" s="54"/>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48.75" customHeight="1" x14ac:dyDescent="0.15">
      <c r="A45" s="43"/>
      <c r="B45" s="256"/>
      <c r="C45" s="45"/>
      <c r="D45" s="117"/>
      <c r="E45" s="45"/>
      <c r="F45" s="80"/>
      <c r="G45" s="596"/>
      <c r="H45" s="175"/>
      <c r="I45" s="48">
        <v>0.51</v>
      </c>
      <c r="J45" s="49">
        <v>0.49</v>
      </c>
      <c r="K45" s="49"/>
      <c r="L45" s="217"/>
      <c r="M45" s="696"/>
      <c r="N45" s="233">
        <f>SUM(I45:M45)</f>
        <v>1</v>
      </c>
      <c r="O45" s="51"/>
      <c r="P45" s="52">
        <v>8</v>
      </c>
      <c r="Q45" s="53">
        <v>8</v>
      </c>
      <c r="R45" s="53"/>
      <c r="S45" s="53"/>
      <c r="T45" s="53"/>
      <c r="U45" s="54">
        <f>ROUND(((P45*I45)+(Q45*J45)+(R45*K45)+(S45*L45)+(T45*M45)),3)</f>
        <v>8</v>
      </c>
      <c r="V45" s="55">
        <f>IF(U45&gt;=8,8,U45)</f>
        <v>8</v>
      </c>
      <c r="W45" s="57"/>
      <c r="X45" s="57"/>
      <c r="Y45" s="57"/>
      <c r="Z45" s="57"/>
      <c r="AA45" s="57"/>
      <c r="AB45" s="476">
        <f>(((((W45*I45)+(X45*J45)+(Y45*K45)+(Z45*L45)+(AA45*M45))/$L$2)))</f>
        <v>0</v>
      </c>
      <c r="AC45" s="536">
        <f t="shared" ref="AC45" si="26">ROUND(11*AB45,3)</f>
        <v>0</v>
      </c>
      <c r="AD45" s="488">
        <f t="shared" ref="AD45" si="27">IF(AC45&gt;=11,11,AC45)</f>
        <v>0</v>
      </c>
      <c r="AE45" s="729">
        <f>IF(U46&gt;=94,4,IF(U46&gt;=91,3.9,IF(U46&gt;=88,3.8,IF(U46&gt;=85,3.7,3.6))))</f>
        <v>3.8</v>
      </c>
      <c r="AF45" s="59">
        <v>0.3</v>
      </c>
      <c r="AG45" s="730">
        <v>17</v>
      </c>
      <c r="AH45" s="60">
        <f>V45+AD45+AG45+AE45+AF45</f>
        <v>29.1</v>
      </c>
      <c r="AI45" s="55">
        <f>IF(AH45&gt;=40,40,AH45)</f>
        <v>29.1</v>
      </c>
      <c r="AJ45" s="61"/>
      <c r="AK45" s="62"/>
      <c r="AL45" s="63"/>
      <c r="AM45" s="64">
        <f>100%+AL45</f>
        <v>1</v>
      </c>
      <c r="AN45" s="65">
        <f>ROUNDUP((($E$2*AM45-$AN$4)*AJ45+$AN$4),-3)</f>
        <v>0</v>
      </c>
      <c r="AO45" s="66"/>
    </row>
    <row r="46" spans="1:41" s="22" customFormat="1" ht="26.25" customHeight="1" x14ac:dyDescent="0.15">
      <c r="A46" s="177"/>
      <c r="B46" s="241"/>
      <c r="C46" s="843" t="s">
        <v>2556</v>
      </c>
      <c r="D46" s="844"/>
      <c r="E46" s="844"/>
      <c r="F46" s="844"/>
      <c r="G46" s="903"/>
      <c r="H46" s="47"/>
      <c r="I46" s="172"/>
      <c r="J46" s="217"/>
      <c r="K46" s="217"/>
      <c r="L46" s="217"/>
      <c r="M46" s="695"/>
      <c r="N46" s="233"/>
      <c r="O46" s="51"/>
      <c r="P46" s="234">
        <v>88</v>
      </c>
      <c r="Q46" s="234">
        <v>88</v>
      </c>
      <c r="R46" s="234"/>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51.75" customHeight="1" x14ac:dyDescent="0.15">
      <c r="A47" s="43"/>
      <c r="B47" s="256"/>
      <c r="C47" s="73"/>
      <c r="D47" s="80"/>
      <c r="E47" s="367"/>
      <c r="F47" s="80"/>
      <c r="G47" s="376"/>
      <c r="H47" s="47"/>
      <c r="I47" s="48">
        <v>0.5</v>
      </c>
      <c r="J47" s="49">
        <v>0.2</v>
      </c>
      <c r="K47" s="49">
        <v>0.2</v>
      </c>
      <c r="L47" s="49">
        <v>0.1</v>
      </c>
      <c r="M47" s="696"/>
      <c r="N47" s="233">
        <f>SUM(I47:M47)</f>
        <v>0.99999999999999989</v>
      </c>
      <c r="O47" s="51"/>
      <c r="P47" s="52">
        <v>8</v>
      </c>
      <c r="Q47" s="52">
        <v>8</v>
      </c>
      <c r="R47" s="53">
        <v>8</v>
      </c>
      <c r="S47" s="53">
        <v>8</v>
      </c>
      <c r="T47" s="53"/>
      <c r="U47" s="54">
        <f>ROUND(((P47*I47)+(Q47*J47)+(R47*K47)+(S47*L47)+(T47*M47)),3)</f>
        <v>8</v>
      </c>
      <c r="V47" s="55">
        <f>IF(U47&gt;=8,8,U47)</f>
        <v>8</v>
      </c>
      <c r="W47" s="57"/>
      <c r="X47" s="57"/>
      <c r="Y47" s="57"/>
      <c r="Z47" s="57"/>
      <c r="AA47" s="57"/>
      <c r="AB47" s="476">
        <f>(((((W47*I47)+(X47*J47)+(Y47*K47)+(Z47*L47)+(AA47*M47))/$L$2)))</f>
        <v>0</v>
      </c>
      <c r="AC47" s="536">
        <f t="shared" ref="AC47" si="28">ROUND(11*AB47,3)</f>
        <v>0</v>
      </c>
      <c r="AD47" s="488">
        <f t="shared" ref="AD47" si="29">IF(AC47&gt;=11,11,AC47)</f>
        <v>0</v>
      </c>
      <c r="AE47" s="729">
        <f>IF(U48&gt;=94,4,IF(U48&gt;=91,3.9,IF(U48&gt;=88,3.8,IF(U48&gt;=85,3.7,3.6))))</f>
        <v>3.8</v>
      </c>
      <c r="AF47" s="59">
        <v>0.3</v>
      </c>
      <c r="AG47" s="730">
        <v>17</v>
      </c>
      <c r="AH47" s="60">
        <f>V47+AD47+AG47+AE47+AF47</f>
        <v>29.1</v>
      </c>
      <c r="AI47" s="55">
        <f>IF(AH47&gt;=40,40,AH47)</f>
        <v>29.1</v>
      </c>
      <c r="AJ47" s="61"/>
      <c r="AK47" s="62"/>
      <c r="AL47" s="63"/>
      <c r="AM47" s="64"/>
      <c r="AN47" s="65"/>
      <c r="AO47" s="66"/>
    </row>
    <row r="48" spans="1:41" s="22" customFormat="1" ht="26.25" customHeight="1" x14ac:dyDescent="0.15">
      <c r="A48" s="177"/>
      <c r="B48" s="241"/>
      <c r="C48" s="843" t="s">
        <v>2556</v>
      </c>
      <c r="D48" s="844"/>
      <c r="E48" s="844"/>
      <c r="F48" s="844"/>
      <c r="G48" s="903"/>
      <c r="H48" s="47"/>
      <c r="I48" s="172"/>
      <c r="J48" s="217"/>
      <c r="K48" s="217"/>
      <c r="L48" s="217"/>
      <c r="M48" s="695"/>
      <c r="N48" s="233"/>
      <c r="O48" s="51"/>
      <c r="P48" s="54">
        <v>88</v>
      </c>
      <c r="Q48" s="54">
        <v>88</v>
      </c>
      <c r="R48" s="54">
        <v>88</v>
      </c>
      <c r="S48" s="54">
        <v>88</v>
      </c>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0.25" customHeight="1" x14ac:dyDescent="0.15">
      <c r="A49" s="43"/>
      <c r="B49" s="256"/>
      <c r="C49" s="73"/>
      <c r="D49" s="80"/>
      <c r="E49" s="45"/>
      <c r="F49" s="80"/>
      <c r="G49" s="376"/>
      <c r="H49" s="47"/>
      <c r="I49" s="48">
        <v>0.65</v>
      </c>
      <c r="J49" s="49">
        <v>0.35</v>
      </c>
      <c r="K49" s="49"/>
      <c r="L49" s="49"/>
      <c r="M49" s="696"/>
      <c r="N49" s="233">
        <f>SUM(I49:M49)</f>
        <v>1</v>
      </c>
      <c r="O49" s="51"/>
      <c r="P49" s="52">
        <v>8</v>
      </c>
      <c r="Q49" s="53">
        <v>8</v>
      </c>
      <c r="R49" s="53"/>
      <c r="S49" s="53"/>
      <c r="T49" s="53"/>
      <c r="U49" s="54">
        <f>ROUND(((P49*I49)+(Q49*J49)+(R49*K49)+(S49*L49)+(T49*M49)),3)</f>
        <v>8</v>
      </c>
      <c r="V49" s="55">
        <f>IF(U49&gt;=8,8,U49)</f>
        <v>8</v>
      </c>
      <c r="W49" s="57"/>
      <c r="X49" s="57"/>
      <c r="Y49" s="57"/>
      <c r="Z49" s="57"/>
      <c r="AA49" s="57"/>
      <c r="AB49" s="476">
        <f>(((((W49*I49)+(X49*J49)+(Y49*K49)+(Z49*L49)+(AA49*M49))/$L$2)))</f>
        <v>0</v>
      </c>
      <c r="AC49" s="536">
        <f t="shared" ref="AC49" si="30">ROUND(11*AB49,3)</f>
        <v>0</v>
      </c>
      <c r="AD49" s="488">
        <f t="shared" ref="AD49" si="31">IF(AC49&gt;=11,11,AC49)</f>
        <v>0</v>
      </c>
      <c r="AE49" s="729">
        <f>IF(U50&gt;=94,4,IF(U50&gt;=91,3.9,IF(U50&gt;=88,3.8,IF(U50&gt;=85,3.7,3.6))))</f>
        <v>3.8</v>
      </c>
      <c r="AF49" s="59">
        <v>0.2</v>
      </c>
      <c r="AG49" s="730">
        <v>17</v>
      </c>
      <c r="AH49" s="60">
        <f>V49+AD49+AG49+AE49+AF49</f>
        <v>29</v>
      </c>
      <c r="AI49" s="55">
        <f>IF(AH49&gt;=40,40,AH49)</f>
        <v>29</v>
      </c>
      <c r="AJ49" s="61"/>
      <c r="AK49" s="62"/>
      <c r="AL49" s="63"/>
      <c r="AM49" s="64">
        <f>100%+AL49</f>
        <v>1</v>
      </c>
      <c r="AN49" s="65">
        <f>ROUNDUP((($E$2*AM49-$AN$4)*AJ49+$AN$4),-3)</f>
        <v>0</v>
      </c>
      <c r="AO49" s="66"/>
    </row>
    <row r="50" spans="1:41" s="22" customFormat="1" ht="26.25" customHeight="1" x14ac:dyDescent="0.15">
      <c r="A50" s="177"/>
      <c r="B50" s="241"/>
      <c r="C50" s="843" t="s">
        <v>2556</v>
      </c>
      <c r="D50" s="844"/>
      <c r="E50" s="844"/>
      <c r="F50" s="844"/>
      <c r="G50" s="903"/>
      <c r="H50" s="47"/>
      <c r="I50" s="172"/>
      <c r="J50" s="217"/>
      <c r="K50" s="217"/>
      <c r="L50" s="217"/>
      <c r="M50" s="695"/>
      <c r="N50" s="233"/>
      <c r="O50" s="51"/>
      <c r="P50" s="234">
        <v>88</v>
      </c>
      <c r="Q50" s="54">
        <v>88</v>
      </c>
      <c r="R50" s="54"/>
      <c r="S50" s="54"/>
      <c r="T50" s="54"/>
      <c r="U50" s="496">
        <f>(I49*P50)+(J49*Q50)+(K49*R50)+(L49*S50)+(M49*T50)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48.75" customHeight="1" x14ac:dyDescent="0.15">
      <c r="A51" s="43"/>
      <c r="B51" s="256"/>
      <c r="C51" s="80"/>
      <c r="D51" s="80"/>
      <c r="E51" s="45"/>
      <c r="F51" s="80"/>
      <c r="G51" s="376"/>
      <c r="H51" s="47"/>
      <c r="I51" s="48">
        <v>0.65</v>
      </c>
      <c r="J51" s="49">
        <v>0.35</v>
      </c>
      <c r="K51" s="49"/>
      <c r="L51" s="49"/>
      <c r="M51" s="696"/>
      <c r="N51" s="233">
        <f>SUM(I51:M51)</f>
        <v>1</v>
      </c>
      <c r="O51" s="51"/>
      <c r="P51" s="52">
        <v>8</v>
      </c>
      <c r="Q51" s="53">
        <v>8</v>
      </c>
      <c r="R51" s="53"/>
      <c r="S51" s="53"/>
      <c r="T51" s="53"/>
      <c r="U51" s="54">
        <f>ROUND(((P51*I51)+(Q51*J51)+(R51*K51)+(S51*L51)+(T51*M51)),3)</f>
        <v>8</v>
      </c>
      <c r="V51" s="55">
        <f>IF(U51&gt;=8,8,U51)</f>
        <v>8</v>
      </c>
      <c r="W51" s="57"/>
      <c r="X51" s="57"/>
      <c r="Y51" s="57"/>
      <c r="Z51" s="57"/>
      <c r="AA51" s="57"/>
      <c r="AB51" s="476">
        <f>(((((W51*I51)+(X51*J51)+(Y51*K51)+(Z51*L51)+(AA51*M51))/$L$2)))</f>
        <v>0</v>
      </c>
      <c r="AC51" s="536">
        <f>ROUND(11*AB51,3)</f>
        <v>0</v>
      </c>
      <c r="AD51" s="488">
        <f>IF(AC51&gt;=11,11,AC51)</f>
        <v>0</v>
      </c>
      <c r="AE51" s="729">
        <f>IF(U52&gt;=94,4,IF(U52&gt;=91,3.9,IF(U52&gt;=88,3.8,IF(U52&gt;=85,3.7,3.6))))</f>
        <v>3.8</v>
      </c>
      <c r="AF51" s="59">
        <v>0.2</v>
      </c>
      <c r="AG51" s="730">
        <v>17</v>
      </c>
      <c r="AH51" s="60">
        <f>V51+AD51+AG51+AE51+AF51</f>
        <v>29</v>
      </c>
      <c r="AI51" s="55">
        <f>IF(AH51&gt;=40,40,AH51)</f>
        <v>29</v>
      </c>
      <c r="AJ51" s="61"/>
      <c r="AK51" s="62"/>
      <c r="AL51" s="63"/>
      <c r="AM51" s="64">
        <f>100%+AL51</f>
        <v>1</v>
      </c>
      <c r="AN51" s="65">
        <f>ROUNDUP((($E$2*AM51-$AN$4)*AJ51+$AN$4),-3)</f>
        <v>0</v>
      </c>
      <c r="AO51" s="66"/>
    </row>
    <row r="52" spans="1:41" s="22" customFormat="1" ht="26.25" customHeight="1" x14ac:dyDescent="0.15">
      <c r="A52" s="177"/>
      <c r="B52" s="241"/>
      <c r="C52" s="843" t="s">
        <v>2556</v>
      </c>
      <c r="D52" s="844"/>
      <c r="E52" s="844"/>
      <c r="F52" s="844"/>
      <c r="G52" s="903"/>
      <c r="H52" s="47"/>
      <c r="I52" s="172"/>
      <c r="J52" s="217"/>
      <c r="K52" s="217"/>
      <c r="L52" s="217"/>
      <c r="M52" s="695"/>
      <c r="N52" s="233"/>
      <c r="O52" s="51"/>
      <c r="P52" s="54">
        <v>88</v>
      </c>
      <c r="Q52" s="54">
        <v>88</v>
      </c>
      <c r="R52" s="54">
        <v>88</v>
      </c>
      <c r="S52" s="54"/>
      <c r="T52" s="54"/>
      <c r="U52" s="496">
        <f>(I51*P52)+(J51*Q52)+(K51*R52)+(L51*S52)+(M51*T52)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48.75" customHeight="1" x14ac:dyDescent="0.15">
      <c r="A53" s="43"/>
      <c r="B53" s="550"/>
      <c r="C53" s="45"/>
      <c r="D53" s="80"/>
      <c r="E53" s="45" t="s">
        <v>2876</v>
      </c>
      <c r="F53" s="664"/>
      <c r="G53" s="334"/>
      <c r="H53" s="175"/>
      <c r="I53" s="48">
        <v>0.51</v>
      </c>
      <c r="J53" s="49">
        <v>0.49</v>
      </c>
      <c r="K53" s="49"/>
      <c r="L53" s="49"/>
      <c r="M53" s="696"/>
      <c r="N53" s="233">
        <f>SUM(I53:M53)</f>
        <v>1</v>
      </c>
      <c r="O53" s="51"/>
      <c r="P53" s="52">
        <v>8</v>
      </c>
      <c r="Q53" s="53">
        <v>8</v>
      </c>
      <c r="R53" s="53"/>
      <c r="S53" s="53"/>
      <c r="T53" s="53"/>
      <c r="U53" s="54">
        <f>ROUND(((P53*I53)+(Q53*J53)+(R53*K53)+(S53*L53)+(T53*M53)),3)</f>
        <v>8</v>
      </c>
      <c r="V53" s="55">
        <f>IF(U53&gt;=8,8,U53)</f>
        <v>8</v>
      </c>
      <c r="W53" s="57"/>
      <c r="X53" s="57"/>
      <c r="Y53" s="57"/>
      <c r="Z53" s="57"/>
      <c r="AA53" s="57"/>
      <c r="AB53" s="476">
        <f>(((((W53*I53)+(X53*J53)+(Y53*K53)+(Z53*L53)+(AA53*M53))/$L$2)))</f>
        <v>0</v>
      </c>
      <c r="AC53" s="536">
        <f>ROUND(11*AB53,3)</f>
        <v>0</v>
      </c>
      <c r="AD53" s="488">
        <f>IF(AC53&gt;=11,11,AC53)</f>
        <v>0</v>
      </c>
      <c r="AE53" s="729">
        <f>IF(U54&gt;=94,4,IF(U54&gt;=91,3.9,IF(U54&gt;=88,3.8,IF(U54&gt;=85,3.7,3.6))))</f>
        <v>3.8</v>
      </c>
      <c r="AF53" s="59">
        <v>0.3</v>
      </c>
      <c r="AG53" s="730">
        <v>17</v>
      </c>
      <c r="AH53" s="60">
        <f>V53+AD53+AG53+AE53+AF53</f>
        <v>29.1</v>
      </c>
      <c r="AI53" s="55">
        <f>IF(AH53&gt;=40,40,AH53)</f>
        <v>29.1</v>
      </c>
      <c r="AJ53" s="61"/>
      <c r="AK53" s="62"/>
      <c r="AL53" s="63"/>
      <c r="AM53" s="64">
        <f>100%+AL53</f>
        <v>1</v>
      </c>
      <c r="AN53" s="65">
        <f>ROUNDUP((($E$2*AM53-$AN$4)*AJ53+$AN$4),-3)</f>
        <v>0</v>
      </c>
      <c r="AO53" s="66"/>
    </row>
    <row r="54" spans="1:41" s="22" customFormat="1" ht="26.25" customHeight="1" x14ac:dyDescent="0.15">
      <c r="A54" s="177"/>
      <c r="B54" s="241"/>
      <c r="C54" s="843" t="s">
        <v>2556</v>
      </c>
      <c r="D54" s="844"/>
      <c r="E54" s="844"/>
      <c r="F54" s="844"/>
      <c r="G54" s="903"/>
      <c r="H54" s="47"/>
      <c r="I54" s="172"/>
      <c r="J54" s="217"/>
      <c r="K54" s="217"/>
      <c r="L54" s="217"/>
      <c r="M54" s="695"/>
      <c r="N54" s="233"/>
      <c r="O54" s="51"/>
      <c r="P54" s="54">
        <v>88</v>
      </c>
      <c r="Q54" s="54">
        <v>88</v>
      </c>
      <c r="R54" s="54">
        <v>88</v>
      </c>
      <c r="S54" s="54"/>
      <c r="T54" s="54"/>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55.5" customHeight="1" x14ac:dyDescent="0.15">
      <c r="A55" s="43"/>
      <c r="B55" s="256"/>
      <c r="C55" s="45"/>
      <c r="D55" s="80"/>
      <c r="E55" s="45"/>
      <c r="F55" s="80"/>
      <c r="G55" s="376"/>
      <c r="H55" s="175"/>
      <c r="I55" s="48">
        <v>0.5</v>
      </c>
      <c r="J55" s="49">
        <v>0.5</v>
      </c>
      <c r="K55" s="49"/>
      <c r="L55" s="49"/>
      <c r="M55" s="696"/>
      <c r="N55" s="233">
        <f>SUM(I55:M55)</f>
        <v>1</v>
      </c>
      <c r="O55" s="51"/>
      <c r="P55" s="52">
        <v>8</v>
      </c>
      <c r="Q55" s="53">
        <v>8</v>
      </c>
      <c r="R55" s="53"/>
      <c r="S55" s="53"/>
      <c r="T55" s="53"/>
      <c r="U55" s="54">
        <f>ROUND(((P55*I55)+(Q55*J55)+(R55*K55)+(S55*L55)+(T55*M55)),3)</f>
        <v>8</v>
      </c>
      <c r="V55" s="55">
        <f>IF(U55&gt;=8,8,U55)</f>
        <v>8</v>
      </c>
      <c r="W55" s="57"/>
      <c r="X55" s="57"/>
      <c r="Y55" s="57"/>
      <c r="Z55" s="57"/>
      <c r="AA55" s="57"/>
      <c r="AB55" s="476">
        <f>(((((W55*I55)+(X55*J55)+(Y55*K55)+(Z55*L55)+(AA55*M55))/$L$2)))</f>
        <v>0</v>
      </c>
      <c r="AC55" s="536">
        <f t="shared" ref="AC55" si="32">ROUND(11*AB55,3)</f>
        <v>0</v>
      </c>
      <c r="AD55" s="488">
        <f t="shared" ref="AD55" si="33">IF(AC55&gt;=11,11,AC55)</f>
        <v>0</v>
      </c>
      <c r="AE55" s="729">
        <f>IF(U56&gt;=94,4,IF(U56&gt;=91,3.9,IF(U56&gt;=88,3.8,IF(U56&gt;=85,3.7,3.6))))</f>
        <v>3.8</v>
      </c>
      <c r="AF55" s="59">
        <v>0.3</v>
      </c>
      <c r="AG55" s="730">
        <v>17</v>
      </c>
      <c r="AH55" s="60">
        <f>V55+AD55+AG55+AE55+AF55</f>
        <v>29.1</v>
      </c>
      <c r="AI55" s="55">
        <f>IF(AH55&gt;=40,40,AH55)</f>
        <v>29.1</v>
      </c>
      <c r="AJ55" s="61"/>
      <c r="AK55" s="62"/>
      <c r="AL55" s="63"/>
      <c r="AM55" s="64">
        <f>100%+AL55</f>
        <v>1</v>
      </c>
      <c r="AN55" s="65">
        <f>ROUNDUP((($E$2*AM55-$AN$4)*AJ55+$AN$4),-3)</f>
        <v>0</v>
      </c>
      <c r="AO55" s="66"/>
    </row>
    <row r="56" spans="1:41" s="22" customFormat="1" ht="26.25" customHeight="1" x14ac:dyDescent="0.15">
      <c r="A56" s="177"/>
      <c r="B56" s="241"/>
      <c r="C56" s="843" t="s">
        <v>2556</v>
      </c>
      <c r="D56" s="844"/>
      <c r="E56" s="844"/>
      <c r="F56" s="844"/>
      <c r="G56" s="903"/>
      <c r="H56" s="47"/>
      <c r="I56" s="172"/>
      <c r="J56" s="217"/>
      <c r="K56" s="217"/>
      <c r="L56" s="217"/>
      <c r="M56" s="695"/>
      <c r="N56" s="233"/>
      <c r="O56" s="51"/>
      <c r="P56" s="234">
        <v>88</v>
      </c>
      <c r="Q56" s="54">
        <v>88</v>
      </c>
      <c r="R56" s="54"/>
      <c r="S56" s="54"/>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56.25" customHeight="1" x14ac:dyDescent="0.15">
      <c r="A57" s="43"/>
      <c r="B57" s="256"/>
      <c r="C57" s="73"/>
      <c r="D57" s="80"/>
      <c r="E57" s="45"/>
      <c r="F57" s="45"/>
      <c r="G57" s="376"/>
      <c r="H57" s="47"/>
      <c r="I57" s="48">
        <v>0.6</v>
      </c>
      <c r="J57" s="49">
        <v>0.4</v>
      </c>
      <c r="K57" s="49"/>
      <c r="L57" s="49"/>
      <c r="M57" s="696"/>
      <c r="N57" s="233">
        <f>SUM(I57:M57)</f>
        <v>1</v>
      </c>
      <c r="O57" s="51"/>
      <c r="P57" s="52">
        <v>8</v>
      </c>
      <c r="Q57" s="53">
        <v>8</v>
      </c>
      <c r="R57" s="53"/>
      <c r="S57" s="53"/>
      <c r="T57" s="53"/>
      <c r="U57" s="54">
        <f>ROUND(((P57*I57)+(Q57*J57)+(R57*K57)+(S57*L57)+(T57*M57)),3)</f>
        <v>8</v>
      </c>
      <c r="V57" s="55">
        <f>IF(U57&gt;=8,8,U57)</f>
        <v>8</v>
      </c>
      <c r="W57" s="57"/>
      <c r="X57" s="57"/>
      <c r="Y57" s="57"/>
      <c r="Z57" s="57"/>
      <c r="AA57" s="57"/>
      <c r="AB57" s="476">
        <f>(((((W57*I57)+(X57*J57)+(Y57*K57)+(Z57*L57)+(AA57*M57))/$L$2)))</f>
        <v>0</v>
      </c>
      <c r="AC57" s="536">
        <f>ROUND(11*AB57,3)</f>
        <v>0</v>
      </c>
      <c r="AD57" s="488">
        <f>IF(AC57&gt;=11,11,AC57)</f>
        <v>0</v>
      </c>
      <c r="AE57" s="729">
        <f>IF(U58&gt;=94,4,IF(U58&gt;=91,3.9,IF(U58&gt;=88,3.8,IF(U58&gt;=85,3.7,3.6))))</f>
        <v>3.8</v>
      </c>
      <c r="AF57" s="59">
        <v>0.2</v>
      </c>
      <c r="AG57" s="730">
        <v>17</v>
      </c>
      <c r="AH57" s="60">
        <f>V57+AD57+AG57+AE57+AF57</f>
        <v>29</v>
      </c>
      <c r="AI57" s="55">
        <f>IF(AH57&gt;=40,40,AH57)</f>
        <v>29</v>
      </c>
      <c r="AJ57" s="61"/>
      <c r="AK57" s="62"/>
      <c r="AL57" s="63"/>
      <c r="AM57" s="64">
        <f>100%+AL57</f>
        <v>1</v>
      </c>
      <c r="AN57" s="65">
        <f>ROUNDUP((($E$2*AM57-$AN$4)*AJ57+$AN$4),-3)</f>
        <v>0</v>
      </c>
      <c r="AO57" s="66"/>
    </row>
    <row r="58" spans="1:41" s="22" customFormat="1" ht="26.25" customHeight="1" x14ac:dyDescent="0.15">
      <c r="A58" s="177"/>
      <c r="B58" s="241"/>
      <c r="C58" s="843" t="s">
        <v>2556</v>
      </c>
      <c r="D58" s="844"/>
      <c r="E58" s="844"/>
      <c r="F58" s="844"/>
      <c r="G58" s="903"/>
      <c r="H58" s="47"/>
      <c r="I58" s="172"/>
      <c r="J58" s="217"/>
      <c r="K58" s="217"/>
      <c r="L58" s="217"/>
      <c r="M58" s="695"/>
      <c r="N58" s="233"/>
      <c r="O58" s="51"/>
      <c r="P58" s="234">
        <v>88</v>
      </c>
      <c r="Q58" s="54">
        <v>88</v>
      </c>
      <c r="R58" s="53"/>
      <c r="S58" s="54"/>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1" customHeight="1" x14ac:dyDescent="0.15">
      <c r="A59" s="43"/>
      <c r="B59" s="256"/>
      <c r="C59" s="174"/>
      <c r="D59" s="45"/>
      <c r="E59" s="80"/>
      <c r="F59" s="80"/>
      <c r="G59" s="376"/>
      <c r="H59" s="175"/>
      <c r="I59" s="48">
        <v>0.51</v>
      </c>
      <c r="J59" s="49">
        <v>0.49</v>
      </c>
      <c r="K59" s="49"/>
      <c r="L59" s="49"/>
      <c r="M59" s="696"/>
      <c r="N59" s="233">
        <f>SUM(I59:M59)</f>
        <v>1</v>
      </c>
      <c r="O59" s="51"/>
      <c r="P59" s="52">
        <v>8</v>
      </c>
      <c r="Q59" s="53">
        <v>8</v>
      </c>
      <c r="R59" s="53"/>
      <c r="S59" s="53"/>
      <c r="T59" s="53"/>
      <c r="U59" s="54">
        <f>ROUND(((P59*I59)+(Q59*J59)+(R59*K59)+(S59*L59)+(T59*M59)),3)</f>
        <v>8</v>
      </c>
      <c r="V59" s="55">
        <f>IF(U59&gt;=8,8,U59)</f>
        <v>8</v>
      </c>
      <c r="W59" s="57"/>
      <c r="X59" s="57"/>
      <c r="Y59" s="57"/>
      <c r="Z59" s="57"/>
      <c r="AA59" s="57"/>
      <c r="AB59" s="476">
        <f>(((((W59*I59)+(X59*J59)+(Y59*K59)+(Z59*L59)+(AA59*M59))/$L$2)))</f>
        <v>0</v>
      </c>
      <c r="AC59" s="536">
        <f t="shared" ref="AC59" si="34">ROUND(11*AB59,3)</f>
        <v>0</v>
      </c>
      <c r="AD59" s="488">
        <f t="shared" ref="AD59" si="35">IF(AC59&gt;=11,11,AC59)</f>
        <v>0</v>
      </c>
      <c r="AE59" s="729">
        <f>IF(U60&gt;=94,4,IF(U60&gt;=91,3.9,IF(U60&gt;=88,3.8,IF(U60&gt;=85,3.7,3.6))))</f>
        <v>3.8</v>
      </c>
      <c r="AF59" s="59">
        <v>0.3</v>
      </c>
      <c r="AG59" s="730">
        <v>17</v>
      </c>
      <c r="AH59" s="60">
        <f>V59+AD59+AG59+AE59+AF59</f>
        <v>29.1</v>
      </c>
      <c r="AI59" s="55">
        <f>IF(AH59&gt;=40,40,AH59)</f>
        <v>29.1</v>
      </c>
      <c r="AJ59" s="61"/>
      <c r="AK59" s="62"/>
      <c r="AL59" s="63"/>
      <c r="AM59" s="64">
        <f>100%+AL59</f>
        <v>1</v>
      </c>
      <c r="AN59" s="65">
        <f>ROUNDUP((($E$2*AM59-$AN$4)*AJ59+$AN$4),-3)</f>
        <v>0</v>
      </c>
      <c r="AO59" s="66"/>
    </row>
    <row r="60" spans="1:41" s="22" customFormat="1" ht="26.25" customHeight="1" x14ac:dyDescent="0.15">
      <c r="A60" s="177"/>
      <c r="B60" s="241"/>
      <c r="C60" s="843" t="s">
        <v>2556</v>
      </c>
      <c r="D60" s="844"/>
      <c r="E60" s="844"/>
      <c r="F60" s="844"/>
      <c r="G60" s="903"/>
      <c r="H60" s="47"/>
      <c r="I60" s="172"/>
      <c r="J60" s="217"/>
      <c r="K60" s="217"/>
      <c r="L60" s="217"/>
      <c r="M60" s="695"/>
      <c r="N60" s="233"/>
      <c r="O60" s="51"/>
      <c r="P60" s="234">
        <v>88</v>
      </c>
      <c r="Q60" s="54">
        <v>88</v>
      </c>
      <c r="R60" s="54"/>
      <c r="S60" s="54"/>
      <c r="T60" s="54"/>
      <c r="U60" s="496">
        <f>(I59*P60)+(J59*Q60)+(K59*R60)+(L59*S60)+(M59*T60)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48.75" customHeight="1" x14ac:dyDescent="0.15">
      <c r="A61" s="43"/>
      <c r="B61" s="256"/>
      <c r="C61" s="46"/>
      <c r="D61" s="751"/>
      <c r="E61" s="80"/>
      <c r="F61" s="45"/>
      <c r="G61" s="376"/>
      <c r="H61" s="47"/>
      <c r="I61" s="48">
        <v>0.6</v>
      </c>
      <c r="J61" s="49">
        <v>0.4</v>
      </c>
      <c r="K61" s="49"/>
      <c r="L61" s="49"/>
      <c r="M61" s="696"/>
      <c r="N61" s="233">
        <f>SUM(I61:M61)</f>
        <v>1</v>
      </c>
      <c r="O61" s="51"/>
      <c r="P61" s="52">
        <v>8</v>
      </c>
      <c r="Q61" s="53">
        <v>8</v>
      </c>
      <c r="R61" s="53"/>
      <c r="S61" s="53"/>
      <c r="T61" s="53"/>
      <c r="U61" s="54">
        <f>ROUND(((P61*I61)+(Q61*J61)+(R61*K61)+(S61*L61)+(T61*M61)),3)</f>
        <v>8</v>
      </c>
      <c r="V61" s="55">
        <f>IF(U61&gt;=8,8,U61)</f>
        <v>8</v>
      </c>
      <c r="W61" s="57"/>
      <c r="X61" s="57"/>
      <c r="Y61" s="57"/>
      <c r="Z61" s="57"/>
      <c r="AA61" s="57"/>
      <c r="AB61" s="476">
        <f>(((((W61*I61)+(X61*J61)+(Y61*K61)+(Z61*L61)+(AA61*M61))/$L$2)))</f>
        <v>0</v>
      </c>
      <c r="AC61" s="536">
        <f>ROUND(11*AB61,3)</f>
        <v>0</v>
      </c>
      <c r="AD61" s="488">
        <f>IF(AC61&gt;=11,11,AC61)</f>
        <v>0</v>
      </c>
      <c r="AE61" s="729">
        <f>IF(U62&gt;=94,4,IF(U62&gt;=91,3.9,IF(U62&gt;=88,3.8,IF(U62&gt;=85,3.7,3.6))))</f>
        <v>3.8</v>
      </c>
      <c r="AF61" s="59">
        <v>0.3</v>
      </c>
      <c r="AG61" s="730">
        <v>17</v>
      </c>
      <c r="AH61" s="60">
        <f>V61+AD61+AG61+AE61+AF61</f>
        <v>29.1</v>
      </c>
      <c r="AI61" s="55">
        <f>IF(AH61&gt;=40,40,AH61)</f>
        <v>29.1</v>
      </c>
      <c r="AJ61" s="61"/>
      <c r="AK61" s="62"/>
      <c r="AL61" s="63"/>
      <c r="AM61" s="64">
        <f>100%+AL61</f>
        <v>1</v>
      </c>
      <c r="AN61" s="65">
        <f>ROUNDUP((($E$2*AM61-$AN$4)*AJ61+$AN$4),-3)</f>
        <v>0</v>
      </c>
      <c r="AO61" s="66"/>
    </row>
    <row r="62" spans="1:41" s="22" customFormat="1" ht="26.25" customHeight="1" x14ac:dyDescent="0.15">
      <c r="A62" s="177"/>
      <c r="B62" s="256"/>
      <c r="C62" s="843" t="s">
        <v>2556</v>
      </c>
      <c r="D62" s="844"/>
      <c r="E62" s="844"/>
      <c r="F62" s="844"/>
      <c r="G62" s="903"/>
      <c r="H62" s="47"/>
      <c r="I62" s="172"/>
      <c r="J62" s="217"/>
      <c r="K62" s="217"/>
      <c r="L62" s="217"/>
      <c r="M62" s="695"/>
      <c r="N62" s="233"/>
      <c r="O62" s="51"/>
      <c r="P62" s="234">
        <v>88</v>
      </c>
      <c r="Q62" s="54">
        <v>88</v>
      </c>
      <c r="R62" s="54"/>
      <c r="S62" s="23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45"/>
      <c r="D63" s="45"/>
      <c r="E63" s="80"/>
      <c r="F63" s="45"/>
      <c r="G63" s="335"/>
      <c r="H63" s="47"/>
      <c r="I63" s="48">
        <v>0.5</v>
      </c>
      <c r="J63" s="49">
        <v>0.5</v>
      </c>
      <c r="K63" s="49"/>
      <c r="L63" s="49"/>
      <c r="M63" s="696"/>
      <c r="N63" s="233">
        <f>SUM(I63:M63)</f>
        <v>1</v>
      </c>
      <c r="O63" s="51"/>
      <c r="P63" s="52">
        <v>8</v>
      </c>
      <c r="Q63" s="53">
        <v>8</v>
      </c>
      <c r="R63" s="53"/>
      <c r="S63" s="53"/>
      <c r="T63" s="53"/>
      <c r="U63" s="54">
        <f>ROUND(((P63*I63)+(Q63*J63)+(R63*K63)+(S63*L63)+(T63*M63)),3)</f>
        <v>8</v>
      </c>
      <c r="V63" s="55">
        <f>IF(U63&gt;=8,8,U63)</f>
        <v>8</v>
      </c>
      <c r="W63" s="57"/>
      <c r="X63" s="57"/>
      <c r="Y63" s="57"/>
      <c r="Z63" s="57"/>
      <c r="AA63" s="57"/>
      <c r="AB63" s="476">
        <f>(((((W63*I63)+(X63*J63)+(Y63*K63)+(Z63*L63)+(AA63*M63))/$L$2)))</f>
        <v>0</v>
      </c>
      <c r="AC63" s="536">
        <f t="shared" ref="AC63" si="36">ROUND(11*AB63,3)</f>
        <v>0</v>
      </c>
      <c r="AD63" s="488">
        <f t="shared" ref="AD63" si="37">IF(AC63&gt;=11,11,AC63)</f>
        <v>0</v>
      </c>
      <c r="AE63" s="729">
        <f>IF(U64&gt;=94,4,IF(U64&gt;=91,3.9,IF(U64&gt;=88,3.8,IF(U64&gt;=85,3.7,3.6))))</f>
        <v>3.8</v>
      </c>
      <c r="AF63" s="59">
        <v>0.3</v>
      </c>
      <c r="AG63" s="730">
        <v>17</v>
      </c>
      <c r="AH63" s="60">
        <f>V63+AD63+AG63+AE63+AF63</f>
        <v>29.1</v>
      </c>
      <c r="AI63" s="55">
        <f>IF(AH63&gt;=40,40,AH63)</f>
        <v>29.1</v>
      </c>
      <c r="AJ63" s="61"/>
      <c r="AK63" s="62"/>
      <c r="AL63" s="63"/>
      <c r="AM63" s="64">
        <f>100%+AL63</f>
        <v>1</v>
      </c>
      <c r="AN63" s="65">
        <f>ROUNDUP((($E$2*AM63-$AN$4)*AJ63+$AN$4),-3)</f>
        <v>0</v>
      </c>
      <c r="AO63" s="66"/>
    </row>
    <row r="64" spans="1:41" s="22" customFormat="1" ht="26.25" customHeight="1" x14ac:dyDescent="0.15">
      <c r="A64" s="177"/>
      <c r="B64" s="241"/>
      <c r="C64" s="843" t="s">
        <v>2556</v>
      </c>
      <c r="D64" s="844"/>
      <c r="E64" s="844"/>
      <c r="F64" s="844"/>
      <c r="G64" s="903"/>
      <c r="H64" s="47"/>
      <c r="I64" s="172"/>
      <c r="J64" s="217"/>
      <c r="K64" s="217"/>
      <c r="L64" s="217"/>
      <c r="M64" s="695"/>
      <c r="N64" s="233"/>
      <c r="O64" s="51"/>
      <c r="P64" s="234">
        <v>88</v>
      </c>
      <c r="Q64" s="54">
        <v>88</v>
      </c>
      <c r="R64" s="54"/>
      <c r="S64" s="54"/>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45"/>
      <c r="D65" s="45"/>
      <c r="E65" s="80"/>
      <c r="F65" s="550"/>
      <c r="G65" s="376"/>
      <c r="H65" s="175"/>
      <c r="I65" s="48">
        <v>0.5</v>
      </c>
      <c r="J65" s="49">
        <v>0.4</v>
      </c>
      <c r="K65" s="49">
        <v>0.1</v>
      </c>
      <c r="L65" s="49"/>
      <c r="M65" s="696"/>
      <c r="N65" s="233">
        <f>SUM(I65:M65)</f>
        <v>1</v>
      </c>
      <c r="O65" s="51"/>
      <c r="P65" s="52">
        <v>8</v>
      </c>
      <c r="Q65" s="53">
        <v>8</v>
      </c>
      <c r="R65" s="53"/>
      <c r="S65" s="53"/>
      <c r="T65" s="53"/>
      <c r="U65" s="54">
        <f>ROUND(((P65*I65)+(Q65*J65)+(R65*K65)+(S65*L65)+(T65*M65)),3)</f>
        <v>7.2</v>
      </c>
      <c r="V65" s="55">
        <f>IF(U65&gt;=8,8,U65)</f>
        <v>7.2</v>
      </c>
      <c r="W65" s="57"/>
      <c r="X65" s="57"/>
      <c r="Y65" s="57"/>
      <c r="Z65" s="57"/>
      <c r="AA65" s="57"/>
      <c r="AB65" s="476">
        <f>(((((W65*I65)+(X65*J65)+(Y65*K65)+(Z65*L65)+(AA65*M65))/$L$2)))</f>
        <v>0</v>
      </c>
      <c r="AC65" s="536">
        <f t="shared" ref="AC65" si="38">ROUND(11*AB65,3)</f>
        <v>0</v>
      </c>
      <c r="AD65" s="488">
        <f t="shared" ref="AD65" si="39">IF(AC65&gt;=11,11,AC65)</f>
        <v>0</v>
      </c>
      <c r="AE65" s="729">
        <f>IF(U66&gt;=94,4,IF(U66&gt;=91,3.9,IF(U66&gt;=88,3.8,IF(U66&gt;=85,3.7,3.6))))</f>
        <v>3.6</v>
      </c>
      <c r="AF65" s="59">
        <v>0.3</v>
      </c>
      <c r="AG65" s="730">
        <v>17</v>
      </c>
      <c r="AH65" s="60">
        <f>V65+AD65+AG65+AE65+AF65</f>
        <v>28.1</v>
      </c>
      <c r="AI65" s="55">
        <f>IF(AH65&gt;=40,40,AH65)</f>
        <v>28.1</v>
      </c>
      <c r="AJ65" s="61"/>
      <c r="AK65" s="62"/>
      <c r="AL65" s="63"/>
      <c r="AM65" s="64"/>
      <c r="AN65" s="65"/>
      <c r="AO65" s="66"/>
    </row>
    <row r="66" spans="1:41" s="22" customFormat="1" ht="26.25" customHeight="1" x14ac:dyDescent="0.15">
      <c r="A66" s="177"/>
      <c r="B66" s="241"/>
      <c r="C66" s="843" t="s">
        <v>2556</v>
      </c>
      <c r="D66" s="844"/>
      <c r="E66" s="844"/>
      <c r="F66" s="844"/>
      <c r="G66" s="903"/>
      <c r="H66" s="47"/>
      <c r="I66" s="172"/>
      <c r="J66" s="217"/>
      <c r="K66" s="217"/>
      <c r="L66" s="217"/>
      <c r="M66" s="695"/>
      <c r="N66" s="233"/>
      <c r="O66" s="51"/>
      <c r="P66" s="234">
        <v>88</v>
      </c>
      <c r="Q66" s="54">
        <v>88</v>
      </c>
      <c r="R66" s="53"/>
      <c r="S66" s="54"/>
      <c r="T66" s="54"/>
      <c r="U66" s="496">
        <f>(I65*P66)+(J65*Q66)+(K65*R66)+(L65*S66)+(M65*T66)</f>
        <v>79.2</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48.75" customHeight="1" x14ac:dyDescent="0.15">
      <c r="A67" s="43"/>
      <c r="B67" s="256"/>
      <c r="C67" s="45"/>
      <c r="D67" s="46"/>
      <c r="E67" s="80"/>
      <c r="F67" s="80"/>
      <c r="G67" s="376"/>
      <c r="H67" s="175"/>
      <c r="I67" s="48">
        <v>0.6</v>
      </c>
      <c r="J67" s="49">
        <v>0.4</v>
      </c>
      <c r="K67" s="49"/>
      <c r="L67" s="217"/>
      <c r="M67" s="696"/>
      <c r="N67" s="233">
        <f>SUM(I67:M67)</f>
        <v>1</v>
      </c>
      <c r="O67" s="51"/>
      <c r="P67" s="52">
        <v>8</v>
      </c>
      <c r="Q67" s="53">
        <v>8</v>
      </c>
      <c r="R67" s="53"/>
      <c r="S67" s="53"/>
      <c r="T67" s="53"/>
      <c r="U67" s="54">
        <f>ROUND(((P67*I67)+(Q67*J67)+(R67*K67)+(S67*L67)+(T67*M67)),3)</f>
        <v>8</v>
      </c>
      <c r="V67" s="55">
        <f>IF(U67&gt;=8,8,U67)</f>
        <v>8</v>
      </c>
      <c r="W67" s="57"/>
      <c r="X67" s="57"/>
      <c r="Y67" s="57"/>
      <c r="Z67" s="57"/>
      <c r="AA67" s="57"/>
      <c r="AB67" s="476">
        <f>(((((W67*I67)+(X67*J67)+(Y67*K67)+(Z67*L67)+(AA67*M67))/$L$2)))</f>
        <v>0</v>
      </c>
      <c r="AC67" s="536">
        <f t="shared" ref="AC67" si="40">ROUND(11*AB67,3)</f>
        <v>0</v>
      </c>
      <c r="AD67" s="488">
        <f t="shared" ref="AD67" si="41">IF(AC67&gt;=11,11,AC67)</f>
        <v>0</v>
      </c>
      <c r="AE67" s="729">
        <f>IF(U68&gt;=94,4,IF(U68&gt;=91,3.9,IF(U68&gt;=88,3.8,IF(U68&gt;=85,3.7,3.6))))</f>
        <v>3.8</v>
      </c>
      <c r="AF67" s="59">
        <v>0.3</v>
      </c>
      <c r="AG67" s="730">
        <v>17</v>
      </c>
      <c r="AH67" s="60">
        <f>V67+AD67+AG67+AE67+AF67</f>
        <v>29.1</v>
      </c>
      <c r="AI67" s="55">
        <f>IF(AH67&gt;=40,40,AH67)</f>
        <v>29.1</v>
      </c>
      <c r="AJ67" s="61"/>
      <c r="AK67" s="62"/>
      <c r="AL67" s="63"/>
      <c r="AM67" s="64">
        <f>100%+AL67</f>
        <v>1</v>
      </c>
      <c r="AN67" s="65">
        <f>ROUNDUP((($E$2*AM67-$AN$4)*AJ67+$AN$4),-3)</f>
        <v>0</v>
      </c>
      <c r="AO67" s="66"/>
    </row>
    <row r="68" spans="1:41" s="22" customFormat="1" ht="26.25" customHeight="1" x14ac:dyDescent="0.15">
      <c r="A68" s="177"/>
      <c r="B68" s="241"/>
      <c r="C68" s="843" t="s">
        <v>2556</v>
      </c>
      <c r="D68" s="844"/>
      <c r="E68" s="844"/>
      <c r="F68" s="844"/>
      <c r="G68" s="903"/>
      <c r="H68" s="47"/>
      <c r="I68" s="172"/>
      <c r="J68" s="217"/>
      <c r="K68" s="217"/>
      <c r="L68" s="217"/>
      <c r="M68" s="695"/>
      <c r="N68" s="233"/>
      <c r="O68" s="51"/>
      <c r="P68" s="234">
        <v>88</v>
      </c>
      <c r="Q68" s="53">
        <v>88</v>
      </c>
      <c r="R68" s="53"/>
      <c r="S68" s="54"/>
      <c r="T68" s="54"/>
      <c r="U68" s="496">
        <f>(I67*P68)+(J67*Q68)+(K67*R68)+(L67*S68)+(M67*T68)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80"/>
      <c r="D69" s="80"/>
      <c r="E69" s="80"/>
      <c r="F69" s="82"/>
      <c r="G69" s="632"/>
      <c r="H69" s="175"/>
      <c r="I69" s="48">
        <v>0.6</v>
      </c>
      <c r="J69" s="49">
        <v>0.4</v>
      </c>
      <c r="K69" s="49"/>
      <c r="L69" s="49"/>
      <c r="M69" s="696"/>
      <c r="N69" s="233">
        <f>SUM(I69:M69)</f>
        <v>1</v>
      </c>
      <c r="O69" s="51"/>
      <c r="P69" s="52">
        <v>8</v>
      </c>
      <c r="Q69" s="53">
        <v>8</v>
      </c>
      <c r="R69" s="53"/>
      <c r="S69" s="53"/>
      <c r="T69" s="53"/>
      <c r="U69" s="54">
        <f>ROUND(((P69*I69)+(Q69*J69)+(R69*K69)+(S69*L69)+(T69*M69)),3)</f>
        <v>8</v>
      </c>
      <c r="V69" s="55">
        <f>IF(U69&gt;=8,8,U69)</f>
        <v>8</v>
      </c>
      <c r="W69" s="57"/>
      <c r="X69" s="57"/>
      <c r="Y69" s="57"/>
      <c r="Z69" s="57"/>
      <c r="AA69" s="57"/>
      <c r="AB69" s="476">
        <f>(((((W69*I69)+(X69*J69)+(Y69*K69)+(Z69*L69)+(AA69*M69))/$L$2)))</f>
        <v>0</v>
      </c>
      <c r="AC69" s="536">
        <f t="shared" ref="AC69" si="42">ROUND(11*AB69,3)</f>
        <v>0</v>
      </c>
      <c r="AD69" s="488">
        <f t="shared" ref="AD69" si="43">IF(AC69&gt;=11,11,AC69)</f>
        <v>0</v>
      </c>
      <c r="AE69" s="729">
        <f>IF(U70&gt;=94,4,IF(U70&gt;=91,3.9,IF(U70&gt;=88,3.8,IF(U70&gt;=85,3.7,3.6))))</f>
        <v>3.8</v>
      </c>
      <c r="AF69" s="59">
        <v>0.3</v>
      </c>
      <c r="AG69" s="730">
        <v>17</v>
      </c>
      <c r="AH69" s="60">
        <f>V69+AD69+AG69+AE69+AF69</f>
        <v>29.1</v>
      </c>
      <c r="AI69" s="55">
        <f>IF(AH69&gt;=40,40,AH69)</f>
        <v>29.1</v>
      </c>
      <c r="AJ69" s="61"/>
      <c r="AK69" s="62"/>
      <c r="AL69" s="63"/>
      <c r="AM69" s="64">
        <f>100%+AL69</f>
        <v>1</v>
      </c>
      <c r="AN69" s="65">
        <f>ROUNDUP((($E$2*AM69-$AN$4)*AJ69+$AN$4),-3)</f>
        <v>0</v>
      </c>
      <c r="AO69" s="66"/>
    </row>
    <row r="70" spans="1:41" s="22" customFormat="1" ht="26.25" customHeight="1" x14ac:dyDescent="0.15">
      <c r="A70" s="177"/>
      <c r="B70" s="241"/>
      <c r="C70" s="843" t="s">
        <v>2556</v>
      </c>
      <c r="D70" s="844"/>
      <c r="E70" s="844"/>
      <c r="F70" s="844"/>
      <c r="G70" s="903"/>
      <c r="H70" s="47"/>
      <c r="I70" s="172"/>
      <c r="J70" s="217"/>
      <c r="K70" s="217"/>
      <c r="L70" s="217"/>
      <c r="M70" s="695"/>
      <c r="N70" s="233"/>
      <c r="O70" s="51"/>
      <c r="P70" s="234">
        <v>88</v>
      </c>
      <c r="Q70" s="234">
        <v>88</v>
      </c>
      <c r="R70" s="234"/>
      <c r="S70" s="54"/>
      <c r="T70" s="54"/>
      <c r="U70" s="496">
        <f>(I69*P70)+(J69*Q70)+(K69*R70)+(L69*S70)+(M69*T70)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0.25" customHeight="1" x14ac:dyDescent="0.15">
      <c r="A71" s="43"/>
      <c r="B71" s="256"/>
      <c r="C71" s="80"/>
      <c r="D71" s="45"/>
      <c r="E71" s="45"/>
      <c r="F71" s="82"/>
      <c r="G71" s="632"/>
      <c r="H71" s="47"/>
      <c r="I71" s="48">
        <v>0.6</v>
      </c>
      <c r="J71" s="49">
        <v>0.4</v>
      </c>
      <c r="K71" s="49"/>
      <c r="L71" s="49"/>
      <c r="M71" s="696"/>
      <c r="N71" s="233">
        <f>SUM(I71:M71)</f>
        <v>1</v>
      </c>
      <c r="O71" s="51"/>
      <c r="P71" s="52">
        <v>8</v>
      </c>
      <c r="Q71" s="53">
        <v>8</v>
      </c>
      <c r="R71" s="53"/>
      <c r="S71" s="53"/>
      <c r="T71" s="53"/>
      <c r="U71" s="54">
        <f>ROUND(((P71*I71)+(Q71*J71)+(R71*K71)+(S71*L71)+(T71*M71)),2)</f>
        <v>8</v>
      </c>
      <c r="V71" s="55">
        <f>IF(U71&gt;=8,8,U71)</f>
        <v>8</v>
      </c>
      <c r="W71" s="57"/>
      <c r="X71" s="57"/>
      <c r="Y71" s="57"/>
      <c r="Z71" s="57"/>
      <c r="AA71" s="57"/>
      <c r="AB71" s="476">
        <f>(((((W71*I71)+(X71*J71)+(Y71*K71)+(Z71*L71)+(AA71*M71))/$L$2)))</f>
        <v>0</v>
      </c>
      <c r="AC71" s="536">
        <f t="shared" ref="AC71" si="44">ROUND(11*AB71,3)</f>
        <v>0</v>
      </c>
      <c r="AD71" s="488">
        <f t="shared" ref="AD71" si="45">IF(AC71&gt;=11,11,AC71)</f>
        <v>0</v>
      </c>
      <c r="AE71" s="729">
        <f>IF(U72&gt;=94,4,IF(U72&gt;=91,3.9,IF(U72&gt;=88,3.8,IF(U72&gt;=85,3.7,3.6))))</f>
        <v>3.8</v>
      </c>
      <c r="AF71" s="59">
        <v>0.3</v>
      </c>
      <c r="AG71" s="730">
        <v>17</v>
      </c>
      <c r="AH71" s="60">
        <f>V71+AD71+AG71+AE71+AF71</f>
        <v>29.1</v>
      </c>
      <c r="AI71" s="55">
        <f>IF(AH71&gt;=40,40,AH71)</f>
        <v>29.1</v>
      </c>
      <c r="AJ71" s="61"/>
      <c r="AK71" s="62"/>
      <c r="AL71" s="63"/>
      <c r="AM71" s="64"/>
      <c r="AN71" s="65"/>
      <c r="AO71" s="66"/>
    </row>
    <row r="72" spans="1:41" s="22" customFormat="1" ht="26.25" customHeight="1" x14ac:dyDescent="0.15">
      <c r="A72" s="177"/>
      <c r="B72" s="241"/>
      <c r="C72" s="843" t="s">
        <v>2556</v>
      </c>
      <c r="D72" s="844"/>
      <c r="E72" s="844"/>
      <c r="F72" s="844"/>
      <c r="G72" s="903"/>
      <c r="H72" s="47"/>
      <c r="I72" s="172"/>
      <c r="J72" s="217"/>
      <c r="K72" s="217"/>
      <c r="L72" s="217"/>
      <c r="M72" s="695"/>
      <c r="N72" s="233"/>
      <c r="O72" s="51"/>
      <c r="P72" s="5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54" customHeight="1" x14ac:dyDescent="0.15">
      <c r="A73" s="43"/>
      <c r="B73" s="256"/>
      <c r="C73" s="80"/>
      <c r="D73" s="45"/>
      <c r="E73" s="45"/>
      <c r="F73" s="82"/>
      <c r="G73" s="632"/>
      <c r="H73" s="47"/>
      <c r="I73" s="48">
        <v>0.6</v>
      </c>
      <c r="J73" s="49">
        <v>0.4</v>
      </c>
      <c r="K73" s="49"/>
      <c r="L73" s="49"/>
      <c r="M73" s="696"/>
      <c r="N73" s="233">
        <f>SUM(I73:M73)</f>
        <v>1</v>
      </c>
      <c r="O73" s="51"/>
      <c r="P73" s="52">
        <v>8</v>
      </c>
      <c r="Q73" s="53">
        <v>8</v>
      </c>
      <c r="R73" s="53"/>
      <c r="S73" s="53"/>
      <c r="T73" s="53"/>
      <c r="U73" s="54">
        <f>ROUND(((P73*I73)+(Q73*J73)+(R73*K73)+(S73*L73)+(T73*M73)),3)</f>
        <v>8</v>
      </c>
      <c r="V73" s="55">
        <f>IF(U73&gt;=8,8,U73)</f>
        <v>8</v>
      </c>
      <c r="W73" s="57"/>
      <c r="X73" s="57"/>
      <c r="Y73" s="57"/>
      <c r="Z73" s="57"/>
      <c r="AA73" s="57"/>
      <c r="AB73" s="476">
        <f>(((((W73*I73)+(X73*J73)+(Y73*K73)+(Z73*L73)+(AA73*M73))/$L$2)))</f>
        <v>0</v>
      </c>
      <c r="AC73" s="536">
        <f t="shared" ref="AC73" si="46">ROUND(11*AB73,3)</f>
        <v>0</v>
      </c>
      <c r="AD73" s="488">
        <f t="shared" ref="AD73" si="47">IF(AC73&gt;=11,11,AC73)</f>
        <v>0</v>
      </c>
      <c r="AE73" s="729">
        <f>IF(U74&gt;=94,4,IF(U74&gt;=91,3.9,IF(U74&gt;=88,3.8,IF(U74&gt;=85,3.7,3.6))))</f>
        <v>3.8</v>
      </c>
      <c r="AF73" s="59">
        <v>0.3</v>
      </c>
      <c r="AG73" s="730">
        <v>17</v>
      </c>
      <c r="AH73" s="60">
        <f>V73+AD73+AG73+AE73+AF73</f>
        <v>29.1</v>
      </c>
      <c r="AI73" s="55">
        <f>IF(AH73&gt;=40,40,AH73)</f>
        <v>29.1</v>
      </c>
      <c r="AJ73" s="61"/>
      <c r="AK73" s="62"/>
      <c r="AL73" s="63"/>
      <c r="AM73" s="64">
        <f>100%+AL73</f>
        <v>1</v>
      </c>
      <c r="AN73" s="65">
        <f>ROUNDUP((($E$2*AM73-$AN$4)*AJ73+$AN$4),-3)</f>
        <v>0</v>
      </c>
      <c r="AO73" s="66"/>
    </row>
    <row r="74" spans="1:41" s="22" customFormat="1" ht="26.25" customHeight="1" x14ac:dyDescent="0.15">
      <c r="A74" s="177"/>
      <c r="B74" s="241"/>
      <c r="C74" s="843" t="s">
        <v>2556</v>
      </c>
      <c r="D74" s="844"/>
      <c r="E74" s="844"/>
      <c r="F74" s="844"/>
      <c r="G74" s="903"/>
      <c r="H74" s="47"/>
      <c r="I74" s="172"/>
      <c r="J74" s="217"/>
      <c r="K74" s="217"/>
      <c r="L74" s="217"/>
      <c r="M74" s="695"/>
      <c r="N74" s="233"/>
      <c r="O74" s="51"/>
      <c r="P74" s="234">
        <v>88</v>
      </c>
      <c r="Q74" s="54">
        <v>88</v>
      </c>
      <c r="R74" s="54"/>
      <c r="S74" s="54"/>
      <c r="T74" s="54"/>
      <c r="U74" s="496">
        <f>(I73*P74)+(J73*Q74)+(K73*R74)+(L73*S74)+(M73*T74)</f>
        <v>88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c r="D75" s="80"/>
      <c r="E75" s="80"/>
      <c r="F75" s="45"/>
      <c r="G75" s="596"/>
      <c r="H75" s="47"/>
      <c r="I75" s="48">
        <v>0.6</v>
      </c>
      <c r="J75" s="49">
        <v>0.4</v>
      </c>
      <c r="K75" s="49"/>
      <c r="L75" s="49"/>
      <c r="M75" s="696"/>
      <c r="N75" s="748">
        <f>SUM(I75:M75)</f>
        <v>1</v>
      </c>
      <c r="O75" s="51"/>
      <c r="P75" s="52">
        <v>8</v>
      </c>
      <c r="Q75" s="53">
        <v>8</v>
      </c>
      <c r="R75" s="53"/>
      <c r="S75" s="53"/>
      <c r="T75" s="53"/>
      <c r="U75" s="54">
        <f>ROUND(((P75*I75)+(Q75*J75)+(R75*K75)+(S75*L75)+(T75*M75)),3)</f>
        <v>8</v>
      </c>
      <c r="V75" s="55">
        <f>IF(U75&gt;=8,8,U75)</f>
        <v>8</v>
      </c>
      <c r="W75" s="57"/>
      <c r="X75" s="57"/>
      <c r="Y75" s="57"/>
      <c r="Z75" s="57"/>
      <c r="AA75" s="57"/>
      <c r="AB75" s="476">
        <f>(((((W75*I75)+(X75*J75)+(Y75*K75)+(Z75*L75)+(AA75*M75))/$L$2)))</f>
        <v>0</v>
      </c>
      <c r="AC75" s="536">
        <f t="shared" ref="AC75" si="48">ROUND(11*AB75,3)</f>
        <v>0</v>
      </c>
      <c r="AD75" s="488">
        <f t="shared" ref="AD75" si="49">IF(AC75&gt;=11,11,AC75)</f>
        <v>0</v>
      </c>
      <c r="AE75" s="729">
        <f>IF(U76&gt;=94,4,IF(U76&gt;=91,3.9,IF(U76&gt;=88,3.8,IF(U76&gt;=85,3.7,3.6))))</f>
        <v>3.8</v>
      </c>
      <c r="AF75" s="59">
        <v>0.3</v>
      </c>
      <c r="AG75" s="730">
        <v>17</v>
      </c>
      <c r="AH75" s="60">
        <f>V75+AD75+AG75+AE75+AF75</f>
        <v>29.1</v>
      </c>
      <c r="AI75" s="55">
        <f>IF(AH75&gt;=40,40,AH75)</f>
        <v>29.1</v>
      </c>
      <c r="AJ75" s="61"/>
      <c r="AK75" s="62"/>
      <c r="AL75" s="63"/>
      <c r="AM75" s="64">
        <f>100%+AL75</f>
        <v>1</v>
      </c>
      <c r="AN75" s="65">
        <f>ROUNDUP((($E$2*AM75-$AN$4)*AJ75+$AN$4),-3)</f>
        <v>0</v>
      </c>
      <c r="AO75" s="66"/>
    </row>
    <row r="76" spans="1:41" s="22" customFormat="1" ht="26.25" customHeight="1" x14ac:dyDescent="0.15">
      <c r="A76" s="177"/>
      <c r="B76" s="241"/>
      <c r="C76" s="843" t="s">
        <v>2556</v>
      </c>
      <c r="D76" s="844"/>
      <c r="E76" s="844"/>
      <c r="F76" s="844"/>
      <c r="G76" s="903"/>
      <c r="H76" s="47"/>
      <c r="I76" s="172"/>
      <c r="J76" s="217"/>
      <c r="K76" s="217"/>
      <c r="L76" s="217"/>
      <c r="M76" s="695"/>
      <c r="N76" s="233"/>
      <c r="O76" s="51"/>
      <c r="P76" s="234">
        <v>88</v>
      </c>
      <c r="Q76" s="54">
        <v>88</v>
      </c>
      <c r="R76" s="54"/>
      <c r="S76" s="54"/>
      <c r="T76" s="54"/>
      <c r="U76" s="496">
        <f>(I75*P76)+(J75*Q76)+(K75*R76)+(L75*S76)+(M75*T76)</f>
        <v>88</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c r="D77" s="664"/>
      <c r="E77" s="80"/>
      <c r="F77" s="45"/>
      <c r="G77" s="376"/>
      <c r="H77" s="47"/>
      <c r="I77" s="48">
        <v>0.6</v>
      </c>
      <c r="J77" s="49">
        <v>0.4</v>
      </c>
      <c r="K77" s="49"/>
      <c r="L77" s="49"/>
      <c r="M77" s="696"/>
      <c r="N77" s="233">
        <f>SUM(I77:M77)</f>
        <v>1</v>
      </c>
      <c r="O77" s="51"/>
      <c r="P77" s="53">
        <v>8</v>
      </c>
      <c r="Q77" s="53">
        <v>8</v>
      </c>
      <c r="R77" s="53"/>
      <c r="S77" s="53"/>
      <c r="T77" s="53"/>
      <c r="U77" s="54">
        <f>ROUND(((P77*I77)+(Q77*J77)+(R77*K77)+(S77*L77)+(T77*M77)),3)</f>
        <v>8</v>
      </c>
      <c r="V77" s="55">
        <f>IF(U77&gt;=8,8,U77)</f>
        <v>8</v>
      </c>
      <c r="W77" s="57"/>
      <c r="X77" s="57"/>
      <c r="Y77" s="57"/>
      <c r="Z77" s="57"/>
      <c r="AA77" s="57"/>
      <c r="AB77" s="476">
        <f>(((((W77*I77)+(X77*J77)+(Y77*K77)+(Z77*L77)+(AA77*M77))/$L$2)))</f>
        <v>0</v>
      </c>
      <c r="AC77" s="536">
        <f t="shared" ref="AC77" si="50">ROUND(11*AB77,3)</f>
        <v>0</v>
      </c>
      <c r="AD77" s="488">
        <f t="shared" ref="AD77" si="51">IF(AC77&gt;=11,11,AC77)</f>
        <v>0</v>
      </c>
      <c r="AE77" s="729">
        <f>IF(U78&gt;=94,4,IF(U78&gt;=91,3.9,IF(U78&gt;=88,3.8,IF(U78&gt;=85,3.7,3.6))))</f>
        <v>3.8</v>
      </c>
      <c r="AF77" s="59">
        <v>0.3</v>
      </c>
      <c r="AG77" s="730">
        <v>17</v>
      </c>
      <c r="AH77" s="60">
        <f>V77+AD77+AG77+AE77+AF77</f>
        <v>29.1</v>
      </c>
      <c r="AI77" s="55">
        <f>IF(AH77&gt;=40,40,AH77)</f>
        <v>29.1</v>
      </c>
      <c r="AJ77" s="61"/>
      <c r="AK77" s="62"/>
      <c r="AL77" s="63"/>
      <c r="AM77" s="64">
        <f>100%+AL77</f>
        <v>1</v>
      </c>
      <c r="AN77" s="65">
        <f>ROUNDUP((($E$2*AM77-$AN$4)*AJ77+$AN$4),-3)</f>
        <v>0</v>
      </c>
      <c r="AO77" s="66"/>
    </row>
    <row r="78" spans="1:41" s="22" customFormat="1" ht="26.25" customHeight="1" x14ac:dyDescent="0.15">
      <c r="A78" s="177"/>
      <c r="B78" s="241"/>
      <c r="C78" s="843" t="s">
        <v>2556</v>
      </c>
      <c r="D78" s="844"/>
      <c r="E78" s="844"/>
      <c r="F78" s="844"/>
      <c r="G78" s="903"/>
      <c r="H78" s="47"/>
      <c r="I78" s="172"/>
      <c r="J78" s="217"/>
      <c r="K78" s="217"/>
      <c r="L78" s="217"/>
      <c r="M78" s="695"/>
      <c r="N78" s="233"/>
      <c r="O78" s="51"/>
      <c r="P78" s="234">
        <v>88</v>
      </c>
      <c r="Q78" s="54">
        <v>88</v>
      </c>
      <c r="R78" s="5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48.75" customHeight="1" x14ac:dyDescent="0.15">
      <c r="A79" s="43"/>
      <c r="B79" s="256"/>
      <c r="C79" s="45"/>
      <c r="D79" s="45"/>
      <c r="E79" s="45"/>
      <c r="F79" s="80"/>
      <c r="G79" s="334"/>
      <c r="H79" s="175"/>
      <c r="I79" s="48">
        <v>0.7</v>
      </c>
      <c r="J79" s="49">
        <v>0.3</v>
      </c>
      <c r="K79" s="49"/>
      <c r="L79" s="49"/>
      <c r="M79" s="696"/>
      <c r="N79" s="233">
        <f>SUM(I79:M79)</f>
        <v>1</v>
      </c>
      <c r="O79" s="51"/>
      <c r="P79" s="52">
        <v>8</v>
      </c>
      <c r="Q79" s="53">
        <v>8</v>
      </c>
      <c r="R79" s="53"/>
      <c r="S79" s="53"/>
      <c r="T79" s="53"/>
      <c r="U79" s="54">
        <f>ROUND(((P79*I79)+(Q79*J79)+(R79*K79)+(S79*L79)+(T79*M79)),3)</f>
        <v>8</v>
      </c>
      <c r="V79" s="55">
        <f>IF(U79&gt;=8,8,U79)</f>
        <v>8</v>
      </c>
      <c r="W79" s="57"/>
      <c r="X79" s="57"/>
      <c r="Y79" s="72"/>
      <c r="Z79" s="57"/>
      <c r="AA79" s="57"/>
      <c r="AB79" s="476">
        <f>(((((W79*I79)+(X79*J79)+(Y79*K79)+(Z79*L79)+(AA79*M79))/$L$2)))</f>
        <v>0</v>
      </c>
      <c r="AC79" s="536">
        <f t="shared" ref="AC79" si="52">ROUND(11*AB79,3)</f>
        <v>0</v>
      </c>
      <c r="AD79" s="488">
        <f t="shared" ref="AD79" si="53">IF(AC79&gt;=11,11,AC79)</f>
        <v>0</v>
      </c>
      <c r="AE79" s="729">
        <f>IF(U80&gt;=94,4,IF(U80&gt;=91,3.9,IF(U80&gt;=88,3.8,IF(U80&gt;=85,3.7,3.6))))</f>
        <v>3.8</v>
      </c>
      <c r="AF79" s="59">
        <v>0.3</v>
      </c>
      <c r="AG79" s="730">
        <v>17</v>
      </c>
      <c r="AH79" s="60">
        <f>V79+AD79+AG79+AE79+AF79</f>
        <v>29.1</v>
      </c>
      <c r="AI79" s="55">
        <f>IF(AH79&gt;=40,40,AH79)</f>
        <v>29.1</v>
      </c>
      <c r="AJ79" s="61"/>
      <c r="AK79" s="62"/>
      <c r="AL79" s="63"/>
      <c r="AM79" s="64">
        <f>100%+AL79</f>
        <v>1</v>
      </c>
      <c r="AN79" s="65">
        <f>ROUNDUP((($E$2*AM79-$AN$4)*AJ79+$AN$4),-3)</f>
        <v>0</v>
      </c>
      <c r="AO79" s="66"/>
    </row>
    <row r="80" spans="1:41" s="22" customFormat="1" ht="26.25" customHeight="1" x14ac:dyDescent="0.15">
      <c r="A80" s="177"/>
      <c r="B80" s="241"/>
      <c r="C80" s="843" t="s">
        <v>2556</v>
      </c>
      <c r="D80" s="844"/>
      <c r="E80" s="844"/>
      <c r="F80" s="844"/>
      <c r="G80" s="903"/>
      <c r="H80" s="47"/>
      <c r="I80" s="172"/>
      <c r="J80" s="217"/>
      <c r="K80" s="217"/>
      <c r="L80" s="217"/>
      <c r="M80" s="695"/>
      <c r="N80" s="233"/>
      <c r="O80" s="51"/>
      <c r="P80" s="234">
        <v>88</v>
      </c>
      <c r="Q80" s="54">
        <v>88</v>
      </c>
      <c r="R80" s="53"/>
      <c r="S80" s="54"/>
      <c r="T80" s="54"/>
      <c r="U80" s="496">
        <f>(I79*P80)+(J79*Q80)+(K79*R80)+(L79*S80)+(M79*T80)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1.75" customHeight="1" x14ac:dyDescent="0.15">
      <c r="A81" s="43"/>
      <c r="B81" s="256"/>
      <c r="C81" s="73"/>
      <c r="D81" s="664"/>
      <c r="E81" s="664"/>
      <c r="F81" s="664"/>
      <c r="G81" s="632"/>
      <c r="H81" s="47"/>
      <c r="I81" s="48">
        <v>0.65</v>
      </c>
      <c r="J81" s="49">
        <v>0.35</v>
      </c>
      <c r="K81" s="49"/>
      <c r="L81" s="49"/>
      <c r="M81" s="696"/>
      <c r="N81" s="233">
        <f>SUM(I81:M81)</f>
        <v>1</v>
      </c>
      <c r="O81" s="51"/>
      <c r="P81" s="52">
        <v>8</v>
      </c>
      <c r="Q81" s="53">
        <v>8</v>
      </c>
      <c r="R81" s="53"/>
      <c r="S81" s="53"/>
      <c r="T81" s="53"/>
      <c r="U81" s="54">
        <f>ROUND(((P81*I81)+(Q81*J81)+(R81*K81)+(S81*L81)+(T81*M81)),3)</f>
        <v>8</v>
      </c>
      <c r="V81" s="55">
        <f>IF(U81&gt;=8,8,U81)</f>
        <v>8</v>
      </c>
      <c r="W81" s="57"/>
      <c r="X81" s="57"/>
      <c r="Y81" s="57"/>
      <c r="Z81" s="57"/>
      <c r="AA81" s="57"/>
      <c r="AB81" s="476">
        <f>(((((W81*I81)+(X81*J81)+(Y81*K81)+(Z81*L81)+(AA81*M81))/$L$2)))</f>
        <v>0</v>
      </c>
      <c r="AC81" s="536">
        <f>ROUND(11*AB81,3)</f>
        <v>0</v>
      </c>
      <c r="AD81" s="488">
        <f t="shared" ref="AD81" si="54">IF(AC81&gt;=11,11,AC81)</f>
        <v>0</v>
      </c>
      <c r="AE81" s="729">
        <f>IF(U82&gt;=94,4,IF(U82&gt;=91,3.9,IF(U82&gt;=88,3.8,IF(U82&gt;=85,3.7,3.6))))</f>
        <v>3.8</v>
      </c>
      <c r="AF81" s="59">
        <v>0.2</v>
      </c>
      <c r="AG81" s="730">
        <v>17</v>
      </c>
      <c r="AH81" s="60">
        <f>V81+AD81+AG81+AE81+AF81</f>
        <v>29</v>
      </c>
      <c r="AI81" s="55">
        <f>IF(AH81&gt;=40,40,AH81)</f>
        <v>29</v>
      </c>
      <c r="AJ81" s="61"/>
      <c r="AK81" s="62"/>
      <c r="AL81" s="63"/>
      <c r="AM81" s="64">
        <f>100%+AL81</f>
        <v>1</v>
      </c>
      <c r="AN81" s="65">
        <f>ROUNDUP((($E$2*AM81-$AN$4)*AJ81+$AN$4),-3)</f>
        <v>0</v>
      </c>
      <c r="AO81" s="66"/>
    </row>
    <row r="82" spans="1:41" s="22" customFormat="1" ht="26.25" customHeight="1" x14ac:dyDescent="0.15">
      <c r="A82" s="177"/>
      <c r="B82" s="241"/>
      <c r="C82" s="843" t="s">
        <v>2556</v>
      </c>
      <c r="D82" s="844"/>
      <c r="E82" s="844"/>
      <c r="F82" s="844"/>
      <c r="G82" s="903"/>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51.75" customHeight="1" x14ac:dyDescent="0.15">
      <c r="A83" s="43"/>
      <c r="B83" s="256"/>
      <c r="C83" s="80"/>
      <c r="D83" s="664"/>
      <c r="E83" s="80"/>
      <c r="F83" s="664"/>
      <c r="G83" s="596"/>
      <c r="H83" s="47"/>
      <c r="I83" s="48">
        <v>0.51</v>
      </c>
      <c r="J83" s="49">
        <v>0.49</v>
      </c>
      <c r="K83" s="49"/>
      <c r="L83" s="49"/>
      <c r="M83" s="696"/>
      <c r="N83" s="233">
        <f>SUM(I83:M83)</f>
        <v>1</v>
      </c>
      <c r="O83" s="51"/>
      <c r="P83" s="52">
        <v>8</v>
      </c>
      <c r="Q83" s="53">
        <v>8</v>
      </c>
      <c r="R83" s="53"/>
      <c r="S83" s="53"/>
      <c r="T83" s="53"/>
      <c r="U83" s="54">
        <f>ROUND(((P83*I83)+(Q83*J83)+(R83*K83)+(S83*L83)+(T83*M83)),3)</f>
        <v>8</v>
      </c>
      <c r="V83" s="55">
        <f>IF(U83&gt;=8,8,U83)</f>
        <v>8</v>
      </c>
      <c r="W83" s="57"/>
      <c r="X83" s="57"/>
      <c r="Y83" s="57"/>
      <c r="Z83" s="57"/>
      <c r="AA83" s="57"/>
      <c r="AB83" s="476">
        <f>(((((W83*I83)+(X83*J83)+(Y83*K83)+(Z83*L83)+(AA83*M83))/$L$2)))</f>
        <v>0</v>
      </c>
      <c r="AC83" s="536">
        <f t="shared" ref="AC83:AC89" si="55">ROUND(11*AB83,3)</f>
        <v>0</v>
      </c>
      <c r="AD83" s="488">
        <f>IF(AC83&gt;=11,11,AC83)</f>
        <v>0</v>
      </c>
      <c r="AE83" s="729">
        <f>IF(U84&gt;=94,4,IF(U84&gt;=91,3.9,IF(U84&gt;=88,3.8,IF(U84&gt;=85,3.7,3.6))))</f>
        <v>3.8</v>
      </c>
      <c r="AF83" s="59">
        <v>0.3</v>
      </c>
      <c r="AG83" s="730">
        <v>17</v>
      </c>
      <c r="AH83" s="60">
        <f>V83+AD83+AG83+AE83+AF83</f>
        <v>29.1</v>
      </c>
      <c r="AI83" s="55">
        <f>IF(AH83&gt;=40,40,AH83)</f>
        <v>29.1</v>
      </c>
      <c r="AJ83" s="61"/>
      <c r="AK83" s="62"/>
      <c r="AL83" s="63"/>
      <c r="AM83" s="64">
        <f>100%+AL83</f>
        <v>1</v>
      </c>
      <c r="AN83" s="65">
        <f>ROUNDUP((($E$2*AM83-$AN$4)*AJ83+$AN$4),-3)</f>
        <v>0</v>
      </c>
      <c r="AO83" s="66"/>
    </row>
    <row r="84" spans="1:41" s="22" customFormat="1" ht="26.25" customHeight="1" x14ac:dyDescent="0.15">
      <c r="A84" s="177"/>
      <c r="B84" s="256"/>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45"/>
      <c r="D85" s="80"/>
      <c r="E85" s="664"/>
      <c r="F85" s="664"/>
      <c r="G85" s="596"/>
      <c r="H85" s="175"/>
      <c r="I85" s="48">
        <v>0.51</v>
      </c>
      <c r="J85" s="49">
        <v>0.49</v>
      </c>
      <c r="K85" s="217"/>
      <c r="L85" s="49"/>
      <c r="M85" s="696"/>
      <c r="N85" s="233">
        <f>SUM(I85:M85)</f>
        <v>1</v>
      </c>
      <c r="O85" s="51"/>
      <c r="P85" s="52">
        <v>8</v>
      </c>
      <c r="Q85" s="53">
        <v>8</v>
      </c>
      <c r="R85" s="53"/>
      <c r="S85" s="53"/>
      <c r="T85" s="53"/>
      <c r="U85" s="54">
        <f>ROUND(((P85*I85)+(Q85*J85)+(R85*K85)+(S85*L85)+(T85*M85)),3)</f>
        <v>8</v>
      </c>
      <c r="V85" s="55">
        <f>IF(U85&gt;=8,8,U85)</f>
        <v>8</v>
      </c>
      <c r="W85" s="57"/>
      <c r="X85" s="57"/>
      <c r="Y85" s="57"/>
      <c r="Z85" s="72"/>
      <c r="AA85" s="57"/>
      <c r="AB85" s="476">
        <f>(((((W85*I85)+(X85*J85)+(Y85*K85)+(Z85*L85)+(AA85*M85))/$L$2)))</f>
        <v>0</v>
      </c>
      <c r="AC85" s="536">
        <f t="shared" si="55"/>
        <v>0</v>
      </c>
      <c r="AD85" s="488">
        <f>IF(AC85&gt;=11,11,AC85)</f>
        <v>0</v>
      </c>
      <c r="AE85" s="729">
        <f>IF(U86&gt;=94,4,IF(U86&gt;=91,3.9,IF(U86&gt;=88,3.8,IF(U86&gt;=85,3.7,3.6))))</f>
        <v>3.8</v>
      </c>
      <c r="AF85" s="59">
        <v>0.3</v>
      </c>
      <c r="AG85" s="730">
        <v>17</v>
      </c>
      <c r="AH85" s="60">
        <f>V85+AD85+AG85+AE85+AF85</f>
        <v>29.1</v>
      </c>
      <c r="AI85" s="55">
        <f>IF(AH85&gt;=40,40,AH85)</f>
        <v>29.1</v>
      </c>
      <c r="AJ85" s="61"/>
      <c r="AK85" s="62"/>
      <c r="AL85" s="63"/>
      <c r="AM85" s="64"/>
      <c r="AN85" s="65"/>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234">
        <v>88</v>
      </c>
      <c r="Q86" s="53">
        <v>88</v>
      </c>
      <c r="R86" s="53"/>
      <c r="S86" s="54"/>
      <c r="T86" s="54"/>
      <c r="U86" s="496">
        <f>(I85*P86)+(J85*Q86)+(K85*R86)+(L85*S86)+(M85*T86)</f>
        <v>88</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73"/>
      <c r="D87" s="80"/>
      <c r="E87" s="80"/>
      <c r="F87" s="80"/>
      <c r="G87" s="335"/>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c r="X87" s="57"/>
      <c r="Y87" s="57"/>
      <c r="Z87" s="57"/>
      <c r="AA87" s="57"/>
      <c r="AB87" s="476">
        <f>(((((W87*I87)+(X87*J87)+(Y87*K87)+(Z87*L87)+(AA87*M87))/$L$2)))</f>
        <v>0</v>
      </c>
      <c r="AC87" s="536">
        <f t="shared" ref="AC87" si="56">ROUND(11*AB87,3)</f>
        <v>0</v>
      </c>
      <c r="AD87" s="488">
        <f t="shared" ref="AD87" si="57">IF(AC87&gt;=11,11,AC87)</f>
        <v>0</v>
      </c>
      <c r="AE87" s="729">
        <f>IF(U88&gt;=94,4,IF(U88&gt;=91,3.9,IF(U88&gt;=88,3.8,IF(U88&gt;=85,3.7,3.6))))</f>
        <v>3.8</v>
      </c>
      <c r="AF87" s="59">
        <v>0.3</v>
      </c>
      <c r="AG87" s="730">
        <v>17</v>
      </c>
      <c r="AH87" s="60">
        <f>V87+AD87+AG87+AE87+AF87</f>
        <v>29.1</v>
      </c>
      <c r="AI87" s="55">
        <f>IF(AH87&gt;=40,40,AH87)</f>
        <v>29.1</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117"/>
      <c r="D89" s="73"/>
      <c r="E89" s="45"/>
      <c r="F89" s="80"/>
      <c r="G89" s="632"/>
      <c r="H89" s="175"/>
      <c r="I89" s="48">
        <v>0.6</v>
      </c>
      <c r="J89" s="49">
        <v>0.4</v>
      </c>
      <c r="K89" s="49"/>
      <c r="L89" s="49"/>
      <c r="M89" s="696"/>
      <c r="N89" s="233">
        <f>SUM(I89:M89)</f>
        <v>1</v>
      </c>
      <c r="O89" s="51"/>
      <c r="P89" s="52">
        <v>8</v>
      </c>
      <c r="Q89" s="53">
        <v>8</v>
      </c>
      <c r="R89" s="53"/>
      <c r="S89" s="53"/>
      <c r="T89" s="53"/>
      <c r="U89" s="54">
        <f>ROUND(((P89*I89)+(Q89*J89)+(R89*K89)+(S89*L89)+(T89*M89)),3)</f>
        <v>8</v>
      </c>
      <c r="V89" s="55">
        <f>IF(U89&gt;=8,8,U89)</f>
        <v>8</v>
      </c>
      <c r="W89" s="57"/>
      <c r="X89" s="57"/>
      <c r="Y89" s="72"/>
      <c r="Z89" s="57"/>
      <c r="AA89" s="57"/>
      <c r="AB89" s="476">
        <f>(((((W89*I89)+(X89*J89)+(Y89*K89)+(Z89*L89)+(AA89*M89))/$L$2)))</f>
        <v>0</v>
      </c>
      <c r="AC89" s="536">
        <f t="shared" si="55"/>
        <v>0</v>
      </c>
      <c r="AD89" s="488">
        <f>IF(AC89&gt;=11,11,AC89)</f>
        <v>0</v>
      </c>
      <c r="AE89" s="729">
        <f>IF(U90&gt;=94,4,IF(U90&gt;=91,3.9,IF(U90&gt;=88,3.8,IF(U90&gt;=85,3.7,3.6))))</f>
        <v>3.8</v>
      </c>
      <c r="AF89" s="59">
        <v>0.3</v>
      </c>
      <c r="AG89" s="730">
        <v>17</v>
      </c>
      <c r="AH89" s="60">
        <f>V89+AD89+AG89+AE89+AF89</f>
        <v>29.1</v>
      </c>
      <c r="AI89" s="55">
        <f>IF(AH89&gt;=40,40,AH89)</f>
        <v>29.1</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sheetData>
  <mergeCells count="71">
    <mergeCell ref="C90:G90"/>
    <mergeCell ref="C78:G78"/>
    <mergeCell ref="C80:G80"/>
    <mergeCell ref="C82:G82"/>
    <mergeCell ref="C84:G84"/>
    <mergeCell ref="C86:G86"/>
    <mergeCell ref="C88:G88"/>
    <mergeCell ref="C76:G76"/>
    <mergeCell ref="C54:G54"/>
    <mergeCell ref="C56:G56"/>
    <mergeCell ref="C58:G58"/>
    <mergeCell ref="C60:G60"/>
    <mergeCell ref="C62:G62"/>
    <mergeCell ref="C64:G64"/>
    <mergeCell ref="C66:G66"/>
    <mergeCell ref="C68:G68"/>
    <mergeCell ref="C70:G70"/>
    <mergeCell ref="C72:G72"/>
    <mergeCell ref="C74:G74"/>
    <mergeCell ref="C52:G52"/>
    <mergeCell ref="C30:G30"/>
    <mergeCell ref="C32:G32"/>
    <mergeCell ref="C34:G34"/>
    <mergeCell ref="C36:G36"/>
    <mergeCell ref="C38:G38"/>
    <mergeCell ref="C40:G40"/>
    <mergeCell ref="C42:G42"/>
    <mergeCell ref="C44:G44"/>
    <mergeCell ref="C46:G46"/>
    <mergeCell ref="C48:G48"/>
    <mergeCell ref="C50:G50"/>
    <mergeCell ref="C28:G28"/>
    <mergeCell ref="C6:G6"/>
    <mergeCell ref="C8:G8"/>
    <mergeCell ref="C10:G10"/>
    <mergeCell ref="C12:G12"/>
    <mergeCell ref="C16:G16"/>
    <mergeCell ref="C18:G18"/>
    <mergeCell ref="C20:G20"/>
    <mergeCell ref="C14:G14"/>
    <mergeCell ref="C22:G22"/>
    <mergeCell ref="C24:G24"/>
    <mergeCell ref="C26:G26"/>
    <mergeCell ref="U3:AH3"/>
    <mergeCell ref="AJ3:AJ4"/>
    <mergeCell ref="AK3:AK4"/>
    <mergeCell ref="AL3:AL4"/>
    <mergeCell ref="AM3:AM4"/>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AC1:AD1"/>
    <mergeCell ref="AE1:AG1"/>
    <mergeCell ref="X2:Y2"/>
    <mergeCell ref="E1:F1"/>
    <mergeCell ref="H1:J1"/>
    <mergeCell ref="L1:N1"/>
    <mergeCell ref="Z1:AA1"/>
  </mergeCells>
  <phoneticPr fontId="3" type="noConversion"/>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O96"/>
  <sheetViews>
    <sheetView showZeros="0" view="pageBreakPreview" zoomScale="80" zoomScaleNormal="80" zoomScaleSheetLayoutView="80" workbookViewId="0">
      <selection activeCell="N60" sqref="N60"/>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0</v>
      </c>
      <c r="E1" s="809">
        <v>11705157000</v>
      </c>
      <c r="F1" s="810"/>
      <c r="G1" s="4" t="s">
        <v>1</v>
      </c>
      <c r="H1" s="811">
        <v>13508899000</v>
      </c>
      <c r="I1" s="812"/>
      <c r="J1" s="813"/>
      <c r="K1" s="5" t="s">
        <v>2</v>
      </c>
      <c r="L1" s="811">
        <v>0</v>
      </c>
      <c r="M1" s="812"/>
      <c r="N1" s="814"/>
      <c r="O1" s="6" t="s">
        <v>2853</v>
      </c>
      <c r="P1" s="6"/>
      <c r="Q1" s="6"/>
      <c r="R1" s="6"/>
      <c r="S1" s="6"/>
      <c r="T1" s="6"/>
      <c r="U1" s="6"/>
      <c r="V1" s="6"/>
      <c r="W1" s="6"/>
      <c r="X1" s="6"/>
      <c r="Y1" s="6"/>
      <c r="Z1" s="815" t="s">
        <v>3</v>
      </c>
      <c r="AA1" s="815"/>
      <c r="AB1" s="7"/>
      <c r="AC1" s="815" t="s">
        <v>4</v>
      </c>
      <c r="AD1" s="815"/>
      <c r="AE1" s="806" t="s">
        <v>5</v>
      </c>
      <c r="AF1" s="807"/>
      <c r="AG1" s="808"/>
      <c r="AH1" s="6"/>
      <c r="AI1" s="6"/>
      <c r="AJ1" s="6"/>
      <c r="AK1" s="6"/>
      <c r="AL1" s="6"/>
      <c r="AM1" s="2"/>
      <c r="AN1" s="2"/>
      <c r="AO1" s="8"/>
    </row>
    <row r="2" spans="1:41" ht="29.25" customHeight="1" thickBot="1" x14ac:dyDescent="0.2">
      <c r="A2" s="834" t="s">
        <v>2320</v>
      </c>
      <c r="B2" s="834"/>
      <c r="C2" s="835"/>
      <c r="D2" s="9" t="s">
        <v>7</v>
      </c>
      <c r="E2" s="836">
        <v>11929945000</v>
      </c>
      <c r="F2" s="837"/>
      <c r="G2" s="10" t="s">
        <v>8</v>
      </c>
      <c r="H2" s="836">
        <f>E2</f>
        <v>11929945000</v>
      </c>
      <c r="I2" s="838"/>
      <c r="J2" s="837"/>
      <c r="K2" s="11" t="s">
        <v>9</v>
      </c>
      <c r="L2" s="839">
        <f>H2*3</f>
        <v>35789835000</v>
      </c>
      <c r="M2" s="840"/>
      <c r="N2" s="12" t="s">
        <v>1089</v>
      </c>
      <c r="O2" s="13" t="s">
        <v>10</v>
      </c>
      <c r="P2" s="841">
        <v>46154.5625</v>
      </c>
      <c r="Q2" s="841"/>
      <c r="R2" s="841"/>
      <c r="S2" s="841"/>
      <c r="T2" s="841"/>
      <c r="U2" s="670" t="s">
        <v>1344</v>
      </c>
      <c r="V2" s="14"/>
      <c r="W2" s="15"/>
      <c r="X2" s="846" t="s">
        <v>11</v>
      </c>
      <c r="Y2" s="846"/>
      <c r="Z2" s="816">
        <v>6695955000</v>
      </c>
      <c r="AA2" s="817"/>
      <c r="AB2" s="668"/>
      <c r="AC2" s="818">
        <f>H1</f>
        <v>13508899000</v>
      </c>
      <c r="AD2" s="819"/>
      <c r="AE2" s="874">
        <f>TRUNC(Z2/AC2,4)</f>
        <v>0.49559999999999998</v>
      </c>
      <c r="AF2" s="875"/>
      <c r="AG2" s="876"/>
      <c r="AI2" s="16"/>
      <c r="AJ2" s="17"/>
      <c r="AK2" s="17"/>
      <c r="AL2" s="17" t="s">
        <v>2894</v>
      </c>
      <c r="AM2" s="18"/>
      <c r="AN2" s="19" t="s">
        <v>12</v>
      </c>
    </row>
    <row r="3" spans="1:41" s="22" customFormat="1" ht="24.95" customHeight="1" thickBot="1" x14ac:dyDescent="0.2">
      <c r="A3" s="823" t="s">
        <v>13</v>
      </c>
      <c r="B3" s="825" t="s">
        <v>14</v>
      </c>
      <c r="C3" s="827" t="s">
        <v>15</v>
      </c>
      <c r="D3" s="827"/>
      <c r="E3" s="827"/>
      <c r="F3" s="827"/>
      <c r="G3" s="827"/>
      <c r="H3" s="827"/>
      <c r="I3" s="828" t="s">
        <v>16</v>
      </c>
      <c r="J3" s="829"/>
      <c r="K3" s="827"/>
      <c r="L3" s="829"/>
      <c r="M3" s="830"/>
      <c r="N3" s="827" t="s">
        <v>17</v>
      </c>
      <c r="O3" s="832"/>
      <c r="P3" s="827" t="s">
        <v>18</v>
      </c>
      <c r="Q3" s="827"/>
      <c r="R3" s="827"/>
      <c r="S3" s="827"/>
      <c r="T3" s="897"/>
      <c r="U3" s="898" t="s">
        <v>1663</v>
      </c>
      <c r="V3" s="829"/>
      <c r="W3" s="829"/>
      <c r="X3" s="829"/>
      <c r="Y3" s="829"/>
      <c r="Z3" s="829"/>
      <c r="AA3" s="829"/>
      <c r="AB3" s="829"/>
      <c r="AC3" s="829"/>
      <c r="AD3" s="829"/>
      <c r="AE3" s="829"/>
      <c r="AF3" s="829"/>
      <c r="AG3" s="829"/>
      <c r="AH3" s="899"/>
      <c r="AI3" s="28"/>
      <c r="AJ3" s="900" t="s">
        <v>20</v>
      </c>
      <c r="AK3" s="832" t="s">
        <v>21</v>
      </c>
      <c r="AL3" s="856" t="s">
        <v>1660</v>
      </c>
      <c r="AM3" s="858" t="s">
        <v>23</v>
      </c>
      <c r="AN3" s="21" t="s">
        <v>24</v>
      </c>
      <c r="AO3" s="847" t="s">
        <v>25</v>
      </c>
    </row>
    <row r="4" spans="1:41" s="22" customFormat="1" ht="41.25" customHeight="1" thickBot="1" x14ac:dyDescent="0.2">
      <c r="A4" s="824"/>
      <c r="B4" s="826"/>
      <c r="C4" s="23" t="s">
        <v>26</v>
      </c>
      <c r="D4" s="24" t="s">
        <v>27</v>
      </c>
      <c r="E4" s="25" t="s">
        <v>28</v>
      </c>
      <c r="F4" s="25" t="s">
        <v>29</v>
      </c>
      <c r="G4" s="25" t="s">
        <v>30</v>
      </c>
      <c r="H4" s="26" t="s">
        <v>1762</v>
      </c>
      <c r="I4" s="27" t="s">
        <v>26</v>
      </c>
      <c r="J4" s="24" t="s">
        <v>27</v>
      </c>
      <c r="K4" s="24" t="s">
        <v>28</v>
      </c>
      <c r="L4" s="27" t="s">
        <v>31</v>
      </c>
      <c r="M4" s="28" t="s">
        <v>32</v>
      </c>
      <c r="N4" s="831"/>
      <c r="O4" s="833"/>
      <c r="P4" s="23" t="s">
        <v>26</v>
      </c>
      <c r="Q4" s="24" t="s">
        <v>27</v>
      </c>
      <c r="R4" s="24" t="s">
        <v>28</v>
      </c>
      <c r="S4" s="27" t="s">
        <v>31</v>
      </c>
      <c r="T4" s="25" t="s">
        <v>32</v>
      </c>
      <c r="U4" s="716" t="s">
        <v>2344</v>
      </c>
      <c r="V4" s="717" t="s">
        <v>34</v>
      </c>
      <c r="W4" s="34" t="s">
        <v>26</v>
      </c>
      <c r="X4" s="35" t="s">
        <v>27</v>
      </c>
      <c r="Y4" s="35" t="s">
        <v>28</v>
      </c>
      <c r="Z4" s="36" t="s">
        <v>31</v>
      </c>
      <c r="AA4" s="35" t="s">
        <v>32</v>
      </c>
      <c r="AB4" s="39" t="s">
        <v>35</v>
      </c>
      <c r="AC4" s="718" t="s">
        <v>36</v>
      </c>
      <c r="AD4" s="717" t="s">
        <v>2346</v>
      </c>
      <c r="AE4" s="719" t="s">
        <v>2347</v>
      </c>
      <c r="AF4" s="720" t="s">
        <v>2348</v>
      </c>
      <c r="AG4" s="721" t="s">
        <v>2349</v>
      </c>
      <c r="AH4" s="722" t="s">
        <v>39</v>
      </c>
      <c r="AI4" s="723" t="s">
        <v>40</v>
      </c>
      <c r="AJ4" s="901"/>
      <c r="AK4" s="833"/>
      <c r="AL4" s="857"/>
      <c r="AM4" s="859"/>
      <c r="AN4" s="42"/>
      <c r="AO4" s="848"/>
    </row>
    <row r="5" spans="1:41" s="22" customFormat="1" ht="52.5" customHeight="1" x14ac:dyDescent="0.15">
      <c r="A5" s="43">
        <v>1</v>
      </c>
      <c r="B5" s="256" t="s">
        <v>2899</v>
      </c>
      <c r="C5" s="45" t="s">
        <v>1475</v>
      </c>
      <c r="D5" s="665" t="s">
        <v>1493</v>
      </c>
      <c r="E5" s="80"/>
      <c r="F5" s="80"/>
      <c r="G5" s="334"/>
      <c r="H5" s="169" t="s">
        <v>2726</v>
      </c>
      <c r="I5" s="48">
        <v>0.56999999999999995</v>
      </c>
      <c r="J5" s="49">
        <v>0.43</v>
      </c>
      <c r="K5" s="49"/>
      <c r="L5" s="49"/>
      <c r="M5" s="331"/>
      <c r="N5" s="233">
        <f>SUM(I5:M5)</f>
        <v>1</v>
      </c>
      <c r="O5" s="51"/>
      <c r="P5" s="52">
        <v>8</v>
      </c>
      <c r="Q5" s="53">
        <v>8</v>
      </c>
      <c r="R5" s="53"/>
      <c r="S5" s="53"/>
      <c r="T5" s="53"/>
      <c r="U5" s="54">
        <f>ROUND(((P5*I5)+(Q5*J5)+(R5*K5)+(S5*L5)+(T5*M5)),3)</f>
        <v>8</v>
      </c>
      <c r="V5" s="55">
        <f>IF(U5&gt;=8,8,U5)</f>
        <v>8</v>
      </c>
      <c r="W5" s="57">
        <v>122548884000</v>
      </c>
      <c r="X5" s="57">
        <v>59183685000</v>
      </c>
      <c r="Y5" s="57"/>
      <c r="Z5" s="57"/>
      <c r="AA5" s="57"/>
      <c r="AB5" s="476">
        <f>(((((W5*I5)+(X5*J5)+(Y5*K5)+(Z5*L5)+(AA5*M5))/$L$2)))</f>
        <v>2.662818882232902</v>
      </c>
      <c r="AC5" s="536">
        <f>ROUND(11*AB5,3)</f>
        <v>29.291</v>
      </c>
      <c r="AD5" s="488">
        <f>IF(AC5&gt;=11,11,AC5)</f>
        <v>11</v>
      </c>
      <c r="AE5" s="729">
        <f>IF(U6&gt;=94,4,IF(U6&gt;=91,3.9,IF(U6&gt;=88,3.8,IF(U6&gt;=85,3.7,3.6))))</f>
        <v>4</v>
      </c>
      <c r="AF5" s="59">
        <v>0.3</v>
      </c>
      <c r="AG5" s="730">
        <v>17</v>
      </c>
      <c r="AH5" s="60">
        <f>V5+AD5+AG5+AE5+AF5</f>
        <v>40.299999999999997</v>
      </c>
      <c r="AI5" s="55">
        <f>IF(AH5&gt;=40,40,AH5)</f>
        <v>40</v>
      </c>
      <c r="AJ5" s="61"/>
      <c r="AK5" s="62"/>
      <c r="AL5" s="63"/>
      <c r="AM5" s="64">
        <f>100%+AL5</f>
        <v>1</v>
      </c>
      <c r="AN5" s="65">
        <f>ROUNDUP((($E$2*AM5-$AN$4)*AJ5+$AN$4),-3)</f>
        <v>0</v>
      </c>
      <c r="AO5" s="66"/>
    </row>
    <row r="6" spans="1:41" s="22" customFormat="1" ht="26.25" customHeight="1" x14ac:dyDescent="0.15">
      <c r="A6" s="177"/>
      <c r="B6" s="241"/>
      <c r="C6" s="894" t="s">
        <v>2556</v>
      </c>
      <c r="D6" s="895"/>
      <c r="E6" s="895"/>
      <c r="F6" s="895"/>
      <c r="G6" s="896"/>
      <c r="H6" s="361"/>
      <c r="I6" s="172"/>
      <c r="J6" s="217"/>
      <c r="K6" s="217"/>
      <c r="L6" s="217"/>
      <c r="M6" s="752"/>
      <c r="N6" s="233"/>
      <c r="O6" s="51"/>
      <c r="P6" s="674">
        <v>94.48</v>
      </c>
      <c r="Q6" s="674">
        <v>93.38</v>
      </c>
      <c r="R6" s="54"/>
      <c r="S6" s="54"/>
      <c r="T6" s="54"/>
      <c r="U6" s="496">
        <f>(I5*P6)+(J5*Q6)+(K5*R6)+(L5*S6)+(M5*T6)</f>
        <v>94.007000000000005</v>
      </c>
      <c r="V6" s="55"/>
      <c r="W6" s="57"/>
      <c r="X6" s="57"/>
      <c r="Y6" s="57"/>
      <c r="Z6" s="57"/>
      <c r="AA6" s="57"/>
      <c r="AB6" s="476"/>
      <c r="AC6" s="536"/>
      <c r="AD6" s="478"/>
      <c r="AE6" s="729"/>
      <c r="AF6" s="59"/>
      <c r="AG6" s="263"/>
      <c r="AH6" s="60"/>
      <c r="AI6" s="55"/>
      <c r="AJ6" s="61"/>
      <c r="AK6" s="62"/>
      <c r="AL6" s="63"/>
      <c r="AM6" s="64"/>
      <c r="AN6" s="65"/>
      <c r="AO6" s="66"/>
    </row>
    <row r="7" spans="1:41" s="22" customFormat="1" ht="48.75" customHeight="1" x14ac:dyDescent="0.15">
      <c r="A7" s="43">
        <v>2</v>
      </c>
      <c r="B7" s="256" t="s">
        <v>2900</v>
      </c>
      <c r="C7" s="45" t="s">
        <v>2738</v>
      </c>
      <c r="D7" s="71" t="s">
        <v>2858</v>
      </c>
      <c r="E7" s="104"/>
      <c r="F7" s="104"/>
      <c r="G7" s="596"/>
      <c r="H7" s="210" t="s">
        <v>2557</v>
      </c>
      <c r="I7" s="48">
        <v>0.56999999999999995</v>
      </c>
      <c r="J7" s="49">
        <v>0.43</v>
      </c>
      <c r="K7" s="49"/>
      <c r="L7" s="49"/>
      <c r="M7" s="696"/>
      <c r="N7" s="233">
        <f>SUM(I7:M7)</f>
        <v>1</v>
      </c>
      <c r="O7" s="51"/>
      <c r="P7" s="52">
        <v>8</v>
      </c>
      <c r="Q7" s="53">
        <v>8</v>
      </c>
      <c r="R7" s="53"/>
      <c r="S7" s="53"/>
      <c r="T7" s="53"/>
      <c r="U7" s="54">
        <f>ROUND(((P7*I7)+(Q7*J7)+(R7*K7)+(S7*L7)+(T7*M7)),3)</f>
        <v>8</v>
      </c>
      <c r="V7" s="55">
        <f>IF(U7&gt;=8,8,U7)</f>
        <v>8</v>
      </c>
      <c r="W7" s="57">
        <v>328448752000</v>
      </c>
      <c r="X7" s="57">
        <v>14977246000</v>
      </c>
      <c r="Y7" s="57"/>
      <c r="Z7" s="57"/>
      <c r="AA7" s="57"/>
      <c r="AB7" s="476">
        <f>(((((W7*I7)+(X7*J7)+(Y7*K7)+(Z7*L7)+(AA7*M7))/$L$2)))</f>
        <v>5.4109219676480755</v>
      </c>
      <c r="AC7" s="536">
        <f>ROUND(11*AB7,3)</f>
        <v>59.52</v>
      </c>
      <c r="AD7" s="488">
        <f>IF(AC7&gt;=11,11,AC7)</f>
        <v>11</v>
      </c>
      <c r="AE7" s="729">
        <f>IF(U8&gt;=94,4,IF(U8&gt;=91,3.9,IF(U8&gt;=88,3.8,IF(U8&gt;=85,3.7,3.6))))</f>
        <v>3.9</v>
      </c>
      <c r="AF7" s="59">
        <v>0.3</v>
      </c>
      <c r="AG7" s="730">
        <v>17</v>
      </c>
      <c r="AH7" s="60">
        <f>V7+AD7+AG7+AE7+AF7</f>
        <v>40.199999999999996</v>
      </c>
      <c r="AI7" s="55">
        <f>IF(AH7&gt;=40,40,AH7)</f>
        <v>40</v>
      </c>
      <c r="AJ7" s="61"/>
      <c r="AK7" s="62"/>
      <c r="AL7" s="63"/>
      <c r="AM7" s="64"/>
      <c r="AN7" s="65"/>
      <c r="AO7" s="66"/>
    </row>
    <row r="8" spans="1:41" s="22" customFormat="1" ht="26.25" customHeight="1" x14ac:dyDescent="0.15">
      <c r="A8" s="177"/>
      <c r="B8" s="241"/>
      <c r="C8" s="894" t="s">
        <v>2556</v>
      </c>
      <c r="D8" s="895"/>
      <c r="E8" s="895"/>
      <c r="F8" s="895"/>
      <c r="G8" s="896"/>
      <c r="H8" s="47"/>
      <c r="I8" s="172"/>
      <c r="J8" s="217"/>
      <c r="K8" s="217"/>
      <c r="L8" s="217"/>
      <c r="M8" s="695"/>
      <c r="N8" s="233"/>
      <c r="O8" s="51"/>
      <c r="P8" s="674">
        <v>93.38</v>
      </c>
      <c r="Q8" s="53">
        <v>88</v>
      </c>
      <c r="R8" s="53"/>
      <c r="S8" s="53"/>
      <c r="T8" s="54"/>
      <c r="U8" s="496">
        <f>(I7*P8)+(J7*Q8)+(K7*R8)+(L7*S8)+(M7*T8)</f>
        <v>91.066599999999994</v>
      </c>
      <c r="V8" s="55"/>
      <c r="W8" s="57"/>
      <c r="X8" s="57"/>
      <c r="Y8" s="57"/>
      <c r="Z8" s="57"/>
      <c r="AA8" s="57"/>
      <c r="AB8" s="476"/>
      <c r="AC8" s="536"/>
      <c r="AD8" s="478"/>
      <c r="AE8" s="729"/>
      <c r="AF8" s="59"/>
      <c r="AG8" s="263"/>
      <c r="AH8" s="60"/>
      <c r="AI8" s="55"/>
      <c r="AJ8" s="61"/>
      <c r="AK8" s="62"/>
      <c r="AL8" s="63"/>
      <c r="AM8" s="64"/>
      <c r="AN8" s="65"/>
      <c r="AO8" s="66"/>
    </row>
    <row r="9" spans="1:41" s="22" customFormat="1" ht="48.75" customHeight="1" x14ac:dyDescent="0.15">
      <c r="A9" s="43">
        <v>3</v>
      </c>
      <c r="B9" s="256" t="s">
        <v>2900</v>
      </c>
      <c r="C9" s="45" t="s">
        <v>2688</v>
      </c>
      <c r="D9" s="67" t="s">
        <v>2859</v>
      </c>
      <c r="E9" s="67" t="s">
        <v>2887</v>
      </c>
      <c r="F9" s="550"/>
      <c r="G9" s="376"/>
      <c r="H9" s="47" t="s">
        <v>2557</v>
      </c>
      <c r="I9" s="48">
        <v>0.6</v>
      </c>
      <c r="J9" s="49">
        <v>0.2</v>
      </c>
      <c r="K9" s="49">
        <v>0.2</v>
      </c>
      <c r="L9" s="49"/>
      <c r="M9" s="696"/>
      <c r="N9" s="233">
        <f>SUM(I9:M9)</f>
        <v>1</v>
      </c>
      <c r="O9" s="51"/>
      <c r="P9" s="52">
        <v>8</v>
      </c>
      <c r="Q9" s="53">
        <v>8</v>
      </c>
      <c r="R9" s="53">
        <v>8</v>
      </c>
      <c r="S9" s="53"/>
      <c r="T9" s="53"/>
      <c r="U9" s="54">
        <f>ROUND(((P9*I9)+(Q9*J9)+(R9*K9)+(S9*L9)+(T9*M9)),3)</f>
        <v>8</v>
      </c>
      <c r="V9" s="55">
        <f>IF(U9&gt;=8,8,U9)</f>
        <v>8</v>
      </c>
      <c r="W9" s="57">
        <v>900580417000</v>
      </c>
      <c r="X9" s="57">
        <v>14643377000</v>
      </c>
      <c r="Y9" s="57">
        <v>3530749000</v>
      </c>
      <c r="Z9" s="57"/>
      <c r="AA9" s="57"/>
      <c r="AB9" s="476">
        <f>(((((W9*I9)+(X9*J9)+(Y9*K9)+(Z9*L9)+(AA9*M9))/$L$2)))</f>
        <v>15.199373660146799</v>
      </c>
      <c r="AC9" s="536">
        <f t="shared" ref="AC9" si="0">ROUND(11*AB9,3)</f>
        <v>167.19300000000001</v>
      </c>
      <c r="AD9" s="488">
        <f t="shared" ref="AD9" si="1">IF(AC9&gt;=11,11,AC9)</f>
        <v>11</v>
      </c>
      <c r="AE9" s="729">
        <f>IF(U10&gt;=94,4,IF(U10&gt;=91,3.9,IF(U10&gt;=88,3.8,IF(U10&gt;=85,3.7,3.6))))</f>
        <v>3.9</v>
      </c>
      <c r="AF9" s="59">
        <v>0.3</v>
      </c>
      <c r="AG9" s="730">
        <v>17</v>
      </c>
      <c r="AH9" s="60">
        <f>V9+AD9+AG9+AE9+AF9</f>
        <v>40.199999999999996</v>
      </c>
      <c r="AI9" s="55">
        <f>IF(AH9&gt;=40,40,AH9)</f>
        <v>40</v>
      </c>
      <c r="AJ9" s="61"/>
      <c r="AK9" s="62"/>
      <c r="AL9" s="63"/>
      <c r="AM9" s="64"/>
      <c r="AN9" s="65"/>
      <c r="AO9" s="66"/>
    </row>
    <row r="10" spans="1:41" s="22" customFormat="1" ht="26.25" customHeight="1" x14ac:dyDescent="0.15">
      <c r="A10" s="177"/>
      <c r="B10" s="241"/>
      <c r="C10" s="894" t="s">
        <v>2556</v>
      </c>
      <c r="D10" s="895"/>
      <c r="E10" s="895"/>
      <c r="F10" s="895"/>
      <c r="G10" s="896"/>
      <c r="H10" s="47"/>
      <c r="I10" s="172"/>
      <c r="J10" s="217"/>
      <c r="K10" s="217"/>
      <c r="L10" s="217"/>
      <c r="M10" s="695"/>
      <c r="N10" s="233"/>
      <c r="O10" s="51"/>
      <c r="P10" s="674">
        <v>92.03</v>
      </c>
      <c r="Q10" s="676">
        <v>91.63</v>
      </c>
      <c r="R10" s="54">
        <v>88</v>
      </c>
      <c r="S10" s="54"/>
      <c r="T10" s="54"/>
      <c r="U10" s="496">
        <f>(I9*P10)+(J9*Q10)+(K9*R10)+(L9*S10)+(M9*T10)</f>
        <v>91.144000000000005</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52.5" customHeight="1" x14ac:dyDescent="0.15">
      <c r="A11" s="43">
        <v>4</v>
      </c>
      <c r="B11" s="256" t="s">
        <v>2900</v>
      </c>
      <c r="C11" s="80" t="s">
        <v>2056</v>
      </c>
      <c r="D11" s="67" t="s">
        <v>2889</v>
      </c>
      <c r="E11" s="174"/>
      <c r="F11" s="174"/>
      <c r="G11" s="596"/>
      <c r="H11" s="47" t="s">
        <v>2557</v>
      </c>
      <c r="I11" s="48">
        <v>0.57999999999999996</v>
      </c>
      <c r="J11" s="49">
        <v>0.42</v>
      </c>
      <c r="K11" s="49"/>
      <c r="L11" s="49"/>
      <c r="M11" s="696"/>
      <c r="N11" s="233">
        <f>SUM(I11:M11)</f>
        <v>1</v>
      </c>
      <c r="O11" s="51"/>
      <c r="P11" s="52">
        <v>8</v>
      </c>
      <c r="Q11" s="52">
        <v>8</v>
      </c>
      <c r="R11" s="53"/>
      <c r="S11" s="53"/>
      <c r="T11" s="53"/>
      <c r="U11" s="54">
        <f>ROUND(((P11*I11)+(Q11*J11)+(R11*K11)+(S11*L11)+(T11*M11)),3)</f>
        <v>8</v>
      </c>
      <c r="V11" s="55">
        <f>IF(U11&gt;=8,8,U11)</f>
        <v>8</v>
      </c>
      <c r="W11" s="57">
        <v>816103333000</v>
      </c>
      <c r="X11" s="57">
        <v>7163013000</v>
      </c>
      <c r="Y11" s="57"/>
      <c r="Z11" s="57"/>
      <c r="AA11" s="57"/>
      <c r="AB11" s="476">
        <f>(((((W11*I11)+(X11*J11)+(Y11*K11)+(Z11*L11)+(AA11*M11))/$L$2)))</f>
        <v>13.309600298520515</v>
      </c>
      <c r="AC11" s="536">
        <f>ROUND(11*AB11,3)</f>
        <v>146.40600000000001</v>
      </c>
      <c r="AD11" s="488">
        <f t="shared" ref="AD11" si="2">IF(AC11&gt;=11,11,AC11)</f>
        <v>11</v>
      </c>
      <c r="AE11" s="729">
        <f>IF(U12&gt;=94,4,IF(U12&gt;=91,3.9,IF(U12&gt;=88,3.8,IF(U12&gt;=85,3.7,3.6))))</f>
        <v>3.9</v>
      </c>
      <c r="AF11" s="59">
        <v>0.3</v>
      </c>
      <c r="AG11" s="730">
        <v>17</v>
      </c>
      <c r="AH11" s="60">
        <f>V11+AD11+AG11+AE11+AF11</f>
        <v>40.199999999999996</v>
      </c>
      <c r="AI11" s="55">
        <f>IF(AH11&gt;=40,40,AH11)</f>
        <v>40</v>
      </c>
      <c r="AJ11" s="61"/>
      <c r="AK11" s="62"/>
      <c r="AL11" s="63"/>
      <c r="AM11" s="64"/>
      <c r="AN11" s="65"/>
      <c r="AO11" s="66"/>
    </row>
    <row r="12" spans="1:41" s="22" customFormat="1" ht="26.25" customHeight="1" x14ac:dyDescent="0.15">
      <c r="A12" s="177"/>
      <c r="B12" s="241"/>
      <c r="C12" s="894" t="s">
        <v>2556</v>
      </c>
      <c r="D12" s="895"/>
      <c r="E12" s="895"/>
      <c r="F12" s="895"/>
      <c r="G12" s="896"/>
      <c r="H12" s="47"/>
      <c r="I12" s="172"/>
      <c r="J12" s="217"/>
      <c r="K12" s="217"/>
      <c r="L12" s="217"/>
      <c r="M12" s="695"/>
      <c r="N12" s="233"/>
      <c r="O12" s="51"/>
      <c r="P12" s="676">
        <v>89.67</v>
      </c>
      <c r="Q12" s="676">
        <v>92.92</v>
      </c>
      <c r="R12" s="54"/>
      <c r="S12" s="54"/>
      <c r="T12" s="54"/>
      <c r="U12" s="496">
        <f>(I11*P12)+(J11*Q12)+(K11*R12)+(L11*S12)+(M11*T12)</f>
        <v>91.034999999999997</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52.5" customHeight="1" x14ac:dyDescent="0.15">
      <c r="A13" s="43">
        <v>5</v>
      </c>
      <c r="B13" s="256" t="s">
        <v>2900</v>
      </c>
      <c r="C13" s="45" t="s">
        <v>2064</v>
      </c>
      <c r="D13" s="77" t="s">
        <v>2861</v>
      </c>
      <c r="E13" s="45" t="s">
        <v>2866</v>
      </c>
      <c r="F13" s="174"/>
      <c r="G13" s="376"/>
      <c r="H13" s="47" t="s">
        <v>2557</v>
      </c>
      <c r="I13" s="48">
        <v>0.5</v>
      </c>
      <c r="J13" s="49">
        <v>0.4</v>
      </c>
      <c r="K13" s="49">
        <v>0.1</v>
      </c>
      <c r="L13" s="49"/>
      <c r="M13" s="695"/>
      <c r="N13" s="233">
        <f>SUM(I13:M13)</f>
        <v>1</v>
      </c>
      <c r="O13" s="51"/>
      <c r="P13" s="52">
        <v>8</v>
      </c>
      <c r="Q13" s="53">
        <v>8</v>
      </c>
      <c r="R13" s="53">
        <v>8</v>
      </c>
      <c r="S13" s="53"/>
      <c r="T13" s="53"/>
      <c r="U13" s="54">
        <f>ROUND(((P13*I13)+(Q13*J13)+(R13*K13)+(S13*L13)+(T13*M13)),3)</f>
        <v>8</v>
      </c>
      <c r="V13" s="55">
        <f>IF(U13&gt;=8,8,U13)</f>
        <v>8</v>
      </c>
      <c r="W13" s="57">
        <v>56901144000</v>
      </c>
      <c r="X13" s="57">
        <v>18685183000</v>
      </c>
      <c r="Y13" s="57">
        <v>3664456000</v>
      </c>
      <c r="Z13" s="57"/>
      <c r="AA13" s="57"/>
      <c r="AB13" s="476">
        <f>(((((W13*I13)+(X13*J13)+(Y13*K13)+(Z13*L13)+(AA13*M13))/$L$2)))</f>
        <v>1.0140055353705877</v>
      </c>
      <c r="AC13" s="536">
        <f>ROUND(11*AB13,3)</f>
        <v>11.154</v>
      </c>
      <c r="AD13" s="488">
        <f t="shared" ref="AD13" si="3">IF(AC13&gt;=11,11,AC13)</f>
        <v>11</v>
      </c>
      <c r="AE13" s="729">
        <f>IF(U14&gt;=94,4,IF(U14&gt;=91,3.9,IF(U14&gt;=88,3.8,IF(U14&gt;=85,3.7,3.6))))</f>
        <v>3.9</v>
      </c>
      <c r="AF13" s="59">
        <v>0.3</v>
      </c>
      <c r="AG13" s="730">
        <v>17</v>
      </c>
      <c r="AH13" s="60">
        <f>V13+AD13+AG13+AE13+AF13</f>
        <v>40.199999999999996</v>
      </c>
      <c r="AI13" s="55">
        <f>IF(AH13&gt;=40,40,AH13)</f>
        <v>40</v>
      </c>
      <c r="AJ13" s="61"/>
      <c r="AK13" s="62"/>
      <c r="AL13" s="63"/>
      <c r="AM13" s="64">
        <f>100%+AL13</f>
        <v>1</v>
      </c>
      <c r="AN13" s="65">
        <f>ROUNDUP((($E$2*AM13-$AN$4)*AJ13+$AN$4),-3)</f>
        <v>0</v>
      </c>
      <c r="AO13" s="66"/>
    </row>
    <row r="14" spans="1:41" s="22" customFormat="1" ht="26.25" customHeight="1" x14ac:dyDescent="0.15">
      <c r="A14" s="177"/>
      <c r="B14" s="241"/>
      <c r="C14" s="894" t="s">
        <v>2556</v>
      </c>
      <c r="D14" s="895"/>
      <c r="E14" s="895"/>
      <c r="F14" s="895"/>
      <c r="G14" s="896"/>
      <c r="H14" s="47"/>
      <c r="I14" s="172"/>
      <c r="J14" s="217"/>
      <c r="K14" s="217"/>
      <c r="L14" s="217"/>
      <c r="M14" s="695"/>
      <c r="N14" s="233"/>
      <c r="O14" s="51"/>
      <c r="P14" s="676">
        <v>90.76</v>
      </c>
      <c r="Q14" s="676">
        <v>92.52</v>
      </c>
      <c r="R14" s="54">
        <v>88</v>
      </c>
      <c r="S14" s="54"/>
      <c r="T14" s="54"/>
      <c r="U14" s="496">
        <f>(I13*P14)+(J13*Q14)+(K13*R14)+(L13*S14)+(M13*T14)</f>
        <v>91.188000000000002</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48.75" customHeight="1" x14ac:dyDescent="0.15">
      <c r="A15" s="43">
        <v>6</v>
      </c>
      <c r="B15" s="256" t="s">
        <v>2900</v>
      </c>
      <c r="C15" s="67" t="s">
        <v>48</v>
      </c>
      <c r="D15" s="45" t="s">
        <v>2898</v>
      </c>
      <c r="E15" s="117"/>
      <c r="F15" s="174"/>
      <c r="G15" s="376"/>
      <c r="H15" s="47"/>
      <c r="I15" s="48">
        <v>0.9</v>
      </c>
      <c r="J15" s="49">
        <v>0.1</v>
      </c>
      <c r="K15" s="49"/>
      <c r="L15" s="49"/>
      <c r="M15" s="696"/>
      <c r="N15" s="233">
        <f>SUM(I15:M15)</f>
        <v>1</v>
      </c>
      <c r="O15" s="51"/>
      <c r="P15" s="52">
        <v>8</v>
      </c>
      <c r="Q15" s="53">
        <v>8</v>
      </c>
      <c r="R15" s="53"/>
      <c r="S15" s="53"/>
      <c r="T15" s="53"/>
      <c r="U15" s="54">
        <f>ROUND(((P15*I15)+(Q15*J15)+(R15*K15)+(S15*L15)+(T15*M15)),3)</f>
        <v>8</v>
      </c>
      <c r="V15" s="55">
        <f>IF(U15&gt;=8,8,U15)</f>
        <v>8</v>
      </c>
      <c r="W15" s="72">
        <v>57539030000</v>
      </c>
      <c r="X15" s="57">
        <v>10737437000</v>
      </c>
      <c r="Y15" s="57"/>
      <c r="Z15" s="57"/>
      <c r="AA15" s="57"/>
      <c r="AB15" s="476">
        <f>(((((W15*I15)+(X15*J15)+(Y15*K15)+(Z15*L15)+(AA15*M15))/$L$2)))</f>
        <v>1.4769241238468966</v>
      </c>
      <c r="AC15" s="536">
        <f>ROUND(11*AB15,3)</f>
        <v>16.245999999999999</v>
      </c>
      <c r="AD15" s="488">
        <f>IF(AC15&gt;=11,11,AC15)</f>
        <v>11</v>
      </c>
      <c r="AE15" s="729">
        <f>IF(U16&gt;=94,4,IF(U16&gt;=91,3.9,IF(U16&gt;=88,3.8,IF(U16&gt;=85,3.7,3.6))))</f>
        <v>3.8</v>
      </c>
      <c r="AF15" s="59">
        <v>0.3</v>
      </c>
      <c r="AG15" s="730">
        <v>17</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94" t="s">
        <v>2556</v>
      </c>
      <c r="D16" s="895"/>
      <c r="E16" s="895"/>
      <c r="F16" s="895"/>
      <c r="G16" s="896"/>
      <c r="H16" s="47"/>
      <c r="I16" s="172"/>
      <c r="J16" s="217"/>
      <c r="K16" s="217"/>
      <c r="L16" s="217"/>
      <c r="M16" s="695"/>
      <c r="N16" s="233"/>
      <c r="O16" s="51"/>
      <c r="P16" s="234">
        <v>88</v>
      </c>
      <c r="Q16" s="54">
        <v>88</v>
      </c>
      <c r="R16" s="53"/>
      <c r="S16" s="54"/>
      <c r="T16" s="54"/>
      <c r="U16" s="496">
        <f>(I15*P16)+(J15*Q16)+(K15*R16)+(L15*S16)+(M15*T16)</f>
        <v>88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48.75" customHeight="1" x14ac:dyDescent="0.15">
      <c r="A17" s="43">
        <v>7</v>
      </c>
      <c r="B17" s="256" t="s">
        <v>2900</v>
      </c>
      <c r="C17" s="77" t="s">
        <v>1347</v>
      </c>
      <c r="D17" s="80" t="s">
        <v>1363</v>
      </c>
      <c r="E17" s="117"/>
      <c r="F17" s="80"/>
      <c r="G17" s="334"/>
      <c r="H17" s="175"/>
      <c r="I17" s="48">
        <v>0.7</v>
      </c>
      <c r="J17" s="49">
        <v>0.3</v>
      </c>
      <c r="K17" s="49"/>
      <c r="L17" s="49"/>
      <c r="M17" s="696"/>
      <c r="N17" s="233">
        <f>SUM(I17:M17)</f>
        <v>1</v>
      </c>
      <c r="O17" s="51"/>
      <c r="P17" s="52">
        <v>8</v>
      </c>
      <c r="Q17" s="53">
        <v>8</v>
      </c>
      <c r="R17" s="53"/>
      <c r="S17" s="53"/>
      <c r="T17" s="53"/>
      <c r="U17" s="54">
        <f>ROUND(((P17*I17)+(Q17*J17)+(R17*K17)+(S17*L17)+(T17*M17)),3)</f>
        <v>8</v>
      </c>
      <c r="V17" s="55">
        <f>IF(U17&gt;=8,8,U17)</f>
        <v>8</v>
      </c>
      <c r="W17" s="57">
        <v>52502259000</v>
      </c>
      <c r="X17" s="57">
        <v>38849299000</v>
      </c>
      <c r="Y17" s="57"/>
      <c r="Z17" s="57"/>
      <c r="AA17" s="57"/>
      <c r="AB17" s="476">
        <f>(((((W17*I17)+(X17*J17)+(Y17*K17)+(Z17*L17)+(AA17*M17))/$L$2)))</f>
        <v>1.3525172999540234</v>
      </c>
      <c r="AC17" s="536">
        <f>ROUND(11*AB17,3)</f>
        <v>14.878</v>
      </c>
      <c r="AD17" s="488">
        <f>IF(AC17&gt;=11,11,AC17)</f>
        <v>11</v>
      </c>
      <c r="AE17" s="729">
        <f>IF(U18&gt;=94,4,IF(U18&gt;=91,3.9,IF(U18&gt;=88,3.8,IF(U18&gt;=85,3.7,3.6))))</f>
        <v>3.8</v>
      </c>
      <c r="AF17" s="59">
        <v>0.3</v>
      </c>
      <c r="AG17" s="730">
        <v>17</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94" t="s">
        <v>2556</v>
      </c>
      <c r="D18" s="895"/>
      <c r="E18" s="895"/>
      <c r="F18" s="895"/>
      <c r="G18" s="896"/>
      <c r="H18" s="47"/>
      <c r="I18" s="172"/>
      <c r="J18" s="217"/>
      <c r="K18" s="217"/>
      <c r="L18" s="217"/>
      <c r="M18" s="695"/>
      <c r="N18" s="233"/>
      <c r="O18" s="51"/>
      <c r="P18" s="234">
        <v>88</v>
      </c>
      <c r="Q18" s="53">
        <v>88</v>
      </c>
      <c r="R18" s="54"/>
      <c r="S18" s="54"/>
      <c r="T18" s="54"/>
      <c r="U18" s="496">
        <f>(I17*P18)+(J17*Q18)+(K17*R18)+(L17*S18)+(M17*T18)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48.75" customHeight="1" x14ac:dyDescent="0.15">
      <c r="A19" s="43">
        <v>8</v>
      </c>
      <c r="B19" s="256" t="s">
        <v>2900</v>
      </c>
      <c r="C19" s="71" t="s">
        <v>2860</v>
      </c>
      <c r="D19" s="45" t="s">
        <v>1639</v>
      </c>
      <c r="E19" s="45"/>
      <c r="F19" s="80"/>
      <c r="G19" s="596"/>
      <c r="H19" s="175"/>
      <c r="I19" s="48">
        <v>0.51</v>
      </c>
      <c r="J19" s="49">
        <v>0.49</v>
      </c>
      <c r="K19" s="49"/>
      <c r="L19" s="217"/>
      <c r="M19" s="696"/>
      <c r="N19" s="233">
        <f>SUM(I19:M19)</f>
        <v>1</v>
      </c>
      <c r="O19" s="51"/>
      <c r="P19" s="52">
        <v>8</v>
      </c>
      <c r="Q19" s="53">
        <v>8</v>
      </c>
      <c r="R19" s="53"/>
      <c r="S19" s="53"/>
      <c r="T19" s="53"/>
      <c r="U19" s="54">
        <f>ROUND(((P19*I19)+(Q19*J19)+(R19*K19)+(S19*L19)+(T19*M19)),3)</f>
        <v>8</v>
      </c>
      <c r="V19" s="55">
        <f>IF(U19&gt;=8,8,U19)</f>
        <v>8</v>
      </c>
      <c r="W19" s="57">
        <v>8139504000</v>
      </c>
      <c r="X19" s="57">
        <v>101360213000</v>
      </c>
      <c r="Y19" s="57"/>
      <c r="Z19" s="57"/>
      <c r="AA19" s="57"/>
      <c r="AB19" s="476">
        <f>(((((W19*I19)+(X19*J19)+(Y19*K19)+(Z19*L19)+(AA19*M19))/$L$2)))</f>
        <v>1.5037133144089656</v>
      </c>
      <c r="AC19" s="536">
        <f t="shared" ref="AC19" si="4">ROUND(11*AB19,3)</f>
        <v>16.541</v>
      </c>
      <c r="AD19" s="488">
        <f t="shared" ref="AD19" si="5">IF(AC19&gt;=11,11,AC19)</f>
        <v>11</v>
      </c>
      <c r="AE19" s="729">
        <f>IF(U20&gt;=94,4,IF(U20&gt;=91,3.9,IF(U20&gt;=88,3.8,IF(U20&gt;=85,3.7,3.6))))</f>
        <v>3.8</v>
      </c>
      <c r="AF19" s="59">
        <v>0.3</v>
      </c>
      <c r="AG19" s="730">
        <v>17</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41"/>
      <c r="C20" s="894" t="s">
        <v>2556</v>
      </c>
      <c r="D20" s="895"/>
      <c r="E20" s="895"/>
      <c r="F20" s="895"/>
      <c r="G20" s="896"/>
      <c r="H20" s="47"/>
      <c r="I20" s="172"/>
      <c r="J20" s="217"/>
      <c r="K20" s="217"/>
      <c r="L20" s="217"/>
      <c r="M20" s="695"/>
      <c r="N20" s="233"/>
      <c r="O20" s="51"/>
      <c r="P20" s="234">
        <v>88</v>
      </c>
      <c r="Q20" s="234">
        <v>88</v>
      </c>
      <c r="R20" s="234"/>
      <c r="S20" s="54"/>
      <c r="T20" s="54"/>
      <c r="U20" s="496">
        <f>(I19*P20)+(J19*Q20)+(K19*R20)+(L19*S20)+(M19*T20)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48.75" customHeight="1" x14ac:dyDescent="0.15">
      <c r="A21" s="43">
        <v>9</v>
      </c>
      <c r="B21" s="256" t="s">
        <v>2900</v>
      </c>
      <c r="C21" s="67" t="s">
        <v>2862</v>
      </c>
      <c r="D21" s="80" t="s">
        <v>731</v>
      </c>
      <c r="E21" s="45"/>
      <c r="F21" s="80"/>
      <c r="G21" s="596"/>
      <c r="H21" s="47"/>
      <c r="I21" s="49">
        <v>0.51</v>
      </c>
      <c r="J21" s="48">
        <v>0.49</v>
      </c>
      <c r="K21" s="49"/>
      <c r="L21" s="49"/>
      <c r="M21" s="696"/>
      <c r="N21" s="233">
        <f>SUM(I21:M21)</f>
        <v>1</v>
      </c>
      <c r="O21" s="51"/>
      <c r="P21" s="52">
        <v>8</v>
      </c>
      <c r="Q21" s="53">
        <v>8</v>
      </c>
      <c r="R21" s="53"/>
      <c r="S21" s="53"/>
      <c r="T21" s="53"/>
      <c r="U21" s="54">
        <f>ROUND(((P21*I21)+(Q21*J21)+(R21*K21)+(S21*L21)+(T21*M21)),3)</f>
        <v>8</v>
      </c>
      <c r="V21" s="55">
        <f>IF(U21&gt;=8,8,U21)</f>
        <v>8</v>
      </c>
      <c r="W21" s="57">
        <v>7692652000</v>
      </c>
      <c r="X21" s="57">
        <v>424675051000</v>
      </c>
      <c r="Y21" s="57"/>
      <c r="Z21" s="57"/>
      <c r="AA21" s="57"/>
      <c r="AB21" s="476">
        <f>(((((W21*I21)+(X21*J21)+(Y21*K21)+(Z21*L21)+(AA21*M21))/$L$2)))</f>
        <v>5.9238615520300666</v>
      </c>
      <c r="AC21" s="536">
        <f t="shared" ref="AC21" si="6">ROUND(11*AB21,3)</f>
        <v>65.162000000000006</v>
      </c>
      <c r="AD21" s="488">
        <f t="shared" ref="AD21" si="7">IF(AC21&gt;=11,11,AC21)</f>
        <v>11</v>
      </c>
      <c r="AE21" s="729">
        <f>IF(U22&gt;=94,4,IF(U22&gt;=91,3.9,IF(U22&gt;=88,3.8,IF(U22&gt;=85,3.7,3.6))))</f>
        <v>3.8</v>
      </c>
      <c r="AF21" s="59">
        <v>0.3</v>
      </c>
      <c r="AG21" s="730">
        <v>17</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94" t="s">
        <v>2556</v>
      </c>
      <c r="D22" s="895"/>
      <c r="E22" s="895"/>
      <c r="F22" s="895"/>
      <c r="G22" s="896"/>
      <c r="H22" s="47"/>
      <c r="I22" s="172"/>
      <c r="J22" s="217"/>
      <c r="K22" s="217"/>
      <c r="L22" s="217"/>
      <c r="M22" s="695"/>
      <c r="N22" s="233"/>
      <c r="O22" s="51"/>
      <c r="P22" s="234">
        <v>88</v>
      </c>
      <c r="Q22" s="54">
        <v>88</v>
      </c>
      <c r="R22" s="234"/>
      <c r="S22" s="54"/>
      <c r="T22" s="54"/>
      <c r="U22" s="496">
        <f>(I21*P22)+(J21*Q22)+(K21*R22)+(L21*S22)+(M21*T22)</f>
        <v>88</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55.5" customHeight="1" x14ac:dyDescent="0.15">
      <c r="A23" s="43">
        <v>10</v>
      </c>
      <c r="B23" s="256" t="s">
        <v>2900</v>
      </c>
      <c r="C23" s="67" t="s">
        <v>2117</v>
      </c>
      <c r="D23" s="80" t="s">
        <v>1489</v>
      </c>
      <c r="E23" s="80"/>
      <c r="F23" s="80"/>
      <c r="G23" s="376"/>
      <c r="H23" s="175"/>
      <c r="I23" s="48">
        <v>0.51</v>
      </c>
      <c r="J23" s="49">
        <v>0.49</v>
      </c>
      <c r="K23" s="49"/>
      <c r="L23" s="49"/>
      <c r="M23" s="696"/>
      <c r="N23" s="233">
        <f>SUM(I23:M23)</f>
        <v>1</v>
      </c>
      <c r="O23" s="51"/>
      <c r="P23" s="52">
        <v>8</v>
      </c>
      <c r="Q23" s="53">
        <v>8</v>
      </c>
      <c r="R23" s="53"/>
      <c r="S23" s="53"/>
      <c r="T23" s="53"/>
      <c r="U23" s="54">
        <f>ROUND(((P23*I23)+(Q23*J23)+(R23*K23)+(S23*L23)+(T23*M23)),3)</f>
        <v>8</v>
      </c>
      <c r="V23" s="55">
        <f>IF(U23&gt;=8,8,U23)</f>
        <v>8</v>
      </c>
      <c r="W23" s="57">
        <v>24296161000</v>
      </c>
      <c r="X23" s="57">
        <v>57131058000</v>
      </c>
      <c r="Y23" s="57"/>
      <c r="Z23" s="57"/>
      <c r="AA23" s="57"/>
      <c r="AB23" s="476">
        <f>(((((W23*I23)+(X23*J23)+(Y23*K23)+(Z23*L23)+(AA23*M23))/$L$2)))</f>
        <v>1.1284002994146243</v>
      </c>
      <c r="AC23" s="536">
        <f>ROUND(11*AB23,3)</f>
        <v>12.412000000000001</v>
      </c>
      <c r="AD23" s="488">
        <f>IF(AC23&gt;=11,11,AC23)</f>
        <v>11</v>
      </c>
      <c r="AE23" s="729">
        <f>IF(U24&gt;=94,4,IF(U24&gt;=91,3.9,IF(U24&gt;=88,3.8,IF(U24&gt;=85,3.7,3.6))))</f>
        <v>3.8</v>
      </c>
      <c r="AF23" s="59">
        <v>0.3</v>
      </c>
      <c r="AG23" s="730">
        <v>17</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94" t="s">
        <v>2556</v>
      </c>
      <c r="D24" s="895"/>
      <c r="E24" s="895"/>
      <c r="F24" s="895"/>
      <c r="G24" s="896"/>
      <c r="H24" s="47"/>
      <c r="I24" s="172"/>
      <c r="J24" s="217"/>
      <c r="K24" s="217"/>
      <c r="L24" s="217"/>
      <c r="M24" s="695"/>
      <c r="N24" s="233"/>
      <c r="O24" s="51"/>
      <c r="P24" s="234">
        <v>88</v>
      </c>
      <c r="Q24" s="54">
        <v>88</v>
      </c>
      <c r="R24" s="54"/>
      <c r="S24" s="54"/>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48.75" customHeight="1" x14ac:dyDescent="0.15">
      <c r="A25" s="43">
        <v>11</v>
      </c>
      <c r="B25" s="256" t="s">
        <v>2900</v>
      </c>
      <c r="C25" s="45" t="s">
        <v>2303</v>
      </c>
      <c r="D25" s="71" t="s">
        <v>2824</v>
      </c>
      <c r="E25" s="117"/>
      <c r="F25" s="117"/>
      <c r="G25" s="376"/>
      <c r="H25" s="47"/>
      <c r="I25" s="48">
        <v>0.6</v>
      </c>
      <c r="J25" s="49">
        <v>0.4</v>
      </c>
      <c r="K25" s="49"/>
      <c r="L25" s="49"/>
      <c r="M25" s="696"/>
      <c r="N25" s="233">
        <f>SUM(I25:M25)</f>
        <v>1</v>
      </c>
      <c r="O25" s="51"/>
      <c r="P25" s="52">
        <v>8</v>
      </c>
      <c r="Q25" s="53">
        <v>8</v>
      </c>
      <c r="R25" s="53"/>
      <c r="S25" s="53"/>
      <c r="T25" s="53"/>
      <c r="U25" s="54">
        <f>ROUND(((P25*I25)+(Q25*J25)+(R25*K25)+(S25*L25)+(T25*M25)),3)</f>
        <v>8</v>
      </c>
      <c r="V25" s="55">
        <f>IF(U25&gt;=8,8,U25)</f>
        <v>8</v>
      </c>
      <c r="W25" s="57">
        <v>39588420000</v>
      </c>
      <c r="X25" s="57">
        <v>36307297000</v>
      </c>
      <c r="Y25" s="57"/>
      <c r="Z25" s="57"/>
      <c r="AA25" s="57"/>
      <c r="AB25" s="476">
        <f>(((((W25*I25)+(X25*J25)+(Y25*K25)+(Z25*L25)+(AA25*M25))/$L$2)))</f>
        <v>1.0694648578290455</v>
      </c>
      <c r="AC25" s="536">
        <f t="shared" ref="AC25" si="8">ROUND(11*AB25,3)</f>
        <v>11.763999999999999</v>
      </c>
      <c r="AD25" s="488">
        <f t="shared" ref="AD25" si="9">IF(AC25&gt;=11,11,AC25)</f>
        <v>11</v>
      </c>
      <c r="AE25" s="729">
        <f>IF(U26&gt;=94,4,IF(U26&gt;=91,3.9,IF(U26&gt;=88,3.8,IF(U26&gt;=85,3.7,3.6))))</f>
        <v>3.8</v>
      </c>
      <c r="AF25" s="59">
        <v>0.3</v>
      </c>
      <c r="AG25" s="730">
        <v>17</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94" t="s">
        <v>2556</v>
      </c>
      <c r="D26" s="895"/>
      <c r="E26" s="895"/>
      <c r="F26" s="895"/>
      <c r="G26" s="896"/>
      <c r="H26" s="47"/>
      <c r="I26" s="172"/>
      <c r="J26" s="217"/>
      <c r="K26" s="217"/>
      <c r="L26" s="217"/>
      <c r="M26" s="695"/>
      <c r="N26" s="233"/>
      <c r="O26" s="51"/>
      <c r="P26" s="234">
        <v>88</v>
      </c>
      <c r="Q26" s="54">
        <v>88</v>
      </c>
      <c r="R26" s="54"/>
      <c r="S26" s="54"/>
      <c r="T26" s="54"/>
      <c r="U26" s="496">
        <f>(I25*P26)+(J25*Q26)+(K25*R26)+(L25*S26)+(M25*T26)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51.75" customHeight="1" x14ac:dyDescent="0.15">
      <c r="A27" s="43">
        <v>12</v>
      </c>
      <c r="B27" s="256" t="s">
        <v>2900</v>
      </c>
      <c r="C27" s="45" t="s">
        <v>2883</v>
      </c>
      <c r="D27" s="67" t="s">
        <v>1359</v>
      </c>
      <c r="E27" s="80"/>
      <c r="F27" s="664"/>
      <c r="G27" s="596"/>
      <c r="H27" s="47"/>
      <c r="I27" s="48">
        <v>0.5</v>
      </c>
      <c r="J27" s="49">
        <v>0.5</v>
      </c>
      <c r="K27" s="49"/>
      <c r="L27" s="49"/>
      <c r="M27" s="696"/>
      <c r="N27" s="233">
        <f>SUM(I27:M27)</f>
        <v>1</v>
      </c>
      <c r="O27" s="51"/>
      <c r="P27" s="52">
        <v>8</v>
      </c>
      <c r="Q27" s="53">
        <v>8</v>
      </c>
      <c r="R27" s="53"/>
      <c r="S27" s="53"/>
      <c r="T27" s="53"/>
      <c r="U27" s="54">
        <f>ROUND(((P27*I27)+(Q27*J27)+(R27*K27)+(S27*L27)+(T27*M27)),3)</f>
        <v>8</v>
      </c>
      <c r="V27" s="55">
        <f>IF(U27&gt;=8,8,U27)</f>
        <v>8</v>
      </c>
      <c r="W27" s="57">
        <v>18715212000</v>
      </c>
      <c r="X27" s="57">
        <v>103344394000</v>
      </c>
      <c r="Y27" s="57"/>
      <c r="Z27" s="57"/>
      <c r="AA27" s="57"/>
      <c r="AB27" s="476">
        <f>(((((W27*I27)+(X27*J27)+(Y27*K27)+(Z27*L27)+(AA27*M27))/$L$2)))</f>
        <v>1.7052272803157655</v>
      </c>
      <c r="AC27" s="536">
        <f>ROUND(11*AB27,3)</f>
        <v>18.757999999999999</v>
      </c>
      <c r="AD27" s="488">
        <f>IF(AC27&gt;=11,11,AC27)</f>
        <v>11</v>
      </c>
      <c r="AE27" s="729">
        <f>IF(U28&gt;=94,4,IF(U28&gt;=91,3.9,IF(U28&gt;=88,3.8,IF(U28&gt;=85,3.7,3.6))))</f>
        <v>3.8</v>
      </c>
      <c r="AF27" s="59">
        <v>0.3</v>
      </c>
      <c r="AG27" s="730">
        <v>17</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56"/>
      <c r="C28" s="894" t="s">
        <v>2556</v>
      </c>
      <c r="D28" s="895"/>
      <c r="E28" s="895"/>
      <c r="F28" s="895"/>
      <c r="G28" s="896"/>
      <c r="H28" s="47"/>
      <c r="I28" s="172"/>
      <c r="J28" s="217"/>
      <c r="K28" s="217"/>
      <c r="L28" s="217"/>
      <c r="M28" s="695"/>
      <c r="N28" s="233"/>
      <c r="O28" s="51"/>
      <c r="P28" s="234">
        <v>88</v>
      </c>
      <c r="Q28" s="54">
        <v>88</v>
      </c>
      <c r="R28" s="54"/>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v>13</v>
      </c>
      <c r="B29" s="256" t="s">
        <v>2900</v>
      </c>
      <c r="C29" s="45" t="s">
        <v>344</v>
      </c>
      <c r="D29" s="71" t="s">
        <v>2867</v>
      </c>
      <c r="E29" s="71" t="s">
        <v>2312</v>
      </c>
      <c r="F29" s="73"/>
      <c r="G29" s="596"/>
      <c r="H29" s="47"/>
      <c r="I29" s="48">
        <v>0.6</v>
      </c>
      <c r="J29" s="49">
        <v>0.2</v>
      </c>
      <c r="K29" s="49">
        <v>0.2</v>
      </c>
      <c r="L29" s="49"/>
      <c r="M29" s="696"/>
      <c r="N29" s="233">
        <f>SUM(I29:M29)</f>
        <v>1</v>
      </c>
      <c r="O29" s="51"/>
      <c r="P29" s="52">
        <v>8</v>
      </c>
      <c r="Q29" s="53">
        <v>8</v>
      </c>
      <c r="R29" s="53">
        <v>8</v>
      </c>
      <c r="S29" s="53"/>
      <c r="T29" s="53"/>
      <c r="U29" s="54">
        <f>ROUND(((P29*I29)+(Q29*J29)+(R29*K29)+(S29*L29)+(T29*M29)),3)</f>
        <v>8</v>
      </c>
      <c r="V29" s="55">
        <f>IF(U29&gt;=8,8,U29)</f>
        <v>8</v>
      </c>
      <c r="W29" s="57">
        <v>229675529000</v>
      </c>
      <c r="X29" s="57">
        <v>1643469000</v>
      </c>
      <c r="Y29" s="57">
        <v>3425675000</v>
      </c>
      <c r="Z29" s="57"/>
      <c r="AA29" s="57"/>
      <c r="AB29" s="476">
        <f>(((((W29*I29)+(X29*J29)+(Y29*K29)+(Z29*L29)+(AA29*M29))/$L$2)))</f>
        <v>3.878731103398493</v>
      </c>
      <c r="AC29" s="536">
        <f t="shared" ref="AC29" si="10">ROUND(11*AB29,3)</f>
        <v>42.665999999999997</v>
      </c>
      <c r="AD29" s="488">
        <f t="shared" ref="AD29" si="11">IF(AC29&gt;=11,11,AC29)</f>
        <v>11</v>
      </c>
      <c r="AE29" s="729">
        <f>IF(U30&gt;=94,4,IF(U30&gt;=91,3.9,IF(U30&gt;=88,3.8,IF(U30&gt;=85,3.7,3.6))))</f>
        <v>3.8</v>
      </c>
      <c r="AF29" s="59">
        <v>0.3</v>
      </c>
      <c r="AG29" s="730">
        <v>17</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94" t="s">
        <v>2556</v>
      </c>
      <c r="D30" s="895"/>
      <c r="E30" s="895"/>
      <c r="F30" s="895"/>
      <c r="G30" s="896"/>
      <c r="H30" s="47"/>
      <c r="I30" s="172"/>
      <c r="J30" s="217"/>
      <c r="K30" s="217"/>
      <c r="L30" s="217"/>
      <c r="M30" s="695"/>
      <c r="N30" s="233"/>
      <c r="O30" s="51"/>
      <c r="P30" s="234">
        <v>88</v>
      </c>
      <c r="Q30" s="54">
        <v>88</v>
      </c>
      <c r="R30" s="54">
        <v>88</v>
      </c>
      <c r="S30" s="5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48.75" customHeight="1" x14ac:dyDescent="0.15">
      <c r="A31" s="43">
        <v>14</v>
      </c>
      <c r="B31" s="256" t="s">
        <v>2900</v>
      </c>
      <c r="C31" s="80" t="s">
        <v>1783</v>
      </c>
      <c r="D31" s="71" t="s">
        <v>2878</v>
      </c>
      <c r="E31" s="67" t="s">
        <v>2879</v>
      </c>
      <c r="F31" s="73"/>
      <c r="G31" s="747"/>
      <c r="H31" s="47"/>
      <c r="I31" s="48">
        <v>0.6</v>
      </c>
      <c r="J31" s="49">
        <v>0.2</v>
      </c>
      <c r="K31" s="49">
        <v>0.2</v>
      </c>
      <c r="L31" s="49"/>
      <c r="M31" s="696"/>
      <c r="N31" s="233">
        <f>SUM(I31:M31)</f>
        <v>1</v>
      </c>
      <c r="O31" s="51"/>
      <c r="P31" s="52">
        <v>8</v>
      </c>
      <c r="Q31" s="53">
        <v>8</v>
      </c>
      <c r="R31" s="53">
        <v>8</v>
      </c>
      <c r="S31" s="53"/>
      <c r="T31" s="53"/>
      <c r="U31" s="54">
        <f>ROUND(((P31*I31)+(Q31*J31)+(R31*K31)+(S31*L31)+(T31*M31)),3)</f>
        <v>8</v>
      </c>
      <c r="V31" s="55">
        <f>IF(U31&gt;=8,8,U31)</f>
        <v>8</v>
      </c>
      <c r="W31" s="57">
        <v>233566701000</v>
      </c>
      <c r="X31" s="57">
        <v>15253741000</v>
      </c>
      <c r="Y31" s="57">
        <v>7355419000</v>
      </c>
      <c r="Z31" s="57"/>
      <c r="AA31" s="57"/>
      <c r="AB31" s="476">
        <f>(((((W31*I31)+(X31*J31)+(Y31*K31)+(Z31*L31)+(AA31*M31))/$L$2)))</f>
        <v>4.0419815458774817</v>
      </c>
      <c r="AC31" s="536">
        <f t="shared" ref="AC31" si="12">ROUND(11*AB31,3)</f>
        <v>44.462000000000003</v>
      </c>
      <c r="AD31" s="488">
        <f t="shared" ref="AD31" si="13">IF(AC31&gt;=11,11,AC31)</f>
        <v>11</v>
      </c>
      <c r="AE31" s="729">
        <f>IF(U32&gt;=94,4,IF(U32&gt;=91,3.9,IF(U32&gt;=88,3.8,IF(U32&gt;=85,3.7,3.6))))</f>
        <v>3.8</v>
      </c>
      <c r="AF31" s="59">
        <v>0.3</v>
      </c>
      <c r="AG31" s="730">
        <v>17</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94" t="s">
        <v>2556</v>
      </c>
      <c r="D32" s="895"/>
      <c r="E32" s="895"/>
      <c r="F32" s="895"/>
      <c r="G32" s="896"/>
      <c r="H32" s="47"/>
      <c r="I32" s="172"/>
      <c r="J32" s="217"/>
      <c r="K32" s="217"/>
      <c r="L32" s="217"/>
      <c r="M32" s="695"/>
      <c r="N32" s="233"/>
      <c r="O32" s="51"/>
      <c r="P32" s="234">
        <v>88</v>
      </c>
      <c r="Q32" s="54">
        <v>88</v>
      </c>
      <c r="R32" s="54">
        <v>88</v>
      </c>
      <c r="S32" s="5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48.75" customHeight="1" x14ac:dyDescent="0.15">
      <c r="A33" s="43">
        <v>15</v>
      </c>
      <c r="B33" s="256" t="s">
        <v>2900</v>
      </c>
      <c r="C33" s="706" t="s">
        <v>1346</v>
      </c>
      <c r="D33" s="67" t="s">
        <v>2868</v>
      </c>
      <c r="E33" s="71" t="s">
        <v>2870</v>
      </c>
      <c r="F33" s="73"/>
      <c r="G33" s="596"/>
      <c r="H33" s="47"/>
      <c r="I33" s="48">
        <v>0.6</v>
      </c>
      <c r="J33" s="49">
        <v>0.2</v>
      </c>
      <c r="K33" s="49">
        <v>0.2</v>
      </c>
      <c r="L33" s="217"/>
      <c r="M33" s="696"/>
      <c r="N33" s="233">
        <f>SUM(I33:M33)</f>
        <v>1</v>
      </c>
      <c r="O33" s="51"/>
      <c r="P33" s="52">
        <v>8</v>
      </c>
      <c r="Q33" s="53">
        <v>8</v>
      </c>
      <c r="R33" s="53">
        <v>8</v>
      </c>
      <c r="S33" s="53"/>
      <c r="T33" s="53"/>
      <c r="U33" s="54">
        <f>ROUND(((P33*I33)+(Q33*J33)+(R33*K33)+(S33*L33)+(T33*M33)),3)</f>
        <v>8</v>
      </c>
      <c r="V33" s="55">
        <f>IF(U33&gt;=8,8,U33)</f>
        <v>8</v>
      </c>
      <c r="W33" s="57">
        <v>130509297000</v>
      </c>
      <c r="X33" s="57">
        <v>1939117000</v>
      </c>
      <c r="Y33" s="57">
        <v>8792286000</v>
      </c>
      <c r="Z33" s="57"/>
      <c r="AA33" s="57"/>
      <c r="AB33" s="476">
        <f>(((((W33*I33)+(X33*J33)+(Y33*K33)+(Z33*L33)+(AA33*M33))/$L$2)))</f>
        <v>2.2478968902762473</v>
      </c>
      <c r="AC33" s="536">
        <f>ROUND(11*AB33,3)</f>
        <v>24.727</v>
      </c>
      <c r="AD33" s="488">
        <f>IF(AC33&gt;=11,11,AC33)</f>
        <v>11</v>
      </c>
      <c r="AE33" s="729">
        <f>IF(U34&gt;=94,4,IF(U34&gt;=91,3.9,IF(U34&gt;=88,3.8,IF(U34&gt;=85,3.7,3.6))))</f>
        <v>3.8</v>
      </c>
      <c r="AF33" s="59">
        <v>0.3</v>
      </c>
      <c r="AG33" s="730">
        <v>17</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94" t="s">
        <v>2556</v>
      </c>
      <c r="D34" s="895"/>
      <c r="E34" s="895"/>
      <c r="F34" s="895"/>
      <c r="G34" s="896"/>
      <c r="H34" s="47"/>
      <c r="I34" s="172"/>
      <c r="J34" s="217"/>
      <c r="K34" s="217"/>
      <c r="L34" s="217"/>
      <c r="M34" s="695"/>
      <c r="N34" s="233"/>
      <c r="O34" s="51"/>
      <c r="P34" s="54">
        <v>88</v>
      </c>
      <c r="Q34" s="54">
        <v>88</v>
      </c>
      <c r="R34" s="54">
        <v>88</v>
      </c>
      <c r="S34" s="54"/>
      <c r="T34" s="54"/>
      <c r="U34" s="496">
        <f>(I33*P34)+(J33*Q34)+(K33*R34)+(L33*S34)+(M33*T34)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48.75" customHeight="1" x14ac:dyDescent="0.15">
      <c r="A35" s="43">
        <v>16</v>
      </c>
      <c r="B35" s="256" t="s">
        <v>2900</v>
      </c>
      <c r="C35" s="45" t="s">
        <v>1368</v>
      </c>
      <c r="D35" s="71" t="s">
        <v>2869</v>
      </c>
      <c r="E35" s="80"/>
      <c r="F35" s="80"/>
      <c r="G35" s="376"/>
      <c r="H35" s="175"/>
      <c r="I35" s="48">
        <v>0.6</v>
      </c>
      <c r="J35" s="49">
        <v>0.4</v>
      </c>
      <c r="K35" s="49"/>
      <c r="L35" s="49"/>
      <c r="M35" s="696"/>
      <c r="N35" s="233">
        <f>SUM(I35:M35)</f>
        <v>1</v>
      </c>
      <c r="O35" s="51"/>
      <c r="P35" s="52">
        <v>8</v>
      </c>
      <c r="Q35" s="53">
        <v>8</v>
      </c>
      <c r="R35" s="53"/>
      <c r="S35" s="53"/>
      <c r="T35" s="53"/>
      <c r="U35" s="54">
        <f>ROUND(((P35*I35)+(Q35*J35)+(R35*K35)+(S35*L35)+(T35*M35)),3)</f>
        <v>8</v>
      </c>
      <c r="V35" s="55">
        <f>IF(U35&gt;=8,8,U35)</f>
        <v>8</v>
      </c>
      <c r="W35" s="57">
        <v>139068887000</v>
      </c>
      <c r="X35" s="57">
        <v>13914818000</v>
      </c>
      <c r="Y35" s="57"/>
      <c r="Z35" s="57"/>
      <c r="AA35" s="57"/>
      <c r="AB35" s="476">
        <f>(((((W35*I35)+(X35*J35)+(Y35*K35)+(Z35*L35)+(AA35*M35))/$L$2)))</f>
        <v>2.4869424349120357</v>
      </c>
      <c r="AC35" s="536">
        <f t="shared" ref="AC35" si="14">ROUND(11*AB35,3)</f>
        <v>27.356000000000002</v>
      </c>
      <c r="AD35" s="488">
        <f t="shared" ref="AD35" si="15">IF(AC35&gt;=11,11,AC35)</f>
        <v>11</v>
      </c>
      <c r="AE35" s="729">
        <f>IF(U36&gt;=94,4,IF(U36&gt;=91,3.9,IF(U36&gt;=88,3.8,IF(U36&gt;=85,3.7,3.6))))</f>
        <v>3.8</v>
      </c>
      <c r="AF35" s="59">
        <v>0.3</v>
      </c>
      <c r="AG35" s="730">
        <v>17</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94" t="s">
        <v>2556</v>
      </c>
      <c r="D36" s="895"/>
      <c r="E36" s="895"/>
      <c r="F36" s="895"/>
      <c r="G36" s="896"/>
      <c r="H36" s="47"/>
      <c r="I36" s="172"/>
      <c r="J36" s="217"/>
      <c r="K36" s="217"/>
      <c r="L36" s="217"/>
      <c r="M36" s="695"/>
      <c r="N36" s="233"/>
      <c r="O36" s="51"/>
      <c r="P36" s="234">
        <v>88</v>
      </c>
      <c r="Q36" s="54">
        <v>88</v>
      </c>
      <c r="R36" s="54"/>
      <c r="S36" s="54"/>
      <c r="T36" s="54"/>
      <c r="U36" s="496">
        <f>(I35*P36)+(J35*Q36)+(K35*R36)+(L35*S36)+(M35*T36)</f>
        <v>88</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v>17</v>
      </c>
      <c r="B37" s="256" t="s">
        <v>2900</v>
      </c>
      <c r="C37" s="73" t="s">
        <v>1367</v>
      </c>
      <c r="D37" s="71" t="s">
        <v>2871</v>
      </c>
      <c r="E37" s="80"/>
      <c r="F37" s="80"/>
      <c r="G37" s="632"/>
      <c r="H37" s="47" t="s">
        <v>2886</v>
      </c>
      <c r="I37" s="48">
        <v>0.6</v>
      </c>
      <c r="J37" s="49">
        <v>0.4</v>
      </c>
      <c r="K37" s="49"/>
      <c r="L37" s="49"/>
      <c r="M37" s="696"/>
      <c r="N37" s="233">
        <f>SUM(I37:M37)</f>
        <v>1</v>
      </c>
      <c r="O37" s="51"/>
      <c r="P37" s="52">
        <v>8</v>
      </c>
      <c r="Q37" s="53">
        <v>8</v>
      </c>
      <c r="R37" s="53"/>
      <c r="S37" s="53"/>
      <c r="T37" s="53"/>
      <c r="U37" s="54">
        <f>ROUND(((P37*I37)+(Q37*J37)+(R37*K37)+(S37*L37)+(T37*M37)),3)</f>
        <v>8</v>
      </c>
      <c r="V37" s="55">
        <f>IF(U37&gt;=8,8,U37)</f>
        <v>8</v>
      </c>
      <c r="W37" s="57">
        <v>227887155000</v>
      </c>
      <c r="X37" s="57">
        <v>12048338000</v>
      </c>
      <c r="Y37" s="57"/>
      <c r="Z37" s="57"/>
      <c r="AA37" s="57"/>
      <c r="AB37" s="476">
        <f>(((((W37*I37)+(X37*J37)+(Y37*K37)+(Z37*L37)+(AA37*M37))/$L$2)))</f>
        <v>3.9550790943853191</v>
      </c>
      <c r="AC37" s="536">
        <f>ROUND(11*AB37,3)</f>
        <v>43.506</v>
      </c>
      <c r="AD37" s="488">
        <f t="shared" ref="AD37" si="16">IF(AC37&gt;=11,11,AC37)</f>
        <v>11</v>
      </c>
      <c r="AE37" s="729">
        <f>IF(U38&gt;=94,4,IF(U38&gt;=91,3.9,IF(U38&gt;=88,3.8,IF(U38&gt;=85,3.7,3.6))))</f>
        <v>3.8</v>
      </c>
      <c r="AF37" s="59">
        <v>0.3</v>
      </c>
      <c r="AG37" s="730">
        <v>17</v>
      </c>
      <c r="AH37" s="60">
        <f>V37+AD37+AG37+AE37+AF37</f>
        <v>40.099999999999994</v>
      </c>
      <c r="AI37" s="55">
        <f>IF(AH37&gt;=40,40,AH37)</f>
        <v>40</v>
      </c>
      <c r="AJ37" s="61"/>
      <c r="AK37" s="62"/>
      <c r="AL37" s="63"/>
      <c r="AM37" s="64">
        <f>100%+AL37</f>
        <v>1</v>
      </c>
      <c r="AN37" s="65">
        <f>ROUNDUP((($E$2*AM37-$AN$4)*AJ37+$AN$4),-3)</f>
        <v>0</v>
      </c>
      <c r="AO37" s="66"/>
    </row>
    <row r="38" spans="1:41" s="22" customFormat="1" ht="26.25" customHeight="1" x14ac:dyDescent="0.15">
      <c r="A38" s="177"/>
      <c r="B38" s="241"/>
      <c r="C38" s="894" t="s">
        <v>2556</v>
      </c>
      <c r="D38" s="895"/>
      <c r="E38" s="895"/>
      <c r="F38" s="895"/>
      <c r="G38" s="896"/>
      <c r="H38" s="47"/>
      <c r="I38" s="172"/>
      <c r="J38" s="217"/>
      <c r="K38" s="217"/>
      <c r="L38" s="217"/>
      <c r="M38" s="695"/>
      <c r="N38" s="233"/>
      <c r="O38" s="51"/>
      <c r="P38" s="234">
        <v>88</v>
      </c>
      <c r="Q38" s="234">
        <v>88</v>
      </c>
      <c r="R38" s="234"/>
      <c r="S38" s="23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48" customHeight="1" x14ac:dyDescent="0.15">
      <c r="A39" s="43">
        <v>18</v>
      </c>
      <c r="B39" s="256" t="s">
        <v>2900</v>
      </c>
      <c r="C39" s="80" t="s">
        <v>1349</v>
      </c>
      <c r="D39" s="71" t="s">
        <v>2896</v>
      </c>
      <c r="E39" s="45"/>
      <c r="F39" s="80"/>
      <c r="G39" s="376"/>
      <c r="H39" s="47"/>
      <c r="I39" s="48">
        <v>0.6</v>
      </c>
      <c r="J39" s="49">
        <v>0.4</v>
      </c>
      <c r="K39" s="49"/>
      <c r="L39" s="49"/>
      <c r="M39" s="696"/>
      <c r="N39" s="233">
        <f>SUM(I39:M39)</f>
        <v>1</v>
      </c>
      <c r="O39" s="51"/>
      <c r="P39" s="52">
        <v>8</v>
      </c>
      <c r="Q39" s="53">
        <v>8</v>
      </c>
      <c r="R39" s="53"/>
      <c r="S39" s="53"/>
      <c r="T39" s="53"/>
      <c r="U39" s="54">
        <f>ROUND(((P39*I39)+(Q39*J39)+(R39*K39)+(S39*L39)+(T39*M39)),3)</f>
        <v>8</v>
      </c>
      <c r="V39" s="55">
        <f>IF(U39&gt;=8,8,U39)</f>
        <v>8</v>
      </c>
      <c r="W39" s="57">
        <v>75890281000</v>
      </c>
      <c r="X39" s="57">
        <v>22800792000</v>
      </c>
      <c r="Y39" s="57"/>
      <c r="Z39" s="57"/>
      <c r="AA39" s="57"/>
      <c r="AB39" s="551">
        <f>(((((W39*I39)+(X39*J39)+(Y39*K39)+(Z39*L39)+(AA39*M39))/$L$2)))</f>
        <v>1.527095204546207</v>
      </c>
      <c r="AC39" s="536">
        <f t="shared" ref="AC39" si="17">ROUND(11*AB39,3)</f>
        <v>16.797999999999998</v>
      </c>
      <c r="AD39" s="488">
        <f t="shared" ref="AD39" si="18">IF(AC39&gt;=11,11,AC39)</f>
        <v>11</v>
      </c>
      <c r="AE39" s="729">
        <f>IF(U40&gt;=94,4,IF(U40&gt;=91,3.9,IF(U40&gt;=88,3.8,IF(U40&gt;=85,3.7,3.6))))</f>
        <v>3.8</v>
      </c>
      <c r="AF39" s="59">
        <v>0.3</v>
      </c>
      <c r="AG39" s="730">
        <v>17</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94" t="s">
        <v>2556</v>
      </c>
      <c r="D40" s="895"/>
      <c r="E40" s="895"/>
      <c r="F40" s="895"/>
      <c r="G40" s="896"/>
      <c r="H40" s="47"/>
      <c r="I40" s="172"/>
      <c r="J40" s="217"/>
      <c r="K40" s="217"/>
      <c r="L40" s="217"/>
      <c r="M40" s="695"/>
      <c r="N40" s="233"/>
      <c r="O40" s="51"/>
      <c r="P40" s="234">
        <v>88</v>
      </c>
      <c r="Q40" s="54">
        <v>88</v>
      </c>
      <c r="R40" s="54"/>
      <c r="S40" s="54"/>
      <c r="T40" s="54"/>
      <c r="U40" s="496">
        <f>(I39*P40)+(J39*Q40)+(K39*R40)+(L39*S40)+(M39*T40)</f>
        <v>88</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 customHeight="1" x14ac:dyDescent="0.15">
      <c r="A41" s="43">
        <v>19</v>
      </c>
      <c r="B41" s="256" t="s">
        <v>2900</v>
      </c>
      <c r="C41" s="73" t="s">
        <v>2897</v>
      </c>
      <c r="D41" s="71" t="s">
        <v>2101</v>
      </c>
      <c r="E41" s="80"/>
      <c r="F41" s="664"/>
      <c r="G41" s="334"/>
      <c r="H41" s="47"/>
      <c r="I41" s="48">
        <v>0.6</v>
      </c>
      <c r="J41" s="49">
        <v>0.4</v>
      </c>
      <c r="K41" s="49"/>
      <c r="L41" s="49"/>
      <c r="M41" s="696"/>
      <c r="N41" s="233">
        <f>SUM(I41:M41)</f>
        <v>1</v>
      </c>
      <c r="O41" s="51"/>
      <c r="P41" s="52">
        <v>8</v>
      </c>
      <c r="Q41" s="53">
        <v>8</v>
      </c>
      <c r="R41" s="53"/>
      <c r="S41" s="53"/>
      <c r="T41" s="53"/>
      <c r="U41" s="54">
        <f>ROUND(((P41*I41)+(Q41*J41)+(R41*K41)+(S41*L41)+(T41*M41)),3)</f>
        <v>8</v>
      </c>
      <c r="V41" s="55">
        <f>IF(U41&gt;=8,8,U41)</f>
        <v>8</v>
      </c>
      <c r="W41" s="57">
        <v>43485493000</v>
      </c>
      <c r="X41" s="57">
        <v>27066036000</v>
      </c>
      <c r="Y41" s="57"/>
      <c r="Z41" s="57"/>
      <c r="AA41" s="57"/>
      <c r="AB41" s="476">
        <f>(((((W41*I41)+(X41*J41)+(Y41*K41)+(Z41*L41)+(AA41*M41))/$L$2)))</f>
        <v>1.0315138418492289</v>
      </c>
      <c r="AC41" s="536">
        <f>ROUND(11*AB41,3)</f>
        <v>11.347</v>
      </c>
      <c r="AD41" s="488">
        <f>IF(AC41&gt;=11,11,AC41)</f>
        <v>11</v>
      </c>
      <c r="AE41" s="729">
        <f>IF(U42&gt;=94,4,IF(U42&gt;=91,3.9,IF(U42&gt;=88,3.8,IF(U42&gt;=85,3.7,3.6))))</f>
        <v>3.8</v>
      </c>
      <c r="AF41" s="59">
        <v>0.3</v>
      </c>
      <c r="AG41" s="730">
        <v>17</v>
      </c>
      <c r="AH41" s="60">
        <f>V41+AD41+AG41+AE41+AF41</f>
        <v>40.099999999999994</v>
      </c>
      <c r="AI41" s="55">
        <f>IF(AH41&gt;=40,40,AH41)</f>
        <v>40</v>
      </c>
      <c r="AJ41" s="61"/>
      <c r="AK41" s="62"/>
      <c r="AL41" s="63"/>
      <c r="AM41" s="64">
        <f>100%+AL41</f>
        <v>1</v>
      </c>
      <c r="AN41" s="65">
        <f>ROUNDUP((($E$2*AM41-$AN$4)*AJ41+$AN$4),-3)</f>
        <v>0</v>
      </c>
      <c r="AO41" s="66"/>
    </row>
    <row r="42" spans="1:41" s="22" customFormat="1" ht="26.25" customHeight="1" x14ac:dyDescent="0.15">
      <c r="A42" s="177"/>
      <c r="B42" s="241"/>
      <c r="C42" s="894" t="s">
        <v>2556</v>
      </c>
      <c r="D42" s="895"/>
      <c r="E42" s="895"/>
      <c r="F42" s="895"/>
      <c r="G42" s="896"/>
      <c r="H42" s="47"/>
      <c r="I42" s="172"/>
      <c r="J42" s="217"/>
      <c r="K42" s="217"/>
      <c r="L42" s="217"/>
      <c r="M42" s="695"/>
      <c r="N42" s="233"/>
      <c r="O42" s="51"/>
      <c r="P42" s="674">
        <v>90.5</v>
      </c>
      <c r="Q42" s="54">
        <v>88</v>
      </c>
      <c r="R42" s="53"/>
      <c r="S42" s="54"/>
      <c r="T42" s="54"/>
      <c r="U42" s="496">
        <f>(I41*P42)+(J41*Q42)+(K41*R42)+(L41*S42)+(M41*T42)</f>
        <v>89.5</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 customHeight="1" x14ac:dyDescent="0.15">
      <c r="A43" s="43">
        <v>20</v>
      </c>
      <c r="B43" s="256" t="s">
        <v>2900</v>
      </c>
      <c r="C43" s="73" t="s">
        <v>1358</v>
      </c>
      <c r="D43" s="71" t="s">
        <v>2116</v>
      </c>
      <c r="E43" s="664"/>
      <c r="F43" s="664"/>
      <c r="G43" s="596"/>
      <c r="H43" s="47"/>
      <c r="I43" s="48">
        <v>0.6</v>
      </c>
      <c r="J43" s="49">
        <v>0.4</v>
      </c>
      <c r="K43" s="49"/>
      <c r="L43" s="49"/>
      <c r="M43" s="696"/>
      <c r="N43" s="233">
        <f>SUM(I43:M43)</f>
        <v>1</v>
      </c>
      <c r="O43" s="51"/>
      <c r="P43" s="52">
        <v>8</v>
      </c>
      <c r="Q43" s="53">
        <v>8</v>
      </c>
      <c r="R43" s="53"/>
      <c r="S43" s="53"/>
      <c r="T43" s="53"/>
      <c r="U43" s="54">
        <f>ROUND(((P43*I43)+(Q43*J43)+(R43*K43)+(S43*L43)+(T43*M43)),3)</f>
        <v>8</v>
      </c>
      <c r="V43" s="55">
        <f>IF(U43&gt;=8,8,U43)</f>
        <v>8</v>
      </c>
      <c r="W43" s="57">
        <v>56329120000</v>
      </c>
      <c r="X43" s="57">
        <v>15345190000</v>
      </c>
      <c r="Y43" s="57"/>
      <c r="Z43" s="57"/>
      <c r="AA43" s="57"/>
      <c r="AB43" s="476">
        <f>(((((W43*I43)+(X43*J43)+(Y43*K43)+(Z43*L43)+(AA43*M43))/$L$2)))</f>
        <v>1.1158349291076641</v>
      </c>
      <c r="AC43" s="536">
        <f t="shared" ref="AC43" si="19">ROUND(11*AB43,3)</f>
        <v>12.273999999999999</v>
      </c>
      <c r="AD43" s="488">
        <f t="shared" ref="AD43" si="20">IF(AC43&gt;=11,11,AC43)</f>
        <v>11</v>
      </c>
      <c r="AE43" s="729">
        <f>IF(U44&gt;=94,4,IF(U44&gt;=91,3.9,IF(U44&gt;=88,3.8,IF(U44&gt;=85,3.7,3.6))))</f>
        <v>3.8</v>
      </c>
      <c r="AF43" s="59">
        <v>0.3</v>
      </c>
      <c r="AG43" s="730">
        <v>17</v>
      </c>
      <c r="AH43" s="60">
        <f>V43+AD43+AG43+AE43+AF43</f>
        <v>40.099999999999994</v>
      </c>
      <c r="AI43" s="55">
        <f>IF(AH43&gt;=40,40,AH43)</f>
        <v>40</v>
      </c>
      <c r="AJ43" s="61"/>
      <c r="AK43" s="62"/>
      <c r="AL43" s="63"/>
      <c r="AM43" s="64">
        <f>100%+AL43</f>
        <v>1</v>
      </c>
      <c r="AN43" s="65">
        <f>ROUNDUP((($E$2*AM43-$AN$4)*AJ43+$AN$4),-3)</f>
        <v>0</v>
      </c>
      <c r="AO43" s="66"/>
    </row>
    <row r="44" spans="1:41" s="22" customFormat="1" ht="26.25" customHeight="1" x14ac:dyDescent="0.15">
      <c r="A44" s="177"/>
      <c r="B44" s="241"/>
      <c r="C44" s="894" t="s">
        <v>2556</v>
      </c>
      <c r="D44" s="895"/>
      <c r="E44" s="895"/>
      <c r="F44" s="895"/>
      <c r="G44" s="896"/>
      <c r="H44" s="47"/>
      <c r="I44" s="172"/>
      <c r="J44" s="217"/>
      <c r="K44" s="217"/>
      <c r="L44" s="217"/>
      <c r="M44" s="695"/>
      <c r="N44" s="233"/>
      <c r="O44" s="51"/>
      <c r="P44" s="234">
        <v>88</v>
      </c>
      <c r="Q44" s="54">
        <v>88</v>
      </c>
      <c r="R44" s="54"/>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48" customHeight="1" x14ac:dyDescent="0.15">
      <c r="A45" s="43">
        <v>21</v>
      </c>
      <c r="B45" s="256" t="s">
        <v>2900</v>
      </c>
      <c r="C45" s="80" t="s">
        <v>2178</v>
      </c>
      <c r="D45" s="77" t="s">
        <v>2877</v>
      </c>
      <c r="E45" s="80"/>
      <c r="F45" s="80"/>
      <c r="G45" s="632"/>
      <c r="H45" s="175"/>
      <c r="I45" s="48">
        <v>0.6</v>
      </c>
      <c r="J45" s="49">
        <v>0.4</v>
      </c>
      <c r="K45" s="49"/>
      <c r="L45" s="49"/>
      <c r="M45" s="696"/>
      <c r="N45" s="233">
        <f>SUM(I45:M45)</f>
        <v>1</v>
      </c>
      <c r="O45" s="51"/>
      <c r="P45" s="52">
        <v>8</v>
      </c>
      <c r="Q45" s="53">
        <v>8</v>
      </c>
      <c r="R45" s="53"/>
      <c r="S45" s="53"/>
      <c r="T45" s="53"/>
      <c r="U45" s="54">
        <f>ROUND(((P45*I45)+(Q45*J45)+(R45*K45)+(S45*L45)+(T45*M45)),3)</f>
        <v>8</v>
      </c>
      <c r="V45" s="55">
        <f>IF(U45&gt;=8,8,U45)</f>
        <v>8</v>
      </c>
      <c r="W45" s="57">
        <v>49442586000</v>
      </c>
      <c r="X45" s="57">
        <v>17437569000</v>
      </c>
      <c r="Y45" s="57"/>
      <c r="Z45" s="57"/>
      <c r="AA45" s="57"/>
      <c r="AB45" s="476">
        <f>(((((W45*I45)+(X45*J45)+(Y45*K45)+(Z45*L45)+(AA45*M45))/$L$2)))</f>
        <v>1.0237705538458057</v>
      </c>
      <c r="AC45" s="536">
        <f t="shared" ref="AC45" si="21">ROUND(11*AB45,3)</f>
        <v>11.260999999999999</v>
      </c>
      <c r="AD45" s="488">
        <f t="shared" ref="AD45" si="22">IF(AC45&gt;=11,11,AC45)</f>
        <v>11</v>
      </c>
      <c r="AE45" s="729">
        <f>IF(U46&gt;=94,4,IF(U46&gt;=91,3.9,IF(U46&gt;=88,3.8,IF(U46&gt;=85,3.7,3.6))))</f>
        <v>3.8</v>
      </c>
      <c r="AF45" s="59">
        <v>0.3</v>
      </c>
      <c r="AG45" s="730">
        <v>17</v>
      </c>
      <c r="AH45" s="60">
        <f>V45+AD45+AG45+AE45+AF45</f>
        <v>40.099999999999994</v>
      </c>
      <c r="AI45" s="55">
        <f>IF(AH45&gt;=40,40,AH45)</f>
        <v>40</v>
      </c>
      <c r="AJ45" s="61"/>
      <c r="AK45" s="62"/>
      <c r="AL45" s="63"/>
      <c r="AM45" s="64">
        <f>100%+AL45</f>
        <v>1</v>
      </c>
      <c r="AN45" s="65">
        <f>ROUNDUP((($E$2*AM45-$AN$4)*AJ45+$AN$4),-3)</f>
        <v>0</v>
      </c>
      <c r="AO45" s="66"/>
    </row>
    <row r="46" spans="1:41" s="22" customFormat="1" ht="26.25" customHeight="1" x14ac:dyDescent="0.15">
      <c r="A46" s="177"/>
      <c r="B46" s="241"/>
      <c r="C46" s="894" t="s">
        <v>2556</v>
      </c>
      <c r="D46" s="895"/>
      <c r="E46" s="895"/>
      <c r="F46" s="895"/>
      <c r="G46" s="896"/>
      <c r="H46" s="47"/>
      <c r="I46" s="172"/>
      <c r="J46" s="217"/>
      <c r="K46" s="217"/>
      <c r="L46" s="217"/>
      <c r="M46" s="695"/>
      <c r="N46" s="233"/>
      <c r="O46" s="51"/>
      <c r="P46" s="234">
        <v>88</v>
      </c>
      <c r="Q46" s="234">
        <v>88</v>
      </c>
      <c r="R46" s="234"/>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48" customHeight="1" x14ac:dyDescent="0.15">
      <c r="A47" s="43">
        <v>22</v>
      </c>
      <c r="B47" s="256" t="s">
        <v>2895</v>
      </c>
      <c r="C47" s="80" t="s">
        <v>2179</v>
      </c>
      <c r="D47" s="67" t="s">
        <v>2863</v>
      </c>
      <c r="E47" s="45"/>
      <c r="F47" s="80"/>
      <c r="G47" s="632"/>
      <c r="H47" s="47"/>
      <c r="I47" s="48">
        <v>0.6</v>
      </c>
      <c r="J47" s="49">
        <v>0.4</v>
      </c>
      <c r="K47" s="49"/>
      <c r="L47" s="49"/>
      <c r="M47" s="696"/>
      <c r="N47" s="233">
        <f>SUM(I47:M47)</f>
        <v>1</v>
      </c>
      <c r="O47" s="51"/>
      <c r="P47" s="52">
        <v>8</v>
      </c>
      <c r="Q47" s="53">
        <v>8</v>
      </c>
      <c r="R47" s="53"/>
      <c r="S47" s="53"/>
      <c r="T47" s="53"/>
      <c r="U47" s="54">
        <f>ROUND(((P47*I47)+(Q47*J47)+(R47*K47)+(S47*L47)+(T47*M47)),2)</f>
        <v>8</v>
      </c>
      <c r="V47" s="55">
        <f>IF(U47&gt;=8,8,U47)</f>
        <v>8</v>
      </c>
      <c r="W47" s="57">
        <v>49203477000</v>
      </c>
      <c r="X47" s="57">
        <v>17523143000</v>
      </c>
      <c r="Y47" s="57"/>
      <c r="Z47" s="57"/>
      <c r="AA47" s="57"/>
      <c r="AB47" s="476">
        <f>(((((W47*I47)+(X47*J47)+(Y47*K47)+(Z47*L47)+(AA47*M47))/$L$2)))</f>
        <v>1.0207184078943086</v>
      </c>
      <c r="AC47" s="536">
        <f t="shared" ref="AC47" si="23">ROUND(11*AB47,3)</f>
        <v>11.228</v>
      </c>
      <c r="AD47" s="488">
        <f t="shared" ref="AD47" si="24">IF(AC47&gt;=11,11,AC47)</f>
        <v>11</v>
      </c>
      <c r="AE47" s="729">
        <f>IF(U48&gt;=94,4,IF(U48&gt;=91,3.9,IF(U48&gt;=88,3.8,IF(U48&gt;=85,3.7,3.6))))</f>
        <v>3.8</v>
      </c>
      <c r="AF47" s="59">
        <v>0.3</v>
      </c>
      <c r="AG47" s="730">
        <v>17</v>
      </c>
      <c r="AH47" s="60">
        <f>V47+AD47+AG47+AE47+AF47</f>
        <v>40.099999999999994</v>
      </c>
      <c r="AI47" s="55">
        <f>IF(AH47&gt;=40,40,AH47)</f>
        <v>40</v>
      </c>
      <c r="AJ47" s="61"/>
      <c r="AK47" s="62"/>
      <c r="AL47" s="63"/>
      <c r="AM47" s="64"/>
      <c r="AN47" s="65"/>
      <c r="AO47" s="66"/>
    </row>
    <row r="48" spans="1:41" s="22" customFormat="1" ht="26.25" customHeight="1" x14ac:dyDescent="0.15">
      <c r="A48" s="177"/>
      <c r="B48" s="241"/>
      <c r="C48" s="894" t="s">
        <v>2556</v>
      </c>
      <c r="D48" s="895"/>
      <c r="E48" s="895"/>
      <c r="F48" s="895"/>
      <c r="G48" s="896"/>
      <c r="H48" s="47"/>
      <c r="I48" s="172"/>
      <c r="J48" s="217"/>
      <c r="K48" s="217"/>
      <c r="L48" s="217"/>
      <c r="M48" s="695"/>
      <c r="N48" s="233"/>
      <c r="O48" s="51"/>
      <c r="P48" s="54">
        <v>88</v>
      </c>
      <c r="Q48" s="54">
        <v>88</v>
      </c>
      <c r="R48" s="54"/>
      <c r="S48" s="54"/>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48" customHeight="1" x14ac:dyDescent="0.15">
      <c r="A49" s="43">
        <v>23</v>
      </c>
      <c r="B49" s="256" t="s">
        <v>2900</v>
      </c>
      <c r="C49" s="80" t="s">
        <v>1455</v>
      </c>
      <c r="D49" s="67" t="s">
        <v>2126</v>
      </c>
      <c r="E49" s="80"/>
      <c r="F49" s="82"/>
      <c r="G49" s="632"/>
      <c r="H49" s="47"/>
      <c r="I49" s="48">
        <v>0.6</v>
      </c>
      <c r="J49" s="49">
        <v>0.4</v>
      </c>
      <c r="K49" s="49"/>
      <c r="L49" s="49"/>
      <c r="M49" s="696"/>
      <c r="N49" s="233">
        <f>SUM(I49:M49)</f>
        <v>1</v>
      </c>
      <c r="O49" s="51"/>
      <c r="P49" s="52">
        <v>8</v>
      </c>
      <c r="Q49" s="53">
        <v>8</v>
      </c>
      <c r="R49" s="53"/>
      <c r="S49" s="53"/>
      <c r="T49" s="53"/>
      <c r="U49" s="54">
        <f>ROUND(((P49*I49)+(Q49*J49)+(R49*K49)+(S49*L49)+(T49*M49)),3)</f>
        <v>8</v>
      </c>
      <c r="V49" s="55">
        <f>IF(U49&gt;=8,8,U49)</f>
        <v>8</v>
      </c>
      <c r="W49" s="57">
        <v>46537406000</v>
      </c>
      <c r="X49" s="57">
        <v>20418317000</v>
      </c>
      <c r="Y49" s="57"/>
      <c r="Z49" s="57"/>
      <c r="AA49" s="57"/>
      <c r="AB49" s="476">
        <f>(((((W49*I49)+(X49*J49)+(Y49*K49)+(Z49*L49)+(AA49*M49))/$L$2)))</f>
        <v>1.0083804633354694</v>
      </c>
      <c r="AC49" s="536">
        <f t="shared" ref="AC49" si="25">ROUND(11*AB49,3)</f>
        <v>11.092000000000001</v>
      </c>
      <c r="AD49" s="488">
        <f t="shared" ref="AD49" si="26">IF(AC49&gt;=11,11,AC49)</f>
        <v>11</v>
      </c>
      <c r="AE49" s="729">
        <f>IF(U50&gt;=94,4,IF(U50&gt;=91,3.9,IF(U50&gt;=88,3.8,IF(U50&gt;=85,3.7,3.6))))</f>
        <v>3.8</v>
      </c>
      <c r="AF49" s="59">
        <v>0.3</v>
      </c>
      <c r="AG49" s="730">
        <v>17</v>
      </c>
      <c r="AH49" s="60">
        <f>V49+AD49+AG49+AE49+AF49</f>
        <v>40.099999999999994</v>
      </c>
      <c r="AI49" s="55">
        <f>IF(AH49&gt;=40,40,AH49)</f>
        <v>40</v>
      </c>
      <c r="AJ49" s="61"/>
      <c r="AK49" s="62"/>
      <c r="AL49" s="63"/>
      <c r="AM49" s="64">
        <f>100%+AL49</f>
        <v>1</v>
      </c>
      <c r="AN49" s="65">
        <f>ROUNDUP((($E$2*AM49-$AN$4)*AJ49+$AN$4),-3)</f>
        <v>0</v>
      </c>
      <c r="AO49" s="66"/>
    </row>
    <row r="50" spans="1:41" s="22" customFormat="1" ht="26.25" customHeight="1" x14ac:dyDescent="0.15">
      <c r="A50" s="177"/>
      <c r="B50" s="241"/>
      <c r="C50" s="894" t="s">
        <v>2556</v>
      </c>
      <c r="D50" s="895"/>
      <c r="E50" s="895"/>
      <c r="F50" s="895"/>
      <c r="G50" s="896"/>
      <c r="H50" s="47"/>
      <c r="I50" s="172"/>
      <c r="J50" s="217"/>
      <c r="K50" s="217"/>
      <c r="L50" s="217"/>
      <c r="M50" s="695"/>
      <c r="N50" s="233"/>
      <c r="O50" s="51"/>
      <c r="P50" s="234">
        <v>88</v>
      </c>
      <c r="Q50" s="54">
        <v>88</v>
      </c>
      <c r="R50" s="54"/>
      <c r="S50" s="54"/>
      <c r="T50" s="54"/>
      <c r="U50" s="496">
        <f>(I49*P50)+(J49*Q50)+(K49*R50)+(L49*S50)+(M49*T50)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48" customHeight="1" x14ac:dyDescent="0.15">
      <c r="A51" s="43">
        <v>24</v>
      </c>
      <c r="B51" s="256" t="s">
        <v>2900</v>
      </c>
      <c r="C51" s="80" t="s">
        <v>1590</v>
      </c>
      <c r="D51" s="67" t="s">
        <v>2873</v>
      </c>
      <c r="E51" s="80"/>
      <c r="F51" s="664"/>
      <c r="G51" s="376"/>
      <c r="H51" s="47"/>
      <c r="I51" s="48">
        <v>0.6</v>
      </c>
      <c r="J51" s="49">
        <v>0.4</v>
      </c>
      <c r="K51" s="49"/>
      <c r="L51" s="49"/>
      <c r="M51" s="696"/>
      <c r="N51" s="233">
        <f>SUM(I51:M51)</f>
        <v>1</v>
      </c>
      <c r="O51" s="51"/>
      <c r="P51" s="53">
        <v>8</v>
      </c>
      <c r="Q51" s="53">
        <v>8</v>
      </c>
      <c r="R51" s="53"/>
      <c r="S51" s="53"/>
      <c r="T51" s="53"/>
      <c r="U51" s="54">
        <f>ROUND(((P51*I51)+(Q51*J51)+(R51*K51)+(S51*L51)+(T51*M51)),3)</f>
        <v>8</v>
      </c>
      <c r="V51" s="55">
        <f>IF(U51&gt;=8,8,U51)</f>
        <v>8</v>
      </c>
      <c r="W51" s="57">
        <v>44048635000</v>
      </c>
      <c r="X51" s="57">
        <v>25796737000</v>
      </c>
      <c r="Y51" s="57"/>
      <c r="Z51" s="57"/>
      <c r="AA51" s="57"/>
      <c r="AB51" s="476">
        <f>(((((W51*I51)+(X51*J51)+(Y51*K51)+(Z51*L51)+(AA51*M51))/$L$2)))</f>
        <v>1.0267685168149001</v>
      </c>
      <c r="AC51" s="536">
        <f t="shared" ref="AC51" si="27">ROUND(11*AB51,3)</f>
        <v>11.294</v>
      </c>
      <c r="AD51" s="488">
        <f t="shared" ref="AD51" si="28">IF(AC51&gt;=11,11,AC51)</f>
        <v>11</v>
      </c>
      <c r="AE51" s="729">
        <f>IF(U52&gt;=94,4,IF(U52&gt;=91,3.9,IF(U52&gt;=88,3.8,IF(U52&gt;=85,3.7,3.6))))</f>
        <v>3.8</v>
      </c>
      <c r="AF51" s="59">
        <v>0.3</v>
      </c>
      <c r="AG51" s="730">
        <v>17</v>
      </c>
      <c r="AH51" s="60">
        <f>V51+AD51+AG51+AE51+AF51</f>
        <v>40.099999999999994</v>
      </c>
      <c r="AI51" s="55">
        <f>IF(AH51&gt;=40,40,AH51)</f>
        <v>40</v>
      </c>
      <c r="AJ51" s="61"/>
      <c r="AK51" s="62"/>
      <c r="AL51" s="63"/>
      <c r="AM51" s="64">
        <f>100%+AL51</f>
        <v>1</v>
      </c>
      <c r="AN51" s="65">
        <f>ROUNDUP((($E$2*AM51-$AN$4)*AJ51+$AN$4),-3)</f>
        <v>0</v>
      </c>
      <c r="AO51" s="66"/>
    </row>
    <row r="52" spans="1:41" s="22" customFormat="1" ht="26.25" customHeight="1" x14ac:dyDescent="0.15">
      <c r="A52" s="177"/>
      <c r="B52" s="241"/>
      <c r="C52" s="894" t="s">
        <v>2556</v>
      </c>
      <c r="D52" s="895"/>
      <c r="E52" s="895"/>
      <c r="F52" s="895"/>
      <c r="G52" s="896"/>
      <c r="H52" s="47"/>
      <c r="I52" s="172"/>
      <c r="J52" s="217"/>
      <c r="K52" s="217"/>
      <c r="L52" s="217"/>
      <c r="M52" s="695"/>
      <c r="N52" s="233"/>
      <c r="O52" s="51"/>
      <c r="P52" s="234">
        <v>88</v>
      </c>
      <c r="Q52" s="54">
        <v>88</v>
      </c>
      <c r="R52" s="54"/>
      <c r="S52" s="54"/>
      <c r="T52" s="54"/>
      <c r="U52" s="496">
        <f>(I51*P52)+(J51*Q52)+(K51*R52)+(L51*S52)+(M51*T52)</f>
        <v>88</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51.75" customHeight="1" x14ac:dyDescent="0.15">
      <c r="A53" s="43">
        <v>25</v>
      </c>
      <c r="B53" s="256" t="s">
        <v>2900</v>
      </c>
      <c r="C53" s="80" t="s">
        <v>1362</v>
      </c>
      <c r="D53" s="71" t="s">
        <v>2113</v>
      </c>
      <c r="E53" s="664"/>
      <c r="F53" s="664"/>
      <c r="G53" s="632"/>
      <c r="H53" s="47"/>
      <c r="I53" s="48">
        <v>0.6</v>
      </c>
      <c r="J53" s="49">
        <v>0.4</v>
      </c>
      <c r="K53" s="49"/>
      <c r="L53" s="49"/>
      <c r="M53" s="696"/>
      <c r="N53" s="233">
        <f>SUM(I53:M53)</f>
        <v>1</v>
      </c>
      <c r="O53" s="51"/>
      <c r="P53" s="52">
        <v>8</v>
      </c>
      <c r="Q53" s="53">
        <v>8</v>
      </c>
      <c r="R53" s="53"/>
      <c r="S53" s="53"/>
      <c r="T53" s="53"/>
      <c r="U53" s="54">
        <f>ROUND(((P53*I53)+(Q53*J53)+(R53*K53)+(S53*L53)+(T53*M53)),3)</f>
        <v>8</v>
      </c>
      <c r="V53" s="55">
        <f>IF(U53&gt;=8,8,U53)</f>
        <v>8</v>
      </c>
      <c r="W53" s="57">
        <v>36956264000</v>
      </c>
      <c r="X53" s="57">
        <v>36722664000</v>
      </c>
      <c r="Y53" s="57"/>
      <c r="Z53" s="57"/>
      <c r="AA53" s="57"/>
      <c r="AB53" s="476">
        <f>(((((W53*I53)+(X53*J53)+(Y53*K53)+(Z53*L53)+(AA53*M53))/$L$2)))</f>
        <v>1.0299802723315155</v>
      </c>
      <c r="AC53" s="536">
        <f>ROUND(11*AB53,3)</f>
        <v>11.33</v>
      </c>
      <c r="AD53" s="488">
        <f t="shared" ref="AD53" si="29">IF(AC53&gt;=11,11,AC53)</f>
        <v>11</v>
      </c>
      <c r="AE53" s="729">
        <f>IF(U54&gt;=94,4,IF(U54&gt;=91,3.9,IF(U54&gt;=88,3.8,IF(U54&gt;=85,3.7,3.6))))</f>
        <v>3.8</v>
      </c>
      <c r="AF53" s="59">
        <v>0.3</v>
      </c>
      <c r="AG53" s="730">
        <v>17</v>
      </c>
      <c r="AH53" s="60">
        <f>V53+AD53+AG53+AE53+AF53</f>
        <v>40.099999999999994</v>
      </c>
      <c r="AI53" s="55">
        <f>IF(AH53&gt;=40,40,AH53)</f>
        <v>40</v>
      </c>
      <c r="AJ53" s="61"/>
      <c r="AK53" s="62"/>
      <c r="AL53" s="63"/>
      <c r="AM53" s="64">
        <f>100%+AL53</f>
        <v>1</v>
      </c>
      <c r="AN53" s="65">
        <f>ROUNDUP((($E$2*AM53-$AN$4)*AJ53+$AN$4),-3)</f>
        <v>0</v>
      </c>
      <c r="AO53" s="66"/>
    </row>
    <row r="54" spans="1:41" s="22" customFormat="1" ht="26.25" customHeight="1" x14ac:dyDescent="0.15">
      <c r="A54" s="177"/>
      <c r="B54" s="241"/>
      <c r="C54" s="894" t="s">
        <v>2556</v>
      </c>
      <c r="D54" s="895"/>
      <c r="E54" s="895"/>
      <c r="F54" s="895"/>
      <c r="G54" s="896"/>
      <c r="H54" s="47"/>
      <c r="I54" s="172"/>
      <c r="J54" s="217"/>
      <c r="K54" s="217"/>
      <c r="L54" s="217"/>
      <c r="M54" s="695"/>
      <c r="N54" s="233"/>
      <c r="O54" s="51"/>
      <c r="P54" s="234">
        <v>88</v>
      </c>
      <c r="Q54" s="54">
        <v>88</v>
      </c>
      <c r="R54" s="54"/>
      <c r="S54" s="54"/>
      <c r="T54" s="54"/>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48.75" customHeight="1" x14ac:dyDescent="0.15">
      <c r="A55" s="43">
        <v>26</v>
      </c>
      <c r="B55" s="256" t="s">
        <v>2900</v>
      </c>
      <c r="C55" s="73" t="s">
        <v>2574</v>
      </c>
      <c r="D55" s="71" t="s">
        <v>2881</v>
      </c>
      <c r="E55" s="80" t="s">
        <v>2575</v>
      </c>
      <c r="F55" s="80"/>
      <c r="G55" s="376"/>
      <c r="H55" s="47"/>
      <c r="I55" s="48">
        <v>0.5</v>
      </c>
      <c r="J55" s="49">
        <v>0.4</v>
      </c>
      <c r="K55" s="49">
        <v>0.1</v>
      </c>
      <c r="L55" s="49"/>
      <c r="M55" s="696"/>
      <c r="N55" s="233">
        <f>SUM(I55:M55)</f>
        <v>1</v>
      </c>
      <c r="O55" s="51"/>
      <c r="P55" s="52">
        <v>8</v>
      </c>
      <c r="Q55" s="52">
        <v>8</v>
      </c>
      <c r="R55" s="53">
        <v>8</v>
      </c>
      <c r="S55" s="53"/>
      <c r="T55" s="53"/>
      <c r="U55" s="54">
        <f>ROUND(((P55*I55)+(Q55*J55)+(R55*K55)+(S55*L55)+(T55*M55)),3)</f>
        <v>8</v>
      </c>
      <c r="V55" s="55">
        <f>IF(U55&gt;=8,8,U55)</f>
        <v>8</v>
      </c>
      <c r="W55" s="57">
        <v>92809500000</v>
      </c>
      <c r="X55" s="57">
        <v>2278692000</v>
      </c>
      <c r="Y55" s="57">
        <v>34214716000</v>
      </c>
      <c r="Z55" s="57"/>
      <c r="AA55" s="57"/>
      <c r="AB55" s="476">
        <f>(((((W55*I55)+(X55*J55)+(Y55*K55)+(Z55*L55)+(AA55*M55))/$L$2)))</f>
        <v>1.4176566726278566</v>
      </c>
      <c r="AC55" s="536">
        <f t="shared" ref="AC55" si="30">ROUND(11*AB55,3)</f>
        <v>15.593999999999999</v>
      </c>
      <c r="AD55" s="488">
        <f t="shared" ref="AD55" si="31">IF(AC55&gt;=11,11,AC55)</f>
        <v>11</v>
      </c>
      <c r="AE55" s="729">
        <f>IF(U56&gt;=94,4,IF(U56&gt;=91,3.9,IF(U56&gt;=88,3.8,IF(U56&gt;=85,3.7,3.6))))</f>
        <v>3.8</v>
      </c>
      <c r="AF55" s="59">
        <v>0.3</v>
      </c>
      <c r="AG55" s="730">
        <v>17</v>
      </c>
      <c r="AH55" s="60">
        <f>V55+AD55+AG55+AE55+AF55</f>
        <v>40.099999999999994</v>
      </c>
      <c r="AI55" s="55">
        <f>IF(AH55&gt;=40,40,AH55)</f>
        <v>40</v>
      </c>
      <c r="AJ55" s="61"/>
      <c r="AK55" s="62"/>
      <c r="AL55" s="63"/>
      <c r="AM55" s="64"/>
      <c r="AN55" s="65"/>
      <c r="AO55" s="66"/>
    </row>
    <row r="56" spans="1:41" s="22" customFormat="1" ht="26.25" customHeight="1" x14ac:dyDescent="0.15">
      <c r="A56" s="177"/>
      <c r="B56" s="241"/>
      <c r="C56" s="894" t="s">
        <v>2556</v>
      </c>
      <c r="D56" s="895"/>
      <c r="E56" s="895"/>
      <c r="F56" s="895"/>
      <c r="G56" s="896"/>
      <c r="H56" s="47"/>
      <c r="I56" s="172"/>
      <c r="J56" s="217"/>
      <c r="K56" s="217"/>
      <c r="L56" s="217"/>
      <c r="M56" s="695"/>
      <c r="N56" s="233"/>
      <c r="O56" s="51"/>
      <c r="P56" s="54">
        <v>88</v>
      </c>
      <c r="Q56" s="54">
        <v>88</v>
      </c>
      <c r="R56" s="54">
        <v>88</v>
      </c>
      <c r="S56" s="54"/>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48.75" customHeight="1" x14ac:dyDescent="0.15">
      <c r="A57" s="43">
        <v>27</v>
      </c>
      <c r="B57" s="256" t="s">
        <v>2900</v>
      </c>
      <c r="C57" s="45" t="s">
        <v>1369</v>
      </c>
      <c r="D57" s="67" t="s">
        <v>2122</v>
      </c>
      <c r="E57" s="45"/>
      <c r="F57" s="80"/>
      <c r="G57" s="334"/>
      <c r="H57" s="47"/>
      <c r="I57" s="48">
        <v>0.6</v>
      </c>
      <c r="J57" s="49">
        <v>0.4</v>
      </c>
      <c r="K57" s="49"/>
      <c r="L57" s="217"/>
      <c r="M57" s="696"/>
      <c r="N57" s="233">
        <f>SUM(I57:M57)</f>
        <v>1</v>
      </c>
      <c r="O57" s="51"/>
      <c r="P57" s="52">
        <v>8</v>
      </c>
      <c r="Q57" s="53">
        <v>8</v>
      </c>
      <c r="R57" s="53"/>
      <c r="S57" s="53"/>
      <c r="T57" s="53"/>
      <c r="U57" s="54">
        <f>ROUND(((P57*I57)+(Q57*J57)+(R57*K57)+(S57*L57)+(T57*M57)),3)</f>
        <v>8</v>
      </c>
      <c r="V57" s="55">
        <f>IF(U57&gt;=8,8,U57)</f>
        <v>8</v>
      </c>
      <c r="W57" s="57">
        <v>68688854000</v>
      </c>
      <c r="X57" s="57">
        <v>7882757000</v>
      </c>
      <c r="Y57" s="57"/>
      <c r="Z57" s="57"/>
      <c r="AA57" s="57"/>
      <c r="AB57" s="476">
        <f>(((((W57*I57)+(X57*J57)+(Y57*K57)+(Z57*L57)+(AA57*M57))/$L$2)))</f>
        <v>1.2396373216026282</v>
      </c>
      <c r="AC57" s="536">
        <f>ROUND(11*AB57,3)</f>
        <v>13.635999999999999</v>
      </c>
      <c r="AD57" s="488">
        <f>IF(AC57&gt;=11,11,AC57)</f>
        <v>11</v>
      </c>
      <c r="AE57" s="729">
        <f>IF(U58&gt;=94,4,IF(U58&gt;=91,3.9,IF(U58&gt;=88,3.8,IF(U58&gt;=85,3.7,3.6))))</f>
        <v>3.8</v>
      </c>
      <c r="AF57" s="59">
        <v>0.3</v>
      </c>
      <c r="AG57" s="730">
        <v>17</v>
      </c>
      <c r="AH57" s="60">
        <f>V57+AD57+AG57+AE57+AF57</f>
        <v>40.099999999999994</v>
      </c>
      <c r="AI57" s="55">
        <f>IF(AH57&gt;=40,40,AH57)</f>
        <v>40</v>
      </c>
      <c r="AJ57" s="61"/>
      <c r="AK57" s="62"/>
      <c r="AL57" s="63"/>
      <c r="AM57" s="64">
        <f>100%+AL57</f>
        <v>1</v>
      </c>
      <c r="AN57" s="65">
        <f>ROUNDUP((($E$2*AM57-$AN$4)*AJ57+$AN$4),-3)</f>
        <v>0</v>
      </c>
      <c r="AO57" s="66"/>
    </row>
    <row r="58" spans="1:41" s="22" customFormat="1" ht="26.25" customHeight="1" x14ac:dyDescent="0.15">
      <c r="A58" s="177"/>
      <c r="B58" s="241"/>
      <c r="C58" s="894" t="s">
        <v>2556</v>
      </c>
      <c r="D58" s="895"/>
      <c r="E58" s="895"/>
      <c r="F58" s="895"/>
      <c r="G58" s="896"/>
      <c r="H58" s="47"/>
      <c r="I58" s="172"/>
      <c r="J58" s="217"/>
      <c r="K58" s="217"/>
      <c r="L58" s="217"/>
      <c r="M58" s="695"/>
      <c r="N58" s="233"/>
      <c r="O58" s="51"/>
      <c r="P58" s="234">
        <v>88</v>
      </c>
      <c r="Q58" s="53">
        <v>88</v>
      </c>
      <c r="R58" s="53"/>
      <c r="S58" s="54"/>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48.75" customHeight="1" x14ac:dyDescent="0.15">
      <c r="A59" s="43">
        <v>28</v>
      </c>
      <c r="B59" s="256" t="s">
        <v>2900</v>
      </c>
      <c r="C59" s="73" t="s">
        <v>1543</v>
      </c>
      <c r="D59" s="67" t="s">
        <v>2125</v>
      </c>
      <c r="E59" s="80"/>
      <c r="F59" s="80"/>
      <c r="G59" s="335"/>
      <c r="H59" s="169"/>
      <c r="I59" s="48">
        <v>0.6</v>
      </c>
      <c r="J59" s="49">
        <v>0.4</v>
      </c>
      <c r="K59" s="49"/>
      <c r="L59" s="49"/>
      <c r="M59" s="696"/>
      <c r="N59" s="233">
        <f>SUM(I59:M59)</f>
        <v>1</v>
      </c>
      <c r="O59" s="51"/>
      <c r="P59" s="52">
        <v>8</v>
      </c>
      <c r="Q59" s="53">
        <v>8</v>
      </c>
      <c r="R59" s="53"/>
      <c r="S59" s="53"/>
      <c r="T59" s="53"/>
      <c r="U59" s="54">
        <f>ROUND(((P59*I59)+(Q59*J59)+(R59*K59)+(S59*L59)+(T59*M59)),3)</f>
        <v>8</v>
      </c>
      <c r="V59" s="55">
        <f>IF(U59&gt;=8,8,U59)</f>
        <v>8</v>
      </c>
      <c r="W59" s="57">
        <v>66118788000</v>
      </c>
      <c r="X59" s="57">
        <v>19470985000</v>
      </c>
      <c r="Y59" s="57"/>
      <c r="Z59" s="57"/>
      <c r="AA59" s="57"/>
      <c r="AB59" s="476">
        <f>(((((W59*I59)+(X59*J59)+(Y59*K59)+(Z59*L59)+(AA59*M59))/$L$2)))</f>
        <v>1.3260655378824742</v>
      </c>
      <c r="AC59" s="536">
        <f t="shared" ref="AC59" si="32">ROUND(11*AB59,3)</f>
        <v>14.587</v>
      </c>
      <c r="AD59" s="488">
        <f t="shared" ref="AD59" si="33">IF(AC59&gt;=11,11,AC59)</f>
        <v>11</v>
      </c>
      <c r="AE59" s="729">
        <f>IF(U60&gt;=94,4,IF(U60&gt;=91,3.9,IF(U60&gt;=88,3.8,IF(U60&gt;=85,3.7,3.6))))</f>
        <v>3.8</v>
      </c>
      <c r="AF59" s="59">
        <v>0.3</v>
      </c>
      <c r="AG59" s="730">
        <v>17</v>
      </c>
      <c r="AH59" s="60">
        <f>V59+AD59+AG59+AE59+AF59</f>
        <v>40.099999999999994</v>
      </c>
      <c r="AI59" s="55">
        <f>IF(AH59&gt;=40,40,AH59)</f>
        <v>40</v>
      </c>
      <c r="AJ59" s="61"/>
      <c r="AK59" s="62"/>
      <c r="AL59" s="63"/>
      <c r="AM59" s="64">
        <f>100%+AL59</f>
        <v>1</v>
      </c>
      <c r="AN59" s="65">
        <f>ROUNDUP((($E$2*AM59-$AN$4)*AJ59+$AN$4),-3)</f>
        <v>0</v>
      </c>
      <c r="AO59" s="66"/>
    </row>
    <row r="60" spans="1:41" s="22" customFormat="1" ht="26.25" customHeight="1" x14ac:dyDescent="0.15">
      <c r="A60" s="177"/>
      <c r="B60" s="241"/>
      <c r="C60" s="894" t="s">
        <v>2556</v>
      </c>
      <c r="D60" s="895"/>
      <c r="E60" s="895"/>
      <c r="F60" s="895"/>
      <c r="G60" s="896"/>
      <c r="H60" s="47"/>
      <c r="I60" s="172"/>
      <c r="J60" s="217"/>
      <c r="K60" s="217"/>
      <c r="L60" s="217"/>
      <c r="M60" s="695"/>
      <c r="N60" s="233"/>
      <c r="O60" s="51"/>
      <c r="P60" s="234">
        <v>88</v>
      </c>
      <c r="Q60" s="53">
        <v>88</v>
      </c>
      <c r="R60" s="53"/>
      <c r="S60" s="54"/>
      <c r="T60" s="54"/>
      <c r="U60" s="496">
        <f>(I59*P60)+(J59*Q60)+(K59*R60)+(L59*S60)+(M59*T60)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50.25" customHeight="1" x14ac:dyDescent="0.15">
      <c r="A61" s="43">
        <v>29</v>
      </c>
      <c r="B61" s="256" t="s">
        <v>2900</v>
      </c>
      <c r="C61" s="45" t="s">
        <v>1355</v>
      </c>
      <c r="D61" s="711" t="s">
        <v>2864</v>
      </c>
      <c r="E61" s="45"/>
      <c r="F61" s="80"/>
      <c r="G61" s="376"/>
      <c r="H61" s="47"/>
      <c r="I61" s="48">
        <v>0.6</v>
      </c>
      <c r="J61" s="49">
        <v>0.4</v>
      </c>
      <c r="K61" s="49"/>
      <c r="L61" s="49"/>
      <c r="M61" s="696"/>
      <c r="N61" s="233">
        <f>SUM(I61:M61)</f>
        <v>1</v>
      </c>
      <c r="O61" s="51"/>
      <c r="P61" s="52">
        <v>8</v>
      </c>
      <c r="Q61" s="53">
        <v>8</v>
      </c>
      <c r="R61" s="53"/>
      <c r="S61" s="53"/>
      <c r="T61" s="53"/>
      <c r="U61" s="54">
        <f>ROUND(((P61*I61)+(Q61*J61)+(R61*K61)+(S61*L61)+(T61*M61)),3)</f>
        <v>8</v>
      </c>
      <c r="V61" s="55">
        <f>IF(U61&gt;=8,8,U61)</f>
        <v>8</v>
      </c>
      <c r="W61" s="57">
        <v>65315007000</v>
      </c>
      <c r="X61" s="57">
        <v>12256783000</v>
      </c>
      <c r="Y61" s="57"/>
      <c r="Z61" s="57"/>
      <c r="AA61" s="57"/>
      <c r="AB61" s="476">
        <f>(((((W61*I61)+(X61*J61)+(Y61*K61)+(Z61*L61)+(AA61*M61))/$L$2)))</f>
        <v>1.2319620193834366</v>
      </c>
      <c r="AC61" s="536">
        <f t="shared" ref="AC61" si="34">ROUND(11*AB61,3)</f>
        <v>13.552</v>
      </c>
      <c r="AD61" s="488">
        <f t="shared" ref="AD61" si="35">IF(AC61&gt;=11,11,AC61)</f>
        <v>11</v>
      </c>
      <c r="AE61" s="729">
        <f>IF(U62&gt;=94,4,IF(U62&gt;=91,3.9,IF(U62&gt;=88,3.8,IF(U62&gt;=85,3.7,3.6))))</f>
        <v>3.8</v>
      </c>
      <c r="AF61" s="59">
        <v>0.3</v>
      </c>
      <c r="AG61" s="730">
        <v>17</v>
      </c>
      <c r="AH61" s="60">
        <f>V61+AD61+AG61+AE61+AF61</f>
        <v>40.099999999999994</v>
      </c>
      <c r="AI61" s="55">
        <f>IF(AH61&gt;=40,40,AH61)</f>
        <v>40</v>
      </c>
      <c r="AJ61" s="61"/>
      <c r="AK61" s="62"/>
      <c r="AL61" s="63"/>
      <c r="AM61" s="64">
        <f>100%+AL61</f>
        <v>1</v>
      </c>
      <c r="AN61" s="65">
        <f>ROUNDUP((($E$2*AM61-$AN$4)*AJ61+$AN$4),-3)</f>
        <v>0</v>
      </c>
      <c r="AO61" s="66"/>
    </row>
    <row r="62" spans="1:41" s="22" customFormat="1" ht="26.25" customHeight="1" x14ac:dyDescent="0.15">
      <c r="A62" s="177"/>
      <c r="B62" s="241"/>
      <c r="C62" s="894" t="s">
        <v>2556</v>
      </c>
      <c r="D62" s="895"/>
      <c r="E62" s="895"/>
      <c r="F62" s="895"/>
      <c r="G62" s="896"/>
      <c r="H62" s="47"/>
      <c r="I62" s="172"/>
      <c r="J62" s="217"/>
      <c r="K62" s="217"/>
      <c r="L62" s="217"/>
      <c r="M62" s="695"/>
      <c r="N62" s="233"/>
      <c r="O62" s="51"/>
      <c r="P62" s="234">
        <v>88</v>
      </c>
      <c r="Q62" s="54">
        <v>88</v>
      </c>
      <c r="R62" s="54"/>
      <c r="S62" s="5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51.75" customHeight="1" x14ac:dyDescent="0.15">
      <c r="A63" s="43">
        <v>30</v>
      </c>
      <c r="B63" s="256" t="s">
        <v>2900</v>
      </c>
      <c r="C63" s="45" t="s">
        <v>1354</v>
      </c>
      <c r="D63" s="67" t="s">
        <v>2872</v>
      </c>
      <c r="E63" s="45"/>
      <c r="F63" s="80"/>
      <c r="G63" s="596"/>
      <c r="H63" s="47"/>
      <c r="I63" s="48">
        <v>0.6</v>
      </c>
      <c r="J63" s="49">
        <v>0.4</v>
      </c>
      <c r="K63" s="49"/>
      <c r="L63" s="49"/>
      <c r="M63" s="696"/>
      <c r="N63" s="233">
        <f>SUM(I63:M63)</f>
        <v>1</v>
      </c>
      <c r="O63" s="51"/>
      <c r="P63" s="52">
        <v>8</v>
      </c>
      <c r="Q63" s="52">
        <v>8</v>
      </c>
      <c r="R63" s="53"/>
      <c r="S63" s="53"/>
      <c r="T63" s="53"/>
      <c r="U63" s="54">
        <f>ROUND(((P63*I63)+(Q63*J63)+(R63*K63)+(S63*L63)+(T63*M63)),3)</f>
        <v>8</v>
      </c>
      <c r="V63" s="55">
        <f>IF(U63&gt;=8,8,U63)</f>
        <v>8</v>
      </c>
      <c r="W63" s="57">
        <v>50267041000</v>
      </c>
      <c r="X63" s="57">
        <v>15476525000</v>
      </c>
      <c r="Y63" s="57"/>
      <c r="Z63" s="57"/>
      <c r="AA63" s="57"/>
      <c r="AB63" s="476">
        <f>(((((W63*I63)+(X63*J63)+(Y63*K63)+(Z63*L63)+(AA63*M63))/$L$2)))</f>
        <v>1.0156748305768943</v>
      </c>
      <c r="AC63" s="536">
        <f>ROUND(11*AB63,3)</f>
        <v>11.172000000000001</v>
      </c>
      <c r="AD63" s="488">
        <f t="shared" ref="AD63" si="36">IF(AC63&gt;=11,11,AC63)</f>
        <v>11</v>
      </c>
      <c r="AE63" s="729">
        <f>IF(U64&gt;=94,4,IF(U64&gt;=91,3.9,IF(U64&gt;=88,3.8,IF(U64&gt;=85,3.7,3.6))))</f>
        <v>3.8</v>
      </c>
      <c r="AF63" s="59">
        <v>0.3</v>
      </c>
      <c r="AG63" s="730">
        <v>17</v>
      </c>
      <c r="AH63" s="60">
        <f>V63+AD63+AG63+AE63+AF63</f>
        <v>40.099999999999994</v>
      </c>
      <c r="AI63" s="55">
        <f>IF(AH63&gt;=40,40,AH63)</f>
        <v>40</v>
      </c>
      <c r="AJ63" s="61"/>
      <c r="AK63" s="62"/>
      <c r="AL63" s="63"/>
      <c r="AM63" s="64"/>
      <c r="AN63" s="65"/>
      <c r="AO63" s="66"/>
    </row>
    <row r="64" spans="1:41" s="22" customFormat="1" ht="26.25" customHeight="1" x14ac:dyDescent="0.15">
      <c r="A64" s="177"/>
      <c r="B64" s="241"/>
      <c r="C64" s="894" t="s">
        <v>2556</v>
      </c>
      <c r="D64" s="895"/>
      <c r="E64" s="895"/>
      <c r="F64" s="895"/>
      <c r="G64" s="896"/>
      <c r="H64" s="47"/>
      <c r="I64" s="172"/>
      <c r="J64" s="217"/>
      <c r="K64" s="217"/>
      <c r="L64" s="217"/>
      <c r="M64" s="695"/>
      <c r="N64" s="233"/>
      <c r="O64" s="51"/>
      <c r="P64" s="676">
        <v>89.28</v>
      </c>
      <c r="Q64" s="54">
        <v>88</v>
      </c>
      <c r="R64" s="54"/>
      <c r="S64" s="54"/>
      <c r="T64" s="54"/>
      <c r="U64" s="496">
        <f>(I63*P64)+(J63*Q64)+(K63*R64)+(L63*S64)+(M63*T64)</f>
        <v>88.768000000000001</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v>31</v>
      </c>
      <c r="B65" s="256" t="s">
        <v>2900</v>
      </c>
      <c r="C65" s="45" t="s">
        <v>2890</v>
      </c>
      <c r="D65" s="67" t="s">
        <v>1364</v>
      </c>
      <c r="E65" s="664"/>
      <c r="F65" s="664"/>
      <c r="G65" s="596"/>
      <c r="H65" s="175"/>
      <c r="I65" s="48">
        <v>0.6</v>
      </c>
      <c r="J65" s="49">
        <v>0.4</v>
      </c>
      <c r="K65" s="49"/>
      <c r="L65" s="49"/>
      <c r="M65" s="696"/>
      <c r="N65" s="233">
        <f>SUM(I65:M65)</f>
        <v>1</v>
      </c>
      <c r="O65" s="51"/>
      <c r="P65" s="52">
        <v>8</v>
      </c>
      <c r="Q65" s="53">
        <v>8</v>
      </c>
      <c r="R65" s="53"/>
      <c r="S65" s="53"/>
      <c r="T65" s="53"/>
      <c r="U65" s="54">
        <f>ROUND(((P65*I65)+(Q65*J65)+(R65*K65)+(S65*L65)+(T65*M65)),3)</f>
        <v>8</v>
      </c>
      <c r="V65" s="55">
        <f>IF(U65&gt;=8,8,U65)</f>
        <v>8</v>
      </c>
      <c r="W65" s="57">
        <v>42089771000</v>
      </c>
      <c r="X65" s="57">
        <v>26791438000</v>
      </c>
      <c r="Y65" s="57"/>
      <c r="Z65" s="57"/>
      <c r="AA65" s="57"/>
      <c r="AB65" s="476">
        <f>(((((W65*I65)+(X65*J65)+(Y65*K65)+(Z65*L65)+(AA65*M65))/$L$2)))</f>
        <v>1.0050462037614871</v>
      </c>
      <c r="AC65" s="536">
        <f>ROUND(11*AB65,3)</f>
        <v>11.055999999999999</v>
      </c>
      <c r="AD65" s="488">
        <f>IF(AC65&gt;=11,11,AC65)</f>
        <v>11</v>
      </c>
      <c r="AE65" s="729">
        <f>IF(U66&gt;=94,4,IF(U66&gt;=91,3.9,IF(U66&gt;=88,3.8,IF(U66&gt;=85,3.7,3.6))))</f>
        <v>3.8</v>
      </c>
      <c r="AF65" s="59">
        <v>0.3</v>
      </c>
      <c r="AG65" s="730">
        <v>17</v>
      </c>
      <c r="AH65" s="60">
        <f>V65+AD65+AG65+AE65+AF65</f>
        <v>40.099999999999994</v>
      </c>
      <c r="AI65" s="55">
        <f>IF(AH65&gt;=40,40,AH65)</f>
        <v>40</v>
      </c>
      <c r="AJ65" s="61"/>
      <c r="AK65" s="62"/>
      <c r="AL65" s="63"/>
      <c r="AM65" s="64">
        <f>100%+AL65</f>
        <v>1</v>
      </c>
      <c r="AN65" s="65">
        <f>ROUNDUP((($E$2*AM65-$AN$4)*AJ65+$AN$4),-3)</f>
        <v>0</v>
      </c>
      <c r="AO65" s="66"/>
    </row>
    <row r="66" spans="1:41" s="22" customFormat="1" ht="26.25" customHeight="1" x14ac:dyDescent="0.15">
      <c r="A66" s="177"/>
      <c r="B66" s="241"/>
      <c r="C66" s="894" t="s">
        <v>2556</v>
      </c>
      <c r="D66" s="895"/>
      <c r="E66" s="895"/>
      <c r="F66" s="895"/>
      <c r="G66" s="896"/>
      <c r="H66" s="47"/>
      <c r="I66" s="172"/>
      <c r="J66" s="217"/>
      <c r="K66" s="217"/>
      <c r="L66" s="217"/>
      <c r="M66" s="695"/>
      <c r="N66" s="233"/>
      <c r="O66" s="51"/>
      <c r="P66" s="54">
        <v>88</v>
      </c>
      <c r="Q66" s="54">
        <v>88</v>
      </c>
      <c r="R66" s="54"/>
      <c r="S66" s="54"/>
      <c r="T66" s="54"/>
      <c r="U66" s="496">
        <f>(I65*P66)+(J65*Q66)+(K65*R66)+(L65*S66)+(M65*T66)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48.75" customHeight="1" x14ac:dyDescent="0.15">
      <c r="A67" s="43">
        <v>32</v>
      </c>
      <c r="B67" s="256" t="s">
        <v>2900</v>
      </c>
      <c r="C67" s="174" t="s">
        <v>536</v>
      </c>
      <c r="D67" s="77" t="s">
        <v>2865</v>
      </c>
      <c r="E67" s="664"/>
      <c r="F67" s="664"/>
      <c r="G67" s="596"/>
      <c r="H67" s="175" t="s">
        <v>1614</v>
      </c>
      <c r="I67" s="48">
        <v>0.6</v>
      </c>
      <c r="J67" s="49">
        <v>0.4</v>
      </c>
      <c r="K67" s="49"/>
      <c r="L67" s="49"/>
      <c r="M67" s="696"/>
      <c r="N67" s="233">
        <f>SUM(I67:M67)</f>
        <v>1</v>
      </c>
      <c r="O67" s="51"/>
      <c r="P67" s="52">
        <v>8</v>
      </c>
      <c r="Q67" s="53">
        <v>8</v>
      </c>
      <c r="R67" s="53"/>
      <c r="S67" s="53"/>
      <c r="T67" s="53"/>
      <c r="U67" s="54">
        <f>ROUND(((P67*I67)+(Q67*J67)+(R67*K67)+(S67*L67)+(T67*M67)),3)</f>
        <v>8</v>
      </c>
      <c r="V67" s="55">
        <f>IF(U67&gt;=8,8,U67)</f>
        <v>8</v>
      </c>
      <c r="W67" s="57">
        <v>618668065000</v>
      </c>
      <c r="X67" s="57">
        <v>15552245000</v>
      </c>
      <c r="Y67" s="57"/>
      <c r="Z67" s="57"/>
      <c r="AA67" s="57"/>
      <c r="AB67" s="476">
        <f>(((((W67*I67)+(X67*J67)+(Y67*K67)+(Z67*L67)+(AA67*M67))/$L$2)))</f>
        <v>10.545500894318177</v>
      </c>
      <c r="AC67" s="536">
        <f t="shared" ref="AC67" si="37">ROUND(11*AB67,3)</f>
        <v>116.001</v>
      </c>
      <c r="AD67" s="488">
        <f t="shared" ref="AD67" si="38">IF(AC67&gt;=11,11,AC67)</f>
        <v>11</v>
      </c>
      <c r="AE67" s="729">
        <f>IF(U68&gt;=94,4,IF(U68&gt;=91,3.9,IF(U68&gt;=88,3.8,IF(U68&gt;=85,3.7,3.6))))</f>
        <v>3.8</v>
      </c>
      <c r="AF67" s="59">
        <v>0.3</v>
      </c>
      <c r="AG67" s="730">
        <v>17</v>
      </c>
      <c r="AH67" s="60">
        <f>V67+AD67+AG67+AE67+AF67</f>
        <v>40.099999999999994</v>
      </c>
      <c r="AI67" s="55">
        <f>IF(AH67&gt;=40,40,AH67)</f>
        <v>40</v>
      </c>
      <c r="AJ67" s="61"/>
      <c r="AK67" s="62"/>
      <c r="AL67" s="63"/>
      <c r="AM67" s="64">
        <f>100%+AL67</f>
        <v>1</v>
      </c>
      <c r="AN67" s="65">
        <f>ROUNDUP((($E$2*AM67-$AN$4)*AJ67+$AN$4),-3)</f>
        <v>0</v>
      </c>
      <c r="AO67" s="66"/>
    </row>
    <row r="68" spans="1:41" s="22" customFormat="1" ht="26.25" customHeight="1" x14ac:dyDescent="0.15">
      <c r="A68" s="177"/>
      <c r="B68" s="241"/>
      <c r="C68" s="894" t="s">
        <v>2556</v>
      </c>
      <c r="D68" s="895"/>
      <c r="E68" s="895"/>
      <c r="F68" s="895"/>
      <c r="G68" s="896"/>
      <c r="H68" s="47"/>
      <c r="I68" s="172"/>
      <c r="J68" s="217"/>
      <c r="K68" s="217"/>
      <c r="L68" s="217"/>
      <c r="M68" s="695"/>
      <c r="N68" s="233"/>
      <c r="O68" s="51"/>
      <c r="P68" s="53">
        <v>88</v>
      </c>
      <c r="Q68" s="53">
        <v>88</v>
      </c>
      <c r="R68" s="53"/>
      <c r="S68" s="54"/>
      <c r="T68" s="54"/>
      <c r="U68" s="496">
        <f>(I67*P68)+(J67*Q68)+(K67*R68)+(L67*S68)+(M67*T68)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v>33</v>
      </c>
      <c r="B69" s="256" t="s">
        <v>2900</v>
      </c>
      <c r="C69" s="579" t="s">
        <v>2223</v>
      </c>
      <c r="D69" s="174" t="s">
        <v>1051</v>
      </c>
      <c r="E69" s="117"/>
      <c r="F69" s="80"/>
      <c r="G69" s="632"/>
      <c r="H69" s="175" t="s">
        <v>1495</v>
      </c>
      <c r="I69" s="758">
        <v>0.51</v>
      </c>
      <c r="J69" s="49">
        <v>0.49</v>
      </c>
      <c r="K69" s="49"/>
      <c r="L69" s="49"/>
      <c r="M69" s="696"/>
      <c r="N69" s="233">
        <f>SUM(I69:M69)</f>
        <v>1</v>
      </c>
      <c r="O69" s="51"/>
      <c r="P69" s="52">
        <v>8</v>
      </c>
      <c r="Q69" s="53">
        <v>8</v>
      </c>
      <c r="R69" s="53"/>
      <c r="S69" s="53"/>
      <c r="T69" s="53"/>
      <c r="U69" s="54">
        <f>ROUND(((P69*I69)+(Q69*J69)+(R69*K69)+(S69*L69)+(T69*M69)),3)</f>
        <v>8</v>
      </c>
      <c r="V69" s="55">
        <f>IF(U69&gt;=8,8,U69)</f>
        <v>8</v>
      </c>
      <c r="W69" s="57">
        <v>39361754000</v>
      </c>
      <c r="X69" s="57">
        <v>172249167000</v>
      </c>
      <c r="Y69" s="57"/>
      <c r="Z69" s="57"/>
      <c r="AA69" s="57"/>
      <c r="AB69" s="476">
        <f>(((((W69*I69)+(X69*J69)+(Y69*K69)+(Z69*L69)+(AA69*M69))/$L$2)))</f>
        <v>2.9191692660779243</v>
      </c>
      <c r="AC69" s="536">
        <f t="shared" ref="AC69" si="39">ROUND(11*AB69,3)</f>
        <v>32.110999999999997</v>
      </c>
      <c r="AD69" s="488">
        <f t="shared" ref="AD69" si="40">IF(AC69&gt;=11,11,AC69)</f>
        <v>11</v>
      </c>
      <c r="AE69" s="729">
        <f>IF(U70&gt;=94,4,IF(U70&gt;=91,3.9,IF(U70&gt;=88,3.8,IF(U70&gt;=85,3.7,3.6))))</f>
        <v>3.8</v>
      </c>
      <c r="AF69" s="59">
        <v>0.3</v>
      </c>
      <c r="AG69" s="730">
        <v>17</v>
      </c>
      <c r="AH69" s="60">
        <f>V69+AD69+AG69+AE69+AF69</f>
        <v>40.099999999999994</v>
      </c>
      <c r="AI69" s="55">
        <f>IF(AH69&gt;=40,40,AH69)</f>
        <v>40</v>
      </c>
      <c r="AJ69" s="61"/>
      <c r="AK69" s="62"/>
      <c r="AL69" s="63"/>
      <c r="AM69" s="64">
        <f>100%+AL69</f>
        <v>1</v>
      </c>
      <c r="AN69" s="65">
        <f>ROUNDUP((($E$2*AM69-$AN$4)*AJ69+$AN$4),-3)</f>
        <v>0</v>
      </c>
      <c r="AO69" s="66"/>
    </row>
    <row r="70" spans="1:41" s="22" customFormat="1" ht="26.25" customHeight="1" x14ac:dyDescent="0.15">
      <c r="A70" s="177"/>
      <c r="B70" s="241"/>
      <c r="C70" s="894" t="s">
        <v>2556</v>
      </c>
      <c r="D70" s="895"/>
      <c r="E70" s="895"/>
      <c r="F70" s="895"/>
      <c r="G70" s="896"/>
      <c r="H70" s="47"/>
      <c r="I70" s="172"/>
      <c r="J70" s="217"/>
      <c r="K70" s="217"/>
      <c r="L70" s="217"/>
      <c r="M70" s="695"/>
      <c r="N70" s="233"/>
      <c r="O70" s="51"/>
      <c r="P70" s="676">
        <v>90.73</v>
      </c>
      <c r="Q70" s="54">
        <v>88</v>
      </c>
      <c r="R70" s="54"/>
      <c r="S70" s="54"/>
      <c r="T70" s="54"/>
      <c r="U70" s="496">
        <f>(I69*P70)+(J69*Q70)+(K69*R70)+(L69*S70)+(M69*T70)</f>
        <v>89.392300000000006</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48.75" customHeight="1" x14ac:dyDescent="0.15">
      <c r="A71" s="43">
        <v>34</v>
      </c>
      <c r="B71" s="256" t="s">
        <v>2900</v>
      </c>
      <c r="C71" s="665" t="s">
        <v>363</v>
      </c>
      <c r="D71" s="174" t="s">
        <v>1366</v>
      </c>
      <c r="E71" s="664"/>
      <c r="F71" s="664"/>
      <c r="G71" s="596"/>
      <c r="H71" s="175" t="s">
        <v>1614</v>
      </c>
      <c r="I71" s="48">
        <v>0.6</v>
      </c>
      <c r="J71" s="49">
        <v>0.4</v>
      </c>
      <c r="K71" s="49"/>
      <c r="L71" s="49"/>
      <c r="M71" s="696"/>
      <c r="N71" s="233">
        <f>SUM(I71:M71)</f>
        <v>1</v>
      </c>
      <c r="O71" s="51"/>
      <c r="P71" s="52">
        <v>8</v>
      </c>
      <c r="Q71" s="53">
        <v>8</v>
      </c>
      <c r="R71" s="53"/>
      <c r="S71" s="53"/>
      <c r="T71" s="53"/>
      <c r="U71" s="54">
        <f>ROUND(((P71*I71)+(Q71*J71)+(R71*K71)+(S71*L71)+(T71*M71)),3)</f>
        <v>8</v>
      </c>
      <c r="V71" s="55">
        <f>IF(U71&gt;=8,8,U71)</f>
        <v>8</v>
      </c>
      <c r="W71" s="57">
        <v>34748832000</v>
      </c>
      <c r="X71" s="57">
        <v>58909982000</v>
      </c>
      <c r="Y71" s="57"/>
      <c r="Z71" s="57"/>
      <c r="AA71" s="57"/>
      <c r="AB71" s="476">
        <f>(((((W71*I71)+(X71*J71)+(Y71*K71)+(Z71*L71)+(AA71*M71))/$L$2)))</f>
        <v>1.240947101320808</v>
      </c>
      <c r="AC71" s="536">
        <f>ROUND(11*AB71,3)</f>
        <v>13.65</v>
      </c>
      <c r="AD71" s="488">
        <f>IF(AC71&gt;=11,11,AC71)</f>
        <v>11</v>
      </c>
      <c r="AE71" s="729">
        <f>IF(U72&gt;=94,4,IF(U72&gt;=91,3.9,IF(U72&gt;=88,3.8,IF(U72&gt;=85,3.7,3.6))))</f>
        <v>3.8</v>
      </c>
      <c r="AF71" s="59">
        <v>0.3</v>
      </c>
      <c r="AG71" s="730">
        <v>17</v>
      </c>
      <c r="AH71" s="60">
        <f>V71+AD71+AG71+AE71+AF71</f>
        <v>40.099999999999994</v>
      </c>
      <c r="AI71" s="55">
        <f>IF(AH71&gt;=40,40,AH71)</f>
        <v>40</v>
      </c>
      <c r="AJ71" s="61"/>
      <c r="AK71" s="62"/>
      <c r="AL71" s="63"/>
      <c r="AM71" s="64">
        <f>100%+AL71</f>
        <v>1</v>
      </c>
      <c r="AN71" s="65">
        <f>ROUNDUP((($E$2*AM71-$AN$4)*AJ71+$AN$4),-3)</f>
        <v>0</v>
      </c>
      <c r="AO71" s="66"/>
    </row>
    <row r="72" spans="1:41" s="22" customFormat="1" ht="26.25" customHeight="1" x14ac:dyDescent="0.15">
      <c r="A72" s="177"/>
      <c r="B72" s="241"/>
      <c r="C72" s="894" t="s">
        <v>2556</v>
      </c>
      <c r="D72" s="895"/>
      <c r="E72" s="895"/>
      <c r="F72" s="895"/>
      <c r="G72" s="896"/>
      <c r="H72" s="47"/>
      <c r="I72" s="172"/>
      <c r="J72" s="217"/>
      <c r="K72" s="217"/>
      <c r="L72" s="217"/>
      <c r="M72" s="695"/>
      <c r="N72" s="233"/>
      <c r="O72" s="51"/>
      <c r="P72" s="5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48.75" customHeight="1" x14ac:dyDescent="0.15">
      <c r="A73" s="43">
        <v>35</v>
      </c>
      <c r="B73" s="256" t="s">
        <v>2900</v>
      </c>
      <c r="C73" s="45" t="s">
        <v>1360</v>
      </c>
      <c r="D73" s="67" t="s">
        <v>2102</v>
      </c>
      <c r="E73" s="881" t="s">
        <v>2893</v>
      </c>
      <c r="F73" s="893"/>
      <c r="G73" s="882"/>
      <c r="H73" s="175"/>
      <c r="I73" s="48">
        <v>0.65</v>
      </c>
      <c r="J73" s="49">
        <v>0.35</v>
      </c>
      <c r="K73" s="49"/>
      <c r="L73" s="217"/>
      <c r="M73" s="696"/>
      <c r="N73" s="233">
        <f>SUM(I73:M73)</f>
        <v>1</v>
      </c>
      <c r="O73" s="51"/>
      <c r="P73" s="52">
        <v>8</v>
      </c>
      <c r="Q73" s="53">
        <v>8</v>
      </c>
      <c r="R73" s="53"/>
      <c r="S73" s="53"/>
      <c r="T73" s="53"/>
      <c r="U73" s="54">
        <f>ROUND(((P73*I73)+(Q73*J73)+(R73*K73)+(S73*L73)+(T73*M73)),3)</f>
        <v>8</v>
      </c>
      <c r="V73" s="55">
        <f>IF(U73&gt;=8,8,U73)</f>
        <v>8</v>
      </c>
      <c r="W73" s="57">
        <v>41028772000</v>
      </c>
      <c r="X73" s="57">
        <v>24085920000</v>
      </c>
      <c r="Y73" s="57"/>
      <c r="Z73" s="57"/>
      <c r="AA73" s="57"/>
      <c r="AB73" s="476">
        <f>(((((W73*I73)+(X73*J73)+(Y73*K73)+(Z73*L73)+(AA73*M73))/$L$2)))</f>
        <v>0.98069113199320423</v>
      </c>
      <c r="AC73" s="536">
        <f t="shared" ref="AC73" si="41">ROUND(11*AB73,3)</f>
        <v>10.788</v>
      </c>
      <c r="AD73" s="488">
        <f t="shared" ref="AD73" si="42">IF(AC73&gt;=11,11,AC73)</f>
        <v>10.788</v>
      </c>
      <c r="AE73" s="729">
        <f>IF(U74&gt;=94,4,IF(U74&gt;=91,3.9,IF(U74&gt;=88,3.8,IF(U74&gt;=85,3.7,3.6))))</f>
        <v>3.8</v>
      </c>
      <c r="AF73" s="59">
        <v>0.2</v>
      </c>
      <c r="AG73" s="730">
        <v>17</v>
      </c>
      <c r="AH73" s="60">
        <f>V73+AD73+AG73+AE73+AF73</f>
        <v>39.787999999999997</v>
      </c>
      <c r="AI73" s="55">
        <f>IF(AH73&gt;=40,40,AH73)</f>
        <v>39.787999999999997</v>
      </c>
      <c r="AJ73" s="61"/>
      <c r="AK73" s="62"/>
      <c r="AL73" s="63"/>
      <c r="AM73" s="64">
        <f>100%+AL73</f>
        <v>1</v>
      </c>
      <c r="AN73" s="65">
        <f>ROUNDUP((($E$2*AM73-$AN$4)*AJ73+$AN$4),-3)</f>
        <v>0</v>
      </c>
      <c r="AO73" s="66"/>
    </row>
    <row r="74" spans="1:41" s="22" customFormat="1" ht="26.25" customHeight="1" x14ac:dyDescent="0.15">
      <c r="A74" s="177"/>
      <c r="B74" s="241"/>
      <c r="C74" s="894" t="s">
        <v>2556</v>
      </c>
      <c r="D74" s="895"/>
      <c r="E74" s="895"/>
      <c r="F74" s="895"/>
      <c r="G74" s="896"/>
      <c r="H74" s="47"/>
      <c r="I74" s="172"/>
      <c r="J74" s="217"/>
      <c r="K74" s="217"/>
      <c r="L74" s="217"/>
      <c r="M74" s="695"/>
      <c r="N74" s="233"/>
      <c r="O74" s="51"/>
      <c r="P74" s="676">
        <v>88.43</v>
      </c>
      <c r="Q74" s="53">
        <v>88</v>
      </c>
      <c r="R74" s="53"/>
      <c r="S74" s="54"/>
      <c r="T74" s="54"/>
      <c r="U74" s="496">
        <f>(I73*P74)+(J73*Q74)+(K73*R74)+(L73*S74)+(M73*T74)</f>
        <v>88.279500000000013</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73"/>
      <c r="D75" s="80"/>
      <c r="E75" s="80"/>
      <c r="F75" s="80"/>
      <c r="G75" s="335"/>
      <c r="H75" s="47"/>
      <c r="I75" s="48">
        <v>0.6</v>
      </c>
      <c r="J75" s="49">
        <v>0.4</v>
      </c>
      <c r="K75" s="49"/>
      <c r="L75" s="49"/>
      <c r="M75" s="696"/>
      <c r="N75" s="233">
        <f>SUM(I75:M75)</f>
        <v>1</v>
      </c>
      <c r="O75" s="51"/>
      <c r="P75" s="52">
        <v>8</v>
      </c>
      <c r="Q75" s="53">
        <v>8</v>
      </c>
      <c r="R75" s="53"/>
      <c r="S75" s="53"/>
      <c r="T75" s="53"/>
      <c r="U75" s="54">
        <f>ROUND(((P75*I75)+(Q75*J75)+(R75*K75)+(S75*L75)+(T75*M75)),3)</f>
        <v>8</v>
      </c>
      <c r="V75" s="55">
        <f>IF(U75&gt;=8,8,U75)</f>
        <v>8</v>
      </c>
      <c r="W75" s="57"/>
      <c r="X75" s="57"/>
      <c r="Y75" s="57"/>
      <c r="Z75" s="57"/>
      <c r="AA75" s="57"/>
      <c r="AB75" s="476">
        <f>(((((W75*I75)+(X75*J75)+(Y75*K75)+(Z75*L75)+(AA75*M75))/$L$2)))</f>
        <v>0</v>
      </c>
      <c r="AC75" s="536">
        <f t="shared" ref="AC75" si="43">ROUND(11*AB75,3)</f>
        <v>0</v>
      </c>
      <c r="AD75" s="488">
        <f t="shared" ref="AD75" si="44">IF(AC75&gt;=11,11,AC75)</f>
        <v>0</v>
      </c>
      <c r="AE75" s="729">
        <f>IF(U76&gt;=94,4,IF(U76&gt;=91,3.9,IF(U76&gt;=88,3.8,IF(U76&gt;=85,3.7,3.6))))</f>
        <v>3.8</v>
      </c>
      <c r="AF75" s="59">
        <v>0.3</v>
      </c>
      <c r="AG75" s="730">
        <v>17</v>
      </c>
      <c r="AH75" s="60">
        <f>V75+AD75+AG75+AE75+AF75</f>
        <v>29.1</v>
      </c>
      <c r="AI75" s="55">
        <f>IF(AH75&gt;=40,40,AH75)</f>
        <v>29.1</v>
      </c>
      <c r="AJ75" s="61"/>
      <c r="AK75" s="62"/>
      <c r="AL75" s="63"/>
      <c r="AM75" s="64">
        <f>100%+AL75</f>
        <v>1</v>
      </c>
      <c r="AN75" s="65">
        <f>ROUNDUP((($E$2*AM75-$AN$4)*AJ75+$AN$4),-3)</f>
        <v>0</v>
      </c>
      <c r="AO75" s="66"/>
    </row>
    <row r="76" spans="1:41" s="22" customFormat="1" ht="26.25" customHeight="1" x14ac:dyDescent="0.15">
      <c r="A76" s="177"/>
      <c r="B76" s="241"/>
      <c r="C76" s="894" t="s">
        <v>2556</v>
      </c>
      <c r="D76" s="895"/>
      <c r="E76" s="895"/>
      <c r="F76" s="895"/>
      <c r="G76" s="896"/>
      <c r="H76" s="47"/>
      <c r="I76" s="172"/>
      <c r="J76" s="217"/>
      <c r="K76" s="217"/>
      <c r="L76" s="217"/>
      <c r="M76" s="695"/>
      <c r="N76" s="233"/>
      <c r="O76" s="51"/>
      <c r="P76" s="234">
        <v>88</v>
      </c>
      <c r="Q76" s="54">
        <v>88</v>
      </c>
      <c r="R76" s="54"/>
      <c r="S76" s="54"/>
      <c r="T76" s="54"/>
      <c r="U76" s="496">
        <f>(I75*P76)+(J75*Q76)+(K75*R76)+(L75*S76)+(M75*T76)</f>
        <v>88</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45"/>
      <c r="D77" s="80"/>
      <c r="E77" s="80"/>
      <c r="F77" s="80"/>
      <c r="G77" s="596"/>
      <c r="H77" s="47"/>
      <c r="I77" s="48">
        <v>0.6</v>
      </c>
      <c r="J77" s="49">
        <v>0.4</v>
      </c>
      <c r="K77" s="49"/>
      <c r="L77" s="49"/>
      <c r="M77" s="696"/>
      <c r="N77" s="748">
        <f>SUM(I77:M77)</f>
        <v>1</v>
      </c>
      <c r="O77" s="51"/>
      <c r="P77" s="52">
        <v>8</v>
      </c>
      <c r="Q77" s="53">
        <v>8</v>
      </c>
      <c r="R77" s="53"/>
      <c r="S77" s="53"/>
      <c r="T77" s="53"/>
      <c r="U77" s="54">
        <f>ROUND(((P77*I77)+(Q77*J77)+(R77*K77)+(S77*L77)+(T77*M77)),3)</f>
        <v>8</v>
      </c>
      <c r="V77" s="55">
        <f>IF(U77&gt;=8,8,U77)</f>
        <v>8</v>
      </c>
      <c r="W77" s="57"/>
      <c r="X77" s="57"/>
      <c r="Y77" s="57"/>
      <c r="Z77" s="57"/>
      <c r="AA77" s="57"/>
      <c r="AB77" s="476">
        <f>(((((W77*I77)+(X77*J77)+(Y77*K77)+(Z77*L77)+(AA77*M77))/$L$2)))</f>
        <v>0</v>
      </c>
      <c r="AC77" s="536">
        <f t="shared" ref="AC77" si="45">ROUND(11*AB77,3)</f>
        <v>0</v>
      </c>
      <c r="AD77" s="488">
        <f t="shared" ref="AD77" si="46">IF(AC77&gt;=11,11,AC77)</f>
        <v>0</v>
      </c>
      <c r="AE77" s="729">
        <f>IF(U78&gt;=94,4,IF(U78&gt;=91,3.9,IF(U78&gt;=88,3.8,IF(U78&gt;=85,3.7,3.6))))</f>
        <v>3.8</v>
      </c>
      <c r="AF77" s="59">
        <v>0.3</v>
      </c>
      <c r="AG77" s="730">
        <v>17</v>
      </c>
      <c r="AH77" s="60">
        <f>V77+AD77+AG77+AE77+AF77</f>
        <v>29.1</v>
      </c>
      <c r="AI77" s="55">
        <f>IF(AH77&gt;=40,40,AH77)</f>
        <v>29.1</v>
      </c>
      <c r="AJ77" s="61"/>
      <c r="AK77" s="62"/>
      <c r="AL77" s="63"/>
      <c r="AM77" s="64">
        <f>100%+AL77</f>
        <v>1</v>
      </c>
      <c r="AN77" s="65">
        <f>ROUNDUP((($E$2*AM77-$AN$4)*AJ77+$AN$4),-3)</f>
        <v>0</v>
      </c>
      <c r="AO77" s="66"/>
    </row>
    <row r="78" spans="1:41" s="22" customFormat="1" ht="26.25" customHeight="1" x14ac:dyDescent="0.15">
      <c r="A78" s="177"/>
      <c r="B78" s="241"/>
      <c r="C78" s="894" t="s">
        <v>2556</v>
      </c>
      <c r="D78" s="895"/>
      <c r="E78" s="895"/>
      <c r="F78" s="895"/>
      <c r="G78" s="896"/>
      <c r="H78" s="47"/>
      <c r="I78" s="172"/>
      <c r="J78" s="217"/>
      <c r="K78" s="217"/>
      <c r="L78" s="217"/>
      <c r="M78" s="695"/>
      <c r="N78" s="233"/>
      <c r="O78" s="51"/>
      <c r="P78" s="234">
        <v>88</v>
      </c>
      <c r="Q78" s="54">
        <v>88</v>
      </c>
      <c r="R78" s="5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48.75" customHeight="1" x14ac:dyDescent="0.15">
      <c r="A79" s="43"/>
      <c r="B79" s="256"/>
      <c r="C79" s="73"/>
      <c r="D79" s="73"/>
      <c r="E79" s="45"/>
      <c r="F79" s="664"/>
      <c r="G79" s="334"/>
      <c r="H79" s="175"/>
      <c r="I79" s="48">
        <v>0.65</v>
      </c>
      <c r="J79" s="49">
        <v>0.35</v>
      </c>
      <c r="K79" s="49"/>
      <c r="L79" s="49"/>
      <c r="M79" s="696"/>
      <c r="N79" s="233">
        <f>SUM(I79:M79)</f>
        <v>1</v>
      </c>
      <c r="O79" s="51"/>
      <c r="P79" s="52">
        <v>8</v>
      </c>
      <c r="Q79" s="53">
        <v>8</v>
      </c>
      <c r="R79" s="53"/>
      <c r="S79" s="53"/>
      <c r="T79" s="53"/>
      <c r="U79" s="54">
        <f>ROUND(((P79*I79)+(Q79*J79)+(R79*K79)+(S79*L79)+(T79*M79)),3)</f>
        <v>8</v>
      </c>
      <c r="V79" s="55">
        <f>IF(U79&gt;=8,8,U79)</f>
        <v>8</v>
      </c>
      <c r="W79" s="57"/>
      <c r="X79" s="57"/>
      <c r="Y79" s="72"/>
      <c r="Z79" s="57"/>
      <c r="AA79" s="57"/>
      <c r="AB79" s="476">
        <f>(((((W79*I79)+(X79*J79)+(Y79*K79)+(Z79*L79)+(AA79*M79))/$L$2)))</f>
        <v>0</v>
      </c>
      <c r="AC79" s="536">
        <f t="shared" ref="AC79" si="47">ROUND(11*AB79,3)</f>
        <v>0</v>
      </c>
      <c r="AD79" s="488">
        <f t="shared" ref="AD79" si="48">IF(AC79&gt;=11,11,AC79)</f>
        <v>0</v>
      </c>
      <c r="AE79" s="729">
        <f>IF(U80&gt;=94,4,IF(U80&gt;=91,3.9,IF(U80&gt;=88,3.8,IF(U80&gt;=85,3.7,3.6))))</f>
        <v>3.8</v>
      </c>
      <c r="AF79" s="59">
        <v>0.2</v>
      </c>
      <c r="AG79" s="730">
        <v>17</v>
      </c>
      <c r="AH79" s="60">
        <f>V79+AD79+AG79+AE79+AF79</f>
        <v>29</v>
      </c>
      <c r="AI79" s="55">
        <f>IF(AH79&gt;=40,40,AH79)</f>
        <v>29</v>
      </c>
      <c r="AJ79" s="61"/>
      <c r="AK79" s="62"/>
      <c r="AL79" s="63"/>
      <c r="AM79" s="64">
        <f>100%+AL79</f>
        <v>1</v>
      </c>
      <c r="AN79" s="65">
        <f>ROUNDUP((($E$2*AM79-$AN$4)*AJ79+$AN$4),-3)</f>
        <v>0</v>
      </c>
      <c r="AO79" s="66"/>
    </row>
    <row r="80" spans="1:41" s="22" customFormat="1" ht="26.25" customHeight="1" x14ac:dyDescent="0.15">
      <c r="A80" s="177"/>
      <c r="B80" s="241"/>
      <c r="C80" s="894" t="s">
        <v>2556</v>
      </c>
      <c r="D80" s="895"/>
      <c r="E80" s="895"/>
      <c r="F80" s="895"/>
      <c r="G80" s="896"/>
      <c r="H80" s="47"/>
      <c r="I80" s="172"/>
      <c r="J80" s="217"/>
      <c r="K80" s="217"/>
      <c r="L80" s="217"/>
      <c r="M80" s="695"/>
      <c r="N80" s="233"/>
      <c r="O80" s="51"/>
      <c r="P80" s="234">
        <v>88</v>
      </c>
      <c r="Q80" s="54">
        <v>88</v>
      </c>
      <c r="R80" s="53"/>
      <c r="S80" s="54"/>
      <c r="T80" s="54"/>
      <c r="U80" s="496">
        <f>(I79*P80)+(J79*Q80)+(K79*R80)+(L79*S80)+(M79*T80)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48.75" customHeight="1" x14ac:dyDescent="0.15">
      <c r="A81" s="43"/>
      <c r="B81" s="256"/>
      <c r="C81" s="73" t="s">
        <v>2301</v>
      </c>
      <c r="D81" s="73"/>
      <c r="E81" s="45"/>
      <c r="F81" s="664"/>
      <c r="G81" s="334"/>
      <c r="H81" s="175"/>
      <c r="I81" s="48">
        <v>0.65</v>
      </c>
      <c r="J81" s="49">
        <v>0.35</v>
      </c>
      <c r="K81" s="49"/>
      <c r="L81" s="49"/>
      <c r="M81" s="696"/>
      <c r="N81" s="233">
        <f>SUM(I81:M81)</f>
        <v>1</v>
      </c>
      <c r="O81" s="51"/>
      <c r="P81" s="52">
        <v>8</v>
      </c>
      <c r="Q81" s="53">
        <v>8</v>
      </c>
      <c r="R81" s="53"/>
      <c r="S81" s="53"/>
      <c r="T81" s="53"/>
      <c r="U81" s="54">
        <f>ROUND(((P81*I81)+(Q81*J81)+(R81*K81)+(S81*L81)+(T81*M81)),3)</f>
        <v>8</v>
      </c>
      <c r="V81" s="55">
        <f>IF(U81&gt;=8,8,U81)</f>
        <v>8</v>
      </c>
      <c r="W81" s="57">
        <v>41030849000</v>
      </c>
      <c r="X81" s="57"/>
      <c r="Y81" s="72"/>
      <c r="Z81" s="57"/>
      <c r="AA81" s="57"/>
      <c r="AB81" s="476">
        <f>(((((W81*I81)+(X81*J81)+(Y81*K81)+(Z81*L81)+(AA81*M81))/$L$2)))</f>
        <v>0.74518510213863798</v>
      </c>
      <c r="AC81" s="536">
        <f t="shared" ref="AC81" si="49">ROUND(11*AB81,3)</f>
        <v>8.1969999999999992</v>
      </c>
      <c r="AD81" s="488">
        <f t="shared" ref="AD81" si="50">IF(AC81&gt;=11,11,AC81)</f>
        <v>8.1969999999999992</v>
      </c>
      <c r="AE81" s="729">
        <f>IF(U82&gt;=94,4,IF(U82&gt;=91,3.9,IF(U82&gt;=88,3.8,IF(U82&gt;=85,3.7,3.6))))</f>
        <v>3.8</v>
      </c>
      <c r="AF81" s="59">
        <v>0.2</v>
      </c>
      <c r="AG81" s="730">
        <v>17</v>
      </c>
      <c r="AH81" s="60">
        <f>V81+AD81+AG81+AE81+AF81</f>
        <v>37.197000000000003</v>
      </c>
      <c r="AI81" s="55">
        <f>IF(AH81&gt;=40,40,AH81)</f>
        <v>37.197000000000003</v>
      </c>
      <c r="AJ81" s="61"/>
      <c r="AK81" s="62"/>
      <c r="AL81" s="63"/>
      <c r="AM81" s="64">
        <f>100%+AL81</f>
        <v>1</v>
      </c>
      <c r="AN81" s="65">
        <f>ROUNDUP((($E$2*AM81-$AN$4)*AJ81+$AN$4),-3)</f>
        <v>0</v>
      </c>
      <c r="AO81" s="66"/>
    </row>
    <row r="82" spans="1:41" s="22" customFormat="1" ht="26.25" customHeight="1" x14ac:dyDescent="0.15">
      <c r="A82" s="177"/>
      <c r="B82" s="241"/>
      <c r="C82" s="894" t="s">
        <v>2556</v>
      </c>
      <c r="D82" s="895"/>
      <c r="E82" s="895"/>
      <c r="F82" s="895"/>
      <c r="G82" s="896"/>
      <c r="H82" s="47"/>
      <c r="I82" s="172"/>
      <c r="J82" s="217"/>
      <c r="K82" s="217"/>
      <c r="L82" s="217"/>
      <c r="M82" s="695"/>
      <c r="N82" s="233"/>
      <c r="O82" s="51"/>
      <c r="P82" s="234">
        <v>88</v>
      </c>
      <c r="Q82" s="54">
        <v>88</v>
      </c>
      <c r="R82" s="53"/>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48.75" customHeight="1" x14ac:dyDescent="0.15">
      <c r="A83" s="43"/>
      <c r="B83" s="256"/>
      <c r="C83" s="73" t="s">
        <v>1356</v>
      </c>
      <c r="D83" s="73"/>
      <c r="E83" s="45"/>
      <c r="F83" s="664"/>
      <c r="G83" s="334"/>
      <c r="H83" s="175"/>
      <c r="I83" s="48">
        <v>0.65</v>
      </c>
      <c r="J83" s="49">
        <v>0.35</v>
      </c>
      <c r="K83" s="49"/>
      <c r="L83" s="49"/>
      <c r="M83" s="696"/>
      <c r="N83" s="233">
        <f>SUM(I83:M83)</f>
        <v>1</v>
      </c>
      <c r="O83" s="51"/>
      <c r="P83" s="52">
        <v>8</v>
      </c>
      <c r="Q83" s="53">
        <v>8</v>
      </c>
      <c r="R83" s="53"/>
      <c r="S83" s="53"/>
      <c r="T83" s="53"/>
      <c r="U83" s="54">
        <f>ROUND(((P83*I83)+(Q83*J83)+(R83*K83)+(S83*L83)+(T83*M83)),3)</f>
        <v>8</v>
      </c>
      <c r="V83" s="55">
        <f>IF(U83&gt;=8,8,U83)</f>
        <v>8</v>
      </c>
      <c r="W83" s="57">
        <v>39814172000</v>
      </c>
      <c r="X83" s="57"/>
      <c r="Y83" s="72"/>
      <c r="Z83" s="57"/>
      <c r="AA83" s="57"/>
      <c r="AB83" s="476">
        <f>(((((W83*I83)+(X83*J83)+(Y83*K83)+(Z83*L83)+(AA83*M83))/$L$2)))</f>
        <v>0.72308832382155441</v>
      </c>
      <c r="AC83" s="536">
        <f t="shared" ref="AC83" si="51">ROUND(11*AB83,3)</f>
        <v>7.9539999999999997</v>
      </c>
      <c r="AD83" s="488">
        <f t="shared" ref="AD83" si="52">IF(AC83&gt;=11,11,AC83)</f>
        <v>7.9539999999999997</v>
      </c>
      <c r="AE83" s="729">
        <f>IF(U84&gt;=94,4,IF(U84&gt;=91,3.9,IF(U84&gt;=88,3.8,IF(U84&gt;=85,3.7,3.6))))</f>
        <v>3.8</v>
      </c>
      <c r="AF83" s="59">
        <v>0.2</v>
      </c>
      <c r="AG83" s="730">
        <v>17</v>
      </c>
      <c r="AH83" s="60">
        <f>V83+AD83+AG83+AE83+AF83</f>
        <v>36.954000000000001</v>
      </c>
      <c r="AI83" s="55">
        <f>IF(AH83&gt;=40,40,AH83)</f>
        <v>36.954000000000001</v>
      </c>
      <c r="AJ83" s="61"/>
      <c r="AK83" s="62"/>
      <c r="AL83" s="63"/>
      <c r="AM83" s="64">
        <f>100%+AL83</f>
        <v>1</v>
      </c>
      <c r="AN83" s="65">
        <f>ROUNDUP((($E$2*AM83-$AN$4)*AJ83+$AN$4),-3)</f>
        <v>0</v>
      </c>
      <c r="AO83" s="66"/>
    </row>
    <row r="84" spans="1:41" s="22" customFormat="1" ht="26.25" customHeight="1" x14ac:dyDescent="0.15">
      <c r="A84" s="177"/>
      <c r="B84" s="241"/>
      <c r="C84" s="894" t="s">
        <v>2556</v>
      </c>
      <c r="D84" s="895"/>
      <c r="E84" s="895"/>
      <c r="F84" s="895"/>
      <c r="G84" s="896"/>
      <c r="H84" s="47"/>
      <c r="I84" s="172"/>
      <c r="J84" s="217"/>
      <c r="K84" s="217"/>
      <c r="L84" s="217"/>
      <c r="M84" s="695"/>
      <c r="N84" s="233"/>
      <c r="O84" s="51"/>
      <c r="P84" s="234">
        <v>88</v>
      </c>
      <c r="Q84" s="54">
        <v>88</v>
      </c>
      <c r="R84" s="53"/>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56.25" customHeight="1" x14ac:dyDescent="0.15">
      <c r="A85" s="43"/>
      <c r="B85" s="256"/>
      <c r="C85" s="80" t="s">
        <v>2578</v>
      </c>
      <c r="D85" s="57"/>
      <c r="E85" s="80"/>
      <c r="F85" s="664"/>
      <c r="G85" s="334"/>
      <c r="H85" s="47" t="s">
        <v>2888</v>
      </c>
      <c r="I85" s="48">
        <v>0.6</v>
      </c>
      <c r="J85" s="49">
        <v>0.4</v>
      </c>
      <c r="K85" s="49"/>
      <c r="L85" s="49"/>
      <c r="M85" s="696"/>
      <c r="N85" s="233">
        <f>SUM(I85:M85)</f>
        <v>1</v>
      </c>
      <c r="O85" s="51"/>
      <c r="P85" s="52">
        <v>8</v>
      </c>
      <c r="Q85" s="53">
        <v>8</v>
      </c>
      <c r="R85" s="53"/>
      <c r="S85" s="53"/>
      <c r="T85" s="53"/>
      <c r="U85" s="54">
        <f>ROUND(((P85*I85)+(Q85*J85)+(R85*K85)+(S85*L85)+(T85*M85)),3)</f>
        <v>8</v>
      </c>
      <c r="V85" s="55">
        <f>IF(U85&gt;=8,8,U85)</f>
        <v>8</v>
      </c>
      <c r="W85" s="57">
        <v>52410905000</v>
      </c>
      <c r="X85" s="57"/>
      <c r="Y85" s="57"/>
      <c r="Z85" s="57"/>
      <c r="AA85" s="57"/>
      <c r="AB85" s="476">
        <f>(((((W85*I85)+(X85*J85)+(Y85*K85)+(Z85*L85)+(AA85*M85))/$L$2)))</f>
        <v>0.87864453691949129</v>
      </c>
      <c r="AC85" s="536">
        <f>ROUND(11*AB85,3)</f>
        <v>9.6649999999999991</v>
      </c>
      <c r="AD85" s="488">
        <f>IF(AC85&gt;=11,11,AC85)</f>
        <v>9.6649999999999991</v>
      </c>
      <c r="AE85" s="729">
        <f>IF(U86&gt;=94,4,IF(U86&gt;=91,3.9,IF(U86&gt;=88,3.8,IF(U86&gt;=85,3.7,3.6))))</f>
        <v>3.8</v>
      </c>
      <c r="AF85" s="59">
        <v>0.3</v>
      </c>
      <c r="AG85" s="730">
        <v>17</v>
      </c>
      <c r="AH85" s="60">
        <f>V85+AD85+AG85+AE85+AF85</f>
        <v>38.764999999999993</v>
      </c>
      <c r="AI85" s="55">
        <f>IF(AH85&gt;=40,40,AH85)</f>
        <v>38.764999999999993</v>
      </c>
      <c r="AJ85" s="61"/>
      <c r="AK85" s="62"/>
      <c r="AL85" s="63"/>
      <c r="AM85" s="64">
        <f>100%+AL85</f>
        <v>1</v>
      </c>
      <c r="AN85" s="65">
        <f>ROUNDUP((($E$2*AM85-$AN$4)*AJ85+$AN$4),-3)</f>
        <v>0</v>
      </c>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234">
        <v>88</v>
      </c>
      <c r="Q86" s="54">
        <v>88</v>
      </c>
      <c r="R86" s="53"/>
      <c r="S86" s="54"/>
      <c r="T86" s="54"/>
      <c r="U86" s="496">
        <f>(I85*P86)+(J85*Q86)+(K85*R86)+(L85*S86)+(M85*T86)</f>
        <v>88</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51" customHeight="1" x14ac:dyDescent="0.15">
      <c r="A87" s="43"/>
      <c r="B87" s="256"/>
      <c r="C87" s="71" t="s">
        <v>2875</v>
      </c>
      <c r="D87" s="749" t="s">
        <v>2880</v>
      </c>
      <c r="E87" s="82"/>
      <c r="F87" s="82"/>
      <c r="G87" s="376"/>
      <c r="H87" s="175"/>
      <c r="I87" s="48">
        <v>0.51</v>
      </c>
      <c r="J87" s="49">
        <v>0.49</v>
      </c>
      <c r="K87" s="49"/>
      <c r="L87" s="49"/>
      <c r="M87" s="696"/>
      <c r="N87" s="233">
        <f>SUM(I87:M87)</f>
        <v>1</v>
      </c>
      <c r="O87" s="51"/>
      <c r="P87" s="52">
        <v>8</v>
      </c>
      <c r="Q87" s="53">
        <v>8</v>
      </c>
      <c r="R87" s="53"/>
      <c r="S87" s="53"/>
      <c r="T87" s="53"/>
      <c r="U87" s="54">
        <f>ROUND(((P87*I87)+(Q87*J87)+(R87*K87)+(S87*L87)+(T87*M87)),3)</f>
        <v>8</v>
      </c>
      <c r="V87" s="55">
        <f>IF(U87&gt;=8,8,U87)</f>
        <v>8</v>
      </c>
      <c r="W87" s="57">
        <v>7702371000</v>
      </c>
      <c r="X87" s="57">
        <v>12522939000</v>
      </c>
      <c r="Y87" s="57"/>
      <c r="Z87" s="57"/>
      <c r="AA87" s="57"/>
      <c r="AB87" s="476">
        <f>(((((W87*I87)+(X87*J87)+(Y87*K87)+(Z87*L87)+(AA87*M87))/$L$2)))</f>
        <v>0.28120971555191576</v>
      </c>
      <c r="AC87" s="536">
        <f t="shared" ref="AC87" si="53">ROUND(11*AB87,3)</f>
        <v>3.093</v>
      </c>
      <c r="AD87" s="488">
        <f t="shared" ref="AD87" si="54">IF(AC87&gt;=11,11,AC87)</f>
        <v>3.093</v>
      </c>
      <c r="AE87" s="729">
        <f>IF(U88&gt;=94,4,IF(U88&gt;=91,3.9,IF(U88&gt;=88,3.8,IF(U88&gt;=85,3.7,3.6))))</f>
        <v>3.8</v>
      </c>
      <c r="AF87" s="59">
        <v>0.3</v>
      </c>
      <c r="AG87" s="730">
        <v>17</v>
      </c>
      <c r="AH87" s="60">
        <f>V87+AD87+AG87+AE87+AF87</f>
        <v>32.192999999999998</v>
      </c>
      <c r="AI87" s="55">
        <f>IF(AH87&gt;=40,40,AH87)</f>
        <v>32.192999999999998</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48.75" customHeight="1" x14ac:dyDescent="0.15">
      <c r="A89" s="43"/>
      <c r="B89" s="256"/>
      <c r="C89" s="580" t="s">
        <v>2882</v>
      </c>
      <c r="D89" s="71" t="s">
        <v>2115</v>
      </c>
      <c r="E89" s="82"/>
      <c r="F89" s="82"/>
      <c r="G89" s="376"/>
      <c r="H89" s="47"/>
      <c r="I89" s="48">
        <v>0.6</v>
      </c>
      <c r="J89" s="49">
        <v>0.4</v>
      </c>
      <c r="K89" s="49"/>
      <c r="L89" s="49"/>
      <c r="M89" s="696"/>
      <c r="N89" s="233">
        <f>SUM(I89:M89)</f>
        <v>1</v>
      </c>
      <c r="O89" s="51"/>
      <c r="P89" s="52">
        <v>8</v>
      </c>
      <c r="Q89" s="53">
        <v>8</v>
      </c>
      <c r="R89" s="53"/>
      <c r="S89" s="53"/>
      <c r="T89" s="53"/>
      <c r="U89" s="54">
        <f>ROUND(((P89*I89)+(Q89*J89)+(R89*K89)+(S89*L89)+(T89*M89)),3)</f>
        <v>8</v>
      </c>
      <c r="V89" s="55">
        <f>IF(U89&gt;=8,8,U89)</f>
        <v>8</v>
      </c>
      <c r="W89" s="57">
        <v>4319931000</v>
      </c>
      <c r="X89" s="57">
        <v>9901200000</v>
      </c>
      <c r="Y89" s="57"/>
      <c r="Z89" s="57"/>
      <c r="AA89" s="57"/>
      <c r="AB89" s="476">
        <f>(((((W89*I89)+(X89*J89)+(Y89*K89)+(Z89*L89)+(AA89*M89))/$L$2)))</f>
        <v>0.18308099492495564</v>
      </c>
      <c r="AC89" s="536">
        <f>ROUND(11*AB89,3)</f>
        <v>2.0139999999999998</v>
      </c>
      <c r="AD89" s="488">
        <f>IF(AC89&gt;=11,11,AC89)</f>
        <v>2.0139999999999998</v>
      </c>
      <c r="AE89" s="729">
        <f>IF(U90&gt;=94,4,IF(U90&gt;=91,3.9,IF(U90&gt;=88,3.8,IF(U90&gt;=85,3.7,3.6))))</f>
        <v>3.8</v>
      </c>
      <c r="AF89" s="59">
        <v>0.3</v>
      </c>
      <c r="AG89" s="730">
        <v>17</v>
      </c>
      <c r="AH89" s="60">
        <f>V89+AD89+AG89+AE89+AF89</f>
        <v>31.114000000000001</v>
      </c>
      <c r="AI89" s="55">
        <f>IF(AH89&gt;=40,40,AH89)</f>
        <v>31.114000000000001</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v>88</v>
      </c>
      <c r="S90" s="54">
        <v>88</v>
      </c>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row r="91" spans="1:41" s="22" customFormat="1" ht="48.75" customHeight="1" x14ac:dyDescent="0.15">
      <c r="A91" s="43"/>
      <c r="B91" s="256"/>
      <c r="C91" s="45" t="s">
        <v>2892</v>
      </c>
      <c r="D91" s="80" t="s">
        <v>2891</v>
      </c>
      <c r="E91" s="45" t="s">
        <v>2884</v>
      </c>
      <c r="F91" s="45" t="s">
        <v>2885</v>
      </c>
      <c r="G91" s="335"/>
      <c r="H91" s="47"/>
      <c r="I91" s="48">
        <v>0.5</v>
      </c>
      <c r="J91" s="49">
        <v>0.5</v>
      </c>
      <c r="K91" s="49"/>
      <c r="L91" s="49"/>
      <c r="M91" s="696"/>
      <c r="N91" s="233">
        <f>SUM(I91:M91)</f>
        <v>1</v>
      </c>
      <c r="O91" s="51"/>
      <c r="P91" s="52">
        <v>8</v>
      </c>
      <c r="Q91" s="53">
        <v>8</v>
      </c>
      <c r="R91" s="53"/>
      <c r="S91" s="53"/>
      <c r="T91" s="53"/>
      <c r="U91" s="54">
        <f>ROUND(((P91*I91)+(Q91*J91)+(R91*K91)+(S91*L91)+(T91*M91)),3)</f>
        <v>8</v>
      </c>
      <c r="V91" s="55">
        <f>IF(U91&gt;=8,8,U91)</f>
        <v>8</v>
      </c>
      <c r="W91" s="57">
        <v>14932933000</v>
      </c>
      <c r="X91" s="57">
        <v>40616090000</v>
      </c>
      <c r="Y91" s="57">
        <v>8970168000</v>
      </c>
      <c r="Z91" s="57">
        <v>6087525000</v>
      </c>
      <c r="AA91" s="57"/>
      <c r="AB91" s="476">
        <f>(((((W91*I91)+(X91*J91)+(Y91*K91)+(Z91*L91)+(AA91*M91))/$L$2)))</f>
        <v>0.77604469257821385</v>
      </c>
      <c r="AC91" s="536">
        <f t="shared" ref="AC91" si="55">ROUND(11*AB91,3)</f>
        <v>8.5359999999999996</v>
      </c>
      <c r="AD91" s="488">
        <f t="shared" ref="AD91" si="56">IF(AC91&gt;=11,11,AC91)</f>
        <v>8.5359999999999996</v>
      </c>
      <c r="AE91" s="729">
        <f>IF(U92&gt;=94,4,IF(U92&gt;=91,3.9,IF(U92&gt;=88,3.8,IF(U92&gt;=85,3.7,3.6))))</f>
        <v>3.8</v>
      </c>
      <c r="AF91" s="59">
        <v>0.3</v>
      </c>
      <c r="AG91" s="730">
        <v>17</v>
      </c>
      <c r="AH91" s="60">
        <f>V91+AD91+AG91+AE91+AF91</f>
        <v>37.635999999999996</v>
      </c>
      <c r="AI91" s="55">
        <f>IF(AH91&gt;=40,40,AH91)</f>
        <v>37.635999999999996</v>
      </c>
      <c r="AJ91" s="61"/>
      <c r="AK91" s="62"/>
      <c r="AL91" s="63"/>
      <c r="AM91" s="64">
        <f>100%+AL91</f>
        <v>1</v>
      </c>
      <c r="AN91" s="65">
        <f>ROUNDUP((($E$2*AM91-$AN$4)*AJ91+$AN$4),-3)</f>
        <v>0</v>
      </c>
      <c r="AO91" s="66"/>
    </row>
    <row r="92" spans="1:41" s="22" customFormat="1" ht="26.25" customHeight="1" x14ac:dyDescent="0.15">
      <c r="A92" s="177"/>
      <c r="B92" s="241"/>
      <c r="C92" s="894" t="s">
        <v>2556</v>
      </c>
      <c r="D92" s="895"/>
      <c r="E92" s="895"/>
      <c r="F92" s="895"/>
      <c r="G92" s="896"/>
      <c r="H92" s="47"/>
      <c r="I92" s="172"/>
      <c r="J92" s="217"/>
      <c r="K92" s="217"/>
      <c r="L92" s="217"/>
      <c r="M92" s="695"/>
      <c r="N92" s="233"/>
      <c r="O92" s="51"/>
      <c r="P92" s="234">
        <v>88</v>
      </c>
      <c r="Q92" s="54">
        <v>88</v>
      </c>
      <c r="R92" s="54"/>
      <c r="S92" s="54"/>
      <c r="T92" s="54"/>
      <c r="U92" s="496">
        <f>(I91*P92)+(J91*Q92)+(K91*R92)+(L91*S92)+(M91*T92)</f>
        <v>88</v>
      </c>
      <c r="V92" s="55"/>
      <c r="W92" s="57"/>
      <c r="X92" s="57"/>
      <c r="Y92" s="57"/>
      <c r="Z92" s="57"/>
      <c r="AA92" s="57"/>
      <c r="AB92" s="476"/>
      <c r="AC92" s="536"/>
      <c r="AD92" s="478"/>
      <c r="AE92" s="729"/>
      <c r="AF92" s="59"/>
      <c r="AG92" s="263"/>
      <c r="AH92" s="60"/>
      <c r="AI92" s="55"/>
      <c r="AJ92" s="61"/>
      <c r="AK92" s="62"/>
      <c r="AL92" s="63"/>
      <c r="AM92" s="64"/>
      <c r="AN92" s="65"/>
      <c r="AO92" s="66"/>
    </row>
    <row r="93" spans="1:41" s="22" customFormat="1" ht="48.75" customHeight="1" x14ac:dyDescent="0.15">
      <c r="A93" s="43"/>
      <c r="B93" s="256"/>
      <c r="C93" s="45" t="s">
        <v>1374</v>
      </c>
      <c r="D93" s="45"/>
      <c r="E93" s="73"/>
      <c r="F93" s="664"/>
      <c r="G93" s="596"/>
      <c r="H93" s="175"/>
      <c r="I93" s="48">
        <v>0.51</v>
      </c>
      <c r="J93" s="49">
        <v>0.49</v>
      </c>
      <c r="K93" s="217"/>
      <c r="L93" s="49"/>
      <c r="M93" s="696"/>
      <c r="N93" s="233">
        <f>SUM(I93:M93)</f>
        <v>1</v>
      </c>
      <c r="O93" s="51"/>
      <c r="P93" s="52">
        <v>8</v>
      </c>
      <c r="Q93" s="53">
        <v>8</v>
      </c>
      <c r="R93" s="53"/>
      <c r="S93" s="53"/>
      <c r="T93" s="53"/>
      <c r="U93" s="54">
        <f>ROUND(((P93*I93)+(Q93*J93)+(R93*K93)+(S93*L93)+(T93*M93)),3)</f>
        <v>8</v>
      </c>
      <c r="V93" s="55">
        <f>IF(U93&gt;=8,8,U93)</f>
        <v>8</v>
      </c>
      <c r="W93" s="57">
        <v>32775215000</v>
      </c>
      <c r="X93" s="57"/>
      <c r="Y93" s="57"/>
      <c r="Z93" s="72"/>
      <c r="AA93" s="57"/>
      <c r="AB93" s="476">
        <f>(((((W93*I93)+(X93*J93)+(Y93*K93)+(Z93*L93)+(AA93*M93))/$L$2)))</f>
        <v>0.46704209868528312</v>
      </c>
      <c r="AC93" s="536">
        <f t="shared" ref="AC93:AC95" si="57">ROUND(11*AB93,3)</f>
        <v>5.1369999999999996</v>
      </c>
      <c r="AD93" s="488">
        <f>IF(AC93&gt;=11,11,AC93)</f>
        <v>5.1369999999999996</v>
      </c>
      <c r="AE93" s="729">
        <f>IF(U94&gt;=94,4,IF(U94&gt;=91,3.9,IF(U94&gt;=88,3.8,IF(U94&gt;=85,3.7,3.6))))</f>
        <v>3.8</v>
      </c>
      <c r="AF93" s="59">
        <v>0.3</v>
      </c>
      <c r="AG93" s="730">
        <v>17</v>
      </c>
      <c r="AH93" s="60">
        <f>V93+AD93+AG93+AE93+AF93</f>
        <v>34.236999999999995</v>
      </c>
      <c r="AI93" s="55">
        <f>IF(AH93&gt;=40,40,AH93)</f>
        <v>34.236999999999995</v>
      </c>
      <c r="AJ93" s="61"/>
      <c r="AK93" s="62"/>
      <c r="AL93" s="63"/>
      <c r="AM93" s="64"/>
      <c r="AN93" s="65"/>
      <c r="AO93" s="66"/>
    </row>
    <row r="94" spans="1:41" s="22" customFormat="1" ht="26.25" customHeight="1" x14ac:dyDescent="0.15">
      <c r="A94" s="177"/>
      <c r="B94" s="241"/>
      <c r="C94" s="894" t="s">
        <v>2556</v>
      </c>
      <c r="D94" s="895"/>
      <c r="E94" s="895"/>
      <c r="F94" s="895"/>
      <c r="G94" s="896"/>
      <c r="H94" s="47"/>
      <c r="I94" s="172"/>
      <c r="J94" s="217"/>
      <c r="K94" s="217"/>
      <c r="L94" s="217"/>
      <c r="M94" s="695"/>
      <c r="N94" s="233"/>
      <c r="O94" s="51"/>
      <c r="P94" s="234">
        <v>88</v>
      </c>
      <c r="Q94" s="53">
        <v>88</v>
      </c>
      <c r="R94" s="53"/>
      <c r="S94" s="54"/>
      <c r="T94" s="54"/>
      <c r="U94" s="496">
        <f>(I93*P94)+(J93*Q94)+(K93*R94)+(L93*S94)+(M93*T94)</f>
        <v>88</v>
      </c>
      <c r="V94" s="55"/>
      <c r="W94" s="57"/>
      <c r="X94" s="57"/>
      <c r="Y94" s="57"/>
      <c r="Z94" s="57"/>
      <c r="AA94" s="57"/>
      <c r="AB94" s="476"/>
      <c r="AC94" s="536"/>
      <c r="AD94" s="478"/>
      <c r="AE94" s="729"/>
      <c r="AF94" s="59"/>
      <c r="AG94" s="263"/>
      <c r="AH94" s="60"/>
      <c r="AI94" s="55"/>
      <c r="AJ94" s="61"/>
      <c r="AK94" s="62"/>
      <c r="AL94" s="63"/>
      <c r="AM94" s="64"/>
      <c r="AN94" s="65"/>
      <c r="AO94" s="66"/>
    </row>
    <row r="95" spans="1:41" s="22" customFormat="1" ht="51.75" customHeight="1" x14ac:dyDescent="0.15">
      <c r="A95" s="43"/>
      <c r="B95" s="256"/>
      <c r="C95" s="117" t="s">
        <v>1494</v>
      </c>
      <c r="D95" s="117" t="s">
        <v>1350</v>
      </c>
      <c r="E95" s="45" t="s">
        <v>531</v>
      </c>
      <c r="F95" s="80"/>
      <c r="G95" s="632"/>
      <c r="H95" s="175" t="s">
        <v>2838</v>
      </c>
      <c r="I95" s="48">
        <v>0.6</v>
      </c>
      <c r="J95" s="49">
        <v>0.4</v>
      </c>
      <c r="K95" s="49"/>
      <c r="L95" s="49"/>
      <c r="M95" s="696"/>
      <c r="N95" s="233">
        <f>SUM(I95:M95)</f>
        <v>1</v>
      </c>
      <c r="O95" s="51"/>
      <c r="P95" s="52">
        <v>8</v>
      </c>
      <c r="Q95" s="53">
        <v>8</v>
      </c>
      <c r="R95" s="53"/>
      <c r="S95" s="53"/>
      <c r="T95" s="53"/>
      <c r="U95" s="54">
        <f>ROUND(((P95*I95)+(Q95*J95)+(R95*K95)+(S95*L95)+(T95*M95)),3)</f>
        <v>8</v>
      </c>
      <c r="V95" s="55">
        <f>IF(U95&gt;=8,8,U95)</f>
        <v>8</v>
      </c>
      <c r="W95" s="57">
        <v>180536694000</v>
      </c>
      <c r="X95" s="57">
        <v>78106522000</v>
      </c>
      <c r="Y95" s="72">
        <v>80267427000</v>
      </c>
      <c r="Z95" s="57"/>
      <c r="AA95" s="57"/>
      <c r="AB95" s="476">
        <f>(((((W95*I95)+(X95*J95)+(Y95*K95)+(Z95*L95)+(AA95*M95))/$L$2)))</f>
        <v>3.8995604534080694</v>
      </c>
      <c r="AC95" s="536">
        <f t="shared" si="57"/>
        <v>42.895000000000003</v>
      </c>
      <c r="AD95" s="488">
        <f>IF(AC95&gt;=11,11,AC95)</f>
        <v>11</v>
      </c>
      <c r="AE95" s="729">
        <f>IF(U96&gt;=94,4,IF(U96&gt;=91,3.9,IF(U96&gt;=88,3.8,IF(U96&gt;=85,3.7,3.6))))</f>
        <v>3.8</v>
      </c>
      <c r="AF95" s="59">
        <v>0.3</v>
      </c>
      <c r="AG95" s="730">
        <v>17</v>
      </c>
      <c r="AH95" s="60">
        <f>V95+AD95+AG95+AE95+AF95</f>
        <v>40.099999999999994</v>
      </c>
      <c r="AI95" s="55">
        <f>IF(AH95&gt;=40,40,AH95)</f>
        <v>40</v>
      </c>
      <c r="AJ95" s="61"/>
      <c r="AK95" s="62"/>
      <c r="AL95" s="63"/>
      <c r="AM95" s="64">
        <f>100%+AL95</f>
        <v>1</v>
      </c>
      <c r="AN95" s="65">
        <f>ROUNDUP((($E$2*AM95-$AN$4)*AJ95+$AN$4),-3)</f>
        <v>0</v>
      </c>
      <c r="AO95" s="66"/>
    </row>
    <row r="96" spans="1:41" s="22" customFormat="1" ht="26.25" customHeight="1" x14ac:dyDescent="0.15">
      <c r="A96" s="177"/>
      <c r="B96" s="256"/>
      <c r="C96" s="894" t="s">
        <v>2556</v>
      </c>
      <c r="D96" s="895"/>
      <c r="E96" s="895"/>
      <c r="F96" s="895"/>
      <c r="G96" s="896"/>
      <c r="H96" s="47"/>
      <c r="I96" s="172"/>
      <c r="J96" s="217"/>
      <c r="K96" s="217"/>
      <c r="L96" s="217"/>
      <c r="M96" s="695"/>
      <c r="N96" s="233"/>
      <c r="O96" s="51"/>
      <c r="P96" s="234">
        <v>88</v>
      </c>
      <c r="Q96" s="54">
        <v>88</v>
      </c>
      <c r="R96" s="54"/>
      <c r="S96" s="54"/>
      <c r="T96" s="54"/>
      <c r="U96" s="496">
        <f>(I95*P96)+(J95*Q96)+(K95*R96)+(L95*S96)+(M95*T96)</f>
        <v>88</v>
      </c>
      <c r="V96" s="55"/>
      <c r="W96" s="57"/>
      <c r="X96" s="57"/>
      <c r="Y96" s="57"/>
      <c r="Z96" s="57"/>
      <c r="AA96" s="57"/>
      <c r="AB96" s="476"/>
      <c r="AC96" s="536"/>
      <c r="AD96" s="478"/>
      <c r="AE96" s="729"/>
      <c r="AF96" s="59"/>
      <c r="AG96" s="263"/>
      <c r="AH96" s="60"/>
      <c r="AI96" s="55"/>
      <c r="AJ96" s="61"/>
      <c r="AK96" s="62"/>
      <c r="AL96" s="63"/>
      <c r="AM96" s="64"/>
      <c r="AN96" s="65"/>
      <c r="AO96" s="66"/>
    </row>
  </sheetData>
  <mergeCells count="75">
    <mergeCell ref="C94:G94"/>
    <mergeCell ref="C76:G76"/>
    <mergeCell ref="C96:G96"/>
    <mergeCell ref="C50:G50"/>
    <mergeCell ref="C78:G78"/>
    <mergeCell ref="C52:G52"/>
    <mergeCell ref="C84:G84"/>
    <mergeCell ref="C54:G54"/>
    <mergeCell ref="C88:G88"/>
    <mergeCell ref="C90:G90"/>
    <mergeCell ref="C74:G74"/>
    <mergeCell ref="C92:G92"/>
    <mergeCell ref="C72:G72"/>
    <mergeCell ref="C64:G64"/>
    <mergeCell ref="C42:G42"/>
    <mergeCell ref="C28:G28"/>
    <mergeCell ref="C68:G68"/>
    <mergeCell ref="C44:G44"/>
    <mergeCell ref="C32:G32"/>
    <mergeCell ref="C36:G36"/>
    <mergeCell ref="C38:G38"/>
    <mergeCell ref="C40:G40"/>
    <mergeCell ref="C56:G56"/>
    <mergeCell ref="C60:G60"/>
    <mergeCell ref="C46:G46"/>
    <mergeCell ref="C48:G48"/>
    <mergeCell ref="C66:G66"/>
    <mergeCell ref="AJ3:AJ4"/>
    <mergeCell ref="AK3:AK4"/>
    <mergeCell ref="AL3:AL4"/>
    <mergeCell ref="AM3:AM4"/>
    <mergeCell ref="C30:G30"/>
    <mergeCell ref="C6:G6"/>
    <mergeCell ref="C8:G8"/>
    <mergeCell ref="C10:G10"/>
    <mergeCell ref="C12:G12"/>
    <mergeCell ref="C14:G14"/>
    <mergeCell ref="C16:G16"/>
    <mergeCell ref="C26:G26"/>
    <mergeCell ref="C22:G22"/>
    <mergeCell ref="C20:G20"/>
    <mergeCell ref="C18:G18"/>
    <mergeCell ref="C24:G24"/>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AC1:AD1"/>
    <mergeCell ref="AE1:AG1"/>
    <mergeCell ref="C86:G86"/>
    <mergeCell ref="E73:G73"/>
    <mergeCell ref="C80:G80"/>
    <mergeCell ref="C82:G82"/>
    <mergeCell ref="X2:Y2"/>
    <mergeCell ref="E1:F1"/>
    <mergeCell ref="H1:J1"/>
    <mergeCell ref="L1:N1"/>
    <mergeCell ref="Z1:AA1"/>
    <mergeCell ref="U3:AH3"/>
    <mergeCell ref="C70:G70"/>
    <mergeCell ref="C34:G34"/>
    <mergeCell ref="C62:G62"/>
    <mergeCell ref="C58:G58"/>
  </mergeCells>
  <phoneticPr fontId="3" type="noConversion"/>
  <printOptions horizontalCentered="1"/>
  <pageMargins left="0.15748031496062992" right="0.19685039370078741" top="0.31496062992125984" bottom="0.23622047244094491" header="0.27559055118110237" footer="0.19685039370078741"/>
  <pageSetup paperSize="9" scale="15" orientation="landscape" r:id="rId1"/>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O90"/>
  <sheetViews>
    <sheetView showZeros="0" view="pageBreakPreview" zoomScale="80" zoomScaleNormal="80" zoomScaleSheetLayoutView="80" workbookViewId="0">
      <selection activeCell="K17" sqref="K17"/>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2428</v>
      </c>
      <c r="E1" s="809">
        <v>14438692000</v>
      </c>
      <c r="F1" s="810"/>
      <c r="G1" s="4" t="s">
        <v>2429</v>
      </c>
      <c r="H1" s="811">
        <v>16567924000</v>
      </c>
      <c r="I1" s="812"/>
      <c r="J1" s="813"/>
      <c r="K1" s="5" t="s">
        <v>2430</v>
      </c>
      <c r="L1" s="811">
        <v>0</v>
      </c>
      <c r="M1" s="812"/>
      <c r="N1" s="814"/>
      <c r="O1" s="6" t="s">
        <v>2902</v>
      </c>
      <c r="P1" s="6"/>
      <c r="Q1" s="6"/>
      <c r="R1" s="6"/>
      <c r="S1" s="6"/>
      <c r="T1" s="6"/>
      <c r="U1" s="6"/>
      <c r="V1" s="6"/>
      <c r="W1" s="6"/>
      <c r="X1" s="6"/>
      <c r="Y1" s="6"/>
      <c r="Z1" s="815" t="s">
        <v>2431</v>
      </c>
      <c r="AA1" s="815"/>
      <c r="AB1" s="7"/>
      <c r="AC1" s="815" t="s">
        <v>2432</v>
      </c>
      <c r="AD1" s="815"/>
      <c r="AE1" s="806" t="s">
        <v>2433</v>
      </c>
      <c r="AF1" s="807"/>
      <c r="AG1" s="808"/>
      <c r="AH1" s="6"/>
      <c r="AI1" s="6"/>
      <c r="AJ1" s="6"/>
      <c r="AK1" s="6"/>
      <c r="AL1" s="6"/>
      <c r="AM1" s="2"/>
      <c r="AN1" s="2"/>
      <c r="AO1" s="8"/>
    </row>
    <row r="2" spans="1:41" ht="29.25" customHeight="1" thickBot="1" x14ac:dyDescent="0.2">
      <c r="A2" s="834" t="s">
        <v>2434</v>
      </c>
      <c r="B2" s="834"/>
      <c r="C2" s="835"/>
      <c r="D2" s="9" t="s">
        <v>2435</v>
      </c>
      <c r="E2" s="836">
        <v>14679648000</v>
      </c>
      <c r="F2" s="837"/>
      <c r="G2" s="10" t="s">
        <v>2436</v>
      </c>
      <c r="H2" s="836">
        <f>E2</f>
        <v>14679648000</v>
      </c>
      <c r="I2" s="838"/>
      <c r="J2" s="837"/>
      <c r="K2" s="11" t="s">
        <v>2437</v>
      </c>
      <c r="L2" s="839">
        <f>H2*3</f>
        <v>44038944000</v>
      </c>
      <c r="M2" s="840"/>
      <c r="N2" s="12" t="s">
        <v>2438</v>
      </c>
      <c r="O2" s="13" t="s">
        <v>2439</v>
      </c>
      <c r="P2" s="841">
        <v>46155.5625</v>
      </c>
      <c r="Q2" s="841"/>
      <c r="R2" s="841"/>
      <c r="S2" s="841"/>
      <c r="T2" s="841"/>
      <c r="U2" s="670" t="s">
        <v>1397</v>
      </c>
      <c r="V2" s="14"/>
      <c r="W2" s="15"/>
      <c r="X2" s="846" t="s">
        <v>11</v>
      </c>
      <c r="Y2" s="846"/>
      <c r="Z2" s="816">
        <v>1922649000</v>
      </c>
      <c r="AA2" s="817"/>
      <c r="AB2" s="668"/>
      <c r="AC2" s="818">
        <f>H1</f>
        <v>16567924000</v>
      </c>
      <c r="AD2" s="819"/>
      <c r="AE2" s="874">
        <f>TRUNC(Z2/AC2,4)</f>
        <v>0.11600000000000001</v>
      </c>
      <c r="AF2" s="875"/>
      <c r="AG2" s="876"/>
      <c r="AI2" s="16"/>
      <c r="AJ2" s="17"/>
      <c r="AK2" s="17"/>
      <c r="AL2" s="17" t="s">
        <v>2903</v>
      </c>
      <c r="AM2" s="18"/>
      <c r="AN2" s="19" t="s">
        <v>2441</v>
      </c>
    </row>
    <row r="3" spans="1:41" s="22" customFormat="1" ht="24.95" customHeight="1" thickBot="1" x14ac:dyDescent="0.2">
      <c r="A3" s="823" t="s">
        <v>2442</v>
      </c>
      <c r="B3" s="825" t="s">
        <v>1668</v>
      </c>
      <c r="C3" s="827" t="s">
        <v>1667</v>
      </c>
      <c r="D3" s="827"/>
      <c r="E3" s="827"/>
      <c r="F3" s="827"/>
      <c r="G3" s="827"/>
      <c r="H3" s="827"/>
      <c r="I3" s="828" t="s">
        <v>1666</v>
      </c>
      <c r="J3" s="829"/>
      <c r="K3" s="827"/>
      <c r="L3" s="829"/>
      <c r="M3" s="830"/>
      <c r="N3" s="827" t="s">
        <v>1665</v>
      </c>
      <c r="O3" s="832"/>
      <c r="P3" s="827" t="s">
        <v>1664</v>
      </c>
      <c r="Q3" s="827"/>
      <c r="R3" s="827"/>
      <c r="S3" s="827"/>
      <c r="T3" s="897"/>
      <c r="U3" s="898" t="s">
        <v>1663</v>
      </c>
      <c r="V3" s="829"/>
      <c r="W3" s="829"/>
      <c r="X3" s="829"/>
      <c r="Y3" s="829"/>
      <c r="Z3" s="829"/>
      <c r="AA3" s="829"/>
      <c r="AB3" s="829"/>
      <c r="AC3" s="829"/>
      <c r="AD3" s="829"/>
      <c r="AE3" s="829"/>
      <c r="AF3" s="829"/>
      <c r="AG3" s="829"/>
      <c r="AH3" s="899"/>
      <c r="AI3" s="28"/>
      <c r="AJ3" s="900" t="s">
        <v>2449</v>
      </c>
      <c r="AK3" s="832" t="s">
        <v>1661</v>
      </c>
      <c r="AL3" s="856" t="s">
        <v>1660</v>
      </c>
      <c r="AM3" s="858" t="s">
        <v>1659</v>
      </c>
      <c r="AN3" s="21" t="s">
        <v>1945</v>
      </c>
      <c r="AO3" s="847" t="s">
        <v>1657</v>
      </c>
    </row>
    <row r="4" spans="1:41" s="22" customFormat="1" ht="41.25" customHeight="1" thickBot="1" x14ac:dyDescent="0.2">
      <c r="A4" s="824"/>
      <c r="B4" s="826"/>
      <c r="C4" s="23" t="s">
        <v>1651</v>
      </c>
      <c r="D4" s="24" t="s">
        <v>1650</v>
      </c>
      <c r="E4" s="25" t="s">
        <v>1649</v>
      </c>
      <c r="F4" s="25" t="s">
        <v>1656</v>
      </c>
      <c r="G4" s="25" t="s">
        <v>1655</v>
      </c>
      <c r="H4" s="26" t="s">
        <v>1348</v>
      </c>
      <c r="I4" s="27" t="s">
        <v>1651</v>
      </c>
      <c r="J4" s="24" t="s">
        <v>1650</v>
      </c>
      <c r="K4" s="24" t="s">
        <v>1649</v>
      </c>
      <c r="L4" s="27" t="s">
        <v>31</v>
      </c>
      <c r="M4" s="28" t="s">
        <v>32</v>
      </c>
      <c r="N4" s="831"/>
      <c r="O4" s="833"/>
      <c r="P4" s="23" t="s">
        <v>2462</v>
      </c>
      <c r="Q4" s="24" t="s">
        <v>1650</v>
      </c>
      <c r="R4" s="24" t="s">
        <v>1649</v>
      </c>
      <c r="S4" s="27" t="s">
        <v>31</v>
      </c>
      <c r="T4" s="25" t="s">
        <v>32</v>
      </c>
      <c r="U4" s="716" t="s">
        <v>2344</v>
      </c>
      <c r="V4" s="717" t="s">
        <v>1652</v>
      </c>
      <c r="W4" s="34" t="s">
        <v>1651</v>
      </c>
      <c r="X4" s="35" t="s">
        <v>1650</v>
      </c>
      <c r="Y4" s="35" t="s">
        <v>1649</v>
      </c>
      <c r="Z4" s="36" t="s">
        <v>31</v>
      </c>
      <c r="AA4" s="35" t="s">
        <v>32</v>
      </c>
      <c r="AB4" s="39" t="s">
        <v>1648</v>
      </c>
      <c r="AC4" s="718" t="s">
        <v>1647</v>
      </c>
      <c r="AD4" s="717" t="s">
        <v>2346</v>
      </c>
      <c r="AE4" s="719" t="s">
        <v>2347</v>
      </c>
      <c r="AF4" s="720" t="s">
        <v>2348</v>
      </c>
      <c r="AG4" s="721" t="s">
        <v>2349</v>
      </c>
      <c r="AH4" s="722" t="s">
        <v>1642</v>
      </c>
      <c r="AI4" s="723" t="s">
        <v>1641</v>
      </c>
      <c r="AJ4" s="901"/>
      <c r="AK4" s="833"/>
      <c r="AL4" s="857"/>
      <c r="AM4" s="859"/>
      <c r="AN4" s="42"/>
      <c r="AO4" s="848"/>
    </row>
    <row r="5" spans="1:41" s="22" customFormat="1" ht="48.75" customHeight="1" x14ac:dyDescent="0.15">
      <c r="A5" s="43">
        <v>1</v>
      </c>
      <c r="B5" s="256" t="s">
        <v>2952</v>
      </c>
      <c r="C5" s="174" t="s">
        <v>1493</v>
      </c>
      <c r="D5" s="579" t="s">
        <v>2259</v>
      </c>
      <c r="E5" s="117"/>
      <c r="F5" s="117"/>
      <c r="G5" s="376"/>
      <c r="H5" s="175" t="s">
        <v>2557</v>
      </c>
      <c r="I5" s="48">
        <v>0.6</v>
      </c>
      <c r="J5" s="49">
        <v>0.4</v>
      </c>
      <c r="K5" s="49"/>
      <c r="L5" s="49"/>
      <c r="M5" s="696"/>
      <c r="N5" s="233">
        <f>SUM(I5:M5)</f>
        <v>1</v>
      </c>
      <c r="O5" s="51"/>
      <c r="P5" s="52">
        <v>8</v>
      </c>
      <c r="Q5" s="53">
        <v>8</v>
      </c>
      <c r="R5" s="53"/>
      <c r="S5" s="53"/>
      <c r="T5" s="53"/>
      <c r="U5" s="54">
        <f>ROUND(((P5*I5)+(Q5*J5)+(R5*K5)+(S5*L5)+(T5*M5)),3)</f>
        <v>8</v>
      </c>
      <c r="V5" s="55">
        <f>IF(U5&gt;=8,8,U5)</f>
        <v>8</v>
      </c>
      <c r="W5" s="57">
        <v>59183685000</v>
      </c>
      <c r="X5" s="57">
        <v>31962666000</v>
      </c>
      <c r="Y5" s="57"/>
      <c r="Z5" s="57"/>
      <c r="AA5" s="57"/>
      <c r="AB5" s="476">
        <f>(((((W5*I5)+(X5*J5)+(Y5*K5)+(Z5*L5)+(AA5*M5))/$L$2)))</f>
        <v>1.0966493065773784</v>
      </c>
      <c r="AC5" s="536">
        <f>ROUND(11*AB5,3)</f>
        <v>12.063000000000001</v>
      </c>
      <c r="AD5" s="488">
        <f>IF(AC5&gt;=11,11,AC5)</f>
        <v>11</v>
      </c>
      <c r="AE5" s="729">
        <f>IF(U6&gt;=94,4,IF(U6&gt;=91,3.9,IF(U6&gt;=88,3.8,IF(U6&gt;=85,3.7,3.6))))</f>
        <v>3.9</v>
      </c>
      <c r="AF5" s="59">
        <v>0.3</v>
      </c>
      <c r="AG5" s="730">
        <v>17</v>
      </c>
      <c r="AH5" s="60">
        <f>V5+AD5+AG5+AE5+AF5</f>
        <v>40.199999999999996</v>
      </c>
      <c r="AI5" s="55">
        <f>IF(AH5&gt;=40,40,AH5)</f>
        <v>40</v>
      </c>
      <c r="AJ5" s="61"/>
      <c r="AK5" s="62"/>
      <c r="AL5" s="63"/>
      <c r="AM5" s="64">
        <f>100%+AL5</f>
        <v>1</v>
      </c>
      <c r="AN5" s="65">
        <f>ROUNDUP((($E$2*AM5-$AN$4)*AJ5+$AN$4),-3)</f>
        <v>0</v>
      </c>
      <c r="AO5" s="66"/>
    </row>
    <row r="6" spans="1:41" s="22" customFormat="1" ht="26.25" customHeight="1" x14ac:dyDescent="0.15">
      <c r="A6" s="177"/>
      <c r="B6" s="241"/>
      <c r="C6" s="843" t="s">
        <v>2556</v>
      </c>
      <c r="D6" s="844"/>
      <c r="E6" s="844"/>
      <c r="F6" s="844"/>
      <c r="G6" s="903"/>
      <c r="H6" s="47"/>
      <c r="I6" s="172"/>
      <c r="J6" s="217"/>
      <c r="K6" s="217"/>
      <c r="L6" s="217"/>
      <c r="M6" s="695"/>
      <c r="N6" s="233"/>
      <c r="O6" s="51"/>
      <c r="P6" s="674">
        <v>93.38</v>
      </c>
      <c r="Q6" s="54">
        <v>88</v>
      </c>
      <c r="R6" s="54"/>
      <c r="S6" s="54"/>
      <c r="T6" s="54"/>
      <c r="U6" s="496">
        <f>(I5*P6)+(J5*Q6)+(K5*R6)+(L5*S6)+(M5*T6)</f>
        <v>91.228000000000009</v>
      </c>
      <c r="V6" s="55"/>
      <c r="W6" s="57"/>
      <c r="X6" s="57"/>
      <c r="Y6" s="57"/>
      <c r="Z6" s="57"/>
      <c r="AA6" s="57"/>
      <c r="AB6" s="476"/>
      <c r="AC6" s="536"/>
      <c r="AD6" s="478"/>
      <c r="AE6" s="729"/>
      <c r="AF6" s="59"/>
      <c r="AG6" s="263"/>
      <c r="AH6" s="60"/>
      <c r="AI6" s="55"/>
      <c r="AJ6" s="61"/>
      <c r="AK6" s="62"/>
      <c r="AL6" s="63"/>
      <c r="AM6" s="64"/>
      <c r="AN6" s="65"/>
      <c r="AO6" s="66"/>
    </row>
    <row r="7" spans="1:41" s="22" customFormat="1" ht="51.75" customHeight="1" x14ac:dyDescent="0.15">
      <c r="A7" s="43">
        <v>2</v>
      </c>
      <c r="B7" s="256" t="s">
        <v>2952</v>
      </c>
      <c r="C7" s="45" t="s">
        <v>1475</v>
      </c>
      <c r="D7" s="71" t="s">
        <v>2905</v>
      </c>
      <c r="E7" s="67" t="s">
        <v>2951</v>
      </c>
      <c r="F7" s="80" t="s">
        <v>2906</v>
      </c>
      <c r="G7" s="632"/>
      <c r="H7" s="47" t="s">
        <v>2557</v>
      </c>
      <c r="I7" s="48">
        <v>0.5</v>
      </c>
      <c r="J7" s="49">
        <v>0.3</v>
      </c>
      <c r="K7" s="49">
        <v>0.1</v>
      </c>
      <c r="L7" s="49">
        <v>0.1</v>
      </c>
      <c r="M7" s="696"/>
      <c r="N7" s="233">
        <f>SUM(I7:M7)</f>
        <v>1</v>
      </c>
      <c r="O7" s="51"/>
      <c r="P7" s="52">
        <v>8</v>
      </c>
      <c r="Q7" s="53">
        <v>8</v>
      </c>
      <c r="R7" s="53">
        <v>8</v>
      </c>
      <c r="S7" s="53">
        <v>8</v>
      </c>
      <c r="T7" s="53"/>
      <c r="U7" s="54">
        <f>ROUND(((P7*I7)+(Q7*J7)+(R7*K7)+(S7*L7)+(T7*M7)),3)</f>
        <v>8</v>
      </c>
      <c r="V7" s="55">
        <f>IF(U7&gt;=8,8,U7)</f>
        <v>8</v>
      </c>
      <c r="W7" s="57">
        <v>122548884000</v>
      </c>
      <c r="X7" s="57">
        <v>5383000000</v>
      </c>
      <c r="Y7" s="57">
        <v>3212639000</v>
      </c>
      <c r="Z7" s="57">
        <v>14977246000</v>
      </c>
      <c r="AA7" s="57"/>
      <c r="AB7" s="476">
        <f>(((((W7*I7)+(X7*J7)+(Y7*K7)+(Z7*L7)+(AA7*M7))/$L$2)))</f>
        <v>1.4693433725386331</v>
      </c>
      <c r="AC7" s="536">
        <f>ROUND(11*AB7,3)</f>
        <v>16.163</v>
      </c>
      <c r="AD7" s="488">
        <f t="shared" ref="AD7" si="0">IF(AC7&gt;=11,11,AC7)</f>
        <v>11</v>
      </c>
      <c r="AE7" s="729">
        <f>IF(U8&gt;=94,4,IF(U8&gt;=91,3.9,IF(U8&gt;=88,3.8,IF(U8&gt;=85,3.7,3.6))))</f>
        <v>3.9</v>
      </c>
      <c r="AF7" s="59">
        <v>0.3</v>
      </c>
      <c r="AG7" s="730">
        <v>17</v>
      </c>
      <c r="AH7" s="60">
        <f>V7+AD7+AG7+AE7+AF7</f>
        <v>40.199999999999996</v>
      </c>
      <c r="AI7" s="55">
        <f>IF(AH7&gt;=40,40,AH7)</f>
        <v>40</v>
      </c>
      <c r="AJ7" s="61"/>
      <c r="AK7" s="62"/>
      <c r="AL7" s="63"/>
      <c r="AM7" s="64">
        <f>100%+AL7</f>
        <v>1</v>
      </c>
      <c r="AN7" s="65">
        <f>ROUNDUP((($E$2*AM7-$AN$4)*AJ7+$AN$4),-3)</f>
        <v>0</v>
      </c>
      <c r="AO7" s="66"/>
    </row>
    <row r="8" spans="1:41" s="22" customFormat="1" ht="26.25" customHeight="1" x14ac:dyDescent="0.15">
      <c r="A8" s="177"/>
      <c r="B8" s="241"/>
      <c r="C8" s="894" t="s">
        <v>2556</v>
      </c>
      <c r="D8" s="895"/>
      <c r="E8" s="895"/>
      <c r="F8" s="895"/>
      <c r="G8" s="896"/>
      <c r="H8" s="47"/>
      <c r="I8" s="172"/>
      <c r="J8" s="217"/>
      <c r="K8" s="217"/>
      <c r="L8" s="217"/>
      <c r="M8" s="695"/>
      <c r="N8" s="233"/>
      <c r="O8" s="51"/>
      <c r="P8" s="674">
        <v>94.48</v>
      </c>
      <c r="Q8" s="54">
        <v>88</v>
      </c>
      <c r="R8" s="54">
        <v>88</v>
      </c>
      <c r="S8" s="54">
        <v>88</v>
      </c>
      <c r="T8" s="54"/>
      <c r="U8" s="496">
        <f>(I7*P8)+(J7*Q8)+(K7*R8)+(L7*S8)+(M7*T8)</f>
        <v>91.24</v>
      </c>
      <c r="V8" s="55"/>
      <c r="W8" s="57"/>
      <c r="X8" s="57"/>
      <c r="Y8" s="57"/>
      <c r="Z8" s="57"/>
      <c r="AA8" s="57"/>
      <c r="AB8" s="476"/>
      <c r="AC8" s="536"/>
      <c r="AD8" s="478"/>
      <c r="AE8" s="729"/>
      <c r="AF8" s="59"/>
      <c r="AG8" s="263"/>
      <c r="AH8" s="60"/>
      <c r="AI8" s="55"/>
      <c r="AJ8" s="61"/>
      <c r="AK8" s="62"/>
      <c r="AL8" s="63"/>
      <c r="AM8" s="64"/>
      <c r="AN8" s="65"/>
      <c r="AO8" s="66"/>
    </row>
    <row r="9" spans="1:41" s="22" customFormat="1" ht="48.75" customHeight="1" x14ac:dyDescent="0.15">
      <c r="A9" s="43">
        <v>3</v>
      </c>
      <c r="B9" s="256" t="s">
        <v>2952</v>
      </c>
      <c r="C9" s="45" t="s">
        <v>2738</v>
      </c>
      <c r="D9" s="71" t="s">
        <v>2907</v>
      </c>
      <c r="E9" s="67" t="s">
        <v>2919</v>
      </c>
      <c r="F9" s="80"/>
      <c r="G9" s="596"/>
      <c r="H9" s="47" t="s">
        <v>2557</v>
      </c>
      <c r="I9" s="48">
        <v>0.6</v>
      </c>
      <c r="J9" s="49">
        <v>0.25</v>
      </c>
      <c r="K9" s="49">
        <v>0.15</v>
      </c>
      <c r="L9" s="49"/>
      <c r="M9" s="696"/>
      <c r="N9" s="233">
        <f>SUM(I9:M9)</f>
        <v>1</v>
      </c>
      <c r="O9" s="51"/>
      <c r="P9" s="52">
        <v>8</v>
      </c>
      <c r="Q9" s="53">
        <v>8</v>
      </c>
      <c r="R9" s="53">
        <v>8</v>
      </c>
      <c r="S9" s="53"/>
      <c r="T9" s="53"/>
      <c r="U9" s="54">
        <f>ROUND(((P9*I9)+(Q9*J9)+(R9*K9)+(S9*L9)+(T9*M9)),3)</f>
        <v>8</v>
      </c>
      <c r="V9" s="55">
        <f>IF(U9&gt;=8,8,U9)</f>
        <v>8</v>
      </c>
      <c r="W9" s="57">
        <v>328448752000</v>
      </c>
      <c r="X9" s="57">
        <v>24024444000</v>
      </c>
      <c r="Y9" s="57">
        <v>3938159000</v>
      </c>
      <c r="Z9" s="57"/>
      <c r="AA9" s="57"/>
      <c r="AB9" s="476">
        <f>(((((W9*I9)+(X9*J9)+(Y9*K9)+(Z9*L9)+(AA9*M9))/$L$2)))</f>
        <v>4.6246814194727284</v>
      </c>
      <c r="AC9" s="536">
        <f t="shared" ref="AC9" si="1">ROUND(11*AB9,3)</f>
        <v>50.871000000000002</v>
      </c>
      <c r="AD9" s="488">
        <f t="shared" ref="AD9" si="2">IF(AC9&gt;=11,11,AC9)</f>
        <v>11</v>
      </c>
      <c r="AE9" s="729">
        <f>IF(U10&gt;=94,4,IF(U10&gt;=91,3.9,IF(U10&gt;=88,3.8,IF(U10&gt;=85,3.7,3.6))))</f>
        <v>3.9</v>
      </c>
      <c r="AF9" s="59">
        <v>0.3</v>
      </c>
      <c r="AG9" s="730">
        <v>17</v>
      </c>
      <c r="AH9" s="60">
        <f>V9+AD9+AG9+AE9+AF9</f>
        <v>40.199999999999996</v>
      </c>
      <c r="AI9" s="55">
        <f>IF(AH9&gt;=40,40,AH9)</f>
        <v>40</v>
      </c>
      <c r="AJ9" s="61"/>
      <c r="AK9" s="62"/>
      <c r="AL9" s="63"/>
      <c r="AM9" s="64">
        <f>100%+AL9</f>
        <v>1</v>
      </c>
      <c r="AN9" s="65">
        <f>ROUNDUP((($E$2*AM9-$AN$4)*AJ9+$AN$4),-3)</f>
        <v>0</v>
      </c>
      <c r="AO9" s="66"/>
    </row>
    <row r="10" spans="1:41" s="22" customFormat="1" ht="26.25" customHeight="1" x14ac:dyDescent="0.15">
      <c r="A10" s="177"/>
      <c r="B10" s="241"/>
      <c r="C10" s="843" t="s">
        <v>2556</v>
      </c>
      <c r="D10" s="844"/>
      <c r="E10" s="844"/>
      <c r="F10" s="844"/>
      <c r="G10" s="903"/>
      <c r="H10" s="47"/>
      <c r="I10" s="172"/>
      <c r="J10" s="217"/>
      <c r="K10" s="217"/>
      <c r="L10" s="217"/>
      <c r="M10" s="695"/>
      <c r="N10" s="233"/>
      <c r="O10" s="51"/>
      <c r="P10" s="674">
        <v>93.38</v>
      </c>
      <c r="Q10" s="54">
        <v>88</v>
      </c>
      <c r="R10" s="54">
        <v>88</v>
      </c>
      <c r="S10" s="54"/>
      <c r="T10" s="54"/>
      <c r="U10" s="496">
        <f>(I9*P10)+(J9*Q10)+(K9*R10)+(L9*S10)+(M9*T10)</f>
        <v>91.227999999999994</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52.5" customHeight="1" x14ac:dyDescent="0.15">
      <c r="A11" s="43">
        <v>4</v>
      </c>
      <c r="B11" s="256" t="s">
        <v>2952</v>
      </c>
      <c r="C11" s="67" t="s">
        <v>2909</v>
      </c>
      <c r="D11" s="73" t="s">
        <v>1347</v>
      </c>
      <c r="E11" s="80"/>
      <c r="F11" s="45"/>
      <c r="G11" s="334"/>
      <c r="H11" s="47"/>
      <c r="I11" s="48">
        <v>0.56000000000000005</v>
      </c>
      <c r="J11" s="49">
        <v>0.44</v>
      </c>
      <c r="K11" s="49"/>
      <c r="L11" s="49"/>
      <c r="M11" s="331"/>
      <c r="N11" s="233">
        <f>SUM(I11:M11)</f>
        <v>1</v>
      </c>
      <c r="O11" s="51"/>
      <c r="P11" s="52">
        <v>8</v>
      </c>
      <c r="Q11" s="53">
        <v>8</v>
      </c>
      <c r="R11" s="53"/>
      <c r="S11" s="53"/>
      <c r="T11" s="53"/>
      <c r="U11" s="54">
        <f>ROUND(((P11*I11)+(Q11*J11)+(R11*K11)+(S11*L11)+(T11*M11)),3)</f>
        <v>8</v>
      </c>
      <c r="V11" s="55">
        <f>IF(U11&gt;=8,8,U11)</f>
        <v>8</v>
      </c>
      <c r="W11" s="57">
        <v>39588420000</v>
      </c>
      <c r="X11" s="57">
        <v>52502259000</v>
      </c>
      <c r="Y11" s="57"/>
      <c r="Z11" s="57"/>
      <c r="AA11" s="57"/>
      <c r="AB11" s="476">
        <f>(((((W11*I11)+(X11*J11)+(Y11*K11)+(Z11*L11)+(AA11*M11))/$L$2)))</f>
        <v>1.0279653653820582</v>
      </c>
      <c r="AC11" s="536">
        <f>ROUND(11*AB11,3)</f>
        <v>11.308</v>
      </c>
      <c r="AD11" s="488">
        <f>IF(AC11&gt;=11,11,AC11)</f>
        <v>11</v>
      </c>
      <c r="AE11" s="729">
        <f>IF(U12&gt;=94,4,IF(U12&gt;=91,3.9,IF(U12&gt;=88,3.8,IF(U12&gt;=85,3.7,3.6))))</f>
        <v>3.8</v>
      </c>
      <c r="AF11" s="59">
        <v>0.3</v>
      </c>
      <c r="AG11" s="730">
        <v>17</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2556</v>
      </c>
      <c r="D12" s="844"/>
      <c r="E12" s="844"/>
      <c r="F12" s="844"/>
      <c r="G12" s="903"/>
      <c r="H12" s="47"/>
      <c r="I12" s="172"/>
      <c r="J12" s="217"/>
      <c r="K12" s="217"/>
      <c r="L12" s="217"/>
      <c r="M12" s="695"/>
      <c r="N12" s="233"/>
      <c r="O12" s="51"/>
      <c r="P12" s="54">
        <v>88</v>
      </c>
      <c r="Q12" s="54">
        <v>88</v>
      </c>
      <c r="R12" s="54"/>
      <c r="S12" s="54"/>
      <c r="T12" s="54"/>
      <c r="U12" s="496">
        <f>(I11*P12)+(J11*Q12)+(K11*R12)+(L11*S12)+(M11*T12)</f>
        <v>88</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54" customHeight="1" x14ac:dyDescent="0.15">
      <c r="A13" s="43">
        <v>5</v>
      </c>
      <c r="B13" s="256" t="s">
        <v>2952</v>
      </c>
      <c r="C13" s="67" t="s">
        <v>2942</v>
      </c>
      <c r="D13" s="80" t="s">
        <v>731</v>
      </c>
      <c r="E13" s="45"/>
      <c r="F13" s="80"/>
      <c r="G13" s="376"/>
      <c r="H13" s="759" t="s">
        <v>2954</v>
      </c>
      <c r="I13" s="49">
        <v>0.51</v>
      </c>
      <c r="J13" s="48">
        <v>0.49</v>
      </c>
      <c r="K13" s="49"/>
      <c r="L13" s="49"/>
      <c r="M13" s="696"/>
      <c r="N13" s="233">
        <f>SUM(I13:M13)</f>
        <v>1</v>
      </c>
      <c r="O13" s="51"/>
      <c r="P13" s="52">
        <v>8</v>
      </c>
      <c r="Q13" s="53">
        <v>8</v>
      </c>
      <c r="R13" s="53"/>
      <c r="S13" s="53"/>
      <c r="T13" s="53"/>
      <c r="U13" s="54">
        <f>ROUND(((P13*I13)+(Q13*J13)+(R13*K13)+(S13*L13)+(T13*M13)),3)</f>
        <v>8</v>
      </c>
      <c r="V13" s="55">
        <f>IF(U13&gt;=8,8,U13)</f>
        <v>8</v>
      </c>
      <c r="W13" s="57">
        <v>23278347000</v>
      </c>
      <c r="X13" s="57">
        <v>424675051000</v>
      </c>
      <c r="Y13" s="57"/>
      <c r="Z13" s="57"/>
      <c r="AA13" s="57"/>
      <c r="AB13" s="476">
        <f>(((((W13*I13)+(X13*J13)+(Y13*K13)+(Z13*L13)+(AA13*M13))/$L$2)))</f>
        <v>4.9947322070211309</v>
      </c>
      <c r="AC13" s="536">
        <f t="shared" ref="AC13" si="3">ROUND(11*AB13,3)</f>
        <v>54.942</v>
      </c>
      <c r="AD13" s="488">
        <f t="shared" ref="AD13" si="4">IF(AC13&gt;=11,11,AC13)</f>
        <v>11</v>
      </c>
      <c r="AE13" s="729">
        <f>IF(U14&gt;=94,4,IF(U14&gt;=91,3.9,IF(U14&gt;=88,3.8,IF(U14&gt;=85,3.7,3.6))))</f>
        <v>3.8</v>
      </c>
      <c r="AF13" s="59">
        <v>0.3</v>
      </c>
      <c r="AG13" s="730">
        <v>17</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2556</v>
      </c>
      <c r="D14" s="844"/>
      <c r="E14" s="844"/>
      <c r="F14" s="844"/>
      <c r="G14" s="903"/>
      <c r="H14" s="47"/>
      <c r="I14" s="172"/>
      <c r="J14" s="217"/>
      <c r="K14" s="217"/>
      <c r="L14" s="217"/>
      <c r="M14" s="695"/>
      <c r="N14" s="233"/>
      <c r="O14" s="51"/>
      <c r="P14" s="54">
        <v>88</v>
      </c>
      <c r="Q14" s="54">
        <v>88</v>
      </c>
      <c r="R14" s="54"/>
      <c r="S14" s="54"/>
      <c r="T14" s="54"/>
      <c r="U14" s="496">
        <f>(I13*P14)+(J13*Q14)+(K13*R14)+(L13*S14)+(M13*T14)</f>
        <v>88</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48.75" customHeight="1" x14ac:dyDescent="0.15">
      <c r="A15" s="43">
        <v>6</v>
      </c>
      <c r="B15" s="256" t="s">
        <v>2952</v>
      </c>
      <c r="C15" s="45" t="s">
        <v>1037</v>
      </c>
      <c r="D15" s="67" t="s">
        <v>1374</v>
      </c>
      <c r="E15" s="664"/>
      <c r="F15" s="80"/>
      <c r="G15" s="376"/>
      <c r="H15" s="175"/>
      <c r="I15" s="48">
        <v>0.5</v>
      </c>
      <c r="J15" s="49">
        <v>0.5</v>
      </c>
      <c r="K15" s="217"/>
      <c r="L15" s="49"/>
      <c r="M15" s="696"/>
      <c r="N15" s="233">
        <f>SUM(I15:M15)</f>
        <v>1</v>
      </c>
      <c r="O15" s="51"/>
      <c r="P15" s="52">
        <v>8</v>
      </c>
      <c r="Q15" s="53">
        <v>8</v>
      </c>
      <c r="R15" s="53"/>
      <c r="S15" s="53"/>
      <c r="T15" s="53"/>
      <c r="U15" s="54">
        <f>ROUND(((P15*I15)+(Q15*J15)+(R15*K15)+(S15*L15)+(T15*M15)),3)</f>
        <v>8</v>
      </c>
      <c r="V15" s="55">
        <f>IF(U15&gt;=8,8,U15)</f>
        <v>8</v>
      </c>
      <c r="W15" s="72">
        <v>57539030000</v>
      </c>
      <c r="X15" s="57">
        <v>32775215000</v>
      </c>
      <c r="Y15" s="72"/>
      <c r="Z15" s="57"/>
      <c r="AA15" s="57"/>
      <c r="AB15" s="476">
        <f>(((((W15*I15)+(X15*J15)+(Y15*K15)+(Z15*L15)+(AA15*M15))/$L$2)))</f>
        <v>1.025390674671945</v>
      </c>
      <c r="AC15" s="536">
        <f>ROUND(11*AB15,3)</f>
        <v>11.279</v>
      </c>
      <c r="AD15" s="488">
        <f>IF(AC15&gt;=11,11,AC15)</f>
        <v>11</v>
      </c>
      <c r="AE15" s="729">
        <f>IF(U16&gt;=94,4,IF(U16&gt;=91,3.9,IF(U16&gt;=88,3.8,IF(U16&gt;=85,3.7,3.6))))</f>
        <v>3.8</v>
      </c>
      <c r="AF15" s="59">
        <v>0.3</v>
      </c>
      <c r="AG15" s="730">
        <v>17</v>
      </c>
      <c r="AH15" s="60">
        <f>V15+AD15+AG15+AE15+AF15</f>
        <v>40.099999999999994</v>
      </c>
      <c r="AI15" s="55">
        <f>IF(AH15&gt;=40,40,AH15)</f>
        <v>40</v>
      </c>
      <c r="AJ15" s="61"/>
      <c r="AK15" s="62"/>
      <c r="AL15" s="63"/>
      <c r="AM15" s="64"/>
      <c r="AN15" s="65"/>
      <c r="AO15" s="66"/>
    </row>
    <row r="16" spans="1:41" s="22" customFormat="1" ht="26.25" customHeight="1" x14ac:dyDescent="0.15">
      <c r="A16" s="177"/>
      <c r="B16" s="241"/>
      <c r="C16" s="894" t="s">
        <v>2556</v>
      </c>
      <c r="D16" s="895"/>
      <c r="E16" s="895"/>
      <c r="F16" s="895"/>
      <c r="G16" s="896"/>
      <c r="H16" s="47"/>
      <c r="I16" s="172"/>
      <c r="J16" s="217"/>
      <c r="K16" s="217"/>
      <c r="L16" s="217"/>
      <c r="M16" s="695"/>
      <c r="N16" s="233"/>
      <c r="O16" s="51"/>
      <c r="P16" s="234">
        <v>88</v>
      </c>
      <c r="Q16" s="53">
        <v>88</v>
      </c>
      <c r="R16" s="53"/>
      <c r="S16" s="54"/>
      <c r="T16" s="54"/>
      <c r="U16" s="496">
        <f>(I15*P16)+(J15*Q16)+(K15*R16)+(L15*S16)+(M15*T16)</f>
        <v>88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48.75" customHeight="1" x14ac:dyDescent="0.15">
      <c r="A17" s="43">
        <v>7</v>
      </c>
      <c r="B17" s="256" t="s">
        <v>2952</v>
      </c>
      <c r="C17" s="45" t="s">
        <v>1570</v>
      </c>
      <c r="D17" s="67" t="s">
        <v>2911</v>
      </c>
      <c r="E17" s="80"/>
      <c r="F17" s="174"/>
      <c r="G17" s="376"/>
      <c r="H17" s="175"/>
      <c r="I17" s="48">
        <v>0.51</v>
      </c>
      <c r="J17" s="49">
        <v>0.49</v>
      </c>
      <c r="K17" s="49"/>
      <c r="L17" s="217"/>
      <c r="M17" s="696"/>
      <c r="N17" s="233">
        <f>SUM(I17:M17)</f>
        <v>1</v>
      </c>
      <c r="O17" s="51"/>
      <c r="P17" s="52">
        <v>8</v>
      </c>
      <c r="Q17" s="53">
        <v>8</v>
      </c>
      <c r="R17" s="53"/>
      <c r="S17" s="53"/>
      <c r="T17" s="53"/>
      <c r="U17" s="54">
        <f>ROUND(((P17*I17)+(Q17*J17)+(R17*K17)+(S17*L17)+(T17*M17)),3)</f>
        <v>8</v>
      </c>
      <c r="V17" s="55">
        <f>IF(U17&gt;=8,8,U17)</f>
        <v>8</v>
      </c>
      <c r="W17" s="57">
        <v>68688854000</v>
      </c>
      <c r="X17" s="57">
        <v>20998257000</v>
      </c>
      <c r="Y17" s="57"/>
      <c r="Z17" s="57"/>
      <c r="AA17" s="57"/>
      <c r="AB17" s="476">
        <f>(((((W17*I17)+(X17*J17)+(Y17*K17)+(Z17*L17)+(AA17*M17))/$L$2)))</f>
        <v>1.029099641217555</v>
      </c>
      <c r="AC17" s="536">
        <f t="shared" ref="AC17" si="5">ROUND(11*AB17,3)</f>
        <v>11.32</v>
      </c>
      <c r="AD17" s="488">
        <f t="shared" ref="AD17" si="6">IF(AC17&gt;=11,11,AC17)</f>
        <v>11</v>
      </c>
      <c r="AE17" s="729">
        <f>IF(U18&gt;=94,4,IF(U18&gt;=91,3.9,IF(U18&gt;=88,3.8,IF(U18&gt;=85,3.7,3.6))))</f>
        <v>3.8</v>
      </c>
      <c r="AF17" s="59">
        <v>0.3</v>
      </c>
      <c r="AG17" s="730">
        <v>17</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2556</v>
      </c>
      <c r="D18" s="844"/>
      <c r="E18" s="844"/>
      <c r="F18" s="844"/>
      <c r="G18" s="903"/>
      <c r="H18" s="47"/>
      <c r="I18" s="172"/>
      <c r="J18" s="217"/>
      <c r="K18" s="217"/>
      <c r="L18" s="217"/>
      <c r="M18" s="695"/>
      <c r="N18" s="233"/>
      <c r="O18" s="51"/>
      <c r="P18" s="54">
        <v>88</v>
      </c>
      <c r="Q18" s="53">
        <v>88</v>
      </c>
      <c r="R18" s="53"/>
      <c r="S18" s="54"/>
      <c r="T18" s="54"/>
      <c r="U18" s="496">
        <f>(I17*P18)+(J17*Q18)+(K17*R18)+(L17*S18)+(M17*T18)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51.75" customHeight="1" x14ac:dyDescent="0.15">
      <c r="A19" s="43">
        <v>8</v>
      </c>
      <c r="B19" s="256" t="s">
        <v>2952</v>
      </c>
      <c r="C19" s="80" t="s">
        <v>2056</v>
      </c>
      <c r="D19" s="67" t="s">
        <v>2916</v>
      </c>
      <c r="E19" s="80" t="s">
        <v>2908</v>
      </c>
      <c r="F19" s="174"/>
      <c r="G19" s="596"/>
      <c r="H19" s="47"/>
      <c r="I19" s="48">
        <v>0.5</v>
      </c>
      <c r="J19" s="49">
        <v>0.4</v>
      </c>
      <c r="K19" s="49">
        <v>0.1</v>
      </c>
      <c r="L19" s="49"/>
      <c r="M19" s="696"/>
      <c r="N19" s="233">
        <f>SUM(I19:M19)</f>
        <v>1</v>
      </c>
      <c r="O19" s="51"/>
      <c r="P19" s="52">
        <v>8</v>
      </c>
      <c r="Q19" s="52">
        <v>8</v>
      </c>
      <c r="R19" s="53">
        <v>8</v>
      </c>
      <c r="S19" s="53"/>
      <c r="T19" s="53"/>
      <c r="U19" s="54">
        <f>ROUND(((P19*I19)+(Q19*J19)+(R19*K19)+(S19*L19)+(T19*M19)),3)</f>
        <v>8</v>
      </c>
      <c r="V19" s="55">
        <f>IF(U19&gt;=8,8,U19)</f>
        <v>8</v>
      </c>
      <c r="W19" s="57">
        <v>816103333000</v>
      </c>
      <c r="X19" s="57">
        <v>10761635000</v>
      </c>
      <c r="Y19" s="57">
        <v>8139504000</v>
      </c>
      <c r="Z19" s="57"/>
      <c r="AA19" s="57"/>
      <c r="AB19" s="476">
        <f>(((((W19*I19)+(X19*J19)+(Y19*K19)+(Z19*L19)+(AA19*M19))/$L$2)))</f>
        <v>9.3819295689742237</v>
      </c>
      <c r="AC19" s="536">
        <f>ROUND(11*AB19,3)</f>
        <v>103.20099999999999</v>
      </c>
      <c r="AD19" s="488">
        <f t="shared" ref="AD19" si="7">IF(AC19&gt;=11,11,AC19)</f>
        <v>11</v>
      </c>
      <c r="AE19" s="729">
        <f>IF(U20&gt;=94,4,IF(U20&gt;=91,3.9,IF(U20&gt;=88,3.8,IF(U20&gt;=85,3.7,3.6))))</f>
        <v>3.8</v>
      </c>
      <c r="AF19" s="59">
        <v>0.3</v>
      </c>
      <c r="AG19" s="730">
        <v>17</v>
      </c>
      <c r="AH19" s="60">
        <f>V19+AD19+AG19+AE19+AF19</f>
        <v>40.099999999999994</v>
      </c>
      <c r="AI19" s="55">
        <f>IF(AH19&gt;=40,40,AH19)</f>
        <v>40</v>
      </c>
      <c r="AJ19" s="61"/>
      <c r="AK19" s="62"/>
      <c r="AL19" s="63"/>
      <c r="AM19" s="64"/>
      <c r="AN19" s="65"/>
      <c r="AO19" s="66"/>
    </row>
    <row r="20" spans="1:41" s="22" customFormat="1" ht="26.25" customHeight="1" x14ac:dyDescent="0.15">
      <c r="A20" s="177"/>
      <c r="B20" s="241"/>
      <c r="C20" s="843" t="s">
        <v>2556</v>
      </c>
      <c r="D20" s="844"/>
      <c r="E20" s="844"/>
      <c r="F20" s="844"/>
      <c r="G20" s="903"/>
      <c r="H20" s="47"/>
      <c r="I20" s="172"/>
      <c r="J20" s="217"/>
      <c r="K20" s="217"/>
      <c r="L20" s="217"/>
      <c r="M20" s="695"/>
      <c r="N20" s="233"/>
      <c r="O20" s="51"/>
      <c r="P20" s="676">
        <v>89.67</v>
      </c>
      <c r="Q20" s="54">
        <v>88</v>
      </c>
      <c r="R20" s="54">
        <v>88</v>
      </c>
      <c r="S20" s="54"/>
      <c r="T20" s="54"/>
      <c r="U20" s="496">
        <f>(I19*P20)+(J19*Q20)+(K19*R20)+(L19*S20)+(M19*T20)</f>
        <v>88.834999999999994</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56.25" customHeight="1" x14ac:dyDescent="0.15">
      <c r="A21" s="43">
        <v>9</v>
      </c>
      <c r="B21" s="256" t="s">
        <v>2952</v>
      </c>
      <c r="C21" s="45" t="s">
        <v>2688</v>
      </c>
      <c r="D21" s="67" t="s">
        <v>2921</v>
      </c>
      <c r="E21" s="67" t="s">
        <v>2918</v>
      </c>
      <c r="F21" s="80"/>
      <c r="G21" s="376"/>
      <c r="H21" s="47"/>
      <c r="I21" s="48">
        <v>0.6</v>
      </c>
      <c r="J21" s="49">
        <v>0.25</v>
      </c>
      <c r="K21" s="49">
        <v>0.15</v>
      </c>
      <c r="L21" s="49"/>
      <c r="M21" s="696"/>
      <c r="N21" s="233">
        <f>SUM(I21:M21)</f>
        <v>1</v>
      </c>
      <c r="O21" s="51"/>
      <c r="P21" s="52">
        <v>8</v>
      </c>
      <c r="Q21" s="53">
        <v>8</v>
      </c>
      <c r="R21" s="53">
        <v>8</v>
      </c>
      <c r="S21" s="53"/>
      <c r="T21" s="53"/>
      <c r="U21" s="54">
        <f>ROUND(((P21*I21)+(Q21*J21)+(R21*K21)+(S21*L21)+(T21*M21)),3)</f>
        <v>8</v>
      </c>
      <c r="V21" s="55">
        <f>IF(U21&gt;=8,8,U21)</f>
        <v>8</v>
      </c>
      <c r="W21" s="57">
        <v>900580417000</v>
      </c>
      <c r="X21" s="72">
        <v>2126953000</v>
      </c>
      <c r="Y21" s="57">
        <v>4401602000</v>
      </c>
      <c r="Z21" s="57"/>
      <c r="AA21" s="57"/>
      <c r="AB21" s="476">
        <f>(((((W21*I21)+(X21*J21)+(Y21*K21)+(Z21*L21)+(AA21*M21))/$L$2)))</f>
        <v>12.296848642646836</v>
      </c>
      <c r="AC21" s="536">
        <f>ROUND(11*AB21,3)</f>
        <v>135.26499999999999</v>
      </c>
      <c r="AD21" s="488">
        <f>IF(AC21&gt;=11,11,AC21)</f>
        <v>11</v>
      </c>
      <c r="AE21" s="729">
        <f>IF(U22&gt;=94,4,IF(U22&gt;=91,3.9,IF(U22&gt;=88,3.8,IF(U22&gt;=85,3.7,3.6))))</f>
        <v>3.8</v>
      </c>
      <c r="AF21" s="59">
        <v>0.3</v>
      </c>
      <c r="AG21" s="730">
        <v>17</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2556</v>
      </c>
      <c r="D22" s="844"/>
      <c r="E22" s="844"/>
      <c r="F22" s="844"/>
      <c r="G22" s="903"/>
      <c r="H22" s="47"/>
      <c r="I22" s="172"/>
      <c r="J22" s="217"/>
      <c r="K22" s="217"/>
      <c r="L22" s="217"/>
      <c r="M22" s="695"/>
      <c r="N22" s="233"/>
      <c r="O22" s="51"/>
      <c r="P22" s="676">
        <v>92.03</v>
      </c>
      <c r="Q22" s="53">
        <v>88</v>
      </c>
      <c r="R22" s="53">
        <v>88</v>
      </c>
      <c r="S22" s="53"/>
      <c r="T22" s="54"/>
      <c r="U22" s="496">
        <f>(I21*P22)+(J21*Q22)+(K21*R22)+(L21*S22)+(M21*T22)</f>
        <v>90.417999999999992</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48.75" customHeight="1" x14ac:dyDescent="0.15">
      <c r="A23" s="43">
        <v>10</v>
      </c>
      <c r="B23" s="671" t="s">
        <v>2956</v>
      </c>
      <c r="C23" s="706" t="s">
        <v>1346</v>
      </c>
      <c r="D23" s="67" t="s">
        <v>2923</v>
      </c>
      <c r="E23" s="71" t="s">
        <v>2943</v>
      </c>
      <c r="F23" s="80" t="s">
        <v>2953</v>
      </c>
      <c r="G23" s="596"/>
      <c r="H23" s="47"/>
      <c r="I23" s="48">
        <v>0.5</v>
      </c>
      <c r="J23" s="49">
        <v>0.25</v>
      </c>
      <c r="K23" s="49">
        <v>0.15</v>
      </c>
      <c r="L23" s="49">
        <v>0.1</v>
      </c>
      <c r="M23" s="696"/>
      <c r="N23" s="233">
        <f>SUM(I23:M23)</f>
        <v>1</v>
      </c>
      <c r="O23" s="51"/>
      <c r="P23" s="52">
        <v>8</v>
      </c>
      <c r="Q23" s="53">
        <v>8</v>
      </c>
      <c r="R23" s="53">
        <v>8</v>
      </c>
      <c r="S23" s="53">
        <v>8</v>
      </c>
      <c r="T23" s="53"/>
      <c r="U23" s="54">
        <f>ROUND(((P23*I23)+(Q23*J23)+(R23*K23)+(S23*L23)+(T23*M23)),3)</f>
        <v>8</v>
      </c>
      <c r="V23" s="55">
        <f>IF(U23&gt;=8,8,U23)</f>
        <v>8</v>
      </c>
      <c r="W23" s="57">
        <v>130509297000</v>
      </c>
      <c r="X23" s="57">
        <v>7924612000</v>
      </c>
      <c r="Y23" s="57">
        <v>3754511000</v>
      </c>
      <c r="Z23" s="57">
        <v>8792286000</v>
      </c>
      <c r="AA23" s="57"/>
      <c r="AB23" s="476">
        <f>(((((W23*I23)+(X23*J23)+(Y23*K23)+(Z23*L23)+(AA23*M23))/$L$2)))</f>
        <v>1.5594880465344492</v>
      </c>
      <c r="AC23" s="536">
        <f t="shared" ref="AC23" si="8">ROUND(11*AB23,3)</f>
        <v>17.154</v>
      </c>
      <c r="AD23" s="488">
        <f t="shared" ref="AD23" si="9">IF(AC23&gt;=11,11,AC23)</f>
        <v>11</v>
      </c>
      <c r="AE23" s="729">
        <f>IF(U24&gt;=94,4,IF(U24&gt;=91,3.9,IF(U24&gt;=88,3.8,IF(U24&gt;=85,3.7,3.6))))</f>
        <v>3.8</v>
      </c>
      <c r="AF23" s="59">
        <v>0.3</v>
      </c>
      <c r="AG23" s="730">
        <v>17</v>
      </c>
      <c r="AH23" s="60">
        <f>V23+AD23+AG23+AE23+AF23</f>
        <v>40.099999999999994</v>
      </c>
      <c r="AI23" s="55">
        <f>IF(AH23&gt;=40,40,AH23)</f>
        <v>40</v>
      </c>
      <c r="AJ23" s="61"/>
      <c r="AK23" s="62"/>
      <c r="AL23" s="63"/>
      <c r="AM23" s="64">
        <f>100%+AL23</f>
        <v>1</v>
      </c>
      <c r="AN23" s="65">
        <f>ROUNDUP((($E$2*AM23-$AN$4)*AJ23+$AN$4),-3)</f>
        <v>0</v>
      </c>
      <c r="AO23" s="66"/>
    </row>
    <row r="24" spans="1:41" s="22" customFormat="1" ht="26.25" customHeight="1" x14ac:dyDescent="0.15">
      <c r="A24" s="177"/>
      <c r="B24" s="241"/>
      <c r="C24" s="843" t="s">
        <v>2556</v>
      </c>
      <c r="D24" s="844"/>
      <c r="E24" s="844"/>
      <c r="F24" s="844"/>
      <c r="G24" s="903"/>
      <c r="H24" s="47"/>
      <c r="I24" s="172"/>
      <c r="J24" s="217"/>
      <c r="K24" s="217"/>
      <c r="L24" s="217"/>
      <c r="M24" s="695"/>
      <c r="N24" s="233"/>
      <c r="O24" s="51"/>
      <c r="P24" s="53">
        <v>88</v>
      </c>
      <c r="Q24" s="53">
        <v>88</v>
      </c>
      <c r="R24" s="234">
        <v>88</v>
      </c>
      <c r="S24" s="234">
        <v>88</v>
      </c>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48.75" customHeight="1" x14ac:dyDescent="0.15">
      <c r="A25" s="43">
        <v>11</v>
      </c>
      <c r="B25" s="256" t="s">
        <v>2952</v>
      </c>
      <c r="C25" s="73" t="s">
        <v>1367</v>
      </c>
      <c r="D25" s="71" t="s">
        <v>2948</v>
      </c>
      <c r="E25" s="67" t="s">
        <v>2949</v>
      </c>
      <c r="F25" s="80"/>
      <c r="G25" s="747"/>
      <c r="H25" s="47"/>
      <c r="I25" s="48">
        <v>0.6</v>
      </c>
      <c r="J25" s="49">
        <v>0.27400000000000002</v>
      </c>
      <c r="K25" s="49">
        <v>0.126</v>
      </c>
      <c r="L25" s="49"/>
      <c r="M25" s="696"/>
      <c r="N25" s="233">
        <f>SUM(I25:M25)</f>
        <v>1</v>
      </c>
      <c r="O25" s="51"/>
      <c r="P25" s="52">
        <v>8</v>
      </c>
      <c r="Q25" s="53">
        <v>8</v>
      </c>
      <c r="R25" s="53">
        <v>8</v>
      </c>
      <c r="S25" s="53"/>
      <c r="T25" s="53"/>
      <c r="U25" s="54">
        <f>ROUND(((P25*I25)+(Q25*J25)+(R25*K25)+(S25*L25)+(T25*M25)),3)</f>
        <v>8</v>
      </c>
      <c r="V25" s="55">
        <f>IF(U25&gt;=8,8,U25)</f>
        <v>8</v>
      </c>
      <c r="W25" s="57">
        <v>227887155000</v>
      </c>
      <c r="X25" s="57">
        <v>8236458000</v>
      </c>
      <c r="Y25" s="57">
        <v>2713267000</v>
      </c>
      <c r="Z25" s="57"/>
      <c r="AA25" s="57"/>
      <c r="AB25" s="476">
        <f>(((((W25*I25)+(X25*J25)+(Y25*K25)+(Z25*L25)+(AA25*M25))/$L$2)))</f>
        <v>3.1638123324210499</v>
      </c>
      <c r="AC25" s="536">
        <f t="shared" ref="AC25" si="10">ROUND(11*AB25,3)</f>
        <v>34.802</v>
      </c>
      <c r="AD25" s="488">
        <f t="shared" ref="AD25" si="11">IF(AC25&gt;=11,11,AC25)</f>
        <v>11</v>
      </c>
      <c r="AE25" s="729">
        <f>IF(U26&gt;=94,4,IF(U26&gt;=91,3.9,IF(U26&gt;=88,3.8,IF(U26&gt;=85,3.7,3.6))))</f>
        <v>3.8</v>
      </c>
      <c r="AF25" s="59">
        <v>0.3</v>
      </c>
      <c r="AG25" s="730">
        <v>17</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2556</v>
      </c>
      <c r="D26" s="844"/>
      <c r="E26" s="844"/>
      <c r="F26" s="844"/>
      <c r="G26" s="903"/>
      <c r="H26" s="47"/>
      <c r="I26" s="172"/>
      <c r="J26" s="217"/>
      <c r="K26" s="217"/>
      <c r="L26" s="217"/>
      <c r="M26" s="695"/>
      <c r="N26" s="233"/>
      <c r="O26" s="51"/>
      <c r="P26" s="234">
        <v>88</v>
      </c>
      <c r="Q26" s="54">
        <v>88</v>
      </c>
      <c r="R26" s="54">
        <v>88</v>
      </c>
      <c r="S26" s="54"/>
      <c r="T26" s="54"/>
      <c r="U26" s="496">
        <f>(I25*P26)+(J25*Q26)+(K25*R26)+(L25*S26)+(M25*T26)</f>
        <v>88</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75" customHeight="1" x14ac:dyDescent="0.15">
      <c r="A27" s="43">
        <v>12</v>
      </c>
      <c r="B27" s="256" t="s">
        <v>2952</v>
      </c>
      <c r="C27" s="45" t="s">
        <v>1368</v>
      </c>
      <c r="D27" s="71" t="s">
        <v>2910</v>
      </c>
      <c r="E27" s="71" t="s">
        <v>2914</v>
      </c>
      <c r="F27" s="80"/>
      <c r="G27" s="596"/>
      <c r="H27" s="47"/>
      <c r="I27" s="48">
        <v>0.5</v>
      </c>
      <c r="J27" s="49">
        <v>0.25</v>
      </c>
      <c r="K27" s="49">
        <v>0.25</v>
      </c>
      <c r="L27" s="49"/>
      <c r="M27" s="696"/>
      <c r="N27" s="233">
        <f>SUM(I27:M27)</f>
        <v>1</v>
      </c>
      <c r="O27" s="51"/>
      <c r="P27" s="52">
        <v>8</v>
      </c>
      <c r="Q27" s="53">
        <v>8</v>
      </c>
      <c r="R27" s="53">
        <v>8</v>
      </c>
      <c r="S27" s="53"/>
      <c r="T27" s="53"/>
      <c r="U27" s="54">
        <f>ROUND(((P27*I27)+(Q27*J27)+(R27*K27)+(S27*L27)+(T27*M27)),3)</f>
        <v>8</v>
      </c>
      <c r="V27" s="55">
        <f>IF(U27&gt;=8,8,U27)</f>
        <v>8</v>
      </c>
      <c r="W27" s="57">
        <v>139068887000</v>
      </c>
      <c r="X27" s="57">
        <v>7707037000</v>
      </c>
      <c r="Y27" s="57">
        <v>3482331000</v>
      </c>
      <c r="Z27" s="57"/>
      <c r="AA27" s="57"/>
      <c r="AB27" s="476">
        <f>(((((W27*I27)+(X27*J27)+(Y27*K27)+(Z27*L27)+(AA27*M27))/$L$2)))</f>
        <v>1.6424504979047636</v>
      </c>
      <c r="AC27" s="536">
        <f>ROUND(11*AB27,3)</f>
        <v>18.067</v>
      </c>
      <c r="AD27" s="488">
        <f>IF(AC27&gt;=11,11,AC27)</f>
        <v>11</v>
      </c>
      <c r="AE27" s="729">
        <f>IF(U28&gt;=94,4,IF(U28&gt;=91,3.9,IF(U28&gt;=88,3.8,IF(U28&gt;=85,3.7,3.6))))</f>
        <v>3.8</v>
      </c>
      <c r="AF27" s="59">
        <v>0.3</v>
      </c>
      <c r="AG27" s="730">
        <v>17</v>
      </c>
      <c r="AH27" s="60">
        <f>V27+AD27+AG27+AE27+AF27</f>
        <v>40.099999999999994</v>
      </c>
      <c r="AI27" s="55">
        <f>IF(AH27&gt;=40,40,AH27)</f>
        <v>40</v>
      </c>
      <c r="AJ27" s="61"/>
      <c r="AK27" s="62"/>
      <c r="AL27" s="63"/>
      <c r="AM27" s="64">
        <f>100%+AL27</f>
        <v>1</v>
      </c>
      <c r="AN27" s="65">
        <f>ROUNDUP((($E$2*AM27-$AN$4)*AJ27+$AN$4),-3)</f>
        <v>0</v>
      </c>
      <c r="AO27" s="66"/>
    </row>
    <row r="28" spans="1:41" s="22" customFormat="1" ht="26.25" customHeight="1" x14ac:dyDescent="0.15">
      <c r="A28" s="177"/>
      <c r="B28" s="241"/>
      <c r="C28" s="843" t="s">
        <v>2556</v>
      </c>
      <c r="D28" s="844"/>
      <c r="E28" s="844"/>
      <c r="F28" s="844"/>
      <c r="G28" s="903"/>
      <c r="H28" s="47"/>
      <c r="I28" s="172"/>
      <c r="J28" s="217"/>
      <c r="K28" s="217"/>
      <c r="L28" s="217"/>
      <c r="M28" s="695"/>
      <c r="N28" s="233"/>
      <c r="O28" s="51"/>
      <c r="P28" s="234">
        <v>88</v>
      </c>
      <c r="Q28" s="54">
        <v>88</v>
      </c>
      <c r="R28" s="53">
        <v>88</v>
      </c>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v>13</v>
      </c>
      <c r="B29" s="256" t="s">
        <v>2952</v>
      </c>
      <c r="C29" s="80" t="s">
        <v>1349</v>
      </c>
      <c r="D29" s="71" t="s">
        <v>2904</v>
      </c>
      <c r="E29" s="80" t="s">
        <v>2938</v>
      </c>
      <c r="F29" s="80"/>
      <c r="G29" s="596"/>
      <c r="H29" s="47"/>
      <c r="I29" s="48">
        <v>0.5</v>
      </c>
      <c r="J29" s="49">
        <v>0.4</v>
      </c>
      <c r="K29" s="49">
        <v>0.1</v>
      </c>
      <c r="L29" s="217"/>
      <c r="M29" s="696"/>
      <c r="N29" s="233">
        <f>SUM(I29:M29)</f>
        <v>1</v>
      </c>
      <c r="O29" s="51"/>
      <c r="P29" s="52">
        <v>8</v>
      </c>
      <c r="Q29" s="53">
        <v>8</v>
      </c>
      <c r="R29" s="53">
        <v>8</v>
      </c>
      <c r="S29" s="53"/>
      <c r="T29" s="53"/>
      <c r="U29" s="54">
        <f>ROUND(((P29*I29)+(Q29*J29)+(R29*K29)+(S29*L29)+(T29*M29)),3)</f>
        <v>8</v>
      </c>
      <c r="V29" s="55">
        <f>IF(U29&gt;=8,8,U29)</f>
        <v>8</v>
      </c>
      <c r="W29" s="57">
        <v>75890281000</v>
      </c>
      <c r="X29" s="57">
        <v>11982826000</v>
      </c>
      <c r="Y29" s="57">
        <v>24296161000</v>
      </c>
      <c r="Z29" s="57"/>
      <c r="AA29" s="57"/>
      <c r="AB29" s="476">
        <f>(((((W29*I29)+(X29*J29)+(Y29*K29)+(Z29*L29)+(AA29*M29))/$L$2)))</f>
        <v>1.0256351060552225</v>
      </c>
      <c r="AC29" s="536">
        <f>ROUND(11*AB29,3)</f>
        <v>11.282</v>
      </c>
      <c r="AD29" s="488">
        <f>IF(AC29&gt;=11,11,AC29)</f>
        <v>11</v>
      </c>
      <c r="AE29" s="729">
        <f>IF(U30&gt;=94,4,IF(U30&gt;=91,3.9,IF(U30&gt;=88,3.8,IF(U30&gt;=85,3.7,3.6))))</f>
        <v>3.8</v>
      </c>
      <c r="AF29" s="59">
        <v>0.3</v>
      </c>
      <c r="AG29" s="730">
        <v>17</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2556</v>
      </c>
      <c r="D30" s="844"/>
      <c r="E30" s="844"/>
      <c r="F30" s="844"/>
      <c r="G30" s="903"/>
      <c r="H30" s="47"/>
      <c r="I30" s="172"/>
      <c r="J30" s="217"/>
      <c r="K30" s="217"/>
      <c r="L30" s="217"/>
      <c r="M30" s="695"/>
      <c r="N30" s="233"/>
      <c r="O30" s="51"/>
      <c r="P30" s="234">
        <v>88</v>
      </c>
      <c r="Q30" s="54">
        <v>88</v>
      </c>
      <c r="R30" s="54">
        <v>88</v>
      </c>
      <c r="S30" s="54"/>
      <c r="T30" s="54"/>
      <c r="U30" s="496">
        <f>(I29*P30)+(J29*Q30)+(K29*R30)+(L29*S30)+(M29*T30)</f>
        <v>88</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51" customHeight="1" x14ac:dyDescent="0.15">
      <c r="A31" s="43">
        <v>14</v>
      </c>
      <c r="B31" s="256" t="s">
        <v>2952</v>
      </c>
      <c r="C31" s="45" t="s">
        <v>201</v>
      </c>
      <c r="D31" s="715" t="s">
        <v>2945</v>
      </c>
      <c r="E31" s="67" t="s">
        <v>2925</v>
      </c>
      <c r="F31" s="80"/>
      <c r="G31" s="376"/>
      <c r="H31" s="47"/>
      <c r="I31" s="48">
        <v>0.5</v>
      </c>
      <c r="J31" s="49">
        <v>0.37</v>
      </c>
      <c r="K31" s="49">
        <v>0.13</v>
      </c>
      <c r="L31" s="49"/>
      <c r="M31" s="696"/>
      <c r="N31" s="233">
        <f>SUM(I31:M31)</f>
        <v>1</v>
      </c>
      <c r="O31" s="51"/>
      <c r="P31" s="52">
        <v>8</v>
      </c>
      <c r="Q31" s="53">
        <v>8</v>
      </c>
      <c r="R31" s="53">
        <v>8</v>
      </c>
      <c r="S31" s="53"/>
      <c r="T31" s="53"/>
      <c r="U31" s="54">
        <f>ROUND(((P31*I31)+(Q31*J31)+(R31*K31)+(S31*L31)+(T31*M31)),3)</f>
        <v>8</v>
      </c>
      <c r="V31" s="55">
        <f>IF(U31&gt;=8,8,U31)</f>
        <v>8</v>
      </c>
      <c r="W31" s="57">
        <v>101360213000</v>
      </c>
      <c r="X31" s="57">
        <v>18344856000</v>
      </c>
      <c r="Y31" s="57">
        <v>1083945000</v>
      </c>
      <c r="Z31" s="57"/>
      <c r="AA31" s="57"/>
      <c r="AB31" s="476">
        <f>(((((W31*I31)+(X31*J31)+(Y31*K31)+(Z31*L31)+(AA31*M31))/$L$2)))</f>
        <v>1.3081289158522966</v>
      </c>
      <c r="AC31" s="536">
        <f t="shared" ref="AC31" si="12">ROUND(11*AB31,3)</f>
        <v>14.388999999999999</v>
      </c>
      <c r="AD31" s="488">
        <f t="shared" ref="AD31" si="13">IF(AC31&gt;=11,11,AC31)</f>
        <v>11</v>
      </c>
      <c r="AE31" s="729">
        <f>IF(U32&gt;=94,4,IF(U32&gt;=91,3.9,IF(U32&gt;=88,3.8,IF(U32&gt;=85,3.7,3.6))))</f>
        <v>3.8</v>
      </c>
      <c r="AF31" s="59">
        <v>0.3</v>
      </c>
      <c r="AG31" s="730">
        <v>17</v>
      </c>
      <c r="AH31" s="60">
        <f>V31+AD31+AG31+AE31+AF31</f>
        <v>40.099999999999994</v>
      </c>
      <c r="AI31" s="55">
        <f>IF(AH31&gt;=40,40,AH31)</f>
        <v>40</v>
      </c>
      <c r="AJ31" s="61"/>
      <c r="AK31" s="62"/>
      <c r="AL31" s="63"/>
      <c r="AM31" s="64">
        <f>100%+AL31</f>
        <v>1</v>
      </c>
      <c r="AN31" s="65">
        <f>ROUNDUP((($E$2*AM31-$AN$4)*AJ31+$AN$4),-3)</f>
        <v>0</v>
      </c>
      <c r="AO31" s="66"/>
    </row>
    <row r="32" spans="1:41" s="22" customFormat="1" ht="26.25" customHeight="1" x14ac:dyDescent="0.15">
      <c r="A32" s="177"/>
      <c r="B32" s="241"/>
      <c r="C32" s="843" t="s">
        <v>2556</v>
      </c>
      <c r="D32" s="844"/>
      <c r="E32" s="844"/>
      <c r="F32" s="844"/>
      <c r="G32" s="903"/>
      <c r="H32" s="47"/>
      <c r="I32" s="172"/>
      <c r="J32" s="217"/>
      <c r="K32" s="217"/>
      <c r="L32" s="217"/>
      <c r="M32" s="695"/>
      <c r="N32" s="233"/>
      <c r="O32" s="51"/>
      <c r="P32" s="54">
        <v>88</v>
      </c>
      <c r="Q32" s="54">
        <v>88</v>
      </c>
      <c r="R32" s="54">
        <v>88</v>
      </c>
      <c r="S32" s="5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51.75" customHeight="1" x14ac:dyDescent="0.15">
      <c r="A33" s="43">
        <v>15</v>
      </c>
      <c r="B33" s="256" t="s">
        <v>2952</v>
      </c>
      <c r="C33" s="80" t="s">
        <v>1352</v>
      </c>
      <c r="D33" s="71" t="s">
        <v>2946</v>
      </c>
      <c r="E33" s="67" t="s">
        <v>2947</v>
      </c>
      <c r="F33" s="80" t="s">
        <v>2915</v>
      </c>
      <c r="G33" s="376"/>
      <c r="H33" s="175"/>
      <c r="I33" s="48">
        <v>0.5</v>
      </c>
      <c r="J33" s="217">
        <v>0.25419999999999998</v>
      </c>
      <c r="K33" s="217">
        <v>0.14580000000000001</v>
      </c>
      <c r="L33" s="49">
        <v>0.1</v>
      </c>
      <c r="M33" s="696"/>
      <c r="N33" s="233">
        <f>SUM(I33:M33)</f>
        <v>1</v>
      </c>
      <c r="O33" s="51"/>
      <c r="P33" s="53">
        <v>8</v>
      </c>
      <c r="Q33" s="53">
        <v>8</v>
      </c>
      <c r="R33" s="53">
        <v>8</v>
      </c>
      <c r="S33" s="53">
        <v>8</v>
      </c>
      <c r="T33" s="53"/>
      <c r="U33" s="54">
        <f>ROUND(((P33*I33)+(Q33*J33)+(R33*K33)+(S33*L33)+(T33*M33)),3)</f>
        <v>8</v>
      </c>
      <c r="V33" s="55">
        <f>IF(U33&gt;=8,8,U33)</f>
        <v>8</v>
      </c>
      <c r="W33" s="57">
        <v>233566701000</v>
      </c>
      <c r="X33" s="57">
        <v>6618161000</v>
      </c>
      <c r="Y33" s="57">
        <v>3380194000</v>
      </c>
      <c r="Z33" s="57">
        <v>3530749000</v>
      </c>
      <c r="AA33" s="57"/>
      <c r="AB33" s="476">
        <f>(((((W33*I33)+(X33*J33)+(Y33*K33)+(Z33*L33)+(AA33*M33))/$L$2)))</f>
        <v>2.7092292270087128</v>
      </c>
      <c r="AC33" s="536">
        <f t="shared" ref="AC33" si="14">ROUND(11*AB33,3)</f>
        <v>29.802</v>
      </c>
      <c r="AD33" s="488">
        <f t="shared" ref="AD33" si="15">IF(AC33&gt;=11,11,AC33)</f>
        <v>11</v>
      </c>
      <c r="AE33" s="729">
        <f>IF(U34&gt;=94,4,IF(U34&gt;=91,3.9,IF(U34&gt;=88,3.8,IF(U34&gt;=85,3.7,3.6))))</f>
        <v>3.8</v>
      </c>
      <c r="AF33" s="59">
        <v>0.3</v>
      </c>
      <c r="AG33" s="730">
        <v>17</v>
      </c>
      <c r="AH33" s="60">
        <f>V33+AD33+AG33+AE33+AF33</f>
        <v>40.099999999999994</v>
      </c>
      <c r="AI33" s="55">
        <f>IF(AH33&gt;=40,40,AH33)</f>
        <v>40</v>
      </c>
      <c r="AJ33" s="61"/>
      <c r="AK33" s="62"/>
      <c r="AL33" s="63"/>
      <c r="AM33" s="64">
        <f>100%+AL33</f>
        <v>1</v>
      </c>
      <c r="AN33" s="65">
        <f>ROUNDUP((($E$2*AM33-$AN$4)*AJ33+$AN$4),-3)</f>
        <v>0</v>
      </c>
      <c r="AO33" s="66"/>
    </row>
    <row r="34" spans="1:41" s="22" customFormat="1" ht="26.25" customHeight="1" x14ac:dyDescent="0.15">
      <c r="A34" s="177"/>
      <c r="B34" s="241"/>
      <c r="C34" s="894" t="s">
        <v>2556</v>
      </c>
      <c r="D34" s="895"/>
      <c r="E34" s="895"/>
      <c r="F34" s="895"/>
      <c r="G34" s="896"/>
      <c r="H34" s="47"/>
      <c r="I34" s="172"/>
      <c r="J34" s="217"/>
      <c r="K34" s="217"/>
      <c r="L34" s="217"/>
      <c r="M34" s="695"/>
      <c r="N34" s="233"/>
      <c r="O34" s="51"/>
      <c r="P34" s="234">
        <v>88</v>
      </c>
      <c r="Q34" s="54">
        <v>88</v>
      </c>
      <c r="R34" s="54">
        <v>88</v>
      </c>
      <c r="S34" s="54">
        <v>88</v>
      </c>
      <c r="T34" s="54"/>
      <c r="U34" s="496">
        <f>(I33*P34)+(J33*Q34)+(K33*R34)+(L33*S34)+(M33*T34)</f>
        <v>87.999999999999986</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48.75" customHeight="1" x14ac:dyDescent="0.15">
      <c r="A35" s="43">
        <v>16</v>
      </c>
      <c r="B35" s="671" t="s">
        <v>2956</v>
      </c>
      <c r="C35" s="45" t="s">
        <v>1359</v>
      </c>
      <c r="D35" s="67" t="s">
        <v>2920</v>
      </c>
      <c r="E35" s="71" t="s">
        <v>2955</v>
      </c>
      <c r="F35" s="67" t="s">
        <v>2924</v>
      </c>
      <c r="G35" s="596"/>
      <c r="H35" s="175"/>
      <c r="I35" s="48">
        <v>0.5</v>
      </c>
      <c r="J35" s="49">
        <v>0.2</v>
      </c>
      <c r="K35" s="49">
        <v>0.11</v>
      </c>
      <c r="L35" s="49">
        <v>0.19</v>
      </c>
      <c r="M35" s="696"/>
      <c r="N35" s="233">
        <f>SUM(I35:M35)</f>
        <v>1</v>
      </c>
      <c r="O35" s="51"/>
      <c r="P35" s="52">
        <v>8</v>
      </c>
      <c r="Q35" s="53">
        <v>8</v>
      </c>
      <c r="R35" s="53">
        <v>8</v>
      </c>
      <c r="S35" s="53">
        <v>8</v>
      </c>
      <c r="T35" s="53"/>
      <c r="U35" s="54">
        <f>ROUND(((P35*I35)+(Q35*J35)+(R35*K35)+(S35*L35)+(T35*M35)),3)</f>
        <v>8</v>
      </c>
      <c r="V35" s="55">
        <f>IF(U35&gt;=8,8,U35)</f>
        <v>8</v>
      </c>
      <c r="W35" s="57">
        <v>103344394000</v>
      </c>
      <c r="X35" s="57">
        <v>4867826000</v>
      </c>
      <c r="Y35" s="57">
        <v>1991752000</v>
      </c>
      <c r="Z35" s="57">
        <v>1929881000</v>
      </c>
      <c r="AA35" s="57"/>
      <c r="AB35" s="476">
        <f>(((((W35*I35)+(X35*J35)+(Y35*K35)+(Z35*L35)+(AA35*M35))/$L$2)))</f>
        <v>1.2087377097416323</v>
      </c>
      <c r="AC35" s="536">
        <f t="shared" ref="AC35" si="16">ROUND(11*AB35,3)</f>
        <v>13.295999999999999</v>
      </c>
      <c r="AD35" s="488">
        <f t="shared" ref="AD35" si="17">IF(AC35&gt;=11,11,AC35)</f>
        <v>11</v>
      </c>
      <c r="AE35" s="729">
        <f>IF(U36&gt;=94,4,IF(U36&gt;=91,3.9,IF(U36&gt;=88,3.8,IF(U36&gt;=85,3.7,3.6))))</f>
        <v>3.8</v>
      </c>
      <c r="AF35" s="59">
        <v>0.3</v>
      </c>
      <c r="AG35" s="730">
        <v>17</v>
      </c>
      <c r="AH35" s="60">
        <f>V35+AD35+AG35+AE35+AF35</f>
        <v>40.099999999999994</v>
      </c>
      <c r="AI35" s="55">
        <f>IF(AH35&gt;=40,40,AH35)</f>
        <v>40</v>
      </c>
      <c r="AJ35" s="61"/>
      <c r="AK35" s="62"/>
      <c r="AL35" s="63"/>
      <c r="AM35" s="64">
        <f>100%+AL35</f>
        <v>1</v>
      </c>
      <c r="AN35" s="65">
        <f>ROUNDUP((($E$2*AM35-$AN$4)*AJ35+$AN$4),-3)</f>
        <v>0</v>
      </c>
      <c r="AO35" s="66"/>
    </row>
    <row r="36" spans="1:41" s="22" customFormat="1" ht="26.25" customHeight="1" x14ac:dyDescent="0.15">
      <c r="A36" s="177"/>
      <c r="B36" s="241"/>
      <c r="C36" s="843" t="s">
        <v>2556</v>
      </c>
      <c r="D36" s="844"/>
      <c r="E36" s="844"/>
      <c r="F36" s="844"/>
      <c r="G36" s="903"/>
      <c r="H36" s="47"/>
      <c r="I36" s="172"/>
      <c r="J36" s="217"/>
      <c r="K36" s="217"/>
      <c r="L36" s="217"/>
      <c r="M36" s="695"/>
      <c r="N36" s="233"/>
      <c r="O36" s="51"/>
      <c r="P36" s="234">
        <v>88</v>
      </c>
      <c r="Q36" s="234">
        <v>88</v>
      </c>
      <c r="R36" s="234">
        <v>88</v>
      </c>
      <c r="S36" s="234">
        <v>88</v>
      </c>
      <c r="T36" s="54"/>
      <c r="U36" s="496">
        <f>(I35*P36)+(J35*Q36)+(K35*R36)+(L35*S36)+(M35*T36)</f>
        <v>88</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48.75" customHeight="1" x14ac:dyDescent="0.15">
      <c r="A37" s="43">
        <v>17</v>
      </c>
      <c r="B37" s="256" t="s">
        <v>2952</v>
      </c>
      <c r="C37" s="665" t="s">
        <v>536</v>
      </c>
      <c r="D37" s="174" t="s">
        <v>363</v>
      </c>
      <c r="E37" s="80"/>
      <c r="F37" s="80"/>
      <c r="G37" s="376"/>
      <c r="H37" s="175" t="s">
        <v>1495</v>
      </c>
      <c r="I37" s="48">
        <v>0.7</v>
      </c>
      <c r="J37" s="49">
        <v>0.3</v>
      </c>
      <c r="K37" s="49"/>
      <c r="L37" s="49"/>
      <c r="M37" s="696"/>
      <c r="N37" s="233">
        <f>SUM(I37:M37)</f>
        <v>1</v>
      </c>
      <c r="O37" s="51"/>
      <c r="P37" s="52">
        <v>8</v>
      </c>
      <c r="Q37" s="53">
        <v>8</v>
      </c>
      <c r="R37" s="53"/>
      <c r="S37" s="53"/>
      <c r="T37" s="53"/>
      <c r="U37" s="54">
        <f>ROUND(((P37*I37)+(Q37*J37)+(R37*K37)+(S37*L37)+(T37*M37)),3)</f>
        <v>8</v>
      </c>
      <c r="V37" s="55">
        <f>IF(U37&gt;=8,8,U37)</f>
        <v>8</v>
      </c>
      <c r="W37" s="57">
        <v>618668065000</v>
      </c>
      <c r="X37" s="57">
        <v>34748832000</v>
      </c>
      <c r="Y37" s="57"/>
      <c r="Z37" s="57"/>
      <c r="AA37" s="57"/>
      <c r="AB37" s="476">
        <f>(((((W37*I37)+(X37*J37)+(Y37*K37)+(Z37*L37)+(AA37*M37))/$L$2)))</f>
        <v>10.070457073175961</v>
      </c>
      <c r="AC37" s="536">
        <f t="shared" ref="AC37" si="18">ROUND(11*AB37,3)</f>
        <v>110.77500000000001</v>
      </c>
      <c r="AD37" s="488">
        <f t="shared" ref="AD37" si="19">IF(AC37&gt;=11,11,AC37)</f>
        <v>11</v>
      </c>
      <c r="AE37" s="729">
        <f>IF(U38&gt;=94,4,IF(U38&gt;=91,3.9,IF(U38&gt;=88,3.8,IF(U38&gt;=85,3.7,3.6))))</f>
        <v>3.8</v>
      </c>
      <c r="AF37" s="59">
        <v>0.3</v>
      </c>
      <c r="AG37" s="730">
        <v>17</v>
      </c>
      <c r="AH37" s="60">
        <f>V37+AD37+AG37+AE37+AF37</f>
        <v>40.099999999999994</v>
      </c>
      <c r="AI37" s="55">
        <f>IF(AH37&gt;=40,40,AH37)</f>
        <v>40</v>
      </c>
      <c r="AJ37" s="61"/>
      <c r="AK37" s="62"/>
      <c r="AL37" s="63"/>
      <c r="AM37" s="64"/>
      <c r="AN37" s="65"/>
      <c r="AO37" s="66"/>
    </row>
    <row r="38" spans="1:41" s="22" customFormat="1" ht="26.25" customHeight="1" x14ac:dyDescent="0.15">
      <c r="A38" s="177"/>
      <c r="B38" s="241"/>
      <c r="C38" s="843" t="s">
        <v>2556</v>
      </c>
      <c r="D38" s="844"/>
      <c r="E38" s="844"/>
      <c r="F38" s="844"/>
      <c r="G38" s="903"/>
      <c r="H38" s="47"/>
      <c r="I38" s="172"/>
      <c r="J38" s="217"/>
      <c r="K38" s="217"/>
      <c r="L38" s="217"/>
      <c r="M38" s="695"/>
      <c r="N38" s="233"/>
      <c r="O38" s="51"/>
      <c r="P38" s="234">
        <v>88</v>
      </c>
      <c r="Q38" s="54">
        <v>88</v>
      </c>
      <c r="R38" s="53"/>
      <c r="S38" s="5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48.75" customHeight="1" x14ac:dyDescent="0.15">
      <c r="A39" s="43">
        <v>18</v>
      </c>
      <c r="B39" s="256" t="s">
        <v>2952</v>
      </c>
      <c r="C39" s="174" t="s">
        <v>1051</v>
      </c>
      <c r="D39" s="579" t="s">
        <v>2930</v>
      </c>
      <c r="E39" s="665" t="s">
        <v>2931</v>
      </c>
      <c r="F39" s="117" t="s">
        <v>2223</v>
      </c>
      <c r="G39" s="117"/>
      <c r="H39" s="175" t="s">
        <v>1495</v>
      </c>
      <c r="I39" s="48">
        <v>0.5</v>
      </c>
      <c r="J39" s="49">
        <v>0.25</v>
      </c>
      <c r="K39" s="49">
        <v>0.15</v>
      </c>
      <c r="L39" s="49">
        <v>0.1</v>
      </c>
      <c r="M39" s="696"/>
      <c r="N39" s="233">
        <f>SUM(I39:M39)</f>
        <v>1</v>
      </c>
      <c r="O39" s="51"/>
      <c r="P39" s="52">
        <v>8</v>
      </c>
      <c r="Q39" s="53">
        <v>8</v>
      </c>
      <c r="R39" s="53">
        <v>8</v>
      </c>
      <c r="S39" s="53">
        <v>8</v>
      </c>
      <c r="T39" s="53"/>
      <c r="U39" s="54">
        <f>ROUND(((P39*I39)+(Q39*J39)+(R39*K39)+(S39*L39)+(T39*M39)),3)</f>
        <v>8</v>
      </c>
      <c r="V39" s="55">
        <f>IF(U39&gt;=8,8,U39)</f>
        <v>8</v>
      </c>
      <c r="W39" s="57">
        <v>172249167000</v>
      </c>
      <c r="X39" s="57">
        <v>7572983000</v>
      </c>
      <c r="Y39" s="57">
        <v>11631931000</v>
      </c>
      <c r="Z39" s="57">
        <v>39361754000</v>
      </c>
      <c r="AA39" s="57"/>
      <c r="AB39" s="476">
        <f>(((((W39*I39)+(X39*J39)+(Y39*K39)+(Z39*L39)+(AA39*M39))/$L$2)))</f>
        <v>2.1276349019631353</v>
      </c>
      <c r="AC39" s="536">
        <f>ROUND(11*AB39,3)</f>
        <v>23.404</v>
      </c>
      <c r="AD39" s="488">
        <f>IF(AC39&gt;=11,11,AC39)</f>
        <v>11</v>
      </c>
      <c r="AE39" s="729">
        <f>IF(U40&gt;=94,4,IF(U40&gt;=91,3.9,IF(U40&gt;=88,3.8,IF(U40&gt;=85,3.7,3.6))))</f>
        <v>3.8</v>
      </c>
      <c r="AF39" s="59">
        <v>0.3</v>
      </c>
      <c r="AG39" s="730">
        <v>17</v>
      </c>
      <c r="AH39" s="60">
        <f>V39+AD39+AG39+AE39+AF39</f>
        <v>40.099999999999994</v>
      </c>
      <c r="AI39" s="55">
        <f>IF(AH39&gt;=40,40,AH39)</f>
        <v>40</v>
      </c>
      <c r="AJ39" s="61"/>
      <c r="AK39" s="62"/>
      <c r="AL39" s="63"/>
      <c r="AM39" s="64">
        <f>100%+AL39</f>
        <v>1</v>
      </c>
      <c r="AN39" s="65">
        <f>ROUNDUP((($E$2*AM39-$AN$4)*AJ39+$AN$4),-3)</f>
        <v>0</v>
      </c>
      <c r="AO39" s="66"/>
    </row>
    <row r="40" spans="1:41" s="22" customFormat="1" ht="26.25" customHeight="1" x14ac:dyDescent="0.15">
      <c r="A40" s="177"/>
      <c r="B40" s="241"/>
      <c r="C40" s="843" t="s">
        <v>2556</v>
      </c>
      <c r="D40" s="844"/>
      <c r="E40" s="844"/>
      <c r="F40" s="844"/>
      <c r="G40" s="903"/>
      <c r="H40" s="47"/>
      <c r="I40" s="172"/>
      <c r="J40" s="217"/>
      <c r="K40" s="217"/>
      <c r="L40" s="217"/>
      <c r="M40" s="695"/>
      <c r="N40" s="233"/>
      <c r="O40" s="51"/>
      <c r="P40" s="54">
        <v>88</v>
      </c>
      <c r="Q40" s="54">
        <v>88</v>
      </c>
      <c r="R40" s="54">
        <v>88</v>
      </c>
      <c r="S40" s="676">
        <v>90.73</v>
      </c>
      <c r="T40" s="54"/>
      <c r="U40" s="496">
        <f>(I39*P40)+(J39*Q40)+(K39*R40)+(L39*S40)+(M39*T40)</f>
        <v>88.272999999999996</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75" customHeight="1" x14ac:dyDescent="0.15">
      <c r="A41" s="43">
        <v>19</v>
      </c>
      <c r="B41" s="256" t="s">
        <v>2952</v>
      </c>
      <c r="C41" s="73" t="s">
        <v>1589</v>
      </c>
      <c r="D41" s="590" t="s">
        <v>2912</v>
      </c>
      <c r="E41" s="881" t="s">
        <v>2944</v>
      </c>
      <c r="F41" s="893"/>
      <c r="G41" s="882"/>
      <c r="H41" s="169"/>
      <c r="I41" s="48">
        <v>0.65</v>
      </c>
      <c r="J41" s="49">
        <v>0.35</v>
      </c>
      <c r="K41" s="49"/>
      <c r="L41" s="49"/>
      <c r="M41" s="696"/>
      <c r="N41" s="233">
        <f>SUM(I41:M41)</f>
        <v>1</v>
      </c>
      <c r="O41" s="51"/>
      <c r="P41" s="52">
        <v>8</v>
      </c>
      <c r="Q41" s="581">
        <v>7.8</v>
      </c>
      <c r="R41" s="53"/>
      <c r="S41" s="53"/>
      <c r="T41" s="53"/>
      <c r="U41" s="54">
        <f>ROUND(((P41*I41)+(Q41*J41)+(R41*K41)+(S41*L41)+(T41*M41)),3)</f>
        <v>7.93</v>
      </c>
      <c r="V41" s="55">
        <f>IF(U41&gt;=8,8,U41)</f>
        <v>7.93</v>
      </c>
      <c r="W41" s="57">
        <v>56329120000</v>
      </c>
      <c r="X41" s="57">
        <v>9733078000</v>
      </c>
      <c r="Y41" s="57"/>
      <c r="Z41" s="57"/>
      <c r="AA41" s="57"/>
      <c r="AB41" s="476">
        <f>(((((W41*I41)+(X41*J41)+(Y41*K41)+(Z41*L41)+(AA41*M41))/$L$2)))</f>
        <v>0.90875260996267304</v>
      </c>
      <c r="AC41" s="536">
        <f>ROUND(11*AB41,3)</f>
        <v>9.9960000000000004</v>
      </c>
      <c r="AD41" s="488">
        <f>IF(AC41&gt;=11,11,AC41)</f>
        <v>9.9960000000000004</v>
      </c>
      <c r="AE41" s="729">
        <f>IF(U42&gt;=94,4,IF(U42&gt;=91,3.9,IF(U42&gt;=88,3.8,IF(U42&gt;=85,3.7,3.6))))</f>
        <v>3.8</v>
      </c>
      <c r="AF41" s="59">
        <v>0.2</v>
      </c>
      <c r="AG41" s="730">
        <v>17</v>
      </c>
      <c r="AH41" s="60">
        <f>V41+AD41+AG41+AE41+AF41</f>
        <v>38.926000000000002</v>
      </c>
      <c r="AI41" s="55">
        <f>IF(AH41&gt;=40,40,AH41)</f>
        <v>38.926000000000002</v>
      </c>
      <c r="AJ41" s="61"/>
      <c r="AK41" s="62"/>
      <c r="AL41" s="63"/>
      <c r="AM41" s="64">
        <f>100%+AL41</f>
        <v>1</v>
      </c>
      <c r="AN41" s="65">
        <f>ROUNDUP((($E$2*AM41-$AN$4)*AJ41+$AN$4),-3)</f>
        <v>0</v>
      </c>
      <c r="AO41" s="66"/>
    </row>
    <row r="42" spans="1:41" s="22" customFormat="1" ht="26.25" customHeight="1" x14ac:dyDescent="0.15">
      <c r="A42" s="177"/>
      <c r="B42" s="241"/>
      <c r="C42" s="843" t="s">
        <v>2556</v>
      </c>
      <c r="D42" s="844"/>
      <c r="E42" s="844"/>
      <c r="F42" s="844"/>
      <c r="G42" s="903"/>
      <c r="H42" s="47"/>
      <c r="I42" s="172"/>
      <c r="J42" s="217"/>
      <c r="K42" s="217"/>
      <c r="L42" s="217"/>
      <c r="M42" s="695"/>
      <c r="N42" s="233"/>
      <c r="O42" s="51"/>
      <c r="P42" s="234">
        <v>88</v>
      </c>
      <c r="Q42" s="53">
        <v>88</v>
      </c>
      <c r="R42" s="53"/>
      <c r="S42" s="54"/>
      <c r="T42" s="54"/>
      <c r="U42" s="496">
        <f>(I41*P42)+(J41*Q42)+(K41*R42)+(L41*S42)+(M41*T42)</f>
        <v>88</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50.25" customHeight="1" x14ac:dyDescent="0.15">
      <c r="A43" s="43"/>
      <c r="B43" s="256"/>
      <c r="C43" s="174" t="s">
        <v>1366</v>
      </c>
      <c r="D43" s="80"/>
      <c r="E43" s="80"/>
      <c r="F43" s="80"/>
      <c r="G43" s="376"/>
      <c r="H43" s="175"/>
      <c r="I43" s="48">
        <v>0.5</v>
      </c>
      <c r="J43" s="49">
        <v>0.5</v>
      </c>
      <c r="K43" s="49"/>
      <c r="L43" s="49"/>
      <c r="M43" s="696"/>
      <c r="N43" s="233">
        <f>SUM(I43:M43)</f>
        <v>1</v>
      </c>
      <c r="O43" s="51"/>
      <c r="P43" s="52">
        <v>8</v>
      </c>
      <c r="Q43" s="53">
        <v>8</v>
      </c>
      <c r="R43" s="53"/>
      <c r="S43" s="53"/>
      <c r="T43" s="53"/>
      <c r="U43" s="54">
        <f>ROUND(((P43*I43)+(Q43*J43)+(R43*K43)+(S43*L43)+(T43*M43)),3)</f>
        <v>8</v>
      </c>
      <c r="V43" s="55">
        <f>IF(U43&gt;=8,8,U43)</f>
        <v>8</v>
      </c>
      <c r="W43" s="57">
        <v>58909982000</v>
      </c>
      <c r="X43" s="57">
        <v>28909982000</v>
      </c>
      <c r="Y43" s="57"/>
      <c r="Z43" s="57"/>
      <c r="AA43" s="57"/>
      <c r="AB43" s="476">
        <f>(((((W43*I43)+(X43*J43)+(Y43*K43)+(Z43*L43)+(AA43*M43))/$L$2)))</f>
        <v>0.99707163732173054</v>
      </c>
      <c r="AC43" s="536">
        <f t="shared" ref="AC43" si="20">ROUND(11*AB43,3)</f>
        <v>10.968</v>
      </c>
      <c r="AD43" s="488">
        <f t="shared" ref="AD43" si="21">IF(AC43&gt;=11,11,AC43)</f>
        <v>10.968</v>
      </c>
      <c r="AE43" s="729">
        <f>IF(U44&gt;=94,4,IF(U44&gt;=91,3.9,IF(U44&gt;=88,3.8,IF(U44&gt;=85,3.7,3.6))))</f>
        <v>3.8</v>
      </c>
      <c r="AF43" s="59">
        <v>0.3</v>
      </c>
      <c r="AG43" s="730">
        <v>17</v>
      </c>
      <c r="AH43" s="60">
        <f>V43+AD43+AG43+AE43+AF43</f>
        <v>40.067999999999998</v>
      </c>
      <c r="AI43" s="55">
        <f>IF(AH43&gt;=40,40,AH43)</f>
        <v>40</v>
      </c>
      <c r="AJ43" s="61"/>
      <c r="AK43" s="62"/>
      <c r="AL43" s="63"/>
      <c r="AM43" s="64">
        <f>100%+AL43</f>
        <v>1</v>
      </c>
      <c r="AN43" s="65">
        <f>ROUNDUP((($E$2*AM43-$AN$4)*AJ43+$AN$4),-3)</f>
        <v>0</v>
      </c>
      <c r="AO43" s="66"/>
    </row>
    <row r="44" spans="1:41" s="22" customFormat="1" ht="26.25" customHeight="1" x14ac:dyDescent="0.15">
      <c r="A44" s="177"/>
      <c r="B44" s="241"/>
      <c r="C44" s="843" t="s">
        <v>2556</v>
      </c>
      <c r="D44" s="844"/>
      <c r="E44" s="844"/>
      <c r="F44" s="844"/>
      <c r="G44" s="903"/>
      <c r="H44" s="47"/>
      <c r="I44" s="172"/>
      <c r="J44" s="217"/>
      <c r="K44" s="217"/>
      <c r="L44" s="217"/>
      <c r="M44" s="695"/>
      <c r="N44" s="233"/>
      <c r="O44" s="51"/>
      <c r="P44" s="234">
        <v>88</v>
      </c>
      <c r="Q44" s="54">
        <v>88</v>
      </c>
      <c r="R44" s="54"/>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48.75" customHeight="1" x14ac:dyDescent="0.15">
      <c r="A45" s="43"/>
      <c r="B45" s="256"/>
      <c r="C45" s="73"/>
      <c r="D45" s="80"/>
      <c r="E45" s="71" t="s">
        <v>2941</v>
      </c>
      <c r="F45" s="45"/>
      <c r="G45" s="80"/>
      <c r="H45" s="47"/>
      <c r="I45" s="48">
        <v>0.6</v>
      </c>
      <c r="J45" s="49">
        <v>0.4</v>
      </c>
      <c r="K45" s="49"/>
      <c r="L45" s="217"/>
      <c r="M45" s="696"/>
      <c r="N45" s="233">
        <f>SUM(I45:M45)</f>
        <v>1</v>
      </c>
      <c r="O45" s="51"/>
      <c r="P45" s="52">
        <v>8</v>
      </c>
      <c r="Q45" s="53">
        <v>8</v>
      </c>
      <c r="R45" s="53"/>
      <c r="S45" s="53"/>
      <c r="T45" s="53"/>
      <c r="U45" s="54">
        <f>ROUND(((P45*I45)+(Q45*J45)+(R45*K45)+(S45*L45)+(T45*M45)),3)</f>
        <v>8</v>
      </c>
      <c r="V45" s="55">
        <f>IF(U45&gt;=8,8,U45)</f>
        <v>8</v>
      </c>
      <c r="W45" s="57"/>
      <c r="X45" s="57"/>
      <c r="Y45" s="57">
        <v>6217128000</v>
      </c>
      <c r="Z45" s="57"/>
      <c r="AA45" s="57"/>
      <c r="AB45" s="476">
        <f>(((((W45*I45)+(X45*J45)+(Y45*K45)+(Z45*L45)+(AA45*M45))/$L$2)))</f>
        <v>0</v>
      </c>
      <c r="AC45" s="536">
        <f>ROUND(11*AB45,3)</f>
        <v>0</v>
      </c>
      <c r="AD45" s="488">
        <f>IF(AC45&gt;=11,11,AC45)</f>
        <v>0</v>
      </c>
      <c r="AE45" s="729">
        <f>IF(U46&gt;=94,4,IF(U46&gt;=91,3.9,IF(U46&gt;=88,3.8,IF(U46&gt;=85,3.7,3.6))))</f>
        <v>3.8</v>
      </c>
      <c r="AF45" s="59">
        <v>0.3</v>
      </c>
      <c r="AG45" s="730">
        <v>17</v>
      </c>
      <c r="AH45" s="60">
        <f>V45+AD45+AG45+AE45+AF45</f>
        <v>29.1</v>
      </c>
      <c r="AI45" s="55">
        <f>IF(AH45&gt;=40,40,AH45)</f>
        <v>29.1</v>
      </c>
      <c r="AJ45" s="61"/>
      <c r="AK45" s="62"/>
      <c r="AL45" s="63"/>
      <c r="AM45" s="64">
        <f>100%+AL45</f>
        <v>1</v>
      </c>
      <c r="AN45" s="65">
        <f>ROUNDUP((($E$2*AM45-$AN$4)*AJ45+$AN$4),-3)</f>
        <v>0</v>
      </c>
      <c r="AO45" s="66"/>
    </row>
    <row r="46" spans="1:41" s="22" customFormat="1" ht="26.25" customHeight="1" x14ac:dyDescent="0.15">
      <c r="A46" s="177"/>
      <c r="B46" s="241"/>
      <c r="C46" s="843" t="s">
        <v>2556</v>
      </c>
      <c r="D46" s="844"/>
      <c r="E46" s="844"/>
      <c r="F46" s="844"/>
      <c r="G46" s="903"/>
      <c r="H46" s="47"/>
      <c r="I46" s="172"/>
      <c r="J46" s="217"/>
      <c r="K46" s="217"/>
      <c r="L46" s="217"/>
      <c r="M46" s="695"/>
      <c r="N46" s="233"/>
      <c r="O46" s="51"/>
      <c r="P46" s="234">
        <v>88</v>
      </c>
      <c r="Q46" s="53">
        <v>88</v>
      </c>
      <c r="R46" s="53"/>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50.25" customHeight="1" x14ac:dyDescent="0.15">
      <c r="A47" s="43"/>
      <c r="B47" s="256"/>
      <c r="C47" s="174"/>
      <c r="D47" s="80"/>
      <c r="E47" s="80"/>
      <c r="F47" s="45" t="s">
        <v>2913</v>
      </c>
      <c r="G47" s="376"/>
      <c r="H47" s="175"/>
      <c r="I47" s="48">
        <v>0.5</v>
      </c>
      <c r="J47" s="49">
        <v>0.4</v>
      </c>
      <c r="K47" s="49">
        <v>0.1</v>
      </c>
      <c r="L47" s="49"/>
      <c r="M47" s="696"/>
      <c r="N47" s="233">
        <f>SUM(I47:M47)</f>
        <v>1</v>
      </c>
      <c r="O47" s="51"/>
      <c r="P47" s="52">
        <v>8</v>
      </c>
      <c r="Q47" s="53">
        <v>8</v>
      </c>
      <c r="R47" s="53">
        <v>8</v>
      </c>
      <c r="S47" s="53"/>
      <c r="T47" s="53"/>
      <c r="U47" s="54">
        <f>ROUND(((P47*I47)+(Q47*J47)+(R47*K47)+(S47*L47)+(T47*M47)),3)</f>
        <v>8</v>
      </c>
      <c r="V47" s="55">
        <f>IF(U47&gt;=8,8,U47)</f>
        <v>8</v>
      </c>
      <c r="W47" s="72"/>
      <c r="X47" s="57"/>
      <c r="Y47" s="57"/>
      <c r="Z47" s="57">
        <v>3664456000</v>
      </c>
      <c r="AA47" s="57"/>
      <c r="AB47" s="551">
        <f>(((((W47*I47)+(X47*J47)+(Y47*K47)+(Z47*L47)+(AA47*M47))/$L$2)))</f>
        <v>0</v>
      </c>
      <c r="AC47" s="536">
        <f t="shared" ref="AC47" si="22">ROUND(11*AB47,3)</f>
        <v>0</v>
      </c>
      <c r="AD47" s="488">
        <f t="shared" ref="AD47" si="23">IF(AC47&gt;=11,11,AC47)</f>
        <v>0</v>
      </c>
      <c r="AE47" s="729">
        <f>IF(U48&gt;=94,4,IF(U48&gt;=91,3.9,IF(U48&gt;=88,3.8,IF(U48&gt;=85,3.7,3.6))))</f>
        <v>3.8</v>
      </c>
      <c r="AF47" s="59">
        <v>0.3</v>
      </c>
      <c r="AG47" s="730">
        <v>17</v>
      </c>
      <c r="AH47" s="60">
        <f>V47+AD47+AG47+AE47+AF47</f>
        <v>29.1</v>
      </c>
      <c r="AI47" s="55">
        <f>IF(AH47&gt;=40,40,AH47)</f>
        <v>29.1</v>
      </c>
      <c r="AJ47" s="61"/>
      <c r="AK47" s="62"/>
      <c r="AL47" s="63"/>
      <c r="AM47" s="64">
        <f>100%+AL47</f>
        <v>1</v>
      </c>
      <c r="AN47" s="65">
        <f>ROUNDUP((($E$2*AM47-$AN$4)*AJ47+$AN$4),-3)</f>
        <v>0</v>
      </c>
      <c r="AO47" s="66"/>
    </row>
    <row r="48" spans="1:41" s="22" customFormat="1" ht="26.25" customHeight="1" x14ac:dyDescent="0.15">
      <c r="A48" s="177"/>
      <c r="B48" s="241"/>
      <c r="C48" s="843" t="s">
        <v>2556</v>
      </c>
      <c r="D48" s="844"/>
      <c r="E48" s="844"/>
      <c r="F48" s="844"/>
      <c r="G48" s="903"/>
      <c r="H48" s="47"/>
      <c r="I48" s="172"/>
      <c r="J48" s="217"/>
      <c r="K48" s="217"/>
      <c r="L48" s="217"/>
      <c r="M48" s="695"/>
      <c r="N48" s="233"/>
      <c r="O48" s="51"/>
      <c r="P48" s="234">
        <v>88</v>
      </c>
      <c r="Q48" s="54">
        <v>88</v>
      </c>
      <c r="R48" s="54">
        <v>88</v>
      </c>
      <c r="S48" s="54"/>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4" customHeight="1" x14ac:dyDescent="0.15">
      <c r="A49" s="43"/>
      <c r="B49" s="256"/>
      <c r="C49" s="73"/>
      <c r="D49" s="588" t="s">
        <v>2927</v>
      </c>
      <c r="E49" s="588" t="s">
        <v>2932</v>
      </c>
      <c r="F49" s="588" t="s">
        <v>2936</v>
      </c>
      <c r="G49" s="596"/>
      <c r="H49" s="47"/>
      <c r="I49" s="48">
        <v>0.65</v>
      </c>
      <c r="J49" s="49">
        <v>0.1</v>
      </c>
      <c r="K49" s="49">
        <v>0.15</v>
      </c>
      <c r="L49" s="49">
        <v>0.1</v>
      </c>
      <c r="M49" s="696"/>
      <c r="N49" s="233">
        <f>SUM(I49:M49)</f>
        <v>1</v>
      </c>
      <c r="O49" s="51"/>
      <c r="P49" s="52">
        <v>8</v>
      </c>
      <c r="Q49" s="581">
        <v>7.8</v>
      </c>
      <c r="R49" s="581">
        <v>7.8</v>
      </c>
      <c r="S49" s="581">
        <v>7.8</v>
      </c>
      <c r="T49" s="53"/>
      <c r="U49" s="54">
        <f>ROUND(((P49*I49)+(Q49*J49)+(R49*K49)+(S49*L49)+(T49*M49)),3)</f>
        <v>7.93</v>
      </c>
      <c r="V49" s="55">
        <f>IF(U49&gt;=8,8,U49)</f>
        <v>7.93</v>
      </c>
      <c r="W49" s="57"/>
      <c r="X49" s="57">
        <v>2382975000</v>
      </c>
      <c r="Y49" s="57">
        <v>2267129000</v>
      </c>
      <c r="Z49" s="57">
        <v>2653883000</v>
      </c>
      <c r="AA49" s="57"/>
      <c r="AB49" s="476">
        <f>(((((W49*I49)+(X49*J49)+(Y49*K49)+(Z49*L49)+(AA49*M49))/$L$2)))</f>
        <v>1.915929569065053E-2</v>
      </c>
      <c r="AC49" s="536">
        <f>ROUND(11*AB49,3)</f>
        <v>0.21099999999999999</v>
      </c>
      <c r="AD49" s="488">
        <f t="shared" ref="AD49" si="24">IF(AC49&gt;=11,11,AC49)</f>
        <v>0.21099999999999999</v>
      </c>
      <c r="AE49" s="729">
        <f>IF(U50&gt;=94,4,IF(U50&gt;=91,3.9,IF(U50&gt;=88,3.8,IF(U50&gt;=85,3.7,3.6))))</f>
        <v>3.6</v>
      </c>
      <c r="AF49" s="59">
        <v>0.2</v>
      </c>
      <c r="AG49" s="730">
        <v>17</v>
      </c>
      <c r="AH49" s="60">
        <f>V49+AD49+AG49+AE49+AF49</f>
        <v>28.940999999999999</v>
      </c>
      <c r="AI49" s="55">
        <f>IF(AH49&gt;=40,40,AH49)</f>
        <v>28.940999999999999</v>
      </c>
      <c r="AJ49" s="61"/>
      <c r="AK49" s="62"/>
      <c r="AL49" s="63"/>
      <c r="AM49" s="64">
        <f>100%+AL49</f>
        <v>1</v>
      </c>
      <c r="AN49" s="65">
        <f>ROUNDUP((($E$2*AM49-$AN$4)*AJ49+$AN$4),-3)</f>
        <v>0</v>
      </c>
      <c r="AO49" s="66"/>
    </row>
    <row r="50" spans="1:41" s="22" customFormat="1" ht="26.25" customHeight="1" x14ac:dyDescent="0.15">
      <c r="A50" s="177"/>
      <c r="B50" s="241"/>
      <c r="C50" s="843" t="s">
        <v>2556</v>
      </c>
      <c r="D50" s="844"/>
      <c r="E50" s="844"/>
      <c r="F50" s="844"/>
      <c r="G50" s="903"/>
      <c r="H50" s="47"/>
      <c r="I50" s="172"/>
      <c r="J50" s="217"/>
      <c r="K50" s="217"/>
      <c r="L50" s="217"/>
      <c r="M50" s="695"/>
      <c r="N50" s="233"/>
      <c r="O50" s="51"/>
      <c r="P50" s="234">
        <v>88</v>
      </c>
      <c r="Q50" s="234">
        <v>88</v>
      </c>
      <c r="R50" s="234">
        <v>88</v>
      </c>
      <c r="S50" s="234"/>
      <c r="T50" s="54"/>
      <c r="U50" s="496">
        <f>(I49*P50)+(J49*Q50)+(K49*R50)+(L49*S50)+(M49*T50)</f>
        <v>79.2</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51.75" customHeight="1" x14ac:dyDescent="0.15">
      <c r="A51" s="43"/>
      <c r="B51" s="256"/>
      <c r="C51" s="45"/>
      <c r="D51" s="80"/>
      <c r="E51" s="588" t="s">
        <v>2933</v>
      </c>
      <c r="F51" s="590" t="s">
        <v>2926</v>
      </c>
      <c r="G51" s="596"/>
      <c r="H51" s="47"/>
      <c r="I51" s="48">
        <v>0.6</v>
      </c>
      <c r="J51" s="49">
        <v>0.4</v>
      </c>
      <c r="K51" s="49"/>
      <c r="L51" s="49"/>
      <c r="M51" s="696"/>
      <c r="N51" s="233">
        <f>SUM(I51:M51)</f>
        <v>1</v>
      </c>
      <c r="O51" s="51"/>
      <c r="P51" s="52">
        <v>8</v>
      </c>
      <c r="Q51" s="581">
        <v>7.8</v>
      </c>
      <c r="R51" s="581">
        <v>7.8</v>
      </c>
      <c r="S51" s="581">
        <v>7.8</v>
      </c>
      <c r="T51" s="53"/>
      <c r="U51" s="54">
        <f>ROUND(((P51*I51)+(Q51*J51)+(R51*K51)+(S51*L51)+(T51*M51)),3)</f>
        <v>7.92</v>
      </c>
      <c r="V51" s="55">
        <f>IF(U51&gt;=8,8,U51)</f>
        <v>7.92</v>
      </c>
      <c r="W51" s="57"/>
      <c r="X51" s="57"/>
      <c r="Y51" s="57">
        <v>569189000</v>
      </c>
      <c r="Z51" s="57">
        <v>1645572000</v>
      </c>
      <c r="AA51" s="57"/>
      <c r="AB51" s="476">
        <f>(((((W51*I51)+(X51*J51)+(Y51*K51)+(Z51*L51)+(AA51*M51))/$L$2)))</f>
        <v>0</v>
      </c>
      <c r="AC51" s="536">
        <f>ROUND(11*AB51,3)</f>
        <v>0</v>
      </c>
      <c r="AD51" s="488">
        <f>IF(AC51&gt;=11,11,AC51)</f>
        <v>0</v>
      </c>
      <c r="AE51" s="729">
        <f>IF(U52&gt;=94,4,IF(U52&gt;=91,3.9,IF(U52&gt;=88,3.8,IF(U52&gt;=85,3.7,3.6))))</f>
        <v>3.8</v>
      </c>
      <c r="AF51" s="59">
        <v>0.3</v>
      </c>
      <c r="AG51" s="730">
        <v>17</v>
      </c>
      <c r="AH51" s="60">
        <f>V51+AD51+AG51+AE51+AF51</f>
        <v>29.020000000000003</v>
      </c>
      <c r="AI51" s="55">
        <f>IF(AH51&gt;=40,40,AH51)</f>
        <v>29.020000000000003</v>
      </c>
      <c r="AJ51" s="61"/>
      <c r="AK51" s="62"/>
      <c r="AL51" s="63"/>
      <c r="AM51" s="64">
        <f>100%+AL51</f>
        <v>1</v>
      </c>
      <c r="AN51" s="65">
        <f>ROUNDUP((($E$2*AM51-$AN$4)*AJ51+$AN$4),-3)</f>
        <v>0</v>
      </c>
      <c r="AO51" s="66"/>
    </row>
    <row r="52" spans="1:41" s="22" customFormat="1" ht="26.25" customHeight="1" x14ac:dyDescent="0.15">
      <c r="A52" s="177"/>
      <c r="B52" s="256"/>
      <c r="C52" s="894" t="s">
        <v>2556</v>
      </c>
      <c r="D52" s="895"/>
      <c r="E52" s="895"/>
      <c r="F52" s="895"/>
      <c r="G52" s="896"/>
      <c r="H52" s="47"/>
      <c r="I52" s="172"/>
      <c r="J52" s="217"/>
      <c r="K52" s="217"/>
      <c r="L52" s="217"/>
      <c r="M52" s="695"/>
      <c r="N52" s="233"/>
      <c r="O52" s="51"/>
      <c r="P52" s="676">
        <v>90.73</v>
      </c>
      <c r="Q52" s="54">
        <v>88</v>
      </c>
      <c r="R52" s="54">
        <v>92.23</v>
      </c>
      <c r="S52" s="54"/>
      <c r="T52" s="54"/>
      <c r="U52" s="496">
        <f>(I51*P52)+(J51*Q52)+(K51*R52)+(L51*S52)+(M51*T52)</f>
        <v>89.638000000000005</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54.75" customHeight="1" x14ac:dyDescent="0.15">
      <c r="A53" s="43"/>
      <c r="B53" s="256"/>
      <c r="C53" s="45" t="s">
        <v>1354</v>
      </c>
      <c r="D53" s="80"/>
      <c r="E53" s="80"/>
      <c r="F53" s="80" t="s">
        <v>2922</v>
      </c>
      <c r="G53" s="45" t="s">
        <v>2929</v>
      </c>
      <c r="H53" s="175"/>
      <c r="I53" s="48">
        <v>0.5</v>
      </c>
      <c r="J53" s="49">
        <v>0.14000000000000001</v>
      </c>
      <c r="K53" s="49">
        <v>0.14000000000000001</v>
      </c>
      <c r="L53" s="49">
        <v>0.12</v>
      </c>
      <c r="M53" s="696">
        <v>0.1</v>
      </c>
      <c r="N53" s="233">
        <f>SUM(I53:M53)</f>
        <v>1</v>
      </c>
      <c r="O53" s="51"/>
      <c r="P53" s="52">
        <v>8</v>
      </c>
      <c r="Q53" s="54"/>
      <c r="R53" s="54"/>
      <c r="S53" s="53"/>
      <c r="T53" s="53"/>
      <c r="U53" s="54">
        <f>ROUND(((P53*I53)+(Q53*J53)+(R53*K53)+(S53*L53)+(T53*M53)),3)</f>
        <v>4</v>
      </c>
      <c r="V53" s="55">
        <f>IF(U53&gt;=8,8,U53)</f>
        <v>4</v>
      </c>
      <c r="W53" s="57">
        <v>50267041000</v>
      </c>
      <c r="X53" s="57"/>
      <c r="Y53" s="57"/>
      <c r="Z53" s="57">
        <v>18715212000</v>
      </c>
      <c r="AA53" s="57">
        <v>15345190000</v>
      </c>
      <c r="AB53" s="476">
        <f>(((((W53*I53)+(X53*J53)+(Y53*K53)+(Z53*L53)+(AA53*M53))/$L$2)))</f>
        <v>0.65655218571998453</v>
      </c>
      <c r="AC53" s="536">
        <f t="shared" ref="AC53" si="25">ROUND(11*AB53,3)</f>
        <v>7.2220000000000004</v>
      </c>
      <c r="AD53" s="488">
        <f t="shared" ref="AD53" si="26">IF(AC53&gt;=11,11,AC53)</f>
        <v>7.2220000000000004</v>
      </c>
      <c r="AE53" s="729">
        <f>IF(U54&gt;=94,4,IF(U54&gt;=91,3.9,IF(U54&gt;=88,3.8,IF(U54&gt;=85,3.7,3.6))))</f>
        <v>3.8</v>
      </c>
      <c r="AF53" s="59">
        <v>0.3</v>
      </c>
      <c r="AG53" s="730">
        <v>17</v>
      </c>
      <c r="AH53" s="60">
        <f>V53+AD53+AG53+AE53+AF53</f>
        <v>32.321999999999996</v>
      </c>
      <c r="AI53" s="55">
        <f>IF(AH53&gt;=40,40,AH53)</f>
        <v>32.321999999999996</v>
      </c>
      <c r="AJ53" s="61"/>
      <c r="AK53" s="62"/>
      <c r="AL53" s="63"/>
      <c r="AM53" s="64">
        <f>100%+AL53</f>
        <v>1</v>
      </c>
      <c r="AN53" s="65">
        <f>ROUNDUP((($E$2*AM53-$AN$4)*AJ53+$AN$4),-3)</f>
        <v>0</v>
      </c>
      <c r="AO53" s="66"/>
    </row>
    <row r="54" spans="1:41" s="22" customFormat="1" ht="26.25" customHeight="1" x14ac:dyDescent="0.15">
      <c r="A54" s="177"/>
      <c r="B54" s="241"/>
      <c r="C54" s="843" t="s">
        <v>2556</v>
      </c>
      <c r="D54" s="844"/>
      <c r="E54" s="844"/>
      <c r="F54" s="844"/>
      <c r="G54" s="903"/>
      <c r="H54" s="47"/>
      <c r="I54" s="172"/>
      <c r="J54" s="217"/>
      <c r="K54" s="217"/>
      <c r="L54" s="217"/>
      <c r="M54" s="695"/>
      <c r="N54" s="233"/>
      <c r="O54" s="51"/>
      <c r="P54" s="234">
        <v>88</v>
      </c>
      <c r="Q54" s="54">
        <v>88</v>
      </c>
      <c r="R54" s="54">
        <v>88</v>
      </c>
      <c r="S54" s="54">
        <v>88</v>
      </c>
      <c r="T54" s="54">
        <v>88</v>
      </c>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50.25" customHeight="1" x14ac:dyDescent="0.15">
      <c r="A55" s="43"/>
      <c r="B55" s="256"/>
      <c r="C55" s="73"/>
      <c r="D55" s="590" t="s">
        <v>2937</v>
      </c>
      <c r="E55" s="590" t="s">
        <v>2939</v>
      </c>
      <c r="F55" s="590" t="s">
        <v>2935</v>
      </c>
      <c r="G55" s="632"/>
      <c r="H55" s="47"/>
      <c r="I55" s="48">
        <v>0.6</v>
      </c>
      <c r="J55" s="49">
        <v>0.15</v>
      </c>
      <c r="K55" s="49">
        <v>0.15</v>
      </c>
      <c r="L55" s="49">
        <v>0.1</v>
      </c>
      <c r="M55" s="696"/>
      <c r="N55" s="233">
        <f>SUM(I55:M55)</f>
        <v>1</v>
      </c>
      <c r="O55" s="51"/>
      <c r="P55" s="52">
        <v>8</v>
      </c>
      <c r="Q55" s="581">
        <v>7.8</v>
      </c>
      <c r="R55" s="581">
        <v>7.8</v>
      </c>
      <c r="S55" s="54"/>
      <c r="T55" s="53"/>
      <c r="U55" s="54">
        <f>ROUND(((P55*I55)+(Q55*J55)+(R55*K55)+(S55*L55)+(T55*M55)),3)</f>
        <v>7.14</v>
      </c>
      <c r="V55" s="55">
        <f>IF(U55&gt;=8,8,U55)</f>
        <v>7.14</v>
      </c>
      <c r="W55" s="57"/>
      <c r="X55" s="57"/>
      <c r="Y55" s="57">
        <v>3630130000</v>
      </c>
      <c r="Z55" s="57">
        <v>2828828000</v>
      </c>
      <c r="AA55" s="57"/>
      <c r="AB55" s="476">
        <f>(((((W55*I55)+(X55*J55)+(Y55*K55)+(Z55*L55)+(AA55*M55))/$L$2)))</f>
        <v>1.8787968667005276E-2</v>
      </c>
      <c r="AC55" s="536">
        <f t="shared" ref="AC55" si="27">ROUND(11*AB55,3)</f>
        <v>0.20699999999999999</v>
      </c>
      <c r="AD55" s="488">
        <f t="shared" ref="AD55" si="28">IF(AC55&gt;=11,11,AC55)</f>
        <v>0.20699999999999999</v>
      </c>
      <c r="AE55" s="729">
        <f>IF(U56&gt;=94,4,IF(U56&gt;=91,3.9,IF(U56&gt;=88,3.8,IF(U56&gt;=85,3.7,3.6))))</f>
        <v>3.8</v>
      </c>
      <c r="AF55" s="59">
        <v>0.3</v>
      </c>
      <c r="AG55" s="730">
        <v>17</v>
      </c>
      <c r="AH55" s="60">
        <f>V55+AD55+AG55+AE55+AF55</f>
        <v>28.447000000000003</v>
      </c>
      <c r="AI55" s="55">
        <f>IF(AH55&gt;=40,40,AH55)</f>
        <v>28.447000000000003</v>
      </c>
      <c r="AJ55" s="61"/>
      <c r="AK55" s="62"/>
      <c r="AL55" s="63"/>
      <c r="AM55" s="64">
        <f>100%+AL55</f>
        <v>1</v>
      </c>
      <c r="AN55" s="65">
        <f>ROUNDUP((($E$2*AM55-$AN$4)*AJ55+$AN$4),-3)</f>
        <v>0</v>
      </c>
      <c r="AO55" s="66"/>
    </row>
    <row r="56" spans="1:41" s="22" customFormat="1" ht="26.25" customHeight="1" x14ac:dyDescent="0.15">
      <c r="A56" s="177"/>
      <c r="B56" s="241"/>
      <c r="C56" s="843" t="s">
        <v>2556</v>
      </c>
      <c r="D56" s="844"/>
      <c r="E56" s="844"/>
      <c r="F56" s="844"/>
      <c r="G56" s="903"/>
      <c r="H56" s="47"/>
      <c r="I56" s="172"/>
      <c r="J56" s="217"/>
      <c r="K56" s="217"/>
      <c r="L56" s="217"/>
      <c r="M56" s="695"/>
      <c r="N56" s="233"/>
      <c r="O56" s="51"/>
      <c r="P56" s="234">
        <v>88</v>
      </c>
      <c r="Q56" s="234">
        <v>88</v>
      </c>
      <c r="R56" s="54">
        <v>88</v>
      </c>
      <c r="S56" s="54">
        <v>88</v>
      </c>
      <c r="T56" s="54"/>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50.25" customHeight="1" x14ac:dyDescent="0.15">
      <c r="A57" s="43"/>
      <c r="B57" s="256"/>
      <c r="C57" s="45"/>
      <c r="D57" s="666" t="s">
        <v>2928</v>
      </c>
      <c r="E57" s="588" t="s">
        <v>2940</v>
      </c>
      <c r="F57" s="174"/>
      <c r="G57" s="376"/>
      <c r="H57" s="175"/>
      <c r="I57" s="48">
        <v>0.6</v>
      </c>
      <c r="J57" s="49">
        <v>0.3</v>
      </c>
      <c r="K57" s="49">
        <v>0.1</v>
      </c>
      <c r="L57" s="49"/>
      <c r="M57" s="696"/>
      <c r="N57" s="233">
        <f>SUM(I57:M57)</f>
        <v>0.99999999999999989</v>
      </c>
      <c r="O57" s="51"/>
      <c r="P57" s="52">
        <v>8</v>
      </c>
      <c r="Q57" s="581">
        <v>7.8</v>
      </c>
      <c r="R57" s="581">
        <v>7.8</v>
      </c>
      <c r="S57" s="53"/>
      <c r="T57" s="53"/>
      <c r="U57" s="54">
        <f>ROUND(((P57*I57)+(Q57*J57)+(R57*K57)+(S57*L57)+(T57*M57)),3)</f>
        <v>7.92</v>
      </c>
      <c r="V57" s="55">
        <f>IF(U57&gt;=8,8,U57)</f>
        <v>7.92</v>
      </c>
      <c r="W57" s="57"/>
      <c r="X57" s="57">
        <v>1397789000</v>
      </c>
      <c r="Y57" s="57">
        <v>762692000</v>
      </c>
      <c r="Z57" s="57"/>
      <c r="AA57" s="57"/>
      <c r="AB57" s="476">
        <f>(((((W57*I57)+(X57*J57)+(Y57*K57)+(Z57*L57)+(AA57*M57))/$L$2)))</f>
        <v>1.1253809809790171E-2</v>
      </c>
      <c r="AC57" s="536">
        <f t="shared" ref="AC57" si="29">ROUND(11*AB57,3)</f>
        <v>0.124</v>
      </c>
      <c r="AD57" s="488">
        <f t="shared" ref="AD57" si="30">IF(AC57&gt;=11,11,AC57)</f>
        <v>0.124</v>
      </c>
      <c r="AE57" s="729">
        <f>IF(U58&gt;=94,4,IF(U58&gt;=91,3.9,IF(U58&gt;=88,3.8,IF(U58&gt;=85,3.7,3.6))))</f>
        <v>3.8</v>
      </c>
      <c r="AF57" s="59">
        <v>0.3</v>
      </c>
      <c r="AG57" s="730">
        <v>17</v>
      </c>
      <c r="AH57" s="60">
        <f>V57+AD57+AG57+AE57+AF57</f>
        <v>29.144000000000002</v>
      </c>
      <c r="AI57" s="55">
        <f>IF(AH57&gt;=40,40,AH57)</f>
        <v>29.144000000000002</v>
      </c>
      <c r="AJ57" s="61"/>
      <c r="AK57" s="62"/>
      <c r="AL57" s="63"/>
      <c r="AM57" s="64">
        <f>100%+AL57</f>
        <v>1</v>
      </c>
      <c r="AN57" s="65">
        <f>ROUNDUP((($E$2*AM57-$AN$4)*AJ57+$AN$4),-3)</f>
        <v>0</v>
      </c>
      <c r="AO57" s="66"/>
    </row>
    <row r="58" spans="1:41" s="22" customFormat="1" ht="26.25" customHeight="1" x14ac:dyDescent="0.15">
      <c r="A58" s="177"/>
      <c r="B58" s="241"/>
      <c r="C58" s="843" t="s">
        <v>2556</v>
      </c>
      <c r="D58" s="844"/>
      <c r="E58" s="844"/>
      <c r="F58" s="844"/>
      <c r="G58" s="903"/>
      <c r="H58" s="47"/>
      <c r="I58" s="172"/>
      <c r="J58" s="217"/>
      <c r="K58" s="217"/>
      <c r="L58" s="217"/>
      <c r="M58" s="695"/>
      <c r="N58" s="233"/>
      <c r="O58" s="51"/>
      <c r="P58" s="234">
        <v>88</v>
      </c>
      <c r="Q58" s="54">
        <v>88</v>
      </c>
      <c r="R58" s="54">
        <v>88</v>
      </c>
      <c r="S58" s="54"/>
      <c r="T58" s="54"/>
      <c r="U58" s="496">
        <f>(I57*P58)+(J57*Q58)+(K57*R58)+(L57*S58)+(M57*T58)</f>
        <v>87.999999999999986</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48.75" customHeight="1" x14ac:dyDescent="0.15">
      <c r="A59" s="43"/>
      <c r="B59" s="256"/>
      <c r="C59" s="174"/>
      <c r="D59" s="117"/>
      <c r="E59" s="117"/>
      <c r="F59" s="117"/>
      <c r="G59" s="117"/>
      <c r="H59" s="175"/>
      <c r="I59" s="48">
        <v>0.6</v>
      </c>
      <c r="J59" s="49">
        <v>0.2</v>
      </c>
      <c r="K59" s="49">
        <v>0.2</v>
      </c>
      <c r="L59" s="49"/>
      <c r="M59" s="696"/>
      <c r="N59" s="233">
        <f>SUM(I59:M59)</f>
        <v>1</v>
      </c>
      <c r="O59" s="51"/>
      <c r="P59" s="52">
        <v>8</v>
      </c>
      <c r="Q59" s="53"/>
      <c r="R59" s="53"/>
      <c r="S59" s="53"/>
      <c r="T59" s="53"/>
      <c r="U59" s="54">
        <f>ROUND(((P59*I59)+(Q59*J59)+(R59*K59)+(S59*L59)+(T59*M59)),3)</f>
        <v>4.8</v>
      </c>
      <c r="V59" s="55">
        <f>IF(U59&gt;=8,8,U59)</f>
        <v>4.8</v>
      </c>
      <c r="W59" s="57"/>
      <c r="X59" s="57"/>
      <c r="Y59" s="57"/>
      <c r="Z59" s="57"/>
      <c r="AA59" s="57"/>
      <c r="AB59" s="476">
        <f>(((((W59*I59)+(X59*J59)+(Y59*K59)+(Z59*L59)+(AA59*M59))/$L$2)))</f>
        <v>0</v>
      </c>
      <c r="AC59" s="536">
        <f t="shared" ref="AC59" si="31">ROUND(11*AB59,3)</f>
        <v>0</v>
      </c>
      <c r="AD59" s="488">
        <f t="shared" ref="AD59" si="32">IF(AC59&gt;=11,11,AC59)</f>
        <v>0</v>
      </c>
      <c r="AE59" s="729">
        <f>IF(U60&gt;=94,4,IF(U60&gt;=91,3.9,IF(U60&gt;=88,3.8,IF(U60&gt;=85,3.7,3.6))))</f>
        <v>3.8</v>
      </c>
      <c r="AF59" s="59">
        <v>0.3</v>
      </c>
      <c r="AG59" s="730">
        <v>17</v>
      </c>
      <c r="AH59" s="60">
        <f>V59+AD59+AG59+AE59+AF59</f>
        <v>25.900000000000002</v>
      </c>
      <c r="AI59" s="55">
        <f>IF(AH59&gt;=40,40,AH59)</f>
        <v>25.900000000000002</v>
      </c>
      <c r="AJ59" s="61"/>
      <c r="AK59" s="62"/>
      <c r="AL59" s="63"/>
      <c r="AM59" s="64">
        <f>100%+AL59</f>
        <v>1</v>
      </c>
      <c r="AN59" s="65">
        <f>ROUNDUP((($E$2*AM59-$AN$4)*AJ59+$AN$4),-3)</f>
        <v>0</v>
      </c>
      <c r="AO59" s="66"/>
    </row>
    <row r="60" spans="1:41" s="22" customFormat="1" ht="26.25" customHeight="1" x14ac:dyDescent="0.15">
      <c r="A60" s="177"/>
      <c r="B60" s="241"/>
      <c r="C60" s="843" t="s">
        <v>2556</v>
      </c>
      <c r="D60" s="844"/>
      <c r="E60" s="844"/>
      <c r="F60" s="844"/>
      <c r="G60" s="903"/>
      <c r="H60" s="47"/>
      <c r="I60" s="172"/>
      <c r="J60" s="217"/>
      <c r="K60" s="217"/>
      <c r="L60" s="217"/>
      <c r="M60" s="695"/>
      <c r="N60" s="233"/>
      <c r="O60" s="51"/>
      <c r="P60" s="234">
        <v>88</v>
      </c>
      <c r="Q60" s="54">
        <v>88</v>
      </c>
      <c r="R60" s="54">
        <v>88</v>
      </c>
      <c r="S60" s="54"/>
      <c r="T60" s="54"/>
      <c r="U60" s="496">
        <f>(I59*P60)+(J59*Q60)+(K59*R60)+(L59*S60)+(M59*T60)</f>
        <v>88</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51.75" customHeight="1" x14ac:dyDescent="0.15">
      <c r="A61" s="43"/>
      <c r="B61" s="256"/>
      <c r="C61" s="80" t="s">
        <v>2917</v>
      </c>
      <c r="D61" s="45" t="s">
        <v>2064</v>
      </c>
      <c r="E61" s="80" t="s">
        <v>1361</v>
      </c>
      <c r="F61" s="45" t="s">
        <v>2934</v>
      </c>
      <c r="G61" s="376"/>
      <c r="H61" s="47"/>
      <c r="I61" s="48">
        <v>0.6</v>
      </c>
      <c r="J61" s="49">
        <v>0.22</v>
      </c>
      <c r="K61" s="49">
        <v>0.18</v>
      </c>
      <c r="L61" s="49"/>
      <c r="M61" s="696"/>
      <c r="N61" s="233">
        <f>SUM(I61:M61)</f>
        <v>1</v>
      </c>
      <c r="O61" s="51"/>
      <c r="P61" s="52">
        <v>8</v>
      </c>
      <c r="Q61" s="52">
        <v>8</v>
      </c>
      <c r="R61" s="53">
        <v>8</v>
      </c>
      <c r="S61" s="53"/>
      <c r="T61" s="53"/>
      <c r="U61" s="54">
        <f>ROUND(((P61*I61)+(Q61*J61)+(R61*K61)+(S61*L61)+(T61*M61)),3)</f>
        <v>8</v>
      </c>
      <c r="V61" s="55">
        <f>IF(U61&gt;=8,8,U61)</f>
        <v>8</v>
      </c>
      <c r="W61" s="57">
        <v>8792286000</v>
      </c>
      <c r="X61" s="57">
        <v>56901144000</v>
      </c>
      <c r="Y61" s="57">
        <v>44048635000</v>
      </c>
      <c r="Z61" s="57">
        <v>10737437000</v>
      </c>
      <c r="AA61" s="57"/>
      <c r="AB61" s="476">
        <f>(((((W61*I61)+(X61*J61)+(Y61*K61)+(Z61*L61)+(AA61*M61))/$L$2)))</f>
        <v>0.58408252432210905</v>
      </c>
      <c r="AC61" s="536">
        <f>ROUND(11*AB61,3)</f>
        <v>6.4249999999999998</v>
      </c>
      <c r="AD61" s="488">
        <f>IF(AC61&gt;=11,11,AC61)</f>
        <v>6.4249999999999998</v>
      </c>
      <c r="AE61" s="729">
        <f>IF(U62&gt;=94,4,IF(U62&gt;=91,3.9,IF(U62&gt;=88,3.8,IF(U62&gt;=85,3.7,3.6))))</f>
        <v>3.8</v>
      </c>
      <c r="AF61" s="59">
        <v>0.3</v>
      </c>
      <c r="AG61" s="730">
        <v>17</v>
      </c>
      <c r="AH61" s="60">
        <f>V61+AD61+AG61+AE61+AF61</f>
        <v>35.524999999999999</v>
      </c>
      <c r="AI61" s="55">
        <f>IF(AH61&gt;=40,40,AH61)</f>
        <v>35.524999999999999</v>
      </c>
      <c r="AJ61" s="61"/>
      <c r="AK61" s="62"/>
      <c r="AL61" s="63"/>
      <c r="AM61" s="64"/>
      <c r="AN61" s="65"/>
      <c r="AO61" s="66"/>
    </row>
    <row r="62" spans="1:41" s="22" customFormat="1" ht="26.25" customHeight="1" x14ac:dyDescent="0.15">
      <c r="A62" s="177"/>
      <c r="B62" s="241"/>
      <c r="C62" s="843" t="s">
        <v>2556</v>
      </c>
      <c r="D62" s="844"/>
      <c r="E62" s="844"/>
      <c r="F62" s="844"/>
      <c r="G62" s="903"/>
      <c r="H62" s="47"/>
      <c r="I62" s="172"/>
      <c r="J62" s="217"/>
      <c r="K62" s="217"/>
      <c r="L62" s="217"/>
      <c r="M62" s="695"/>
      <c r="N62" s="233"/>
      <c r="O62" s="51"/>
      <c r="P62" s="54">
        <v>88</v>
      </c>
      <c r="Q62" s="54">
        <v>88</v>
      </c>
      <c r="R62" s="54">
        <v>88</v>
      </c>
      <c r="S62" s="5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48.75" customHeight="1" x14ac:dyDescent="0.15">
      <c r="A63" s="43"/>
      <c r="B63" s="256"/>
      <c r="C63" s="256"/>
      <c r="D63" s="80" t="s">
        <v>1586</v>
      </c>
      <c r="E63" s="45"/>
      <c r="F63" s="664"/>
      <c r="G63" s="334"/>
      <c r="H63" s="175"/>
      <c r="I63" s="48">
        <v>0.51</v>
      </c>
      <c r="J63" s="49">
        <v>0.49</v>
      </c>
      <c r="K63" s="49"/>
      <c r="L63" s="49"/>
      <c r="M63" s="696"/>
      <c r="N63" s="233">
        <f>SUM(I63:M63)</f>
        <v>1</v>
      </c>
      <c r="O63" s="51"/>
      <c r="P63" s="52">
        <v>8</v>
      </c>
      <c r="Q63" s="53">
        <v>8</v>
      </c>
      <c r="R63" s="53"/>
      <c r="S63" s="53"/>
      <c r="T63" s="53"/>
      <c r="U63" s="54">
        <f>ROUND(((P63*I63)+(Q63*J63)+(R63*K63)+(S63*L63)+(T63*M63)),3)</f>
        <v>8</v>
      </c>
      <c r="V63" s="55">
        <f>IF(U63&gt;=8,8,U63)</f>
        <v>8</v>
      </c>
      <c r="W63" s="57"/>
      <c r="X63" s="57">
        <v>57131058000</v>
      </c>
      <c r="Y63" s="57"/>
      <c r="Z63" s="57"/>
      <c r="AA63" s="57"/>
      <c r="AB63" s="476">
        <f>(((((W63*I63)+(X63*J63)+(Y63*K63)+(Z63*L63)+(AA63*M63))/$L$2)))</f>
        <v>0.6356696114239252</v>
      </c>
      <c r="AC63" s="536">
        <f>ROUND(11*AB63,3)</f>
        <v>6.992</v>
      </c>
      <c r="AD63" s="488">
        <f>IF(AC63&gt;=11,11,AC63)</f>
        <v>6.992</v>
      </c>
      <c r="AE63" s="729">
        <f>IF(U64&gt;=94,4,IF(U64&gt;=91,3.9,IF(U64&gt;=88,3.8,IF(U64&gt;=85,3.7,3.6))))</f>
        <v>3.8</v>
      </c>
      <c r="AF63" s="59">
        <v>0.3</v>
      </c>
      <c r="AG63" s="730">
        <v>17</v>
      </c>
      <c r="AH63" s="60">
        <f>V63+AD63+AG63+AE63+AF63</f>
        <v>36.091999999999999</v>
      </c>
      <c r="AI63" s="55">
        <f>IF(AH63&gt;=40,40,AH63)</f>
        <v>36.091999999999999</v>
      </c>
      <c r="AJ63" s="61"/>
      <c r="AK63" s="62"/>
      <c r="AL63" s="63"/>
      <c r="AM63" s="64">
        <f>100%+AL63</f>
        <v>1</v>
      </c>
      <c r="AN63" s="65">
        <f>ROUNDUP((($E$2*AM63-$AN$4)*AJ63+$AN$4),-3)</f>
        <v>0</v>
      </c>
      <c r="AO63" s="66"/>
    </row>
    <row r="64" spans="1:41" s="22" customFormat="1" ht="26.25" customHeight="1" x14ac:dyDescent="0.15">
      <c r="A64" s="177"/>
      <c r="B64" s="241"/>
      <c r="C64" s="843" t="s">
        <v>2556</v>
      </c>
      <c r="D64" s="844"/>
      <c r="E64" s="844"/>
      <c r="F64" s="844"/>
      <c r="G64" s="903"/>
      <c r="H64" s="47"/>
      <c r="I64" s="172"/>
      <c r="J64" s="217"/>
      <c r="K64" s="217"/>
      <c r="L64" s="217"/>
      <c r="M64" s="695"/>
      <c r="N64" s="233"/>
      <c r="O64" s="51"/>
      <c r="P64" s="54">
        <v>88</v>
      </c>
      <c r="Q64" s="54">
        <v>88</v>
      </c>
      <c r="R64" s="54"/>
      <c r="S64" s="54"/>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45"/>
      <c r="D65" s="174"/>
      <c r="E65" s="80"/>
      <c r="F65" s="174"/>
      <c r="G65" s="596"/>
      <c r="H65" s="47"/>
      <c r="I65" s="48">
        <v>0.6</v>
      </c>
      <c r="J65" s="49">
        <v>0.4</v>
      </c>
      <c r="K65" s="49"/>
      <c r="L65" s="49"/>
      <c r="M65" s="696"/>
      <c r="N65" s="233">
        <f>SUM(I65:M65)</f>
        <v>1</v>
      </c>
      <c r="O65" s="51"/>
      <c r="P65" s="52">
        <v>8</v>
      </c>
      <c r="Q65" s="53">
        <v>8</v>
      </c>
      <c r="R65" s="53">
        <v>8</v>
      </c>
      <c r="S65" s="53"/>
      <c r="T65" s="53"/>
      <c r="U65" s="54">
        <f>ROUND(((P65*I65)+(Q65*J65)+(R65*K65)+(S65*L65)+(T65*M65)),3)</f>
        <v>8</v>
      </c>
      <c r="V65" s="55">
        <f>IF(U65&gt;=8,8,U65)</f>
        <v>8</v>
      </c>
      <c r="W65" s="57"/>
      <c r="X65" s="57"/>
      <c r="Y65" s="57"/>
      <c r="Z65" s="57"/>
      <c r="AA65" s="57"/>
      <c r="AB65" s="476">
        <f>(((((W65*I65)+(X65*J65)+(Y65*K65)+(Z65*L65)+(AA65*M65))/$L$2)))</f>
        <v>0</v>
      </c>
      <c r="AC65" s="536">
        <f>ROUND(11*AB65,3)</f>
        <v>0</v>
      </c>
      <c r="AD65" s="488">
        <f>IF(AC65&gt;=11,11,AC65)</f>
        <v>0</v>
      </c>
      <c r="AE65" s="729">
        <f>IF(U66&gt;=94,4,IF(U66&gt;=91,3.9,IF(U66&gt;=88,3.8,IF(U66&gt;=85,3.7,3.6))))</f>
        <v>3.8</v>
      </c>
      <c r="AF65" s="59">
        <v>0.3</v>
      </c>
      <c r="AG65" s="730">
        <v>17</v>
      </c>
      <c r="AH65" s="60">
        <f>V65+AD65+AG65+AE65+AF65</f>
        <v>29.1</v>
      </c>
      <c r="AI65" s="55">
        <f>IF(AH65&gt;=40,40,AH65)</f>
        <v>29.1</v>
      </c>
      <c r="AJ65" s="61"/>
      <c r="AK65" s="62"/>
      <c r="AL65" s="63"/>
      <c r="AM65" s="64"/>
      <c r="AN65" s="65"/>
      <c r="AO65" s="66"/>
    </row>
    <row r="66" spans="1:41" s="22" customFormat="1" ht="26.25" customHeight="1" x14ac:dyDescent="0.15">
      <c r="A66" s="177"/>
      <c r="B66" s="241"/>
      <c r="C66" s="843" t="s">
        <v>2556</v>
      </c>
      <c r="D66" s="844"/>
      <c r="E66" s="844"/>
      <c r="F66" s="844"/>
      <c r="G66" s="903"/>
      <c r="H66" s="47"/>
      <c r="I66" s="172"/>
      <c r="J66" s="217"/>
      <c r="K66" s="217"/>
      <c r="L66" s="217"/>
      <c r="M66" s="695"/>
      <c r="N66" s="233"/>
      <c r="O66" s="51"/>
      <c r="P66" s="53">
        <v>88</v>
      </c>
      <c r="Q66" s="53">
        <v>88</v>
      </c>
      <c r="R66" s="53">
        <v>88</v>
      </c>
      <c r="S66" s="53"/>
      <c r="T66" s="54"/>
      <c r="U66" s="496">
        <f>(I65*P66)+(J65*Q66)+(K65*R66)+(L65*S66)+(M65*T66)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52.5" customHeight="1" x14ac:dyDescent="0.15">
      <c r="A67" s="43"/>
      <c r="B67" s="256"/>
      <c r="C67" s="80"/>
      <c r="D67" s="80"/>
      <c r="E67" s="80"/>
      <c r="F67" s="80"/>
      <c r="G67" s="335"/>
      <c r="H67" s="47"/>
      <c r="I67" s="48">
        <v>0.5</v>
      </c>
      <c r="J67" s="49">
        <v>0.5</v>
      </c>
      <c r="K67" s="49"/>
      <c r="L67" s="49"/>
      <c r="M67" s="696"/>
      <c r="N67" s="233">
        <f>SUM(I67:M67)</f>
        <v>1</v>
      </c>
      <c r="O67" s="51"/>
      <c r="P67" s="52">
        <v>8</v>
      </c>
      <c r="Q67" s="53">
        <v>8</v>
      </c>
      <c r="R67" s="53"/>
      <c r="S67" s="53"/>
      <c r="T67" s="53"/>
      <c r="U67" s="54">
        <f>ROUND(((P67*I67)+(Q67*J67)+(R67*K67)+(S67*L67)+(T67*M67)),3)</f>
        <v>8</v>
      </c>
      <c r="V67" s="55">
        <f>IF(U67&gt;=8,8,U67)</f>
        <v>8</v>
      </c>
      <c r="W67" s="57"/>
      <c r="X67" s="57"/>
      <c r="Y67" s="57"/>
      <c r="Z67" s="57"/>
      <c r="AA67" s="57"/>
      <c r="AB67" s="476">
        <f>(((((W67*I67)+(X67*J67)+(Y67*K67)+(Z67*L67)+(AA67*M67))/$L$2)))</f>
        <v>0</v>
      </c>
      <c r="AC67" s="536">
        <f>ROUND(11*AB67,3)</f>
        <v>0</v>
      </c>
      <c r="AD67" s="488">
        <f>IF(AC67&gt;=11,11,AC67)</f>
        <v>0</v>
      </c>
      <c r="AE67" s="729">
        <f>IF(U68&gt;=94,4,IF(U68&gt;=91,3.9,IF(U68&gt;=88,3.8,IF(U68&gt;=85,3.7,3.6))))</f>
        <v>3.8</v>
      </c>
      <c r="AF67" s="59">
        <v>0.3</v>
      </c>
      <c r="AG67" s="730">
        <v>17</v>
      </c>
      <c r="AH67" s="60">
        <f>V67+AD67+AG67+AE67+AF67</f>
        <v>29.1</v>
      </c>
      <c r="AI67" s="55">
        <f>IF(AH67&gt;=40,40,AH67)</f>
        <v>29.1</v>
      </c>
      <c r="AJ67" s="61"/>
      <c r="AK67" s="62"/>
      <c r="AL67" s="63"/>
      <c r="AM67" s="64">
        <f>100%+AL67</f>
        <v>1</v>
      </c>
      <c r="AN67" s="65">
        <f>ROUNDUP((($E$2*AM67-$AN$4)*AJ67+$AN$4),-3)</f>
        <v>0</v>
      </c>
      <c r="AO67" s="66"/>
    </row>
    <row r="68" spans="1:41" s="22" customFormat="1" ht="26.25" customHeight="1" x14ac:dyDescent="0.15">
      <c r="A68" s="177"/>
      <c r="B68" s="241"/>
      <c r="C68" s="843" t="s">
        <v>2556</v>
      </c>
      <c r="D68" s="844"/>
      <c r="E68" s="844"/>
      <c r="F68" s="844"/>
      <c r="G68" s="903"/>
      <c r="H68" s="210"/>
      <c r="I68" s="172"/>
      <c r="J68" s="217"/>
      <c r="K68" s="217"/>
      <c r="L68" s="217"/>
      <c r="M68" s="752"/>
      <c r="N68" s="233"/>
      <c r="O68" s="51"/>
      <c r="P68" s="54">
        <v>88</v>
      </c>
      <c r="Q68" s="54">
        <v>88</v>
      </c>
      <c r="R68" s="54"/>
      <c r="S68" s="54"/>
      <c r="T68" s="54"/>
      <c r="U68" s="496">
        <f>(I67*P68)+(J67*Q68)+(K67*R68)+(L67*S68)+(M67*T68)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73" t="s">
        <v>2574</v>
      </c>
      <c r="D69" s="45" t="s">
        <v>1355</v>
      </c>
      <c r="E69" s="80" t="s">
        <v>2578</v>
      </c>
      <c r="F69" s="73" t="s">
        <v>1543</v>
      </c>
      <c r="G69" s="334"/>
      <c r="H69" s="175" t="s">
        <v>2950</v>
      </c>
      <c r="I69" s="48">
        <v>0.51</v>
      </c>
      <c r="J69" s="49">
        <v>0.49</v>
      </c>
      <c r="K69" s="49"/>
      <c r="L69" s="49"/>
      <c r="M69" s="696"/>
      <c r="N69" s="233">
        <f>SUM(I69:M69)</f>
        <v>1</v>
      </c>
      <c r="O69" s="51"/>
      <c r="P69" s="52">
        <v>8</v>
      </c>
      <c r="Q69" s="53">
        <v>8</v>
      </c>
      <c r="R69" s="53"/>
      <c r="S69" s="53"/>
      <c r="T69" s="53"/>
      <c r="U69" s="54">
        <f>ROUND(((P69*I69)+(Q69*J69)+(R69*K69)+(S69*L69)+(T69*M69)),3)</f>
        <v>8</v>
      </c>
      <c r="V69" s="55">
        <f>IF(U69&gt;=8,8,U69)</f>
        <v>8</v>
      </c>
      <c r="W69" s="57">
        <v>92809500000</v>
      </c>
      <c r="X69" s="57">
        <v>65315007000</v>
      </c>
      <c r="Y69" s="57">
        <v>52410905000</v>
      </c>
      <c r="Z69" s="57">
        <v>66118788000</v>
      </c>
      <c r="AA69" s="57"/>
      <c r="AB69" s="476">
        <f>(((((W69*I69)+(X69*J69)+(Y69*K69)+(Z69*L69)+(AA69*M69))/$L$2)))</f>
        <v>1.8015236339454461</v>
      </c>
      <c r="AC69" s="536">
        <f>ROUND(11*AB69,3)</f>
        <v>19.817</v>
      </c>
      <c r="AD69" s="488">
        <f>IF(AC69&gt;=11,11,AC69)</f>
        <v>11</v>
      </c>
      <c r="AE69" s="729">
        <f>IF(U70&gt;=94,4,IF(U70&gt;=91,3.9,IF(U70&gt;=88,3.8,IF(U70&gt;=85,3.7,3.6))))</f>
        <v>3.8</v>
      </c>
      <c r="AF69" s="59">
        <v>0.3</v>
      </c>
      <c r="AG69" s="730">
        <v>17</v>
      </c>
      <c r="AH69" s="60">
        <f>V69+AD69+AG69+AE69+AF69</f>
        <v>40.099999999999994</v>
      </c>
      <c r="AI69" s="55">
        <f>IF(AH69&gt;=40,40,AH69)</f>
        <v>40</v>
      </c>
      <c r="AJ69" s="61"/>
      <c r="AK69" s="62"/>
      <c r="AL69" s="63"/>
      <c r="AM69" s="64">
        <f>100%+AL69</f>
        <v>1</v>
      </c>
      <c r="AN69" s="65">
        <f>ROUNDUP((($E$2*AM69-$AN$4)*AJ69+$AN$4),-3)</f>
        <v>0</v>
      </c>
      <c r="AO69" s="66"/>
    </row>
    <row r="70" spans="1:41" s="22" customFormat="1" ht="26.25" customHeight="1" x14ac:dyDescent="0.15">
      <c r="A70" s="177"/>
      <c r="B70" s="241"/>
      <c r="C70" s="843" t="s">
        <v>2556</v>
      </c>
      <c r="D70" s="844"/>
      <c r="E70" s="844"/>
      <c r="F70" s="844"/>
      <c r="G70" s="903"/>
      <c r="H70" s="47"/>
      <c r="I70" s="172"/>
      <c r="J70" s="217"/>
      <c r="K70" s="217"/>
      <c r="L70" s="217"/>
      <c r="M70" s="695"/>
      <c r="N70" s="233"/>
      <c r="O70" s="51"/>
      <c r="P70" s="234">
        <v>88</v>
      </c>
      <c r="Q70" s="53">
        <v>88</v>
      </c>
      <c r="R70" s="54"/>
      <c r="S70" s="54"/>
      <c r="T70" s="54"/>
      <c r="U70" s="496">
        <f>(I69*P70)+(J69*Q70)+(K69*R70)+(L69*S70)+(M69*T70)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5.5" customHeight="1" x14ac:dyDescent="0.15">
      <c r="A71" s="43"/>
      <c r="B71" s="256"/>
      <c r="C71" s="45"/>
      <c r="D71" s="80"/>
      <c r="E71" s="80" t="s">
        <v>2775</v>
      </c>
      <c r="F71" s="174"/>
      <c r="G71" s="376"/>
      <c r="H71" s="175"/>
      <c r="I71" s="48">
        <v>0.5</v>
      </c>
      <c r="J71" s="49">
        <v>0.5</v>
      </c>
      <c r="K71" s="49"/>
      <c r="L71" s="49"/>
      <c r="M71" s="696"/>
      <c r="N71" s="233">
        <f>SUM(I71:M71)</f>
        <v>1</v>
      </c>
      <c r="O71" s="51"/>
      <c r="P71" s="52">
        <v>8</v>
      </c>
      <c r="Q71" s="53">
        <v>8</v>
      </c>
      <c r="R71" s="53"/>
      <c r="S71" s="53"/>
      <c r="T71" s="53"/>
      <c r="U71" s="54">
        <f>ROUND(((P71*I71)+(Q71*J71)+(R71*K71)+(S71*L71)+(T71*M71)),3)</f>
        <v>8</v>
      </c>
      <c r="V71" s="55">
        <f>IF(U71&gt;=8,8,U71)</f>
        <v>8</v>
      </c>
      <c r="W71" s="57"/>
      <c r="X71" s="57"/>
      <c r="Y71" s="57">
        <v>36956264000</v>
      </c>
      <c r="Z71" s="57"/>
      <c r="AA71" s="57"/>
      <c r="AB71" s="476">
        <f>(((((W71*I71)+(X71*J71)+(Y71*K71)+(Z71*L71)+(AA71*M71))/$L$2)))</f>
        <v>0</v>
      </c>
      <c r="AC71" s="536">
        <f t="shared" ref="AC71" si="33">ROUND(11*AB71,3)</f>
        <v>0</v>
      </c>
      <c r="AD71" s="488">
        <f t="shared" ref="AD71" si="34">IF(AC71&gt;=11,11,AC71)</f>
        <v>0</v>
      </c>
      <c r="AE71" s="729">
        <f>IF(U72&gt;=94,4,IF(U72&gt;=91,3.9,IF(U72&gt;=88,3.8,IF(U72&gt;=85,3.7,3.6))))</f>
        <v>3.8</v>
      </c>
      <c r="AF71" s="59">
        <v>0.3</v>
      </c>
      <c r="AG71" s="730">
        <v>17</v>
      </c>
      <c r="AH71" s="60">
        <f>V71+AD71+AG71+AE71+AF71</f>
        <v>29.1</v>
      </c>
      <c r="AI71" s="55">
        <f>IF(AH71&gt;=40,40,AH71)</f>
        <v>29.1</v>
      </c>
      <c r="AJ71" s="61"/>
      <c r="AK71" s="62"/>
      <c r="AL71" s="63"/>
      <c r="AM71" s="64">
        <f>100%+AL71</f>
        <v>1</v>
      </c>
      <c r="AN71" s="65">
        <f>ROUNDUP((($E$2*AM71-$AN$4)*AJ71+$AN$4),-3)</f>
        <v>0</v>
      </c>
      <c r="AO71" s="66"/>
    </row>
    <row r="72" spans="1:41" s="22" customFormat="1" ht="26.25" customHeight="1" x14ac:dyDescent="0.15">
      <c r="A72" s="177"/>
      <c r="B72" s="241"/>
      <c r="C72" s="843" t="s">
        <v>2556</v>
      </c>
      <c r="D72" s="844"/>
      <c r="E72" s="844"/>
      <c r="F72" s="844"/>
      <c r="G72" s="903"/>
      <c r="H72" s="47"/>
      <c r="I72" s="172"/>
      <c r="J72" s="217"/>
      <c r="K72" s="217"/>
      <c r="L72" s="217"/>
      <c r="M72" s="695"/>
      <c r="N72" s="233"/>
      <c r="O72" s="51"/>
      <c r="P72" s="23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62.25" customHeight="1" x14ac:dyDescent="0.15">
      <c r="A73" s="43"/>
      <c r="B73" s="256"/>
      <c r="C73" s="80"/>
      <c r="D73" s="45" t="s">
        <v>2744</v>
      </c>
      <c r="E73" s="45" t="s">
        <v>2745</v>
      </c>
      <c r="F73" s="80" t="s">
        <v>184</v>
      </c>
      <c r="G73" s="596"/>
      <c r="H73" s="47"/>
      <c r="I73" s="48">
        <v>0.5</v>
      </c>
      <c r="J73" s="49">
        <v>0.3</v>
      </c>
      <c r="K73" s="49">
        <v>0.2</v>
      </c>
      <c r="L73" s="49"/>
      <c r="M73" s="696"/>
      <c r="N73" s="233">
        <f>SUM(I73:M73)</f>
        <v>1</v>
      </c>
      <c r="O73" s="51"/>
      <c r="P73" s="52">
        <v>8</v>
      </c>
      <c r="Q73" s="52">
        <v>8</v>
      </c>
      <c r="R73" s="53">
        <v>8</v>
      </c>
      <c r="S73" s="53"/>
      <c r="T73" s="53"/>
      <c r="U73" s="54">
        <f>ROUND(((P73*I73)+(Q73*J73)+(R73*K73)+(S73*L73)+(T73*M73)),3)</f>
        <v>8</v>
      </c>
      <c r="V73" s="55">
        <f>IF(U73&gt;=8,8,U73)</f>
        <v>8</v>
      </c>
      <c r="W73" s="57"/>
      <c r="X73" s="57">
        <v>7163013000</v>
      </c>
      <c r="Y73" s="57">
        <v>14643377000</v>
      </c>
      <c r="Z73" s="57">
        <v>40616090000</v>
      </c>
      <c r="AA73" s="57"/>
      <c r="AB73" s="476">
        <f>(((((W73*I73)+(X73*J73)+(Y73*K73)+(Z73*L73)+(AA73*M73))/$L$2)))</f>
        <v>0.11529748079336326</v>
      </c>
      <c r="AC73" s="536">
        <f>ROUND(11*AB73,3)</f>
        <v>1.268</v>
      </c>
      <c r="AD73" s="488">
        <f t="shared" ref="AD73" si="35">IF(AC73&gt;=11,11,AC73)</f>
        <v>1.268</v>
      </c>
      <c r="AE73" s="729">
        <f>IF(U74&gt;=94,4,IF(U74&gt;=91,3.9,IF(U74&gt;=88,3.8,IF(U74&gt;=85,3.7,3.6))))</f>
        <v>3.8</v>
      </c>
      <c r="AF73" s="59">
        <v>0.3</v>
      </c>
      <c r="AG73" s="730">
        <v>17</v>
      </c>
      <c r="AH73" s="60">
        <f>V73+AD73+AG73+AE73+AF73</f>
        <v>30.368000000000002</v>
      </c>
      <c r="AI73" s="55">
        <f>IF(AH73&gt;=40,40,AH73)</f>
        <v>30.368000000000002</v>
      </c>
      <c r="AJ73" s="61"/>
      <c r="AK73" s="62"/>
      <c r="AL73" s="63"/>
      <c r="AM73" s="64"/>
      <c r="AN73" s="65"/>
      <c r="AO73" s="66"/>
    </row>
    <row r="74" spans="1:41" s="22" customFormat="1" ht="26.25" customHeight="1" x14ac:dyDescent="0.15">
      <c r="A74" s="177"/>
      <c r="B74" s="241"/>
      <c r="C74" s="843" t="s">
        <v>2556</v>
      </c>
      <c r="D74" s="844"/>
      <c r="E74" s="844"/>
      <c r="F74" s="844"/>
      <c r="G74" s="903"/>
      <c r="H74" s="47"/>
      <c r="I74" s="172"/>
      <c r="J74" s="217"/>
      <c r="K74" s="217"/>
      <c r="L74" s="217"/>
      <c r="M74" s="695"/>
      <c r="N74" s="233"/>
      <c r="O74" s="51"/>
      <c r="P74" s="234">
        <v>88</v>
      </c>
      <c r="Q74" s="676">
        <v>92.92</v>
      </c>
      <c r="R74" s="676">
        <v>91.63</v>
      </c>
      <c r="S74" s="54"/>
      <c r="T74" s="54"/>
      <c r="U74" s="496">
        <f>(I73*P74)+(J73*Q74)+(K73*R74)+(L73*S74)+(M73*T74)</f>
        <v>90.201999999999998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c r="D75" s="73" t="s">
        <v>2747</v>
      </c>
      <c r="E75" s="80" t="s">
        <v>1363</v>
      </c>
      <c r="F75" s="80"/>
      <c r="G75" s="376"/>
      <c r="H75" s="47"/>
      <c r="I75" s="48">
        <v>0.5</v>
      </c>
      <c r="J75" s="49">
        <v>0.4</v>
      </c>
      <c r="K75" s="49">
        <v>0.1</v>
      </c>
      <c r="L75" s="217"/>
      <c r="M75" s="695"/>
      <c r="N75" s="233">
        <f>SUM(I75:M75)</f>
        <v>1</v>
      </c>
      <c r="O75" s="51"/>
      <c r="P75" s="52">
        <v>8</v>
      </c>
      <c r="Q75" s="53">
        <v>8</v>
      </c>
      <c r="R75" s="53">
        <v>8</v>
      </c>
      <c r="S75" s="53"/>
      <c r="T75" s="53"/>
      <c r="U75" s="54">
        <f>ROUND(((P75*I75)+(Q75*J75)+(R75*K75)+(S75*L75)+(T75*M75)),3)</f>
        <v>8</v>
      </c>
      <c r="V75" s="55">
        <f>IF(U75&gt;=8,8,U75)</f>
        <v>8</v>
      </c>
      <c r="W75" s="57"/>
      <c r="X75" s="57">
        <v>18685183000</v>
      </c>
      <c r="Y75" s="57">
        <v>38849299000</v>
      </c>
      <c r="Z75" s="57"/>
      <c r="AA75" s="57"/>
      <c r="AB75" s="476">
        <f>(((((W75*I75)+(X75*J75)+(Y75*K75)+(Z75*L75)+(AA75*M75))/$L$2)))</f>
        <v>0.25793086909622537</v>
      </c>
      <c r="AC75" s="536">
        <f>ROUND(11*AB75,3)</f>
        <v>2.8370000000000002</v>
      </c>
      <c r="AD75" s="488">
        <f t="shared" ref="AD75" si="36">IF(AC75&gt;=11,11,AC75)</f>
        <v>2.8370000000000002</v>
      </c>
      <c r="AE75" s="729">
        <f>IF(U76&gt;=94,4,IF(U76&gt;=91,3.9,IF(U76&gt;=88,3.8,IF(U76&gt;=85,3.7,3.6))))</f>
        <v>3.8</v>
      </c>
      <c r="AF75" s="59">
        <v>0.3</v>
      </c>
      <c r="AG75" s="730">
        <v>17</v>
      </c>
      <c r="AH75" s="60">
        <f>V75+AD75+AG75+AE75+AF75</f>
        <v>31.937000000000001</v>
      </c>
      <c r="AI75" s="55">
        <f>IF(AH75&gt;=40,40,AH75)</f>
        <v>31.937000000000001</v>
      </c>
      <c r="AJ75" s="61"/>
      <c r="AK75" s="62"/>
      <c r="AL75" s="63"/>
      <c r="AM75" s="64">
        <f>100%+AL75</f>
        <v>1</v>
      </c>
      <c r="AN75" s="65">
        <f>ROUNDUP((($E$2*AM75-$AN$4)*AJ75+$AN$4),-3)</f>
        <v>0</v>
      </c>
      <c r="AO75" s="66"/>
    </row>
    <row r="76" spans="1:41" s="22" customFormat="1" ht="26.25" customHeight="1" x14ac:dyDescent="0.15">
      <c r="A76" s="177"/>
      <c r="B76" s="241"/>
      <c r="C76" s="843" t="s">
        <v>2556</v>
      </c>
      <c r="D76" s="844"/>
      <c r="E76" s="844"/>
      <c r="F76" s="844"/>
      <c r="G76" s="903"/>
      <c r="H76" s="47"/>
      <c r="I76" s="172"/>
      <c r="J76" s="217"/>
      <c r="K76" s="217"/>
      <c r="L76" s="217"/>
      <c r="M76" s="695"/>
      <c r="N76" s="233"/>
      <c r="O76" s="51"/>
      <c r="P76" s="234">
        <v>88</v>
      </c>
      <c r="Q76" s="676">
        <v>92.52</v>
      </c>
      <c r="R76" s="54">
        <v>88</v>
      </c>
      <c r="S76" s="54"/>
      <c r="T76" s="54"/>
      <c r="U76" s="496">
        <f>(I75*P76)+(J75*Q76)+(K75*R76)+(L75*S76)+(M75*T76)</f>
        <v>89.808000000000007</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t="s">
        <v>2178</v>
      </c>
      <c r="D77" s="80"/>
      <c r="E77" s="80"/>
      <c r="F77" s="82"/>
      <c r="G77" s="632"/>
      <c r="H77" s="175"/>
      <c r="I77" s="48">
        <v>0.6</v>
      </c>
      <c r="J77" s="49">
        <v>0.4</v>
      </c>
      <c r="K77" s="49"/>
      <c r="L77" s="49"/>
      <c r="M77" s="696"/>
      <c r="N77" s="233">
        <f>SUM(I77:M77)</f>
        <v>1</v>
      </c>
      <c r="O77" s="51"/>
      <c r="P77" s="52">
        <v>8</v>
      </c>
      <c r="Q77" s="53">
        <v>8</v>
      </c>
      <c r="R77" s="53"/>
      <c r="S77" s="53"/>
      <c r="T77" s="53"/>
      <c r="U77" s="54">
        <f>ROUND(((P77*I77)+(Q77*J77)+(R77*K77)+(S77*L77)+(T77*M77)),3)</f>
        <v>8</v>
      </c>
      <c r="V77" s="55">
        <f>IF(U77&gt;=8,8,U77)</f>
        <v>8</v>
      </c>
      <c r="W77" s="57">
        <v>49442586000</v>
      </c>
      <c r="X77" s="57"/>
      <c r="Y77" s="57"/>
      <c r="Z77" s="57"/>
      <c r="AA77" s="57"/>
      <c r="AB77" s="476">
        <f>(((((W77*I77)+(X77*J77)+(Y77*K77)+(Z77*L77)+(AA77*M77))/$L$2)))</f>
        <v>0.67362086611341088</v>
      </c>
      <c r="AC77" s="536">
        <f t="shared" ref="AC77" si="37">ROUND(11*AB77,3)</f>
        <v>7.41</v>
      </c>
      <c r="AD77" s="488">
        <f t="shared" ref="AD77" si="38">IF(AC77&gt;=11,11,AC77)</f>
        <v>7.41</v>
      </c>
      <c r="AE77" s="729">
        <f>IF(U78&gt;=94,4,IF(U78&gt;=91,3.9,IF(U78&gt;=88,3.8,IF(U78&gt;=85,3.7,3.6))))</f>
        <v>3.8</v>
      </c>
      <c r="AF77" s="59">
        <v>0.3</v>
      </c>
      <c r="AG77" s="730">
        <v>17</v>
      </c>
      <c r="AH77" s="60">
        <f>V77+AD77+AG77+AE77+AF77</f>
        <v>36.509999999999991</v>
      </c>
      <c r="AI77" s="55">
        <f>IF(AH77&gt;=40,40,AH77)</f>
        <v>36.509999999999991</v>
      </c>
      <c r="AJ77" s="61"/>
      <c r="AK77" s="62"/>
      <c r="AL77" s="63"/>
      <c r="AM77" s="64">
        <f>100%+AL77</f>
        <v>1</v>
      </c>
      <c r="AN77" s="65">
        <f>ROUNDUP((($E$2*AM77-$AN$4)*AJ77+$AN$4),-3)</f>
        <v>0</v>
      </c>
      <c r="AO77" s="66"/>
    </row>
    <row r="78" spans="1:41" s="22" customFormat="1" ht="26.25" customHeight="1" x14ac:dyDescent="0.15">
      <c r="A78" s="177"/>
      <c r="B78" s="241"/>
      <c r="C78" s="894" t="s">
        <v>2556</v>
      </c>
      <c r="D78" s="895"/>
      <c r="E78" s="895"/>
      <c r="F78" s="895"/>
      <c r="G78" s="896"/>
      <c r="H78" s="47"/>
      <c r="I78" s="172"/>
      <c r="J78" s="217"/>
      <c r="K78" s="217"/>
      <c r="L78" s="217"/>
      <c r="M78" s="695"/>
      <c r="N78" s="233"/>
      <c r="O78" s="51"/>
      <c r="P78" s="234">
        <v>88</v>
      </c>
      <c r="Q78" s="234">
        <v>88</v>
      </c>
      <c r="R78" s="23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50.25" customHeight="1" x14ac:dyDescent="0.15">
      <c r="A79" s="43"/>
      <c r="B79" s="256"/>
      <c r="C79" s="80" t="s">
        <v>2749</v>
      </c>
      <c r="D79" s="45"/>
      <c r="E79" s="45"/>
      <c r="F79" s="82"/>
      <c r="G79" s="632"/>
      <c r="H79" s="47"/>
      <c r="I79" s="48">
        <v>0.6</v>
      </c>
      <c r="J79" s="49">
        <v>0.4</v>
      </c>
      <c r="K79" s="49"/>
      <c r="L79" s="49"/>
      <c r="M79" s="696"/>
      <c r="N79" s="233">
        <f>SUM(I79:M79)</f>
        <v>1</v>
      </c>
      <c r="O79" s="51"/>
      <c r="P79" s="52">
        <v>8</v>
      </c>
      <c r="Q79" s="53">
        <v>8</v>
      </c>
      <c r="R79" s="53"/>
      <c r="S79" s="53"/>
      <c r="T79" s="53"/>
      <c r="U79" s="54">
        <f>ROUND(((P79*I79)+(Q79*J79)+(R79*K79)+(S79*L79)+(T79*M79)),2)</f>
        <v>8</v>
      </c>
      <c r="V79" s="55">
        <f>IF(U79&gt;=8,8,U79)</f>
        <v>8</v>
      </c>
      <c r="W79" s="57">
        <v>49203477000</v>
      </c>
      <c r="X79" s="57"/>
      <c r="Y79" s="57"/>
      <c r="Z79" s="57"/>
      <c r="AA79" s="57"/>
      <c r="AB79" s="476">
        <f>(((((W79*I79)+(X79*J79)+(Y79*K79)+(Z79*L79)+(AA79*M79))/$L$2)))</f>
        <v>0.67036317219595454</v>
      </c>
      <c r="AC79" s="536">
        <f t="shared" ref="AC79" si="39">ROUND(11*AB79,3)</f>
        <v>7.3739999999999997</v>
      </c>
      <c r="AD79" s="488">
        <f t="shared" ref="AD79" si="40">IF(AC79&gt;=11,11,AC79)</f>
        <v>7.3739999999999997</v>
      </c>
      <c r="AE79" s="729">
        <f>IF(U80&gt;=94,4,IF(U80&gt;=91,3.9,IF(U80&gt;=88,3.8,IF(U80&gt;=85,3.7,3.6))))</f>
        <v>3.8</v>
      </c>
      <c r="AF79" s="59">
        <v>0.3</v>
      </c>
      <c r="AG79" s="730">
        <v>17</v>
      </c>
      <c r="AH79" s="60">
        <f>V79+AD79+AG79+AE79+AF79</f>
        <v>36.47399999999999</v>
      </c>
      <c r="AI79" s="55">
        <f>IF(AH79&gt;=40,40,AH79)</f>
        <v>36.47399999999999</v>
      </c>
      <c r="AJ79" s="61"/>
      <c r="AK79" s="62"/>
      <c r="AL79" s="63"/>
      <c r="AM79" s="64"/>
      <c r="AN79" s="65"/>
      <c r="AO79" s="66"/>
    </row>
    <row r="80" spans="1:41" s="22" customFormat="1" ht="26.25" customHeight="1" x14ac:dyDescent="0.15">
      <c r="A80" s="177"/>
      <c r="B80" s="241"/>
      <c r="C80" s="894" t="s">
        <v>2556</v>
      </c>
      <c r="D80" s="895"/>
      <c r="E80" s="895"/>
      <c r="F80" s="895"/>
      <c r="G80" s="896"/>
      <c r="H80" s="47"/>
      <c r="I80" s="172"/>
      <c r="J80" s="217"/>
      <c r="K80" s="217"/>
      <c r="L80" s="217"/>
      <c r="M80" s="695"/>
      <c r="N80" s="233"/>
      <c r="O80" s="51"/>
      <c r="P80" s="54">
        <v>88</v>
      </c>
      <c r="Q80" s="54">
        <v>88</v>
      </c>
      <c r="R80" s="54"/>
      <c r="S80" s="54"/>
      <c r="T80" s="54"/>
      <c r="U80" s="496">
        <f>(I79*P80)+(J79*Q80)+(K79*R80)+(L79*S80)+(M79*T80)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4" customHeight="1" x14ac:dyDescent="0.15">
      <c r="A81" s="43"/>
      <c r="B81" s="256"/>
      <c r="C81" s="80" t="s">
        <v>1455</v>
      </c>
      <c r="D81" s="45"/>
      <c r="E81" s="45"/>
      <c r="F81" s="82"/>
      <c r="G81" s="632"/>
      <c r="H81" s="47"/>
      <c r="I81" s="48">
        <v>0.6</v>
      </c>
      <c r="J81" s="49">
        <v>0.4</v>
      </c>
      <c r="K81" s="49"/>
      <c r="L81" s="49"/>
      <c r="M81" s="696"/>
      <c r="N81" s="233">
        <f>SUM(I81:M81)</f>
        <v>1</v>
      </c>
      <c r="O81" s="51"/>
      <c r="P81" s="52">
        <v>8</v>
      </c>
      <c r="Q81" s="53">
        <v>8</v>
      </c>
      <c r="R81" s="53"/>
      <c r="S81" s="53"/>
      <c r="T81" s="53"/>
      <c r="U81" s="54">
        <f>ROUND(((P81*I81)+(Q81*J81)+(R81*K81)+(S81*L81)+(T81*M81)),3)</f>
        <v>8</v>
      </c>
      <c r="V81" s="55">
        <f>IF(U81&gt;=8,8,U81)</f>
        <v>8</v>
      </c>
      <c r="W81" s="57">
        <v>46537406000</v>
      </c>
      <c r="X81" s="57"/>
      <c r="Y81" s="57"/>
      <c r="Z81" s="57"/>
      <c r="AA81" s="57"/>
      <c r="AB81" s="476">
        <f>(((((W81*I81)+(X81*J81)+(Y81*K81)+(Z81*L81)+(AA81*M81))/$L$2)))</f>
        <v>0.63403980803899385</v>
      </c>
      <c r="AC81" s="536">
        <f t="shared" ref="AC81" si="41">ROUND(11*AB81,3)</f>
        <v>6.9740000000000002</v>
      </c>
      <c r="AD81" s="488">
        <f t="shared" ref="AD81" si="42">IF(AC81&gt;=11,11,AC81)</f>
        <v>6.9740000000000002</v>
      </c>
      <c r="AE81" s="729">
        <f>IF(U82&gt;=94,4,IF(U82&gt;=91,3.9,IF(U82&gt;=88,3.8,IF(U82&gt;=85,3.7,3.6))))</f>
        <v>3.8</v>
      </c>
      <c r="AF81" s="59">
        <v>0.3</v>
      </c>
      <c r="AG81" s="730">
        <v>17</v>
      </c>
      <c r="AH81" s="60">
        <f>V81+AD81+AG81+AE81+AF81</f>
        <v>36.073999999999998</v>
      </c>
      <c r="AI81" s="55">
        <f>IF(AH81&gt;=40,40,AH81)</f>
        <v>36.073999999999998</v>
      </c>
      <c r="AJ81" s="61"/>
      <c r="AK81" s="62"/>
      <c r="AL81" s="63"/>
      <c r="AM81" s="64">
        <f>100%+AL81</f>
        <v>1</v>
      </c>
      <c r="AN81" s="65">
        <f>ROUNDUP((($E$2*AM81-$AN$4)*AJ81+$AN$4),-3)</f>
        <v>0</v>
      </c>
      <c r="AO81" s="66"/>
    </row>
    <row r="82" spans="1:41" s="22" customFormat="1" ht="26.25" customHeight="1" x14ac:dyDescent="0.15">
      <c r="A82" s="177"/>
      <c r="B82" s="241"/>
      <c r="C82" s="894" t="s">
        <v>2556</v>
      </c>
      <c r="D82" s="895"/>
      <c r="E82" s="895"/>
      <c r="F82" s="895"/>
      <c r="G82" s="896"/>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48.75" customHeight="1" x14ac:dyDescent="0.15">
      <c r="A83" s="43"/>
      <c r="B83" s="256"/>
      <c r="C83" s="45" t="s">
        <v>2750</v>
      </c>
      <c r="D83" s="80"/>
      <c r="E83" s="80"/>
      <c r="F83" s="45"/>
      <c r="G83" s="596"/>
      <c r="H83" s="47"/>
      <c r="I83" s="48">
        <v>0.6</v>
      </c>
      <c r="J83" s="49">
        <v>0.4</v>
      </c>
      <c r="K83" s="49"/>
      <c r="L83" s="49"/>
      <c r="M83" s="696"/>
      <c r="N83" s="748">
        <f>SUM(I83:M83)</f>
        <v>1</v>
      </c>
      <c r="O83" s="51"/>
      <c r="P83" s="52">
        <v>8</v>
      </c>
      <c r="Q83" s="53">
        <v>8</v>
      </c>
      <c r="R83" s="53"/>
      <c r="S83" s="53"/>
      <c r="T83" s="53"/>
      <c r="U83" s="54">
        <f>ROUND(((P83*I83)+(Q83*J83)+(R83*K83)+(S83*L83)+(T83*M83)),3)</f>
        <v>8</v>
      </c>
      <c r="V83" s="55">
        <f>IF(U83&gt;=8,8,U83)</f>
        <v>8</v>
      </c>
      <c r="W83" s="57">
        <v>45451555000</v>
      </c>
      <c r="X83" s="57"/>
      <c r="Y83" s="57"/>
      <c r="Z83" s="57"/>
      <c r="AA83" s="57"/>
      <c r="AB83" s="476">
        <f>(((((W83*I83)+(X83*J83)+(Y83*K83)+(Z83*L83)+(AA83*M83))/$L$2)))</f>
        <v>0.61924584295209262</v>
      </c>
      <c r="AC83" s="536">
        <f t="shared" ref="AC83" si="43">ROUND(11*AB83,3)</f>
        <v>6.8120000000000003</v>
      </c>
      <c r="AD83" s="488">
        <f t="shared" ref="AD83" si="44">IF(AC83&gt;=11,11,AC83)</f>
        <v>6.8120000000000003</v>
      </c>
      <c r="AE83" s="729">
        <f>IF(U84&gt;=94,4,IF(U84&gt;=91,3.9,IF(U84&gt;=88,3.8,IF(U84&gt;=85,3.7,3.6))))</f>
        <v>3.8</v>
      </c>
      <c r="AF83" s="59">
        <v>0.3</v>
      </c>
      <c r="AG83" s="730">
        <v>17</v>
      </c>
      <c r="AH83" s="60">
        <f>V83+AD83+AG83+AE83+AF83</f>
        <v>35.911999999999999</v>
      </c>
      <c r="AI83" s="55">
        <f>IF(AH83&gt;=40,40,AH83)</f>
        <v>35.911999999999999</v>
      </c>
      <c r="AJ83" s="61"/>
      <c r="AK83" s="62"/>
      <c r="AL83" s="63"/>
      <c r="AM83" s="64">
        <f>100%+AL83</f>
        <v>1</v>
      </c>
      <c r="AN83" s="65">
        <f>ROUNDUP((($E$2*AM83-$AN$4)*AJ83+$AN$4),-3)</f>
        <v>0</v>
      </c>
      <c r="AO83" s="66"/>
    </row>
    <row r="84" spans="1:41" s="22" customFormat="1" ht="26.25" customHeight="1" x14ac:dyDescent="0.15">
      <c r="A84" s="177"/>
      <c r="B84" s="241"/>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45" t="s">
        <v>1360</v>
      </c>
      <c r="D85" s="45"/>
      <c r="E85" s="45"/>
      <c r="F85" s="80"/>
      <c r="G85" s="334"/>
      <c r="H85" s="175"/>
      <c r="I85" s="48">
        <v>0.7</v>
      </c>
      <c r="J85" s="49">
        <v>0.3</v>
      </c>
      <c r="K85" s="49"/>
      <c r="L85" s="49"/>
      <c r="M85" s="696"/>
      <c r="N85" s="233">
        <f>SUM(I85:M85)</f>
        <v>1</v>
      </c>
      <c r="O85" s="51"/>
      <c r="P85" s="52">
        <v>8</v>
      </c>
      <c r="Q85" s="53">
        <v>8</v>
      </c>
      <c r="R85" s="53"/>
      <c r="S85" s="53"/>
      <c r="T85" s="53"/>
      <c r="U85" s="54">
        <f>ROUND(((P85*I85)+(Q85*J85)+(R85*K85)+(S85*L85)+(T85*M85)),3)</f>
        <v>8</v>
      </c>
      <c r="V85" s="55">
        <f>IF(U85&gt;=8,8,U85)</f>
        <v>8</v>
      </c>
      <c r="W85" s="57">
        <v>41028772000</v>
      </c>
      <c r="X85" s="57"/>
      <c r="Y85" s="72"/>
      <c r="Z85" s="57"/>
      <c r="AA85" s="57"/>
      <c r="AB85" s="476">
        <f>(((((W85*I85)+(X85*J85)+(Y85*K85)+(Z85*L85)+(AA85*M85))/$L$2)))</f>
        <v>0.65215324872458336</v>
      </c>
      <c r="AC85" s="536">
        <f t="shared" ref="AC85" si="45">ROUND(11*AB85,3)</f>
        <v>7.1740000000000004</v>
      </c>
      <c r="AD85" s="488">
        <f t="shared" ref="AD85" si="46">IF(AC85&gt;=11,11,AC85)</f>
        <v>7.1740000000000004</v>
      </c>
      <c r="AE85" s="729">
        <f>IF(U86&gt;=94,4,IF(U86&gt;=91,3.9,IF(U86&gt;=88,3.8,IF(U86&gt;=85,3.7,3.6))))</f>
        <v>3.8</v>
      </c>
      <c r="AF85" s="59">
        <v>0.3</v>
      </c>
      <c r="AG85" s="730">
        <v>17</v>
      </c>
      <c r="AH85" s="60">
        <f>V85+AD85+AG85+AE85+AF85</f>
        <v>36.273999999999994</v>
      </c>
      <c r="AI85" s="55">
        <f>IF(AH85&gt;=40,40,AH85)</f>
        <v>36.273999999999994</v>
      </c>
      <c r="AJ85" s="61"/>
      <c r="AK85" s="62"/>
      <c r="AL85" s="63"/>
      <c r="AM85" s="64">
        <f>100%+AL85</f>
        <v>1</v>
      </c>
      <c r="AN85" s="65">
        <f>ROUNDUP((($E$2*AM85-$AN$4)*AJ85+$AN$4),-3)</f>
        <v>0</v>
      </c>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676">
        <v>88.43</v>
      </c>
      <c r="Q86" s="54">
        <v>88</v>
      </c>
      <c r="R86" s="53"/>
      <c r="S86" s="54"/>
      <c r="T86" s="54"/>
      <c r="U86" s="496">
        <f>(I85*P86)+(J85*Q86)+(K85*R86)+(L85*S86)+(M85*T86)</f>
        <v>88.301000000000002</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73" t="s">
        <v>2502</v>
      </c>
      <c r="D87" s="73" t="s">
        <v>1356</v>
      </c>
      <c r="E87" s="80" t="s">
        <v>1345</v>
      </c>
      <c r="F87" s="80"/>
      <c r="G87" s="335"/>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v>41030849000</v>
      </c>
      <c r="X87" s="57">
        <v>39814172000</v>
      </c>
      <c r="Y87" s="57">
        <v>32826052000</v>
      </c>
      <c r="Z87" s="57"/>
      <c r="AA87" s="57"/>
      <c r="AB87" s="476">
        <f>(((((W87*I87)+(X87*J87)+(Y87*K87)+(Z87*L87)+(AA87*M87))/$L$2)))</f>
        <v>0.92340647178097646</v>
      </c>
      <c r="AC87" s="536">
        <f t="shared" ref="AC87" si="47">ROUND(11*AB87,3)</f>
        <v>10.157</v>
      </c>
      <c r="AD87" s="488">
        <f t="shared" ref="AD87" si="48">IF(AC87&gt;=11,11,AC87)</f>
        <v>10.157</v>
      </c>
      <c r="AE87" s="729">
        <f>IF(U88&gt;=94,4,IF(U88&gt;=91,3.9,IF(U88&gt;=88,3.8,IF(U88&gt;=85,3.7,3.6))))</f>
        <v>3.8</v>
      </c>
      <c r="AF87" s="59">
        <v>0.3</v>
      </c>
      <c r="AG87" s="730">
        <v>17</v>
      </c>
      <c r="AH87" s="60">
        <f>V87+AD87+AG87+AE87+AF87</f>
        <v>39.256999999999991</v>
      </c>
      <c r="AI87" s="55">
        <f>IF(AH87&gt;=40,40,AH87)</f>
        <v>39.256999999999991</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45" t="s">
        <v>2692</v>
      </c>
      <c r="D89" s="117" t="s">
        <v>1350</v>
      </c>
      <c r="E89" s="45" t="s">
        <v>1410</v>
      </c>
      <c r="F89" s="80"/>
      <c r="G89" s="632"/>
      <c r="H89" s="175" t="s">
        <v>1746</v>
      </c>
      <c r="I89" s="48">
        <v>0.6</v>
      </c>
      <c r="J89" s="49">
        <v>0.4</v>
      </c>
      <c r="K89" s="49"/>
      <c r="L89" s="49"/>
      <c r="M89" s="696"/>
      <c r="N89" s="233">
        <f>SUM(I89:M89)</f>
        <v>1</v>
      </c>
      <c r="O89" s="51"/>
      <c r="P89" s="52">
        <v>8</v>
      </c>
      <c r="Q89" s="53">
        <v>8</v>
      </c>
      <c r="R89" s="53"/>
      <c r="S89" s="53"/>
      <c r="T89" s="53"/>
      <c r="U89" s="54">
        <f>ROUND(((P89*I89)+(Q89*J89)+(R89*K89)+(S89*L89)+(T89*M89)),3)</f>
        <v>8</v>
      </c>
      <c r="V89" s="55">
        <f>IF(U89&gt;=8,8,U89)</f>
        <v>8</v>
      </c>
      <c r="W89" s="57">
        <v>180536694000</v>
      </c>
      <c r="X89" s="57">
        <v>78106522000</v>
      </c>
      <c r="Y89" s="72">
        <v>80267427000</v>
      </c>
      <c r="Z89" s="57"/>
      <c r="AA89" s="57"/>
      <c r="AB89" s="476">
        <f>(((((W89*I89)+(X89*J89)+(Y89*K89)+(Z89*L89)+(AA89*M89))/$L$2)))</f>
        <v>3.169118342165516</v>
      </c>
      <c r="AC89" s="536">
        <f t="shared" ref="AC89" si="49">ROUND(11*AB89,3)</f>
        <v>34.86</v>
      </c>
      <c r="AD89" s="488">
        <f>IF(AC89&gt;=11,11,AC89)</f>
        <v>11</v>
      </c>
      <c r="AE89" s="729">
        <f>IF(U90&gt;=94,4,IF(U90&gt;=91,3.9,IF(U90&gt;=88,3.8,IF(U90&gt;=85,3.7,3.6))))</f>
        <v>3.8</v>
      </c>
      <c r="AF89" s="59">
        <v>0.3</v>
      </c>
      <c r="AG89" s="730">
        <v>17</v>
      </c>
      <c r="AH89" s="60">
        <f>V89+AD89+AG89+AE89+AF89</f>
        <v>40.099999999999994</v>
      </c>
      <c r="AI89" s="55">
        <f>IF(AH89&gt;=40,40,AH89)</f>
        <v>40</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sheetData>
  <mergeCells count="72">
    <mergeCell ref="C90:G90"/>
    <mergeCell ref="C78:G78"/>
    <mergeCell ref="C80:G80"/>
    <mergeCell ref="C82:G82"/>
    <mergeCell ref="C84:G84"/>
    <mergeCell ref="C86:G86"/>
    <mergeCell ref="C88:G88"/>
    <mergeCell ref="C66:G66"/>
    <mergeCell ref="C68:G68"/>
    <mergeCell ref="C70:G70"/>
    <mergeCell ref="C72:G72"/>
    <mergeCell ref="C74:G74"/>
    <mergeCell ref="C76:G76"/>
    <mergeCell ref="C64:G64"/>
    <mergeCell ref="C44:G44"/>
    <mergeCell ref="C42:G42"/>
    <mergeCell ref="C18:G18"/>
    <mergeCell ref="C20:G20"/>
    <mergeCell ref="C46:G46"/>
    <mergeCell ref="C34:G34"/>
    <mergeCell ref="C40:G40"/>
    <mergeCell ref="C56:G56"/>
    <mergeCell ref="C60:G60"/>
    <mergeCell ref="C58:G58"/>
    <mergeCell ref="C62:G62"/>
    <mergeCell ref="C50:G50"/>
    <mergeCell ref="C24:G24"/>
    <mergeCell ref="C38:G38"/>
    <mergeCell ref="C52:G52"/>
    <mergeCell ref="C48:G48"/>
    <mergeCell ref="C54:G54"/>
    <mergeCell ref="C30:G30"/>
    <mergeCell ref="C36:G36"/>
    <mergeCell ref="C32:G32"/>
    <mergeCell ref="AJ3:AJ4"/>
    <mergeCell ref="AK3:AK4"/>
    <mergeCell ref="AL3:AL4"/>
    <mergeCell ref="AM3:AM4"/>
    <mergeCell ref="C22:G22"/>
    <mergeCell ref="C14:G14"/>
    <mergeCell ref="C6:G6"/>
    <mergeCell ref="C8:G8"/>
    <mergeCell ref="C10:G10"/>
    <mergeCell ref="C12:G12"/>
    <mergeCell ref="C16:G16"/>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AC1:AD1"/>
    <mergeCell ref="AE1:AG1"/>
    <mergeCell ref="E41:G41"/>
    <mergeCell ref="X2:Y2"/>
    <mergeCell ref="E1:F1"/>
    <mergeCell ref="H1:J1"/>
    <mergeCell ref="L1:N1"/>
    <mergeCell ref="Z1:AA1"/>
    <mergeCell ref="U3:AH3"/>
    <mergeCell ref="C26:G26"/>
    <mergeCell ref="C28:G28"/>
  </mergeCells>
  <phoneticPr fontId="3" type="noConversion"/>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AO90"/>
  <sheetViews>
    <sheetView showZeros="0" view="pageBreakPreview" topLeftCell="A4" zoomScale="80" zoomScaleNormal="80" zoomScaleSheetLayoutView="80" workbookViewId="0">
      <selection activeCell="N15" sqref="N15"/>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8" width="7.5546875" style="1" customWidth="1"/>
    <col min="9" max="13" width="7.44140625" style="1" customWidth="1"/>
    <col min="14" max="14" width="7.5546875" style="1" customWidth="1"/>
    <col min="15" max="15" width="6.21875" style="1" customWidth="1"/>
    <col min="16" max="17" width="7" style="1" customWidth="1"/>
    <col min="18" max="18" width="6.77734375" style="1" customWidth="1"/>
    <col min="19" max="20" width="7" style="1" customWidth="1"/>
    <col min="21" max="21" width="8.109375" style="1" customWidth="1"/>
    <col min="22" max="22" width="7.44140625" style="470" customWidth="1"/>
    <col min="23" max="23" width="8" style="1" customWidth="1"/>
    <col min="24" max="25" width="7.33203125" style="1" customWidth="1"/>
    <col min="26" max="26" width="7.6640625" style="1" customWidth="1"/>
    <col min="27" max="27" width="6.44140625" style="1" customWidth="1"/>
    <col min="28" max="28" width="8.44140625" style="1" customWidth="1"/>
    <col min="29" max="29" width="8.77734375" style="1" customWidth="1"/>
    <col min="30" max="30" width="7.88671875" style="1" customWidth="1"/>
    <col min="31" max="31" width="7" style="1" customWidth="1"/>
    <col min="32" max="32" width="7.21875" style="1" customWidth="1"/>
    <col min="33" max="33" width="7.66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5.44140625" style="20" customWidth="1"/>
    <col min="42" max="16384" width="8.88671875" style="1"/>
  </cols>
  <sheetData>
    <row r="1" spans="1:41" ht="32.25" customHeight="1" thickBot="1" x14ac:dyDescent="0.2">
      <c r="A1" s="745"/>
      <c r="B1" s="746" t="s">
        <v>2560</v>
      </c>
      <c r="C1" s="746" t="s">
        <v>2561</v>
      </c>
      <c r="D1" s="3" t="s">
        <v>1567</v>
      </c>
      <c r="E1" s="809">
        <v>21684728000</v>
      </c>
      <c r="F1" s="810"/>
      <c r="G1" s="4" t="s">
        <v>1683</v>
      </c>
      <c r="H1" s="811">
        <v>22993259000</v>
      </c>
      <c r="I1" s="812"/>
      <c r="J1" s="813"/>
      <c r="K1" s="5" t="s">
        <v>1682</v>
      </c>
      <c r="L1" s="811">
        <v>0</v>
      </c>
      <c r="M1" s="812"/>
      <c r="N1" s="814"/>
      <c r="O1" s="6" t="s">
        <v>2992</v>
      </c>
      <c r="P1" s="6"/>
      <c r="Q1" s="6"/>
      <c r="R1" s="6"/>
      <c r="S1" s="6"/>
      <c r="T1" s="6"/>
      <c r="U1" s="6"/>
      <c r="V1" s="6"/>
      <c r="W1" s="6"/>
      <c r="X1" s="6"/>
      <c r="Y1" s="6"/>
      <c r="Z1" s="815" t="s">
        <v>1924</v>
      </c>
      <c r="AA1" s="815"/>
      <c r="AB1" s="7"/>
      <c r="AC1" s="815" t="s">
        <v>1680</v>
      </c>
      <c r="AD1" s="815"/>
      <c r="AE1" s="806" t="s">
        <v>1679</v>
      </c>
      <c r="AF1" s="807"/>
      <c r="AG1" s="808"/>
      <c r="AH1" s="6"/>
      <c r="AI1" s="6"/>
      <c r="AJ1" s="6"/>
      <c r="AK1" s="6"/>
      <c r="AL1" s="6"/>
      <c r="AM1" s="2"/>
      <c r="AN1" s="2"/>
      <c r="AO1" s="8"/>
    </row>
    <row r="2" spans="1:41" ht="29.25" customHeight="1" thickBot="1" x14ac:dyDescent="0.2">
      <c r="A2" s="834" t="s">
        <v>1678</v>
      </c>
      <c r="B2" s="834"/>
      <c r="C2" s="835"/>
      <c r="D2" s="9" t="s">
        <v>1677</v>
      </c>
      <c r="E2" s="836">
        <v>22172003000</v>
      </c>
      <c r="F2" s="837"/>
      <c r="G2" s="10" t="s">
        <v>1676</v>
      </c>
      <c r="H2" s="836">
        <f>E2</f>
        <v>22172003000</v>
      </c>
      <c r="I2" s="838"/>
      <c r="J2" s="837"/>
      <c r="K2" s="11" t="s">
        <v>2437</v>
      </c>
      <c r="L2" s="839">
        <f>H2*3</f>
        <v>66516009000</v>
      </c>
      <c r="M2" s="840"/>
      <c r="N2" s="12" t="s">
        <v>1089</v>
      </c>
      <c r="O2" s="13" t="s">
        <v>1673</v>
      </c>
      <c r="P2" s="841">
        <v>46162.5625</v>
      </c>
      <c r="Q2" s="841"/>
      <c r="R2" s="841"/>
      <c r="S2" s="841"/>
      <c r="T2" s="841"/>
      <c r="U2" s="670" t="s">
        <v>1397</v>
      </c>
      <c r="V2" s="14"/>
      <c r="W2" s="15"/>
      <c r="X2" s="846" t="s">
        <v>11</v>
      </c>
      <c r="Y2" s="846"/>
      <c r="Z2" s="816">
        <v>8883738000</v>
      </c>
      <c r="AA2" s="817"/>
      <c r="AB2" s="668"/>
      <c r="AC2" s="818">
        <f>H1</f>
        <v>22993259000</v>
      </c>
      <c r="AD2" s="819"/>
      <c r="AE2" s="874">
        <f>TRUNC(Z2/AC2,4)</f>
        <v>0.38629999999999998</v>
      </c>
      <c r="AF2" s="875"/>
      <c r="AG2" s="876"/>
      <c r="AI2" s="16"/>
      <c r="AJ2" s="17"/>
      <c r="AK2" s="17"/>
      <c r="AL2" s="17" t="s">
        <v>2903</v>
      </c>
      <c r="AM2" s="18"/>
      <c r="AN2" s="19" t="s">
        <v>1670</v>
      </c>
    </row>
    <row r="3" spans="1:41" s="22" customFormat="1" ht="24.95" customHeight="1" thickBot="1" x14ac:dyDescent="0.2">
      <c r="A3" s="823" t="s">
        <v>1669</v>
      </c>
      <c r="B3" s="825" t="s">
        <v>1668</v>
      </c>
      <c r="C3" s="827" t="s">
        <v>1667</v>
      </c>
      <c r="D3" s="827"/>
      <c r="E3" s="827"/>
      <c r="F3" s="827"/>
      <c r="G3" s="827"/>
      <c r="H3" s="827"/>
      <c r="I3" s="828" t="s">
        <v>1666</v>
      </c>
      <c r="J3" s="829"/>
      <c r="K3" s="827"/>
      <c r="L3" s="829"/>
      <c r="M3" s="830"/>
      <c r="N3" s="827" t="s">
        <v>1665</v>
      </c>
      <c r="O3" s="832"/>
      <c r="P3" s="827" t="s">
        <v>1664</v>
      </c>
      <c r="Q3" s="827"/>
      <c r="R3" s="827"/>
      <c r="S3" s="827"/>
      <c r="T3" s="897"/>
      <c r="U3" s="898" t="s">
        <v>1663</v>
      </c>
      <c r="V3" s="829"/>
      <c r="W3" s="829"/>
      <c r="X3" s="829"/>
      <c r="Y3" s="829"/>
      <c r="Z3" s="829"/>
      <c r="AA3" s="829"/>
      <c r="AB3" s="829"/>
      <c r="AC3" s="829"/>
      <c r="AD3" s="829"/>
      <c r="AE3" s="829"/>
      <c r="AF3" s="829"/>
      <c r="AG3" s="829"/>
      <c r="AH3" s="899"/>
      <c r="AI3" s="28"/>
      <c r="AJ3" s="900" t="s">
        <v>1662</v>
      </c>
      <c r="AK3" s="832" t="s">
        <v>1661</v>
      </c>
      <c r="AL3" s="856" t="s">
        <v>1660</v>
      </c>
      <c r="AM3" s="858" t="s">
        <v>1659</v>
      </c>
      <c r="AN3" s="21" t="s">
        <v>1945</v>
      </c>
      <c r="AO3" s="847" t="s">
        <v>1657</v>
      </c>
    </row>
    <row r="4" spans="1:41" s="22" customFormat="1" ht="41.25" customHeight="1" thickBot="1" x14ac:dyDescent="0.2">
      <c r="A4" s="824"/>
      <c r="B4" s="826"/>
      <c r="C4" s="23" t="s">
        <v>1651</v>
      </c>
      <c r="D4" s="24" t="s">
        <v>1650</v>
      </c>
      <c r="E4" s="25" t="s">
        <v>1649</v>
      </c>
      <c r="F4" s="25" t="s">
        <v>1656</v>
      </c>
      <c r="G4" s="25" t="s">
        <v>1655</v>
      </c>
      <c r="H4" s="26" t="s">
        <v>1348</v>
      </c>
      <c r="I4" s="27" t="s">
        <v>1651</v>
      </c>
      <c r="J4" s="24" t="s">
        <v>1650</v>
      </c>
      <c r="K4" s="24" t="s">
        <v>1649</v>
      </c>
      <c r="L4" s="27" t="s">
        <v>31</v>
      </c>
      <c r="M4" s="28" t="s">
        <v>32</v>
      </c>
      <c r="N4" s="831"/>
      <c r="O4" s="833"/>
      <c r="P4" s="23" t="s">
        <v>2462</v>
      </c>
      <c r="Q4" s="24" t="s">
        <v>1650</v>
      </c>
      <c r="R4" s="24" t="s">
        <v>1649</v>
      </c>
      <c r="S4" s="27" t="s">
        <v>31</v>
      </c>
      <c r="T4" s="25" t="s">
        <v>32</v>
      </c>
      <c r="U4" s="716" t="s">
        <v>2344</v>
      </c>
      <c r="V4" s="717" t="s">
        <v>1652</v>
      </c>
      <c r="W4" s="34" t="s">
        <v>1651</v>
      </c>
      <c r="X4" s="35" t="s">
        <v>1650</v>
      </c>
      <c r="Y4" s="35" t="s">
        <v>1649</v>
      </c>
      <c r="Z4" s="36" t="s">
        <v>31</v>
      </c>
      <c r="AA4" s="35" t="s">
        <v>32</v>
      </c>
      <c r="AB4" s="39" t="s">
        <v>1648</v>
      </c>
      <c r="AC4" s="718" t="s">
        <v>1647</v>
      </c>
      <c r="AD4" s="717" t="s">
        <v>2346</v>
      </c>
      <c r="AE4" s="719" t="s">
        <v>2347</v>
      </c>
      <c r="AF4" s="720" t="s">
        <v>2348</v>
      </c>
      <c r="AG4" s="721" t="s">
        <v>2349</v>
      </c>
      <c r="AH4" s="722" t="s">
        <v>1642</v>
      </c>
      <c r="AI4" s="723" t="s">
        <v>1641</v>
      </c>
      <c r="AJ4" s="901"/>
      <c r="AK4" s="833"/>
      <c r="AL4" s="857"/>
      <c r="AM4" s="859"/>
      <c r="AN4" s="42"/>
      <c r="AO4" s="848"/>
    </row>
    <row r="5" spans="1:41" s="22" customFormat="1" ht="51.75" customHeight="1" x14ac:dyDescent="0.15">
      <c r="A5" s="43">
        <v>1</v>
      </c>
      <c r="B5" s="256" t="s">
        <v>105</v>
      </c>
      <c r="C5" s="45" t="s">
        <v>1475</v>
      </c>
      <c r="D5" s="71" t="s">
        <v>2975</v>
      </c>
      <c r="E5" s="71" t="s">
        <v>2959</v>
      </c>
      <c r="F5" s="80" t="s">
        <v>2958</v>
      </c>
      <c r="G5" s="632"/>
      <c r="H5" s="47" t="s">
        <v>2557</v>
      </c>
      <c r="I5" s="48">
        <v>0.5</v>
      </c>
      <c r="J5" s="49">
        <v>0.2</v>
      </c>
      <c r="K5" s="49">
        <v>0.2</v>
      </c>
      <c r="L5" s="49">
        <v>0.1</v>
      </c>
      <c r="M5" s="696"/>
      <c r="N5" s="233">
        <f>SUM(I5:M5)</f>
        <v>0.99999999999999989</v>
      </c>
      <c r="O5" s="51"/>
      <c r="P5" s="52">
        <v>8</v>
      </c>
      <c r="Q5" s="53">
        <v>8</v>
      </c>
      <c r="R5" s="53">
        <v>8</v>
      </c>
      <c r="S5" s="53">
        <v>8</v>
      </c>
      <c r="T5" s="53"/>
      <c r="U5" s="54">
        <f>ROUND(((P5*I5)+(Q5*J5)+(R5*K5)+(S5*L5)+(T5*M5)),3)</f>
        <v>8</v>
      </c>
      <c r="V5" s="55">
        <f>IF(U5&gt;=8,8,U5)</f>
        <v>8</v>
      </c>
      <c r="W5" s="57">
        <v>122548884000</v>
      </c>
      <c r="X5" s="57">
        <v>7707037000</v>
      </c>
      <c r="Y5" s="57">
        <v>24024444000</v>
      </c>
      <c r="Z5" s="57">
        <v>14977246000</v>
      </c>
      <c r="AA5" s="57"/>
      <c r="AB5" s="476">
        <f>(((((W5*I5)+(X5*J5)+(Y5*K5)+(Z5*L5)+(AA5*M5))/$L$2)))</f>
        <v>1.0391252247259755</v>
      </c>
      <c r="AC5" s="536">
        <f>ROUND(11*AB5,3)</f>
        <v>11.43</v>
      </c>
      <c r="AD5" s="488">
        <f t="shared" ref="AD5" si="0">IF(AC5&gt;=11,11,AC5)</f>
        <v>11</v>
      </c>
      <c r="AE5" s="729">
        <f>IF(U6&gt;=94,4,IF(U6&gt;=91,3.9,IF(U6&gt;=88,3.8,IF(U6&gt;=85,3.7,3.6))))</f>
        <v>3.9</v>
      </c>
      <c r="AF5" s="59">
        <v>0.3</v>
      </c>
      <c r="AG5" s="730">
        <v>17</v>
      </c>
      <c r="AH5" s="60">
        <f>V5+AD5+AG5+AE5+AF5</f>
        <v>40.199999999999996</v>
      </c>
      <c r="AI5" s="55">
        <f>IF(AH5&gt;=40,40,AH5)</f>
        <v>40</v>
      </c>
      <c r="AJ5" s="61"/>
      <c r="AK5" s="62"/>
      <c r="AL5" s="63"/>
      <c r="AM5" s="64">
        <f>100%+AL5</f>
        <v>1</v>
      </c>
      <c r="AN5" s="65">
        <f>ROUNDUP((($E$2*AM5-$AN$4)*AJ5+$AN$4),-3)</f>
        <v>0</v>
      </c>
      <c r="AO5" s="66"/>
    </row>
    <row r="6" spans="1:41" s="22" customFormat="1" ht="26.25" customHeight="1" x14ac:dyDescent="0.15">
      <c r="A6" s="177"/>
      <c r="B6" s="241"/>
      <c r="C6" s="894" t="s">
        <v>2556</v>
      </c>
      <c r="D6" s="895"/>
      <c r="E6" s="895"/>
      <c r="F6" s="895"/>
      <c r="G6" s="896"/>
      <c r="H6" s="47"/>
      <c r="I6" s="172"/>
      <c r="J6" s="217"/>
      <c r="K6" s="217"/>
      <c r="L6" s="217"/>
      <c r="M6" s="695"/>
      <c r="N6" s="233"/>
      <c r="O6" s="51"/>
      <c r="P6" s="674">
        <v>94.48</v>
      </c>
      <c r="Q6" s="54">
        <v>88</v>
      </c>
      <c r="R6" s="54">
        <v>88</v>
      </c>
      <c r="S6" s="54">
        <v>88</v>
      </c>
      <c r="T6" s="54"/>
      <c r="U6" s="496">
        <f>(I5*P6)+(J5*Q6)+(K5*R6)+(L5*S6)+(M5*T6)</f>
        <v>91.24</v>
      </c>
      <c r="V6" s="55"/>
      <c r="W6" s="57"/>
      <c r="X6" s="57"/>
      <c r="Y6" s="57"/>
      <c r="Z6" s="57"/>
      <c r="AA6" s="57"/>
      <c r="AB6" s="476"/>
      <c r="AC6" s="536"/>
      <c r="AD6" s="478"/>
      <c r="AE6" s="729"/>
      <c r="AF6" s="59"/>
      <c r="AG6" s="263"/>
      <c r="AH6" s="60"/>
      <c r="AI6" s="55"/>
      <c r="AJ6" s="61"/>
      <c r="AK6" s="62"/>
      <c r="AL6" s="63"/>
      <c r="AM6" s="64"/>
      <c r="AN6" s="65"/>
      <c r="AO6" s="66"/>
    </row>
    <row r="7" spans="1:41" s="22" customFormat="1" ht="48.75" customHeight="1" x14ac:dyDescent="0.15">
      <c r="A7" s="43">
        <v>2</v>
      </c>
      <c r="B7" s="256" t="s">
        <v>105</v>
      </c>
      <c r="C7" s="45" t="s">
        <v>2738</v>
      </c>
      <c r="D7" s="67" t="s">
        <v>2961</v>
      </c>
      <c r="E7" s="80"/>
      <c r="F7" s="45"/>
      <c r="G7" s="596"/>
      <c r="H7" s="47" t="s">
        <v>2557</v>
      </c>
      <c r="I7" s="48">
        <v>0.59</v>
      </c>
      <c r="J7" s="49">
        <v>0.41</v>
      </c>
      <c r="K7" s="49"/>
      <c r="L7" s="49"/>
      <c r="M7" s="696"/>
      <c r="N7" s="233">
        <f>SUM(I7:M7)</f>
        <v>1</v>
      </c>
      <c r="O7" s="51"/>
      <c r="P7" s="52">
        <v>8</v>
      </c>
      <c r="Q7" s="53">
        <v>8</v>
      </c>
      <c r="R7" s="53"/>
      <c r="S7" s="53"/>
      <c r="T7" s="53"/>
      <c r="U7" s="54">
        <f>ROUND(((P7*I7)+(Q7*J7)+(R7*K7)+(S7*L7)+(T7*M7)),3)</f>
        <v>8</v>
      </c>
      <c r="V7" s="55">
        <f>IF(U7&gt;=8,8,U7)</f>
        <v>8</v>
      </c>
      <c r="W7" s="57">
        <v>328448752000</v>
      </c>
      <c r="X7" s="57">
        <v>39588420000</v>
      </c>
      <c r="Y7" s="57"/>
      <c r="Z7" s="57"/>
      <c r="AA7" s="57"/>
      <c r="AB7" s="476">
        <f>(((((W7*I7)+(X7*J7)+(Y7*K7)+(Z7*L7)+(AA7*M7))/$L$2)))</f>
        <v>3.1573754805403311</v>
      </c>
      <c r="AC7" s="536">
        <f t="shared" ref="AC7" si="1">ROUND(11*AB7,3)</f>
        <v>34.731000000000002</v>
      </c>
      <c r="AD7" s="488">
        <f t="shared" ref="AD7" si="2">IF(AC7&gt;=11,11,AC7)</f>
        <v>11</v>
      </c>
      <c r="AE7" s="729">
        <f>IF(U8&gt;=94,4,IF(U8&gt;=91,3.9,IF(U8&gt;=88,3.8,IF(U8&gt;=85,3.7,3.6))))</f>
        <v>3.9</v>
      </c>
      <c r="AF7" s="59">
        <v>0.3</v>
      </c>
      <c r="AG7" s="730">
        <v>17</v>
      </c>
      <c r="AH7" s="60">
        <f>V7+AD7+AG7+AE7+AF7</f>
        <v>40.199999999999996</v>
      </c>
      <c r="AI7" s="55">
        <f>IF(AH7&gt;=40,40,AH7)</f>
        <v>40</v>
      </c>
      <c r="AJ7" s="61"/>
      <c r="AK7" s="62"/>
      <c r="AL7" s="63"/>
      <c r="AM7" s="64">
        <f>100%+AL7</f>
        <v>1</v>
      </c>
      <c r="AN7" s="65">
        <f>ROUNDUP((($E$2*AM7-$AN$4)*AJ7+$AN$4),-3)</f>
        <v>0</v>
      </c>
      <c r="AO7" s="66"/>
    </row>
    <row r="8" spans="1:41" s="22" customFormat="1" ht="26.25" customHeight="1" x14ac:dyDescent="0.15">
      <c r="A8" s="177"/>
      <c r="B8" s="241"/>
      <c r="C8" s="843" t="s">
        <v>2556</v>
      </c>
      <c r="D8" s="844"/>
      <c r="E8" s="844"/>
      <c r="F8" s="844"/>
      <c r="G8" s="903"/>
      <c r="H8" s="47"/>
      <c r="I8" s="172"/>
      <c r="J8" s="217"/>
      <c r="K8" s="217"/>
      <c r="L8" s="217"/>
      <c r="M8" s="695"/>
      <c r="N8" s="233"/>
      <c r="O8" s="51"/>
      <c r="P8" s="674">
        <v>93.38</v>
      </c>
      <c r="Q8" s="54">
        <v>88</v>
      </c>
      <c r="R8" s="54"/>
      <c r="S8" s="54"/>
      <c r="T8" s="54"/>
      <c r="U8" s="496">
        <f>(I7*P8)+(J7*Q8)+(K7*R8)+(L7*S8)+(M7*T8)</f>
        <v>91.174199999999985</v>
      </c>
      <c r="V8" s="55"/>
      <c r="W8" s="57"/>
      <c r="X8" s="57"/>
      <c r="Y8" s="57"/>
      <c r="Z8" s="57"/>
      <c r="AA8" s="57"/>
      <c r="AB8" s="476"/>
      <c r="AC8" s="536"/>
      <c r="AD8" s="478"/>
      <c r="AE8" s="729"/>
      <c r="AF8" s="59"/>
      <c r="AG8" s="263"/>
      <c r="AH8" s="60"/>
      <c r="AI8" s="55"/>
      <c r="AJ8" s="61"/>
      <c r="AK8" s="62"/>
      <c r="AL8" s="63"/>
      <c r="AM8" s="64"/>
      <c r="AN8" s="65"/>
      <c r="AO8" s="66"/>
    </row>
    <row r="9" spans="1:41" s="22" customFormat="1" ht="48.75" customHeight="1" x14ac:dyDescent="0.15">
      <c r="A9" s="43">
        <v>3</v>
      </c>
      <c r="B9" s="256" t="s">
        <v>105</v>
      </c>
      <c r="C9" s="174" t="s">
        <v>1493</v>
      </c>
      <c r="D9" s="71" t="s">
        <v>2957</v>
      </c>
      <c r="E9" s="67" t="s">
        <v>2960</v>
      </c>
      <c r="F9" s="80" t="s">
        <v>2056</v>
      </c>
      <c r="G9" s="376"/>
      <c r="H9" s="175" t="s">
        <v>2990</v>
      </c>
      <c r="I9" s="48">
        <v>0.52</v>
      </c>
      <c r="J9" s="49">
        <v>0.23</v>
      </c>
      <c r="K9" s="49">
        <v>0.12</v>
      </c>
      <c r="L9" s="49">
        <v>0.13</v>
      </c>
      <c r="M9" s="696"/>
      <c r="N9" s="233">
        <f>SUM(I9:M9)</f>
        <v>1</v>
      </c>
      <c r="O9" s="51"/>
      <c r="P9" s="52">
        <v>8</v>
      </c>
      <c r="Q9" s="53">
        <v>8</v>
      </c>
      <c r="R9" s="53">
        <v>8</v>
      </c>
      <c r="S9" s="53">
        <v>8</v>
      </c>
      <c r="T9" s="53"/>
      <c r="U9" s="54">
        <f>ROUND(((P9*I9)+(Q9*J9)+(R9*K9)+(S9*L9)+(T9*M9)),3)</f>
        <v>8</v>
      </c>
      <c r="V9" s="55">
        <f>IF(U9&gt;=8,8,U9)</f>
        <v>8</v>
      </c>
      <c r="W9" s="57">
        <v>59183685000</v>
      </c>
      <c r="X9" s="57">
        <v>5383000000</v>
      </c>
      <c r="Y9" s="57">
        <v>3938159000</v>
      </c>
      <c r="Z9" s="57">
        <v>816103333000</v>
      </c>
      <c r="AA9" s="57"/>
      <c r="AB9" s="476">
        <f>(((((W9*I9)+(X9*J9)+(Y9*K9)+(Z9*L9)+(AA9*M9))/$L$2)))</f>
        <v>2.0834024869110834</v>
      </c>
      <c r="AC9" s="536">
        <f>ROUND(11*AB9,3)</f>
        <v>22.917000000000002</v>
      </c>
      <c r="AD9" s="488">
        <f>IF(AC9&gt;=11,11,AC9)</f>
        <v>11</v>
      </c>
      <c r="AE9" s="729">
        <f>IF(U10&gt;=94,4,IF(U10&gt;=91,3.9,IF(U10&gt;=88,3.8,IF(U10&gt;=85,3.7,3.6))))</f>
        <v>3.9</v>
      </c>
      <c r="AF9" s="59">
        <v>0.2</v>
      </c>
      <c r="AG9" s="730">
        <v>17</v>
      </c>
      <c r="AH9" s="60">
        <f>V9+AD9+AG9+AE9+AF9</f>
        <v>40.1</v>
      </c>
      <c r="AI9" s="55">
        <f>IF(AH9&gt;=40,40,AH9)</f>
        <v>40</v>
      </c>
      <c r="AJ9" s="61"/>
      <c r="AK9" s="62"/>
      <c r="AL9" s="63"/>
      <c r="AM9" s="64">
        <f>100%+AL9</f>
        <v>1</v>
      </c>
      <c r="AN9" s="65">
        <f>ROUNDUP((($E$2*AM9-$AN$4)*AJ9+$AN$4),-3)</f>
        <v>0</v>
      </c>
      <c r="AO9" s="66"/>
    </row>
    <row r="10" spans="1:41" s="22" customFormat="1" ht="26.25" customHeight="1" x14ac:dyDescent="0.15">
      <c r="A10" s="177"/>
      <c r="B10" s="241"/>
      <c r="C10" s="843" t="s">
        <v>2556</v>
      </c>
      <c r="D10" s="844"/>
      <c r="E10" s="844"/>
      <c r="F10" s="844"/>
      <c r="G10" s="903"/>
      <c r="H10" s="47"/>
      <c r="I10" s="172"/>
      <c r="J10" s="217"/>
      <c r="K10" s="217"/>
      <c r="L10" s="217"/>
      <c r="M10" s="695"/>
      <c r="N10" s="233"/>
      <c r="O10" s="51"/>
      <c r="P10" s="674">
        <v>93.38</v>
      </c>
      <c r="Q10" s="54">
        <v>88</v>
      </c>
      <c r="R10" s="54">
        <v>88</v>
      </c>
      <c r="S10" s="676">
        <v>89.67</v>
      </c>
      <c r="T10" s="54"/>
      <c r="U10" s="496">
        <f>(I9*P10)+(J9*Q10)+(K9*R10)+(L9*S10)+(M9*T10)</f>
        <v>91.014700000000005</v>
      </c>
      <c r="V10" s="55"/>
      <c r="W10" s="57"/>
      <c r="X10" s="57"/>
      <c r="Y10" s="57"/>
      <c r="Z10" s="57"/>
      <c r="AA10" s="57"/>
      <c r="AB10" s="476"/>
      <c r="AC10" s="536"/>
      <c r="AD10" s="478"/>
      <c r="AE10" s="729"/>
      <c r="AF10" s="59"/>
      <c r="AG10" s="263"/>
      <c r="AH10" s="60"/>
      <c r="AI10" s="55"/>
      <c r="AJ10" s="61"/>
      <c r="AK10" s="62"/>
      <c r="AL10" s="63"/>
      <c r="AM10" s="64"/>
      <c r="AN10" s="65"/>
      <c r="AO10" s="66"/>
    </row>
    <row r="11" spans="1:41" s="22" customFormat="1" ht="56.25" customHeight="1" x14ac:dyDescent="0.15">
      <c r="A11" s="43">
        <v>4</v>
      </c>
      <c r="B11" s="256" t="s">
        <v>105</v>
      </c>
      <c r="C11" s="45" t="s">
        <v>2688</v>
      </c>
      <c r="D11" s="71" t="s">
        <v>2977</v>
      </c>
      <c r="E11" s="71" t="s">
        <v>2991</v>
      </c>
      <c r="F11" s="80"/>
      <c r="G11" s="376"/>
      <c r="H11" s="47"/>
      <c r="I11" s="48">
        <v>0.6</v>
      </c>
      <c r="J11" s="49">
        <v>0.3</v>
      </c>
      <c r="K11" s="49">
        <v>0.1</v>
      </c>
      <c r="L11" s="49"/>
      <c r="M11" s="696"/>
      <c r="N11" s="233">
        <f>SUM(I11:M11)</f>
        <v>0.99999999999999989</v>
      </c>
      <c r="O11" s="51"/>
      <c r="P11" s="52">
        <v>8</v>
      </c>
      <c r="Q11" s="53">
        <v>8</v>
      </c>
      <c r="R11" s="53">
        <v>8</v>
      </c>
      <c r="S11" s="53"/>
      <c r="T11" s="53"/>
      <c r="U11" s="54">
        <f>ROUND(((P11*I11)+(Q11*J11)+(R11*K11)+(S11*L11)+(T11*M11)),3)</f>
        <v>8</v>
      </c>
      <c r="V11" s="55">
        <f>IF(U11&gt;=8,8,U11)</f>
        <v>8</v>
      </c>
      <c r="W11" s="57">
        <v>900580417000</v>
      </c>
      <c r="X11" s="57">
        <v>11982826000</v>
      </c>
      <c r="Y11" s="57">
        <v>3487591000</v>
      </c>
      <c r="Z11" s="57"/>
      <c r="AA11" s="57"/>
      <c r="AB11" s="476">
        <f>(((((W11*I11)+(X11*J11)+(Y11*K11)+(Z11*L11)+(AA11*M11))/$L$2)))</f>
        <v>8.1828700380986472</v>
      </c>
      <c r="AC11" s="536">
        <f>ROUND(11*AB11,3)</f>
        <v>90.012</v>
      </c>
      <c r="AD11" s="488">
        <f>IF(AC11&gt;=11,11,AC11)</f>
        <v>11</v>
      </c>
      <c r="AE11" s="729">
        <f>IF(U12&gt;=94,4,IF(U12&gt;=91,3.9,IF(U12&gt;=88,3.8,IF(U12&gt;=85,3.7,3.6))))</f>
        <v>3.8</v>
      </c>
      <c r="AF11" s="59">
        <v>0.3</v>
      </c>
      <c r="AG11" s="730">
        <v>17</v>
      </c>
      <c r="AH11" s="60">
        <f>V11+AD11+AG11+AE11+AF11</f>
        <v>40.099999999999994</v>
      </c>
      <c r="AI11" s="55">
        <f>IF(AH11&gt;=40,40,AH11)</f>
        <v>40</v>
      </c>
      <c r="AJ11" s="61"/>
      <c r="AK11" s="62"/>
      <c r="AL11" s="63"/>
      <c r="AM11" s="64">
        <f>100%+AL11</f>
        <v>1</v>
      </c>
      <c r="AN11" s="65">
        <f>ROUNDUP((($E$2*AM11-$AN$4)*AJ11+$AN$4),-3)</f>
        <v>0</v>
      </c>
      <c r="AO11" s="66"/>
    </row>
    <row r="12" spans="1:41" s="22" customFormat="1" ht="26.25" customHeight="1" x14ac:dyDescent="0.15">
      <c r="A12" s="177"/>
      <c r="B12" s="241"/>
      <c r="C12" s="843" t="s">
        <v>2556</v>
      </c>
      <c r="D12" s="844"/>
      <c r="E12" s="844"/>
      <c r="F12" s="844"/>
      <c r="G12" s="903"/>
      <c r="H12" s="47"/>
      <c r="I12" s="172"/>
      <c r="J12" s="217"/>
      <c r="K12" s="217"/>
      <c r="L12" s="217"/>
      <c r="M12" s="695"/>
      <c r="N12" s="233"/>
      <c r="O12" s="51"/>
      <c r="P12" s="676">
        <v>92.03</v>
      </c>
      <c r="Q12" s="53">
        <v>88</v>
      </c>
      <c r="R12" s="53">
        <v>88</v>
      </c>
      <c r="S12" s="53"/>
      <c r="T12" s="54"/>
      <c r="U12" s="496">
        <f>(I11*P12)+(J11*Q12)+(K11*R12)+(L11*S12)+(M11*T12)</f>
        <v>90.417999999999992</v>
      </c>
      <c r="V12" s="55"/>
      <c r="W12" s="57"/>
      <c r="X12" s="57"/>
      <c r="Y12" s="57"/>
      <c r="Z12" s="57"/>
      <c r="AA12" s="57"/>
      <c r="AB12" s="476"/>
      <c r="AC12" s="536"/>
      <c r="AD12" s="478"/>
      <c r="AE12" s="729"/>
      <c r="AF12" s="59"/>
      <c r="AG12" s="263"/>
      <c r="AH12" s="60"/>
      <c r="AI12" s="55"/>
      <c r="AJ12" s="61"/>
      <c r="AK12" s="62"/>
      <c r="AL12" s="63"/>
      <c r="AM12" s="64"/>
      <c r="AN12" s="65"/>
      <c r="AO12" s="66"/>
    </row>
    <row r="13" spans="1:41" s="22" customFormat="1" ht="52.5" customHeight="1" x14ac:dyDescent="0.15">
      <c r="A13" s="43">
        <v>5</v>
      </c>
      <c r="B13" s="256" t="s">
        <v>2993</v>
      </c>
      <c r="C13" s="45" t="s">
        <v>1359</v>
      </c>
      <c r="D13" s="67" t="s">
        <v>1374</v>
      </c>
      <c r="E13" s="45"/>
      <c r="F13" s="45"/>
      <c r="G13" s="334"/>
      <c r="H13" s="47"/>
      <c r="I13" s="48">
        <v>0.5</v>
      </c>
      <c r="J13" s="49">
        <v>0.5</v>
      </c>
      <c r="K13" s="49"/>
      <c r="L13" s="49"/>
      <c r="M13" s="331"/>
      <c r="N13" s="233">
        <f>SUM(I13:M13)</f>
        <v>1</v>
      </c>
      <c r="O13" s="51"/>
      <c r="P13" s="52">
        <v>8</v>
      </c>
      <c r="Q13" s="53">
        <v>8</v>
      </c>
      <c r="R13" s="53"/>
      <c r="S13" s="53"/>
      <c r="T13" s="53"/>
      <c r="U13" s="54">
        <f>ROUND(((P13*I13)+(Q13*J13)+(R13*K13)+(S13*L13)+(T13*M13)),3)</f>
        <v>8</v>
      </c>
      <c r="V13" s="55">
        <f>IF(U13&gt;=8,8,U13)</f>
        <v>8</v>
      </c>
      <c r="W13" s="57">
        <v>103344394000</v>
      </c>
      <c r="X13" s="57">
        <v>32775215000</v>
      </c>
      <c r="Y13" s="57"/>
      <c r="Z13" s="57"/>
      <c r="AA13" s="57"/>
      <c r="AB13" s="476">
        <f>(((((W13*I13)+(X13*J13)+(Y13*K13)+(Z13*L13)+(AA13*M13))/$L$2)))</f>
        <v>1.0232093825713446</v>
      </c>
      <c r="AC13" s="536">
        <f>ROUND(11*AB13,3)</f>
        <v>11.255000000000001</v>
      </c>
      <c r="AD13" s="488">
        <f>IF(AC13&gt;=11,11,AC13)</f>
        <v>11</v>
      </c>
      <c r="AE13" s="729">
        <f>IF(U14&gt;=94,4,IF(U14&gt;=91,3.9,IF(U14&gt;=88,3.8,IF(U14&gt;=85,3.7,3.6))))</f>
        <v>3.8</v>
      </c>
      <c r="AF13" s="59">
        <v>0.3</v>
      </c>
      <c r="AG13" s="730">
        <v>17</v>
      </c>
      <c r="AH13" s="60">
        <f>V13+AD13+AG13+AE13+AF13</f>
        <v>40.099999999999994</v>
      </c>
      <c r="AI13" s="55">
        <f>IF(AH13&gt;=40,40,AH13)</f>
        <v>40</v>
      </c>
      <c r="AJ13" s="61"/>
      <c r="AK13" s="62"/>
      <c r="AL13" s="63"/>
      <c r="AM13" s="64">
        <f>100%+AL13</f>
        <v>1</v>
      </c>
      <c r="AN13" s="65">
        <f>ROUNDUP((($E$2*AM13-$AN$4)*AJ13+$AN$4),-3)</f>
        <v>0</v>
      </c>
      <c r="AO13" s="66"/>
    </row>
    <row r="14" spans="1:41" s="22" customFormat="1" ht="26.25" customHeight="1" x14ac:dyDescent="0.15">
      <c r="A14" s="177"/>
      <c r="B14" s="241"/>
      <c r="C14" s="843" t="s">
        <v>2556</v>
      </c>
      <c r="D14" s="844"/>
      <c r="E14" s="844"/>
      <c r="F14" s="844"/>
      <c r="G14" s="903"/>
      <c r="H14" s="47"/>
      <c r="I14" s="172"/>
      <c r="J14" s="217"/>
      <c r="K14" s="217"/>
      <c r="L14" s="217"/>
      <c r="M14" s="695"/>
      <c r="N14" s="233"/>
      <c r="O14" s="51"/>
      <c r="P14" s="54">
        <v>88</v>
      </c>
      <c r="Q14" s="54">
        <v>88</v>
      </c>
      <c r="R14" s="54"/>
      <c r="S14" s="54"/>
      <c r="T14" s="54"/>
      <c r="U14" s="496">
        <f>(I13*P14)+(J13*Q14)+(K13*R14)+(L13*S14)+(M13*T14)</f>
        <v>88</v>
      </c>
      <c r="V14" s="55"/>
      <c r="W14" s="57"/>
      <c r="X14" s="57"/>
      <c r="Y14" s="57"/>
      <c r="Z14" s="57"/>
      <c r="AA14" s="57"/>
      <c r="AB14" s="476"/>
      <c r="AC14" s="536"/>
      <c r="AD14" s="478"/>
      <c r="AE14" s="729"/>
      <c r="AF14" s="59"/>
      <c r="AG14" s="263"/>
      <c r="AH14" s="60"/>
      <c r="AI14" s="55"/>
      <c r="AJ14" s="61"/>
      <c r="AK14" s="62"/>
      <c r="AL14" s="63"/>
      <c r="AM14" s="64"/>
      <c r="AN14" s="65"/>
      <c r="AO14" s="66"/>
    </row>
    <row r="15" spans="1:41" s="22" customFormat="1" ht="48.75" customHeight="1" x14ac:dyDescent="0.15">
      <c r="A15" s="43">
        <v>6</v>
      </c>
      <c r="B15" s="256" t="s">
        <v>105</v>
      </c>
      <c r="C15" s="45" t="s">
        <v>201</v>
      </c>
      <c r="D15" s="67" t="s">
        <v>2963</v>
      </c>
      <c r="E15" s="80"/>
      <c r="F15" s="174"/>
      <c r="G15" s="376"/>
      <c r="H15" s="175"/>
      <c r="I15" s="48">
        <v>0.6</v>
      </c>
      <c r="J15" s="49">
        <v>0.4</v>
      </c>
      <c r="K15" s="49"/>
      <c r="L15" s="217"/>
      <c r="M15" s="696"/>
      <c r="N15" s="233">
        <f>SUM(I15:M15)</f>
        <v>1</v>
      </c>
      <c r="O15" s="51"/>
      <c r="P15" s="52">
        <v>8</v>
      </c>
      <c r="Q15" s="53">
        <v>8</v>
      </c>
      <c r="R15" s="53"/>
      <c r="S15" s="53"/>
      <c r="T15" s="53"/>
      <c r="U15" s="54">
        <f>ROUND(((P15*I15)+(Q15*J15)+(R15*K15)+(S15*L15)+(T15*M15)),3)</f>
        <v>8</v>
      </c>
      <c r="V15" s="55">
        <f>IF(U15&gt;=8,8,U15)</f>
        <v>8</v>
      </c>
      <c r="W15" s="57">
        <v>101360213000</v>
      </c>
      <c r="X15" s="57">
        <v>20998257000</v>
      </c>
      <c r="Y15" s="72"/>
      <c r="Z15" s="57"/>
      <c r="AA15" s="57"/>
      <c r="AB15" s="476">
        <f>(((((W15*I15)+(X15*J15)+(Y15*K15)+(Z15*L15)+(AA15*M15))/$L$2)))</f>
        <v>1.0405830361830639</v>
      </c>
      <c r="AC15" s="536">
        <f t="shared" ref="AC15" si="3">ROUND(11*AB15,3)</f>
        <v>11.446</v>
      </c>
      <c r="AD15" s="488">
        <f t="shared" ref="AD15" si="4">IF(AC15&gt;=11,11,AC15)</f>
        <v>11</v>
      </c>
      <c r="AE15" s="729">
        <f>IF(U16&gt;=94,4,IF(U16&gt;=91,3.9,IF(U16&gt;=88,3.8,IF(U16&gt;=85,3.7,3.6))))</f>
        <v>3.8</v>
      </c>
      <c r="AF15" s="59">
        <v>0.3</v>
      </c>
      <c r="AG15" s="730">
        <v>17</v>
      </c>
      <c r="AH15" s="60">
        <f>V15+AD15+AG15+AE15+AF15</f>
        <v>40.099999999999994</v>
      </c>
      <c r="AI15" s="55">
        <f>IF(AH15&gt;=40,40,AH15)</f>
        <v>40</v>
      </c>
      <c r="AJ15" s="61"/>
      <c r="AK15" s="62"/>
      <c r="AL15" s="63"/>
      <c r="AM15" s="64">
        <f>100%+AL15</f>
        <v>1</v>
      </c>
      <c r="AN15" s="65">
        <f>ROUNDUP((($E$2*AM15-$AN$4)*AJ15+$AN$4),-3)</f>
        <v>0</v>
      </c>
      <c r="AO15" s="66"/>
    </row>
    <row r="16" spans="1:41" s="22" customFormat="1" ht="26.25" customHeight="1" x14ac:dyDescent="0.15">
      <c r="A16" s="177"/>
      <c r="B16" s="241"/>
      <c r="C16" s="843" t="s">
        <v>2556</v>
      </c>
      <c r="D16" s="844"/>
      <c r="E16" s="844"/>
      <c r="F16" s="844"/>
      <c r="G16" s="903"/>
      <c r="H16" s="47"/>
      <c r="I16" s="172"/>
      <c r="J16" s="217"/>
      <c r="K16" s="217"/>
      <c r="L16" s="217"/>
      <c r="M16" s="695"/>
      <c r="N16" s="233"/>
      <c r="O16" s="51"/>
      <c r="P16" s="54">
        <v>88</v>
      </c>
      <c r="Q16" s="53">
        <v>88</v>
      </c>
      <c r="R16" s="53"/>
      <c r="S16" s="54"/>
      <c r="T16" s="54"/>
      <c r="U16" s="496">
        <f>(I15*P16)+(J15*Q16)+(K15*R16)+(L15*S16)+(M15*T16)</f>
        <v>88</v>
      </c>
      <c r="V16" s="55"/>
      <c r="W16" s="57"/>
      <c r="X16" s="57"/>
      <c r="Y16" s="57"/>
      <c r="Z16" s="57"/>
      <c r="AA16" s="57"/>
      <c r="AB16" s="476"/>
      <c r="AC16" s="536"/>
      <c r="AD16" s="478"/>
      <c r="AE16" s="729"/>
      <c r="AF16" s="59"/>
      <c r="AG16" s="263"/>
      <c r="AH16" s="60"/>
      <c r="AI16" s="55"/>
      <c r="AJ16" s="61"/>
      <c r="AK16" s="62"/>
      <c r="AL16" s="63"/>
      <c r="AM16" s="64"/>
      <c r="AN16" s="65"/>
      <c r="AO16" s="66"/>
    </row>
    <row r="17" spans="1:41" s="22" customFormat="1" ht="54" customHeight="1" x14ac:dyDescent="0.15">
      <c r="A17" s="43">
        <v>7</v>
      </c>
      <c r="B17" s="256" t="s">
        <v>105</v>
      </c>
      <c r="C17" s="67" t="s">
        <v>2962</v>
      </c>
      <c r="D17" s="80" t="s">
        <v>731</v>
      </c>
      <c r="E17" s="45"/>
      <c r="F17" s="174"/>
      <c r="G17" s="376"/>
      <c r="H17" s="47"/>
      <c r="I17" s="49">
        <v>0.51</v>
      </c>
      <c r="J17" s="48">
        <v>0.49</v>
      </c>
      <c r="K17" s="49"/>
      <c r="L17" s="49"/>
      <c r="M17" s="696"/>
      <c r="N17" s="233">
        <f>SUM(I17:M17)</f>
        <v>1</v>
      </c>
      <c r="O17" s="51"/>
      <c r="P17" s="52">
        <v>8</v>
      </c>
      <c r="Q17" s="53">
        <v>8</v>
      </c>
      <c r="R17" s="53"/>
      <c r="S17" s="53"/>
      <c r="T17" s="53"/>
      <c r="U17" s="54">
        <f>ROUND(((P17*I17)+(Q17*J17)+(R17*K17)+(S17*L17)+(T17*M17)),3)</f>
        <v>8</v>
      </c>
      <c r="V17" s="55">
        <f>IF(U17&gt;=8,8,U17)</f>
        <v>8</v>
      </c>
      <c r="W17" s="57">
        <v>23278347000</v>
      </c>
      <c r="X17" s="57">
        <v>424675051000</v>
      </c>
      <c r="Y17" s="57"/>
      <c r="Z17" s="57"/>
      <c r="AA17" s="57"/>
      <c r="AB17" s="476">
        <f>(((((W17*I17)+(X17*J17)+(Y17*K17)+(Z17*L17)+(AA17*M17))/$L$2)))</f>
        <v>3.3069141589658515</v>
      </c>
      <c r="AC17" s="536">
        <f t="shared" ref="AC17" si="5">ROUND(11*AB17,3)</f>
        <v>36.375999999999998</v>
      </c>
      <c r="AD17" s="488">
        <f t="shared" ref="AD17" si="6">IF(AC17&gt;=11,11,AC17)</f>
        <v>11</v>
      </c>
      <c r="AE17" s="729">
        <f>IF(U18&gt;=94,4,IF(U18&gt;=91,3.9,IF(U18&gt;=88,3.8,IF(U18&gt;=85,3.7,3.6))))</f>
        <v>3.8</v>
      </c>
      <c r="AF17" s="59">
        <v>0.3</v>
      </c>
      <c r="AG17" s="730">
        <v>17</v>
      </c>
      <c r="AH17" s="60">
        <f>V17+AD17+AG17+AE17+AF17</f>
        <v>40.099999999999994</v>
      </c>
      <c r="AI17" s="55">
        <f>IF(AH17&gt;=40,40,AH17)</f>
        <v>40</v>
      </c>
      <c r="AJ17" s="61"/>
      <c r="AK17" s="62"/>
      <c r="AL17" s="63"/>
      <c r="AM17" s="64">
        <f>100%+AL17</f>
        <v>1</v>
      </c>
      <c r="AN17" s="65">
        <f>ROUNDUP((($E$2*AM17-$AN$4)*AJ17+$AN$4),-3)</f>
        <v>0</v>
      </c>
      <c r="AO17" s="66"/>
    </row>
    <row r="18" spans="1:41" s="22" customFormat="1" ht="26.25" customHeight="1" x14ac:dyDescent="0.15">
      <c r="A18" s="177"/>
      <c r="B18" s="241"/>
      <c r="C18" s="843" t="s">
        <v>2556</v>
      </c>
      <c r="D18" s="844"/>
      <c r="E18" s="844"/>
      <c r="F18" s="844"/>
      <c r="G18" s="903"/>
      <c r="H18" s="47"/>
      <c r="I18" s="172"/>
      <c r="J18" s="217"/>
      <c r="K18" s="217"/>
      <c r="L18" s="217"/>
      <c r="M18" s="695"/>
      <c r="N18" s="233"/>
      <c r="O18" s="51"/>
      <c r="P18" s="54">
        <v>88</v>
      </c>
      <c r="Q18" s="54">
        <v>88</v>
      </c>
      <c r="R18" s="54"/>
      <c r="S18" s="54"/>
      <c r="T18" s="54"/>
      <c r="U18" s="496">
        <f>(I17*P18)+(J17*Q18)+(K17*R18)+(L17*S18)+(M17*T18)</f>
        <v>88</v>
      </c>
      <c r="V18" s="55"/>
      <c r="W18" s="57"/>
      <c r="X18" s="57"/>
      <c r="Y18" s="57"/>
      <c r="Z18" s="57"/>
      <c r="AA18" s="57"/>
      <c r="AB18" s="476"/>
      <c r="AC18" s="536"/>
      <c r="AD18" s="478"/>
      <c r="AE18" s="729"/>
      <c r="AF18" s="59"/>
      <c r="AG18" s="263"/>
      <c r="AH18" s="60"/>
      <c r="AI18" s="55"/>
      <c r="AJ18" s="61"/>
      <c r="AK18" s="62"/>
      <c r="AL18" s="63"/>
      <c r="AM18" s="64"/>
      <c r="AN18" s="65"/>
      <c r="AO18" s="66"/>
    </row>
    <row r="19" spans="1:41" s="22" customFormat="1" ht="48.75" customHeight="1" x14ac:dyDescent="0.15">
      <c r="A19" s="43">
        <v>8</v>
      </c>
      <c r="B19" s="256" t="s">
        <v>105</v>
      </c>
      <c r="C19" s="73" t="s">
        <v>1367</v>
      </c>
      <c r="D19" s="71" t="s">
        <v>2976</v>
      </c>
      <c r="E19" s="67" t="s">
        <v>2969</v>
      </c>
      <c r="F19" s="80"/>
      <c r="G19" s="747"/>
      <c r="H19" s="47"/>
      <c r="I19" s="48">
        <v>0.6</v>
      </c>
      <c r="J19" s="49">
        <v>0.2</v>
      </c>
      <c r="K19" s="49">
        <v>0.2</v>
      </c>
      <c r="L19" s="49"/>
      <c r="M19" s="696"/>
      <c r="N19" s="233">
        <f>SUM(I19:M19)</f>
        <v>1</v>
      </c>
      <c r="O19" s="51"/>
      <c r="P19" s="52">
        <v>8</v>
      </c>
      <c r="Q19" s="53">
        <v>8</v>
      </c>
      <c r="R19" s="53">
        <v>8</v>
      </c>
      <c r="S19" s="53">
        <v>8</v>
      </c>
      <c r="T19" s="53"/>
      <c r="U19" s="54">
        <f>ROUND(((P19*I19)+(Q19*J19)+(R19*K19)+(S19*L19)+(T19*M19)),3)</f>
        <v>8</v>
      </c>
      <c r="V19" s="55">
        <f>IF(U19&gt;=8,8,U19)</f>
        <v>8</v>
      </c>
      <c r="W19" s="57">
        <v>227887155000</v>
      </c>
      <c r="X19" s="57">
        <v>3482331000</v>
      </c>
      <c r="Y19" s="72">
        <v>2126953000</v>
      </c>
      <c r="Z19" s="57"/>
      <c r="AA19" s="57"/>
      <c r="AB19" s="476">
        <f>(((((W19*I19)+(X19*J19)+(Y19*K19)+(Z19*L19)+(AA19*M19))/$L$2)))</f>
        <v>2.0724958077385551</v>
      </c>
      <c r="AC19" s="536">
        <f t="shared" ref="AC19" si="7">ROUND(11*AB19,3)</f>
        <v>22.797000000000001</v>
      </c>
      <c r="AD19" s="488">
        <f t="shared" ref="AD19" si="8">IF(AC19&gt;=11,11,AC19)</f>
        <v>11</v>
      </c>
      <c r="AE19" s="729">
        <f>IF(U20&gt;=94,4,IF(U20&gt;=91,3.9,IF(U20&gt;=88,3.8,IF(U20&gt;=85,3.7,3.6))))</f>
        <v>3.8</v>
      </c>
      <c r="AF19" s="59">
        <v>0.3</v>
      </c>
      <c r="AG19" s="730">
        <v>17</v>
      </c>
      <c r="AH19" s="60">
        <f>V19+AD19+AG19+AE19+AF19</f>
        <v>40.099999999999994</v>
      </c>
      <c r="AI19" s="55">
        <f>IF(AH19&gt;=40,40,AH19)</f>
        <v>40</v>
      </c>
      <c r="AJ19" s="61"/>
      <c r="AK19" s="62"/>
      <c r="AL19" s="63"/>
      <c r="AM19" s="64">
        <f>100%+AL19</f>
        <v>1</v>
      </c>
      <c r="AN19" s="65">
        <f>ROUNDUP((($E$2*AM19-$AN$4)*AJ19+$AN$4),-3)</f>
        <v>0</v>
      </c>
      <c r="AO19" s="66"/>
    </row>
    <row r="20" spans="1:41" s="22" customFormat="1" ht="26.25" customHeight="1" x14ac:dyDescent="0.15">
      <c r="A20" s="177"/>
      <c r="B20" s="241"/>
      <c r="C20" s="843" t="s">
        <v>2556</v>
      </c>
      <c r="D20" s="844"/>
      <c r="E20" s="844"/>
      <c r="F20" s="844"/>
      <c r="G20" s="903"/>
      <c r="H20" s="47"/>
      <c r="I20" s="172"/>
      <c r="J20" s="217"/>
      <c r="K20" s="217"/>
      <c r="L20" s="217"/>
      <c r="M20" s="695"/>
      <c r="N20" s="233"/>
      <c r="O20" s="51"/>
      <c r="P20" s="234">
        <v>88</v>
      </c>
      <c r="Q20" s="54">
        <v>88</v>
      </c>
      <c r="R20" s="54">
        <v>88</v>
      </c>
      <c r="S20" s="54">
        <v>88</v>
      </c>
      <c r="T20" s="54"/>
      <c r="U20" s="496">
        <f>(I19*P20)+(J19*Q20)+(K19*R20)+(L19*S20)+(M19*T20)</f>
        <v>88</v>
      </c>
      <c r="V20" s="55"/>
      <c r="W20" s="57"/>
      <c r="X20" s="57"/>
      <c r="Y20" s="57"/>
      <c r="Z20" s="57"/>
      <c r="AA20" s="57"/>
      <c r="AB20" s="476"/>
      <c r="AC20" s="536"/>
      <c r="AD20" s="478"/>
      <c r="AE20" s="729"/>
      <c r="AF20" s="59"/>
      <c r="AG20" s="263"/>
      <c r="AH20" s="60"/>
      <c r="AI20" s="55"/>
      <c r="AJ20" s="61"/>
      <c r="AK20" s="62"/>
      <c r="AL20" s="63"/>
      <c r="AM20" s="64"/>
      <c r="AN20" s="65"/>
      <c r="AO20" s="66"/>
    </row>
    <row r="21" spans="1:41" s="22" customFormat="1" ht="48.75" customHeight="1" x14ac:dyDescent="0.15">
      <c r="A21" s="43">
        <v>9</v>
      </c>
      <c r="B21" s="256" t="s">
        <v>105</v>
      </c>
      <c r="C21" s="45" t="s">
        <v>1368</v>
      </c>
      <c r="D21" s="67" t="s">
        <v>2967</v>
      </c>
      <c r="E21" s="45" t="s">
        <v>2966</v>
      </c>
      <c r="F21" s="80"/>
      <c r="G21" s="596"/>
      <c r="H21" s="47"/>
      <c r="I21" s="48">
        <v>0.5</v>
      </c>
      <c r="J21" s="49">
        <v>0.4</v>
      </c>
      <c r="K21" s="49">
        <v>0.1</v>
      </c>
      <c r="L21" s="49"/>
      <c r="M21" s="696"/>
      <c r="N21" s="233">
        <f>SUM(I21:M21)</f>
        <v>1</v>
      </c>
      <c r="O21" s="51"/>
      <c r="P21" s="52">
        <v>8</v>
      </c>
      <c r="Q21" s="53">
        <v>8</v>
      </c>
      <c r="R21" s="53">
        <v>8</v>
      </c>
      <c r="S21" s="53"/>
      <c r="T21" s="53"/>
      <c r="U21" s="54">
        <f>ROUND(((P21*I21)+(Q21*J21)+(R21*K21)+(S21*L21)+(T21*M21)),3)</f>
        <v>8</v>
      </c>
      <c r="V21" s="55">
        <f>IF(U21&gt;=8,8,U21)</f>
        <v>8</v>
      </c>
      <c r="W21" s="57">
        <v>139068887000</v>
      </c>
      <c r="X21" s="57">
        <v>10761635000</v>
      </c>
      <c r="Y21" s="72">
        <v>57539030000</v>
      </c>
      <c r="Z21" s="57"/>
      <c r="AA21" s="57"/>
      <c r="AB21" s="476">
        <f>(((((W21*I21)+(X21*J21)+(Y21*K21)+(Z21*L21)+(AA21*M21))/$L$2)))</f>
        <v>1.196599160060851</v>
      </c>
      <c r="AC21" s="536">
        <f>ROUND(11*AB21,3)</f>
        <v>13.163</v>
      </c>
      <c r="AD21" s="488">
        <f>IF(AC21&gt;=11,11,AC21)</f>
        <v>11</v>
      </c>
      <c r="AE21" s="729">
        <f>IF(U22&gt;=94,4,IF(U22&gt;=91,3.9,IF(U22&gt;=88,3.8,IF(U22&gt;=85,3.7,3.6))))</f>
        <v>3.8</v>
      </c>
      <c r="AF21" s="59">
        <v>0.3</v>
      </c>
      <c r="AG21" s="730">
        <v>17</v>
      </c>
      <c r="AH21" s="60">
        <f>V21+AD21+AG21+AE21+AF21</f>
        <v>40.099999999999994</v>
      </c>
      <c r="AI21" s="55">
        <f>IF(AH21&gt;=40,40,AH21)</f>
        <v>40</v>
      </c>
      <c r="AJ21" s="61"/>
      <c r="AK21" s="62"/>
      <c r="AL21" s="63"/>
      <c r="AM21" s="64">
        <f>100%+AL21</f>
        <v>1</v>
      </c>
      <c r="AN21" s="65">
        <f>ROUNDUP((($E$2*AM21-$AN$4)*AJ21+$AN$4),-3)</f>
        <v>0</v>
      </c>
      <c r="AO21" s="66"/>
    </row>
    <row r="22" spans="1:41" s="22" customFormat="1" ht="26.25" customHeight="1" x14ac:dyDescent="0.15">
      <c r="A22" s="177"/>
      <c r="B22" s="241"/>
      <c r="C22" s="843" t="s">
        <v>2556</v>
      </c>
      <c r="D22" s="844"/>
      <c r="E22" s="844"/>
      <c r="F22" s="844"/>
      <c r="G22" s="903"/>
      <c r="H22" s="47"/>
      <c r="I22" s="172"/>
      <c r="J22" s="217"/>
      <c r="K22" s="217"/>
      <c r="L22" s="217"/>
      <c r="M22" s="695"/>
      <c r="N22" s="233"/>
      <c r="O22" s="51"/>
      <c r="P22" s="234">
        <v>88</v>
      </c>
      <c r="Q22" s="54">
        <v>88</v>
      </c>
      <c r="R22" s="53">
        <v>88</v>
      </c>
      <c r="S22" s="54"/>
      <c r="T22" s="54"/>
      <c r="U22" s="496">
        <f>(I21*P22)+(J21*Q22)+(K21*R22)+(L21*S22)+(M21*T22)</f>
        <v>88</v>
      </c>
      <c r="V22" s="55"/>
      <c r="W22" s="57"/>
      <c r="X22" s="57"/>
      <c r="Y22" s="57"/>
      <c r="Z22" s="57"/>
      <c r="AA22" s="57"/>
      <c r="AB22" s="476"/>
      <c r="AC22" s="536"/>
      <c r="AD22" s="478"/>
      <c r="AE22" s="729"/>
      <c r="AF22" s="59"/>
      <c r="AG22" s="263"/>
      <c r="AH22" s="60"/>
      <c r="AI22" s="55"/>
      <c r="AJ22" s="61"/>
      <c r="AK22" s="62"/>
      <c r="AL22" s="63"/>
      <c r="AM22" s="64"/>
      <c r="AN22" s="65"/>
      <c r="AO22" s="66"/>
    </row>
    <row r="23" spans="1:41" s="22" customFormat="1" ht="51.75" customHeight="1" x14ac:dyDescent="0.15">
      <c r="A23" s="43">
        <v>10</v>
      </c>
      <c r="B23" s="256" t="s">
        <v>105</v>
      </c>
      <c r="C23" s="80" t="s">
        <v>1352</v>
      </c>
      <c r="D23" s="67" t="s">
        <v>2971</v>
      </c>
      <c r="E23" s="71" t="s">
        <v>2988</v>
      </c>
      <c r="F23" s="67" t="s">
        <v>2964</v>
      </c>
      <c r="G23" s="596"/>
      <c r="H23" s="47"/>
      <c r="I23" s="48">
        <v>0.6</v>
      </c>
      <c r="J23" s="49">
        <v>0.2</v>
      </c>
      <c r="K23" s="49">
        <v>0.1</v>
      </c>
      <c r="L23" s="49">
        <v>0.1</v>
      </c>
      <c r="M23" s="696"/>
      <c r="N23" s="233">
        <f>SUM(I23:M23)</f>
        <v>1</v>
      </c>
      <c r="O23" s="51"/>
      <c r="P23" s="52">
        <v>8</v>
      </c>
      <c r="Q23" s="52">
        <v>8</v>
      </c>
      <c r="R23" s="53">
        <v>8</v>
      </c>
      <c r="S23" s="53">
        <v>8</v>
      </c>
      <c r="T23" s="53"/>
      <c r="U23" s="54">
        <f>ROUND(((P23*I23)+(Q23*J23)+(R23*K23)+(S23*L23)+(T23*M23)),3)</f>
        <v>8</v>
      </c>
      <c r="V23" s="55">
        <f>IF(U23&gt;=8,8,U23)</f>
        <v>8</v>
      </c>
      <c r="W23" s="57">
        <v>233566701000</v>
      </c>
      <c r="X23" s="57">
        <v>7924612000</v>
      </c>
      <c r="Y23" s="57">
        <v>6217128000</v>
      </c>
      <c r="Z23" s="57">
        <v>1083945000</v>
      </c>
      <c r="AA23" s="57"/>
      <c r="AB23" s="476">
        <f>(((((W23*I23)+(X23*J23)+(Y23*K23)+(Z23*L23)+(AA23*M23))/$L$2)))</f>
        <v>2.1416656296982581</v>
      </c>
      <c r="AC23" s="536">
        <f>ROUND(11*AB23,3)</f>
        <v>23.558</v>
      </c>
      <c r="AD23" s="488">
        <f t="shared" ref="AD23" si="9">IF(AC23&gt;=11,11,AC23)</f>
        <v>11</v>
      </c>
      <c r="AE23" s="729">
        <f>IF(U24&gt;=94,4,IF(U24&gt;=91,3.9,IF(U24&gt;=88,3.8,IF(U24&gt;=85,3.7,3.6))))</f>
        <v>3.8</v>
      </c>
      <c r="AF23" s="59">
        <v>0.3</v>
      </c>
      <c r="AG23" s="730">
        <v>17</v>
      </c>
      <c r="AH23" s="60">
        <f>V23+AD23+AG23+AE23+AF23</f>
        <v>40.099999999999994</v>
      </c>
      <c r="AI23" s="55">
        <f>IF(AH23&gt;=40,40,AH23)</f>
        <v>40</v>
      </c>
      <c r="AJ23" s="61"/>
      <c r="AK23" s="62"/>
      <c r="AL23" s="63"/>
      <c r="AM23" s="64"/>
      <c r="AN23" s="65"/>
      <c r="AO23" s="66"/>
    </row>
    <row r="24" spans="1:41" s="22" customFormat="1" ht="26.25" customHeight="1" x14ac:dyDescent="0.15">
      <c r="A24" s="177"/>
      <c r="B24" s="241"/>
      <c r="C24" s="843" t="s">
        <v>2556</v>
      </c>
      <c r="D24" s="844"/>
      <c r="E24" s="844"/>
      <c r="F24" s="844"/>
      <c r="G24" s="903"/>
      <c r="H24" s="47"/>
      <c r="I24" s="172"/>
      <c r="J24" s="217"/>
      <c r="K24" s="217"/>
      <c r="L24" s="217"/>
      <c r="M24" s="695"/>
      <c r="N24" s="233"/>
      <c r="O24" s="51"/>
      <c r="P24" s="54">
        <v>88</v>
      </c>
      <c r="Q24" s="54">
        <v>88</v>
      </c>
      <c r="R24" s="54">
        <v>88</v>
      </c>
      <c r="S24" s="54">
        <v>88</v>
      </c>
      <c r="T24" s="54"/>
      <c r="U24" s="496">
        <f>(I23*P24)+(J23*Q24)+(K23*R24)+(L23*S24)+(M23*T24)</f>
        <v>88</v>
      </c>
      <c r="V24" s="55"/>
      <c r="W24" s="57"/>
      <c r="X24" s="57"/>
      <c r="Y24" s="57"/>
      <c r="Z24" s="57"/>
      <c r="AA24" s="57"/>
      <c r="AB24" s="476"/>
      <c r="AC24" s="536"/>
      <c r="AD24" s="478"/>
      <c r="AE24" s="729"/>
      <c r="AF24" s="59"/>
      <c r="AG24" s="263"/>
      <c r="AH24" s="60"/>
      <c r="AI24" s="55"/>
      <c r="AJ24" s="61"/>
      <c r="AK24" s="62"/>
      <c r="AL24" s="63"/>
      <c r="AM24" s="64"/>
      <c r="AN24" s="65"/>
      <c r="AO24" s="66"/>
    </row>
    <row r="25" spans="1:41" s="22" customFormat="1" ht="48.75" customHeight="1" x14ac:dyDescent="0.15">
      <c r="A25" s="43">
        <v>11</v>
      </c>
      <c r="B25" s="256" t="s">
        <v>105</v>
      </c>
      <c r="C25" s="706" t="s">
        <v>1346</v>
      </c>
      <c r="D25" s="715" t="s">
        <v>2979</v>
      </c>
      <c r="E25" s="67" t="s">
        <v>2970</v>
      </c>
      <c r="F25" s="80" t="s">
        <v>2968</v>
      </c>
      <c r="G25" s="596"/>
      <c r="H25" s="47"/>
      <c r="I25" s="48">
        <v>0.5</v>
      </c>
      <c r="J25" s="49">
        <v>0.26</v>
      </c>
      <c r="K25" s="49">
        <v>0.14000000000000001</v>
      </c>
      <c r="L25" s="49">
        <v>0.1</v>
      </c>
      <c r="M25" s="696"/>
      <c r="N25" s="233">
        <f>SUM(I25:M25)</f>
        <v>1</v>
      </c>
      <c r="O25" s="51"/>
      <c r="P25" s="52">
        <v>8</v>
      </c>
      <c r="Q25" s="53">
        <v>8</v>
      </c>
      <c r="R25" s="53">
        <v>8</v>
      </c>
      <c r="S25" s="53">
        <v>8</v>
      </c>
      <c r="T25" s="53"/>
      <c r="U25" s="54">
        <f>ROUND(((P25*I25)+(Q25*J25)+(R25*K25)+(S25*L25)+(T25*M25)),3)</f>
        <v>8</v>
      </c>
      <c r="V25" s="55">
        <f>IF(U25&gt;=8,8,U25)</f>
        <v>8</v>
      </c>
      <c r="W25" s="57">
        <v>130509297000</v>
      </c>
      <c r="X25" s="57">
        <v>18344856000</v>
      </c>
      <c r="Y25" s="57">
        <v>4401602000</v>
      </c>
      <c r="Z25" s="57">
        <v>8139504000</v>
      </c>
      <c r="AA25" s="57"/>
      <c r="AB25" s="476">
        <f>(((((W25*I25)+(X25*J25)+(Y25*K25)+(Z25*L25)+(AA25*M25))/$L$2)))</f>
        <v>1.0742449346291958</v>
      </c>
      <c r="AC25" s="536">
        <f t="shared" ref="AC25" si="10">ROUND(11*AB25,3)</f>
        <v>11.817</v>
      </c>
      <c r="AD25" s="488">
        <f t="shared" ref="AD25" si="11">IF(AC25&gt;=11,11,AC25)</f>
        <v>11</v>
      </c>
      <c r="AE25" s="729">
        <f>IF(U26&gt;=94,4,IF(U26&gt;=91,3.9,IF(U26&gt;=88,3.8,IF(U26&gt;=85,3.7,3.6))))</f>
        <v>3.8</v>
      </c>
      <c r="AF25" s="59">
        <v>0.3</v>
      </c>
      <c r="AG25" s="730">
        <v>17</v>
      </c>
      <c r="AH25" s="60">
        <f>V25+AD25+AG25+AE25+AF25</f>
        <v>40.099999999999994</v>
      </c>
      <c r="AI25" s="55">
        <f>IF(AH25&gt;=40,40,AH25)</f>
        <v>40</v>
      </c>
      <c r="AJ25" s="61"/>
      <c r="AK25" s="62"/>
      <c r="AL25" s="63"/>
      <c r="AM25" s="64">
        <f>100%+AL25</f>
        <v>1</v>
      </c>
      <c r="AN25" s="65">
        <f>ROUNDUP((($E$2*AM25-$AN$4)*AJ25+$AN$4),-3)</f>
        <v>0</v>
      </c>
      <c r="AO25" s="66"/>
    </row>
    <row r="26" spans="1:41" s="22" customFormat="1" ht="26.25" customHeight="1" x14ac:dyDescent="0.15">
      <c r="A26" s="177"/>
      <c r="B26" s="241"/>
      <c r="C26" s="843" t="s">
        <v>2556</v>
      </c>
      <c r="D26" s="844"/>
      <c r="E26" s="844"/>
      <c r="F26" s="844"/>
      <c r="G26" s="903"/>
      <c r="H26" s="47"/>
      <c r="I26" s="172"/>
      <c r="J26" s="217"/>
      <c r="K26" s="217"/>
      <c r="L26" s="217"/>
      <c r="M26" s="695"/>
      <c r="N26" s="233"/>
      <c r="O26" s="51"/>
      <c r="P26" s="53">
        <v>88</v>
      </c>
      <c r="Q26" s="53">
        <v>88</v>
      </c>
      <c r="R26" s="234">
        <v>88</v>
      </c>
      <c r="S26" s="234">
        <v>88</v>
      </c>
      <c r="T26" s="54"/>
      <c r="U26" s="496">
        <f>(I25*P26)+(J25*Q26)+(K25*R26)+(L25*S26)+(M25*T26)</f>
        <v>87.999999999999986</v>
      </c>
      <c r="V26" s="55"/>
      <c r="W26" s="57"/>
      <c r="X26" s="57"/>
      <c r="Y26" s="57"/>
      <c r="Z26" s="57"/>
      <c r="AA26" s="57"/>
      <c r="AB26" s="476"/>
      <c r="AC26" s="536"/>
      <c r="AD26" s="478"/>
      <c r="AE26" s="729"/>
      <c r="AF26" s="59"/>
      <c r="AG26" s="263"/>
      <c r="AH26" s="60"/>
      <c r="AI26" s="55"/>
      <c r="AJ26" s="61"/>
      <c r="AK26" s="62"/>
      <c r="AL26" s="63"/>
      <c r="AM26" s="64"/>
      <c r="AN26" s="65"/>
      <c r="AO26" s="66"/>
    </row>
    <row r="27" spans="1:41" s="22" customFormat="1" ht="48.75" customHeight="1" x14ac:dyDescent="0.15">
      <c r="A27" s="43">
        <v>12</v>
      </c>
      <c r="B27" s="256" t="s">
        <v>105</v>
      </c>
      <c r="C27" s="665" t="s">
        <v>536</v>
      </c>
      <c r="D27" s="174" t="s">
        <v>363</v>
      </c>
      <c r="E27" s="80"/>
      <c r="F27" s="80"/>
      <c r="G27" s="376"/>
      <c r="H27" s="175" t="s">
        <v>1495</v>
      </c>
      <c r="I27" s="48">
        <v>0.7</v>
      </c>
      <c r="J27" s="49">
        <v>0.3</v>
      </c>
      <c r="K27" s="49"/>
      <c r="L27" s="49"/>
      <c r="M27" s="696"/>
      <c r="N27" s="233">
        <f>SUM(I27:M27)</f>
        <v>1</v>
      </c>
      <c r="O27" s="51"/>
      <c r="P27" s="52">
        <v>8</v>
      </c>
      <c r="Q27" s="53">
        <v>8</v>
      </c>
      <c r="R27" s="53"/>
      <c r="S27" s="53"/>
      <c r="T27" s="53"/>
      <c r="U27" s="54">
        <f>ROUND(((P27*I27)+(Q27*J27)+(R27*K27)+(S27*L27)+(T27*M27)),3)</f>
        <v>8</v>
      </c>
      <c r="V27" s="55">
        <f>IF(U27&gt;=8,8,U27)</f>
        <v>8</v>
      </c>
      <c r="W27" s="57">
        <v>618668065000</v>
      </c>
      <c r="X27" s="57">
        <v>34748832000</v>
      </c>
      <c r="Y27" s="57"/>
      <c r="Z27" s="57"/>
      <c r="AA27" s="57"/>
      <c r="AB27" s="476">
        <f>(((((W27*I27)+(X27*J27)+(Y27*K27)+(Z27*L27)+(AA27*M27))/$L$2)))</f>
        <v>6.6674519678413056</v>
      </c>
      <c r="AC27" s="536">
        <f t="shared" ref="AC27" si="12">ROUND(11*AB27,3)</f>
        <v>73.341999999999999</v>
      </c>
      <c r="AD27" s="488">
        <f t="shared" ref="AD27" si="13">IF(AC27&gt;=11,11,AC27)</f>
        <v>11</v>
      </c>
      <c r="AE27" s="729">
        <f>IF(U28&gt;=94,4,IF(U28&gt;=91,3.9,IF(U28&gt;=88,3.8,IF(U28&gt;=85,3.7,3.6))))</f>
        <v>3.8</v>
      </c>
      <c r="AF27" s="59">
        <v>0.3</v>
      </c>
      <c r="AG27" s="730">
        <v>17</v>
      </c>
      <c r="AH27" s="60">
        <f>V27+AD27+AG27+AE27+AF27</f>
        <v>40.099999999999994</v>
      </c>
      <c r="AI27" s="55">
        <f>IF(AH27&gt;=40,40,AH27)</f>
        <v>40</v>
      </c>
      <c r="AJ27" s="61"/>
      <c r="AK27" s="62"/>
      <c r="AL27" s="63"/>
      <c r="AM27" s="64"/>
      <c r="AN27" s="65"/>
      <c r="AO27" s="66"/>
    </row>
    <row r="28" spans="1:41" s="22" customFormat="1" ht="26.25" customHeight="1" x14ac:dyDescent="0.15">
      <c r="A28" s="177"/>
      <c r="B28" s="241"/>
      <c r="C28" s="843" t="s">
        <v>2556</v>
      </c>
      <c r="D28" s="844"/>
      <c r="E28" s="844"/>
      <c r="F28" s="844"/>
      <c r="G28" s="903"/>
      <c r="H28" s="47"/>
      <c r="I28" s="172"/>
      <c r="J28" s="217"/>
      <c r="K28" s="217"/>
      <c r="L28" s="217"/>
      <c r="M28" s="695"/>
      <c r="N28" s="233"/>
      <c r="O28" s="51"/>
      <c r="P28" s="234">
        <v>88</v>
      </c>
      <c r="Q28" s="54">
        <v>88</v>
      </c>
      <c r="R28" s="53"/>
      <c r="S28" s="54"/>
      <c r="T28" s="54"/>
      <c r="U28" s="496">
        <f>(I27*P28)+(J27*Q28)+(K27*R28)+(L27*S28)+(M27*T28)</f>
        <v>88</v>
      </c>
      <c r="V28" s="55"/>
      <c r="W28" s="57"/>
      <c r="X28" s="57"/>
      <c r="Y28" s="57"/>
      <c r="Z28" s="57"/>
      <c r="AA28" s="57"/>
      <c r="AB28" s="476"/>
      <c r="AC28" s="536"/>
      <c r="AD28" s="478"/>
      <c r="AE28" s="729"/>
      <c r="AF28" s="59"/>
      <c r="AG28" s="263"/>
      <c r="AH28" s="60"/>
      <c r="AI28" s="55"/>
      <c r="AJ28" s="61"/>
      <c r="AK28" s="62"/>
      <c r="AL28" s="63"/>
      <c r="AM28" s="64"/>
      <c r="AN28" s="65"/>
      <c r="AO28" s="66"/>
    </row>
    <row r="29" spans="1:41" s="22" customFormat="1" ht="48.75" customHeight="1" x14ac:dyDescent="0.15">
      <c r="A29" s="43">
        <v>13</v>
      </c>
      <c r="B29" s="256" t="s">
        <v>105</v>
      </c>
      <c r="C29" s="174" t="s">
        <v>1051</v>
      </c>
      <c r="D29" s="71" t="s">
        <v>2994</v>
      </c>
      <c r="E29" s="579" t="s">
        <v>2985</v>
      </c>
      <c r="F29" s="665" t="s">
        <v>2986</v>
      </c>
      <c r="G29" s="117" t="s">
        <v>2223</v>
      </c>
      <c r="H29" s="175" t="s">
        <v>1495</v>
      </c>
      <c r="I29" s="48">
        <v>0.5</v>
      </c>
      <c r="J29" s="49">
        <v>0.1</v>
      </c>
      <c r="K29" s="49">
        <v>0.2</v>
      </c>
      <c r="L29" s="49">
        <v>0.1</v>
      </c>
      <c r="M29" s="696">
        <v>0.1</v>
      </c>
      <c r="N29" s="233">
        <f>SUM(I29:M29)</f>
        <v>1</v>
      </c>
      <c r="O29" s="51"/>
      <c r="P29" s="52">
        <v>8</v>
      </c>
      <c r="Q29" s="53">
        <v>8</v>
      </c>
      <c r="R29" s="53">
        <v>8</v>
      </c>
      <c r="S29" s="53">
        <v>8</v>
      </c>
      <c r="T29" s="53">
        <v>8</v>
      </c>
      <c r="U29" s="54">
        <f>ROUND(((P29*I29)+(Q29*J29)+(R29*K29)+(S29*L29)+(T29*M29)),3)</f>
        <v>8</v>
      </c>
      <c r="V29" s="55">
        <f>IF(U29&gt;=8,8,U29)</f>
        <v>8</v>
      </c>
      <c r="W29" s="57">
        <v>172249167000</v>
      </c>
      <c r="X29" s="57">
        <v>2321341000</v>
      </c>
      <c r="Y29" s="57">
        <v>7572983000</v>
      </c>
      <c r="Z29" s="57">
        <v>11631931000</v>
      </c>
      <c r="AA29" s="57">
        <v>39361754000</v>
      </c>
      <c r="AB29" s="476">
        <f>(((((W29*I29)+(X29*J29)+(Y29*K29)+(Z29*L29)+(AA29*M29))/$L$2)))</f>
        <v>1.3977188965140708</v>
      </c>
      <c r="AC29" s="536">
        <f>ROUND(11*AB29,3)</f>
        <v>15.375</v>
      </c>
      <c r="AD29" s="488">
        <f>IF(AC29&gt;=11,11,AC29)</f>
        <v>11</v>
      </c>
      <c r="AE29" s="729">
        <f>IF(U30&gt;=94,4,IF(U30&gt;=91,3.9,IF(U30&gt;=88,3.8,IF(U30&gt;=85,3.7,3.6))))</f>
        <v>3.8</v>
      </c>
      <c r="AF29" s="59">
        <v>0.3</v>
      </c>
      <c r="AG29" s="730">
        <v>17</v>
      </c>
      <c r="AH29" s="60">
        <f>V29+AD29+AG29+AE29+AF29</f>
        <v>40.099999999999994</v>
      </c>
      <c r="AI29" s="55">
        <f>IF(AH29&gt;=40,40,AH29)</f>
        <v>40</v>
      </c>
      <c r="AJ29" s="61"/>
      <c r="AK29" s="62"/>
      <c r="AL29" s="63"/>
      <c r="AM29" s="64">
        <f>100%+AL29</f>
        <v>1</v>
      </c>
      <c r="AN29" s="65">
        <f>ROUNDUP((($E$2*AM29-$AN$4)*AJ29+$AN$4),-3)</f>
        <v>0</v>
      </c>
      <c r="AO29" s="66"/>
    </row>
    <row r="30" spans="1:41" s="22" customFormat="1" ht="26.25" customHeight="1" x14ac:dyDescent="0.15">
      <c r="A30" s="177"/>
      <c r="B30" s="241"/>
      <c r="C30" s="843" t="s">
        <v>2556</v>
      </c>
      <c r="D30" s="844"/>
      <c r="E30" s="844"/>
      <c r="F30" s="844"/>
      <c r="G30" s="903"/>
      <c r="H30" s="47"/>
      <c r="I30" s="172"/>
      <c r="J30" s="217"/>
      <c r="K30" s="217"/>
      <c r="L30" s="217"/>
      <c r="M30" s="695"/>
      <c r="N30" s="233"/>
      <c r="O30" s="51"/>
      <c r="P30" s="54">
        <v>88</v>
      </c>
      <c r="Q30" s="54">
        <v>88</v>
      </c>
      <c r="R30" s="54">
        <v>88</v>
      </c>
      <c r="S30" s="54">
        <v>88</v>
      </c>
      <c r="T30" s="676">
        <v>90.73</v>
      </c>
      <c r="U30" s="496">
        <f>(I29*P30)+(J29*Q30)+(K29*R30)+(L29*S30)+(M29*T30)</f>
        <v>88.272999999999996</v>
      </c>
      <c r="V30" s="55"/>
      <c r="W30" s="57"/>
      <c r="X30" s="57"/>
      <c r="Y30" s="57"/>
      <c r="Z30" s="57"/>
      <c r="AA30" s="57"/>
      <c r="AB30" s="476"/>
      <c r="AC30" s="536"/>
      <c r="AD30" s="478"/>
      <c r="AE30" s="729"/>
      <c r="AF30" s="59"/>
      <c r="AG30" s="263"/>
      <c r="AH30" s="60"/>
      <c r="AI30" s="55"/>
      <c r="AJ30" s="61"/>
      <c r="AK30" s="62"/>
      <c r="AL30" s="63"/>
      <c r="AM30" s="64"/>
      <c r="AN30" s="65"/>
      <c r="AO30" s="66"/>
    </row>
    <row r="31" spans="1:41" s="22" customFormat="1" ht="48.75" customHeight="1" x14ac:dyDescent="0.15">
      <c r="A31" s="43">
        <v>14</v>
      </c>
      <c r="B31" s="256" t="s">
        <v>105</v>
      </c>
      <c r="C31" s="73" t="s">
        <v>2574</v>
      </c>
      <c r="D31" s="579" t="s">
        <v>2965</v>
      </c>
      <c r="E31" s="45"/>
      <c r="F31" s="80"/>
      <c r="G31" s="376"/>
      <c r="H31" s="175" t="s">
        <v>1495</v>
      </c>
      <c r="I31" s="48">
        <v>0.6</v>
      </c>
      <c r="J31" s="49">
        <v>0.4</v>
      </c>
      <c r="K31" s="217"/>
      <c r="L31" s="49"/>
      <c r="M31" s="696"/>
      <c r="N31" s="233">
        <f>SUM(I31:M31)</f>
        <v>1</v>
      </c>
      <c r="O31" s="51"/>
      <c r="P31" s="52">
        <v>8</v>
      </c>
      <c r="Q31" s="53">
        <v>8</v>
      </c>
      <c r="R31" s="53"/>
      <c r="S31" s="53"/>
      <c r="T31" s="53"/>
      <c r="U31" s="54">
        <f>ROUND(((P31*I31)+(Q31*J31)+(R31*K31)+(S31*L31)+(T31*M31)),3)</f>
        <v>8</v>
      </c>
      <c r="V31" s="55">
        <f>IF(U31&gt;=8,8,U31)</f>
        <v>8</v>
      </c>
      <c r="W31" s="57">
        <v>92809500000</v>
      </c>
      <c r="X31" s="57">
        <v>31962666000</v>
      </c>
      <c r="Y31" s="72"/>
      <c r="Z31" s="57"/>
      <c r="AA31" s="57"/>
      <c r="AB31" s="476">
        <f>(((((W31*I31)+(X31*J31)+(Y31*K31)+(Z31*L31)+(AA31*M31))/$L$2)))</f>
        <v>1.0293877734005359</v>
      </c>
      <c r="AC31" s="536">
        <f>ROUND(11*AB31,3)</f>
        <v>11.323</v>
      </c>
      <c r="AD31" s="488">
        <f>IF(AC31&gt;=11,11,AC31)</f>
        <v>11</v>
      </c>
      <c r="AE31" s="729">
        <f>IF(U32&gt;=94,4,IF(U32&gt;=91,3.9,IF(U32&gt;=88,3.8,IF(U32&gt;=85,3.7,3.6))))</f>
        <v>3.8</v>
      </c>
      <c r="AF31" s="59">
        <v>0.3</v>
      </c>
      <c r="AG31" s="730">
        <v>17</v>
      </c>
      <c r="AH31" s="60">
        <f>V31+AD31+AG31+AE31+AF31</f>
        <v>40.099999999999994</v>
      </c>
      <c r="AI31" s="55">
        <f>IF(AH31&gt;=40,40,AH31)</f>
        <v>40</v>
      </c>
      <c r="AJ31" s="61"/>
      <c r="AK31" s="62"/>
      <c r="AL31" s="63"/>
      <c r="AM31" s="64"/>
      <c r="AN31" s="65"/>
      <c r="AO31" s="66"/>
    </row>
    <row r="32" spans="1:41" s="22" customFormat="1" ht="26.25" customHeight="1" x14ac:dyDescent="0.15">
      <c r="A32" s="177"/>
      <c r="B32" s="241"/>
      <c r="C32" s="894" t="s">
        <v>2556</v>
      </c>
      <c r="D32" s="895"/>
      <c r="E32" s="895"/>
      <c r="F32" s="895"/>
      <c r="G32" s="896"/>
      <c r="H32" s="47"/>
      <c r="I32" s="172"/>
      <c r="J32" s="217"/>
      <c r="K32" s="217"/>
      <c r="L32" s="217"/>
      <c r="M32" s="695"/>
      <c r="N32" s="233"/>
      <c r="O32" s="51"/>
      <c r="P32" s="234">
        <v>88</v>
      </c>
      <c r="Q32" s="53">
        <v>88</v>
      </c>
      <c r="R32" s="53"/>
      <c r="S32" s="54"/>
      <c r="T32" s="54"/>
      <c r="U32" s="496">
        <f>(I31*P32)+(J31*Q32)+(K31*R32)+(L31*S32)+(M31*T32)</f>
        <v>88</v>
      </c>
      <c r="V32" s="55"/>
      <c r="W32" s="57"/>
      <c r="X32" s="57"/>
      <c r="Y32" s="57"/>
      <c r="Z32" s="57"/>
      <c r="AA32" s="57"/>
      <c r="AB32" s="476"/>
      <c r="AC32" s="536"/>
      <c r="AD32" s="478"/>
      <c r="AE32" s="729"/>
      <c r="AF32" s="59"/>
      <c r="AG32" s="263"/>
      <c r="AH32" s="60"/>
      <c r="AI32" s="55"/>
      <c r="AJ32" s="61"/>
      <c r="AK32" s="62"/>
      <c r="AL32" s="63"/>
      <c r="AM32" s="64"/>
      <c r="AN32" s="65"/>
      <c r="AO32" s="66"/>
    </row>
    <row r="33" spans="1:41" s="22" customFormat="1" ht="48.75" customHeight="1" x14ac:dyDescent="0.15">
      <c r="A33" s="43"/>
      <c r="B33" s="256"/>
      <c r="C33" s="45"/>
      <c r="D33" s="174"/>
      <c r="E33" s="174"/>
      <c r="F33" s="45"/>
      <c r="G33" s="596"/>
      <c r="H33" s="47"/>
      <c r="I33" s="48">
        <v>0.6</v>
      </c>
      <c r="J33" s="49">
        <v>0.4</v>
      </c>
      <c r="K33" s="49"/>
      <c r="L33" s="49"/>
      <c r="M33" s="696"/>
      <c r="N33" s="233">
        <f>SUM(I33:M33)</f>
        <v>1</v>
      </c>
      <c r="O33" s="51"/>
      <c r="P33" s="52">
        <v>8</v>
      </c>
      <c r="Q33" s="53">
        <v>8</v>
      </c>
      <c r="R33" s="53"/>
      <c r="S33" s="53"/>
      <c r="T33" s="53"/>
      <c r="U33" s="54">
        <f>ROUND(((P33*I33)+(Q33*J33)+(R33*K33)+(S33*L33)+(T33*M33)),3)</f>
        <v>8</v>
      </c>
      <c r="V33" s="55">
        <f>IF(U33&gt;=8,8,U33)</f>
        <v>8</v>
      </c>
      <c r="W33" s="57"/>
      <c r="X33" s="57"/>
      <c r="Y33" s="57"/>
      <c r="Z33" s="57"/>
      <c r="AA33" s="57"/>
      <c r="AB33" s="476">
        <f>(((((W33*I33)+(X33*J33)+(Y33*K33)+(Z33*L33)+(AA33*M33))/$L$2)))</f>
        <v>0</v>
      </c>
      <c r="AC33" s="536">
        <f>ROUND(11*AB33,3)</f>
        <v>0</v>
      </c>
      <c r="AD33" s="488">
        <f>IF(AC33&gt;=11,11,AC33)</f>
        <v>0</v>
      </c>
      <c r="AE33" s="729">
        <f>IF(U34&gt;=94,4,IF(U34&gt;=91,3.9,IF(U34&gt;=88,3.8,IF(U34&gt;=85,3.7,3.6))))</f>
        <v>3.8</v>
      </c>
      <c r="AF33" s="59">
        <v>0.3</v>
      </c>
      <c r="AG33" s="730">
        <v>17</v>
      </c>
      <c r="AH33" s="60">
        <f>V33+AD33+AG33+AE33+AF33</f>
        <v>29.1</v>
      </c>
      <c r="AI33" s="55">
        <f>IF(AH33&gt;=40,40,AH33)</f>
        <v>29.1</v>
      </c>
      <c r="AJ33" s="61"/>
      <c r="AK33" s="62"/>
      <c r="AL33" s="63"/>
      <c r="AM33" s="64"/>
      <c r="AN33" s="65"/>
      <c r="AO33" s="66"/>
    </row>
    <row r="34" spans="1:41" s="22" customFormat="1" ht="26.25" customHeight="1" x14ac:dyDescent="0.15">
      <c r="A34" s="177"/>
      <c r="B34" s="241"/>
      <c r="C34" s="843" t="s">
        <v>2556</v>
      </c>
      <c r="D34" s="844"/>
      <c r="E34" s="844"/>
      <c r="F34" s="844"/>
      <c r="G34" s="903"/>
      <c r="H34" s="47"/>
      <c r="I34" s="172"/>
      <c r="J34" s="217"/>
      <c r="K34" s="217"/>
      <c r="L34" s="217"/>
      <c r="M34" s="695"/>
      <c r="N34" s="233"/>
      <c r="O34" s="51"/>
      <c r="P34" s="53">
        <v>88</v>
      </c>
      <c r="Q34" s="53">
        <v>88</v>
      </c>
      <c r="R34" s="53"/>
      <c r="S34" s="53"/>
      <c r="T34" s="54"/>
      <c r="U34" s="496">
        <f>(I33*P34)+(J33*Q34)+(K33*R34)+(L33*S34)+(M33*T34)</f>
        <v>88</v>
      </c>
      <c r="V34" s="55"/>
      <c r="W34" s="57"/>
      <c r="X34" s="57"/>
      <c r="Y34" s="57"/>
      <c r="Z34" s="57"/>
      <c r="AA34" s="57"/>
      <c r="AB34" s="476"/>
      <c r="AC34" s="536"/>
      <c r="AD34" s="478"/>
      <c r="AE34" s="729"/>
      <c r="AF34" s="59"/>
      <c r="AG34" s="263"/>
      <c r="AH34" s="60"/>
      <c r="AI34" s="55"/>
      <c r="AJ34" s="61"/>
      <c r="AK34" s="62"/>
      <c r="AL34" s="63"/>
      <c r="AM34" s="64"/>
      <c r="AN34" s="65"/>
      <c r="AO34" s="66"/>
    </row>
    <row r="35" spans="1:41" s="22" customFormat="1" ht="48.75" customHeight="1" x14ac:dyDescent="0.15">
      <c r="A35" s="43"/>
      <c r="B35" s="256"/>
      <c r="C35" s="80" t="s">
        <v>1349</v>
      </c>
      <c r="D35" s="80"/>
      <c r="E35" s="174"/>
      <c r="F35" s="80"/>
      <c r="G35" s="596"/>
      <c r="H35" s="47"/>
      <c r="I35" s="48">
        <v>0.6</v>
      </c>
      <c r="J35" s="49">
        <v>0.4</v>
      </c>
      <c r="K35" s="49"/>
      <c r="L35" s="217"/>
      <c r="M35" s="696"/>
      <c r="N35" s="233">
        <f>SUM(I35:M35)</f>
        <v>1</v>
      </c>
      <c r="O35" s="51"/>
      <c r="P35" s="52">
        <v>8</v>
      </c>
      <c r="Q35" s="53">
        <v>8</v>
      </c>
      <c r="R35" s="53"/>
      <c r="S35" s="53"/>
      <c r="T35" s="53"/>
      <c r="U35" s="54">
        <f>ROUND(((P35*I35)+(Q35*J35)+(R35*K35)+(S35*L35)+(T35*M35)),3)</f>
        <v>8</v>
      </c>
      <c r="V35" s="55">
        <f>IF(U35&gt;=8,8,U35)</f>
        <v>8</v>
      </c>
      <c r="W35" s="57">
        <v>75890281000</v>
      </c>
      <c r="X35" s="57"/>
      <c r="Y35" s="57"/>
      <c r="Z35" s="72"/>
      <c r="AA35" s="57"/>
      <c r="AB35" s="476">
        <f>(((((W35*I35)+(X35*J35)+(Y35*K35)+(Z35*L35)+(AA35*M35))/$L$2)))</f>
        <v>0.68455954114745521</v>
      </c>
      <c r="AC35" s="536">
        <f>ROUND(11*AB35,3)</f>
        <v>7.53</v>
      </c>
      <c r="AD35" s="488">
        <f>IF(AC35&gt;=11,11,AC35)</f>
        <v>7.53</v>
      </c>
      <c r="AE35" s="729">
        <f>IF(U36&gt;=94,4,IF(U36&gt;=91,3.9,IF(U36&gt;=88,3.8,IF(U36&gt;=85,3.7,3.6))))</f>
        <v>3.8</v>
      </c>
      <c r="AF35" s="59">
        <v>0.3</v>
      </c>
      <c r="AG35" s="730">
        <v>17</v>
      </c>
      <c r="AH35" s="60">
        <f>V35+AD35+AG35+AE35+AF35</f>
        <v>36.629999999999995</v>
      </c>
      <c r="AI35" s="55">
        <f>IF(AH35&gt;=40,40,AH35)</f>
        <v>36.629999999999995</v>
      </c>
      <c r="AJ35" s="61"/>
      <c r="AK35" s="62"/>
      <c r="AL35" s="63"/>
      <c r="AM35" s="64">
        <f>100%+AL35</f>
        <v>1</v>
      </c>
      <c r="AN35" s="65">
        <f>ROUNDUP((($E$2*AM35-$AN$4)*AJ35+$AN$4),-3)</f>
        <v>0</v>
      </c>
      <c r="AO35" s="66"/>
    </row>
    <row r="36" spans="1:41" s="22" customFormat="1" ht="26.25" customHeight="1" x14ac:dyDescent="0.15">
      <c r="A36" s="177"/>
      <c r="B36" s="241"/>
      <c r="C36" s="843" t="s">
        <v>2556</v>
      </c>
      <c r="D36" s="844"/>
      <c r="E36" s="844"/>
      <c r="F36" s="844"/>
      <c r="G36" s="903"/>
      <c r="H36" s="47"/>
      <c r="I36" s="172"/>
      <c r="J36" s="217"/>
      <c r="K36" s="217"/>
      <c r="L36" s="217"/>
      <c r="M36" s="695"/>
      <c r="N36" s="233"/>
      <c r="O36" s="51"/>
      <c r="P36" s="234">
        <v>88</v>
      </c>
      <c r="Q36" s="54">
        <v>88</v>
      </c>
      <c r="R36" s="54"/>
      <c r="S36" s="54"/>
      <c r="T36" s="54"/>
      <c r="U36" s="496">
        <f>(I35*P36)+(J35*Q36)+(K35*R36)+(L35*S36)+(M35*T36)</f>
        <v>88</v>
      </c>
      <c r="V36" s="55"/>
      <c r="W36" s="57"/>
      <c r="X36" s="57"/>
      <c r="Y36" s="57"/>
      <c r="Z36" s="57"/>
      <c r="AA36" s="57"/>
      <c r="AB36" s="476"/>
      <c r="AC36" s="536"/>
      <c r="AD36" s="478"/>
      <c r="AE36" s="729"/>
      <c r="AF36" s="59"/>
      <c r="AG36" s="263"/>
      <c r="AH36" s="60"/>
      <c r="AI36" s="55"/>
      <c r="AJ36" s="61"/>
      <c r="AK36" s="62"/>
      <c r="AL36" s="63"/>
      <c r="AM36" s="64"/>
      <c r="AN36" s="65"/>
      <c r="AO36" s="66"/>
    </row>
    <row r="37" spans="1:41" s="22" customFormat="1" ht="51" customHeight="1" x14ac:dyDescent="0.15">
      <c r="A37" s="43"/>
      <c r="B37" s="256"/>
      <c r="C37" s="45"/>
      <c r="D37" s="80"/>
      <c r="E37" s="80"/>
      <c r="F37" s="80" t="s">
        <v>2978</v>
      </c>
      <c r="G37" s="376"/>
      <c r="H37" s="47"/>
      <c r="I37" s="48">
        <v>0.5</v>
      </c>
      <c r="J37" s="49">
        <v>0.37</v>
      </c>
      <c r="K37" s="49">
        <v>0.13</v>
      </c>
      <c r="L37" s="49"/>
      <c r="M37" s="696"/>
      <c r="N37" s="233">
        <f>SUM(I37:M37)</f>
        <v>1</v>
      </c>
      <c r="O37" s="51"/>
      <c r="P37" s="52">
        <v>8</v>
      </c>
      <c r="Q37" s="53">
        <v>8</v>
      </c>
      <c r="R37" s="53">
        <v>8</v>
      </c>
      <c r="S37" s="53"/>
      <c r="T37" s="53"/>
      <c r="U37" s="54">
        <f>ROUND(((P37*I37)+(Q37*J37)+(R37*K37)+(S37*L37)+(T37*M37)),3)</f>
        <v>8</v>
      </c>
      <c r="V37" s="55">
        <f>IF(U37&gt;=8,8,U37)</f>
        <v>8</v>
      </c>
      <c r="W37" s="57"/>
      <c r="X37" s="57"/>
      <c r="Y37" s="57"/>
      <c r="Z37" s="57">
        <v>24296161000</v>
      </c>
      <c r="AA37" s="57"/>
      <c r="AB37" s="476">
        <f>(((((W37*I37)+(X37*J37)+(Y37*K37)+(Z37*L37)+(AA37*M37))/$L$2)))</f>
        <v>0</v>
      </c>
      <c r="AC37" s="536">
        <f t="shared" ref="AC37" si="14">ROUND(11*AB37,3)</f>
        <v>0</v>
      </c>
      <c r="AD37" s="488">
        <f t="shared" ref="AD37" si="15">IF(AC37&gt;=11,11,AC37)</f>
        <v>0</v>
      </c>
      <c r="AE37" s="729">
        <f>IF(U38&gt;=94,4,IF(U38&gt;=91,3.9,IF(U38&gt;=88,3.8,IF(U38&gt;=85,3.7,3.6))))</f>
        <v>3.8</v>
      </c>
      <c r="AF37" s="59">
        <v>0.3</v>
      </c>
      <c r="AG37" s="730">
        <v>17</v>
      </c>
      <c r="AH37" s="60">
        <f>V37+AD37+AG37+AE37+AF37</f>
        <v>29.1</v>
      </c>
      <c r="AI37" s="55">
        <f>IF(AH37&gt;=40,40,AH37)</f>
        <v>29.1</v>
      </c>
      <c r="AJ37" s="61"/>
      <c r="AK37" s="62"/>
      <c r="AL37" s="63"/>
      <c r="AM37" s="64">
        <f>100%+AL37</f>
        <v>1</v>
      </c>
      <c r="AN37" s="65">
        <f>ROUNDUP((($E$2*AM37-$AN$4)*AJ37+$AN$4),-3)</f>
        <v>0</v>
      </c>
      <c r="AO37" s="66"/>
    </row>
    <row r="38" spans="1:41" s="22" customFormat="1" ht="26.25" customHeight="1" x14ac:dyDescent="0.15">
      <c r="A38" s="177"/>
      <c r="B38" s="241"/>
      <c r="C38" s="843" t="s">
        <v>2556</v>
      </c>
      <c r="D38" s="844"/>
      <c r="E38" s="844"/>
      <c r="F38" s="844"/>
      <c r="G38" s="903"/>
      <c r="H38" s="47"/>
      <c r="I38" s="172"/>
      <c r="J38" s="217"/>
      <c r="K38" s="217"/>
      <c r="L38" s="217"/>
      <c r="M38" s="695"/>
      <c r="N38" s="233"/>
      <c r="O38" s="51"/>
      <c r="P38" s="54">
        <v>88</v>
      </c>
      <c r="Q38" s="54">
        <v>88</v>
      </c>
      <c r="R38" s="54">
        <v>88</v>
      </c>
      <c r="S38" s="54"/>
      <c r="T38" s="54"/>
      <c r="U38" s="496">
        <f>(I37*P38)+(J37*Q38)+(K37*R38)+(L37*S38)+(M37*T38)</f>
        <v>88</v>
      </c>
      <c r="V38" s="55"/>
      <c r="W38" s="57"/>
      <c r="X38" s="57"/>
      <c r="Y38" s="57"/>
      <c r="Z38" s="57"/>
      <c r="AA38" s="57"/>
      <c r="AB38" s="476"/>
      <c r="AC38" s="536"/>
      <c r="AD38" s="478"/>
      <c r="AE38" s="729"/>
      <c r="AF38" s="59"/>
      <c r="AG38" s="263"/>
      <c r="AH38" s="60"/>
      <c r="AI38" s="55"/>
      <c r="AJ38" s="61"/>
      <c r="AK38" s="62"/>
      <c r="AL38" s="63"/>
      <c r="AM38" s="64"/>
      <c r="AN38" s="65"/>
      <c r="AO38" s="66"/>
    </row>
    <row r="39" spans="1:41" s="22" customFormat="1" ht="51.75" customHeight="1" x14ac:dyDescent="0.15">
      <c r="A39" s="43"/>
      <c r="B39" s="256"/>
      <c r="C39" s="71" t="s">
        <v>2974</v>
      </c>
      <c r="D39" s="71" t="s">
        <v>2980</v>
      </c>
      <c r="E39" s="67" t="s">
        <v>2981</v>
      </c>
      <c r="F39" s="80" t="s">
        <v>2982</v>
      </c>
      <c r="G39" s="376"/>
      <c r="H39" s="175"/>
      <c r="I39" s="48">
        <v>0.5</v>
      </c>
      <c r="J39" s="217">
        <v>0.25419999999999998</v>
      </c>
      <c r="K39" s="217">
        <v>0.14580000000000001</v>
      </c>
      <c r="L39" s="49">
        <v>0.1</v>
      </c>
      <c r="M39" s="696"/>
      <c r="N39" s="233">
        <f>SUM(I39:M39)</f>
        <v>1</v>
      </c>
      <c r="O39" s="51"/>
      <c r="P39" s="53">
        <v>8</v>
      </c>
      <c r="Q39" s="53">
        <v>8</v>
      </c>
      <c r="R39" s="53">
        <v>8</v>
      </c>
      <c r="S39" s="53">
        <v>8</v>
      </c>
      <c r="T39" s="53"/>
      <c r="U39" s="54">
        <f>ROUND(((P39*I39)+(Q39*J39)+(R39*K39)+(S39*L39)+(T39*M39)),3)</f>
        <v>8</v>
      </c>
      <c r="V39" s="55">
        <f>IF(U39&gt;=8,8,U39)</f>
        <v>8</v>
      </c>
      <c r="W39" s="57">
        <v>8236458000</v>
      </c>
      <c r="X39" s="57">
        <v>6618161000</v>
      </c>
      <c r="Y39" s="57">
        <v>3380194000</v>
      </c>
      <c r="Z39" s="57">
        <v>3530749000</v>
      </c>
      <c r="AA39" s="57"/>
      <c r="AB39" s="476">
        <f>(((((W39*I39)+(X39*J39)+(Y39*K39)+(Z39*L39)+(AA39*M39))/$L$2)))</f>
        <v>9.9922902942057149E-2</v>
      </c>
      <c r="AC39" s="536">
        <f t="shared" ref="AC39" si="16">ROUND(11*AB39,3)</f>
        <v>1.099</v>
      </c>
      <c r="AD39" s="488">
        <f t="shared" ref="AD39" si="17">IF(AC39&gt;=11,11,AC39)</f>
        <v>1.099</v>
      </c>
      <c r="AE39" s="729">
        <f>IF(U40&gt;=94,4,IF(U40&gt;=91,3.9,IF(U40&gt;=88,3.8,IF(U40&gt;=85,3.7,3.6))))</f>
        <v>3.8</v>
      </c>
      <c r="AF39" s="59">
        <v>0.3</v>
      </c>
      <c r="AG39" s="730">
        <v>17</v>
      </c>
      <c r="AH39" s="60">
        <f>V39+AD39+AG39+AE39+AF39</f>
        <v>30.199000000000002</v>
      </c>
      <c r="AI39" s="55">
        <f>IF(AH39&gt;=40,40,AH39)</f>
        <v>30.199000000000002</v>
      </c>
      <c r="AJ39" s="61"/>
      <c r="AK39" s="62"/>
      <c r="AL39" s="63"/>
      <c r="AM39" s="64">
        <f>100%+AL39</f>
        <v>1</v>
      </c>
      <c r="AN39" s="65">
        <f>ROUNDUP((($E$2*AM39-$AN$4)*AJ39+$AN$4),-3)</f>
        <v>0</v>
      </c>
      <c r="AO39" s="66"/>
    </row>
    <row r="40" spans="1:41" s="22" customFormat="1" ht="26.25" customHeight="1" x14ac:dyDescent="0.15">
      <c r="A40" s="177"/>
      <c r="B40" s="241"/>
      <c r="C40" s="894" t="s">
        <v>2556</v>
      </c>
      <c r="D40" s="895"/>
      <c r="E40" s="895"/>
      <c r="F40" s="895"/>
      <c r="G40" s="896"/>
      <c r="H40" s="47"/>
      <c r="I40" s="172"/>
      <c r="J40" s="217"/>
      <c r="K40" s="217"/>
      <c r="L40" s="217"/>
      <c r="M40" s="695"/>
      <c r="N40" s="233"/>
      <c r="O40" s="51"/>
      <c r="P40" s="234">
        <v>88</v>
      </c>
      <c r="Q40" s="54">
        <v>88</v>
      </c>
      <c r="R40" s="54">
        <v>88</v>
      </c>
      <c r="S40" s="54">
        <v>88</v>
      </c>
      <c r="T40" s="54"/>
      <c r="U40" s="496">
        <f>(I39*P40)+(J39*Q40)+(K39*R40)+(L39*S40)+(M39*T40)</f>
        <v>87.999999999999986</v>
      </c>
      <c r="V40" s="55"/>
      <c r="W40" s="57"/>
      <c r="X40" s="57"/>
      <c r="Y40" s="57"/>
      <c r="Z40" s="57"/>
      <c r="AA40" s="57"/>
      <c r="AB40" s="476"/>
      <c r="AC40" s="536"/>
      <c r="AD40" s="478"/>
      <c r="AE40" s="729"/>
      <c r="AF40" s="59"/>
      <c r="AG40" s="263"/>
      <c r="AH40" s="60"/>
      <c r="AI40" s="55"/>
      <c r="AJ40" s="61"/>
      <c r="AK40" s="62"/>
      <c r="AL40" s="63"/>
      <c r="AM40" s="64"/>
      <c r="AN40" s="65"/>
      <c r="AO40" s="66"/>
    </row>
    <row r="41" spans="1:41" s="22" customFormat="1" ht="48.75" customHeight="1" x14ac:dyDescent="0.15">
      <c r="A41" s="43"/>
      <c r="B41" s="80"/>
      <c r="C41" s="71" t="s">
        <v>2972</v>
      </c>
      <c r="D41" s="67" t="s">
        <v>2983</v>
      </c>
      <c r="E41" s="714" t="s">
        <v>2984</v>
      </c>
      <c r="F41" s="80"/>
      <c r="G41" s="596"/>
      <c r="H41" s="175"/>
      <c r="I41" s="48">
        <v>0.5</v>
      </c>
      <c r="J41" s="49">
        <v>0.2</v>
      </c>
      <c r="K41" s="49">
        <v>0.11</v>
      </c>
      <c r="L41" s="49">
        <v>0.19</v>
      </c>
      <c r="M41" s="696"/>
      <c r="N41" s="233">
        <f>SUM(I41:M41)</f>
        <v>1</v>
      </c>
      <c r="O41" s="51"/>
      <c r="P41" s="52">
        <v>8</v>
      </c>
      <c r="Q41" s="53">
        <v>8</v>
      </c>
      <c r="R41" s="53">
        <v>8</v>
      </c>
      <c r="S41" s="53">
        <v>8</v>
      </c>
      <c r="T41" s="53"/>
      <c r="U41" s="54">
        <f>ROUND(((P41*I41)+(Q41*J41)+(R41*K41)+(S41*L41)+(T41*M41)),3)</f>
        <v>8</v>
      </c>
      <c r="V41" s="55">
        <f>IF(U41&gt;=8,8,U41)</f>
        <v>8</v>
      </c>
      <c r="W41" s="57">
        <v>3754511000</v>
      </c>
      <c r="X41" s="57">
        <v>4867826000</v>
      </c>
      <c r="Y41" s="57">
        <v>1929881000</v>
      </c>
      <c r="Z41" s="57"/>
      <c r="AA41" s="57"/>
      <c r="AB41" s="476">
        <f>(((((W41*I41)+(X41*J41)+(Y41*K41)+(Z41*L41)+(AA41*M41))/$L$2)))</f>
        <v>4.6050682475552614E-2</v>
      </c>
      <c r="AC41" s="536">
        <f t="shared" ref="AC41" si="18">ROUND(11*AB41,3)</f>
        <v>0.50700000000000001</v>
      </c>
      <c r="AD41" s="488">
        <f t="shared" ref="AD41" si="19">IF(AC41&gt;=11,11,AC41)</f>
        <v>0.50700000000000001</v>
      </c>
      <c r="AE41" s="729">
        <f>IF(U42&gt;=94,4,IF(U42&gt;=91,3.9,IF(U42&gt;=88,3.8,IF(U42&gt;=85,3.7,3.6))))</f>
        <v>3.8</v>
      </c>
      <c r="AF41" s="59">
        <v>0.3</v>
      </c>
      <c r="AG41" s="730">
        <v>17</v>
      </c>
      <c r="AH41" s="60">
        <f>V41+AD41+AG41+AE41+AF41</f>
        <v>29.606999999999999</v>
      </c>
      <c r="AI41" s="55">
        <f>IF(AH41&gt;=40,40,AH41)</f>
        <v>29.606999999999999</v>
      </c>
      <c r="AJ41" s="61"/>
      <c r="AK41" s="62"/>
      <c r="AL41" s="63"/>
      <c r="AM41" s="64">
        <f>100%+AL41</f>
        <v>1</v>
      </c>
      <c r="AN41" s="65">
        <f>ROUNDUP((($E$2*AM41-$AN$4)*AJ41+$AN$4),-3)</f>
        <v>0</v>
      </c>
      <c r="AO41" s="66"/>
    </row>
    <row r="42" spans="1:41" s="22" customFormat="1" ht="26.25" customHeight="1" x14ac:dyDescent="0.15">
      <c r="A42" s="177"/>
      <c r="B42" s="241"/>
      <c r="C42" s="843" t="s">
        <v>2556</v>
      </c>
      <c r="D42" s="844"/>
      <c r="E42" s="844"/>
      <c r="F42" s="844"/>
      <c r="G42" s="903"/>
      <c r="H42" s="47"/>
      <c r="I42" s="172"/>
      <c r="J42" s="217"/>
      <c r="K42" s="217"/>
      <c r="L42" s="217"/>
      <c r="M42" s="695"/>
      <c r="N42" s="233"/>
      <c r="O42" s="51"/>
      <c r="P42" s="234">
        <v>88</v>
      </c>
      <c r="Q42" s="234">
        <v>88</v>
      </c>
      <c r="R42" s="234">
        <v>88</v>
      </c>
      <c r="S42" s="234">
        <v>88</v>
      </c>
      <c r="T42" s="54"/>
      <c r="U42" s="496">
        <f>(I41*P42)+(J41*Q42)+(K41*R42)+(L41*S42)+(M41*T42)</f>
        <v>88</v>
      </c>
      <c r="V42" s="55"/>
      <c r="W42" s="57"/>
      <c r="X42" s="57"/>
      <c r="Y42" s="57"/>
      <c r="Z42" s="57"/>
      <c r="AA42" s="57"/>
      <c r="AB42" s="476"/>
      <c r="AC42" s="536"/>
      <c r="AD42" s="478"/>
      <c r="AE42" s="729"/>
      <c r="AF42" s="59"/>
      <c r="AG42" s="263"/>
      <c r="AH42" s="60"/>
      <c r="AI42" s="55"/>
      <c r="AJ42" s="61"/>
      <c r="AK42" s="62"/>
      <c r="AL42" s="63"/>
      <c r="AM42" s="64"/>
      <c r="AN42" s="65"/>
      <c r="AO42" s="66"/>
    </row>
    <row r="43" spans="1:41" s="22" customFormat="1" ht="48.75" customHeight="1" x14ac:dyDescent="0.15">
      <c r="A43" s="43"/>
      <c r="B43" s="256"/>
      <c r="C43" s="73" t="s">
        <v>1358</v>
      </c>
      <c r="D43" s="590" t="s">
        <v>2987</v>
      </c>
      <c r="E43" s="80"/>
      <c r="F43" s="80" t="s">
        <v>2973</v>
      </c>
      <c r="G43" s="376"/>
      <c r="H43" s="169"/>
      <c r="I43" s="48">
        <v>0.65</v>
      </c>
      <c r="J43" s="49">
        <v>0.35</v>
      </c>
      <c r="K43" s="49"/>
      <c r="L43" s="49"/>
      <c r="M43" s="696"/>
      <c r="N43" s="233">
        <f>SUM(I43:M43)</f>
        <v>1</v>
      </c>
      <c r="O43" s="51"/>
      <c r="P43" s="52">
        <v>8</v>
      </c>
      <c r="Q43" s="581">
        <v>7.8</v>
      </c>
      <c r="R43" s="53"/>
      <c r="S43" s="53"/>
      <c r="T43" s="53"/>
      <c r="U43" s="54">
        <f>ROUND(((P43*I43)+(Q43*J43)+(R43*K43)+(S43*L43)+(T43*M43)),3)</f>
        <v>7.93</v>
      </c>
      <c r="V43" s="55">
        <f>IF(U43&gt;=8,8,U43)</f>
        <v>7.93</v>
      </c>
      <c r="W43" s="57">
        <v>56329120000</v>
      </c>
      <c r="X43" s="57">
        <v>9733078000</v>
      </c>
      <c r="Y43" s="57"/>
      <c r="Z43" s="57">
        <v>8792286000</v>
      </c>
      <c r="AA43" s="57"/>
      <c r="AB43" s="476">
        <f>(((((W43*I43)+(X43*J43)+(Y43*K43)+(Z43*L43)+(AA43*M43))/$L$2)))</f>
        <v>0.60166726629674971</v>
      </c>
      <c r="AC43" s="536">
        <f>ROUND(11*AB43,3)</f>
        <v>6.6180000000000003</v>
      </c>
      <c r="AD43" s="488">
        <f>IF(AC43&gt;=11,11,AC43)</f>
        <v>6.6180000000000003</v>
      </c>
      <c r="AE43" s="729">
        <f>IF(U44&gt;=94,4,IF(U44&gt;=91,3.9,IF(U44&gt;=88,3.8,IF(U44&gt;=85,3.7,3.6))))</f>
        <v>3.8</v>
      </c>
      <c r="AF43" s="59">
        <v>0.2</v>
      </c>
      <c r="AG43" s="730">
        <v>17</v>
      </c>
      <c r="AH43" s="60">
        <f>V43+AD43+AG43+AE43+AF43</f>
        <v>35.548000000000002</v>
      </c>
      <c r="AI43" s="55">
        <f>IF(AH43&gt;=40,40,AH43)</f>
        <v>35.548000000000002</v>
      </c>
      <c r="AJ43" s="61"/>
      <c r="AK43" s="62"/>
      <c r="AL43" s="63"/>
      <c r="AM43" s="64">
        <f>100%+AL43</f>
        <v>1</v>
      </c>
      <c r="AN43" s="65">
        <f>ROUNDUP((($E$2*AM43-$AN$4)*AJ43+$AN$4),-3)</f>
        <v>0</v>
      </c>
      <c r="AO43" s="66"/>
    </row>
    <row r="44" spans="1:41" s="22" customFormat="1" ht="26.25" customHeight="1" x14ac:dyDescent="0.15">
      <c r="A44" s="177"/>
      <c r="B44" s="241"/>
      <c r="C44" s="843" t="s">
        <v>2556</v>
      </c>
      <c r="D44" s="844"/>
      <c r="E44" s="844"/>
      <c r="F44" s="844"/>
      <c r="G44" s="903"/>
      <c r="H44" s="47"/>
      <c r="I44" s="172"/>
      <c r="J44" s="217"/>
      <c r="K44" s="217"/>
      <c r="L44" s="217"/>
      <c r="M44" s="695"/>
      <c r="N44" s="233"/>
      <c r="O44" s="51"/>
      <c r="P44" s="234">
        <v>88</v>
      </c>
      <c r="Q44" s="53">
        <v>88</v>
      </c>
      <c r="R44" s="53"/>
      <c r="S44" s="54"/>
      <c r="T44" s="54"/>
      <c r="U44" s="496">
        <f>(I43*P44)+(J43*Q44)+(K43*R44)+(L43*S44)+(M43*T44)</f>
        <v>88</v>
      </c>
      <c r="V44" s="55"/>
      <c r="W44" s="57"/>
      <c r="X44" s="57"/>
      <c r="Y44" s="57"/>
      <c r="Z44" s="57"/>
      <c r="AA44" s="57"/>
      <c r="AB44" s="476"/>
      <c r="AC44" s="536"/>
      <c r="AD44" s="478"/>
      <c r="AE44" s="729"/>
      <c r="AF44" s="59"/>
      <c r="AG44" s="263"/>
      <c r="AH44" s="60"/>
      <c r="AI44" s="55"/>
      <c r="AJ44" s="61"/>
      <c r="AK44" s="62"/>
      <c r="AL44" s="63"/>
      <c r="AM44" s="64"/>
      <c r="AN44" s="65"/>
      <c r="AO44" s="66"/>
    </row>
    <row r="45" spans="1:41" s="22" customFormat="1" ht="50.25" customHeight="1" x14ac:dyDescent="0.15">
      <c r="A45" s="43"/>
      <c r="B45" s="256"/>
      <c r="C45" s="174" t="s">
        <v>1366</v>
      </c>
      <c r="D45" s="80"/>
      <c r="E45" s="80"/>
      <c r="F45" s="80"/>
      <c r="G45" s="376"/>
      <c r="H45" s="175"/>
      <c r="I45" s="48">
        <v>0.6</v>
      </c>
      <c r="J45" s="49">
        <v>0.4</v>
      </c>
      <c r="K45" s="49"/>
      <c r="L45" s="49"/>
      <c r="M45" s="696"/>
      <c r="N45" s="233">
        <f>SUM(I45:M45)</f>
        <v>1</v>
      </c>
      <c r="O45" s="51"/>
      <c r="P45" s="52">
        <v>8</v>
      </c>
      <c r="Q45" s="53">
        <v>8</v>
      </c>
      <c r="R45" s="53"/>
      <c r="S45" s="53"/>
      <c r="T45" s="53"/>
      <c r="U45" s="54">
        <f>ROUND(((P45*I45)+(Q45*J45)+(R45*K45)+(S45*L45)+(T45*M45)),3)</f>
        <v>8</v>
      </c>
      <c r="V45" s="55">
        <f>IF(U45&gt;=8,8,U45)</f>
        <v>8</v>
      </c>
      <c r="W45" s="57">
        <v>58909982000</v>
      </c>
      <c r="X45" s="57"/>
      <c r="Y45" s="57"/>
      <c r="Z45" s="57"/>
      <c r="AA45" s="57"/>
      <c r="AB45" s="476">
        <f>(((((W45*I45)+(X45*J45)+(Y45*K45)+(Z45*L45)+(AA45*M45))/$L$2)))</f>
        <v>0.53139070926519361</v>
      </c>
      <c r="AC45" s="536">
        <f t="shared" ref="AC45" si="20">ROUND(11*AB45,3)</f>
        <v>5.8449999999999998</v>
      </c>
      <c r="AD45" s="488">
        <f t="shared" ref="AD45" si="21">IF(AC45&gt;=11,11,AC45)</f>
        <v>5.8449999999999998</v>
      </c>
      <c r="AE45" s="729">
        <f>IF(U46&gt;=94,4,IF(U46&gt;=91,3.9,IF(U46&gt;=88,3.8,IF(U46&gt;=85,3.7,3.6))))</f>
        <v>3.8</v>
      </c>
      <c r="AF45" s="59">
        <v>0.3</v>
      </c>
      <c r="AG45" s="730">
        <v>17</v>
      </c>
      <c r="AH45" s="60">
        <f>V45+AD45+AG45+AE45+AF45</f>
        <v>34.944999999999993</v>
      </c>
      <c r="AI45" s="55">
        <f>IF(AH45&gt;=40,40,AH45)</f>
        <v>34.944999999999993</v>
      </c>
      <c r="AJ45" s="61"/>
      <c r="AK45" s="62"/>
      <c r="AL45" s="63"/>
      <c r="AM45" s="64">
        <f>100%+AL45</f>
        <v>1</v>
      </c>
      <c r="AN45" s="65">
        <f>ROUNDUP((($E$2*AM45-$AN$4)*AJ45+$AN$4),-3)</f>
        <v>0</v>
      </c>
      <c r="AO45" s="66"/>
    </row>
    <row r="46" spans="1:41" s="22" customFormat="1" ht="26.25" customHeight="1" x14ac:dyDescent="0.15">
      <c r="A46" s="177"/>
      <c r="B46" s="241"/>
      <c r="C46" s="843" t="s">
        <v>2556</v>
      </c>
      <c r="D46" s="844"/>
      <c r="E46" s="844"/>
      <c r="F46" s="844"/>
      <c r="G46" s="903"/>
      <c r="H46" s="47"/>
      <c r="I46" s="172"/>
      <c r="J46" s="217"/>
      <c r="K46" s="217"/>
      <c r="L46" s="217"/>
      <c r="M46" s="695"/>
      <c r="N46" s="233"/>
      <c r="O46" s="51"/>
      <c r="P46" s="234">
        <v>88</v>
      </c>
      <c r="Q46" s="54">
        <v>88</v>
      </c>
      <c r="R46" s="54"/>
      <c r="S46" s="54"/>
      <c r="T46" s="54"/>
      <c r="U46" s="496">
        <f>(I45*P46)+(J45*Q46)+(K45*R46)+(L45*S46)+(M45*T46)</f>
        <v>88</v>
      </c>
      <c r="V46" s="55"/>
      <c r="W46" s="57"/>
      <c r="X46" s="57"/>
      <c r="Y46" s="57"/>
      <c r="Z46" s="57"/>
      <c r="AA46" s="57"/>
      <c r="AB46" s="476"/>
      <c r="AC46" s="536"/>
      <c r="AD46" s="478"/>
      <c r="AE46" s="729"/>
      <c r="AF46" s="59"/>
      <c r="AG46" s="263"/>
      <c r="AH46" s="60"/>
      <c r="AI46" s="55"/>
      <c r="AJ46" s="61"/>
      <c r="AK46" s="62"/>
      <c r="AL46" s="63"/>
      <c r="AM46" s="64"/>
      <c r="AN46" s="65"/>
      <c r="AO46" s="66"/>
    </row>
    <row r="47" spans="1:41" s="22" customFormat="1" ht="48.75" customHeight="1" x14ac:dyDescent="0.15">
      <c r="A47" s="43"/>
      <c r="B47" s="256"/>
      <c r="C47" s="45" t="s">
        <v>1369</v>
      </c>
      <c r="D47" s="73" t="s">
        <v>1347</v>
      </c>
      <c r="E47" s="80"/>
      <c r="F47" s="45"/>
      <c r="G47" s="80"/>
      <c r="H47" s="47"/>
      <c r="I47" s="48">
        <v>0.6</v>
      </c>
      <c r="J47" s="49">
        <v>0.4</v>
      </c>
      <c r="K47" s="49"/>
      <c r="L47" s="217"/>
      <c r="M47" s="696"/>
      <c r="N47" s="233">
        <f>SUM(I47:M47)</f>
        <v>1</v>
      </c>
      <c r="O47" s="51"/>
      <c r="P47" s="52">
        <v>8</v>
      </c>
      <c r="Q47" s="53">
        <v>8</v>
      </c>
      <c r="R47" s="53"/>
      <c r="S47" s="53"/>
      <c r="T47" s="53"/>
      <c r="U47" s="54">
        <f>ROUND(((P47*I47)+(Q47*J47)+(R47*K47)+(S47*L47)+(T47*M47)),3)</f>
        <v>8</v>
      </c>
      <c r="V47" s="55">
        <f>IF(U47&gt;=8,8,U47)</f>
        <v>8</v>
      </c>
      <c r="W47" s="57">
        <v>68688854000</v>
      </c>
      <c r="X47" s="57">
        <v>52502259000</v>
      </c>
      <c r="Y47" s="57"/>
      <c r="Z47" s="57"/>
      <c r="AA47" s="57"/>
      <c r="AB47" s="476">
        <f>(((((W47*I47)+(X47*J47)+(Y47*K47)+(Z47*L47)+(AA47*M47))/$L$2)))</f>
        <v>0.93532695264383647</v>
      </c>
      <c r="AC47" s="536">
        <f>ROUND(11*AB47,3)</f>
        <v>10.289</v>
      </c>
      <c r="AD47" s="488">
        <f>IF(AC47&gt;=11,11,AC47)</f>
        <v>10.289</v>
      </c>
      <c r="AE47" s="729">
        <f>IF(U48&gt;=94,4,IF(U48&gt;=91,3.9,IF(U48&gt;=88,3.8,IF(U48&gt;=85,3.7,3.6))))</f>
        <v>3.8</v>
      </c>
      <c r="AF47" s="59">
        <v>0.3</v>
      </c>
      <c r="AG47" s="730">
        <v>17</v>
      </c>
      <c r="AH47" s="60">
        <f>V47+AD47+AG47+AE47+AF47</f>
        <v>39.388999999999996</v>
      </c>
      <c r="AI47" s="55">
        <f>IF(AH47&gt;=40,40,AH47)</f>
        <v>39.388999999999996</v>
      </c>
      <c r="AJ47" s="61"/>
      <c r="AK47" s="62"/>
      <c r="AL47" s="63"/>
      <c r="AM47" s="64">
        <f>100%+AL47</f>
        <v>1</v>
      </c>
      <c r="AN47" s="65">
        <f>ROUNDUP((($E$2*AM47-$AN$4)*AJ47+$AN$4),-3)</f>
        <v>0</v>
      </c>
      <c r="AO47" s="66"/>
    </row>
    <row r="48" spans="1:41" s="22" customFormat="1" ht="26.25" customHeight="1" x14ac:dyDescent="0.15">
      <c r="A48" s="177"/>
      <c r="B48" s="241"/>
      <c r="C48" s="843" t="s">
        <v>2556</v>
      </c>
      <c r="D48" s="844"/>
      <c r="E48" s="844"/>
      <c r="F48" s="844"/>
      <c r="G48" s="903"/>
      <c r="H48" s="47"/>
      <c r="I48" s="172"/>
      <c r="J48" s="217"/>
      <c r="K48" s="217"/>
      <c r="L48" s="217"/>
      <c r="M48" s="695"/>
      <c r="N48" s="233"/>
      <c r="O48" s="51"/>
      <c r="P48" s="234">
        <v>88</v>
      </c>
      <c r="Q48" s="53">
        <v>88</v>
      </c>
      <c r="R48" s="53"/>
      <c r="S48" s="54"/>
      <c r="T48" s="54"/>
      <c r="U48" s="496">
        <f>(I47*P48)+(J47*Q48)+(K47*R48)+(L47*S48)+(M47*T48)</f>
        <v>88</v>
      </c>
      <c r="V48" s="55"/>
      <c r="W48" s="57"/>
      <c r="X48" s="57"/>
      <c r="Y48" s="57"/>
      <c r="Z48" s="57"/>
      <c r="AA48" s="57"/>
      <c r="AB48" s="476"/>
      <c r="AC48" s="536"/>
      <c r="AD48" s="478"/>
      <c r="AE48" s="729"/>
      <c r="AF48" s="59"/>
      <c r="AG48" s="263"/>
      <c r="AH48" s="60"/>
      <c r="AI48" s="55"/>
      <c r="AJ48" s="61"/>
      <c r="AK48" s="62"/>
      <c r="AL48" s="63"/>
      <c r="AM48" s="64"/>
      <c r="AN48" s="65"/>
      <c r="AO48" s="66"/>
    </row>
    <row r="49" spans="1:41" s="22" customFormat="1" ht="50.25" customHeight="1" x14ac:dyDescent="0.15">
      <c r="A49" s="43"/>
      <c r="B49" s="256" t="s">
        <v>2989</v>
      </c>
      <c r="C49" s="174"/>
      <c r="D49" s="80"/>
      <c r="E49" s="80"/>
      <c r="F49" s="45" t="s">
        <v>2995</v>
      </c>
      <c r="G49" s="376"/>
      <c r="H49" s="175"/>
      <c r="I49" s="48">
        <v>0.5</v>
      </c>
      <c r="J49" s="49">
        <v>0.4</v>
      </c>
      <c r="K49" s="49">
        <v>0.1</v>
      </c>
      <c r="L49" s="49"/>
      <c r="M49" s="696"/>
      <c r="N49" s="233">
        <f>SUM(I49:M49)</f>
        <v>1</v>
      </c>
      <c r="O49" s="51"/>
      <c r="P49" s="52">
        <v>8</v>
      </c>
      <c r="Q49" s="53">
        <v>8</v>
      </c>
      <c r="R49" s="53">
        <v>8</v>
      </c>
      <c r="S49" s="53"/>
      <c r="T49" s="53"/>
      <c r="U49" s="54">
        <f>ROUND(((P49*I49)+(Q49*J49)+(R49*K49)+(S49*L49)+(T49*M49)),3)</f>
        <v>8</v>
      </c>
      <c r="V49" s="55">
        <f>IF(U49&gt;=8,8,U49)</f>
        <v>8</v>
      </c>
      <c r="W49" s="72"/>
      <c r="X49" s="57"/>
      <c r="Y49" s="57"/>
      <c r="Z49" s="57">
        <v>3664456000</v>
      </c>
      <c r="AA49" s="57"/>
      <c r="AB49" s="551">
        <f>(((((W49*I49)+(X49*J49)+(Y49*K49)+(Z49*L49)+(AA49*M49))/$L$2)))</f>
        <v>0</v>
      </c>
      <c r="AC49" s="536">
        <f t="shared" ref="AC49" si="22">ROUND(11*AB49,3)</f>
        <v>0</v>
      </c>
      <c r="AD49" s="488">
        <f t="shared" ref="AD49" si="23">IF(AC49&gt;=11,11,AC49)</f>
        <v>0</v>
      </c>
      <c r="AE49" s="729">
        <f>IF(U50&gt;=94,4,IF(U50&gt;=91,3.9,IF(U50&gt;=88,3.8,IF(U50&gt;=85,3.7,3.6))))</f>
        <v>3.8</v>
      </c>
      <c r="AF49" s="59">
        <v>0.3</v>
      </c>
      <c r="AG49" s="730">
        <v>17</v>
      </c>
      <c r="AH49" s="60">
        <f>V49+AD49+AG49+AE49+AF49</f>
        <v>29.1</v>
      </c>
      <c r="AI49" s="55">
        <f>IF(AH49&gt;=40,40,AH49)</f>
        <v>29.1</v>
      </c>
      <c r="AJ49" s="61"/>
      <c r="AK49" s="62"/>
      <c r="AL49" s="63"/>
      <c r="AM49" s="64">
        <f>100%+AL49</f>
        <v>1</v>
      </c>
      <c r="AN49" s="65">
        <f>ROUNDUP((($E$2*AM49-$AN$4)*AJ49+$AN$4),-3)</f>
        <v>0</v>
      </c>
      <c r="AO49" s="66"/>
    </row>
    <row r="50" spans="1:41" s="22" customFormat="1" ht="26.25" customHeight="1" x14ac:dyDescent="0.15">
      <c r="A50" s="177"/>
      <c r="B50" s="241"/>
      <c r="C50" s="843" t="s">
        <v>2556</v>
      </c>
      <c r="D50" s="844"/>
      <c r="E50" s="844"/>
      <c r="F50" s="844"/>
      <c r="G50" s="903"/>
      <c r="H50" s="47"/>
      <c r="I50" s="172"/>
      <c r="J50" s="217"/>
      <c r="K50" s="217"/>
      <c r="L50" s="217"/>
      <c r="M50" s="695"/>
      <c r="N50" s="233"/>
      <c r="O50" s="51"/>
      <c r="P50" s="234">
        <v>88</v>
      </c>
      <c r="Q50" s="54">
        <v>88</v>
      </c>
      <c r="R50" s="54">
        <v>88</v>
      </c>
      <c r="S50" s="54"/>
      <c r="T50" s="54"/>
      <c r="U50" s="496">
        <f>(I49*P50)+(J49*Q50)+(K49*R50)+(L49*S50)+(M49*T50)</f>
        <v>88</v>
      </c>
      <c r="V50" s="55"/>
      <c r="W50" s="57"/>
      <c r="X50" s="57"/>
      <c r="Y50" s="57"/>
      <c r="Z50" s="57"/>
      <c r="AA50" s="57"/>
      <c r="AB50" s="476"/>
      <c r="AC50" s="536"/>
      <c r="AD50" s="478"/>
      <c r="AE50" s="729"/>
      <c r="AF50" s="59"/>
      <c r="AG50" s="263"/>
      <c r="AH50" s="60"/>
      <c r="AI50" s="55"/>
      <c r="AJ50" s="61"/>
      <c r="AK50" s="62"/>
      <c r="AL50" s="63"/>
      <c r="AM50" s="64"/>
      <c r="AN50" s="65"/>
      <c r="AO50" s="66"/>
    </row>
    <row r="51" spans="1:41" s="22" customFormat="1" ht="54" customHeight="1" x14ac:dyDescent="0.15">
      <c r="A51" s="43"/>
      <c r="B51" s="256"/>
      <c r="C51" s="73"/>
      <c r="D51" s="80"/>
      <c r="E51" s="588" t="s">
        <v>2996</v>
      </c>
      <c r="F51" s="80"/>
      <c r="G51" s="596"/>
      <c r="H51" s="47"/>
      <c r="I51" s="48">
        <v>0.65</v>
      </c>
      <c r="J51" s="49">
        <v>0.1</v>
      </c>
      <c r="K51" s="49">
        <v>0.15</v>
      </c>
      <c r="L51" s="49">
        <v>0.1</v>
      </c>
      <c r="M51" s="696"/>
      <c r="N51" s="233">
        <f>SUM(I51:M51)</f>
        <v>1</v>
      </c>
      <c r="O51" s="51"/>
      <c r="P51" s="52">
        <v>8</v>
      </c>
      <c r="Q51" s="53">
        <v>8</v>
      </c>
      <c r="R51" s="581">
        <v>7.8</v>
      </c>
      <c r="S51" s="53"/>
      <c r="T51" s="53"/>
      <c r="U51" s="54">
        <f>ROUND(((P51*I51)+(Q51*J51)+(R51*K51)+(S51*L51)+(T51*M51)),3)</f>
        <v>7.17</v>
      </c>
      <c r="V51" s="55">
        <f>IF(U51&gt;=8,8,U51)</f>
        <v>7.17</v>
      </c>
      <c r="W51" s="57"/>
      <c r="X51" s="57"/>
      <c r="Y51" s="57">
        <v>2267129000</v>
      </c>
      <c r="Z51" s="57"/>
      <c r="AA51" s="57"/>
      <c r="AB51" s="476">
        <f>(((((W51*I51)+(X51*J51)+(Y51*K51)+(Z51*L51)+(AA51*M51))/$L$2)))</f>
        <v>5.1125940222901825E-3</v>
      </c>
      <c r="AC51" s="536">
        <f>ROUND(11*AB51,3)</f>
        <v>5.6000000000000001E-2</v>
      </c>
      <c r="AD51" s="488">
        <f t="shared" ref="AD51" si="24">IF(AC51&gt;=11,11,AC51)</f>
        <v>5.6000000000000001E-2</v>
      </c>
      <c r="AE51" s="729">
        <f>IF(U52&gt;=94,4,IF(U52&gt;=91,3.9,IF(U52&gt;=88,3.8,IF(U52&gt;=85,3.7,3.6))))</f>
        <v>3.6</v>
      </c>
      <c r="AF51" s="59">
        <v>0.2</v>
      </c>
      <c r="AG51" s="730">
        <v>17</v>
      </c>
      <c r="AH51" s="60">
        <f>V51+AD51+AG51+AE51+AF51</f>
        <v>28.026</v>
      </c>
      <c r="AI51" s="55">
        <f>IF(AH51&gt;=40,40,AH51)</f>
        <v>28.026</v>
      </c>
      <c r="AJ51" s="61"/>
      <c r="AK51" s="62"/>
      <c r="AL51" s="63"/>
      <c r="AM51" s="64">
        <f>100%+AL51</f>
        <v>1</v>
      </c>
      <c r="AN51" s="65">
        <f>ROUNDUP((($E$2*AM51-$AN$4)*AJ51+$AN$4),-3)</f>
        <v>0</v>
      </c>
      <c r="AO51" s="66"/>
    </row>
    <row r="52" spans="1:41" s="22" customFormat="1" ht="26.25" customHeight="1" x14ac:dyDescent="0.15">
      <c r="A52" s="177"/>
      <c r="B52" s="241"/>
      <c r="C52" s="843" t="s">
        <v>2556</v>
      </c>
      <c r="D52" s="844"/>
      <c r="E52" s="844"/>
      <c r="F52" s="844"/>
      <c r="G52" s="903"/>
      <c r="H52" s="47"/>
      <c r="I52" s="172"/>
      <c r="J52" s="217"/>
      <c r="K52" s="217"/>
      <c r="L52" s="217"/>
      <c r="M52" s="695"/>
      <c r="N52" s="233"/>
      <c r="O52" s="51"/>
      <c r="P52" s="234">
        <v>88</v>
      </c>
      <c r="Q52" s="234">
        <v>88</v>
      </c>
      <c r="R52" s="234">
        <v>88</v>
      </c>
      <c r="S52" s="234"/>
      <c r="T52" s="54"/>
      <c r="U52" s="496">
        <f>(I51*P52)+(J51*Q52)+(K51*R52)+(L51*S52)+(M51*T52)</f>
        <v>79.2</v>
      </c>
      <c r="V52" s="55"/>
      <c r="W52" s="57"/>
      <c r="X52" s="57"/>
      <c r="Y52" s="57"/>
      <c r="Z52" s="57"/>
      <c r="AA52" s="57"/>
      <c r="AB52" s="476"/>
      <c r="AC52" s="536"/>
      <c r="AD52" s="478"/>
      <c r="AE52" s="729"/>
      <c r="AF52" s="59"/>
      <c r="AG52" s="263"/>
      <c r="AH52" s="60"/>
      <c r="AI52" s="55"/>
      <c r="AJ52" s="61"/>
      <c r="AK52" s="62"/>
      <c r="AL52" s="63"/>
      <c r="AM52" s="64"/>
      <c r="AN52" s="65"/>
      <c r="AO52" s="66"/>
    </row>
    <row r="53" spans="1:41" s="22" customFormat="1" ht="51.75" customHeight="1" x14ac:dyDescent="0.15">
      <c r="A53" s="43"/>
      <c r="B53" s="256"/>
      <c r="C53" s="45"/>
      <c r="D53" s="80"/>
      <c r="E53" s="80"/>
      <c r="F53" s="80"/>
      <c r="G53" s="596"/>
      <c r="H53" s="47"/>
      <c r="I53" s="48">
        <v>0.6</v>
      </c>
      <c r="J53" s="49">
        <v>0.4</v>
      </c>
      <c r="K53" s="49"/>
      <c r="L53" s="49"/>
      <c r="M53" s="696"/>
      <c r="N53" s="233">
        <f>SUM(I53:M53)</f>
        <v>1</v>
      </c>
      <c r="O53" s="51"/>
      <c r="P53" s="52">
        <v>8</v>
      </c>
      <c r="Q53" s="53">
        <v>8</v>
      </c>
      <c r="R53" s="53"/>
      <c r="S53" s="53"/>
      <c r="T53" s="53"/>
      <c r="U53" s="54">
        <f>ROUND(((P53*I53)+(Q53*J53)+(R53*K53)+(S53*L53)+(T53*M53)),3)</f>
        <v>8</v>
      </c>
      <c r="V53" s="55">
        <f>IF(U53&gt;=8,8,U53)</f>
        <v>8</v>
      </c>
      <c r="W53" s="57"/>
      <c r="X53" s="57"/>
      <c r="Y53" s="57"/>
      <c r="Z53" s="57"/>
      <c r="AA53" s="57"/>
      <c r="AB53" s="476">
        <f>(((((W53*I53)+(X53*J53)+(Y53*K53)+(Z53*L53)+(AA53*M53))/$L$2)))</f>
        <v>0</v>
      </c>
      <c r="AC53" s="536">
        <f>ROUND(11*AB53,3)</f>
        <v>0</v>
      </c>
      <c r="AD53" s="488">
        <f>IF(AC53&gt;=11,11,AC53)</f>
        <v>0</v>
      </c>
      <c r="AE53" s="729">
        <f>IF(U54&gt;=94,4,IF(U54&gt;=91,3.9,IF(U54&gt;=88,3.8,IF(U54&gt;=85,3.7,3.6))))</f>
        <v>3.8</v>
      </c>
      <c r="AF53" s="59">
        <v>0.3</v>
      </c>
      <c r="AG53" s="730">
        <v>17</v>
      </c>
      <c r="AH53" s="60">
        <f>V53+AD53+AG53+AE53+AF53</f>
        <v>29.1</v>
      </c>
      <c r="AI53" s="55">
        <f>IF(AH53&gt;=40,40,AH53)</f>
        <v>29.1</v>
      </c>
      <c r="AJ53" s="61"/>
      <c r="AK53" s="62"/>
      <c r="AL53" s="63"/>
      <c r="AM53" s="64">
        <f>100%+AL53</f>
        <v>1</v>
      </c>
      <c r="AN53" s="65">
        <f>ROUNDUP((($E$2*AM53-$AN$4)*AJ53+$AN$4),-3)</f>
        <v>0</v>
      </c>
      <c r="AO53" s="66"/>
    </row>
    <row r="54" spans="1:41" s="22" customFormat="1" ht="26.25" customHeight="1" x14ac:dyDescent="0.15">
      <c r="A54" s="177"/>
      <c r="B54" s="256"/>
      <c r="C54" s="894" t="s">
        <v>2556</v>
      </c>
      <c r="D54" s="895"/>
      <c r="E54" s="895"/>
      <c r="F54" s="895"/>
      <c r="G54" s="896"/>
      <c r="H54" s="47"/>
      <c r="I54" s="172"/>
      <c r="J54" s="217"/>
      <c r="K54" s="217"/>
      <c r="L54" s="217"/>
      <c r="M54" s="695"/>
      <c r="N54" s="233"/>
      <c r="O54" s="51"/>
      <c r="P54" s="54">
        <v>88</v>
      </c>
      <c r="Q54" s="54">
        <v>88</v>
      </c>
      <c r="R54" s="54">
        <v>92.23</v>
      </c>
      <c r="S54" s="54"/>
      <c r="T54" s="54"/>
      <c r="U54" s="496">
        <f>(I53*P54)+(J53*Q54)+(K53*R54)+(L53*S54)+(M53*T54)</f>
        <v>88</v>
      </c>
      <c r="V54" s="55"/>
      <c r="W54" s="57"/>
      <c r="X54" s="57"/>
      <c r="Y54" s="57"/>
      <c r="Z54" s="57"/>
      <c r="AA54" s="57"/>
      <c r="AB54" s="476"/>
      <c r="AC54" s="536"/>
      <c r="AD54" s="478"/>
      <c r="AE54" s="729"/>
      <c r="AF54" s="59"/>
      <c r="AG54" s="263"/>
      <c r="AH54" s="60"/>
      <c r="AI54" s="55"/>
      <c r="AJ54" s="61"/>
      <c r="AK54" s="62"/>
      <c r="AL54" s="63"/>
      <c r="AM54" s="64"/>
      <c r="AN54" s="65"/>
      <c r="AO54" s="66"/>
    </row>
    <row r="55" spans="1:41" s="22" customFormat="1" ht="54.75" customHeight="1" x14ac:dyDescent="0.15">
      <c r="A55" s="43"/>
      <c r="B55" s="256"/>
      <c r="C55" s="45" t="s">
        <v>1354</v>
      </c>
      <c r="D55" s="80"/>
      <c r="E55" s="80"/>
      <c r="F55" s="80" t="s">
        <v>2997</v>
      </c>
      <c r="G55" s="45" t="s">
        <v>2998</v>
      </c>
      <c r="H55" s="175"/>
      <c r="I55" s="48">
        <v>0.5</v>
      </c>
      <c r="J55" s="49">
        <v>0.14000000000000001</v>
      </c>
      <c r="K55" s="49">
        <v>0.14000000000000001</v>
      </c>
      <c r="L55" s="49">
        <v>0.12</v>
      </c>
      <c r="M55" s="696">
        <v>0.1</v>
      </c>
      <c r="N55" s="233">
        <f>SUM(I55:M55)</f>
        <v>1</v>
      </c>
      <c r="O55" s="51"/>
      <c r="P55" s="52">
        <v>8</v>
      </c>
      <c r="Q55" s="54"/>
      <c r="R55" s="54"/>
      <c r="S55" s="53"/>
      <c r="T55" s="53"/>
      <c r="U55" s="54">
        <f>ROUND(((P55*I55)+(Q55*J55)+(R55*K55)+(S55*L55)+(T55*M55)),3)</f>
        <v>4</v>
      </c>
      <c r="V55" s="55">
        <f>IF(U55&gt;=8,8,U55)</f>
        <v>4</v>
      </c>
      <c r="W55" s="57">
        <v>50267041000</v>
      </c>
      <c r="X55" s="57"/>
      <c r="Y55" s="57"/>
      <c r="Z55" s="57">
        <v>18715212000</v>
      </c>
      <c r="AA55" s="57">
        <v>15345190000</v>
      </c>
      <c r="AB55" s="476">
        <f>(((((W55*I55)+(X55*J55)+(Y55*K55)+(Z55*L55)+(AA55*M55))/$L$2)))</f>
        <v>0.434690315529905</v>
      </c>
      <c r="AC55" s="536">
        <f t="shared" ref="AC55" si="25">ROUND(11*AB55,3)</f>
        <v>4.782</v>
      </c>
      <c r="AD55" s="488">
        <f t="shared" ref="AD55" si="26">IF(AC55&gt;=11,11,AC55)</f>
        <v>4.782</v>
      </c>
      <c r="AE55" s="729">
        <f>IF(U56&gt;=94,4,IF(U56&gt;=91,3.9,IF(U56&gt;=88,3.8,IF(U56&gt;=85,3.7,3.6))))</f>
        <v>3.8</v>
      </c>
      <c r="AF55" s="59">
        <v>0.3</v>
      </c>
      <c r="AG55" s="730">
        <v>17</v>
      </c>
      <c r="AH55" s="60">
        <f>V55+AD55+AG55+AE55+AF55</f>
        <v>29.882000000000001</v>
      </c>
      <c r="AI55" s="55">
        <f>IF(AH55&gt;=40,40,AH55)</f>
        <v>29.882000000000001</v>
      </c>
      <c r="AJ55" s="61"/>
      <c r="AK55" s="62"/>
      <c r="AL55" s="63"/>
      <c r="AM55" s="64">
        <f>100%+AL55</f>
        <v>1</v>
      </c>
      <c r="AN55" s="65">
        <f>ROUNDUP((($E$2*AM55-$AN$4)*AJ55+$AN$4),-3)</f>
        <v>0</v>
      </c>
      <c r="AO55" s="66"/>
    </row>
    <row r="56" spans="1:41" s="22" customFormat="1" ht="26.25" customHeight="1" x14ac:dyDescent="0.15">
      <c r="A56" s="177"/>
      <c r="B56" s="241"/>
      <c r="C56" s="843" t="s">
        <v>2556</v>
      </c>
      <c r="D56" s="844"/>
      <c r="E56" s="844"/>
      <c r="F56" s="844"/>
      <c r="G56" s="903"/>
      <c r="H56" s="47"/>
      <c r="I56" s="172"/>
      <c r="J56" s="217"/>
      <c r="K56" s="217"/>
      <c r="L56" s="217"/>
      <c r="M56" s="695"/>
      <c r="N56" s="233"/>
      <c r="O56" s="51"/>
      <c r="P56" s="234">
        <v>88</v>
      </c>
      <c r="Q56" s="54">
        <v>88</v>
      </c>
      <c r="R56" s="54">
        <v>88</v>
      </c>
      <c r="S56" s="54">
        <v>88</v>
      </c>
      <c r="T56" s="54">
        <v>88</v>
      </c>
      <c r="U56" s="496">
        <f>(I55*P56)+(J55*Q56)+(K55*R56)+(L55*S56)+(M55*T56)</f>
        <v>88</v>
      </c>
      <c r="V56" s="55"/>
      <c r="W56" s="57"/>
      <c r="X56" s="57"/>
      <c r="Y56" s="57"/>
      <c r="Z56" s="57"/>
      <c r="AA56" s="57"/>
      <c r="AB56" s="476"/>
      <c r="AC56" s="536"/>
      <c r="AD56" s="478"/>
      <c r="AE56" s="729"/>
      <c r="AF56" s="59"/>
      <c r="AG56" s="263"/>
      <c r="AH56" s="60"/>
      <c r="AI56" s="55"/>
      <c r="AJ56" s="61"/>
      <c r="AK56" s="62"/>
      <c r="AL56" s="63"/>
      <c r="AM56" s="64"/>
      <c r="AN56" s="65"/>
      <c r="AO56" s="66"/>
    </row>
    <row r="57" spans="1:41" s="22" customFormat="1" ht="50.25" customHeight="1" x14ac:dyDescent="0.15">
      <c r="A57" s="43"/>
      <c r="B57" s="256"/>
      <c r="C57" s="73"/>
      <c r="D57" s="117"/>
      <c r="E57" s="117"/>
      <c r="F57" s="174"/>
      <c r="G57" s="632"/>
      <c r="H57" s="47"/>
      <c r="I57" s="48">
        <v>0.6</v>
      </c>
      <c r="J57" s="49">
        <v>0.15</v>
      </c>
      <c r="K57" s="49">
        <v>0.15</v>
      </c>
      <c r="L57" s="49">
        <v>0.1</v>
      </c>
      <c r="M57" s="696"/>
      <c r="N57" s="233">
        <f>SUM(I57:M57)</f>
        <v>1</v>
      </c>
      <c r="O57" s="51"/>
      <c r="P57" s="52">
        <v>8</v>
      </c>
      <c r="Q57" s="53"/>
      <c r="R57" s="53"/>
      <c r="S57" s="54"/>
      <c r="T57" s="53"/>
      <c r="U57" s="54">
        <f>ROUND(((P57*I57)+(Q57*J57)+(R57*K57)+(S57*L57)+(T57*M57)),3)</f>
        <v>4.8</v>
      </c>
      <c r="V57" s="55">
        <f>IF(U57&gt;=8,8,U57)</f>
        <v>4.8</v>
      </c>
      <c r="W57" s="57"/>
      <c r="X57" s="57"/>
      <c r="Y57" s="57"/>
      <c r="Z57" s="57"/>
      <c r="AA57" s="57"/>
      <c r="AB57" s="476">
        <f>(((((W57*I57)+(X57*J57)+(Y57*K57)+(Z57*L57)+(AA57*M57))/$L$2)))</f>
        <v>0</v>
      </c>
      <c r="AC57" s="536">
        <f t="shared" ref="AC57" si="27">ROUND(11*AB57,3)</f>
        <v>0</v>
      </c>
      <c r="AD57" s="488">
        <f t="shared" ref="AD57" si="28">IF(AC57&gt;=11,11,AC57)</f>
        <v>0</v>
      </c>
      <c r="AE57" s="729">
        <f>IF(U58&gt;=94,4,IF(U58&gt;=91,3.9,IF(U58&gt;=88,3.8,IF(U58&gt;=85,3.7,3.6))))</f>
        <v>3.8</v>
      </c>
      <c r="AF57" s="59">
        <v>0.3</v>
      </c>
      <c r="AG57" s="730">
        <v>17</v>
      </c>
      <c r="AH57" s="60">
        <f>V57+AD57+AG57+AE57+AF57</f>
        <v>25.900000000000002</v>
      </c>
      <c r="AI57" s="55">
        <f>IF(AH57&gt;=40,40,AH57)</f>
        <v>25.900000000000002</v>
      </c>
      <c r="AJ57" s="61"/>
      <c r="AK57" s="62"/>
      <c r="AL57" s="63"/>
      <c r="AM57" s="64">
        <f>100%+AL57</f>
        <v>1</v>
      </c>
      <c r="AN57" s="65">
        <f>ROUNDUP((($E$2*AM57-$AN$4)*AJ57+$AN$4),-3)</f>
        <v>0</v>
      </c>
      <c r="AO57" s="66"/>
    </row>
    <row r="58" spans="1:41" s="22" customFormat="1" ht="26.25" customHeight="1" x14ac:dyDescent="0.15">
      <c r="A58" s="177"/>
      <c r="B58" s="241"/>
      <c r="C58" s="843" t="s">
        <v>2556</v>
      </c>
      <c r="D58" s="844"/>
      <c r="E58" s="844"/>
      <c r="F58" s="844"/>
      <c r="G58" s="903"/>
      <c r="H58" s="47"/>
      <c r="I58" s="172"/>
      <c r="J58" s="217"/>
      <c r="K58" s="217"/>
      <c r="L58" s="217"/>
      <c r="M58" s="695"/>
      <c r="N58" s="233"/>
      <c r="O58" s="51"/>
      <c r="P58" s="234">
        <v>88</v>
      </c>
      <c r="Q58" s="234">
        <v>88</v>
      </c>
      <c r="R58" s="54">
        <v>88</v>
      </c>
      <c r="S58" s="54">
        <v>88</v>
      </c>
      <c r="T58" s="54"/>
      <c r="U58" s="496">
        <f>(I57*P58)+(J57*Q58)+(K57*R58)+(L57*S58)+(M57*T58)</f>
        <v>88</v>
      </c>
      <c r="V58" s="55"/>
      <c r="W58" s="57"/>
      <c r="X58" s="57"/>
      <c r="Y58" s="57"/>
      <c r="Z58" s="57"/>
      <c r="AA58" s="57"/>
      <c r="AB58" s="476"/>
      <c r="AC58" s="536"/>
      <c r="AD58" s="478"/>
      <c r="AE58" s="729"/>
      <c r="AF58" s="59"/>
      <c r="AG58" s="263"/>
      <c r="AH58" s="60"/>
      <c r="AI58" s="55"/>
      <c r="AJ58" s="61"/>
      <c r="AK58" s="62"/>
      <c r="AL58" s="63"/>
      <c r="AM58" s="64"/>
      <c r="AN58" s="65"/>
      <c r="AO58" s="66"/>
    </row>
    <row r="59" spans="1:41" s="22" customFormat="1" ht="50.25" customHeight="1" x14ac:dyDescent="0.15">
      <c r="A59" s="43"/>
      <c r="B59" s="256"/>
      <c r="C59" s="45"/>
      <c r="D59" s="117"/>
      <c r="E59" s="117"/>
      <c r="F59" s="174"/>
      <c r="G59" s="376"/>
      <c r="H59" s="175"/>
      <c r="I59" s="48">
        <v>0.6</v>
      </c>
      <c r="J59" s="49">
        <v>0.3</v>
      </c>
      <c r="K59" s="49">
        <v>0.1</v>
      </c>
      <c r="L59" s="49"/>
      <c r="M59" s="696"/>
      <c r="N59" s="233">
        <f>SUM(I59:M59)</f>
        <v>0.99999999999999989</v>
      </c>
      <c r="O59" s="51"/>
      <c r="P59" s="52">
        <v>8</v>
      </c>
      <c r="Q59" s="53"/>
      <c r="R59" s="53"/>
      <c r="S59" s="53"/>
      <c r="T59" s="53"/>
      <c r="U59" s="54">
        <f>ROUND(((P59*I59)+(Q59*J59)+(R59*K59)+(S59*L59)+(T59*M59)),3)</f>
        <v>4.8</v>
      </c>
      <c r="V59" s="55">
        <f>IF(U59&gt;=8,8,U59)</f>
        <v>4.8</v>
      </c>
      <c r="W59" s="57"/>
      <c r="X59" s="57"/>
      <c r="Y59" s="57"/>
      <c r="Z59" s="57"/>
      <c r="AA59" s="57"/>
      <c r="AB59" s="476">
        <f>(((((W59*I59)+(X59*J59)+(Y59*K59)+(Z59*L59)+(AA59*M59))/$L$2)))</f>
        <v>0</v>
      </c>
      <c r="AC59" s="536">
        <f t="shared" ref="AC59" si="29">ROUND(11*AB59,3)</f>
        <v>0</v>
      </c>
      <c r="AD59" s="488">
        <f t="shared" ref="AD59" si="30">IF(AC59&gt;=11,11,AC59)</f>
        <v>0</v>
      </c>
      <c r="AE59" s="729">
        <f>IF(U60&gt;=94,4,IF(U60&gt;=91,3.9,IF(U60&gt;=88,3.8,IF(U60&gt;=85,3.7,3.6))))</f>
        <v>3.8</v>
      </c>
      <c r="AF59" s="59">
        <v>0.3</v>
      </c>
      <c r="AG59" s="730">
        <v>17</v>
      </c>
      <c r="AH59" s="60">
        <f>V59+AD59+AG59+AE59+AF59</f>
        <v>25.900000000000002</v>
      </c>
      <c r="AI59" s="55">
        <f>IF(AH59&gt;=40,40,AH59)</f>
        <v>25.900000000000002</v>
      </c>
      <c r="AJ59" s="61"/>
      <c r="AK59" s="62"/>
      <c r="AL59" s="63"/>
      <c r="AM59" s="64">
        <f>100%+AL59</f>
        <v>1</v>
      </c>
      <c r="AN59" s="65">
        <f>ROUNDUP((($E$2*AM59-$AN$4)*AJ59+$AN$4),-3)</f>
        <v>0</v>
      </c>
      <c r="AO59" s="66"/>
    </row>
    <row r="60" spans="1:41" s="22" customFormat="1" ht="26.25" customHeight="1" x14ac:dyDescent="0.15">
      <c r="A60" s="177"/>
      <c r="B60" s="241"/>
      <c r="C60" s="843" t="s">
        <v>2556</v>
      </c>
      <c r="D60" s="844"/>
      <c r="E60" s="844"/>
      <c r="F60" s="844"/>
      <c r="G60" s="903"/>
      <c r="H60" s="47"/>
      <c r="I60" s="172"/>
      <c r="J60" s="217"/>
      <c r="K60" s="217"/>
      <c r="L60" s="217"/>
      <c r="M60" s="695"/>
      <c r="N60" s="233"/>
      <c r="O60" s="51"/>
      <c r="P60" s="234">
        <v>88</v>
      </c>
      <c r="Q60" s="54">
        <v>88</v>
      </c>
      <c r="R60" s="54">
        <v>88</v>
      </c>
      <c r="S60" s="54"/>
      <c r="T60" s="54"/>
      <c r="U60" s="496">
        <f>(I59*P60)+(J59*Q60)+(K59*R60)+(L59*S60)+(M59*T60)</f>
        <v>87.999999999999986</v>
      </c>
      <c r="V60" s="55"/>
      <c r="W60" s="57"/>
      <c r="X60" s="57"/>
      <c r="Y60" s="57"/>
      <c r="Z60" s="57"/>
      <c r="AA60" s="57"/>
      <c r="AB60" s="476"/>
      <c r="AC60" s="536"/>
      <c r="AD60" s="478"/>
      <c r="AE60" s="729"/>
      <c r="AF60" s="59"/>
      <c r="AG60" s="263"/>
      <c r="AH60" s="60"/>
      <c r="AI60" s="55"/>
      <c r="AJ60" s="61"/>
      <c r="AK60" s="62"/>
      <c r="AL60" s="63"/>
      <c r="AM60" s="64"/>
      <c r="AN60" s="65"/>
      <c r="AO60" s="66"/>
    </row>
    <row r="61" spans="1:41" s="22" customFormat="1" ht="48.75" customHeight="1" x14ac:dyDescent="0.15">
      <c r="A61" s="43"/>
      <c r="B61" s="256"/>
      <c r="C61" s="174"/>
      <c r="D61" s="117"/>
      <c r="E61" s="117"/>
      <c r="F61" s="117"/>
      <c r="G61" s="117"/>
      <c r="H61" s="175"/>
      <c r="I61" s="48">
        <v>0.6</v>
      </c>
      <c r="J61" s="49">
        <v>0.4</v>
      </c>
      <c r="K61" s="49"/>
      <c r="L61" s="49"/>
      <c r="M61" s="696"/>
      <c r="N61" s="233">
        <f>SUM(I61:M61)</f>
        <v>1</v>
      </c>
      <c r="O61" s="51"/>
      <c r="P61" s="52">
        <v>8</v>
      </c>
      <c r="Q61" s="53"/>
      <c r="R61" s="53"/>
      <c r="S61" s="53"/>
      <c r="T61" s="53"/>
      <c r="U61" s="54">
        <f>ROUND(((P61*I61)+(Q61*J61)+(R61*K61)+(S61*L61)+(T61*M61)),3)</f>
        <v>4.8</v>
      </c>
      <c r="V61" s="55">
        <f>IF(U61&gt;=8,8,U61)</f>
        <v>4.8</v>
      </c>
      <c r="W61" s="57">
        <v>92809500000</v>
      </c>
      <c r="X61" s="57"/>
      <c r="Y61" s="57"/>
      <c r="Z61" s="57"/>
      <c r="AA61" s="57"/>
      <c r="AB61" s="476">
        <f>(((((W61*I61)+(X61*J61)+(Y61*K61)+(Z61*L61)+(AA61*M61))/$L$2)))</f>
        <v>0.83717740792295581</v>
      </c>
      <c r="AC61" s="536">
        <f t="shared" ref="AC61" si="31">ROUND(11*AB61,3)</f>
        <v>9.2089999999999996</v>
      </c>
      <c r="AD61" s="488">
        <f t="shared" ref="AD61" si="32">IF(AC61&gt;=11,11,AC61)</f>
        <v>9.2089999999999996</v>
      </c>
      <c r="AE61" s="729">
        <f>IF(U62&gt;=94,4,IF(U62&gt;=91,3.9,IF(U62&gt;=88,3.8,IF(U62&gt;=85,3.7,3.6))))</f>
        <v>3.8</v>
      </c>
      <c r="AF61" s="59">
        <v>0.3</v>
      </c>
      <c r="AG61" s="730">
        <v>17</v>
      </c>
      <c r="AH61" s="60">
        <f>V61+AD61+AG61+AE61+AF61</f>
        <v>35.108999999999995</v>
      </c>
      <c r="AI61" s="55">
        <f>IF(AH61&gt;=40,40,AH61)</f>
        <v>35.108999999999995</v>
      </c>
      <c r="AJ61" s="61"/>
      <c r="AK61" s="62"/>
      <c r="AL61" s="63"/>
      <c r="AM61" s="64">
        <f>100%+AL61</f>
        <v>1</v>
      </c>
      <c r="AN61" s="65">
        <f>ROUNDUP((($E$2*AM61-$AN$4)*AJ61+$AN$4),-3)</f>
        <v>0</v>
      </c>
      <c r="AO61" s="66"/>
    </row>
    <row r="62" spans="1:41" s="22" customFormat="1" ht="26.25" customHeight="1" x14ac:dyDescent="0.15">
      <c r="A62" s="177"/>
      <c r="B62" s="241"/>
      <c r="C62" s="843" t="s">
        <v>2556</v>
      </c>
      <c r="D62" s="844"/>
      <c r="E62" s="844"/>
      <c r="F62" s="844"/>
      <c r="G62" s="903"/>
      <c r="H62" s="47"/>
      <c r="I62" s="172"/>
      <c r="J62" s="217"/>
      <c r="K62" s="217"/>
      <c r="L62" s="217"/>
      <c r="M62" s="695"/>
      <c r="N62" s="233"/>
      <c r="O62" s="51"/>
      <c r="P62" s="234">
        <v>88</v>
      </c>
      <c r="Q62" s="54">
        <v>88</v>
      </c>
      <c r="R62" s="54">
        <v>88</v>
      </c>
      <c r="S62" s="54"/>
      <c r="T62" s="54"/>
      <c r="U62" s="496">
        <f>(I61*P62)+(J61*Q62)+(K61*R62)+(L61*S62)+(M61*T62)</f>
        <v>88</v>
      </c>
      <c r="V62" s="55"/>
      <c r="W62" s="57"/>
      <c r="X62" s="57"/>
      <c r="Y62" s="57"/>
      <c r="Z62" s="57"/>
      <c r="AA62" s="57"/>
      <c r="AB62" s="476"/>
      <c r="AC62" s="536"/>
      <c r="AD62" s="478"/>
      <c r="AE62" s="729"/>
      <c r="AF62" s="59"/>
      <c r="AG62" s="263"/>
      <c r="AH62" s="60"/>
      <c r="AI62" s="55"/>
      <c r="AJ62" s="61"/>
      <c r="AK62" s="62"/>
      <c r="AL62" s="63"/>
      <c r="AM62" s="64"/>
      <c r="AN62" s="65"/>
      <c r="AO62" s="66"/>
    </row>
    <row r="63" spans="1:41" s="22" customFormat="1" ht="51.75" customHeight="1" x14ac:dyDescent="0.15">
      <c r="A63" s="43"/>
      <c r="B63" s="256"/>
      <c r="C63" s="80" t="s">
        <v>2917</v>
      </c>
      <c r="D63" s="45" t="s">
        <v>2064</v>
      </c>
      <c r="E63" s="80" t="s">
        <v>1361</v>
      </c>
      <c r="F63" s="45" t="s">
        <v>2934</v>
      </c>
      <c r="G63" s="376"/>
      <c r="H63" s="47"/>
      <c r="I63" s="48">
        <v>0.6</v>
      </c>
      <c r="J63" s="49">
        <v>0.22</v>
      </c>
      <c r="K63" s="49">
        <v>0.18</v>
      </c>
      <c r="L63" s="49"/>
      <c r="M63" s="696"/>
      <c r="N63" s="233">
        <f>SUM(I63:M63)</f>
        <v>1</v>
      </c>
      <c r="O63" s="51"/>
      <c r="P63" s="52">
        <v>8</v>
      </c>
      <c r="Q63" s="52">
        <v>8</v>
      </c>
      <c r="R63" s="53">
        <v>8</v>
      </c>
      <c r="S63" s="53"/>
      <c r="T63" s="53"/>
      <c r="U63" s="54">
        <f>ROUND(((P63*I63)+(Q63*J63)+(R63*K63)+(S63*L63)+(T63*M63)),3)</f>
        <v>8</v>
      </c>
      <c r="V63" s="55">
        <f>IF(U63&gt;=8,8,U63)</f>
        <v>8</v>
      </c>
      <c r="W63" s="57">
        <v>8792286000</v>
      </c>
      <c r="X63" s="57">
        <v>56901144000</v>
      </c>
      <c r="Y63" s="57">
        <v>44048635000</v>
      </c>
      <c r="Z63" s="57">
        <v>10737437000</v>
      </c>
      <c r="AA63" s="57"/>
      <c r="AB63" s="476">
        <f>(((((W63*I63)+(X63*J63)+(Y63*K63)+(Z63*L63)+(AA63*M63))/$L$2)))</f>
        <v>0.38670957513401022</v>
      </c>
      <c r="AC63" s="536">
        <f>ROUND(11*AB63,3)</f>
        <v>4.2539999999999996</v>
      </c>
      <c r="AD63" s="488">
        <f>IF(AC63&gt;=11,11,AC63)</f>
        <v>4.2539999999999996</v>
      </c>
      <c r="AE63" s="729">
        <f>IF(U64&gt;=94,4,IF(U64&gt;=91,3.9,IF(U64&gt;=88,3.8,IF(U64&gt;=85,3.7,3.6))))</f>
        <v>3.8</v>
      </c>
      <c r="AF63" s="59">
        <v>0.3</v>
      </c>
      <c r="AG63" s="730">
        <v>17</v>
      </c>
      <c r="AH63" s="60">
        <f>V63+AD63+AG63+AE63+AF63</f>
        <v>33.353999999999992</v>
      </c>
      <c r="AI63" s="55">
        <f>IF(AH63&gt;=40,40,AH63)</f>
        <v>33.353999999999992</v>
      </c>
      <c r="AJ63" s="61"/>
      <c r="AK63" s="62"/>
      <c r="AL63" s="63"/>
      <c r="AM63" s="64"/>
      <c r="AN63" s="65"/>
      <c r="AO63" s="66"/>
    </row>
    <row r="64" spans="1:41" s="22" customFormat="1" ht="26.25" customHeight="1" x14ac:dyDescent="0.15">
      <c r="A64" s="177"/>
      <c r="B64" s="241"/>
      <c r="C64" s="843" t="s">
        <v>2556</v>
      </c>
      <c r="D64" s="844"/>
      <c r="E64" s="844"/>
      <c r="F64" s="844"/>
      <c r="G64" s="903"/>
      <c r="H64" s="47"/>
      <c r="I64" s="172"/>
      <c r="J64" s="217"/>
      <c r="K64" s="217"/>
      <c r="L64" s="217"/>
      <c r="M64" s="695"/>
      <c r="N64" s="233"/>
      <c r="O64" s="51"/>
      <c r="P64" s="54">
        <v>88</v>
      </c>
      <c r="Q64" s="54">
        <v>88</v>
      </c>
      <c r="R64" s="54">
        <v>88</v>
      </c>
      <c r="S64" s="54"/>
      <c r="T64" s="54"/>
      <c r="U64" s="496">
        <f>(I63*P64)+(J63*Q64)+(K63*R64)+(L63*S64)+(M63*T64)</f>
        <v>88</v>
      </c>
      <c r="V64" s="55"/>
      <c r="W64" s="57"/>
      <c r="X64" s="57"/>
      <c r="Y64" s="57"/>
      <c r="Z64" s="57"/>
      <c r="AA64" s="57"/>
      <c r="AB64" s="476"/>
      <c r="AC64" s="536"/>
      <c r="AD64" s="478"/>
      <c r="AE64" s="729"/>
      <c r="AF64" s="59"/>
      <c r="AG64" s="263"/>
      <c r="AH64" s="60"/>
      <c r="AI64" s="55"/>
      <c r="AJ64" s="61"/>
      <c r="AK64" s="62"/>
      <c r="AL64" s="63"/>
      <c r="AM64" s="64"/>
      <c r="AN64" s="65"/>
      <c r="AO64" s="66"/>
    </row>
    <row r="65" spans="1:41" s="22" customFormat="1" ht="48.75" customHeight="1" x14ac:dyDescent="0.15">
      <c r="A65" s="43"/>
      <c r="B65" s="256"/>
      <c r="C65" s="256"/>
      <c r="D65" s="80" t="s">
        <v>1489</v>
      </c>
      <c r="E65" s="45"/>
      <c r="F65" s="664"/>
      <c r="G65" s="334"/>
      <c r="H65" s="175"/>
      <c r="I65" s="48">
        <v>0.51</v>
      </c>
      <c r="J65" s="49">
        <v>0.49</v>
      </c>
      <c r="K65" s="49"/>
      <c r="L65" s="49"/>
      <c r="M65" s="696"/>
      <c r="N65" s="233">
        <f>SUM(I65:M65)</f>
        <v>1</v>
      </c>
      <c r="O65" s="51"/>
      <c r="P65" s="52">
        <v>8</v>
      </c>
      <c r="Q65" s="53">
        <v>8</v>
      </c>
      <c r="R65" s="53"/>
      <c r="S65" s="53"/>
      <c r="T65" s="53"/>
      <c r="U65" s="54">
        <f>ROUND(((P65*I65)+(Q65*J65)+(R65*K65)+(S65*L65)+(T65*M65)),3)</f>
        <v>8</v>
      </c>
      <c r="V65" s="55">
        <f>IF(U65&gt;=8,8,U65)</f>
        <v>8</v>
      </c>
      <c r="W65" s="57"/>
      <c r="X65" s="57">
        <v>57131058000</v>
      </c>
      <c r="Y65" s="57"/>
      <c r="Z65" s="57"/>
      <c r="AA65" s="57"/>
      <c r="AB65" s="476">
        <f>(((((W65*I65)+(X65*J65)+(Y65*K65)+(Z65*L65)+(AA65*M65))/$L$2)))</f>
        <v>0.42086437296621332</v>
      </c>
      <c r="AC65" s="536">
        <f>ROUND(11*AB65,3)</f>
        <v>4.63</v>
      </c>
      <c r="AD65" s="488">
        <f>IF(AC65&gt;=11,11,AC65)</f>
        <v>4.63</v>
      </c>
      <c r="AE65" s="729">
        <f>IF(U66&gt;=94,4,IF(U66&gt;=91,3.9,IF(U66&gt;=88,3.8,IF(U66&gt;=85,3.7,3.6))))</f>
        <v>3.8</v>
      </c>
      <c r="AF65" s="59">
        <v>0.3</v>
      </c>
      <c r="AG65" s="730">
        <v>17</v>
      </c>
      <c r="AH65" s="60">
        <f>V65+AD65+AG65+AE65+AF65</f>
        <v>33.729999999999997</v>
      </c>
      <c r="AI65" s="55">
        <f>IF(AH65&gt;=40,40,AH65)</f>
        <v>33.729999999999997</v>
      </c>
      <c r="AJ65" s="61"/>
      <c r="AK65" s="62"/>
      <c r="AL65" s="63"/>
      <c r="AM65" s="64">
        <f>100%+AL65</f>
        <v>1</v>
      </c>
      <c r="AN65" s="65">
        <f>ROUNDUP((($E$2*AM65-$AN$4)*AJ65+$AN$4),-3)</f>
        <v>0</v>
      </c>
      <c r="AO65" s="66"/>
    </row>
    <row r="66" spans="1:41" s="22" customFormat="1" ht="26.25" customHeight="1" x14ac:dyDescent="0.15">
      <c r="A66" s="177"/>
      <c r="B66" s="241"/>
      <c r="C66" s="843" t="s">
        <v>2556</v>
      </c>
      <c r="D66" s="844"/>
      <c r="E66" s="844"/>
      <c r="F66" s="844"/>
      <c r="G66" s="903"/>
      <c r="H66" s="47"/>
      <c r="I66" s="172"/>
      <c r="J66" s="217"/>
      <c r="K66" s="217"/>
      <c r="L66" s="217"/>
      <c r="M66" s="695"/>
      <c r="N66" s="233"/>
      <c r="O66" s="51"/>
      <c r="P66" s="54">
        <v>88</v>
      </c>
      <c r="Q66" s="54">
        <v>88</v>
      </c>
      <c r="R66" s="54"/>
      <c r="S66" s="54"/>
      <c r="T66" s="54"/>
      <c r="U66" s="496">
        <f>(I65*P66)+(J65*Q66)+(K65*R66)+(L65*S66)+(M65*T66)</f>
        <v>88</v>
      </c>
      <c r="V66" s="55"/>
      <c r="W66" s="57"/>
      <c r="X66" s="57"/>
      <c r="Y66" s="57"/>
      <c r="Z66" s="57"/>
      <c r="AA66" s="57"/>
      <c r="AB66" s="476"/>
      <c r="AC66" s="536"/>
      <c r="AD66" s="478"/>
      <c r="AE66" s="729"/>
      <c r="AF66" s="59"/>
      <c r="AG66" s="263"/>
      <c r="AH66" s="60"/>
      <c r="AI66" s="55"/>
      <c r="AJ66" s="61"/>
      <c r="AK66" s="62"/>
      <c r="AL66" s="63"/>
      <c r="AM66" s="64"/>
      <c r="AN66" s="65"/>
      <c r="AO66" s="66"/>
    </row>
    <row r="67" spans="1:41" s="22" customFormat="1" ht="52.5" customHeight="1" x14ac:dyDescent="0.15">
      <c r="A67" s="43"/>
      <c r="B67" s="256"/>
      <c r="C67" s="80"/>
      <c r="D67" s="80"/>
      <c r="E67" s="80"/>
      <c r="F67" s="80"/>
      <c r="G67" s="335"/>
      <c r="H67" s="47"/>
      <c r="I67" s="48">
        <v>0.5</v>
      </c>
      <c r="J67" s="49">
        <v>0.5</v>
      </c>
      <c r="K67" s="49"/>
      <c r="L67" s="49"/>
      <c r="M67" s="696"/>
      <c r="N67" s="233">
        <f>SUM(I67:M67)</f>
        <v>1</v>
      </c>
      <c r="O67" s="51"/>
      <c r="P67" s="52">
        <v>8</v>
      </c>
      <c r="Q67" s="53">
        <v>8</v>
      </c>
      <c r="R67" s="53"/>
      <c r="S67" s="53"/>
      <c r="T67" s="53"/>
      <c r="U67" s="54">
        <f>ROUND(((P67*I67)+(Q67*J67)+(R67*K67)+(S67*L67)+(T67*M67)),3)</f>
        <v>8</v>
      </c>
      <c r="V67" s="55">
        <f>IF(U67&gt;=8,8,U67)</f>
        <v>8</v>
      </c>
      <c r="W67" s="57"/>
      <c r="X67" s="57"/>
      <c r="Y67" s="57"/>
      <c r="Z67" s="57"/>
      <c r="AA67" s="57"/>
      <c r="AB67" s="476">
        <f>(((((W67*I67)+(X67*J67)+(Y67*K67)+(Z67*L67)+(AA67*M67))/$L$2)))</f>
        <v>0</v>
      </c>
      <c r="AC67" s="536">
        <f>ROUND(11*AB67,3)</f>
        <v>0</v>
      </c>
      <c r="AD67" s="488">
        <f>IF(AC67&gt;=11,11,AC67)</f>
        <v>0</v>
      </c>
      <c r="AE67" s="729">
        <f>IF(U68&gt;=94,4,IF(U68&gt;=91,3.9,IF(U68&gt;=88,3.8,IF(U68&gt;=85,3.7,3.6))))</f>
        <v>3.8</v>
      </c>
      <c r="AF67" s="59">
        <v>0.3</v>
      </c>
      <c r="AG67" s="730">
        <v>17</v>
      </c>
      <c r="AH67" s="60">
        <f>V67+AD67+AG67+AE67+AF67</f>
        <v>29.1</v>
      </c>
      <c r="AI67" s="55">
        <f>IF(AH67&gt;=40,40,AH67)</f>
        <v>29.1</v>
      </c>
      <c r="AJ67" s="61"/>
      <c r="AK67" s="62"/>
      <c r="AL67" s="63"/>
      <c r="AM67" s="64">
        <f>100%+AL67</f>
        <v>1</v>
      </c>
      <c r="AN67" s="65">
        <f>ROUNDUP((($E$2*AM67-$AN$4)*AJ67+$AN$4),-3)</f>
        <v>0</v>
      </c>
      <c r="AO67" s="66"/>
    </row>
    <row r="68" spans="1:41" s="22" customFormat="1" ht="26.25" customHeight="1" x14ac:dyDescent="0.15">
      <c r="A68" s="177"/>
      <c r="B68" s="241"/>
      <c r="C68" s="843" t="s">
        <v>2556</v>
      </c>
      <c r="D68" s="844"/>
      <c r="E68" s="844"/>
      <c r="F68" s="844"/>
      <c r="G68" s="903"/>
      <c r="H68" s="210"/>
      <c r="I68" s="172"/>
      <c r="J68" s="217"/>
      <c r="K68" s="217"/>
      <c r="L68" s="217"/>
      <c r="M68" s="752"/>
      <c r="N68" s="233"/>
      <c r="O68" s="51"/>
      <c r="P68" s="54">
        <v>88</v>
      </c>
      <c r="Q68" s="54">
        <v>88</v>
      </c>
      <c r="R68" s="54"/>
      <c r="S68" s="54"/>
      <c r="T68" s="54"/>
      <c r="U68" s="496">
        <f>(I67*P68)+(J67*Q68)+(K67*R68)+(L67*S68)+(M67*T68)</f>
        <v>88</v>
      </c>
      <c r="V68" s="55"/>
      <c r="W68" s="57"/>
      <c r="X68" s="57"/>
      <c r="Y68" s="57"/>
      <c r="Z68" s="57"/>
      <c r="AA68" s="57"/>
      <c r="AB68" s="476"/>
      <c r="AC68" s="536"/>
      <c r="AD68" s="478"/>
      <c r="AE68" s="729"/>
      <c r="AF68" s="59"/>
      <c r="AG68" s="263"/>
      <c r="AH68" s="60"/>
      <c r="AI68" s="55"/>
      <c r="AJ68" s="61"/>
      <c r="AK68" s="62"/>
      <c r="AL68" s="63"/>
      <c r="AM68" s="64"/>
      <c r="AN68" s="65"/>
      <c r="AO68" s="66"/>
    </row>
    <row r="69" spans="1:41" s="22" customFormat="1" ht="48.75" customHeight="1" x14ac:dyDescent="0.15">
      <c r="A69" s="43"/>
      <c r="B69" s="256"/>
      <c r="C69" s="73"/>
      <c r="D69" s="45" t="s">
        <v>1355</v>
      </c>
      <c r="E69" s="80" t="s">
        <v>2578</v>
      </c>
      <c r="F69" s="73" t="s">
        <v>1543</v>
      </c>
      <c r="G69" s="334"/>
      <c r="H69" s="175" t="s">
        <v>2950</v>
      </c>
      <c r="I69" s="48">
        <v>0.51</v>
      </c>
      <c r="J69" s="49">
        <v>0.49</v>
      </c>
      <c r="K69" s="49"/>
      <c r="L69" s="49"/>
      <c r="M69" s="696"/>
      <c r="N69" s="233">
        <f>SUM(I69:M69)</f>
        <v>1</v>
      </c>
      <c r="O69" s="51"/>
      <c r="P69" s="52">
        <v>8</v>
      </c>
      <c r="Q69" s="53">
        <v>8</v>
      </c>
      <c r="R69" s="53"/>
      <c r="S69" s="53"/>
      <c r="T69" s="53"/>
      <c r="U69" s="54">
        <f>ROUND(((P69*I69)+(Q69*J69)+(R69*K69)+(S69*L69)+(T69*M69)),3)</f>
        <v>8</v>
      </c>
      <c r="V69" s="55">
        <f>IF(U69&gt;=8,8,U69)</f>
        <v>8</v>
      </c>
      <c r="W69" s="57"/>
      <c r="X69" s="57">
        <v>65315007000</v>
      </c>
      <c r="Y69" s="57">
        <v>52410905000</v>
      </c>
      <c r="Z69" s="57">
        <v>66118788000</v>
      </c>
      <c r="AA69" s="57"/>
      <c r="AB69" s="476">
        <f>(((((W69*I69)+(X69*J69)+(Y69*K69)+(Z69*L69)+(AA69*M69))/$L$2)))</f>
        <v>0.48115264146410225</v>
      </c>
      <c r="AC69" s="536">
        <f>ROUND(11*AB69,3)</f>
        <v>5.2930000000000001</v>
      </c>
      <c r="AD69" s="488">
        <f>IF(AC69&gt;=11,11,AC69)</f>
        <v>5.2930000000000001</v>
      </c>
      <c r="AE69" s="729">
        <f>IF(U70&gt;=94,4,IF(U70&gt;=91,3.9,IF(U70&gt;=88,3.8,IF(U70&gt;=85,3.7,3.6))))</f>
        <v>3.8</v>
      </c>
      <c r="AF69" s="59">
        <v>0.3</v>
      </c>
      <c r="AG69" s="730">
        <v>17</v>
      </c>
      <c r="AH69" s="60">
        <f>V69+AD69+AG69+AE69+AF69</f>
        <v>34.392999999999994</v>
      </c>
      <c r="AI69" s="55">
        <f>IF(AH69&gt;=40,40,AH69)</f>
        <v>34.392999999999994</v>
      </c>
      <c r="AJ69" s="61"/>
      <c r="AK69" s="62"/>
      <c r="AL69" s="63"/>
      <c r="AM69" s="64">
        <f>100%+AL69</f>
        <v>1</v>
      </c>
      <c r="AN69" s="65">
        <f>ROUNDUP((($E$2*AM69-$AN$4)*AJ69+$AN$4),-3)</f>
        <v>0</v>
      </c>
      <c r="AO69" s="66"/>
    </row>
    <row r="70" spans="1:41" s="22" customFormat="1" ht="26.25" customHeight="1" x14ac:dyDescent="0.15">
      <c r="A70" s="177"/>
      <c r="B70" s="241"/>
      <c r="C70" s="843" t="s">
        <v>2556</v>
      </c>
      <c r="D70" s="844"/>
      <c r="E70" s="844"/>
      <c r="F70" s="844"/>
      <c r="G70" s="903"/>
      <c r="H70" s="47"/>
      <c r="I70" s="172"/>
      <c r="J70" s="217"/>
      <c r="K70" s="217"/>
      <c r="L70" s="217"/>
      <c r="M70" s="695"/>
      <c r="N70" s="233"/>
      <c r="O70" s="51"/>
      <c r="P70" s="234">
        <v>88</v>
      </c>
      <c r="Q70" s="53">
        <v>88</v>
      </c>
      <c r="R70" s="54"/>
      <c r="S70" s="54"/>
      <c r="T70" s="54"/>
      <c r="U70" s="496">
        <f>(I69*P70)+(J69*Q70)+(K69*R70)+(L69*S70)+(M69*T70)</f>
        <v>88</v>
      </c>
      <c r="V70" s="55"/>
      <c r="W70" s="57"/>
      <c r="X70" s="57"/>
      <c r="Y70" s="57"/>
      <c r="Z70" s="57"/>
      <c r="AA70" s="57"/>
      <c r="AB70" s="476"/>
      <c r="AC70" s="536"/>
      <c r="AD70" s="478"/>
      <c r="AE70" s="729"/>
      <c r="AF70" s="59"/>
      <c r="AG70" s="263"/>
      <c r="AH70" s="60"/>
      <c r="AI70" s="55"/>
      <c r="AJ70" s="61"/>
      <c r="AK70" s="62"/>
      <c r="AL70" s="63"/>
      <c r="AM70" s="64"/>
      <c r="AN70" s="65"/>
      <c r="AO70" s="66"/>
    </row>
    <row r="71" spans="1:41" s="22" customFormat="1" ht="55.5" customHeight="1" x14ac:dyDescent="0.15">
      <c r="A71" s="43"/>
      <c r="B71" s="256"/>
      <c r="C71" s="45"/>
      <c r="D71" s="80"/>
      <c r="E71" s="80" t="s">
        <v>1362</v>
      </c>
      <c r="F71" s="174"/>
      <c r="G71" s="376"/>
      <c r="H71" s="175"/>
      <c r="I71" s="48">
        <v>0.5</v>
      </c>
      <c r="J71" s="49">
        <v>0.5</v>
      </c>
      <c r="K71" s="49"/>
      <c r="L71" s="49"/>
      <c r="M71" s="696"/>
      <c r="N71" s="233">
        <f>SUM(I71:M71)</f>
        <v>1</v>
      </c>
      <c r="O71" s="51"/>
      <c r="P71" s="52">
        <v>8</v>
      </c>
      <c r="Q71" s="53">
        <v>8</v>
      </c>
      <c r="R71" s="53"/>
      <c r="S71" s="53"/>
      <c r="T71" s="53"/>
      <c r="U71" s="54">
        <f>ROUND(((P71*I71)+(Q71*J71)+(R71*K71)+(S71*L71)+(T71*M71)),3)</f>
        <v>8</v>
      </c>
      <c r="V71" s="55">
        <f>IF(U71&gt;=8,8,U71)</f>
        <v>8</v>
      </c>
      <c r="W71" s="57"/>
      <c r="X71" s="57"/>
      <c r="Y71" s="57">
        <v>36956264000</v>
      </c>
      <c r="Z71" s="57"/>
      <c r="AA71" s="57"/>
      <c r="AB71" s="476">
        <f>(((((W71*I71)+(X71*J71)+(Y71*K71)+(Z71*L71)+(AA71*M71))/$L$2)))</f>
        <v>0</v>
      </c>
      <c r="AC71" s="536">
        <f t="shared" ref="AC71" si="33">ROUND(11*AB71,3)</f>
        <v>0</v>
      </c>
      <c r="AD71" s="488">
        <f t="shared" ref="AD71" si="34">IF(AC71&gt;=11,11,AC71)</f>
        <v>0</v>
      </c>
      <c r="AE71" s="729">
        <f>IF(U72&gt;=94,4,IF(U72&gt;=91,3.9,IF(U72&gt;=88,3.8,IF(U72&gt;=85,3.7,3.6))))</f>
        <v>3.8</v>
      </c>
      <c r="AF71" s="59">
        <v>0.3</v>
      </c>
      <c r="AG71" s="730">
        <v>17</v>
      </c>
      <c r="AH71" s="60">
        <f>V71+AD71+AG71+AE71+AF71</f>
        <v>29.1</v>
      </c>
      <c r="AI71" s="55">
        <f>IF(AH71&gt;=40,40,AH71)</f>
        <v>29.1</v>
      </c>
      <c r="AJ71" s="61"/>
      <c r="AK71" s="62"/>
      <c r="AL71" s="63"/>
      <c r="AM71" s="64">
        <f>100%+AL71</f>
        <v>1</v>
      </c>
      <c r="AN71" s="65">
        <f>ROUNDUP((($E$2*AM71-$AN$4)*AJ71+$AN$4),-3)</f>
        <v>0</v>
      </c>
      <c r="AO71" s="66"/>
    </row>
    <row r="72" spans="1:41" s="22" customFormat="1" ht="26.25" customHeight="1" x14ac:dyDescent="0.15">
      <c r="A72" s="177"/>
      <c r="B72" s="241"/>
      <c r="C72" s="843" t="s">
        <v>2556</v>
      </c>
      <c r="D72" s="844"/>
      <c r="E72" s="844"/>
      <c r="F72" s="844"/>
      <c r="G72" s="903"/>
      <c r="H72" s="47"/>
      <c r="I72" s="172"/>
      <c r="J72" s="217"/>
      <c r="K72" s="217"/>
      <c r="L72" s="217"/>
      <c r="M72" s="695"/>
      <c r="N72" s="233"/>
      <c r="O72" s="51"/>
      <c r="P72" s="234">
        <v>88</v>
      </c>
      <c r="Q72" s="54">
        <v>88</v>
      </c>
      <c r="R72" s="54"/>
      <c r="S72" s="54"/>
      <c r="T72" s="54"/>
      <c r="U72" s="496">
        <f>(I71*P72)+(J71*Q72)+(K71*R72)+(L71*S72)+(M71*T72)</f>
        <v>88</v>
      </c>
      <c r="V72" s="55"/>
      <c r="W72" s="57"/>
      <c r="X72" s="57"/>
      <c r="Y72" s="57"/>
      <c r="Z72" s="57"/>
      <c r="AA72" s="57"/>
      <c r="AB72" s="476"/>
      <c r="AC72" s="536"/>
      <c r="AD72" s="478"/>
      <c r="AE72" s="729"/>
      <c r="AF72" s="59"/>
      <c r="AG72" s="263"/>
      <c r="AH72" s="60"/>
      <c r="AI72" s="55"/>
      <c r="AJ72" s="61"/>
      <c r="AK72" s="62"/>
      <c r="AL72" s="63"/>
      <c r="AM72" s="64"/>
      <c r="AN72" s="65"/>
      <c r="AO72" s="66"/>
    </row>
    <row r="73" spans="1:41" s="22" customFormat="1" ht="62.25" customHeight="1" x14ac:dyDescent="0.15">
      <c r="A73" s="43"/>
      <c r="B73" s="256"/>
      <c r="C73" s="80"/>
      <c r="D73" s="45" t="s">
        <v>2744</v>
      </c>
      <c r="E73" s="45" t="s">
        <v>2745</v>
      </c>
      <c r="F73" s="80" t="s">
        <v>184</v>
      </c>
      <c r="G73" s="596"/>
      <c r="H73" s="47"/>
      <c r="I73" s="48">
        <v>0.5</v>
      </c>
      <c r="J73" s="49">
        <v>0.3</v>
      </c>
      <c r="K73" s="49">
        <v>0.2</v>
      </c>
      <c r="L73" s="49"/>
      <c r="M73" s="696"/>
      <c r="N73" s="233">
        <f>SUM(I73:M73)</f>
        <v>1</v>
      </c>
      <c r="O73" s="51"/>
      <c r="P73" s="52">
        <v>8</v>
      </c>
      <c r="Q73" s="52">
        <v>8</v>
      </c>
      <c r="R73" s="53">
        <v>8</v>
      </c>
      <c r="S73" s="53"/>
      <c r="T73" s="53"/>
      <c r="U73" s="54">
        <f>ROUND(((P73*I73)+(Q73*J73)+(R73*K73)+(S73*L73)+(T73*M73)),3)</f>
        <v>8</v>
      </c>
      <c r="V73" s="55">
        <f>IF(U73&gt;=8,8,U73)</f>
        <v>8</v>
      </c>
      <c r="W73" s="57"/>
      <c r="X73" s="57">
        <v>7163013000</v>
      </c>
      <c r="Y73" s="57">
        <v>14643377000</v>
      </c>
      <c r="Z73" s="57">
        <v>40616090000</v>
      </c>
      <c r="AA73" s="57"/>
      <c r="AB73" s="476">
        <f>(((((W73*I73)+(X73*J73)+(Y73*K73)+(Z73*L73)+(AA73*M73))/$L$2)))</f>
        <v>7.633619900436299E-2</v>
      </c>
      <c r="AC73" s="536">
        <f>ROUND(11*AB73,3)</f>
        <v>0.84</v>
      </c>
      <c r="AD73" s="488">
        <f t="shared" ref="AD73" si="35">IF(AC73&gt;=11,11,AC73)</f>
        <v>0.84</v>
      </c>
      <c r="AE73" s="729">
        <f>IF(U74&gt;=94,4,IF(U74&gt;=91,3.9,IF(U74&gt;=88,3.8,IF(U74&gt;=85,3.7,3.6))))</f>
        <v>3.8</v>
      </c>
      <c r="AF73" s="59">
        <v>0.3</v>
      </c>
      <c r="AG73" s="730">
        <v>17</v>
      </c>
      <c r="AH73" s="60">
        <f>V73+AD73+AG73+AE73+AF73</f>
        <v>29.94</v>
      </c>
      <c r="AI73" s="55">
        <f>IF(AH73&gt;=40,40,AH73)</f>
        <v>29.94</v>
      </c>
      <c r="AJ73" s="61"/>
      <c r="AK73" s="62"/>
      <c r="AL73" s="63"/>
      <c r="AM73" s="64"/>
      <c r="AN73" s="65"/>
      <c r="AO73" s="66"/>
    </row>
    <row r="74" spans="1:41" s="22" customFormat="1" ht="26.25" customHeight="1" x14ac:dyDescent="0.15">
      <c r="A74" s="177"/>
      <c r="B74" s="241"/>
      <c r="C74" s="843" t="s">
        <v>2556</v>
      </c>
      <c r="D74" s="844"/>
      <c r="E74" s="844"/>
      <c r="F74" s="844"/>
      <c r="G74" s="903"/>
      <c r="H74" s="47"/>
      <c r="I74" s="172"/>
      <c r="J74" s="217"/>
      <c r="K74" s="217"/>
      <c r="L74" s="217"/>
      <c r="M74" s="695"/>
      <c r="N74" s="233"/>
      <c r="O74" s="51"/>
      <c r="P74" s="234">
        <v>88</v>
      </c>
      <c r="Q74" s="676">
        <v>92.92</v>
      </c>
      <c r="R74" s="676">
        <v>91.63</v>
      </c>
      <c r="S74" s="54"/>
      <c r="T74" s="54"/>
      <c r="U74" s="496">
        <f>(I73*P74)+(J73*Q74)+(K73*R74)+(L73*S74)+(M73*T74)</f>
        <v>90.201999999999998</v>
      </c>
      <c r="V74" s="55"/>
      <c r="W74" s="57"/>
      <c r="X74" s="57"/>
      <c r="Y74" s="57"/>
      <c r="Z74" s="57"/>
      <c r="AA74" s="57"/>
      <c r="AB74" s="476"/>
      <c r="AC74" s="536"/>
      <c r="AD74" s="478"/>
      <c r="AE74" s="729"/>
      <c r="AF74" s="59"/>
      <c r="AG74" s="263"/>
      <c r="AH74" s="60"/>
      <c r="AI74" s="55"/>
      <c r="AJ74" s="61"/>
      <c r="AK74" s="62"/>
      <c r="AL74" s="63"/>
      <c r="AM74" s="64"/>
      <c r="AN74" s="65"/>
      <c r="AO74" s="66"/>
    </row>
    <row r="75" spans="1:41" s="22" customFormat="1" ht="48.75" customHeight="1" x14ac:dyDescent="0.15">
      <c r="A75" s="43"/>
      <c r="B75" s="256"/>
      <c r="C75" s="45"/>
      <c r="D75" s="73" t="s">
        <v>2747</v>
      </c>
      <c r="E75" s="80" t="s">
        <v>1363</v>
      </c>
      <c r="F75" s="80"/>
      <c r="G75" s="376"/>
      <c r="H75" s="47"/>
      <c r="I75" s="48">
        <v>0.5</v>
      </c>
      <c r="J75" s="49">
        <v>0.4</v>
      </c>
      <c r="K75" s="49">
        <v>0.1</v>
      </c>
      <c r="L75" s="217"/>
      <c r="M75" s="695"/>
      <c r="N75" s="233">
        <f>SUM(I75:M75)</f>
        <v>1</v>
      </c>
      <c r="O75" s="51"/>
      <c r="P75" s="52">
        <v>8</v>
      </c>
      <c r="Q75" s="53">
        <v>8</v>
      </c>
      <c r="R75" s="53">
        <v>8</v>
      </c>
      <c r="S75" s="53"/>
      <c r="T75" s="53"/>
      <c r="U75" s="54">
        <f>ROUND(((P75*I75)+(Q75*J75)+(R75*K75)+(S75*L75)+(T75*M75)),3)</f>
        <v>8</v>
      </c>
      <c r="V75" s="55">
        <f>IF(U75&gt;=8,8,U75)</f>
        <v>8</v>
      </c>
      <c r="W75" s="57"/>
      <c r="X75" s="57">
        <v>18685183000</v>
      </c>
      <c r="Y75" s="57">
        <v>38849299000</v>
      </c>
      <c r="Z75" s="57"/>
      <c r="AA75" s="57"/>
      <c r="AB75" s="476">
        <f>(((((W75*I75)+(X75*J75)+(Y75*K75)+(Z75*L75)+(AA75*M75))/$L$2)))</f>
        <v>0.17077096582869244</v>
      </c>
      <c r="AC75" s="536">
        <f>ROUND(11*AB75,3)</f>
        <v>1.8779999999999999</v>
      </c>
      <c r="AD75" s="488">
        <f t="shared" ref="AD75" si="36">IF(AC75&gt;=11,11,AC75)</f>
        <v>1.8779999999999999</v>
      </c>
      <c r="AE75" s="729">
        <f>IF(U76&gt;=94,4,IF(U76&gt;=91,3.9,IF(U76&gt;=88,3.8,IF(U76&gt;=85,3.7,3.6))))</f>
        <v>3.8</v>
      </c>
      <c r="AF75" s="59">
        <v>0.3</v>
      </c>
      <c r="AG75" s="730">
        <v>17</v>
      </c>
      <c r="AH75" s="60">
        <f>V75+AD75+AG75+AE75+AF75</f>
        <v>30.978000000000002</v>
      </c>
      <c r="AI75" s="55">
        <f>IF(AH75&gt;=40,40,AH75)</f>
        <v>30.978000000000002</v>
      </c>
      <c r="AJ75" s="61"/>
      <c r="AK75" s="62"/>
      <c r="AL75" s="63"/>
      <c r="AM75" s="64">
        <f>100%+AL75</f>
        <v>1</v>
      </c>
      <c r="AN75" s="65">
        <f>ROUNDUP((($E$2*AM75-$AN$4)*AJ75+$AN$4),-3)</f>
        <v>0</v>
      </c>
      <c r="AO75" s="66"/>
    </row>
    <row r="76" spans="1:41" s="22" customFormat="1" ht="26.25" customHeight="1" x14ac:dyDescent="0.15">
      <c r="A76" s="177"/>
      <c r="B76" s="241"/>
      <c r="C76" s="843" t="s">
        <v>2556</v>
      </c>
      <c r="D76" s="844"/>
      <c r="E76" s="844"/>
      <c r="F76" s="844"/>
      <c r="G76" s="903"/>
      <c r="H76" s="47"/>
      <c r="I76" s="172"/>
      <c r="J76" s="217"/>
      <c r="K76" s="217"/>
      <c r="L76" s="217"/>
      <c r="M76" s="695"/>
      <c r="N76" s="233"/>
      <c r="O76" s="51"/>
      <c r="P76" s="234">
        <v>88</v>
      </c>
      <c r="Q76" s="676">
        <v>92.52</v>
      </c>
      <c r="R76" s="54">
        <v>88</v>
      </c>
      <c r="S76" s="54"/>
      <c r="T76" s="54"/>
      <c r="U76" s="496">
        <f>(I75*P76)+(J75*Q76)+(K75*R76)+(L75*S76)+(M75*T76)</f>
        <v>89.808000000000007</v>
      </c>
      <c r="V76" s="55"/>
      <c r="W76" s="57"/>
      <c r="X76" s="57"/>
      <c r="Y76" s="57"/>
      <c r="Z76" s="57"/>
      <c r="AA76" s="57"/>
      <c r="AB76" s="476"/>
      <c r="AC76" s="536"/>
      <c r="AD76" s="478"/>
      <c r="AE76" s="729"/>
      <c r="AF76" s="59"/>
      <c r="AG76" s="263"/>
      <c r="AH76" s="60"/>
      <c r="AI76" s="55"/>
      <c r="AJ76" s="61"/>
      <c r="AK76" s="62"/>
      <c r="AL76" s="63"/>
      <c r="AM76" s="64"/>
      <c r="AN76" s="65"/>
      <c r="AO76" s="66"/>
    </row>
    <row r="77" spans="1:41" s="22" customFormat="1" ht="48.75" customHeight="1" x14ac:dyDescent="0.15">
      <c r="A77" s="43"/>
      <c r="B77" s="256"/>
      <c r="C77" s="80" t="s">
        <v>2178</v>
      </c>
      <c r="D77" s="80"/>
      <c r="E77" s="80"/>
      <c r="F77" s="82"/>
      <c r="G77" s="632"/>
      <c r="H77" s="175"/>
      <c r="I77" s="48">
        <v>0.6</v>
      </c>
      <c r="J77" s="49">
        <v>0.4</v>
      </c>
      <c r="K77" s="49"/>
      <c r="L77" s="49"/>
      <c r="M77" s="696"/>
      <c r="N77" s="233">
        <f>SUM(I77:M77)</f>
        <v>1</v>
      </c>
      <c r="O77" s="51"/>
      <c r="P77" s="52">
        <v>8</v>
      </c>
      <c r="Q77" s="53">
        <v>8</v>
      </c>
      <c r="R77" s="53"/>
      <c r="S77" s="53"/>
      <c r="T77" s="53"/>
      <c r="U77" s="54">
        <f>ROUND(((P77*I77)+(Q77*J77)+(R77*K77)+(S77*L77)+(T77*M77)),3)</f>
        <v>8</v>
      </c>
      <c r="V77" s="55">
        <f>IF(U77&gt;=8,8,U77)</f>
        <v>8</v>
      </c>
      <c r="W77" s="57">
        <v>49442586000</v>
      </c>
      <c r="X77" s="57"/>
      <c r="Y77" s="57"/>
      <c r="Z77" s="57"/>
      <c r="AA77" s="57"/>
      <c r="AB77" s="476">
        <f>(((((W77*I77)+(X77*J77)+(Y77*K77)+(Z77*L77)+(AA77*M77))/$L$2)))</f>
        <v>0.44599115379877946</v>
      </c>
      <c r="AC77" s="536">
        <f t="shared" ref="AC77" si="37">ROUND(11*AB77,3)</f>
        <v>4.9059999999999997</v>
      </c>
      <c r="AD77" s="488">
        <f t="shared" ref="AD77" si="38">IF(AC77&gt;=11,11,AC77)</f>
        <v>4.9059999999999997</v>
      </c>
      <c r="AE77" s="729">
        <f>IF(U78&gt;=94,4,IF(U78&gt;=91,3.9,IF(U78&gt;=88,3.8,IF(U78&gt;=85,3.7,3.6))))</f>
        <v>3.8</v>
      </c>
      <c r="AF77" s="59">
        <v>0.3</v>
      </c>
      <c r="AG77" s="730">
        <v>17</v>
      </c>
      <c r="AH77" s="60">
        <f>V77+AD77+AG77+AE77+AF77</f>
        <v>34.005999999999993</v>
      </c>
      <c r="AI77" s="55">
        <f>IF(AH77&gt;=40,40,AH77)</f>
        <v>34.005999999999993</v>
      </c>
      <c r="AJ77" s="61"/>
      <c r="AK77" s="62"/>
      <c r="AL77" s="63"/>
      <c r="AM77" s="64">
        <f>100%+AL77</f>
        <v>1</v>
      </c>
      <c r="AN77" s="65">
        <f>ROUNDUP((($E$2*AM77-$AN$4)*AJ77+$AN$4),-3)</f>
        <v>0</v>
      </c>
      <c r="AO77" s="66"/>
    </row>
    <row r="78" spans="1:41" s="22" customFormat="1" ht="26.25" customHeight="1" x14ac:dyDescent="0.15">
      <c r="A78" s="177"/>
      <c r="B78" s="241"/>
      <c r="C78" s="894" t="s">
        <v>2556</v>
      </c>
      <c r="D78" s="895"/>
      <c r="E78" s="895"/>
      <c r="F78" s="895"/>
      <c r="G78" s="896"/>
      <c r="H78" s="47"/>
      <c r="I78" s="172"/>
      <c r="J78" s="217"/>
      <c r="K78" s="217"/>
      <c r="L78" s="217"/>
      <c r="M78" s="695"/>
      <c r="N78" s="233"/>
      <c r="O78" s="51"/>
      <c r="P78" s="234">
        <v>88</v>
      </c>
      <c r="Q78" s="234">
        <v>88</v>
      </c>
      <c r="R78" s="234"/>
      <c r="S78" s="54"/>
      <c r="T78" s="54"/>
      <c r="U78" s="496">
        <f>(I77*P78)+(J77*Q78)+(K77*R78)+(L77*S78)+(M77*T78)</f>
        <v>88</v>
      </c>
      <c r="V78" s="55"/>
      <c r="W78" s="57"/>
      <c r="X78" s="57"/>
      <c r="Y78" s="57"/>
      <c r="Z78" s="57"/>
      <c r="AA78" s="57"/>
      <c r="AB78" s="476"/>
      <c r="AC78" s="536"/>
      <c r="AD78" s="478"/>
      <c r="AE78" s="729"/>
      <c r="AF78" s="59"/>
      <c r="AG78" s="263"/>
      <c r="AH78" s="60"/>
      <c r="AI78" s="55"/>
      <c r="AJ78" s="61"/>
      <c r="AK78" s="62"/>
      <c r="AL78" s="63"/>
      <c r="AM78" s="64"/>
      <c r="AN78" s="65"/>
      <c r="AO78" s="66"/>
    </row>
    <row r="79" spans="1:41" s="22" customFormat="1" ht="50.25" customHeight="1" x14ac:dyDescent="0.15">
      <c r="A79" s="43"/>
      <c r="B79" s="256"/>
      <c r="C79" s="80" t="s">
        <v>2179</v>
      </c>
      <c r="D79" s="45"/>
      <c r="E79" s="45"/>
      <c r="F79" s="82"/>
      <c r="G79" s="632"/>
      <c r="H79" s="47"/>
      <c r="I79" s="48">
        <v>0.6</v>
      </c>
      <c r="J79" s="49">
        <v>0.4</v>
      </c>
      <c r="K79" s="49"/>
      <c r="L79" s="49"/>
      <c r="M79" s="696"/>
      <c r="N79" s="233">
        <f>SUM(I79:M79)</f>
        <v>1</v>
      </c>
      <c r="O79" s="51"/>
      <c r="P79" s="52">
        <v>8</v>
      </c>
      <c r="Q79" s="53">
        <v>8</v>
      </c>
      <c r="R79" s="53"/>
      <c r="S79" s="53"/>
      <c r="T79" s="53"/>
      <c r="U79" s="54">
        <f>ROUND(((P79*I79)+(Q79*J79)+(R79*K79)+(S79*L79)+(T79*M79)),2)</f>
        <v>8</v>
      </c>
      <c r="V79" s="55">
        <f>IF(U79&gt;=8,8,U79)</f>
        <v>8</v>
      </c>
      <c r="W79" s="57">
        <v>49203477000</v>
      </c>
      <c r="X79" s="57"/>
      <c r="Y79" s="57"/>
      <c r="Z79" s="57"/>
      <c r="AA79" s="57"/>
      <c r="AB79" s="476">
        <f>(((((W79*I79)+(X79*J79)+(Y79*K79)+(Z79*L79)+(AA79*M79))/$L$2)))</f>
        <v>0.44383429859719936</v>
      </c>
      <c r="AC79" s="536">
        <f t="shared" ref="AC79" si="39">ROUND(11*AB79,3)</f>
        <v>4.8819999999999997</v>
      </c>
      <c r="AD79" s="488">
        <f t="shared" ref="AD79" si="40">IF(AC79&gt;=11,11,AC79)</f>
        <v>4.8819999999999997</v>
      </c>
      <c r="AE79" s="729">
        <f>IF(U80&gt;=94,4,IF(U80&gt;=91,3.9,IF(U80&gt;=88,3.8,IF(U80&gt;=85,3.7,3.6))))</f>
        <v>3.8</v>
      </c>
      <c r="AF79" s="59">
        <v>0.3</v>
      </c>
      <c r="AG79" s="730">
        <v>17</v>
      </c>
      <c r="AH79" s="60">
        <f>V79+AD79+AG79+AE79+AF79</f>
        <v>33.981999999999992</v>
      </c>
      <c r="AI79" s="55">
        <f>IF(AH79&gt;=40,40,AH79)</f>
        <v>33.981999999999992</v>
      </c>
      <c r="AJ79" s="61"/>
      <c r="AK79" s="62"/>
      <c r="AL79" s="63"/>
      <c r="AM79" s="64"/>
      <c r="AN79" s="65"/>
      <c r="AO79" s="66"/>
    </row>
    <row r="80" spans="1:41" s="22" customFormat="1" ht="26.25" customHeight="1" x14ac:dyDescent="0.15">
      <c r="A80" s="177"/>
      <c r="B80" s="241"/>
      <c r="C80" s="894" t="s">
        <v>2556</v>
      </c>
      <c r="D80" s="895"/>
      <c r="E80" s="895"/>
      <c r="F80" s="895"/>
      <c r="G80" s="896"/>
      <c r="H80" s="47"/>
      <c r="I80" s="172"/>
      <c r="J80" s="217"/>
      <c r="K80" s="217"/>
      <c r="L80" s="217"/>
      <c r="M80" s="695"/>
      <c r="N80" s="233"/>
      <c r="O80" s="51"/>
      <c r="P80" s="54">
        <v>88</v>
      </c>
      <c r="Q80" s="54">
        <v>88</v>
      </c>
      <c r="R80" s="54"/>
      <c r="S80" s="54"/>
      <c r="T80" s="54"/>
      <c r="U80" s="496">
        <f>(I79*P80)+(J79*Q80)+(K79*R80)+(L79*S80)+(M79*T80)</f>
        <v>88</v>
      </c>
      <c r="V80" s="55"/>
      <c r="W80" s="57"/>
      <c r="X80" s="57"/>
      <c r="Y80" s="57"/>
      <c r="Z80" s="57"/>
      <c r="AA80" s="57"/>
      <c r="AB80" s="476"/>
      <c r="AC80" s="536"/>
      <c r="AD80" s="478"/>
      <c r="AE80" s="729"/>
      <c r="AF80" s="59"/>
      <c r="AG80" s="263"/>
      <c r="AH80" s="60"/>
      <c r="AI80" s="55"/>
      <c r="AJ80" s="61"/>
      <c r="AK80" s="62"/>
      <c r="AL80" s="63"/>
      <c r="AM80" s="64"/>
      <c r="AN80" s="65"/>
      <c r="AO80" s="66"/>
    </row>
    <row r="81" spans="1:41" s="22" customFormat="1" ht="54" customHeight="1" x14ac:dyDescent="0.15">
      <c r="A81" s="43"/>
      <c r="B81" s="256"/>
      <c r="C81" s="80" t="s">
        <v>1455</v>
      </c>
      <c r="D81" s="45"/>
      <c r="E81" s="45"/>
      <c r="F81" s="82"/>
      <c r="G81" s="632"/>
      <c r="H81" s="47"/>
      <c r="I81" s="48">
        <v>0.6</v>
      </c>
      <c r="J81" s="49">
        <v>0.4</v>
      </c>
      <c r="K81" s="49"/>
      <c r="L81" s="49"/>
      <c r="M81" s="696"/>
      <c r="N81" s="233">
        <f>SUM(I81:M81)</f>
        <v>1</v>
      </c>
      <c r="O81" s="51"/>
      <c r="P81" s="52">
        <v>8</v>
      </c>
      <c r="Q81" s="53">
        <v>8</v>
      </c>
      <c r="R81" s="53"/>
      <c r="S81" s="53"/>
      <c r="T81" s="53"/>
      <c r="U81" s="54">
        <f>ROUND(((P81*I81)+(Q81*J81)+(R81*K81)+(S81*L81)+(T81*M81)),3)</f>
        <v>8</v>
      </c>
      <c r="V81" s="55">
        <f>IF(U81&gt;=8,8,U81)</f>
        <v>8</v>
      </c>
      <c r="W81" s="57">
        <v>46537406000</v>
      </c>
      <c r="X81" s="57"/>
      <c r="Y81" s="57"/>
      <c r="Z81" s="57"/>
      <c r="AA81" s="57"/>
      <c r="AB81" s="476">
        <f>(((((W81*I81)+(X81*J81)+(Y81*K81)+(Z81*L81)+(AA81*M81))/$L$2)))</f>
        <v>0.41978531213440662</v>
      </c>
      <c r="AC81" s="536">
        <f t="shared" ref="AC81" si="41">ROUND(11*AB81,3)</f>
        <v>4.6180000000000003</v>
      </c>
      <c r="AD81" s="488">
        <f t="shared" ref="AD81" si="42">IF(AC81&gt;=11,11,AC81)</f>
        <v>4.6180000000000003</v>
      </c>
      <c r="AE81" s="729">
        <f>IF(U82&gt;=94,4,IF(U82&gt;=91,3.9,IF(U82&gt;=88,3.8,IF(U82&gt;=85,3.7,3.6))))</f>
        <v>3.8</v>
      </c>
      <c r="AF81" s="59">
        <v>0.3</v>
      </c>
      <c r="AG81" s="730">
        <v>17</v>
      </c>
      <c r="AH81" s="60">
        <f>V81+AD81+AG81+AE81+AF81</f>
        <v>33.717999999999996</v>
      </c>
      <c r="AI81" s="55">
        <f>IF(AH81&gt;=40,40,AH81)</f>
        <v>33.717999999999996</v>
      </c>
      <c r="AJ81" s="61"/>
      <c r="AK81" s="62"/>
      <c r="AL81" s="63"/>
      <c r="AM81" s="64">
        <f>100%+AL81</f>
        <v>1</v>
      </c>
      <c r="AN81" s="65">
        <f>ROUNDUP((($E$2*AM81-$AN$4)*AJ81+$AN$4),-3)</f>
        <v>0</v>
      </c>
      <c r="AO81" s="66"/>
    </row>
    <row r="82" spans="1:41" s="22" customFormat="1" ht="26.25" customHeight="1" x14ac:dyDescent="0.15">
      <c r="A82" s="177"/>
      <c r="B82" s="241"/>
      <c r="C82" s="894" t="s">
        <v>2556</v>
      </c>
      <c r="D82" s="895"/>
      <c r="E82" s="895"/>
      <c r="F82" s="895"/>
      <c r="G82" s="896"/>
      <c r="H82" s="47"/>
      <c r="I82" s="172"/>
      <c r="J82" s="217"/>
      <c r="K82" s="217"/>
      <c r="L82" s="217"/>
      <c r="M82" s="695"/>
      <c r="N82" s="233"/>
      <c r="O82" s="51"/>
      <c r="P82" s="234">
        <v>88</v>
      </c>
      <c r="Q82" s="54">
        <v>88</v>
      </c>
      <c r="R82" s="54"/>
      <c r="S82" s="54"/>
      <c r="T82" s="54"/>
      <c r="U82" s="496">
        <f>(I81*P82)+(J81*Q82)+(K81*R82)+(L81*S82)+(M81*T82)</f>
        <v>88</v>
      </c>
      <c r="V82" s="55"/>
      <c r="W82" s="57"/>
      <c r="X82" s="57"/>
      <c r="Y82" s="57"/>
      <c r="Z82" s="57"/>
      <c r="AA82" s="57"/>
      <c r="AB82" s="476"/>
      <c r="AC82" s="536"/>
      <c r="AD82" s="478"/>
      <c r="AE82" s="729"/>
      <c r="AF82" s="59"/>
      <c r="AG82" s="263"/>
      <c r="AH82" s="60"/>
      <c r="AI82" s="55"/>
      <c r="AJ82" s="61"/>
      <c r="AK82" s="62"/>
      <c r="AL82" s="63"/>
      <c r="AM82" s="64"/>
      <c r="AN82" s="65"/>
      <c r="AO82" s="66"/>
    </row>
    <row r="83" spans="1:41" s="22" customFormat="1" ht="48.75" customHeight="1" x14ac:dyDescent="0.15">
      <c r="A83" s="43"/>
      <c r="B83" s="256"/>
      <c r="C83" s="45" t="s">
        <v>2066</v>
      </c>
      <c r="D83" s="80"/>
      <c r="E83" s="80"/>
      <c r="F83" s="45"/>
      <c r="G83" s="596"/>
      <c r="H83" s="47"/>
      <c r="I83" s="48">
        <v>0.6</v>
      </c>
      <c r="J83" s="49">
        <v>0.4</v>
      </c>
      <c r="K83" s="49"/>
      <c r="L83" s="49"/>
      <c r="M83" s="696"/>
      <c r="N83" s="748">
        <f>SUM(I83:M83)</f>
        <v>1</v>
      </c>
      <c r="O83" s="51"/>
      <c r="P83" s="52">
        <v>8</v>
      </c>
      <c r="Q83" s="53">
        <v>8</v>
      </c>
      <c r="R83" s="53"/>
      <c r="S83" s="53"/>
      <c r="T83" s="53"/>
      <c r="U83" s="54">
        <f>ROUND(((P83*I83)+(Q83*J83)+(R83*K83)+(S83*L83)+(T83*M83)),3)</f>
        <v>8</v>
      </c>
      <c r="V83" s="55">
        <f>IF(U83&gt;=8,8,U83)</f>
        <v>8</v>
      </c>
      <c r="W83" s="57">
        <v>45451555000</v>
      </c>
      <c r="X83" s="57"/>
      <c r="Y83" s="57"/>
      <c r="Z83" s="57"/>
      <c r="AA83" s="57"/>
      <c r="AB83" s="476">
        <f>(((((W83*I83)+(X83*J83)+(Y83*K83)+(Z83*L83)+(AA83*M83))/$L$2)))</f>
        <v>0.4099905182224628</v>
      </c>
      <c r="AC83" s="536">
        <f t="shared" ref="AC83" si="43">ROUND(11*AB83,3)</f>
        <v>4.51</v>
      </c>
      <c r="AD83" s="488">
        <f t="shared" ref="AD83" si="44">IF(AC83&gt;=11,11,AC83)</f>
        <v>4.51</v>
      </c>
      <c r="AE83" s="729">
        <f>IF(U84&gt;=94,4,IF(U84&gt;=91,3.9,IF(U84&gt;=88,3.8,IF(U84&gt;=85,3.7,3.6))))</f>
        <v>3.8</v>
      </c>
      <c r="AF83" s="59">
        <v>0.3</v>
      </c>
      <c r="AG83" s="730">
        <v>17</v>
      </c>
      <c r="AH83" s="60">
        <f>V83+AD83+AG83+AE83+AF83</f>
        <v>33.609999999999992</v>
      </c>
      <c r="AI83" s="55">
        <f>IF(AH83&gt;=40,40,AH83)</f>
        <v>33.609999999999992</v>
      </c>
      <c r="AJ83" s="61"/>
      <c r="AK83" s="62"/>
      <c r="AL83" s="63"/>
      <c r="AM83" s="64">
        <f>100%+AL83</f>
        <v>1</v>
      </c>
      <c r="AN83" s="65">
        <f>ROUNDUP((($E$2*AM83-$AN$4)*AJ83+$AN$4),-3)</f>
        <v>0</v>
      </c>
      <c r="AO83" s="66"/>
    </row>
    <row r="84" spans="1:41" s="22" customFormat="1" ht="26.25" customHeight="1" x14ac:dyDescent="0.15">
      <c r="A84" s="177"/>
      <c r="B84" s="241"/>
      <c r="C84" s="894" t="s">
        <v>2556</v>
      </c>
      <c r="D84" s="895"/>
      <c r="E84" s="895"/>
      <c r="F84" s="895"/>
      <c r="G84" s="896"/>
      <c r="H84" s="47"/>
      <c r="I84" s="172"/>
      <c r="J84" s="217"/>
      <c r="K84" s="217"/>
      <c r="L84" s="217"/>
      <c r="M84" s="695"/>
      <c r="N84" s="233"/>
      <c r="O84" s="51"/>
      <c r="P84" s="234">
        <v>88</v>
      </c>
      <c r="Q84" s="54">
        <v>88</v>
      </c>
      <c r="R84" s="54"/>
      <c r="S84" s="54"/>
      <c r="T84" s="54"/>
      <c r="U84" s="496">
        <f>(I83*P84)+(J83*Q84)+(K83*R84)+(L83*S84)+(M83*T84)</f>
        <v>88</v>
      </c>
      <c r="V84" s="55"/>
      <c r="W84" s="57"/>
      <c r="X84" s="57"/>
      <c r="Y84" s="57"/>
      <c r="Z84" s="57"/>
      <c r="AA84" s="57"/>
      <c r="AB84" s="476"/>
      <c r="AC84" s="536"/>
      <c r="AD84" s="478"/>
      <c r="AE84" s="729"/>
      <c r="AF84" s="59"/>
      <c r="AG84" s="263"/>
      <c r="AH84" s="60"/>
      <c r="AI84" s="55"/>
      <c r="AJ84" s="61"/>
      <c r="AK84" s="62"/>
      <c r="AL84" s="63"/>
      <c r="AM84" s="64"/>
      <c r="AN84" s="65"/>
      <c r="AO84" s="66"/>
    </row>
    <row r="85" spans="1:41" s="22" customFormat="1" ht="48.75" customHeight="1" x14ac:dyDescent="0.15">
      <c r="A85" s="43"/>
      <c r="B85" s="256"/>
      <c r="C85" s="45" t="s">
        <v>1360</v>
      </c>
      <c r="D85" s="45"/>
      <c r="E85" s="45"/>
      <c r="F85" s="80"/>
      <c r="G85" s="334"/>
      <c r="H85" s="175"/>
      <c r="I85" s="48">
        <v>0.7</v>
      </c>
      <c r="J85" s="49">
        <v>0.3</v>
      </c>
      <c r="K85" s="49"/>
      <c r="L85" s="49"/>
      <c r="M85" s="696"/>
      <c r="N85" s="233">
        <f>SUM(I85:M85)</f>
        <v>1</v>
      </c>
      <c r="O85" s="51"/>
      <c r="P85" s="52">
        <v>8</v>
      </c>
      <c r="Q85" s="53">
        <v>8</v>
      </c>
      <c r="R85" s="53"/>
      <c r="S85" s="53"/>
      <c r="T85" s="53"/>
      <c r="U85" s="54">
        <f>ROUND(((P85*I85)+(Q85*J85)+(R85*K85)+(S85*L85)+(T85*M85)),3)</f>
        <v>8</v>
      </c>
      <c r="V85" s="55">
        <f>IF(U85&gt;=8,8,U85)</f>
        <v>8</v>
      </c>
      <c r="W85" s="57">
        <v>41028772000</v>
      </c>
      <c r="X85" s="57"/>
      <c r="Y85" s="72"/>
      <c r="Z85" s="57"/>
      <c r="AA85" s="57"/>
      <c r="AB85" s="476">
        <f>(((((W85*I85)+(X85*J85)+(Y85*K85)+(Z85*L85)+(AA85*M85))/$L$2)))</f>
        <v>0.4317778656864395</v>
      </c>
      <c r="AC85" s="536">
        <f t="shared" ref="AC85" si="45">ROUND(11*AB85,3)</f>
        <v>4.75</v>
      </c>
      <c r="AD85" s="488">
        <f t="shared" ref="AD85" si="46">IF(AC85&gt;=11,11,AC85)</f>
        <v>4.75</v>
      </c>
      <c r="AE85" s="729">
        <f>IF(U86&gt;=94,4,IF(U86&gt;=91,3.9,IF(U86&gt;=88,3.8,IF(U86&gt;=85,3.7,3.6))))</f>
        <v>3.8</v>
      </c>
      <c r="AF85" s="59">
        <v>0.3</v>
      </c>
      <c r="AG85" s="730">
        <v>17</v>
      </c>
      <c r="AH85" s="60">
        <f>V85+AD85+AG85+AE85+AF85</f>
        <v>33.849999999999994</v>
      </c>
      <c r="AI85" s="55">
        <f>IF(AH85&gt;=40,40,AH85)</f>
        <v>33.849999999999994</v>
      </c>
      <c r="AJ85" s="61"/>
      <c r="AK85" s="62"/>
      <c r="AL85" s="63"/>
      <c r="AM85" s="64">
        <f>100%+AL85</f>
        <v>1</v>
      </c>
      <c r="AN85" s="65">
        <f>ROUNDUP((($E$2*AM85-$AN$4)*AJ85+$AN$4),-3)</f>
        <v>0</v>
      </c>
      <c r="AO85" s="66"/>
    </row>
    <row r="86" spans="1:41" s="22" customFormat="1" ht="26.25" customHeight="1" x14ac:dyDescent="0.15">
      <c r="A86" s="177"/>
      <c r="B86" s="241"/>
      <c r="C86" s="894" t="s">
        <v>2556</v>
      </c>
      <c r="D86" s="895"/>
      <c r="E86" s="895"/>
      <c r="F86" s="895"/>
      <c r="G86" s="896"/>
      <c r="H86" s="47"/>
      <c r="I86" s="172"/>
      <c r="J86" s="217"/>
      <c r="K86" s="217"/>
      <c r="L86" s="217"/>
      <c r="M86" s="695"/>
      <c r="N86" s="233"/>
      <c r="O86" s="51"/>
      <c r="P86" s="676">
        <v>88.43</v>
      </c>
      <c r="Q86" s="54">
        <v>88</v>
      </c>
      <c r="R86" s="53"/>
      <c r="S86" s="54"/>
      <c r="T86" s="54"/>
      <c r="U86" s="496">
        <f>(I85*P86)+(J85*Q86)+(K85*R86)+(L85*S86)+(M85*T86)</f>
        <v>88.301000000000002</v>
      </c>
      <c r="V86" s="55"/>
      <c r="W86" s="57"/>
      <c r="X86" s="57"/>
      <c r="Y86" s="57"/>
      <c r="Z86" s="57"/>
      <c r="AA86" s="57"/>
      <c r="AB86" s="476"/>
      <c r="AC86" s="536"/>
      <c r="AD86" s="478"/>
      <c r="AE86" s="729"/>
      <c r="AF86" s="59"/>
      <c r="AG86" s="263"/>
      <c r="AH86" s="60"/>
      <c r="AI86" s="55"/>
      <c r="AJ86" s="61"/>
      <c r="AK86" s="62"/>
      <c r="AL86" s="63"/>
      <c r="AM86" s="64"/>
      <c r="AN86" s="65"/>
      <c r="AO86" s="66"/>
    </row>
    <row r="87" spans="1:41" s="22" customFormat="1" ht="48.75" customHeight="1" x14ac:dyDescent="0.15">
      <c r="A87" s="43"/>
      <c r="B87" s="256"/>
      <c r="C87" s="73" t="s">
        <v>2502</v>
      </c>
      <c r="D87" s="73" t="s">
        <v>1356</v>
      </c>
      <c r="E87" s="80" t="s">
        <v>1345</v>
      </c>
      <c r="F87" s="80"/>
      <c r="G87" s="335"/>
      <c r="H87" s="175"/>
      <c r="I87" s="48">
        <v>0.7</v>
      </c>
      <c r="J87" s="49">
        <v>0.3</v>
      </c>
      <c r="K87" s="49"/>
      <c r="L87" s="49"/>
      <c r="M87" s="696"/>
      <c r="N87" s="233">
        <f>SUM(I87:M87)</f>
        <v>1</v>
      </c>
      <c r="O87" s="51"/>
      <c r="P87" s="52">
        <v>8</v>
      </c>
      <c r="Q87" s="53">
        <v>8</v>
      </c>
      <c r="R87" s="53"/>
      <c r="S87" s="53"/>
      <c r="T87" s="53"/>
      <c r="U87" s="54">
        <f>ROUND(((P87*I87)+(Q87*J87)+(R87*K87)+(S87*L87)+(T87*M87)),3)</f>
        <v>8</v>
      </c>
      <c r="V87" s="55">
        <f>IF(U87&gt;=8,8,U87)</f>
        <v>8</v>
      </c>
      <c r="W87" s="57">
        <v>41030849000</v>
      </c>
      <c r="X87" s="57">
        <v>39814172000</v>
      </c>
      <c r="Y87" s="57">
        <v>32826052000</v>
      </c>
      <c r="Z87" s="57"/>
      <c r="AA87" s="57"/>
      <c r="AB87" s="476">
        <f>(((((W87*I87)+(X87*J87)+(Y87*K87)+(Z87*L87)+(AA87*M87))/$L$2)))</f>
        <v>0.61136930058446526</v>
      </c>
      <c r="AC87" s="536">
        <f t="shared" ref="AC87" si="47">ROUND(11*AB87,3)</f>
        <v>6.7249999999999996</v>
      </c>
      <c r="AD87" s="488">
        <f t="shared" ref="AD87" si="48">IF(AC87&gt;=11,11,AC87)</f>
        <v>6.7249999999999996</v>
      </c>
      <c r="AE87" s="729">
        <f>IF(U88&gt;=94,4,IF(U88&gt;=91,3.9,IF(U88&gt;=88,3.8,IF(U88&gt;=85,3.7,3.6))))</f>
        <v>3.8</v>
      </c>
      <c r="AF87" s="59">
        <v>0.3</v>
      </c>
      <c r="AG87" s="730">
        <v>17</v>
      </c>
      <c r="AH87" s="60">
        <f>V87+AD87+AG87+AE87+AF87</f>
        <v>35.824999999999996</v>
      </c>
      <c r="AI87" s="55">
        <f>IF(AH87&gt;=40,40,AH87)</f>
        <v>35.824999999999996</v>
      </c>
      <c r="AJ87" s="61"/>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233"/>
      <c r="O88" s="51"/>
      <c r="P88" s="234">
        <v>88</v>
      </c>
      <c r="Q88" s="54">
        <v>88</v>
      </c>
      <c r="R88" s="54"/>
      <c r="S88" s="54"/>
      <c r="T88" s="54"/>
      <c r="U88" s="496">
        <f>(I87*P88)+(J87*Q88)+(K87*R88)+(L87*S88)+(M87*T88)</f>
        <v>88</v>
      </c>
      <c r="V88" s="55"/>
      <c r="W88" s="57"/>
      <c r="X88" s="57"/>
      <c r="Y88" s="57"/>
      <c r="Z88" s="57"/>
      <c r="AA88" s="57"/>
      <c r="AB88" s="476"/>
      <c r="AC88" s="536"/>
      <c r="AD88" s="478"/>
      <c r="AE88" s="729"/>
      <c r="AF88" s="59"/>
      <c r="AG88" s="263"/>
      <c r="AH88" s="60"/>
      <c r="AI88" s="55"/>
      <c r="AJ88" s="61"/>
      <c r="AK88" s="62"/>
      <c r="AL88" s="63"/>
      <c r="AM88" s="64"/>
      <c r="AN88" s="65"/>
      <c r="AO88" s="66"/>
    </row>
    <row r="89" spans="1:41" s="22" customFormat="1" ht="51.75" customHeight="1" x14ac:dyDescent="0.15">
      <c r="A89" s="43"/>
      <c r="B89" s="256"/>
      <c r="C89" s="45" t="s">
        <v>2692</v>
      </c>
      <c r="D89" s="117" t="s">
        <v>1350</v>
      </c>
      <c r="E89" s="45" t="s">
        <v>1410</v>
      </c>
      <c r="F89" s="80"/>
      <c r="G89" s="632"/>
      <c r="H89" s="175" t="s">
        <v>1746</v>
      </c>
      <c r="I89" s="48">
        <v>0.6</v>
      </c>
      <c r="J89" s="49">
        <v>0.4</v>
      </c>
      <c r="K89" s="49"/>
      <c r="L89" s="49"/>
      <c r="M89" s="696"/>
      <c r="N89" s="233">
        <f>SUM(I89:M89)</f>
        <v>1</v>
      </c>
      <c r="O89" s="51"/>
      <c r="P89" s="52">
        <v>8</v>
      </c>
      <c r="Q89" s="53">
        <v>8</v>
      </c>
      <c r="R89" s="53"/>
      <c r="S89" s="53"/>
      <c r="T89" s="53"/>
      <c r="U89" s="54">
        <f>ROUND(((P89*I89)+(Q89*J89)+(R89*K89)+(S89*L89)+(T89*M89)),3)</f>
        <v>8</v>
      </c>
      <c r="V89" s="55">
        <f>IF(U89&gt;=8,8,U89)</f>
        <v>8</v>
      </c>
      <c r="W89" s="57">
        <v>180536694000</v>
      </c>
      <c r="X89" s="57">
        <v>78106522000</v>
      </c>
      <c r="Y89" s="72">
        <v>80267427000</v>
      </c>
      <c r="Z89" s="57"/>
      <c r="AA89" s="57"/>
      <c r="AB89" s="476">
        <f>(((((W89*I89)+(X89*J89)+(Y89*K89)+(Z89*L89)+(AA89*M89))/$L$2)))</f>
        <v>2.0982110517183914</v>
      </c>
      <c r="AC89" s="536">
        <f t="shared" ref="AC89" si="49">ROUND(11*AB89,3)</f>
        <v>23.08</v>
      </c>
      <c r="AD89" s="488">
        <f>IF(AC89&gt;=11,11,AC89)</f>
        <v>11</v>
      </c>
      <c r="AE89" s="729">
        <f>IF(U90&gt;=94,4,IF(U90&gt;=91,3.9,IF(U90&gt;=88,3.8,IF(U90&gt;=85,3.7,3.6))))</f>
        <v>3.8</v>
      </c>
      <c r="AF89" s="59">
        <v>0.3</v>
      </c>
      <c r="AG89" s="730">
        <v>17</v>
      </c>
      <c r="AH89" s="60">
        <f>V89+AD89+AG89+AE89+AF89</f>
        <v>40.099999999999994</v>
      </c>
      <c r="AI89" s="55">
        <f>IF(AH89&gt;=40,40,AH89)</f>
        <v>40</v>
      </c>
      <c r="AJ89" s="61"/>
      <c r="AK89" s="62"/>
      <c r="AL89" s="63"/>
      <c r="AM89" s="64">
        <f>100%+AL89</f>
        <v>1</v>
      </c>
      <c r="AN89" s="65">
        <f>ROUNDUP((($E$2*AM89-$AN$4)*AJ89+$AN$4),-3)</f>
        <v>0</v>
      </c>
      <c r="AO89" s="66"/>
    </row>
    <row r="90" spans="1:41" s="22" customFormat="1" ht="26.25" customHeight="1" x14ac:dyDescent="0.15">
      <c r="A90" s="177"/>
      <c r="B90" s="256"/>
      <c r="C90" s="894" t="s">
        <v>2556</v>
      </c>
      <c r="D90" s="895"/>
      <c r="E90" s="895"/>
      <c r="F90" s="895"/>
      <c r="G90" s="896"/>
      <c r="H90" s="47"/>
      <c r="I90" s="172"/>
      <c r="J90" s="217"/>
      <c r="K90" s="217"/>
      <c r="L90" s="217"/>
      <c r="M90" s="695"/>
      <c r="N90" s="233"/>
      <c r="O90" s="51"/>
      <c r="P90" s="234">
        <v>88</v>
      </c>
      <c r="Q90" s="54">
        <v>88</v>
      </c>
      <c r="R90" s="54"/>
      <c r="S90" s="54"/>
      <c r="T90" s="54"/>
      <c r="U90" s="496">
        <f>(I89*P90)+(J89*Q90)+(K89*R90)+(L89*S90)+(M89*T90)</f>
        <v>88</v>
      </c>
      <c r="V90" s="55"/>
      <c r="W90" s="57"/>
      <c r="X90" s="57"/>
      <c r="Y90" s="57"/>
      <c r="Z90" s="57"/>
      <c r="AA90" s="57"/>
      <c r="AB90" s="476"/>
      <c r="AC90" s="536"/>
      <c r="AD90" s="478"/>
      <c r="AE90" s="729"/>
      <c r="AF90" s="59"/>
      <c r="AG90" s="263"/>
      <c r="AH90" s="60"/>
      <c r="AI90" s="55"/>
      <c r="AJ90" s="61"/>
      <c r="AK90" s="62"/>
      <c r="AL90" s="63"/>
      <c r="AM90" s="64"/>
      <c r="AN90" s="65"/>
      <c r="AO90" s="66"/>
    </row>
  </sheetData>
  <mergeCells count="71">
    <mergeCell ref="AC1:AD1"/>
    <mergeCell ref="AE1:AG1"/>
    <mergeCell ref="X2:Y2"/>
    <mergeCell ref="E1:F1"/>
    <mergeCell ref="H1:J1"/>
    <mergeCell ref="L1:N1"/>
    <mergeCell ref="Z1:AA1"/>
    <mergeCell ref="AO3:AO4"/>
    <mergeCell ref="Z2:AA2"/>
    <mergeCell ref="AC2:AD2"/>
    <mergeCell ref="AE2:AG2"/>
    <mergeCell ref="A3:A4"/>
    <mergeCell ref="B3:B4"/>
    <mergeCell ref="C3:H3"/>
    <mergeCell ref="I3:M3"/>
    <mergeCell ref="N3:N4"/>
    <mergeCell ref="O3:O4"/>
    <mergeCell ref="P3:T3"/>
    <mergeCell ref="A2:C2"/>
    <mergeCell ref="E2:F2"/>
    <mergeCell ref="H2:J2"/>
    <mergeCell ref="L2:M2"/>
    <mergeCell ref="P2:T2"/>
    <mergeCell ref="U3:AH3"/>
    <mergeCell ref="AJ3:AJ4"/>
    <mergeCell ref="AK3:AK4"/>
    <mergeCell ref="AL3:AL4"/>
    <mergeCell ref="AM3:AM4"/>
    <mergeCell ref="C20:G20"/>
    <mergeCell ref="C32:G32"/>
    <mergeCell ref="C10:G10"/>
    <mergeCell ref="C6:G6"/>
    <mergeCell ref="C8:G8"/>
    <mergeCell ref="C14:G14"/>
    <mergeCell ref="C18:G18"/>
    <mergeCell ref="C16:G16"/>
    <mergeCell ref="C22:G22"/>
    <mergeCell ref="C24:G24"/>
    <mergeCell ref="C12:G12"/>
    <mergeCell ref="C26:G26"/>
    <mergeCell ref="C36:G36"/>
    <mergeCell ref="C38:G38"/>
    <mergeCell ref="C40:G40"/>
    <mergeCell ref="C42:G42"/>
    <mergeCell ref="C28:G28"/>
    <mergeCell ref="C30:G30"/>
    <mergeCell ref="C34:G34"/>
    <mergeCell ref="C44:G44"/>
    <mergeCell ref="C46:G46"/>
    <mergeCell ref="C48:G48"/>
    <mergeCell ref="C50:G50"/>
    <mergeCell ref="C52:G52"/>
    <mergeCell ref="C74:G74"/>
    <mergeCell ref="C54:G54"/>
    <mergeCell ref="C56:G56"/>
    <mergeCell ref="C58:G58"/>
    <mergeCell ref="C60:G60"/>
    <mergeCell ref="C62:G62"/>
    <mergeCell ref="C64:G64"/>
    <mergeCell ref="C66:G66"/>
    <mergeCell ref="C68:G68"/>
    <mergeCell ref="C70:G70"/>
    <mergeCell ref="C72:G72"/>
    <mergeCell ref="C88:G88"/>
    <mergeCell ref="C90:G90"/>
    <mergeCell ref="C76:G76"/>
    <mergeCell ref="C78:G78"/>
    <mergeCell ref="C80:G80"/>
    <mergeCell ref="C82:G82"/>
    <mergeCell ref="C84:G84"/>
    <mergeCell ref="C86:G86"/>
  </mergeCells>
  <phoneticPr fontId="3" type="noConversion"/>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
  <sheetViews>
    <sheetView workbookViewId="0">
      <selection activeCell="S24" sqref="S24"/>
    </sheetView>
  </sheetViews>
  <sheetFormatPr defaultRowHeight="13.5" x14ac:dyDescent="0.15"/>
  <sheetData/>
  <phoneticPr fontId="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pageSetUpPr fitToPage="1"/>
  </sheetPr>
  <dimension ref="A1:AP91"/>
  <sheetViews>
    <sheetView showZeros="0" tabSelected="1" view="pageBreakPreview" topLeftCell="A10" zoomScale="80" zoomScaleNormal="80" zoomScaleSheetLayoutView="80" workbookViewId="0">
      <selection activeCell="E17" sqref="E17"/>
    </sheetView>
  </sheetViews>
  <sheetFormatPr defaultColWidth="8.88671875" defaultRowHeight="13.5" x14ac:dyDescent="0.15"/>
  <cols>
    <col min="1" max="1" width="2.88671875" style="473" customWidth="1"/>
    <col min="2" max="2" width="8.44140625" style="474" customWidth="1"/>
    <col min="3" max="3" width="8.88671875" style="17" customWidth="1"/>
    <col min="4" max="6" width="8.88671875" style="1" customWidth="1"/>
    <col min="7" max="7" width="8.21875" style="1" customWidth="1"/>
    <col min="8" max="20" width="7.5546875" style="1" customWidth="1"/>
    <col min="21" max="21" width="7.44140625" style="470" customWidth="1"/>
    <col min="22" max="26" width="7.5546875" style="1" customWidth="1"/>
    <col min="27" max="27" width="7.44140625" style="1" customWidth="1"/>
    <col min="28" max="28" width="8.44140625" style="1" customWidth="1"/>
    <col min="29" max="31" width="7.44140625" style="1" customWidth="1"/>
    <col min="32" max="33" width="7.44140625" style="494" customWidth="1"/>
    <col min="34" max="34" width="7.88671875" style="1" customWidth="1"/>
    <col min="35" max="35" width="7.5546875" style="1" customWidth="1"/>
    <col min="36" max="36" width="8.44140625" style="1" customWidth="1"/>
    <col min="37" max="37" width="5.109375" style="1" customWidth="1"/>
    <col min="38" max="38" width="7" style="1" customWidth="1"/>
    <col min="39" max="39" width="8.6640625" style="1" customWidth="1"/>
    <col min="40" max="40" width="20.33203125" style="1" customWidth="1"/>
    <col min="41" max="41" width="7.77734375" style="20" customWidth="1"/>
    <col min="42" max="16384" width="8.88671875" style="1"/>
  </cols>
  <sheetData>
    <row r="1" spans="1:42" ht="32.25" customHeight="1" thickBot="1" x14ac:dyDescent="0.2">
      <c r="A1" s="745"/>
      <c r="B1" s="746" t="s">
        <v>2560</v>
      </c>
      <c r="C1" s="746" t="s">
        <v>2561</v>
      </c>
      <c r="D1" s="3" t="s">
        <v>1567</v>
      </c>
      <c r="E1" s="809">
        <v>13582974000</v>
      </c>
      <c r="F1" s="810"/>
      <c r="G1" s="4" t="s">
        <v>1683</v>
      </c>
      <c r="H1" s="811">
        <v>15624282000</v>
      </c>
      <c r="I1" s="812"/>
      <c r="J1" s="813"/>
      <c r="K1" s="5" t="s">
        <v>1682</v>
      </c>
      <c r="L1" s="811">
        <v>0</v>
      </c>
      <c r="M1" s="812"/>
      <c r="N1" s="814"/>
      <c r="O1" s="6" t="s">
        <v>3054</v>
      </c>
      <c r="P1" s="6"/>
      <c r="Q1" s="6"/>
      <c r="R1" s="6"/>
      <c r="S1" s="6"/>
      <c r="T1" s="6"/>
      <c r="U1" s="6"/>
      <c r="V1" s="6"/>
      <c r="W1" s="6"/>
      <c r="X1" s="6"/>
      <c r="Y1" s="6"/>
      <c r="Z1" s="6"/>
      <c r="AA1" s="815" t="s">
        <v>1681</v>
      </c>
      <c r="AB1" s="815"/>
      <c r="AC1" s="905" t="s">
        <v>1680</v>
      </c>
      <c r="AD1" s="906"/>
      <c r="AE1" s="806" t="s">
        <v>1679</v>
      </c>
      <c r="AF1" s="808"/>
      <c r="AG1" s="760"/>
      <c r="AH1" s="760"/>
      <c r="AI1" s="6"/>
      <c r="AJ1" s="6"/>
      <c r="AK1" s="6"/>
      <c r="AL1" s="6"/>
      <c r="AM1" s="6"/>
      <c r="AN1" s="2"/>
      <c r="AO1" s="2"/>
      <c r="AP1" s="8"/>
    </row>
    <row r="2" spans="1:42" ht="29.25" customHeight="1" thickBot="1" x14ac:dyDescent="0.2">
      <c r="A2" s="834" t="s">
        <v>1678</v>
      </c>
      <c r="B2" s="834"/>
      <c r="C2" s="835"/>
      <c r="D2" s="9" t="s">
        <v>1677</v>
      </c>
      <c r="E2" s="836">
        <v>13818018000</v>
      </c>
      <c r="F2" s="837"/>
      <c r="G2" s="10" t="s">
        <v>1676</v>
      </c>
      <c r="H2" s="836">
        <f>E2</f>
        <v>13818018000</v>
      </c>
      <c r="I2" s="838"/>
      <c r="J2" s="837"/>
      <c r="K2" s="11" t="s">
        <v>1675</v>
      </c>
      <c r="L2" s="839">
        <f>H2*3</f>
        <v>41454054000</v>
      </c>
      <c r="M2" s="840"/>
      <c r="N2" s="12" t="s">
        <v>1089</v>
      </c>
      <c r="O2" s="13" t="s">
        <v>1673</v>
      </c>
      <c r="P2" s="841">
        <v>46177.5625</v>
      </c>
      <c r="Q2" s="841"/>
      <c r="R2" s="841"/>
      <c r="S2" s="841"/>
      <c r="T2" s="781" t="s">
        <v>3013</v>
      </c>
      <c r="U2" s="14"/>
      <c r="V2" s="781"/>
      <c r="W2" s="846"/>
      <c r="X2" s="846"/>
      <c r="Y2" s="846" t="s">
        <v>11</v>
      </c>
      <c r="Z2" s="846"/>
      <c r="AA2" s="816">
        <v>2968064000</v>
      </c>
      <c r="AB2" s="817"/>
      <c r="AC2" s="907">
        <f>H1</f>
        <v>15624282000</v>
      </c>
      <c r="AD2" s="908"/>
      <c r="AE2" s="874">
        <f>TRUNC(AA2/AC2,4)</f>
        <v>0.18990000000000001</v>
      </c>
      <c r="AF2" s="876"/>
      <c r="AG2" s="761"/>
      <c r="AH2" s="761"/>
      <c r="AI2" s="16"/>
      <c r="AJ2" s="17"/>
      <c r="AK2" s="17"/>
      <c r="AL2" s="17" t="s">
        <v>2999</v>
      </c>
      <c r="AM2" s="18"/>
      <c r="AN2" s="19" t="s">
        <v>12</v>
      </c>
    </row>
    <row r="3" spans="1:42" s="22" customFormat="1" ht="24.95" customHeight="1" thickBot="1" x14ac:dyDescent="0.2">
      <c r="A3" s="823" t="s">
        <v>1669</v>
      </c>
      <c r="B3" s="825" t="s">
        <v>1668</v>
      </c>
      <c r="C3" s="827" t="s">
        <v>1667</v>
      </c>
      <c r="D3" s="827"/>
      <c r="E3" s="827"/>
      <c r="F3" s="827"/>
      <c r="G3" s="827"/>
      <c r="H3" s="827"/>
      <c r="I3" s="828" t="s">
        <v>1666</v>
      </c>
      <c r="J3" s="829"/>
      <c r="K3" s="827"/>
      <c r="L3" s="829"/>
      <c r="M3" s="830"/>
      <c r="N3" s="827" t="s">
        <v>1665</v>
      </c>
      <c r="O3" s="828" t="s">
        <v>1664</v>
      </c>
      <c r="P3" s="829"/>
      <c r="Q3" s="829"/>
      <c r="R3" s="829"/>
      <c r="S3" s="829"/>
      <c r="T3" s="829"/>
      <c r="U3" s="830"/>
      <c r="V3" s="828" t="s">
        <v>3014</v>
      </c>
      <c r="W3" s="829"/>
      <c r="X3" s="829"/>
      <c r="Y3" s="829"/>
      <c r="Z3" s="829"/>
      <c r="AA3" s="829"/>
      <c r="AB3" s="829"/>
      <c r="AC3" s="830"/>
      <c r="AD3" s="828" t="s">
        <v>3018</v>
      </c>
      <c r="AE3" s="829"/>
      <c r="AF3" s="830"/>
      <c r="AG3" s="828" t="s">
        <v>3019</v>
      </c>
      <c r="AH3" s="829"/>
      <c r="AI3" s="830"/>
      <c r="AJ3" s="900" t="s">
        <v>1662</v>
      </c>
      <c r="AK3" s="832" t="s">
        <v>1661</v>
      </c>
      <c r="AL3" s="856" t="s">
        <v>1660</v>
      </c>
      <c r="AM3" s="858" t="s">
        <v>1659</v>
      </c>
      <c r="AN3" s="21" t="s">
        <v>1658</v>
      </c>
      <c r="AO3" s="847" t="s">
        <v>1657</v>
      </c>
    </row>
    <row r="4" spans="1:42" s="22" customFormat="1" ht="41.25" customHeight="1" thickBot="1" x14ac:dyDescent="0.2">
      <c r="A4" s="824"/>
      <c r="B4" s="826"/>
      <c r="C4" s="23" t="s">
        <v>1651</v>
      </c>
      <c r="D4" s="24" t="s">
        <v>1650</v>
      </c>
      <c r="E4" s="25" t="s">
        <v>1649</v>
      </c>
      <c r="F4" s="25" t="s">
        <v>1656</v>
      </c>
      <c r="G4" s="25" t="s">
        <v>1655</v>
      </c>
      <c r="H4" s="26" t="s">
        <v>1348</v>
      </c>
      <c r="I4" s="27" t="s">
        <v>1651</v>
      </c>
      <c r="J4" s="24" t="s">
        <v>1650</v>
      </c>
      <c r="K4" s="24" t="s">
        <v>1649</v>
      </c>
      <c r="L4" s="27" t="s">
        <v>31</v>
      </c>
      <c r="M4" s="28" t="s">
        <v>32</v>
      </c>
      <c r="N4" s="831"/>
      <c r="O4" s="23" t="s">
        <v>1651</v>
      </c>
      <c r="P4" s="24" t="s">
        <v>1650</v>
      </c>
      <c r="Q4" s="24" t="s">
        <v>1649</v>
      </c>
      <c r="R4" s="27" t="s">
        <v>31</v>
      </c>
      <c r="S4" s="24" t="s">
        <v>32</v>
      </c>
      <c r="T4" s="774" t="s">
        <v>3016</v>
      </c>
      <c r="U4" s="768" t="s">
        <v>1652</v>
      </c>
      <c r="V4" s="36" t="s">
        <v>1651</v>
      </c>
      <c r="W4" s="35" t="s">
        <v>1650</v>
      </c>
      <c r="X4" s="35" t="s">
        <v>1649</v>
      </c>
      <c r="Y4" s="36" t="s">
        <v>31</v>
      </c>
      <c r="Z4" s="35" t="s">
        <v>32</v>
      </c>
      <c r="AA4" s="39" t="s">
        <v>1648</v>
      </c>
      <c r="AB4" s="718" t="s">
        <v>1647</v>
      </c>
      <c r="AC4" s="768" t="s">
        <v>2346</v>
      </c>
      <c r="AD4" s="771" t="s">
        <v>3017</v>
      </c>
      <c r="AE4" s="780" t="s">
        <v>3015</v>
      </c>
      <c r="AF4" s="779" t="s">
        <v>2349</v>
      </c>
      <c r="AG4" s="762" t="s">
        <v>3012</v>
      </c>
      <c r="AH4" s="762" t="s">
        <v>1642</v>
      </c>
      <c r="AI4" s="798" t="s">
        <v>1641</v>
      </c>
      <c r="AJ4" s="901"/>
      <c r="AK4" s="833"/>
      <c r="AL4" s="857"/>
      <c r="AM4" s="859"/>
      <c r="AN4" s="42"/>
      <c r="AO4" s="848"/>
    </row>
    <row r="5" spans="1:42" s="22" customFormat="1" ht="48.75" customHeight="1" x14ac:dyDescent="0.15">
      <c r="A5" s="43">
        <v>1</v>
      </c>
      <c r="B5" s="256" t="s">
        <v>3045</v>
      </c>
      <c r="C5" s="45" t="s">
        <v>2738</v>
      </c>
      <c r="D5" s="67" t="s">
        <v>3008</v>
      </c>
      <c r="E5" s="80"/>
      <c r="F5" s="45"/>
      <c r="G5" s="596"/>
      <c r="H5" s="47" t="s">
        <v>3024</v>
      </c>
      <c r="I5" s="172">
        <v>0.69989999999999997</v>
      </c>
      <c r="J5" s="217">
        <v>0.30009999999999998</v>
      </c>
      <c r="K5" s="217"/>
      <c r="L5" s="217"/>
      <c r="M5" s="695"/>
      <c r="N5" s="764">
        <f>SUM(I5:M5)</f>
        <v>1</v>
      </c>
      <c r="O5" s="52">
        <v>8</v>
      </c>
      <c r="P5" s="53">
        <v>8</v>
      </c>
      <c r="Q5" s="53"/>
      <c r="R5" s="53"/>
      <c r="S5" s="205"/>
      <c r="T5" s="782">
        <f>(ROUND(((O5*I5)+(P5*J5)+(Q5*K5)+(R5*L5)+(S5*M5)),3))</f>
        <v>8</v>
      </c>
      <c r="U5" s="784">
        <f>IF(T5&gt;=8,8,T5)</f>
        <v>8</v>
      </c>
      <c r="V5" s="785">
        <v>328448752000</v>
      </c>
      <c r="W5" s="57">
        <v>12992400000</v>
      </c>
      <c r="X5" s="57"/>
      <c r="Y5" s="57"/>
      <c r="Z5" s="57"/>
      <c r="AA5" s="476">
        <f>(((((V5*I5)+(W5*J5)+(X5*K5)+(Y5*L5)+(Z5*M5))/$L$2)))</f>
        <v>5.639503937655892</v>
      </c>
      <c r="AB5" s="775">
        <f t="shared" ref="AB5" si="0">ROUND(11*AA5,3)</f>
        <v>62.034999999999997</v>
      </c>
      <c r="AC5" s="776">
        <f t="shared" ref="AC5" si="1">IF(AB5&gt;=11,11,AB5)</f>
        <v>11</v>
      </c>
      <c r="AD5" s="772">
        <f>T6</f>
        <v>3.87</v>
      </c>
      <c r="AE5" s="799">
        <v>0.4</v>
      </c>
      <c r="AF5" s="801">
        <f>10+4+ROUND(1*I5+1*J5+1*K5+1*L5+1*M5,3)+ROUND(2*I5+2*J5+2*K5+2*L5+2*M5,3)</f>
        <v>17</v>
      </c>
      <c r="AG5" s="793">
        <f>U5+AC5+AD5+AF5</f>
        <v>39.870000000000005</v>
      </c>
      <c r="AH5" s="795">
        <f>AG5+AE5</f>
        <v>40.270000000000003</v>
      </c>
      <c r="AI5" s="769">
        <f>IF(AH5&gt;=40,40,AH5)</f>
        <v>40</v>
      </c>
      <c r="AJ5" s="797"/>
      <c r="AK5" s="62"/>
      <c r="AL5" s="63"/>
      <c r="AM5" s="64">
        <f>100%+AL5</f>
        <v>1</v>
      </c>
      <c r="AN5" s="65">
        <f>ROUNDUP((($E$2*AM5-$AN$4)*AJ5+$AN$4),-3)</f>
        <v>0</v>
      </c>
      <c r="AO5" s="66"/>
    </row>
    <row r="6" spans="1:42" s="22" customFormat="1" ht="26.25" customHeight="1" x14ac:dyDescent="0.15">
      <c r="A6" s="177"/>
      <c r="B6" s="241"/>
      <c r="C6" s="843" t="s">
        <v>2556</v>
      </c>
      <c r="D6" s="844"/>
      <c r="E6" s="844"/>
      <c r="F6" s="844"/>
      <c r="G6" s="903"/>
      <c r="H6" s="47"/>
      <c r="I6" s="172"/>
      <c r="J6" s="217"/>
      <c r="K6" s="217"/>
      <c r="L6" s="217"/>
      <c r="M6" s="695"/>
      <c r="N6" s="765"/>
      <c r="O6" s="763">
        <v>3.9</v>
      </c>
      <c r="P6" s="53">
        <v>3.8</v>
      </c>
      <c r="Q6" s="53"/>
      <c r="R6" s="53"/>
      <c r="S6" s="205"/>
      <c r="T6" s="786">
        <f>ROUND(O6*I5+P6*J5+Q6*K5+R6*L5+S6*M5,3)</f>
        <v>3.87</v>
      </c>
      <c r="U6" s="769"/>
      <c r="V6" s="770"/>
      <c r="W6" s="57"/>
      <c r="X6" s="57"/>
      <c r="Y6" s="57"/>
      <c r="Z6" s="57"/>
      <c r="AA6" s="476"/>
      <c r="AB6" s="775"/>
      <c r="AC6" s="777"/>
      <c r="AD6" s="773" t="str">
        <f>IF(AD5&gt;3.8,"품질","")</f>
        <v>품질</v>
      </c>
      <c r="AE6" s="789"/>
      <c r="AF6" s="804"/>
      <c r="AG6" s="794"/>
      <c r="AH6" s="795"/>
      <c r="AI6" s="769"/>
      <c r="AJ6" s="797"/>
      <c r="AK6" s="62"/>
      <c r="AL6" s="63"/>
      <c r="AM6" s="64"/>
      <c r="AN6" s="65"/>
      <c r="AO6" s="66"/>
    </row>
    <row r="7" spans="1:42" s="22" customFormat="1" ht="48.75" customHeight="1" x14ac:dyDescent="0.15">
      <c r="A7" s="43">
        <v>2</v>
      </c>
      <c r="B7" s="256" t="s">
        <v>3045</v>
      </c>
      <c r="C7" s="174" t="s">
        <v>1493</v>
      </c>
      <c r="D7" s="71" t="s">
        <v>3007</v>
      </c>
      <c r="E7" s="80"/>
      <c r="F7" s="45"/>
      <c r="G7" s="376"/>
      <c r="H7" s="175"/>
      <c r="I7" s="172">
        <v>0.69989999999999997</v>
      </c>
      <c r="J7" s="217">
        <v>0.30009999999999998</v>
      </c>
      <c r="K7" s="217"/>
      <c r="L7" s="217"/>
      <c r="M7" s="695"/>
      <c r="N7" s="765">
        <f>SUM(I7:M7)</f>
        <v>1</v>
      </c>
      <c r="O7" s="52">
        <v>8</v>
      </c>
      <c r="P7" s="53">
        <v>8</v>
      </c>
      <c r="Q7" s="53"/>
      <c r="R7" s="53"/>
      <c r="S7" s="205"/>
      <c r="T7" s="787">
        <f>(ROUND(((O7*I7)+(P7*J7)+(Q7*K7)+(R7*L7)+(S7*M7)),3))</f>
        <v>8</v>
      </c>
      <c r="U7" s="784">
        <f>IF(T7&gt;=8,8,T7)</f>
        <v>8</v>
      </c>
      <c r="V7" s="323">
        <v>59183685000</v>
      </c>
      <c r="W7" s="57">
        <v>9586225000</v>
      </c>
      <c r="X7" s="57"/>
      <c r="Y7" s="57"/>
      <c r="Z7" s="57"/>
      <c r="AA7" s="476">
        <f>(((((V7*I7)+(W7*J7)+(X7*K7)+(Y7*L7)+(Z7*M7))/$L$2)))</f>
        <v>1.0686406510205251</v>
      </c>
      <c r="AB7" s="775">
        <f>ROUND(11*AA7,3)</f>
        <v>11.755000000000001</v>
      </c>
      <c r="AC7" s="776">
        <f>IF(AB7&gt;=11,11,AB7)</f>
        <v>11</v>
      </c>
      <c r="AD7" s="772">
        <f t="shared" ref="AD7" si="2">T8</f>
        <v>3.87</v>
      </c>
      <c r="AE7" s="799">
        <v>0.4</v>
      </c>
      <c r="AF7" s="803">
        <f>10+4+ROUND(1*I7+1*J7+1*K7+1*L7+1*M7,3)+ROUND(2*I7+2*J7+2*K7+2*L7+2*M7,3)</f>
        <v>17</v>
      </c>
      <c r="AG7" s="793">
        <f>U7+AC7+AD7+AF7</f>
        <v>39.870000000000005</v>
      </c>
      <c r="AH7" s="795">
        <f>AG7+AE7</f>
        <v>40.270000000000003</v>
      </c>
      <c r="AI7" s="769">
        <f>IF(AH7&gt;=40,40,AH7)</f>
        <v>40</v>
      </c>
      <c r="AJ7" s="797"/>
      <c r="AK7" s="62"/>
      <c r="AL7" s="63"/>
      <c r="AM7" s="64">
        <f>100%+AL7</f>
        <v>1</v>
      </c>
      <c r="AN7" s="65">
        <f>ROUNDUP((($E$2*AM7-$AN$4)*AJ7+$AN$4),-3)</f>
        <v>0</v>
      </c>
      <c r="AO7" s="66"/>
    </row>
    <row r="8" spans="1:42" s="22" customFormat="1" ht="26.25" customHeight="1" x14ac:dyDescent="0.15">
      <c r="A8" s="177"/>
      <c r="B8" s="241"/>
      <c r="C8" s="843" t="s">
        <v>2556</v>
      </c>
      <c r="D8" s="844"/>
      <c r="E8" s="844"/>
      <c r="F8" s="844"/>
      <c r="G8" s="903"/>
      <c r="H8" s="47"/>
      <c r="I8" s="172"/>
      <c r="J8" s="217"/>
      <c r="K8" s="217"/>
      <c r="L8" s="217"/>
      <c r="M8" s="695"/>
      <c r="N8" s="765"/>
      <c r="O8" s="763">
        <v>3.9</v>
      </c>
      <c r="P8" s="53">
        <v>3.8</v>
      </c>
      <c r="Q8" s="53"/>
      <c r="R8" s="53"/>
      <c r="S8" s="767"/>
      <c r="T8" s="783">
        <f>ROUND(O8*I7+P8*J7+Q8*K7+R8*L7+S8*M7,3)</f>
        <v>3.87</v>
      </c>
      <c r="U8" s="769"/>
      <c r="V8" s="770"/>
      <c r="W8" s="57"/>
      <c r="X8" s="57"/>
      <c r="Y8" s="57"/>
      <c r="Z8" s="57"/>
      <c r="AA8" s="476"/>
      <c r="AB8" s="775"/>
      <c r="AC8" s="777"/>
      <c r="AD8" s="773" t="str">
        <f t="shared" ref="AD8" si="3">IF(AD7&gt;3.8,"품질","")</f>
        <v>품질</v>
      </c>
      <c r="AE8" s="789"/>
      <c r="AF8" s="802"/>
      <c r="AG8" s="794"/>
      <c r="AH8" s="795"/>
      <c r="AI8" s="769"/>
      <c r="AJ8" s="797"/>
      <c r="AK8" s="62"/>
      <c r="AL8" s="63"/>
      <c r="AM8" s="64"/>
      <c r="AN8" s="65"/>
      <c r="AO8" s="66"/>
    </row>
    <row r="9" spans="1:42" s="22" customFormat="1" ht="63" customHeight="1" x14ac:dyDescent="0.15">
      <c r="A9" s="43">
        <v>3</v>
      </c>
      <c r="B9" s="256" t="s">
        <v>3045</v>
      </c>
      <c r="C9" s="706" t="s">
        <v>1346</v>
      </c>
      <c r="D9" s="71" t="s">
        <v>3034</v>
      </c>
      <c r="E9" s="45" t="s">
        <v>3006</v>
      </c>
      <c r="F9" s="80"/>
      <c r="G9" s="376"/>
      <c r="H9" s="47"/>
      <c r="I9" s="172">
        <v>0.5</v>
      </c>
      <c r="J9" s="217">
        <v>0.30009999999999998</v>
      </c>
      <c r="K9" s="217">
        <v>0.19989999999999999</v>
      </c>
      <c r="L9" s="217"/>
      <c r="M9" s="695"/>
      <c r="N9" s="765">
        <f>SUM(I9:M9)</f>
        <v>1</v>
      </c>
      <c r="O9" s="52">
        <v>8</v>
      </c>
      <c r="P9" s="53">
        <v>8</v>
      </c>
      <c r="Q9" s="53">
        <v>8</v>
      </c>
      <c r="R9" s="53"/>
      <c r="S9" s="205"/>
      <c r="T9" s="787">
        <f>(ROUND(((O9*I9)+(P9*J9)+(Q9*K9)+(R9*L9)+(S9*M9)),3))</f>
        <v>8</v>
      </c>
      <c r="U9" s="788">
        <f>IF(T9&gt;=8,8,T9)</f>
        <v>8</v>
      </c>
      <c r="V9" s="770">
        <v>130509297000</v>
      </c>
      <c r="W9" s="57">
        <v>17856463000</v>
      </c>
      <c r="X9" s="57">
        <v>7163013000</v>
      </c>
      <c r="Y9" s="57"/>
      <c r="Z9" s="57"/>
      <c r="AA9" s="476">
        <f>(((((V9*I9)+(W9*J9)+(X9*K9)+(Y9*L9)+(Z9*M9))/$L$2)))</f>
        <v>1.737954491616188</v>
      </c>
      <c r="AB9" s="775">
        <f t="shared" ref="AB9" si="4">ROUND(11*AA9,3)</f>
        <v>19.117000000000001</v>
      </c>
      <c r="AC9" s="776">
        <f t="shared" ref="AC9" si="5">IF(AB9&gt;=11,11,AB9)</f>
        <v>11</v>
      </c>
      <c r="AD9" s="772">
        <f t="shared" ref="AD9" si="6">T10</f>
        <v>3.82</v>
      </c>
      <c r="AE9" s="799">
        <v>0.4</v>
      </c>
      <c r="AF9" s="803">
        <f t="shared" ref="AF9" si="7">10+4+ROUND(1*I9+1*J9+1*K9+1*L9+1*M9,3)+ROUND(2*I9+2*J9+2*K9+2*L9+2*M9,3)</f>
        <v>17</v>
      </c>
      <c r="AG9" s="793">
        <f>U9+AC9+AD9+AF9</f>
        <v>39.82</v>
      </c>
      <c r="AH9" s="795">
        <f t="shared" ref="AH9" si="8">AG9+AE9</f>
        <v>40.22</v>
      </c>
      <c r="AI9" s="769">
        <f>IF(AH9&gt;=40,40,AH9)</f>
        <v>40</v>
      </c>
      <c r="AJ9" s="797"/>
      <c r="AK9" s="62"/>
      <c r="AL9" s="63"/>
      <c r="AM9" s="64">
        <f>100%+AL9</f>
        <v>1</v>
      </c>
      <c r="AN9" s="65">
        <f>ROUNDUP((($E$2*AM9-$AN$4)*AJ9+$AN$4),-3)</f>
        <v>0</v>
      </c>
      <c r="AO9" s="66"/>
    </row>
    <row r="10" spans="1:42" s="22" customFormat="1" ht="26.25" customHeight="1" x14ac:dyDescent="0.15">
      <c r="A10" s="177"/>
      <c r="B10" s="241"/>
      <c r="C10" s="843" t="s">
        <v>2556</v>
      </c>
      <c r="D10" s="844"/>
      <c r="E10" s="844"/>
      <c r="F10" s="844"/>
      <c r="G10" s="903"/>
      <c r="H10" s="47"/>
      <c r="I10" s="172"/>
      <c r="J10" s="217"/>
      <c r="K10" s="217"/>
      <c r="L10" s="217"/>
      <c r="M10" s="695"/>
      <c r="N10" s="765"/>
      <c r="O10" s="52">
        <v>3.8</v>
      </c>
      <c r="P10" s="53">
        <v>3.8</v>
      </c>
      <c r="Q10" s="701">
        <v>3.9</v>
      </c>
      <c r="R10" s="54"/>
      <c r="S10" s="767"/>
      <c r="T10" s="783">
        <f>ROUND(O10*I9+P10*J9+Q10*K9+R10*L9+S10*M9,3)</f>
        <v>3.82</v>
      </c>
      <c r="U10" s="769"/>
      <c r="V10" s="770"/>
      <c r="W10" s="57"/>
      <c r="X10" s="57"/>
      <c r="Y10" s="57"/>
      <c r="Z10" s="57"/>
      <c r="AA10" s="476"/>
      <c r="AB10" s="775"/>
      <c r="AC10" s="777"/>
      <c r="AD10" s="773" t="str">
        <f t="shared" ref="AD10" si="9">IF(AD9&gt;3.8,"품질","")</f>
        <v>품질</v>
      </c>
      <c r="AE10" s="799"/>
      <c r="AF10" s="802"/>
      <c r="AG10" s="794"/>
      <c r="AH10" s="795"/>
      <c r="AI10" s="769"/>
      <c r="AJ10" s="797"/>
      <c r="AK10" s="62"/>
      <c r="AL10" s="63"/>
      <c r="AM10" s="64"/>
      <c r="AN10" s="65"/>
      <c r="AO10" s="66"/>
    </row>
    <row r="11" spans="1:42" s="22" customFormat="1" ht="48.75" customHeight="1" x14ac:dyDescent="0.15">
      <c r="A11" s="43">
        <v>4</v>
      </c>
      <c r="B11" s="256" t="s">
        <v>3045</v>
      </c>
      <c r="C11" s="45" t="s">
        <v>1037</v>
      </c>
      <c r="D11" s="67" t="s">
        <v>2301</v>
      </c>
      <c r="E11" s="80" t="s">
        <v>3040</v>
      </c>
      <c r="F11" s="80"/>
      <c r="G11" s="596"/>
      <c r="H11" s="47"/>
      <c r="I11" s="172">
        <v>0.5</v>
      </c>
      <c r="J11" s="217">
        <v>0.4</v>
      </c>
      <c r="K11" s="217">
        <v>0.1</v>
      </c>
      <c r="L11" s="217"/>
      <c r="M11" s="695"/>
      <c r="N11" s="765">
        <f>SUM(I11:M11)</f>
        <v>1</v>
      </c>
      <c r="O11" s="52">
        <v>8</v>
      </c>
      <c r="P11" s="53">
        <v>8</v>
      </c>
      <c r="Q11" s="53">
        <v>8</v>
      </c>
      <c r="R11" s="53"/>
      <c r="S11" s="205"/>
      <c r="T11" s="787">
        <f>(ROUND(((O11*I11)+(P11*J11)+(Q11*K11)+(R11*L11)+(S11*M11)),3))</f>
        <v>8</v>
      </c>
      <c r="U11" s="788">
        <f>IF(T11&gt;=8,8,T11)</f>
        <v>8</v>
      </c>
      <c r="V11" s="291">
        <v>57539030000</v>
      </c>
      <c r="W11" s="72">
        <v>41030849000</v>
      </c>
      <c r="X11" s="72">
        <v>4035134000</v>
      </c>
      <c r="Y11" s="57"/>
      <c r="Z11" s="57"/>
      <c r="AA11" s="476">
        <f>(((((V11*I11)+(W11*J11)+(X11*K11)+(Y11*L11)+(Z11*M11))/$L$2)))</f>
        <v>1.0996600718472553</v>
      </c>
      <c r="AB11" s="775">
        <f t="shared" ref="AB11" si="10">ROUND(11*AA11,3)</f>
        <v>12.096</v>
      </c>
      <c r="AC11" s="776">
        <f t="shared" ref="AC11" si="11">IF(AB11&gt;=11,11,AB11)</f>
        <v>11</v>
      </c>
      <c r="AD11" s="772">
        <f t="shared" ref="AD11" si="12">T12</f>
        <v>3.8</v>
      </c>
      <c r="AE11" s="799">
        <v>0.8</v>
      </c>
      <c r="AF11" s="803">
        <f t="shared" ref="AF11" si="13">10+4+ROUND(1*I11+1*J11+1*K11+1*L11+1*M11,3)+ROUND(2*I11+2*J11+2*K11+2*L11+2*M11,3)</f>
        <v>17</v>
      </c>
      <c r="AG11" s="793">
        <f>U11+AC11+AD11+AF11</f>
        <v>39.799999999999997</v>
      </c>
      <c r="AH11" s="795">
        <f t="shared" ref="AH11" si="14">AG11+AE11</f>
        <v>40.599999999999994</v>
      </c>
      <c r="AI11" s="769">
        <f>IF(AH11&gt;=40,40,AH11)</f>
        <v>40</v>
      </c>
      <c r="AJ11" s="797"/>
      <c r="AK11" s="62"/>
      <c r="AL11" s="63"/>
      <c r="AM11" s="64">
        <f>100%+AL11</f>
        <v>1</v>
      </c>
      <c r="AN11" s="65">
        <f>ROUNDUP((($E$2*AM11-$AN$4)*AJ11+$AN$4),-3)</f>
        <v>0</v>
      </c>
      <c r="AO11" s="66"/>
    </row>
    <row r="12" spans="1:42" s="22" customFormat="1" ht="26.25" customHeight="1" x14ac:dyDescent="0.15">
      <c r="A12" s="177"/>
      <c r="B12" s="241"/>
      <c r="C12" s="843" t="s">
        <v>2556</v>
      </c>
      <c r="D12" s="844"/>
      <c r="E12" s="844"/>
      <c r="F12" s="844"/>
      <c r="G12" s="903"/>
      <c r="H12" s="47"/>
      <c r="I12" s="172"/>
      <c r="J12" s="217"/>
      <c r="K12" s="217"/>
      <c r="L12" s="217"/>
      <c r="M12" s="695"/>
      <c r="N12" s="765"/>
      <c r="O12" s="52">
        <v>3.8</v>
      </c>
      <c r="P12" s="53">
        <v>3.8</v>
      </c>
      <c r="Q12" s="53">
        <v>3.8</v>
      </c>
      <c r="R12" s="234"/>
      <c r="S12" s="767"/>
      <c r="T12" s="783">
        <f>ROUND(O12*I11+P12*J11+Q12*K11+R12*L11+S12*M11,3)</f>
        <v>3.8</v>
      </c>
      <c r="U12" s="769"/>
      <c r="V12" s="770"/>
      <c r="W12" s="57"/>
      <c r="X12" s="57"/>
      <c r="Y12" s="57"/>
      <c r="Z12" s="57"/>
      <c r="AA12" s="476"/>
      <c r="AB12" s="775"/>
      <c r="AC12" s="777"/>
      <c r="AD12" s="773" t="str">
        <f t="shared" ref="AD12" si="15">IF(AD11&gt;3.8,"품질","")</f>
        <v/>
      </c>
      <c r="AE12" s="799"/>
      <c r="AF12" s="802"/>
      <c r="AG12" s="794"/>
      <c r="AH12" s="795"/>
      <c r="AI12" s="769"/>
      <c r="AJ12" s="797"/>
      <c r="AK12" s="62"/>
      <c r="AL12" s="63"/>
      <c r="AM12" s="64"/>
      <c r="AN12" s="65"/>
      <c r="AO12" s="66"/>
    </row>
    <row r="13" spans="1:42" s="22" customFormat="1" ht="48.75" customHeight="1" x14ac:dyDescent="0.15">
      <c r="A13" s="43">
        <v>5</v>
      </c>
      <c r="B13" s="256" t="s">
        <v>3045</v>
      </c>
      <c r="C13" s="73" t="s">
        <v>1367</v>
      </c>
      <c r="D13" s="681" t="s">
        <v>3035</v>
      </c>
      <c r="E13" s="45" t="s">
        <v>3001</v>
      </c>
      <c r="F13" s="80"/>
      <c r="G13" s="747"/>
      <c r="H13" s="47"/>
      <c r="I13" s="172">
        <v>0.5</v>
      </c>
      <c r="J13" s="217">
        <v>0.4</v>
      </c>
      <c r="K13" s="217">
        <v>0.1</v>
      </c>
      <c r="L13" s="217"/>
      <c r="M13" s="695"/>
      <c r="N13" s="765">
        <f>SUM(I13:M13)</f>
        <v>1</v>
      </c>
      <c r="O13" s="52">
        <v>8</v>
      </c>
      <c r="P13" s="53">
        <v>8</v>
      </c>
      <c r="Q13" s="53">
        <v>8</v>
      </c>
      <c r="R13" s="53"/>
      <c r="S13" s="205"/>
      <c r="T13" s="787">
        <f t="shared" ref="T13" si="16">(ROUND(((O13*I13)+(P13*J13)+(Q13*K13)+(R13*L13)+(S13*M13)),3))</f>
        <v>8</v>
      </c>
      <c r="U13" s="788">
        <f t="shared" ref="U13" si="17">IF(T13&gt;=8,8,T13)</f>
        <v>8</v>
      </c>
      <c r="V13" s="770">
        <v>227887155000</v>
      </c>
      <c r="W13" s="57">
        <v>12269595000</v>
      </c>
      <c r="X13" s="57">
        <v>39588420000</v>
      </c>
      <c r="Y13" s="57"/>
      <c r="Z13" s="57"/>
      <c r="AA13" s="476">
        <f>(((((V13*I13)+(W13*J13)+(X13*K13)+(Y13*L13)+(Z13*M13))/$L$2)))</f>
        <v>2.9625632634144781</v>
      </c>
      <c r="AB13" s="775">
        <f t="shared" ref="AB13" si="18">ROUND(11*AA13,3)</f>
        <v>32.588000000000001</v>
      </c>
      <c r="AC13" s="776">
        <f t="shared" ref="AC13" si="19">IF(AB13&gt;=11,11,AB13)</f>
        <v>11</v>
      </c>
      <c r="AD13" s="772">
        <f t="shared" ref="AD13" si="20">T14</f>
        <v>3.8</v>
      </c>
      <c r="AE13" s="799">
        <v>0.8</v>
      </c>
      <c r="AF13" s="803">
        <f t="shared" ref="AF13" si="21">10+4+ROUND(1*I13+1*J13+1*K13+1*L13+1*M13,3)+ROUND(2*I13+2*J13+2*K13+2*L13+2*M13,3)</f>
        <v>17</v>
      </c>
      <c r="AG13" s="793">
        <f>U13+AC13+AD13+AF13</f>
        <v>39.799999999999997</v>
      </c>
      <c r="AH13" s="795">
        <f t="shared" ref="AH13" si="22">AG13+AE13</f>
        <v>40.599999999999994</v>
      </c>
      <c r="AI13" s="769">
        <f>IF(AH13&gt;=40,40,AH13)</f>
        <v>40</v>
      </c>
      <c r="AJ13" s="797"/>
      <c r="AK13" s="62"/>
      <c r="AL13" s="63"/>
      <c r="AM13" s="64">
        <f>100%+AL13</f>
        <v>1</v>
      </c>
      <c r="AN13" s="65">
        <f>ROUNDUP((($E$2*AM13-$AN$4)*AJ13+$AN$4),-3)</f>
        <v>0</v>
      </c>
      <c r="AO13" s="66"/>
    </row>
    <row r="14" spans="1:42" s="22" customFormat="1" ht="26.25" customHeight="1" x14ac:dyDescent="0.15">
      <c r="A14" s="177"/>
      <c r="B14" s="241"/>
      <c r="C14" s="843" t="s">
        <v>2556</v>
      </c>
      <c r="D14" s="844"/>
      <c r="E14" s="844"/>
      <c r="F14" s="844"/>
      <c r="G14" s="903"/>
      <c r="H14" s="47"/>
      <c r="I14" s="172"/>
      <c r="J14" s="217"/>
      <c r="K14" s="217"/>
      <c r="L14" s="217"/>
      <c r="M14" s="695"/>
      <c r="N14" s="765"/>
      <c r="O14" s="52">
        <v>3.8</v>
      </c>
      <c r="P14" s="53">
        <v>3.8</v>
      </c>
      <c r="Q14" s="53">
        <v>3.8</v>
      </c>
      <c r="R14" s="53"/>
      <c r="S14" s="767"/>
      <c r="T14" s="783">
        <f t="shared" ref="T14" si="23">ROUND(O14*I13+P14*J13+Q14*K13+R14*L13+S14*M13,3)</f>
        <v>3.8</v>
      </c>
      <c r="U14" s="769"/>
      <c r="V14" s="770"/>
      <c r="W14" s="57"/>
      <c r="X14" s="57"/>
      <c r="Y14" s="57"/>
      <c r="Z14" s="57"/>
      <c r="AA14" s="476"/>
      <c r="AB14" s="775"/>
      <c r="AC14" s="777"/>
      <c r="AD14" s="773" t="str">
        <f t="shared" ref="AD14" si="24">IF(AD13&gt;3.8,"품질","")</f>
        <v/>
      </c>
      <c r="AE14" s="799"/>
      <c r="AF14" s="802"/>
      <c r="AG14" s="794"/>
      <c r="AH14" s="795"/>
      <c r="AI14" s="769"/>
      <c r="AJ14" s="797"/>
      <c r="AK14" s="62"/>
      <c r="AL14" s="63"/>
      <c r="AM14" s="64"/>
      <c r="AN14" s="65"/>
      <c r="AO14" s="66"/>
    </row>
    <row r="15" spans="1:42" s="22" customFormat="1" ht="51.75" customHeight="1" x14ac:dyDescent="0.15">
      <c r="A15" s="43">
        <v>6</v>
      </c>
      <c r="B15" s="256" t="s">
        <v>3045</v>
      </c>
      <c r="C15" s="45" t="s">
        <v>3010</v>
      </c>
      <c r="D15" s="67" t="s">
        <v>3039</v>
      </c>
      <c r="E15" s="71" t="s">
        <v>3032</v>
      </c>
      <c r="F15" s="67" t="s">
        <v>3043</v>
      </c>
      <c r="G15" s="80" t="s">
        <v>3002</v>
      </c>
      <c r="H15" s="47"/>
      <c r="I15" s="172">
        <v>0.5</v>
      </c>
      <c r="J15" s="217">
        <v>0.16</v>
      </c>
      <c r="K15" s="217">
        <v>0.12</v>
      </c>
      <c r="L15" s="217">
        <v>0.12</v>
      </c>
      <c r="M15" s="695">
        <v>0.1</v>
      </c>
      <c r="N15" s="765">
        <f>SUM(I15:M15)</f>
        <v>1</v>
      </c>
      <c r="O15" s="52">
        <v>8</v>
      </c>
      <c r="P15" s="53">
        <v>8</v>
      </c>
      <c r="Q15" s="53">
        <v>8</v>
      </c>
      <c r="R15" s="53">
        <v>8</v>
      </c>
      <c r="S15" s="205">
        <v>8</v>
      </c>
      <c r="T15" s="787">
        <f t="shared" ref="T15" si="25">(ROUND(((O15*I15)+(P15*J15)+(Q15*K15)+(R15*L15)+(S15*M15)),3))</f>
        <v>8</v>
      </c>
      <c r="U15" s="788">
        <f t="shared" ref="U15" si="26">IF(T15&gt;=8,8,T15)</f>
        <v>8</v>
      </c>
      <c r="V15" s="770">
        <v>122548884000</v>
      </c>
      <c r="W15" s="72">
        <v>5362001000</v>
      </c>
      <c r="X15" s="72">
        <v>2731215000</v>
      </c>
      <c r="Y15" s="57">
        <v>343111000</v>
      </c>
      <c r="Z15" s="57">
        <v>8139504000</v>
      </c>
      <c r="AA15" s="476">
        <f>(((((V15*I15)+(W15*J15)+(X15*K15)+(Y15*L15)+(Z15*M15))/$L$2)))</f>
        <v>1.5273592223332366</v>
      </c>
      <c r="AB15" s="775">
        <f>ROUND(11*AA15,3)</f>
        <v>16.800999999999998</v>
      </c>
      <c r="AC15" s="776">
        <f t="shared" ref="AC15" si="27">IF(AB15&gt;=11,11,AB15)</f>
        <v>11</v>
      </c>
      <c r="AD15" s="772">
        <f t="shared" ref="AD15" si="28">T16</f>
        <v>3.8</v>
      </c>
      <c r="AE15" s="799">
        <v>0.8</v>
      </c>
      <c r="AF15" s="803">
        <f t="shared" ref="AF15" si="29">10+4+ROUND(1*I15+1*J15+1*K15+1*L15+1*M15,3)+ROUND(2*I15+2*J15+2*K15+2*L15+2*M15,3)</f>
        <v>17</v>
      </c>
      <c r="AG15" s="793">
        <f>U15+AC15+AD15+AF15</f>
        <v>39.799999999999997</v>
      </c>
      <c r="AH15" s="795">
        <f t="shared" ref="AH15" si="30">AG15+AE15</f>
        <v>40.599999999999994</v>
      </c>
      <c r="AI15" s="769">
        <f>IF(AH15&gt;=40,40,AH15)</f>
        <v>40</v>
      </c>
      <c r="AJ15" s="797"/>
      <c r="AK15" s="62"/>
      <c r="AL15" s="63"/>
      <c r="AM15" s="64">
        <f>100%+AL15</f>
        <v>1</v>
      </c>
      <c r="AN15" s="65">
        <f>ROUNDUP((($E$2*AM15-$AN$4)*AJ15+$AN$4),-3)</f>
        <v>0</v>
      </c>
      <c r="AO15" s="66"/>
    </row>
    <row r="16" spans="1:42" s="22" customFormat="1" ht="26.25" customHeight="1" x14ac:dyDescent="0.15">
      <c r="A16" s="177"/>
      <c r="B16" s="241"/>
      <c r="C16" s="843" t="s">
        <v>2556</v>
      </c>
      <c r="D16" s="844"/>
      <c r="E16" s="844"/>
      <c r="F16" s="844"/>
      <c r="G16" s="903"/>
      <c r="H16" s="47"/>
      <c r="I16" s="172"/>
      <c r="J16" s="217"/>
      <c r="K16" s="217"/>
      <c r="L16" s="217"/>
      <c r="M16" s="695"/>
      <c r="N16" s="765"/>
      <c r="O16" s="52">
        <v>3.8</v>
      </c>
      <c r="P16" s="53">
        <v>3.8</v>
      </c>
      <c r="Q16" s="53">
        <v>3.8</v>
      </c>
      <c r="R16" s="53">
        <v>3.8</v>
      </c>
      <c r="S16" s="205">
        <v>3.8</v>
      </c>
      <c r="T16" s="783">
        <f t="shared" ref="T16" si="31">ROUND(O16*I15+P16*J15+Q16*K15+R16*L15+S16*M15,3)</f>
        <v>3.8</v>
      </c>
      <c r="U16" s="769"/>
      <c r="V16" s="770"/>
      <c r="W16" s="57"/>
      <c r="X16" s="57"/>
      <c r="Y16" s="57"/>
      <c r="Z16" s="57"/>
      <c r="AA16" s="476"/>
      <c r="AB16" s="775"/>
      <c r="AC16" s="777"/>
      <c r="AD16" s="773" t="str">
        <f t="shared" ref="AD16" si="32">IF(AD15&gt;3.8,"품질","")</f>
        <v/>
      </c>
      <c r="AE16" s="799"/>
      <c r="AF16" s="802"/>
      <c r="AG16" s="794"/>
      <c r="AH16" s="795"/>
      <c r="AI16" s="769"/>
      <c r="AJ16" s="797"/>
      <c r="AK16" s="62"/>
      <c r="AL16" s="63"/>
      <c r="AM16" s="64"/>
      <c r="AN16" s="65"/>
      <c r="AO16" s="66"/>
    </row>
    <row r="17" spans="1:41" s="22" customFormat="1" ht="48.75" customHeight="1" x14ac:dyDescent="0.15">
      <c r="A17" s="43">
        <v>7</v>
      </c>
      <c r="B17" s="256" t="s">
        <v>3045</v>
      </c>
      <c r="C17" s="80" t="s">
        <v>2056</v>
      </c>
      <c r="D17" s="71" t="s">
        <v>3027</v>
      </c>
      <c r="E17" s="80" t="s">
        <v>3000</v>
      </c>
      <c r="F17" s="80"/>
      <c r="G17" s="596"/>
      <c r="H17" s="47" t="s">
        <v>3025</v>
      </c>
      <c r="I17" s="172">
        <v>0.5</v>
      </c>
      <c r="J17" s="217">
        <v>0.4</v>
      </c>
      <c r="K17" s="217">
        <v>0.1</v>
      </c>
      <c r="L17" s="217"/>
      <c r="M17" s="695"/>
      <c r="N17" s="765">
        <f>SUM(I17:M17)</f>
        <v>1</v>
      </c>
      <c r="O17" s="52">
        <v>8</v>
      </c>
      <c r="P17" s="53">
        <v>8</v>
      </c>
      <c r="Q17" s="53">
        <v>8</v>
      </c>
      <c r="R17" s="53"/>
      <c r="S17" s="205"/>
      <c r="T17" s="787">
        <f t="shared" ref="T17" si="33">(ROUND(((O17*I17)+(P17*J17)+(Q17*K17)+(R17*L17)+(S17*M17)),3))</f>
        <v>8</v>
      </c>
      <c r="U17" s="788">
        <f t="shared" ref="U17" si="34">IF(T17&gt;=8,8,T17)</f>
        <v>8</v>
      </c>
      <c r="V17" s="770">
        <v>816103333000</v>
      </c>
      <c r="W17" s="57">
        <v>9280450000</v>
      </c>
      <c r="X17" s="57">
        <v>14977246000</v>
      </c>
      <c r="Y17" s="57"/>
      <c r="Z17" s="57"/>
      <c r="AA17" s="476">
        <f>(((((V17*I17)+(W17*J17)+(X17*K17)+(Y17*L17)+(Z17*M17))/$L$2)))</f>
        <v>9.9691473142771514</v>
      </c>
      <c r="AB17" s="775">
        <f>ROUND(11*AA17,3)</f>
        <v>109.661</v>
      </c>
      <c r="AC17" s="776">
        <f>IF(AB17&gt;=11,11,AB17)</f>
        <v>11</v>
      </c>
      <c r="AD17" s="772">
        <f t="shared" ref="AD17" si="35">T18</f>
        <v>3.8</v>
      </c>
      <c r="AE17" s="799">
        <v>0.8</v>
      </c>
      <c r="AF17" s="803">
        <f t="shared" ref="AF17" si="36">10+4+ROUND(1*I17+1*J17+1*K17+1*L17+1*M17,3)+ROUND(2*I17+2*J17+2*K17+2*L17+2*M17,3)</f>
        <v>17</v>
      </c>
      <c r="AG17" s="793">
        <f>U17+AC17+AD17+AF17</f>
        <v>39.799999999999997</v>
      </c>
      <c r="AH17" s="795">
        <f t="shared" ref="AH17" si="37">AG17+AE17</f>
        <v>40.599999999999994</v>
      </c>
      <c r="AI17" s="769">
        <f>IF(AH17&gt;=40,40,AH17)</f>
        <v>40</v>
      </c>
      <c r="AJ17" s="797"/>
      <c r="AK17" s="62"/>
      <c r="AL17" s="63"/>
      <c r="AM17" s="64">
        <f>100%+AL17</f>
        <v>1</v>
      </c>
      <c r="AN17" s="65">
        <f>ROUNDUP((($E$2*AM17-$AN$4)*AJ17+$AN$4),-3)</f>
        <v>0</v>
      </c>
      <c r="AO17" s="66"/>
    </row>
    <row r="18" spans="1:41" s="22" customFormat="1" ht="26.25" customHeight="1" x14ac:dyDescent="0.15">
      <c r="A18" s="177"/>
      <c r="B18" s="241"/>
      <c r="C18" s="843" t="s">
        <v>2556</v>
      </c>
      <c r="D18" s="844"/>
      <c r="E18" s="844"/>
      <c r="F18" s="844"/>
      <c r="G18" s="903"/>
      <c r="H18" s="47"/>
      <c r="I18" s="172"/>
      <c r="J18" s="217"/>
      <c r="K18" s="217"/>
      <c r="L18" s="217"/>
      <c r="M18" s="695"/>
      <c r="N18" s="765"/>
      <c r="O18" s="52">
        <v>3.8</v>
      </c>
      <c r="P18" s="53">
        <v>3.8</v>
      </c>
      <c r="Q18" s="53">
        <v>3.8</v>
      </c>
      <c r="R18" s="53"/>
      <c r="S18" s="205"/>
      <c r="T18" s="783">
        <f t="shared" ref="T18" si="38">ROUND(O18*I17+P18*J17+Q18*K17+R18*L17+S18*M17,3)</f>
        <v>3.8</v>
      </c>
      <c r="U18" s="769"/>
      <c r="V18" s="770"/>
      <c r="W18" s="57"/>
      <c r="X18" s="57"/>
      <c r="Y18" s="57"/>
      <c r="Z18" s="57"/>
      <c r="AA18" s="476"/>
      <c r="AB18" s="775"/>
      <c r="AC18" s="777"/>
      <c r="AD18" s="773" t="str">
        <f t="shared" ref="AD18" si="39">IF(AD17&gt;3.8,"품질","")</f>
        <v/>
      </c>
      <c r="AE18" s="799"/>
      <c r="AF18" s="802"/>
      <c r="AG18" s="794"/>
      <c r="AH18" s="795"/>
      <c r="AI18" s="769"/>
      <c r="AJ18" s="797"/>
      <c r="AK18" s="62"/>
      <c r="AL18" s="63"/>
      <c r="AM18" s="64"/>
      <c r="AN18" s="65"/>
      <c r="AO18" s="66"/>
    </row>
    <row r="19" spans="1:41" s="22" customFormat="1" ht="48.75" customHeight="1" x14ac:dyDescent="0.15">
      <c r="A19" s="43">
        <v>8</v>
      </c>
      <c r="B19" s="256" t="s">
        <v>3045</v>
      </c>
      <c r="C19" s="45" t="s">
        <v>1368</v>
      </c>
      <c r="D19" s="590" t="s">
        <v>3041</v>
      </c>
      <c r="E19" s="590" t="s">
        <v>3021</v>
      </c>
      <c r="F19" s="588" t="s">
        <v>3038</v>
      </c>
      <c r="G19" s="45" t="s">
        <v>3023</v>
      </c>
      <c r="H19" s="175" t="s">
        <v>1495</v>
      </c>
      <c r="I19" s="172">
        <v>0.5</v>
      </c>
      <c r="J19" s="217">
        <v>0.2</v>
      </c>
      <c r="K19" s="217">
        <v>0.1</v>
      </c>
      <c r="L19" s="217">
        <v>0.1</v>
      </c>
      <c r="M19" s="695">
        <v>0.1</v>
      </c>
      <c r="N19" s="765">
        <f>SUM(I19:M19)</f>
        <v>0.99999999999999989</v>
      </c>
      <c r="O19" s="52">
        <v>8</v>
      </c>
      <c r="P19" s="581">
        <v>7.8</v>
      </c>
      <c r="Q19" s="581">
        <v>7.8</v>
      </c>
      <c r="R19" s="581">
        <v>7.8</v>
      </c>
      <c r="S19" s="205">
        <v>8</v>
      </c>
      <c r="T19" s="787">
        <f t="shared" ref="T19" si="40">(ROUND(((O19*I19)+(P19*J19)+(Q19*K19)+(R19*L19)+(S19*M19)),3))</f>
        <v>7.92</v>
      </c>
      <c r="U19" s="788">
        <f t="shared" ref="U19" si="41">IF(T19&gt;=8,8,T19)</f>
        <v>7.92</v>
      </c>
      <c r="V19" s="770">
        <v>139068887000</v>
      </c>
      <c r="W19" s="57">
        <v>4749231000</v>
      </c>
      <c r="X19" s="72">
        <v>1347832000</v>
      </c>
      <c r="Y19" s="72">
        <v>27584689000</v>
      </c>
      <c r="Z19" s="57">
        <v>7702371000</v>
      </c>
      <c r="AA19" s="476">
        <f>(((((V19*I19)+(W19*J19)+(X19*K19)+(Y19*L19)+(Z19*M19))/$L$2)))</f>
        <v>1.7886737663824146</v>
      </c>
      <c r="AB19" s="775">
        <f t="shared" ref="AB19" si="42">ROUND(11*AA19,3)</f>
        <v>19.675000000000001</v>
      </c>
      <c r="AC19" s="776">
        <f t="shared" ref="AC19" si="43">IF(AB19&gt;=11,11,AB19)</f>
        <v>11</v>
      </c>
      <c r="AD19" s="772">
        <f t="shared" ref="AD19" si="44">T20</f>
        <v>3.8</v>
      </c>
      <c r="AE19" s="799">
        <v>0.8</v>
      </c>
      <c r="AF19" s="803">
        <f t="shared" ref="AF19" si="45">10+4+ROUND(1*I19+1*J19+1*K19+1*L19+1*M19,3)+ROUND(2*I19+2*J19+2*K19+2*L19+2*M19,3)</f>
        <v>17</v>
      </c>
      <c r="AG19" s="793">
        <f>U19+AC19+AD19+AF19</f>
        <v>39.72</v>
      </c>
      <c r="AH19" s="795">
        <f t="shared" ref="AH19" si="46">AG19+AE19</f>
        <v>40.519999999999996</v>
      </c>
      <c r="AI19" s="769">
        <f>IF(AH19&gt;=40,40,AH19)</f>
        <v>40</v>
      </c>
      <c r="AJ19" s="797"/>
      <c r="AK19" s="62"/>
      <c r="AL19" s="63"/>
      <c r="AM19" s="64"/>
      <c r="AN19" s="65"/>
      <c r="AO19" s="66"/>
    </row>
    <row r="20" spans="1:41" s="22" customFormat="1" ht="26.25" customHeight="1" x14ac:dyDescent="0.15">
      <c r="A20" s="177"/>
      <c r="B20" s="241"/>
      <c r="C20" s="843" t="s">
        <v>2556</v>
      </c>
      <c r="D20" s="844"/>
      <c r="E20" s="844"/>
      <c r="F20" s="844"/>
      <c r="G20" s="903"/>
      <c r="H20" s="47"/>
      <c r="I20" s="172"/>
      <c r="J20" s="217"/>
      <c r="K20" s="217"/>
      <c r="L20" s="217"/>
      <c r="M20" s="695"/>
      <c r="N20" s="765"/>
      <c r="O20" s="52">
        <v>3.8</v>
      </c>
      <c r="P20" s="53">
        <v>3.8</v>
      </c>
      <c r="Q20" s="53">
        <v>3.8</v>
      </c>
      <c r="R20" s="53">
        <v>3.8</v>
      </c>
      <c r="S20" s="205">
        <v>3.8</v>
      </c>
      <c r="T20" s="783">
        <f t="shared" ref="T20" si="47">ROUND(O20*I19+P20*J19+Q20*K19+R20*L19+S20*M19,3)</f>
        <v>3.8</v>
      </c>
      <c r="U20" s="769"/>
      <c r="V20" s="770"/>
      <c r="W20" s="57"/>
      <c r="X20" s="57"/>
      <c r="Y20" s="57"/>
      <c r="Z20" s="57"/>
      <c r="AA20" s="476"/>
      <c r="AB20" s="775"/>
      <c r="AC20" s="777"/>
      <c r="AD20" s="773" t="str">
        <f t="shared" ref="AD20" si="48">IF(AD19&gt;3.8,"품질","")</f>
        <v/>
      </c>
      <c r="AE20" s="799"/>
      <c r="AF20" s="802"/>
      <c r="AG20" s="794"/>
      <c r="AH20" s="795"/>
      <c r="AI20" s="769"/>
      <c r="AJ20" s="797"/>
      <c r="AK20" s="62"/>
      <c r="AL20" s="63"/>
      <c r="AM20" s="64"/>
      <c r="AN20" s="65"/>
      <c r="AO20" s="66"/>
    </row>
    <row r="21" spans="1:41" s="22" customFormat="1" ht="48.75" customHeight="1" x14ac:dyDescent="0.15">
      <c r="A21" s="43">
        <v>9</v>
      </c>
      <c r="B21" s="256" t="s">
        <v>3045</v>
      </c>
      <c r="C21" s="174" t="s">
        <v>3022</v>
      </c>
      <c r="D21" s="590" t="s">
        <v>3042</v>
      </c>
      <c r="E21" s="71" t="s">
        <v>3020</v>
      </c>
      <c r="F21" s="71" t="s">
        <v>3033</v>
      </c>
      <c r="G21" s="588" t="s">
        <v>3037</v>
      </c>
      <c r="H21" s="175" t="s">
        <v>3044</v>
      </c>
      <c r="I21" s="172">
        <v>0.6</v>
      </c>
      <c r="J21" s="217">
        <v>0.1</v>
      </c>
      <c r="K21" s="677">
        <v>9.9299999999999999E-2</v>
      </c>
      <c r="L21" s="677">
        <v>9.5000000000000001E-2</v>
      </c>
      <c r="M21" s="695">
        <v>0.1</v>
      </c>
      <c r="N21" s="765">
        <f>SUM(I21:M21)</f>
        <v>0.99429999999999985</v>
      </c>
      <c r="O21" s="52">
        <v>8</v>
      </c>
      <c r="P21" s="581">
        <v>7.8</v>
      </c>
      <c r="Q21" s="53">
        <v>8</v>
      </c>
      <c r="R21" s="53">
        <v>8</v>
      </c>
      <c r="S21" s="581">
        <v>7.8</v>
      </c>
      <c r="T21" s="787">
        <f t="shared" ref="T21" si="49">(ROUND(((O21*I21)+(P21*J21)+(Q21*K21)+(R21*L21)+(S21*M21)),3))</f>
        <v>7.9139999999999997</v>
      </c>
      <c r="U21" s="788">
        <f t="shared" ref="U21" si="50">IF(T21&gt;=8,8,T21)</f>
        <v>7.9139999999999997</v>
      </c>
      <c r="V21" s="770">
        <v>618668065000</v>
      </c>
      <c r="W21" s="57">
        <v>2968583000</v>
      </c>
      <c r="X21" s="57">
        <v>1164267000</v>
      </c>
      <c r="Y21" s="57">
        <v>2298053000</v>
      </c>
      <c r="Z21" s="57">
        <v>2462564000</v>
      </c>
      <c r="AA21" s="476">
        <f>(((((V21*I21)+(W21*J21)+(X21*K21)+(Y21*L21)+(Z21*M21))/$L$2)))</f>
        <v>8.9756693144680124</v>
      </c>
      <c r="AB21" s="775">
        <f>ROUND(11*AA21,3)</f>
        <v>98.731999999999999</v>
      </c>
      <c r="AC21" s="776">
        <f>IF(AB21&gt;=11,11,AB21)</f>
        <v>11</v>
      </c>
      <c r="AD21" s="772">
        <f t="shared" ref="AD21" si="51">T22</f>
        <v>3.778</v>
      </c>
      <c r="AE21" s="799">
        <v>0.8</v>
      </c>
      <c r="AF21" s="803">
        <f t="shared" ref="AF21" si="52">10+4+ROUND(1*I21+1*J21+1*K21+1*L21+1*M21,3)+ROUND(2*I21+2*J21+2*K21+2*L21+2*M21,3)</f>
        <v>16.983000000000001</v>
      </c>
      <c r="AG21" s="793">
        <f>U21+AC21+AD21+AF21</f>
        <v>39.674999999999997</v>
      </c>
      <c r="AH21" s="795">
        <f t="shared" ref="AH21" si="53">AG21+AE21</f>
        <v>40.474999999999994</v>
      </c>
      <c r="AI21" s="769">
        <f>IF(AH21&gt;=40,40,AH21)</f>
        <v>40</v>
      </c>
      <c r="AJ21" s="797"/>
      <c r="AK21" s="62"/>
      <c r="AL21" s="63"/>
      <c r="AM21" s="64"/>
      <c r="AN21" s="65"/>
      <c r="AO21" s="66"/>
    </row>
    <row r="22" spans="1:41" s="22" customFormat="1" ht="26.25" customHeight="1" x14ac:dyDescent="0.15">
      <c r="A22" s="177"/>
      <c r="B22" s="241"/>
      <c r="C22" s="843" t="s">
        <v>2556</v>
      </c>
      <c r="D22" s="844"/>
      <c r="E22" s="844"/>
      <c r="F22" s="844"/>
      <c r="G22" s="903"/>
      <c r="H22" s="47"/>
      <c r="I22" s="172"/>
      <c r="J22" s="217"/>
      <c r="K22" s="217"/>
      <c r="L22" s="217"/>
      <c r="M22" s="695"/>
      <c r="N22" s="765"/>
      <c r="O22" s="52">
        <v>3.8</v>
      </c>
      <c r="P22" s="53">
        <v>3.8</v>
      </c>
      <c r="Q22" s="53">
        <v>3.8</v>
      </c>
      <c r="R22" s="53">
        <v>3.8</v>
      </c>
      <c r="S22" s="53">
        <v>3.8</v>
      </c>
      <c r="T22" s="783">
        <f t="shared" ref="T22" si="54">ROUND(O22*I21+P22*J21+Q22*K21+R22*L21+S22*M21,3)</f>
        <v>3.778</v>
      </c>
      <c r="U22" s="769"/>
      <c r="V22" s="770"/>
      <c r="W22" s="57"/>
      <c r="X22" s="57"/>
      <c r="Y22" s="57"/>
      <c r="Z22" s="57"/>
      <c r="AA22" s="476"/>
      <c r="AB22" s="775"/>
      <c r="AC22" s="777"/>
      <c r="AD22" s="773" t="str">
        <f t="shared" ref="AD22" si="55">IF(AD21&gt;3.8,"품질","")</f>
        <v/>
      </c>
      <c r="AE22" s="799"/>
      <c r="AF22" s="802"/>
      <c r="AG22" s="794"/>
      <c r="AH22" s="795"/>
      <c r="AI22" s="769"/>
      <c r="AJ22" s="797"/>
      <c r="AK22" s="62"/>
      <c r="AL22" s="63"/>
      <c r="AM22" s="64"/>
      <c r="AN22" s="65"/>
      <c r="AO22" s="66"/>
    </row>
    <row r="23" spans="1:41" s="22" customFormat="1" ht="48.75" customHeight="1" x14ac:dyDescent="0.15">
      <c r="A23" s="43">
        <v>10</v>
      </c>
      <c r="B23" s="256" t="s">
        <v>3045</v>
      </c>
      <c r="C23" s="45" t="s">
        <v>201</v>
      </c>
      <c r="D23" s="590" t="s">
        <v>3031</v>
      </c>
      <c r="E23" s="590" t="s">
        <v>3028</v>
      </c>
      <c r="F23" s="45" t="s">
        <v>3004</v>
      </c>
      <c r="G23" s="596"/>
      <c r="H23" s="175" t="s">
        <v>1495</v>
      </c>
      <c r="I23" s="172">
        <v>0.5</v>
      </c>
      <c r="J23" s="217">
        <v>0.28000000000000003</v>
      </c>
      <c r="K23" s="217">
        <v>0.12</v>
      </c>
      <c r="L23" s="217">
        <v>0.1</v>
      </c>
      <c r="M23" s="695"/>
      <c r="N23" s="765">
        <f>SUM(I23:M23)</f>
        <v>1</v>
      </c>
      <c r="O23" s="52">
        <v>8</v>
      </c>
      <c r="P23" s="581">
        <v>7.8</v>
      </c>
      <c r="Q23" s="581">
        <v>7.8</v>
      </c>
      <c r="R23" s="53">
        <v>8</v>
      </c>
      <c r="S23" s="53"/>
      <c r="T23" s="787">
        <f t="shared" ref="T23" si="56">(ROUND(((O23*I23)+(P23*J23)+(Q23*K23)+(R23*L23)+(S23*M23)),3))</f>
        <v>7.92</v>
      </c>
      <c r="U23" s="788">
        <f t="shared" ref="U23" si="57">IF(T23&gt;=8,8,T23)</f>
        <v>7.92</v>
      </c>
      <c r="V23" s="770">
        <v>101360213000</v>
      </c>
      <c r="W23" s="57">
        <v>4404167000</v>
      </c>
      <c r="X23" s="57">
        <v>1634922000</v>
      </c>
      <c r="Y23" s="57">
        <v>3664456000</v>
      </c>
      <c r="Z23" s="57"/>
      <c r="AA23" s="476">
        <f>(((((V23*I23)+(W23*J23)+(X23*K23)+(Y23*L23)+(Z23*M23))/$L$2)))</f>
        <v>1.2658812452938861</v>
      </c>
      <c r="AB23" s="775">
        <f t="shared" ref="AB23" si="58">ROUND(11*AA23,3)</f>
        <v>13.925000000000001</v>
      </c>
      <c r="AC23" s="776">
        <f t="shared" ref="AC23" si="59">IF(AB23&gt;=11,11,AB23)</f>
        <v>11</v>
      </c>
      <c r="AD23" s="772">
        <f t="shared" ref="AD23" si="60">T24</f>
        <v>3.8</v>
      </c>
      <c r="AE23" s="799">
        <v>0.8</v>
      </c>
      <c r="AF23" s="803">
        <f t="shared" ref="AF23" si="61">10+4+ROUND(1*I23+1*J23+1*K23+1*L23+1*M23,3)+ROUND(2*I23+2*J23+2*K23+2*L23+2*M23,3)</f>
        <v>17</v>
      </c>
      <c r="AG23" s="793">
        <f>U23+AC23+AD23+AF23</f>
        <v>39.72</v>
      </c>
      <c r="AH23" s="795">
        <f t="shared" ref="AH23" si="62">AG23+AE23</f>
        <v>40.519999999999996</v>
      </c>
      <c r="AI23" s="769">
        <f>IF(AH23&gt;=40,40,AH23)</f>
        <v>40</v>
      </c>
      <c r="AJ23" s="797"/>
      <c r="AK23" s="62"/>
      <c r="AL23" s="63"/>
      <c r="AM23" s="64">
        <f>100%+AL23</f>
        <v>1</v>
      </c>
      <c r="AN23" s="65">
        <f>ROUNDUP((($E$2*AM23-$AN$4)*AJ23+$AN$4),-3)</f>
        <v>0</v>
      </c>
      <c r="AO23" s="66"/>
    </row>
    <row r="24" spans="1:41" s="22" customFormat="1" ht="26.25" customHeight="1" x14ac:dyDescent="0.15">
      <c r="A24" s="177"/>
      <c r="B24" s="241"/>
      <c r="C24" s="843" t="s">
        <v>2556</v>
      </c>
      <c r="D24" s="844"/>
      <c r="E24" s="844"/>
      <c r="F24" s="844"/>
      <c r="G24" s="903"/>
      <c r="H24" s="47"/>
      <c r="I24" s="172"/>
      <c r="J24" s="217"/>
      <c r="K24" s="217"/>
      <c r="L24" s="217"/>
      <c r="M24" s="695"/>
      <c r="N24" s="765"/>
      <c r="O24" s="52">
        <v>3.8</v>
      </c>
      <c r="P24" s="53">
        <v>3.8</v>
      </c>
      <c r="Q24" s="53">
        <v>3.8</v>
      </c>
      <c r="R24" s="53">
        <v>3.8</v>
      </c>
      <c r="S24" s="53"/>
      <c r="T24" s="783">
        <f t="shared" ref="T24" si="63">ROUND(O24*I23+P24*J23+Q24*K23+R24*L23+S24*M23,3)</f>
        <v>3.8</v>
      </c>
      <c r="U24" s="769"/>
      <c r="V24" s="770"/>
      <c r="W24" s="57"/>
      <c r="X24" s="57"/>
      <c r="Y24" s="57"/>
      <c r="Z24" s="57"/>
      <c r="AA24" s="476"/>
      <c r="AB24" s="775"/>
      <c r="AC24" s="777"/>
      <c r="AD24" s="773" t="str">
        <f t="shared" ref="AD24" si="64">IF(AD23&gt;3.8,"품질","")</f>
        <v/>
      </c>
      <c r="AE24" s="799"/>
      <c r="AF24" s="802"/>
      <c r="AG24" s="794"/>
      <c r="AH24" s="795"/>
      <c r="AI24" s="769"/>
      <c r="AJ24" s="797"/>
      <c r="AK24" s="62"/>
      <c r="AL24" s="63"/>
      <c r="AM24" s="64"/>
      <c r="AN24" s="65"/>
      <c r="AO24" s="66"/>
    </row>
    <row r="25" spans="1:41" s="22" customFormat="1" ht="51.75" customHeight="1" x14ac:dyDescent="0.15">
      <c r="A25" s="43">
        <v>11</v>
      </c>
      <c r="B25" s="256" t="s">
        <v>3045</v>
      </c>
      <c r="C25" s="80" t="s">
        <v>1352</v>
      </c>
      <c r="D25" s="588" t="s">
        <v>3029</v>
      </c>
      <c r="E25" s="590" t="s">
        <v>3030</v>
      </c>
      <c r="F25" s="67" t="s">
        <v>3026</v>
      </c>
      <c r="G25" s="71" t="s">
        <v>3036</v>
      </c>
      <c r="H25" s="175" t="s">
        <v>1495</v>
      </c>
      <c r="I25" s="172">
        <v>0.6</v>
      </c>
      <c r="J25" s="217">
        <v>0.1</v>
      </c>
      <c r="K25" s="217">
        <v>0.1</v>
      </c>
      <c r="L25" s="217">
        <v>0.1</v>
      </c>
      <c r="M25" s="695">
        <v>0.1</v>
      </c>
      <c r="N25" s="765">
        <f>SUM(I25:M25)</f>
        <v>0.99999999999999989</v>
      </c>
      <c r="O25" s="52">
        <v>8</v>
      </c>
      <c r="P25" s="581">
        <v>7.8</v>
      </c>
      <c r="Q25" s="581">
        <v>7.8</v>
      </c>
      <c r="R25" s="53">
        <v>8</v>
      </c>
      <c r="S25" s="53">
        <v>8</v>
      </c>
      <c r="T25" s="787">
        <f t="shared" ref="T25" si="65">(ROUND(((O25*I25)+(P25*J25)+(Q25*K25)+(R25*L25)+(S25*M25)),3))</f>
        <v>7.96</v>
      </c>
      <c r="U25" s="788">
        <f t="shared" ref="U25" si="66">IF(T25&gt;=8,8,T25)</f>
        <v>7.96</v>
      </c>
      <c r="V25" s="770">
        <v>233566701000</v>
      </c>
      <c r="W25" s="57">
        <v>2165520000</v>
      </c>
      <c r="X25" s="57">
        <v>1222032000</v>
      </c>
      <c r="Y25" s="57">
        <v>3598028000</v>
      </c>
      <c r="Z25" s="57">
        <v>2573757000</v>
      </c>
      <c r="AA25" s="476">
        <f>(((((V25*I25)+(W25*J25)+(X25*K25)+(Y25*L25)+(Z25*M25))/$L$2)))</f>
        <v>3.403670827948456</v>
      </c>
      <c r="AB25" s="775">
        <f>ROUND(11*AA25,3)</f>
        <v>37.44</v>
      </c>
      <c r="AC25" s="776">
        <f t="shared" ref="AC25" si="67">IF(AB25&gt;=11,11,AB25)</f>
        <v>11</v>
      </c>
      <c r="AD25" s="772">
        <f t="shared" ref="AD25" si="68">T26</f>
        <v>3.8</v>
      </c>
      <c r="AE25" s="799">
        <v>0.8</v>
      </c>
      <c r="AF25" s="803">
        <f t="shared" ref="AF25" si="69">10+4+ROUND(1*I25+1*J25+1*K25+1*L25+1*M25,3)+ROUND(2*I25+2*J25+2*K25+2*L25+2*M25,3)</f>
        <v>17</v>
      </c>
      <c r="AG25" s="793">
        <f>U25+AC25+AD25+AF25</f>
        <v>39.760000000000005</v>
      </c>
      <c r="AH25" s="795">
        <f t="shared" ref="AH25" si="70">AG25+AE25</f>
        <v>40.56</v>
      </c>
      <c r="AI25" s="769">
        <f>IF(AH25&gt;=40,40,AH25)</f>
        <v>40</v>
      </c>
      <c r="AJ25" s="797"/>
      <c r="AK25" s="62"/>
      <c r="AL25" s="63"/>
      <c r="AM25" s="64"/>
      <c r="AN25" s="65"/>
      <c r="AO25" s="66"/>
    </row>
    <row r="26" spans="1:41" s="22" customFormat="1" ht="26.25" customHeight="1" x14ac:dyDescent="0.15">
      <c r="A26" s="177"/>
      <c r="B26" s="241"/>
      <c r="C26" s="843" t="s">
        <v>2556</v>
      </c>
      <c r="D26" s="844"/>
      <c r="E26" s="844"/>
      <c r="F26" s="844"/>
      <c r="G26" s="903"/>
      <c r="H26" s="47"/>
      <c r="I26" s="172"/>
      <c r="J26" s="217"/>
      <c r="K26" s="217"/>
      <c r="L26" s="217"/>
      <c r="M26" s="695"/>
      <c r="N26" s="765"/>
      <c r="O26" s="52">
        <v>3.8</v>
      </c>
      <c r="P26" s="53">
        <v>3.8</v>
      </c>
      <c r="Q26" s="53">
        <v>3.8</v>
      </c>
      <c r="R26" s="53">
        <v>3.8</v>
      </c>
      <c r="S26" s="53">
        <v>3.8</v>
      </c>
      <c r="T26" s="783">
        <f t="shared" ref="T26" si="71">ROUND(O26*I25+P26*J25+Q26*K25+R26*L25+S26*M25,3)</f>
        <v>3.8</v>
      </c>
      <c r="U26" s="769"/>
      <c r="V26" s="770"/>
      <c r="W26" s="57"/>
      <c r="X26" s="57"/>
      <c r="Y26" s="57"/>
      <c r="Z26" s="57"/>
      <c r="AA26" s="476"/>
      <c r="AB26" s="775"/>
      <c r="AC26" s="777"/>
      <c r="AD26" s="773" t="str">
        <f t="shared" ref="AD26" si="72">IF(AD25&gt;3.8,"품질","")</f>
        <v/>
      </c>
      <c r="AE26" s="799"/>
      <c r="AF26" s="802"/>
      <c r="AG26" s="794"/>
      <c r="AH26" s="795"/>
      <c r="AI26" s="769"/>
      <c r="AJ26" s="797"/>
      <c r="AK26" s="62"/>
      <c r="AL26" s="63"/>
      <c r="AM26" s="64"/>
      <c r="AN26" s="65"/>
      <c r="AO26" s="66"/>
    </row>
    <row r="27" spans="1:41" s="22" customFormat="1" ht="48.75" customHeight="1" x14ac:dyDescent="0.15">
      <c r="A27" s="43">
        <v>12</v>
      </c>
      <c r="B27" s="671" t="s">
        <v>3053</v>
      </c>
      <c r="C27" s="80" t="s">
        <v>1349</v>
      </c>
      <c r="D27" s="588" t="s">
        <v>3046</v>
      </c>
      <c r="E27" s="588" t="s">
        <v>3047</v>
      </c>
      <c r="F27" s="80" t="s">
        <v>3055</v>
      </c>
      <c r="G27" s="596"/>
      <c r="H27" s="175" t="s">
        <v>1495</v>
      </c>
      <c r="I27" s="172">
        <v>0.5</v>
      </c>
      <c r="J27" s="217">
        <v>0.3</v>
      </c>
      <c r="K27" s="217">
        <v>0.1</v>
      </c>
      <c r="L27" s="217">
        <v>0.1</v>
      </c>
      <c r="M27" s="695"/>
      <c r="N27" s="765">
        <f>SUM(I27:M27)</f>
        <v>1</v>
      </c>
      <c r="O27" s="52">
        <v>8</v>
      </c>
      <c r="P27" s="581">
        <v>7.8</v>
      </c>
      <c r="Q27" s="581">
        <v>7.8</v>
      </c>
      <c r="R27" s="53">
        <v>8</v>
      </c>
      <c r="S27" s="205"/>
      <c r="T27" s="787">
        <f t="shared" ref="T27" si="73">(ROUND(((O27*I27)+(P27*J27)+(Q27*K27)+(R27*L27)+(S27*M27)),3))</f>
        <v>7.92</v>
      </c>
      <c r="U27" s="788">
        <f t="shared" ref="U27" si="74">IF(T27&gt;=8,8,T27)</f>
        <v>7.92</v>
      </c>
      <c r="V27" s="770">
        <v>75890281000</v>
      </c>
      <c r="W27" s="57">
        <v>18463225000</v>
      </c>
      <c r="X27" s="805">
        <v>2020376000</v>
      </c>
      <c r="Y27" s="57">
        <v>1643469000</v>
      </c>
      <c r="Z27" s="57"/>
      <c r="AA27" s="476">
        <f>(((((V27*I27)+(W27*J27)+(X27*K27)+(Y27*L27)+(Z27*M27))/$L$2)))</f>
        <v>1.0578095088118522</v>
      </c>
      <c r="AB27" s="775">
        <f>ROUND(11*AA27,3)</f>
        <v>11.635999999999999</v>
      </c>
      <c r="AC27" s="776">
        <f>IF(AB27&gt;=11,11,AB27)</f>
        <v>11</v>
      </c>
      <c r="AD27" s="772">
        <f t="shared" ref="AD27" si="75">T28</f>
        <v>3.8</v>
      </c>
      <c r="AE27" s="799">
        <v>0.8</v>
      </c>
      <c r="AF27" s="803">
        <f t="shared" ref="AF27" si="76">10+4+ROUND(1*I27+1*J27+1*K27+1*L27+1*M27,3)+ROUND(2*I27+2*J27+2*K27+2*L27+2*M27,3)</f>
        <v>17</v>
      </c>
      <c r="AG27" s="793">
        <f>U27+AC27+AD27+AF27</f>
        <v>39.72</v>
      </c>
      <c r="AH27" s="795">
        <f t="shared" ref="AH27" si="77">AG27+AE27</f>
        <v>40.519999999999996</v>
      </c>
      <c r="AI27" s="769">
        <f>IF(AH27&gt;=40,40,AH27)</f>
        <v>40</v>
      </c>
      <c r="AJ27" s="797"/>
      <c r="AK27" s="62"/>
      <c r="AL27" s="63"/>
      <c r="AM27" s="64">
        <f>100%+AL27</f>
        <v>1</v>
      </c>
      <c r="AN27" s="65">
        <f>ROUNDUP((($E$2*AM27-$AN$4)*AJ27+$AN$4),-3)</f>
        <v>0</v>
      </c>
      <c r="AO27" s="66"/>
    </row>
    <row r="28" spans="1:41" s="22" customFormat="1" ht="26.25" customHeight="1" x14ac:dyDescent="0.15">
      <c r="A28" s="177"/>
      <c r="B28" s="241"/>
      <c r="C28" s="843" t="s">
        <v>2556</v>
      </c>
      <c r="D28" s="844"/>
      <c r="E28" s="844"/>
      <c r="F28" s="844"/>
      <c r="G28" s="903"/>
      <c r="H28" s="47"/>
      <c r="I28" s="172"/>
      <c r="J28" s="217"/>
      <c r="K28" s="217"/>
      <c r="L28" s="217"/>
      <c r="M28" s="695"/>
      <c r="N28" s="765"/>
      <c r="O28" s="52">
        <v>3.8</v>
      </c>
      <c r="P28" s="53">
        <v>3.8</v>
      </c>
      <c r="Q28" s="53">
        <v>3.8</v>
      </c>
      <c r="R28" s="53">
        <v>3.8</v>
      </c>
      <c r="S28" s="205"/>
      <c r="T28" s="783">
        <f t="shared" ref="T28" si="78">ROUND(O28*I27+P28*J27+Q28*K27+R28*L27+S28*M27,3)</f>
        <v>3.8</v>
      </c>
      <c r="U28" s="769"/>
      <c r="V28" s="770"/>
      <c r="W28" s="57"/>
      <c r="X28" s="57"/>
      <c r="Y28" s="57"/>
      <c r="Z28" s="57"/>
      <c r="AA28" s="476"/>
      <c r="AB28" s="775"/>
      <c r="AC28" s="777"/>
      <c r="AD28" s="773" t="str">
        <f t="shared" ref="AD28" si="79">IF(AD27&gt;3.8,"품질","")</f>
        <v/>
      </c>
      <c r="AE28" s="799"/>
      <c r="AF28" s="802"/>
      <c r="AG28" s="794"/>
      <c r="AH28" s="795"/>
      <c r="AI28" s="769"/>
      <c r="AJ28" s="797"/>
      <c r="AK28" s="62"/>
      <c r="AL28" s="63"/>
      <c r="AM28" s="64"/>
      <c r="AN28" s="65"/>
      <c r="AO28" s="66"/>
    </row>
    <row r="29" spans="1:41" s="22" customFormat="1" ht="52.5" customHeight="1" x14ac:dyDescent="0.15">
      <c r="A29" s="43">
        <v>13</v>
      </c>
      <c r="B29" s="671" t="s">
        <v>3053</v>
      </c>
      <c r="C29" s="45" t="s">
        <v>1359</v>
      </c>
      <c r="D29" s="588" t="s">
        <v>3048</v>
      </c>
      <c r="E29" s="588" t="s">
        <v>3049</v>
      </c>
      <c r="F29" s="80" t="s">
        <v>3003</v>
      </c>
      <c r="G29" s="334"/>
      <c r="H29" s="175" t="s">
        <v>1495</v>
      </c>
      <c r="I29" s="172">
        <v>0.5</v>
      </c>
      <c r="J29" s="217">
        <v>0.2</v>
      </c>
      <c r="K29" s="217">
        <v>0.2</v>
      </c>
      <c r="L29" s="217">
        <v>0.1</v>
      </c>
      <c r="M29" s="752"/>
      <c r="N29" s="765">
        <f>SUM(I29:M29)</f>
        <v>0.99999999999999989</v>
      </c>
      <c r="O29" s="52">
        <v>8</v>
      </c>
      <c r="P29" s="581">
        <v>7.8</v>
      </c>
      <c r="Q29" s="581">
        <v>7.8</v>
      </c>
      <c r="R29" s="53">
        <v>8</v>
      </c>
      <c r="S29" s="205"/>
      <c r="T29" s="787">
        <f t="shared" ref="T29" si="80">(ROUND(((O29*I29)+(P29*J29)+(Q29*K29)+(R29*L29)+(S29*M29)),3))</f>
        <v>7.92</v>
      </c>
      <c r="U29" s="788">
        <f t="shared" ref="U29" si="81">IF(T29&gt;=8,8,T29)</f>
        <v>7.92</v>
      </c>
      <c r="V29" s="770">
        <v>103344394000</v>
      </c>
      <c r="W29" s="57">
        <v>4004919000</v>
      </c>
      <c r="X29" s="57">
        <v>2684846000</v>
      </c>
      <c r="Y29" s="57">
        <v>3530749000</v>
      </c>
      <c r="Z29" s="57"/>
      <c r="AA29" s="476">
        <f>(((((V29*I29)+(W29*J29)+(X29*K29)+(Y29*L29)+(Z29*M29))/$L$2)))</f>
        <v>1.2872860372112218</v>
      </c>
      <c r="AB29" s="775">
        <f>ROUND(11*AA29,3)</f>
        <v>14.16</v>
      </c>
      <c r="AC29" s="776">
        <f>IF(AB29&gt;=11,11,AB29)</f>
        <v>11</v>
      </c>
      <c r="AD29" s="772">
        <f t="shared" ref="AD29" si="82">T30</f>
        <v>3.8</v>
      </c>
      <c r="AE29" s="799">
        <v>0.8</v>
      </c>
      <c r="AF29" s="803">
        <f t="shared" ref="AF29" si="83">10+4+ROUND(1*I29+1*J29+1*K29+1*L29+1*M29,3)+ROUND(2*I29+2*J29+2*K29+2*L29+2*M29,3)</f>
        <v>17</v>
      </c>
      <c r="AG29" s="793">
        <f>U29+AC29+AD29+AF29</f>
        <v>39.72</v>
      </c>
      <c r="AH29" s="795">
        <f t="shared" ref="AH29" si="84">AG29+AE29</f>
        <v>40.519999999999996</v>
      </c>
      <c r="AI29" s="769">
        <f>IF(AH29&gt;=40,40,AH29)</f>
        <v>40</v>
      </c>
      <c r="AJ29" s="797"/>
      <c r="AK29" s="62"/>
      <c r="AL29" s="63"/>
      <c r="AM29" s="64">
        <f>100%+AL29</f>
        <v>1</v>
      </c>
      <c r="AN29" s="65">
        <f>ROUNDUP((($E$2*AM29-$AN$4)*AJ29+$AN$4),-3)</f>
        <v>0</v>
      </c>
      <c r="AO29" s="66"/>
    </row>
    <row r="30" spans="1:41" s="22" customFormat="1" ht="26.25" customHeight="1" x14ac:dyDescent="0.15">
      <c r="A30" s="177"/>
      <c r="B30" s="241"/>
      <c r="C30" s="843" t="s">
        <v>2556</v>
      </c>
      <c r="D30" s="844"/>
      <c r="E30" s="844"/>
      <c r="F30" s="844"/>
      <c r="G30" s="903"/>
      <c r="H30" s="47"/>
      <c r="I30" s="172"/>
      <c r="J30" s="217"/>
      <c r="K30" s="217"/>
      <c r="L30" s="217"/>
      <c r="M30" s="695"/>
      <c r="N30" s="765"/>
      <c r="O30" s="52">
        <v>3.8</v>
      </c>
      <c r="P30" s="53">
        <v>3.8</v>
      </c>
      <c r="Q30" s="53">
        <v>3.8</v>
      </c>
      <c r="R30" s="53">
        <v>3.8</v>
      </c>
      <c r="S30" s="205"/>
      <c r="T30" s="783">
        <f t="shared" ref="T30" si="85">ROUND(O30*I29+P30*J29+Q30*K29+R30*L29+S30*M29,3)</f>
        <v>3.8</v>
      </c>
      <c r="U30" s="769"/>
      <c r="V30" s="770"/>
      <c r="W30" s="57"/>
      <c r="X30" s="57"/>
      <c r="Y30" s="57"/>
      <c r="Z30" s="57"/>
      <c r="AA30" s="476"/>
      <c r="AB30" s="775"/>
      <c r="AC30" s="777"/>
      <c r="AD30" s="773" t="str">
        <f t="shared" ref="AD30" si="86">IF(AD29&gt;3.8,"품질","")</f>
        <v/>
      </c>
      <c r="AE30" s="799"/>
      <c r="AF30" s="802"/>
      <c r="AG30" s="794"/>
      <c r="AH30" s="795"/>
      <c r="AI30" s="769"/>
      <c r="AJ30" s="797"/>
      <c r="AK30" s="62"/>
      <c r="AL30" s="63"/>
      <c r="AM30" s="64"/>
      <c r="AN30" s="65"/>
      <c r="AO30" s="66"/>
    </row>
    <row r="31" spans="1:41" s="22" customFormat="1" ht="54" customHeight="1" x14ac:dyDescent="0.15">
      <c r="A31" s="43">
        <v>14</v>
      </c>
      <c r="B31" s="671" t="s">
        <v>3053</v>
      </c>
      <c r="C31" s="174" t="s">
        <v>1051</v>
      </c>
      <c r="D31" s="588" t="s">
        <v>3050</v>
      </c>
      <c r="E31" s="588" t="s">
        <v>3051</v>
      </c>
      <c r="F31" s="588" t="s">
        <v>3052</v>
      </c>
      <c r="G31" s="117" t="s">
        <v>328</v>
      </c>
      <c r="H31" s="175" t="s">
        <v>1495</v>
      </c>
      <c r="I31" s="217">
        <v>0.5</v>
      </c>
      <c r="J31" s="172">
        <v>0.2</v>
      </c>
      <c r="K31" s="217">
        <v>0.1</v>
      </c>
      <c r="L31" s="217">
        <v>0.1</v>
      </c>
      <c r="M31" s="695">
        <v>0.1</v>
      </c>
      <c r="N31" s="765">
        <f>SUM(I31:M31)</f>
        <v>0.99999999999999989</v>
      </c>
      <c r="O31" s="52">
        <v>8</v>
      </c>
      <c r="P31" s="581">
        <v>7.8</v>
      </c>
      <c r="Q31" s="581">
        <v>7.8</v>
      </c>
      <c r="R31" s="581">
        <v>7.8</v>
      </c>
      <c r="S31" s="205">
        <v>8</v>
      </c>
      <c r="T31" s="787">
        <f t="shared" ref="T31" si="87">(ROUND(((O31*I31)+(P31*J31)+(Q31*K31)+(R31*L31)+(S31*M31)),3))</f>
        <v>7.92</v>
      </c>
      <c r="U31" s="788">
        <f t="shared" ref="U31" si="88">IF(T31&gt;=8,8,T31)</f>
        <v>7.92</v>
      </c>
      <c r="V31" s="770">
        <v>172249167000</v>
      </c>
      <c r="W31" s="57">
        <v>5035744000</v>
      </c>
      <c r="X31" s="57">
        <v>1786819000</v>
      </c>
      <c r="Y31" s="72"/>
      <c r="Z31" s="57">
        <v>39361754000</v>
      </c>
      <c r="AA31" s="476">
        <f>(((((V31*I31)+(W31*J31)+(X31*K31)+(Y31*L31)+(Z31*M31))/$L$2)))</f>
        <v>2.201149967141935</v>
      </c>
      <c r="AB31" s="775">
        <f t="shared" ref="AB31" si="89">ROUND(11*AA31,3)</f>
        <v>24.213000000000001</v>
      </c>
      <c r="AC31" s="776">
        <f t="shared" ref="AC31" si="90">IF(AB31&gt;=11,11,AB31)</f>
        <v>11</v>
      </c>
      <c r="AD31" s="772">
        <f t="shared" ref="AD31" si="91">T32</f>
        <v>3.8</v>
      </c>
      <c r="AE31" s="799">
        <v>0.8</v>
      </c>
      <c r="AF31" s="803">
        <f t="shared" ref="AF31" si="92">10+4+ROUND(1*I31+1*J31+1*K31+1*L31+1*M31,3)+ROUND(2*I31+2*J31+2*K31+2*L31+2*M31,3)</f>
        <v>17</v>
      </c>
      <c r="AG31" s="793">
        <f>U31+AC31+AD31+AF31</f>
        <v>39.72</v>
      </c>
      <c r="AH31" s="795">
        <f t="shared" ref="AH31" si="93">AG31+AE31</f>
        <v>40.519999999999996</v>
      </c>
      <c r="AI31" s="769">
        <f>IF(AH31&gt;=40,40,AH31)</f>
        <v>40</v>
      </c>
      <c r="AJ31" s="797"/>
      <c r="AK31" s="62"/>
      <c r="AL31" s="63"/>
      <c r="AM31" s="64">
        <f>100%+AL31</f>
        <v>1</v>
      </c>
      <c r="AN31" s="65">
        <f>ROUNDUP((($E$2*AM31-$AN$4)*AJ31+$AN$4),-3)</f>
        <v>0</v>
      </c>
      <c r="AO31" s="66"/>
    </row>
    <row r="32" spans="1:41" s="22" customFormat="1" ht="26.25" customHeight="1" x14ac:dyDescent="0.15">
      <c r="A32" s="177"/>
      <c r="B32" s="241"/>
      <c r="C32" s="843" t="s">
        <v>2556</v>
      </c>
      <c r="D32" s="844"/>
      <c r="E32" s="844"/>
      <c r="F32" s="844"/>
      <c r="G32" s="903"/>
      <c r="H32" s="47"/>
      <c r="I32" s="172"/>
      <c r="J32" s="217"/>
      <c r="K32" s="217"/>
      <c r="L32" s="217"/>
      <c r="M32" s="695"/>
      <c r="N32" s="765"/>
      <c r="O32" s="52">
        <v>3.8</v>
      </c>
      <c r="P32" s="53">
        <v>3.8</v>
      </c>
      <c r="Q32" s="53">
        <v>3.8</v>
      </c>
      <c r="R32" s="53">
        <v>3.8</v>
      </c>
      <c r="S32" s="205">
        <v>3.8</v>
      </c>
      <c r="T32" s="783">
        <f t="shared" ref="T32" si="94">ROUND(O32*I31+P32*J31+Q32*K31+R32*L31+S32*M31,3)</f>
        <v>3.8</v>
      </c>
      <c r="U32" s="769"/>
      <c r="V32" s="770"/>
      <c r="W32" s="57"/>
      <c r="X32" s="57"/>
      <c r="Y32" s="57"/>
      <c r="Z32" s="57"/>
      <c r="AA32" s="476"/>
      <c r="AB32" s="775"/>
      <c r="AC32" s="777"/>
      <c r="AD32" s="773" t="str">
        <f t="shared" ref="AD32" si="95">IF(AD31&gt;3.8,"품질","")</f>
        <v/>
      </c>
      <c r="AE32" s="799"/>
      <c r="AF32" s="802"/>
      <c r="AG32" s="794"/>
      <c r="AH32" s="795"/>
      <c r="AI32" s="769"/>
      <c r="AJ32" s="797"/>
      <c r="AK32" s="62"/>
      <c r="AL32" s="63"/>
      <c r="AM32" s="64"/>
      <c r="AN32" s="65"/>
      <c r="AO32" s="66"/>
    </row>
    <row r="33" spans="1:41" s="22" customFormat="1" ht="56.25" customHeight="1" x14ac:dyDescent="0.15">
      <c r="A33" s="43"/>
      <c r="B33" s="256"/>
      <c r="C33" s="45" t="s">
        <v>3009</v>
      </c>
      <c r="D33" s="117"/>
      <c r="E33" s="117"/>
      <c r="F33" s="80" t="s">
        <v>1700</v>
      </c>
      <c r="G33" s="376"/>
      <c r="H33" s="47"/>
      <c r="I33" s="172">
        <v>0.5</v>
      </c>
      <c r="J33" s="217">
        <v>0.4</v>
      </c>
      <c r="K33" s="217">
        <v>0.1</v>
      </c>
      <c r="L33" s="217"/>
      <c r="M33" s="695"/>
      <c r="N33" s="765">
        <f>SUM(I33:M33)</f>
        <v>1</v>
      </c>
      <c r="O33" s="52">
        <v>8</v>
      </c>
      <c r="P33" s="53">
        <v>8</v>
      </c>
      <c r="Q33" s="53">
        <v>8</v>
      </c>
      <c r="R33" s="53"/>
      <c r="S33" s="205"/>
      <c r="T33" s="787">
        <f t="shared" ref="T33" si="96">(ROUND(((O33*I33)+(P33*J33)+(Q33*K33)+(R33*L33)+(S33*M33)),3))</f>
        <v>8</v>
      </c>
      <c r="U33" s="788">
        <f t="shared" ref="U33" si="97">IF(T33&gt;=8,8,T33)</f>
        <v>8</v>
      </c>
      <c r="V33" s="770">
        <v>900580417000</v>
      </c>
      <c r="W33" s="57"/>
      <c r="X33" s="57"/>
      <c r="Y33" s="57">
        <v>18715212000</v>
      </c>
      <c r="Z33" s="57"/>
      <c r="AA33" s="476">
        <f>(((((V33*I33)+(W33*J33)+(X33*K33)+(Y33*L33)+(Z33*M33))/$L$2)))</f>
        <v>10.862392578057625</v>
      </c>
      <c r="AB33" s="775">
        <f>ROUND(11*AA33,3)</f>
        <v>119.486</v>
      </c>
      <c r="AC33" s="776">
        <f>IF(AB33&gt;=11,11,AB33)</f>
        <v>11</v>
      </c>
      <c r="AD33" s="772">
        <f t="shared" ref="AD33" si="98">T34</f>
        <v>3.8</v>
      </c>
      <c r="AE33" s="799">
        <v>0.8</v>
      </c>
      <c r="AF33" s="803">
        <f t="shared" ref="AF33" si="99">10+4+ROUND(1*I33+1*J33+1*K33+1*L33+1*M33,3)+ROUND(2*I33+2*J33+2*K33+2*L33+2*M33,3)</f>
        <v>17</v>
      </c>
      <c r="AG33" s="793">
        <f>U33+AC33+AD33+AF33</f>
        <v>39.799999999999997</v>
      </c>
      <c r="AH33" s="795">
        <f t="shared" ref="AH33" si="100">AG33+AE33</f>
        <v>40.599999999999994</v>
      </c>
      <c r="AI33" s="769">
        <f>IF(AH33&gt;=40,40,AH33)</f>
        <v>40</v>
      </c>
      <c r="AJ33" s="797"/>
      <c r="AK33" s="62"/>
      <c r="AL33" s="63"/>
      <c r="AM33" s="64">
        <f>100%+AL33</f>
        <v>1</v>
      </c>
      <c r="AN33" s="65">
        <f>ROUNDUP((($E$2*AM33-$AN$4)*AJ33+$AN$4),-3)</f>
        <v>0</v>
      </c>
      <c r="AO33" s="66"/>
    </row>
    <row r="34" spans="1:41" s="22" customFormat="1" ht="26.25" customHeight="1" x14ac:dyDescent="0.15">
      <c r="A34" s="177"/>
      <c r="B34" s="241"/>
      <c r="C34" s="843" t="s">
        <v>2556</v>
      </c>
      <c r="D34" s="844"/>
      <c r="E34" s="844"/>
      <c r="F34" s="844"/>
      <c r="G34" s="903"/>
      <c r="H34" s="47"/>
      <c r="I34" s="172"/>
      <c r="J34" s="217"/>
      <c r="K34" s="217"/>
      <c r="L34" s="217"/>
      <c r="M34" s="695"/>
      <c r="N34" s="765"/>
      <c r="O34" s="52">
        <v>3.8</v>
      </c>
      <c r="P34" s="53">
        <v>3.8</v>
      </c>
      <c r="Q34" s="53">
        <v>3.8</v>
      </c>
      <c r="R34" s="53"/>
      <c r="S34" s="767"/>
      <c r="T34" s="783">
        <f t="shared" ref="T34" si="101">ROUND(O34*I33+P34*J33+Q34*K33+R34*L33+S34*M33,3)</f>
        <v>3.8</v>
      </c>
      <c r="U34" s="769"/>
      <c r="V34" s="770"/>
      <c r="W34" s="57"/>
      <c r="X34" s="57"/>
      <c r="Y34" s="57"/>
      <c r="Z34" s="57"/>
      <c r="AA34" s="476"/>
      <c r="AB34" s="775"/>
      <c r="AC34" s="777"/>
      <c r="AD34" s="773" t="str">
        <f t="shared" ref="AD34" si="102">IF(AD33&gt;3.8,"품질","")</f>
        <v/>
      </c>
      <c r="AE34" s="799"/>
      <c r="AF34" s="802"/>
      <c r="AG34" s="794"/>
      <c r="AH34" s="795"/>
      <c r="AI34" s="769"/>
      <c r="AJ34" s="797"/>
      <c r="AK34" s="62"/>
      <c r="AL34" s="63"/>
      <c r="AM34" s="64"/>
      <c r="AN34" s="65"/>
      <c r="AO34" s="66"/>
    </row>
    <row r="35" spans="1:41" s="22" customFormat="1" ht="48.75" customHeight="1" x14ac:dyDescent="0.15">
      <c r="A35" s="43"/>
      <c r="B35" s="256"/>
      <c r="C35" s="174"/>
      <c r="D35" s="80"/>
      <c r="E35" s="117"/>
      <c r="F35" s="174"/>
      <c r="G35" s="117"/>
      <c r="H35" s="175"/>
      <c r="I35" s="172">
        <v>0.5</v>
      </c>
      <c r="J35" s="217">
        <v>0.1</v>
      </c>
      <c r="K35" s="217">
        <v>0.2</v>
      </c>
      <c r="L35" s="217">
        <v>0.1</v>
      </c>
      <c r="M35" s="695">
        <v>0.1</v>
      </c>
      <c r="N35" s="765">
        <f>SUM(I35:M35)</f>
        <v>1</v>
      </c>
      <c r="O35" s="52">
        <v>8</v>
      </c>
      <c r="P35" s="53">
        <v>8</v>
      </c>
      <c r="Q35" s="53">
        <v>8</v>
      </c>
      <c r="R35" s="53">
        <v>8</v>
      </c>
      <c r="S35" s="205">
        <v>8</v>
      </c>
      <c r="T35" s="787">
        <f t="shared" ref="T35" si="103">(ROUND(((O35*I35)+(P35*J35)+(Q35*K35)+(R35*L35)+(S35*M35)),3))</f>
        <v>8</v>
      </c>
      <c r="U35" s="788">
        <f t="shared" ref="U35" si="104">IF(T35&gt;=8,8,T35)</f>
        <v>8</v>
      </c>
      <c r="V35" s="770"/>
      <c r="W35" s="57"/>
      <c r="X35" s="57"/>
      <c r="Y35" s="57"/>
      <c r="Z35" s="57"/>
      <c r="AA35" s="476">
        <f>(((((V35*I35)+(W35*J35)+(X35*K35)+(Y35*L35)+(Z35*M35))/$L$2)))</f>
        <v>0</v>
      </c>
      <c r="AB35" s="775">
        <f>ROUND(11*AA35,3)</f>
        <v>0</v>
      </c>
      <c r="AC35" s="776">
        <f>IF(AB35&gt;=11,11,AB35)</f>
        <v>0</v>
      </c>
      <c r="AD35" s="772">
        <f t="shared" ref="AD35" si="105">T36</f>
        <v>2.2799999999999998</v>
      </c>
      <c r="AE35" s="799">
        <v>0.8</v>
      </c>
      <c r="AF35" s="803">
        <f t="shared" ref="AF35" si="106">10+4+ROUND(1*I35+1*J35+1*K35+1*L35+1*M35,3)+ROUND(2*I35+2*J35+2*K35+2*L35+2*M35,3)</f>
        <v>17</v>
      </c>
      <c r="AG35" s="793">
        <f>U35+AC35+AD35+AF35</f>
        <v>27.28</v>
      </c>
      <c r="AH35" s="795">
        <f t="shared" ref="AH35" si="107">AG35+AE35</f>
        <v>28.080000000000002</v>
      </c>
      <c r="AI35" s="769">
        <f>IF(AH35&gt;=40,40,AH35)</f>
        <v>28.080000000000002</v>
      </c>
      <c r="AJ35" s="797"/>
      <c r="AK35" s="62"/>
      <c r="AL35" s="63"/>
      <c r="AM35" s="64">
        <f>100%+AL35</f>
        <v>1</v>
      </c>
      <c r="AN35" s="65">
        <f>ROUNDUP((($E$2*AM35-$AN$4)*AJ35+$AN$4),-3)</f>
        <v>0</v>
      </c>
      <c r="AO35" s="66"/>
    </row>
    <row r="36" spans="1:41" s="22" customFormat="1" ht="26.25" customHeight="1" x14ac:dyDescent="0.15">
      <c r="A36" s="177"/>
      <c r="B36" s="241"/>
      <c r="C36" s="843" t="s">
        <v>2556</v>
      </c>
      <c r="D36" s="844"/>
      <c r="E36" s="844"/>
      <c r="F36" s="844"/>
      <c r="G36" s="903"/>
      <c r="H36" s="47"/>
      <c r="I36" s="172"/>
      <c r="J36" s="217"/>
      <c r="K36" s="217"/>
      <c r="L36" s="217"/>
      <c r="M36" s="695"/>
      <c r="N36" s="765"/>
      <c r="O36" s="52">
        <v>3.8</v>
      </c>
      <c r="P36" s="53">
        <v>3.8</v>
      </c>
      <c r="Q36" s="53"/>
      <c r="R36" s="54"/>
      <c r="S36" s="767"/>
      <c r="T36" s="783">
        <f t="shared" ref="T36" si="108">ROUND(O36*I35+P36*J35+Q36*K35+R36*L35+S36*M35,3)</f>
        <v>2.2799999999999998</v>
      </c>
      <c r="U36" s="769"/>
      <c r="V36" s="770"/>
      <c r="W36" s="57"/>
      <c r="X36" s="57"/>
      <c r="Y36" s="57"/>
      <c r="Z36" s="57"/>
      <c r="AA36" s="476"/>
      <c r="AB36" s="775"/>
      <c r="AC36" s="777"/>
      <c r="AD36" s="773" t="str">
        <f t="shared" ref="AD36" si="109">IF(AD35&gt;3.8,"품질","")</f>
        <v/>
      </c>
      <c r="AE36" s="799"/>
      <c r="AF36" s="802"/>
      <c r="AG36" s="794"/>
      <c r="AH36" s="795"/>
      <c r="AI36" s="769"/>
      <c r="AJ36" s="797"/>
      <c r="AK36" s="62"/>
      <c r="AL36" s="63"/>
      <c r="AM36" s="64"/>
      <c r="AN36" s="65"/>
      <c r="AO36" s="66"/>
    </row>
    <row r="37" spans="1:41" s="22" customFormat="1" ht="48.75" customHeight="1" x14ac:dyDescent="0.15">
      <c r="A37" s="43"/>
      <c r="B37" s="256"/>
      <c r="C37" s="73" t="s">
        <v>2574</v>
      </c>
      <c r="D37" s="117"/>
      <c r="E37" s="45"/>
      <c r="F37" s="174"/>
      <c r="G37" s="174" t="s">
        <v>363</v>
      </c>
      <c r="H37" s="175"/>
      <c r="I37" s="172">
        <v>0.6</v>
      </c>
      <c r="J37" s="217">
        <v>0.4</v>
      </c>
      <c r="K37" s="217"/>
      <c r="L37" s="217"/>
      <c r="M37" s="695"/>
      <c r="N37" s="765">
        <f>SUM(I37:M37)</f>
        <v>1</v>
      </c>
      <c r="O37" s="52">
        <v>8</v>
      </c>
      <c r="P37" s="53">
        <v>8</v>
      </c>
      <c r="Q37" s="53"/>
      <c r="R37" s="53"/>
      <c r="S37" s="205"/>
      <c r="T37" s="787">
        <f t="shared" ref="T37" si="110">(ROUND(((O37*I37)+(P37*J37)+(Q37*K37)+(R37*L37)+(S37*M37)),3))</f>
        <v>8</v>
      </c>
      <c r="U37" s="788">
        <f t="shared" ref="U37" si="111">IF(T37&gt;=8,8,T37)</f>
        <v>8</v>
      </c>
      <c r="V37" s="770">
        <v>92809500000</v>
      </c>
      <c r="W37" s="57"/>
      <c r="X37" s="72"/>
      <c r="Y37" s="57"/>
      <c r="Z37" s="57">
        <v>34748832000</v>
      </c>
      <c r="AA37" s="476">
        <f>(((((V37*I37)+(W37*J37)+(X37*K37)+(Y37*L37)+(Z37*M37))/$L$2)))</f>
        <v>1.3433113200460443</v>
      </c>
      <c r="AB37" s="775">
        <f>ROUND(11*AA37,3)</f>
        <v>14.776</v>
      </c>
      <c r="AC37" s="776">
        <f>IF(AB37&gt;=11,11,AB37)</f>
        <v>11</v>
      </c>
      <c r="AD37" s="772">
        <f t="shared" ref="AD37" si="112">T38</f>
        <v>3.8</v>
      </c>
      <c r="AE37" s="799">
        <v>0.8</v>
      </c>
      <c r="AF37" s="803">
        <f t="shared" ref="AF37" si="113">10+4+ROUND(1*I37+1*J37+1*K37+1*L37+1*M37,3)+ROUND(2*I37+2*J37+2*K37+2*L37+2*M37,3)</f>
        <v>17</v>
      </c>
      <c r="AG37" s="793">
        <f>U37+AC37+AD37+AF37</f>
        <v>39.799999999999997</v>
      </c>
      <c r="AH37" s="795">
        <f t="shared" ref="AH37" si="114">AG37+AE37</f>
        <v>40.599999999999994</v>
      </c>
      <c r="AI37" s="769">
        <f>IF(AH37&gt;=40,40,AH37)</f>
        <v>40</v>
      </c>
      <c r="AJ37" s="797"/>
      <c r="AK37" s="62"/>
      <c r="AL37" s="63"/>
      <c r="AM37" s="64"/>
      <c r="AN37" s="65"/>
      <c r="AO37" s="66"/>
    </row>
    <row r="38" spans="1:41" s="22" customFormat="1" ht="26.25" customHeight="1" x14ac:dyDescent="0.15">
      <c r="A38" s="177"/>
      <c r="B38" s="241"/>
      <c r="C38" s="894" t="s">
        <v>2556</v>
      </c>
      <c r="D38" s="895"/>
      <c r="E38" s="895"/>
      <c r="F38" s="895"/>
      <c r="G38" s="896"/>
      <c r="H38" s="47"/>
      <c r="I38" s="172"/>
      <c r="J38" s="217"/>
      <c r="K38" s="217"/>
      <c r="L38" s="217"/>
      <c r="M38" s="695"/>
      <c r="N38" s="765"/>
      <c r="O38" s="52">
        <v>3.8</v>
      </c>
      <c r="P38" s="53">
        <v>3.8</v>
      </c>
      <c r="Q38" s="53"/>
      <c r="R38" s="54"/>
      <c r="S38" s="767"/>
      <c r="T38" s="783">
        <f t="shared" ref="T38" si="115">ROUND(O38*I37+P38*J37+Q38*K37+R38*L37+S38*M37,3)</f>
        <v>3.8</v>
      </c>
      <c r="U38" s="769"/>
      <c r="V38" s="770"/>
      <c r="W38" s="57"/>
      <c r="X38" s="57"/>
      <c r="Y38" s="57"/>
      <c r="Z38" s="57"/>
      <c r="AA38" s="476"/>
      <c r="AB38" s="775"/>
      <c r="AC38" s="777"/>
      <c r="AD38" s="773" t="str">
        <f t="shared" ref="AD38" si="116">IF(AD37&gt;3.8,"품질","")</f>
        <v/>
      </c>
      <c r="AE38" s="799"/>
      <c r="AF38" s="802"/>
      <c r="AG38" s="794"/>
      <c r="AH38" s="795"/>
      <c r="AI38" s="769"/>
      <c r="AJ38" s="797"/>
      <c r="AK38" s="62"/>
      <c r="AL38" s="63"/>
      <c r="AM38" s="64"/>
      <c r="AN38" s="65"/>
      <c r="AO38" s="66"/>
    </row>
    <row r="39" spans="1:41" s="22" customFormat="1" ht="51.75" customHeight="1" x14ac:dyDescent="0.15">
      <c r="A39" s="43"/>
      <c r="B39" s="256"/>
      <c r="C39" s="45"/>
      <c r="D39" s="80"/>
      <c r="E39" s="80"/>
      <c r="F39" s="80"/>
      <c r="G39" s="376"/>
      <c r="H39" s="175"/>
      <c r="I39" s="172">
        <v>0.5</v>
      </c>
      <c r="J39" s="217">
        <v>0.25419999999999998</v>
      </c>
      <c r="K39" s="217">
        <v>0.14580000000000001</v>
      </c>
      <c r="L39" s="217">
        <v>0.1</v>
      </c>
      <c r="M39" s="695"/>
      <c r="N39" s="765">
        <f>SUM(I39:M39)</f>
        <v>1</v>
      </c>
      <c r="O39" s="52">
        <v>8</v>
      </c>
      <c r="P39" s="53">
        <v>8</v>
      </c>
      <c r="Q39" s="53">
        <v>8</v>
      </c>
      <c r="R39" s="53">
        <v>8</v>
      </c>
      <c r="S39" s="205"/>
      <c r="T39" s="787">
        <f t="shared" ref="T39" si="117">(ROUND(((O39*I39)+(P39*J39)+(Q39*K39)+(R39*L39)+(S39*M39)),3))</f>
        <v>8</v>
      </c>
      <c r="U39" s="788">
        <f t="shared" ref="U39" si="118">IF(T39&gt;=8,8,T39)</f>
        <v>8</v>
      </c>
      <c r="V39" s="770"/>
      <c r="W39" s="57"/>
      <c r="X39" s="57"/>
      <c r="Y39" s="57"/>
      <c r="Z39" s="57"/>
      <c r="AA39" s="476">
        <f>(((((V39*I39)+(W39*J39)+(X39*K39)+(Y39*L39)+(Z39*M39))/$L$2)))</f>
        <v>0</v>
      </c>
      <c r="AB39" s="775">
        <f t="shared" ref="AB39" si="119">ROUND(11*AA39,3)</f>
        <v>0</v>
      </c>
      <c r="AC39" s="776">
        <f t="shared" ref="AC39" si="120">IF(AB39&gt;=11,11,AB39)</f>
        <v>0</v>
      </c>
      <c r="AD39" s="772">
        <f t="shared" ref="AD39" si="121">T40</f>
        <v>2.8660000000000001</v>
      </c>
      <c r="AE39" s="799">
        <v>0.8</v>
      </c>
      <c r="AF39" s="803">
        <f t="shared" ref="AF39" si="122">10+4+ROUND(1*I39+1*J39+1*K39+1*L39+1*M39,3)+ROUND(2*I39+2*J39+2*K39+2*L39+2*M39,3)</f>
        <v>17</v>
      </c>
      <c r="AG39" s="793">
        <f>U39+AC39+AD39+AF39</f>
        <v>27.866</v>
      </c>
      <c r="AH39" s="795">
        <f t="shared" ref="AH39" si="123">AG39+AE39</f>
        <v>28.666</v>
      </c>
      <c r="AI39" s="769">
        <f>IF(AH39&gt;=40,40,AH39)</f>
        <v>28.666</v>
      </c>
      <c r="AJ39" s="797"/>
      <c r="AK39" s="62"/>
      <c r="AL39" s="63"/>
      <c r="AM39" s="64">
        <f>100%+AL39</f>
        <v>1</v>
      </c>
      <c r="AN39" s="65">
        <f>ROUNDUP((($E$2*AM39-$AN$4)*AJ39+$AN$4),-3)</f>
        <v>0</v>
      </c>
      <c r="AO39" s="66"/>
    </row>
    <row r="40" spans="1:41" s="22" customFormat="1" ht="26.25" customHeight="1" x14ac:dyDescent="0.15">
      <c r="A40" s="177"/>
      <c r="B40" s="241"/>
      <c r="C40" s="894" t="s">
        <v>2556</v>
      </c>
      <c r="D40" s="895"/>
      <c r="E40" s="895"/>
      <c r="F40" s="895"/>
      <c r="G40" s="896"/>
      <c r="H40" s="47"/>
      <c r="I40" s="172"/>
      <c r="J40" s="217"/>
      <c r="K40" s="217"/>
      <c r="L40" s="217"/>
      <c r="M40" s="695"/>
      <c r="N40" s="765"/>
      <c r="O40" s="52">
        <v>3.8</v>
      </c>
      <c r="P40" s="53">
        <v>3.8</v>
      </c>
      <c r="Q40" s="53"/>
      <c r="R40" s="54"/>
      <c r="S40" s="767"/>
      <c r="T40" s="783">
        <f t="shared" ref="T40" si="124">ROUND(O40*I39+P40*J39+Q40*K39+R40*L39+S40*M39,3)</f>
        <v>2.8660000000000001</v>
      </c>
      <c r="U40" s="769"/>
      <c r="V40" s="770"/>
      <c r="W40" s="57"/>
      <c r="X40" s="57"/>
      <c r="Y40" s="57"/>
      <c r="Z40" s="57"/>
      <c r="AA40" s="476"/>
      <c r="AB40" s="775"/>
      <c r="AC40" s="777"/>
      <c r="AD40" s="773" t="str">
        <f t="shared" ref="AD40" si="125">IF(AD39&gt;3.8,"품질","")</f>
        <v/>
      </c>
      <c r="AE40" s="799"/>
      <c r="AF40" s="802"/>
      <c r="AG40" s="794"/>
      <c r="AH40" s="795"/>
      <c r="AI40" s="769"/>
      <c r="AJ40" s="797"/>
      <c r="AK40" s="62"/>
      <c r="AL40" s="63"/>
      <c r="AM40" s="64"/>
      <c r="AN40" s="65"/>
      <c r="AO40" s="66"/>
    </row>
    <row r="41" spans="1:41" s="22" customFormat="1" ht="48.75" customHeight="1" x14ac:dyDescent="0.15">
      <c r="A41" s="43"/>
      <c r="B41" s="80"/>
      <c r="C41" s="45"/>
      <c r="D41" s="80" t="s">
        <v>731</v>
      </c>
      <c r="E41" s="80"/>
      <c r="F41" s="80"/>
      <c r="G41" s="596"/>
      <c r="H41" s="175"/>
      <c r="I41" s="172">
        <v>0.6</v>
      </c>
      <c r="J41" s="217">
        <v>0.3</v>
      </c>
      <c r="K41" s="217">
        <v>0.1</v>
      </c>
      <c r="L41" s="217"/>
      <c r="M41" s="695"/>
      <c r="N41" s="765">
        <f>SUM(I41:M41)</f>
        <v>0.99999999999999989</v>
      </c>
      <c r="O41" s="52">
        <v>8</v>
      </c>
      <c r="P41" s="53">
        <v>8</v>
      </c>
      <c r="Q41" s="53">
        <v>8</v>
      </c>
      <c r="R41" s="53">
        <v>8</v>
      </c>
      <c r="S41" s="205"/>
      <c r="T41" s="787">
        <f t="shared" ref="T41" si="126">(ROUND(((O41*I41)+(P41*J41)+(Q41*K41)+(R41*L41)+(S41*M41)),3))</f>
        <v>8</v>
      </c>
      <c r="U41" s="788">
        <f t="shared" ref="U41" si="127">IF(T41&gt;=8,8,T41)</f>
        <v>8</v>
      </c>
      <c r="V41" s="291"/>
      <c r="W41" s="57">
        <v>424675051000</v>
      </c>
      <c r="X41" s="57"/>
      <c r="Y41" s="57"/>
      <c r="Z41" s="57"/>
      <c r="AA41" s="476">
        <f>(((((V41*I41)+(W41*J41)+(X41*K41)+(Y41*L41)+(Z41*M41))/$L$2)))</f>
        <v>3.0733427254183634</v>
      </c>
      <c r="AB41" s="775">
        <f t="shared" ref="AB41" si="128">ROUND(11*AA41,3)</f>
        <v>33.807000000000002</v>
      </c>
      <c r="AC41" s="776">
        <f t="shared" ref="AC41" si="129">IF(AB41&gt;=11,11,AB41)</f>
        <v>11</v>
      </c>
      <c r="AD41" s="772">
        <f t="shared" ref="AD41" si="130">T42</f>
        <v>3.42</v>
      </c>
      <c r="AE41" s="799">
        <v>0.8</v>
      </c>
      <c r="AF41" s="803">
        <f t="shared" ref="AF41" si="131">10+4+ROUND(1*I41+1*J41+1*K41+1*L41+1*M41,3)+ROUND(2*I41+2*J41+2*K41+2*L41+2*M41,3)</f>
        <v>17</v>
      </c>
      <c r="AG41" s="793">
        <f>U41+AC41+AD41+AF41</f>
        <v>39.42</v>
      </c>
      <c r="AH41" s="795">
        <f t="shared" ref="AH41" si="132">AG41+AE41</f>
        <v>40.22</v>
      </c>
      <c r="AI41" s="769">
        <f>IF(AH41&gt;=40,40,AH41)</f>
        <v>40</v>
      </c>
      <c r="AJ41" s="797"/>
      <c r="AK41" s="62"/>
      <c r="AL41" s="63"/>
      <c r="AM41" s="64">
        <f>100%+AL41</f>
        <v>1</v>
      </c>
      <c r="AN41" s="65">
        <f>ROUNDUP((($E$2*AM41-$AN$4)*AJ41+$AN$4),-3)</f>
        <v>0</v>
      </c>
      <c r="AO41" s="66"/>
    </row>
    <row r="42" spans="1:41" s="22" customFormat="1" ht="26.25" customHeight="1" x14ac:dyDescent="0.15">
      <c r="A42" s="177"/>
      <c r="B42" s="241"/>
      <c r="C42" s="843" t="s">
        <v>2556</v>
      </c>
      <c r="D42" s="844"/>
      <c r="E42" s="844"/>
      <c r="F42" s="844"/>
      <c r="G42" s="903"/>
      <c r="H42" s="47"/>
      <c r="I42" s="172"/>
      <c r="J42" s="217"/>
      <c r="K42" s="217"/>
      <c r="L42" s="217"/>
      <c r="M42" s="695"/>
      <c r="N42" s="765"/>
      <c r="O42" s="52">
        <v>3.8</v>
      </c>
      <c r="P42" s="53">
        <v>3.8</v>
      </c>
      <c r="Q42" s="53"/>
      <c r="R42" s="54"/>
      <c r="S42" s="767"/>
      <c r="T42" s="783">
        <f t="shared" ref="T42" si="133">ROUND(O42*I41+P42*J41+Q42*K41+R42*L41+S42*M41,3)</f>
        <v>3.42</v>
      </c>
      <c r="U42" s="769"/>
      <c r="V42" s="770"/>
      <c r="W42" s="57"/>
      <c r="X42" s="57"/>
      <c r="Y42" s="57"/>
      <c r="Z42" s="57"/>
      <c r="AA42" s="476"/>
      <c r="AB42" s="775"/>
      <c r="AC42" s="777"/>
      <c r="AD42" s="773" t="str">
        <f t="shared" ref="AD42" si="134">IF(AD41&gt;3.8,"품질","")</f>
        <v/>
      </c>
      <c r="AE42" s="799"/>
      <c r="AF42" s="802"/>
      <c r="AG42" s="794"/>
      <c r="AH42" s="795"/>
      <c r="AI42" s="769"/>
      <c r="AJ42" s="797"/>
      <c r="AK42" s="62"/>
      <c r="AL42" s="63"/>
      <c r="AM42" s="64"/>
      <c r="AN42" s="65"/>
      <c r="AO42" s="66"/>
    </row>
    <row r="43" spans="1:41" s="22" customFormat="1" ht="48.75" customHeight="1" x14ac:dyDescent="0.15">
      <c r="A43" s="43"/>
      <c r="B43" s="256"/>
      <c r="C43" s="73" t="s">
        <v>1358</v>
      </c>
      <c r="D43" s="80"/>
      <c r="E43" s="80"/>
      <c r="F43" s="80"/>
      <c r="G43" s="376"/>
      <c r="H43" s="169"/>
      <c r="I43" s="172">
        <v>0.65</v>
      </c>
      <c r="J43" s="217">
        <v>0.35</v>
      </c>
      <c r="K43" s="217"/>
      <c r="L43" s="217"/>
      <c r="M43" s="695"/>
      <c r="N43" s="765">
        <f>SUM(I43:M43)</f>
        <v>1</v>
      </c>
      <c r="O43" s="52">
        <v>8</v>
      </c>
      <c r="P43" s="53">
        <v>8</v>
      </c>
      <c r="Q43" s="53"/>
      <c r="R43" s="53"/>
      <c r="S43" s="205"/>
      <c r="T43" s="787">
        <f t="shared" ref="T43" si="135">(ROUND(((O43*I43)+(P43*J43)+(Q43*K43)+(R43*L43)+(S43*M43)),3))</f>
        <v>8</v>
      </c>
      <c r="U43" s="788">
        <f t="shared" ref="U43" si="136">IF(T43&gt;=8,8,T43)</f>
        <v>8</v>
      </c>
      <c r="V43" s="770">
        <v>56329120000</v>
      </c>
      <c r="W43" s="57"/>
      <c r="X43" s="57"/>
      <c r="Y43" s="57"/>
      <c r="Z43" s="57"/>
      <c r="AA43" s="476">
        <f>(((((V43*I43)+(W43*J43)+(X43*K43)+(Y43*L43)+(Z43*M43))/$L$2)))</f>
        <v>0.88324119035498916</v>
      </c>
      <c r="AB43" s="775">
        <f>ROUND(11*AA43,3)</f>
        <v>9.7159999999999993</v>
      </c>
      <c r="AC43" s="776">
        <f>IF(AB43&gt;=11,11,AB43)</f>
        <v>9.7159999999999993</v>
      </c>
      <c r="AD43" s="772">
        <f t="shared" ref="AD43" si="137">T44</f>
        <v>3.8</v>
      </c>
      <c r="AE43" s="799">
        <v>0.8</v>
      </c>
      <c r="AF43" s="803">
        <f t="shared" ref="AF43" si="138">10+4+ROUND(1*I43+1*J43+1*K43+1*L43+1*M43,3)+ROUND(2*I43+2*J43+2*K43+2*L43+2*M43,3)</f>
        <v>17</v>
      </c>
      <c r="AG43" s="793">
        <f>U43+AC43+AD43+AF43</f>
        <v>38.516000000000005</v>
      </c>
      <c r="AH43" s="795">
        <f t="shared" ref="AH43" si="139">AG43+AE43</f>
        <v>39.316000000000003</v>
      </c>
      <c r="AI43" s="769">
        <f>IF(AH43&gt;=40,40,AH43)</f>
        <v>39.316000000000003</v>
      </c>
      <c r="AJ43" s="797"/>
      <c r="AK43" s="62"/>
      <c r="AL43" s="63"/>
      <c r="AM43" s="64">
        <f>100%+AL43</f>
        <v>1</v>
      </c>
      <c r="AN43" s="65">
        <f>ROUNDUP((($E$2*AM43-$AN$4)*AJ43+$AN$4),-3)</f>
        <v>0</v>
      </c>
      <c r="AO43" s="66"/>
    </row>
    <row r="44" spans="1:41" s="22" customFormat="1" ht="26.25" customHeight="1" x14ac:dyDescent="0.15">
      <c r="A44" s="177"/>
      <c r="B44" s="241"/>
      <c r="C44" s="843" t="s">
        <v>2556</v>
      </c>
      <c r="D44" s="844"/>
      <c r="E44" s="844"/>
      <c r="F44" s="844"/>
      <c r="G44" s="903"/>
      <c r="H44" s="47"/>
      <c r="I44" s="172"/>
      <c r="J44" s="217"/>
      <c r="K44" s="217"/>
      <c r="L44" s="217"/>
      <c r="M44" s="695"/>
      <c r="N44" s="765"/>
      <c r="O44" s="52">
        <v>3.8</v>
      </c>
      <c r="P44" s="53">
        <v>3.8</v>
      </c>
      <c r="Q44" s="53"/>
      <c r="R44" s="54"/>
      <c r="S44" s="767"/>
      <c r="T44" s="783">
        <f t="shared" ref="T44" si="140">ROUND(O44*I43+P44*J43+Q44*K43+R44*L43+S44*M43,3)</f>
        <v>3.8</v>
      </c>
      <c r="U44" s="769"/>
      <c r="V44" s="770"/>
      <c r="W44" s="57"/>
      <c r="X44" s="57"/>
      <c r="Y44" s="57"/>
      <c r="Z44" s="57"/>
      <c r="AA44" s="476"/>
      <c r="AB44" s="775"/>
      <c r="AC44" s="777"/>
      <c r="AD44" s="773" t="str">
        <f t="shared" ref="AD44" si="141">IF(AD43&gt;3.8,"품질","")</f>
        <v/>
      </c>
      <c r="AE44" s="799"/>
      <c r="AF44" s="802"/>
      <c r="AG44" s="794"/>
      <c r="AH44" s="795"/>
      <c r="AI44" s="769"/>
      <c r="AJ44" s="797"/>
      <c r="AK44" s="62"/>
      <c r="AL44" s="63"/>
      <c r="AM44" s="64"/>
      <c r="AN44" s="65"/>
      <c r="AO44" s="66"/>
    </row>
    <row r="45" spans="1:41" s="22" customFormat="1" ht="50.25" customHeight="1" x14ac:dyDescent="0.15">
      <c r="A45" s="43"/>
      <c r="B45" s="256"/>
      <c r="C45" s="174" t="s">
        <v>1366</v>
      </c>
      <c r="D45" s="80"/>
      <c r="E45" s="80"/>
      <c r="F45" s="80"/>
      <c r="G45" s="376"/>
      <c r="H45" s="175"/>
      <c r="I45" s="172">
        <v>0.6</v>
      </c>
      <c r="J45" s="217">
        <v>0.4</v>
      </c>
      <c r="K45" s="217"/>
      <c r="L45" s="217"/>
      <c r="M45" s="695"/>
      <c r="N45" s="765">
        <f>SUM(I45:M45)</f>
        <v>1</v>
      </c>
      <c r="O45" s="52">
        <v>8</v>
      </c>
      <c r="P45" s="53">
        <v>8</v>
      </c>
      <c r="Q45" s="53"/>
      <c r="R45" s="53"/>
      <c r="S45" s="205"/>
      <c r="T45" s="787">
        <f t="shared" ref="T45" si="142">(ROUND(((O45*I45)+(P45*J45)+(Q45*K45)+(R45*L45)+(S45*M45)),3))</f>
        <v>8</v>
      </c>
      <c r="U45" s="788">
        <f t="shared" ref="U45" si="143">IF(T45&gt;=8,8,T45)</f>
        <v>8</v>
      </c>
      <c r="V45" s="770">
        <v>58909982000</v>
      </c>
      <c r="W45" s="57"/>
      <c r="X45" s="57"/>
      <c r="Y45" s="57"/>
      <c r="Z45" s="57"/>
      <c r="AA45" s="476">
        <f>(((((V45*I45)+(W45*J45)+(X45*K45)+(Y45*L45)+(Z45*M45))/$L$2)))</f>
        <v>0.85265458476027456</v>
      </c>
      <c r="AB45" s="775">
        <f t="shared" ref="AB45" si="144">ROUND(11*AA45,3)</f>
        <v>9.3789999999999996</v>
      </c>
      <c r="AC45" s="776">
        <f t="shared" ref="AC45" si="145">IF(AB45&gt;=11,11,AB45)</f>
        <v>9.3789999999999996</v>
      </c>
      <c r="AD45" s="772">
        <f t="shared" ref="AD45" si="146">T46</f>
        <v>3.8</v>
      </c>
      <c r="AE45" s="799">
        <v>0.8</v>
      </c>
      <c r="AF45" s="803">
        <f t="shared" ref="AF45" si="147">10+4+ROUND(1*I45+1*J45+1*K45+1*L45+1*M45,3)+ROUND(2*I45+2*J45+2*K45+2*L45+2*M45,3)</f>
        <v>17</v>
      </c>
      <c r="AG45" s="793">
        <f>U45+AC45+AD45+AF45</f>
        <v>38.179000000000002</v>
      </c>
      <c r="AH45" s="795">
        <f t="shared" ref="AH45" si="148">AG45+AE45</f>
        <v>38.978999999999999</v>
      </c>
      <c r="AI45" s="769">
        <f>IF(AH45&gt;=40,40,AH45)</f>
        <v>38.978999999999999</v>
      </c>
      <c r="AJ45" s="797"/>
      <c r="AK45" s="62"/>
      <c r="AL45" s="63"/>
      <c r="AM45" s="64">
        <f>100%+AL45</f>
        <v>1</v>
      </c>
      <c r="AN45" s="65">
        <f>ROUNDUP((($E$2*AM45-$AN$4)*AJ45+$AN$4),-3)</f>
        <v>0</v>
      </c>
      <c r="AO45" s="66"/>
    </row>
    <row r="46" spans="1:41" s="22" customFormat="1" ht="26.25" customHeight="1" x14ac:dyDescent="0.15">
      <c r="A46" s="177"/>
      <c r="B46" s="241"/>
      <c r="C46" s="843" t="s">
        <v>2556</v>
      </c>
      <c r="D46" s="844"/>
      <c r="E46" s="844"/>
      <c r="F46" s="844"/>
      <c r="G46" s="903"/>
      <c r="H46" s="47"/>
      <c r="I46" s="172"/>
      <c r="J46" s="217"/>
      <c r="K46" s="217"/>
      <c r="L46" s="217"/>
      <c r="M46" s="695"/>
      <c r="N46" s="765"/>
      <c r="O46" s="52">
        <v>3.8</v>
      </c>
      <c r="P46" s="53">
        <v>3.8</v>
      </c>
      <c r="Q46" s="53"/>
      <c r="R46" s="54"/>
      <c r="S46" s="767"/>
      <c r="T46" s="783">
        <f t="shared" ref="T46" si="149">ROUND(O46*I45+P46*J45+Q46*K45+R46*L45+S46*M45,3)</f>
        <v>3.8</v>
      </c>
      <c r="U46" s="769"/>
      <c r="V46" s="770"/>
      <c r="W46" s="57"/>
      <c r="X46" s="57"/>
      <c r="Y46" s="57"/>
      <c r="Z46" s="57"/>
      <c r="AA46" s="476"/>
      <c r="AB46" s="775"/>
      <c r="AC46" s="777"/>
      <c r="AD46" s="773" t="str">
        <f t="shared" ref="AD46" si="150">IF(AD45&gt;3.8,"품질","")</f>
        <v/>
      </c>
      <c r="AE46" s="799"/>
      <c r="AF46" s="802"/>
      <c r="AG46" s="794"/>
      <c r="AH46" s="795"/>
      <c r="AI46" s="769"/>
      <c r="AJ46" s="797"/>
      <c r="AK46" s="62"/>
      <c r="AL46" s="63"/>
      <c r="AM46" s="64"/>
      <c r="AN46" s="65"/>
      <c r="AO46" s="66"/>
    </row>
    <row r="47" spans="1:41" s="22" customFormat="1" ht="48.75" customHeight="1" x14ac:dyDescent="0.15">
      <c r="A47" s="43"/>
      <c r="B47" s="256"/>
      <c r="C47" s="45" t="s">
        <v>1369</v>
      </c>
      <c r="D47" s="73" t="s">
        <v>1347</v>
      </c>
      <c r="E47" s="80"/>
      <c r="F47" s="45"/>
      <c r="G47" s="80"/>
      <c r="H47" s="47"/>
      <c r="I47" s="172">
        <v>0.6</v>
      </c>
      <c r="J47" s="217">
        <v>0.4</v>
      </c>
      <c r="K47" s="217"/>
      <c r="L47" s="217"/>
      <c r="M47" s="695"/>
      <c r="N47" s="765">
        <f>SUM(I47:M47)</f>
        <v>1</v>
      </c>
      <c r="O47" s="52">
        <v>8</v>
      </c>
      <c r="P47" s="53">
        <v>8</v>
      </c>
      <c r="Q47" s="53"/>
      <c r="R47" s="53"/>
      <c r="S47" s="205"/>
      <c r="T47" s="787">
        <f t="shared" ref="T47" si="151">(ROUND(((O47*I47)+(P47*J47)+(Q47*K47)+(R47*L47)+(S47*M47)),3))</f>
        <v>8</v>
      </c>
      <c r="U47" s="788">
        <f t="shared" ref="U47" si="152">IF(T47&gt;=8,8,T47)</f>
        <v>8</v>
      </c>
      <c r="V47" s="770">
        <v>68688854000</v>
      </c>
      <c r="W47" s="57">
        <v>52502259000</v>
      </c>
      <c r="X47" s="57"/>
      <c r="Y47" s="57"/>
      <c r="Z47" s="57"/>
      <c r="AA47" s="476">
        <f>(((((V47*I47)+(W47*J47)+(X47*K47)+(Y47*L47)+(Z47*M47))/$L$2)))</f>
        <v>1.5007993186866597</v>
      </c>
      <c r="AB47" s="775">
        <f>ROUND(11*AA47,3)</f>
        <v>16.509</v>
      </c>
      <c r="AC47" s="776">
        <f>IF(AB47&gt;=11,11,AB47)</f>
        <v>11</v>
      </c>
      <c r="AD47" s="772">
        <f t="shared" ref="AD47" si="153">T48</f>
        <v>3.8</v>
      </c>
      <c r="AE47" s="799">
        <v>0.8</v>
      </c>
      <c r="AF47" s="803">
        <f t="shared" ref="AF47" si="154">10+4+ROUND(1*I47+1*J47+1*K47+1*L47+1*M47,3)+ROUND(2*I47+2*J47+2*K47+2*L47+2*M47,3)</f>
        <v>17</v>
      </c>
      <c r="AG47" s="793">
        <f>U47+AC47+AD47+AF47</f>
        <v>39.799999999999997</v>
      </c>
      <c r="AH47" s="795">
        <f t="shared" ref="AH47" si="155">AG47+AE47</f>
        <v>40.599999999999994</v>
      </c>
      <c r="AI47" s="769">
        <f>IF(AH47&gt;=40,40,AH47)</f>
        <v>40</v>
      </c>
      <c r="AJ47" s="797"/>
      <c r="AK47" s="62"/>
      <c r="AL47" s="63"/>
      <c r="AM47" s="64">
        <f>100%+AL47</f>
        <v>1</v>
      </c>
      <c r="AN47" s="65">
        <f>ROUNDUP((($E$2*AM47-$AN$4)*AJ47+$AN$4),-3)</f>
        <v>0</v>
      </c>
      <c r="AO47" s="66"/>
    </row>
    <row r="48" spans="1:41" s="22" customFormat="1" ht="26.25" customHeight="1" x14ac:dyDescent="0.15">
      <c r="A48" s="177"/>
      <c r="B48" s="241"/>
      <c r="C48" s="843" t="s">
        <v>2556</v>
      </c>
      <c r="D48" s="844"/>
      <c r="E48" s="844"/>
      <c r="F48" s="844"/>
      <c r="G48" s="903"/>
      <c r="H48" s="47"/>
      <c r="I48" s="172"/>
      <c r="J48" s="217"/>
      <c r="K48" s="217"/>
      <c r="L48" s="217"/>
      <c r="M48" s="695"/>
      <c r="N48" s="765"/>
      <c r="O48" s="52">
        <v>3.8</v>
      </c>
      <c r="P48" s="53">
        <v>3.8</v>
      </c>
      <c r="Q48" s="53"/>
      <c r="R48" s="54"/>
      <c r="S48" s="767"/>
      <c r="T48" s="783">
        <f t="shared" ref="T48" si="156">ROUND(O48*I47+P48*J47+Q48*K47+R48*L47+S48*M47,3)</f>
        <v>3.8</v>
      </c>
      <c r="U48" s="769"/>
      <c r="V48" s="770"/>
      <c r="W48" s="57"/>
      <c r="X48" s="57"/>
      <c r="Y48" s="57"/>
      <c r="Z48" s="57"/>
      <c r="AA48" s="476"/>
      <c r="AB48" s="775"/>
      <c r="AC48" s="777"/>
      <c r="AD48" s="773" t="str">
        <f t="shared" ref="AD48" si="157">IF(AD47&gt;3.8,"품질","")</f>
        <v/>
      </c>
      <c r="AE48" s="799"/>
      <c r="AF48" s="802"/>
      <c r="AG48" s="794"/>
      <c r="AH48" s="795"/>
      <c r="AI48" s="769"/>
      <c r="AJ48" s="797"/>
      <c r="AK48" s="62"/>
      <c r="AL48" s="63"/>
      <c r="AM48" s="64"/>
      <c r="AN48" s="65"/>
      <c r="AO48" s="66"/>
    </row>
    <row r="49" spans="1:41" s="22" customFormat="1" ht="50.25" customHeight="1" x14ac:dyDescent="0.15">
      <c r="A49" s="43"/>
      <c r="B49" s="256"/>
      <c r="C49" s="174"/>
      <c r="D49" s="80"/>
      <c r="E49" s="80"/>
      <c r="F49" s="45"/>
      <c r="G49" s="376"/>
      <c r="H49" s="175"/>
      <c r="I49" s="172">
        <v>0.5</v>
      </c>
      <c r="J49" s="217">
        <v>0.4</v>
      </c>
      <c r="K49" s="217">
        <v>0.1</v>
      </c>
      <c r="L49" s="217"/>
      <c r="M49" s="695"/>
      <c r="N49" s="765">
        <f>SUM(I49:M49)</f>
        <v>1</v>
      </c>
      <c r="O49" s="52">
        <v>8</v>
      </c>
      <c r="P49" s="53">
        <v>8</v>
      </c>
      <c r="Q49" s="53">
        <v>8</v>
      </c>
      <c r="R49" s="53"/>
      <c r="S49" s="205"/>
      <c r="T49" s="787">
        <f t="shared" ref="T49" si="158">(ROUND(((O49*I49)+(P49*J49)+(Q49*K49)+(R49*L49)+(S49*M49)),3))</f>
        <v>8</v>
      </c>
      <c r="U49" s="788">
        <f t="shared" ref="U49" si="159">IF(T49&gt;=8,8,T49)</f>
        <v>8</v>
      </c>
      <c r="V49" s="291"/>
      <c r="W49" s="57"/>
      <c r="X49" s="57"/>
      <c r="Y49" s="57"/>
      <c r="Z49" s="57"/>
      <c r="AA49" s="551">
        <f>(((((V49*I49)+(W49*J49)+(X49*K49)+(Y49*L49)+(Z49*M49))/$L$2)))</f>
        <v>0</v>
      </c>
      <c r="AB49" s="775">
        <f t="shared" ref="AB49" si="160">ROUND(11*AA49,3)</f>
        <v>0</v>
      </c>
      <c r="AC49" s="776">
        <f t="shared" ref="AC49" si="161">IF(AB49&gt;=11,11,AB49)</f>
        <v>0</v>
      </c>
      <c r="AD49" s="772">
        <f t="shared" ref="AD49" si="162">T50</f>
        <v>3.42</v>
      </c>
      <c r="AE49" s="799">
        <v>0.8</v>
      </c>
      <c r="AF49" s="803">
        <f t="shared" ref="AF49" si="163">10+4+ROUND(1*I49+1*J49+1*K49+1*L49+1*M49,3)+ROUND(2*I49+2*J49+2*K49+2*L49+2*M49,3)</f>
        <v>17</v>
      </c>
      <c r="AG49" s="793">
        <f>U49+AC49+AD49+AF49</f>
        <v>28.42</v>
      </c>
      <c r="AH49" s="795">
        <f t="shared" ref="AH49" si="164">AG49+AE49</f>
        <v>29.220000000000002</v>
      </c>
      <c r="AI49" s="769">
        <f>IF(AH49&gt;=40,40,AH49)</f>
        <v>29.220000000000002</v>
      </c>
      <c r="AJ49" s="797"/>
      <c r="AK49" s="62"/>
      <c r="AL49" s="63"/>
      <c r="AM49" s="64">
        <f>100%+AL49</f>
        <v>1</v>
      </c>
      <c r="AN49" s="65">
        <f>ROUNDUP((($E$2*AM49-$AN$4)*AJ49+$AN$4),-3)</f>
        <v>0</v>
      </c>
      <c r="AO49" s="66"/>
    </row>
    <row r="50" spans="1:41" s="22" customFormat="1" ht="26.25" customHeight="1" x14ac:dyDescent="0.15">
      <c r="A50" s="177"/>
      <c r="B50" s="241"/>
      <c r="C50" s="843" t="s">
        <v>2556</v>
      </c>
      <c r="D50" s="844"/>
      <c r="E50" s="844"/>
      <c r="F50" s="844"/>
      <c r="G50" s="903"/>
      <c r="H50" s="47"/>
      <c r="I50" s="172"/>
      <c r="J50" s="217"/>
      <c r="K50" s="217"/>
      <c r="L50" s="217"/>
      <c r="M50" s="695"/>
      <c r="N50" s="765"/>
      <c r="O50" s="52">
        <v>3.8</v>
      </c>
      <c r="P50" s="53">
        <v>3.8</v>
      </c>
      <c r="Q50" s="53"/>
      <c r="R50" s="54"/>
      <c r="S50" s="767"/>
      <c r="T50" s="783">
        <f t="shared" ref="T50" si="165">ROUND(O50*I49+P50*J49+Q50*K49+R50*L49+S50*M49,3)</f>
        <v>3.42</v>
      </c>
      <c r="U50" s="769"/>
      <c r="V50" s="770"/>
      <c r="W50" s="57"/>
      <c r="X50" s="57"/>
      <c r="Y50" s="57"/>
      <c r="Z50" s="57"/>
      <c r="AA50" s="476"/>
      <c r="AB50" s="775"/>
      <c r="AC50" s="777"/>
      <c r="AD50" s="773" t="str">
        <f t="shared" ref="AD50" si="166">IF(AD49&gt;3.8,"품질","")</f>
        <v/>
      </c>
      <c r="AE50" s="799"/>
      <c r="AF50" s="802"/>
      <c r="AG50" s="794"/>
      <c r="AH50" s="795"/>
      <c r="AI50" s="769"/>
      <c r="AJ50" s="797"/>
      <c r="AK50" s="62"/>
      <c r="AL50" s="63"/>
      <c r="AM50" s="64"/>
      <c r="AN50" s="65"/>
      <c r="AO50" s="66"/>
    </row>
    <row r="51" spans="1:41" s="22" customFormat="1" ht="54" customHeight="1" x14ac:dyDescent="0.15">
      <c r="A51" s="43"/>
      <c r="B51" s="256"/>
      <c r="C51" s="73"/>
      <c r="D51" s="80"/>
      <c r="E51" s="80"/>
      <c r="F51" s="80"/>
      <c r="G51" s="596"/>
      <c r="H51" s="47"/>
      <c r="I51" s="172">
        <v>0.65</v>
      </c>
      <c r="J51" s="217">
        <v>0.1</v>
      </c>
      <c r="K51" s="217">
        <v>0.15</v>
      </c>
      <c r="L51" s="217">
        <v>0.1</v>
      </c>
      <c r="M51" s="695"/>
      <c r="N51" s="765">
        <f>SUM(I51:M51)</f>
        <v>1</v>
      </c>
      <c r="O51" s="52">
        <v>8</v>
      </c>
      <c r="P51" s="53">
        <v>8</v>
      </c>
      <c r="Q51" s="53">
        <v>8</v>
      </c>
      <c r="R51" s="53"/>
      <c r="S51" s="205"/>
      <c r="T51" s="787">
        <f t="shared" ref="T51" si="167">(ROUND(((O51*I51)+(P51*J51)+(Q51*K51)+(R51*L51)+(S51*M51)),3))</f>
        <v>7.2</v>
      </c>
      <c r="U51" s="788">
        <f t="shared" ref="U51" si="168">IF(T51&gt;=8,8,T51)</f>
        <v>7.2</v>
      </c>
      <c r="V51" s="770"/>
      <c r="W51" s="57"/>
      <c r="X51" s="57"/>
      <c r="Y51" s="57"/>
      <c r="Z51" s="57"/>
      <c r="AA51" s="476">
        <f>(((((V51*I51)+(W51*J51)+(X51*K51)+(Y51*L51)+(Z51*M51))/$L$2)))</f>
        <v>0</v>
      </c>
      <c r="AB51" s="775">
        <f>ROUND(11*AA51,3)</f>
        <v>0</v>
      </c>
      <c r="AC51" s="776">
        <f t="shared" ref="AC51" si="169">IF(AB51&gt;=11,11,AB51)</f>
        <v>0</v>
      </c>
      <c r="AD51" s="772">
        <f t="shared" ref="AD51" si="170">T52</f>
        <v>2.85</v>
      </c>
      <c r="AE51" s="799">
        <v>0.8</v>
      </c>
      <c r="AF51" s="803">
        <f t="shared" ref="AF51" si="171">10+4+ROUND(1*I51+1*J51+1*K51+1*L51+1*M51,3)+ROUND(2*I51+2*J51+2*K51+2*L51+2*M51,3)</f>
        <v>17</v>
      </c>
      <c r="AG51" s="793">
        <f>U51+AC51+AD51+AF51</f>
        <v>27.05</v>
      </c>
      <c r="AH51" s="795">
        <f t="shared" ref="AH51" si="172">AG51+AE51</f>
        <v>27.85</v>
      </c>
      <c r="AI51" s="769">
        <f>IF(AH51&gt;=40,40,AH51)</f>
        <v>27.85</v>
      </c>
      <c r="AJ51" s="797"/>
      <c r="AK51" s="62"/>
      <c r="AL51" s="63"/>
      <c r="AM51" s="64">
        <f>100%+AL51</f>
        <v>1</v>
      </c>
      <c r="AN51" s="65">
        <f>ROUNDUP((($E$2*AM51-$AN$4)*AJ51+$AN$4),-3)</f>
        <v>0</v>
      </c>
      <c r="AO51" s="66"/>
    </row>
    <row r="52" spans="1:41" s="22" customFormat="1" ht="26.25" customHeight="1" x14ac:dyDescent="0.15">
      <c r="A52" s="177"/>
      <c r="B52" s="241"/>
      <c r="C52" s="843" t="s">
        <v>2556</v>
      </c>
      <c r="D52" s="844"/>
      <c r="E52" s="844"/>
      <c r="F52" s="844"/>
      <c r="G52" s="903"/>
      <c r="H52" s="47"/>
      <c r="I52" s="172"/>
      <c r="J52" s="217"/>
      <c r="K52" s="217"/>
      <c r="L52" s="217"/>
      <c r="M52" s="695"/>
      <c r="N52" s="765"/>
      <c r="O52" s="52">
        <v>3.8</v>
      </c>
      <c r="P52" s="53">
        <v>3.8</v>
      </c>
      <c r="Q52" s="53"/>
      <c r="R52" s="54"/>
      <c r="S52" s="767"/>
      <c r="T52" s="783">
        <f t="shared" ref="T52" si="173">ROUND(O52*I51+P52*J51+Q52*K51+R52*L51+S52*M51,3)</f>
        <v>2.85</v>
      </c>
      <c r="U52" s="769"/>
      <c r="V52" s="770"/>
      <c r="W52" s="57"/>
      <c r="X52" s="57"/>
      <c r="Y52" s="57"/>
      <c r="Z52" s="57"/>
      <c r="AA52" s="476"/>
      <c r="AB52" s="775"/>
      <c r="AC52" s="777"/>
      <c r="AD52" s="773" t="str">
        <f t="shared" ref="AD52" si="174">IF(AD51&gt;3.8,"품질","")</f>
        <v/>
      </c>
      <c r="AE52" s="799"/>
      <c r="AF52" s="802"/>
      <c r="AG52" s="794"/>
      <c r="AH52" s="795"/>
      <c r="AI52" s="769"/>
      <c r="AJ52" s="797"/>
      <c r="AK52" s="62"/>
      <c r="AL52" s="63"/>
      <c r="AM52" s="64"/>
      <c r="AN52" s="65"/>
      <c r="AO52" s="66"/>
    </row>
    <row r="53" spans="1:41" s="22" customFormat="1" ht="51.75" customHeight="1" x14ac:dyDescent="0.15">
      <c r="A53" s="43"/>
      <c r="B53" s="256"/>
      <c r="C53" s="45"/>
      <c r="D53" s="80"/>
      <c r="E53" s="80"/>
      <c r="F53" s="80"/>
      <c r="G53" s="596"/>
      <c r="H53" s="47"/>
      <c r="I53" s="172">
        <v>0.6</v>
      </c>
      <c r="J53" s="217">
        <v>0.4</v>
      </c>
      <c r="K53" s="217"/>
      <c r="L53" s="217"/>
      <c r="M53" s="695"/>
      <c r="N53" s="765">
        <f>SUM(I53:M53)</f>
        <v>1</v>
      </c>
      <c r="O53" s="52">
        <v>8</v>
      </c>
      <c r="P53" s="53">
        <v>8</v>
      </c>
      <c r="Q53" s="53"/>
      <c r="R53" s="53"/>
      <c r="S53" s="205"/>
      <c r="T53" s="787">
        <f t="shared" ref="T53" si="175">(ROUND(((O53*I53)+(P53*J53)+(Q53*K53)+(R53*L53)+(S53*M53)),3))</f>
        <v>8</v>
      </c>
      <c r="U53" s="788">
        <f t="shared" ref="U53" si="176">IF(T53&gt;=8,8,T53)</f>
        <v>8</v>
      </c>
      <c r="V53" s="770"/>
      <c r="W53" s="57"/>
      <c r="X53" s="57"/>
      <c r="Y53" s="57"/>
      <c r="Z53" s="57"/>
      <c r="AA53" s="476">
        <f>(((((V53*I53)+(W53*J53)+(X53*K53)+(Y53*L53)+(Z53*M53))/$L$2)))</f>
        <v>0</v>
      </c>
      <c r="AB53" s="775">
        <f>ROUND(11*AA53,3)</f>
        <v>0</v>
      </c>
      <c r="AC53" s="776">
        <f>IF(AB53&gt;=11,11,AB53)</f>
        <v>0</v>
      </c>
      <c r="AD53" s="772">
        <f t="shared" ref="AD53" si="177">T54</f>
        <v>3.8</v>
      </c>
      <c r="AE53" s="799">
        <v>0.8</v>
      </c>
      <c r="AF53" s="803">
        <f t="shared" ref="AF53" si="178">10+4+ROUND(1*I53+1*J53+1*K53+1*L53+1*M53,3)+ROUND(2*I53+2*J53+2*K53+2*L53+2*M53,3)</f>
        <v>17</v>
      </c>
      <c r="AG53" s="793">
        <f>U53+AC53+AD53+AF53</f>
        <v>28.8</v>
      </c>
      <c r="AH53" s="795">
        <f t="shared" ref="AH53" si="179">AG53+AE53</f>
        <v>29.6</v>
      </c>
      <c r="AI53" s="769">
        <f>IF(AH53&gt;=40,40,AH53)</f>
        <v>29.6</v>
      </c>
      <c r="AJ53" s="797"/>
      <c r="AK53" s="62"/>
      <c r="AL53" s="63"/>
      <c r="AM53" s="64">
        <f>100%+AL53</f>
        <v>1</v>
      </c>
      <c r="AN53" s="65">
        <f>ROUNDUP((($E$2*AM53-$AN$4)*AJ53+$AN$4),-3)</f>
        <v>0</v>
      </c>
      <c r="AO53" s="66"/>
    </row>
    <row r="54" spans="1:41" s="22" customFormat="1" ht="26.25" customHeight="1" x14ac:dyDescent="0.15">
      <c r="A54" s="177"/>
      <c r="B54" s="256"/>
      <c r="C54" s="894" t="s">
        <v>2556</v>
      </c>
      <c r="D54" s="895"/>
      <c r="E54" s="895"/>
      <c r="F54" s="895"/>
      <c r="G54" s="896"/>
      <c r="H54" s="47"/>
      <c r="I54" s="172"/>
      <c r="J54" s="217"/>
      <c r="K54" s="217"/>
      <c r="L54" s="217"/>
      <c r="M54" s="695"/>
      <c r="N54" s="765"/>
      <c r="O54" s="52">
        <v>3.8</v>
      </c>
      <c r="P54" s="53">
        <v>3.8</v>
      </c>
      <c r="Q54" s="53"/>
      <c r="R54" s="54"/>
      <c r="S54" s="767"/>
      <c r="T54" s="783">
        <f t="shared" ref="T54" si="180">ROUND(O54*I53+P54*J53+Q54*K53+R54*L53+S54*M53,3)</f>
        <v>3.8</v>
      </c>
      <c r="U54" s="769"/>
      <c r="V54" s="770"/>
      <c r="W54" s="57"/>
      <c r="X54" s="57"/>
      <c r="Y54" s="57"/>
      <c r="Z54" s="57"/>
      <c r="AA54" s="476"/>
      <c r="AB54" s="775"/>
      <c r="AC54" s="777"/>
      <c r="AD54" s="773" t="str">
        <f t="shared" ref="AD54" si="181">IF(AD53&gt;3.8,"품질","")</f>
        <v/>
      </c>
      <c r="AE54" s="799"/>
      <c r="AF54" s="802"/>
      <c r="AG54" s="794"/>
      <c r="AH54" s="795"/>
      <c r="AI54" s="769"/>
      <c r="AJ54" s="797"/>
      <c r="AK54" s="62"/>
      <c r="AL54" s="63"/>
      <c r="AM54" s="64"/>
      <c r="AN54" s="65"/>
      <c r="AO54" s="66"/>
    </row>
    <row r="55" spans="1:41" s="22" customFormat="1" ht="54.75" customHeight="1" x14ac:dyDescent="0.15">
      <c r="A55" s="43"/>
      <c r="B55" s="256"/>
      <c r="C55" s="45" t="s">
        <v>1354</v>
      </c>
      <c r="D55" s="80"/>
      <c r="E55" s="80"/>
      <c r="F55" s="80"/>
      <c r="G55" s="45" t="s">
        <v>3005</v>
      </c>
      <c r="H55" s="175"/>
      <c r="I55" s="172">
        <v>0.5</v>
      </c>
      <c r="J55" s="217">
        <v>0.14000000000000001</v>
      </c>
      <c r="K55" s="217">
        <v>0.14000000000000001</v>
      </c>
      <c r="L55" s="217">
        <v>0.12</v>
      </c>
      <c r="M55" s="695">
        <v>0.1</v>
      </c>
      <c r="N55" s="765">
        <f>SUM(I55:M55)</f>
        <v>1</v>
      </c>
      <c r="O55" s="52">
        <v>8</v>
      </c>
      <c r="P55" s="54"/>
      <c r="Q55" s="54"/>
      <c r="R55" s="53"/>
      <c r="S55" s="205"/>
      <c r="T55" s="787">
        <f t="shared" ref="T55" si="182">(ROUND(((O55*I55)+(P55*J55)+(Q55*K55)+(R55*L55)+(S55*M55)),3))</f>
        <v>4</v>
      </c>
      <c r="U55" s="788">
        <f t="shared" ref="U55" si="183">IF(T55&gt;=8,8,T55)</f>
        <v>4</v>
      </c>
      <c r="V55" s="770">
        <v>50267041000</v>
      </c>
      <c r="W55" s="57"/>
      <c r="X55" s="57"/>
      <c r="Y55" s="57"/>
      <c r="Z55" s="57">
        <v>15345190000</v>
      </c>
      <c r="AA55" s="476">
        <f>(((((V55*I55)+(W55*J55)+(X55*K55)+(Y55*L55)+(Z55*M55))/$L$2)))</f>
        <v>0.64331559707043373</v>
      </c>
      <c r="AB55" s="775">
        <f t="shared" ref="AB55" si="184">ROUND(11*AA55,3)</f>
        <v>7.0759999999999996</v>
      </c>
      <c r="AC55" s="776">
        <f t="shared" ref="AC55" si="185">IF(AB55&gt;=11,11,AB55)</f>
        <v>7.0759999999999996</v>
      </c>
      <c r="AD55" s="772">
        <f t="shared" ref="AD55" si="186">T56</f>
        <v>2.964</v>
      </c>
      <c r="AE55" s="799">
        <v>0.8</v>
      </c>
      <c r="AF55" s="803">
        <f t="shared" ref="AF55" si="187">10+4+ROUND(1*I55+1*J55+1*K55+1*L55+1*M55,3)+ROUND(2*I55+2*J55+2*K55+2*L55+2*M55,3)</f>
        <v>17</v>
      </c>
      <c r="AG55" s="793">
        <f>U55+AC55+AD55+AF55</f>
        <v>31.04</v>
      </c>
      <c r="AH55" s="795">
        <f t="shared" ref="AH55" si="188">AG55+AE55</f>
        <v>31.84</v>
      </c>
      <c r="AI55" s="769">
        <f>IF(AH55&gt;=40,40,AH55)</f>
        <v>31.84</v>
      </c>
      <c r="AJ55" s="797"/>
      <c r="AK55" s="62"/>
      <c r="AL55" s="63"/>
      <c r="AM55" s="64">
        <f>100%+AL55</f>
        <v>1</v>
      </c>
      <c r="AN55" s="65">
        <f>ROUNDUP((($E$2*AM55-$AN$4)*AJ55+$AN$4),-3)</f>
        <v>0</v>
      </c>
      <c r="AO55" s="66"/>
    </row>
    <row r="56" spans="1:41" s="22" customFormat="1" ht="26.25" customHeight="1" x14ac:dyDescent="0.15">
      <c r="A56" s="177"/>
      <c r="B56" s="241"/>
      <c r="C56" s="843" t="s">
        <v>2556</v>
      </c>
      <c r="D56" s="844"/>
      <c r="E56" s="844"/>
      <c r="F56" s="844"/>
      <c r="G56" s="903"/>
      <c r="H56" s="47"/>
      <c r="I56" s="172"/>
      <c r="J56" s="217"/>
      <c r="K56" s="217"/>
      <c r="L56" s="217"/>
      <c r="M56" s="695"/>
      <c r="N56" s="765"/>
      <c r="O56" s="52">
        <v>3.8</v>
      </c>
      <c r="P56" s="53">
        <v>3.8</v>
      </c>
      <c r="Q56" s="53">
        <v>3.8</v>
      </c>
      <c r="R56" s="53"/>
      <c r="S56" s="767"/>
      <c r="T56" s="783">
        <f t="shared" ref="T56" si="189">ROUND(O56*I55+P56*J55+Q56*K55+R56*L55+S56*M55,3)</f>
        <v>2.964</v>
      </c>
      <c r="U56" s="769"/>
      <c r="V56" s="770"/>
      <c r="W56" s="57"/>
      <c r="X56" s="57"/>
      <c r="Y56" s="57"/>
      <c r="Z56" s="57"/>
      <c r="AA56" s="476"/>
      <c r="AB56" s="775"/>
      <c r="AC56" s="777"/>
      <c r="AD56" s="773" t="str">
        <f t="shared" ref="AD56" si="190">IF(AD55&gt;3.8,"품질","")</f>
        <v/>
      </c>
      <c r="AE56" s="799"/>
      <c r="AF56" s="802"/>
      <c r="AG56" s="794"/>
      <c r="AH56" s="795"/>
      <c r="AI56" s="769"/>
      <c r="AJ56" s="797"/>
      <c r="AK56" s="62"/>
      <c r="AL56" s="63"/>
      <c r="AM56" s="64"/>
      <c r="AN56" s="65"/>
      <c r="AO56" s="66"/>
    </row>
    <row r="57" spans="1:41" s="22" customFormat="1" ht="62.25" customHeight="1" x14ac:dyDescent="0.15">
      <c r="A57" s="43"/>
      <c r="B57" s="256"/>
      <c r="C57" s="80"/>
      <c r="D57" s="45"/>
      <c r="E57" s="45"/>
      <c r="F57" s="80" t="s">
        <v>184</v>
      </c>
      <c r="G57" s="596"/>
      <c r="H57" s="47"/>
      <c r="I57" s="172">
        <v>0.5</v>
      </c>
      <c r="J57" s="217">
        <v>0.3</v>
      </c>
      <c r="K57" s="217">
        <v>0.2</v>
      </c>
      <c r="L57" s="217"/>
      <c r="M57" s="695"/>
      <c r="N57" s="765">
        <f>SUM(I57:M57)</f>
        <v>1</v>
      </c>
      <c r="O57" s="52">
        <v>8</v>
      </c>
      <c r="P57" s="52">
        <v>8</v>
      </c>
      <c r="Q57" s="53">
        <v>8</v>
      </c>
      <c r="R57" s="53"/>
      <c r="S57" s="205"/>
      <c r="T57" s="787">
        <f t="shared" ref="T57" si="191">(ROUND(((O57*I57)+(P57*J57)+(Q57*K57)+(R57*L57)+(S57*M57)),3))</f>
        <v>8</v>
      </c>
      <c r="U57" s="788">
        <f t="shared" ref="U57" si="192">IF(T57&gt;=8,8,T57)</f>
        <v>8</v>
      </c>
      <c r="V57" s="770"/>
      <c r="W57" s="57"/>
      <c r="X57" s="57"/>
      <c r="Y57" s="57">
        <v>40616090000</v>
      </c>
      <c r="Z57" s="57"/>
      <c r="AA57" s="476">
        <f>(((((V57*I57)+(W57*J57)+(X57*K57)+(Y57*L57)+(Z57*M57))/$L$2)))</f>
        <v>0</v>
      </c>
      <c r="AB57" s="775">
        <f>ROUND(11*AA57,3)</f>
        <v>0</v>
      </c>
      <c r="AC57" s="776">
        <f t="shared" ref="AC57" si="193">IF(AB57&gt;=11,11,AB57)</f>
        <v>0</v>
      </c>
      <c r="AD57" s="772">
        <f t="shared" ref="AD57" si="194">T58</f>
        <v>3.04</v>
      </c>
      <c r="AE57" s="799">
        <v>0.8</v>
      </c>
      <c r="AF57" s="803">
        <f t="shared" ref="AF57" si="195">10+4+ROUND(1*I57+1*J57+1*K57+1*L57+1*M57,3)+ROUND(2*I57+2*J57+2*K57+2*L57+2*M57,3)</f>
        <v>17</v>
      </c>
      <c r="AG57" s="793">
        <f>U57+AC57+AD57+AF57</f>
        <v>28.04</v>
      </c>
      <c r="AH57" s="795">
        <f t="shared" ref="AH57" si="196">AG57+AE57</f>
        <v>28.84</v>
      </c>
      <c r="AI57" s="769">
        <f>IF(AH57&gt;=40,40,AH57)</f>
        <v>28.84</v>
      </c>
      <c r="AJ57" s="797"/>
      <c r="AK57" s="62"/>
      <c r="AL57" s="63"/>
      <c r="AM57" s="64"/>
      <c r="AN57" s="65"/>
      <c r="AO57" s="66"/>
    </row>
    <row r="58" spans="1:41" s="22" customFormat="1" ht="26.25" customHeight="1" x14ac:dyDescent="0.15">
      <c r="A58" s="177"/>
      <c r="B58" s="241"/>
      <c r="C58" s="843" t="s">
        <v>2556</v>
      </c>
      <c r="D58" s="844"/>
      <c r="E58" s="844"/>
      <c r="F58" s="844"/>
      <c r="G58" s="903"/>
      <c r="H58" s="47"/>
      <c r="I58" s="172"/>
      <c r="J58" s="217"/>
      <c r="K58" s="217"/>
      <c r="L58" s="217"/>
      <c r="M58" s="695"/>
      <c r="N58" s="765"/>
      <c r="O58" s="52">
        <v>3.8</v>
      </c>
      <c r="P58" s="53">
        <v>3.8</v>
      </c>
      <c r="Q58" s="53"/>
      <c r="R58" s="54"/>
      <c r="S58" s="767"/>
      <c r="T58" s="783">
        <f t="shared" ref="T58" si="197">ROUND(O58*I57+P58*J57+Q58*K57+R58*L57+S58*M57,3)</f>
        <v>3.04</v>
      </c>
      <c r="U58" s="769"/>
      <c r="V58" s="770"/>
      <c r="W58" s="57"/>
      <c r="X58" s="57"/>
      <c r="Y58" s="57"/>
      <c r="Z58" s="57"/>
      <c r="AA58" s="476"/>
      <c r="AB58" s="775"/>
      <c r="AC58" s="777"/>
      <c r="AD58" s="773" t="str">
        <f t="shared" ref="AD58" si="198">IF(AD57&gt;3.8,"품질","")</f>
        <v/>
      </c>
      <c r="AE58" s="799"/>
      <c r="AF58" s="802"/>
      <c r="AG58" s="794"/>
      <c r="AH58" s="795"/>
      <c r="AI58" s="769"/>
      <c r="AJ58" s="797"/>
      <c r="AK58" s="62"/>
      <c r="AL58" s="63"/>
      <c r="AM58" s="64"/>
      <c r="AN58" s="65"/>
      <c r="AO58" s="66"/>
    </row>
    <row r="59" spans="1:41" s="22" customFormat="1" ht="50.25" customHeight="1" x14ac:dyDescent="0.15">
      <c r="A59" s="43"/>
      <c r="B59" s="256"/>
      <c r="C59" s="73"/>
      <c r="D59" s="117"/>
      <c r="E59" s="117"/>
      <c r="F59" s="174"/>
      <c r="G59" s="632"/>
      <c r="H59" s="47"/>
      <c r="I59" s="172">
        <v>0.6</v>
      </c>
      <c r="J59" s="217">
        <v>0.15</v>
      </c>
      <c r="K59" s="217">
        <v>0.15</v>
      </c>
      <c r="L59" s="217">
        <v>0.1</v>
      </c>
      <c r="M59" s="695"/>
      <c r="N59" s="765">
        <f>SUM(I59:M59)</f>
        <v>1</v>
      </c>
      <c r="O59" s="52">
        <v>8</v>
      </c>
      <c r="P59" s="53"/>
      <c r="Q59" s="53"/>
      <c r="R59" s="54"/>
      <c r="S59" s="205"/>
      <c r="T59" s="787">
        <f t="shared" ref="T59" si="199">(ROUND(((O59*I59)+(P59*J59)+(Q59*K59)+(R59*L59)+(S59*M59)),3))</f>
        <v>4.8</v>
      </c>
      <c r="U59" s="788">
        <f t="shared" ref="U59" si="200">IF(T59&gt;=8,8,T59)</f>
        <v>4.8</v>
      </c>
      <c r="V59" s="770"/>
      <c r="W59" s="57"/>
      <c r="X59" s="57"/>
      <c r="Y59" s="57"/>
      <c r="Z59" s="57"/>
      <c r="AA59" s="476">
        <f>(((((V59*I59)+(W59*J59)+(X59*K59)+(Y59*L59)+(Z59*M59))/$L$2)))</f>
        <v>0</v>
      </c>
      <c r="AB59" s="775">
        <f t="shared" ref="AB59" si="201">ROUND(11*AA59,3)</f>
        <v>0</v>
      </c>
      <c r="AC59" s="776">
        <f t="shared" ref="AC59" si="202">IF(AB59&gt;=11,11,AB59)</f>
        <v>0</v>
      </c>
      <c r="AD59" s="772">
        <f t="shared" ref="AD59" si="203">T60</f>
        <v>2.85</v>
      </c>
      <c r="AE59" s="799">
        <v>0.8</v>
      </c>
      <c r="AF59" s="803">
        <f t="shared" ref="AF59" si="204">10+4+ROUND(1*I59+1*J59+1*K59+1*L59+1*M59,3)+ROUND(2*I59+2*J59+2*K59+2*L59+2*M59,3)</f>
        <v>17</v>
      </c>
      <c r="AG59" s="793">
        <f>U59+AC59+AD59+AF59</f>
        <v>24.65</v>
      </c>
      <c r="AH59" s="795">
        <f t="shared" ref="AH59" si="205">AG59+AE59</f>
        <v>25.45</v>
      </c>
      <c r="AI59" s="769">
        <f>IF(AH59&gt;=40,40,AH59)</f>
        <v>25.45</v>
      </c>
      <c r="AJ59" s="797"/>
      <c r="AK59" s="62"/>
      <c r="AL59" s="63"/>
      <c r="AM59" s="64">
        <f>100%+AL59</f>
        <v>1</v>
      </c>
      <c r="AN59" s="65">
        <f>ROUNDUP((($E$2*AM59-$AN$4)*AJ59+$AN$4),-3)</f>
        <v>0</v>
      </c>
      <c r="AO59" s="66"/>
    </row>
    <row r="60" spans="1:41" s="22" customFormat="1" ht="26.25" customHeight="1" x14ac:dyDescent="0.15">
      <c r="A60" s="177"/>
      <c r="B60" s="241"/>
      <c r="C60" s="843" t="s">
        <v>2556</v>
      </c>
      <c r="D60" s="844"/>
      <c r="E60" s="844"/>
      <c r="F60" s="844"/>
      <c r="G60" s="903"/>
      <c r="H60" s="47"/>
      <c r="I60" s="172"/>
      <c r="J60" s="217"/>
      <c r="K60" s="217"/>
      <c r="L60" s="217"/>
      <c r="M60" s="695"/>
      <c r="N60" s="765"/>
      <c r="O60" s="52">
        <v>3.8</v>
      </c>
      <c r="P60" s="53">
        <v>3.8</v>
      </c>
      <c r="Q60" s="53"/>
      <c r="R60" s="54"/>
      <c r="S60" s="767"/>
      <c r="T60" s="783">
        <f t="shared" ref="T60" si="206">ROUND(O60*I59+P60*J59+Q60*K59+R60*L59+S60*M59,3)</f>
        <v>2.85</v>
      </c>
      <c r="U60" s="769"/>
      <c r="V60" s="770"/>
      <c r="W60" s="57"/>
      <c r="X60" s="57"/>
      <c r="Y60" s="57"/>
      <c r="Z60" s="57"/>
      <c r="AA60" s="476"/>
      <c r="AB60" s="775"/>
      <c r="AC60" s="777"/>
      <c r="AD60" s="773" t="str">
        <f t="shared" ref="AD60" si="207">IF(AD59&gt;3.8,"품질","")</f>
        <v/>
      </c>
      <c r="AE60" s="799"/>
      <c r="AF60" s="802"/>
      <c r="AG60" s="794"/>
      <c r="AH60" s="795"/>
      <c r="AI60" s="769"/>
      <c r="AJ60" s="797"/>
      <c r="AK60" s="62"/>
      <c r="AL60" s="63"/>
      <c r="AM60" s="64"/>
      <c r="AN60" s="65"/>
      <c r="AO60" s="66"/>
    </row>
    <row r="61" spans="1:41" s="22" customFormat="1" ht="50.25" customHeight="1" x14ac:dyDescent="0.15">
      <c r="A61" s="43"/>
      <c r="B61" s="256"/>
      <c r="C61" s="45"/>
      <c r="D61" s="117"/>
      <c r="E61" s="117"/>
      <c r="F61" s="174"/>
      <c r="G61" s="376"/>
      <c r="H61" s="175"/>
      <c r="I61" s="172">
        <v>0.6</v>
      </c>
      <c r="J61" s="217">
        <v>0.3</v>
      </c>
      <c r="K61" s="217">
        <v>0.1</v>
      </c>
      <c r="L61" s="217"/>
      <c r="M61" s="695"/>
      <c r="N61" s="765">
        <f>SUM(I61:M61)</f>
        <v>0.99999999999999989</v>
      </c>
      <c r="O61" s="52">
        <v>8</v>
      </c>
      <c r="P61" s="53"/>
      <c r="Q61" s="53"/>
      <c r="R61" s="53"/>
      <c r="S61" s="205"/>
      <c r="T61" s="787">
        <f t="shared" ref="T61" si="208">(ROUND(((O61*I61)+(P61*J61)+(Q61*K61)+(R61*L61)+(S61*M61)),3))</f>
        <v>4.8</v>
      </c>
      <c r="U61" s="788">
        <f t="shared" ref="U61" si="209">IF(T61&gt;=8,8,T61)</f>
        <v>4.8</v>
      </c>
      <c r="V61" s="770"/>
      <c r="W61" s="57"/>
      <c r="X61" s="57"/>
      <c r="Y61" s="57"/>
      <c r="Z61" s="57"/>
      <c r="AA61" s="476">
        <f>(((((V61*I61)+(W61*J61)+(X61*K61)+(Y61*L61)+(Z61*M61))/$L$2)))</f>
        <v>0</v>
      </c>
      <c r="AB61" s="775">
        <f t="shared" ref="AB61" si="210">ROUND(11*AA61,3)</f>
        <v>0</v>
      </c>
      <c r="AC61" s="776">
        <f t="shared" ref="AC61" si="211">IF(AB61&gt;=11,11,AB61)</f>
        <v>0</v>
      </c>
      <c r="AD61" s="772">
        <f t="shared" ref="AD61" si="212">T62</f>
        <v>3.42</v>
      </c>
      <c r="AE61" s="799">
        <v>0.8</v>
      </c>
      <c r="AF61" s="803">
        <f t="shared" ref="AF61" si="213">10+4+ROUND(1*I61+1*J61+1*K61+1*L61+1*M61,3)+ROUND(2*I61+2*J61+2*K61+2*L61+2*M61,3)</f>
        <v>17</v>
      </c>
      <c r="AG61" s="793">
        <f>U61+AC61+AD61+AF61</f>
        <v>25.22</v>
      </c>
      <c r="AH61" s="795">
        <f t="shared" ref="AH61" si="214">AG61+AE61</f>
        <v>26.02</v>
      </c>
      <c r="AI61" s="769">
        <f>IF(AH61&gt;=40,40,AH61)</f>
        <v>26.02</v>
      </c>
      <c r="AJ61" s="797"/>
      <c r="AK61" s="62"/>
      <c r="AL61" s="63"/>
      <c r="AM61" s="64">
        <f>100%+AL61</f>
        <v>1</v>
      </c>
      <c r="AN61" s="65">
        <f>ROUNDUP((($E$2*AM61-$AN$4)*AJ61+$AN$4),-3)</f>
        <v>0</v>
      </c>
      <c r="AO61" s="66"/>
    </row>
    <row r="62" spans="1:41" s="22" customFormat="1" ht="26.25" customHeight="1" x14ac:dyDescent="0.15">
      <c r="A62" s="177"/>
      <c r="B62" s="241"/>
      <c r="C62" s="843" t="s">
        <v>2556</v>
      </c>
      <c r="D62" s="844"/>
      <c r="E62" s="844"/>
      <c r="F62" s="844"/>
      <c r="G62" s="903"/>
      <c r="H62" s="47"/>
      <c r="I62" s="172"/>
      <c r="J62" s="217"/>
      <c r="K62" s="217"/>
      <c r="L62" s="217"/>
      <c r="M62" s="695"/>
      <c r="N62" s="765"/>
      <c r="O62" s="52">
        <v>3.8</v>
      </c>
      <c r="P62" s="53">
        <v>3.8</v>
      </c>
      <c r="Q62" s="53"/>
      <c r="R62" s="54"/>
      <c r="S62" s="767"/>
      <c r="T62" s="783">
        <f t="shared" ref="T62" si="215">ROUND(O62*I61+P62*J61+Q62*K61+R62*L61+S62*M61,3)</f>
        <v>3.42</v>
      </c>
      <c r="U62" s="769"/>
      <c r="V62" s="770"/>
      <c r="W62" s="57"/>
      <c r="X62" s="57"/>
      <c r="Y62" s="57"/>
      <c r="Z62" s="57"/>
      <c r="AA62" s="476"/>
      <c r="AB62" s="775"/>
      <c r="AC62" s="777"/>
      <c r="AD62" s="773" t="str">
        <f t="shared" ref="AD62" si="216">IF(AD61&gt;3.8,"품질","")</f>
        <v/>
      </c>
      <c r="AE62" s="799"/>
      <c r="AF62" s="802"/>
      <c r="AG62" s="794"/>
      <c r="AH62" s="795"/>
      <c r="AI62" s="769"/>
      <c r="AJ62" s="797"/>
      <c r="AK62" s="62"/>
      <c r="AL62" s="63"/>
      <c r="AM62" s="64"/>
      <c r="AN62" s="65"/>
      <c r="AO62" s="66"/>
    </row>
    <row r="63" spans="1:41" s="22" customFormat="1" ht="48.75" customHeight="1" x14ac:dyDescent="0.15">
      <c r="A63" s="43"/>
      <c r="B63" s="256"/>
      <c r="C63" s="174"/>
      <c r="D63" s="117"/>
      <c r="E63" s="117"/>
      <c r="F63" s="117"/>
      <c r="G63" s="117"/>
      <c r="H63" s="175"/>
      <c r="I63" s="172">
        <v>0.6</v>
      </c>
      <c r="J63" s="217">
        <v>0.4</v>
      </c>
      <c r="K63" s="217"/>
      <c r="L63" s="217"/>
      <c r="M63" s="695"/>
      <c r="N63" s="765">
        <f>SUM(I63:M63)</f>
        <v>1</v>
      </c>
      <c r="O63" s="52">
        <v>8</v>
      </c>
      <c r="P63" s="53"/>
      <c r="Q63" s="53"/>
      <c r="R63" s="53"/>
      <c r="S63" s="205"/>
      <c r="T63" s="787">
        <f t="shared" ref="T63" si="217">(ROUND(((O63*I63)+(P63*J63)+(Q63*K63)+(R63*L63)+(S63*M63)),3))</f>
        <v>4.8</v>
      </c>
      <c r="U63" s="788">
        <f t="shared" ref="U63" si="218">IF(T63&gt;=8,8,T63)</f>
        <v>4.8</v>
      </c>
      <c r="V63" s="770">
        <v>92809500000</v>
      </c>
      <c r="W63" s="57"/>
      <c r="X63" s="57"/>
      <c r="Y63" s="57"/>
      <c r="Z63" s="57"/>
      <c r="AA63" s="476">
        <f>(((((V63*I63)+(W63*J63)+(X63*K63)+(Y63*L63)+(Z63*M63))/$L$2)))</f>
        <v>1.3433113200460443</v>
      </c>
      <c r="AB63" s="775">
        <f t="shared" ref="AB63" si="219">ROUND(11*AA63,3)</f>
        <v>14.776</v>
      </c>
      <c r="AC63" s="776">
        <f t="shared" ref="AC63" si="220">IF(AB63&gt;=11,11,AB63)</f>
        <v>11</v>
      </c>
      <c r="AD63" s="772">
        <f t="shared" ref="AD63" si="221">T64</f>
        <v>3.8</v>
      </c>
      <c r="AE63" s="799">
        <v>0.8</v>
      </c>
      <c r="AF63" s="803">
        <f t="shared" ref="AF63" si="222">10+4+ROUND(1*I63+1*J63+1*K63+1*L63+1*M63,3)+ROUND(2*I63+2*J63+2*K63+2*L63+2*M63,3)</f>
        <v>17</v>
      </c>
      <c r="AG63" s="793">
        <f>U63+AC63+AD63+AF63</f>
        <v>36.6</v>
      </c>
      <c r="AH63" s="795">
        <f t="shared" ref="AH63" si="223">AG63+AE63</f>
        <v>37.4</v>
      </c>
      <c r="AI63" s="769">
        <f>IF(AH63&gt;=40,40,AH63)</f>
        <v>37.4</v>
      </c>
      <c r="AJ63" s="797"/>
      <c r="AK63" s="62"/>
      <c r="AL63" s="63"/>
      <c r="AM63" s="64">
        <f>100%+AL63</f>
        <v>1</v>
      </c>
      <c r="AN63" s="65">
        <f>ROUNDUP((($E$2*AM63-$AN$4)*AJ63+$AN$4),-3)</f>
        <v>0</v>
      </c>
      <c r="AO63" s="66"/>
    </row>
    <row r="64" spans="1:41" s="22" customFormat="1" ht="26.25" customHeight="1" x14ac:dyDescent="0.15">
      <c r="A64" s="177"/>
      <c r="B64" s="241"/>
      <c r="C64" s="843" t="s">
        <v>2556</v>
      </c>
      <c r="D64" s="844"/>
      <c r="E64" s="844"/>
      <c r="F64" s="844"/>
      <c r="G64" s="903"/>
      <c r="H64" s="47"/>
      <c r="I64" s="172"/>
      <c r="J64" s="217"/>
      <c r="K64" s="217"/>
      <c r="L64" s="217"/>
      <c r="M64" s="695"/>
      <c r="N64" s="765"/>
      <c r="O64" s="52">
        <v>3.8</v>
      </c>
      <c r="P64" s="53">
        <v>3.8</v>
      </c>
      <c r="Q64" s="53"/>
      <c r="R64" s="54"/>
      <c r="S64" s="767"/>
      <c r="T64" s="783">
        <f t="shared" ref="T64" si="224">ROUND(O64*I63+P64*J63+Q64*K63+R64*L63+S64*M63,3)</f>
        <v>3.8</v>
      </c>
      <c r="U64" s="769"/>
      <c r="V64" s="770"/>
      <c r="W64" s="57"/>
      <c r="X64" s="57"/>
      <c r="Y64" s="57"/>
      <c r="Z64" s="57"/>
      <c r="AA64" s="476"/>
      <c r="AB64" s="775"/>
      <c r="AC64" s="777"/>
      <c r="AD64" s="773" t="str">
        <f t="shared" ref="AD64" si="225">IF(AD63&gt;3.8,"품질","")</f>
        <v/>
      </c>
      <c r="AE64" s="799"/>
      <c r="AF64" s="802"/>
      <c r="AG64" s="794"/>
      <c r="AH64" s="795"/>
      <c r="AI64" s="769"/>
      <c r="AJ64" s="797"/>
      <c r="AK64" s="62"/>
      <c r="AL64" s="63"/>
      <c r="AM64" s="64"/>
      <c r="AN64" s="65"/>
      <c r="AO64" s="66"/>
    </row>
    <row r="65" spans="1:41" s="22" customFormat="1" ht="51.75" customHeight="1" x14ac:dyDescent="0.15">
      <c r="A65" s="43"/>
      <c r="B65" s="256"/>
      <c r="C65" s="80"/>
      <c r="D65" s="45" t="s">
        <v>2064</v>
      </c>
      <c r="E65" s="80" t="s">
        <v>1361</v>
      </c>
      <c r="F65" s="45"/>
      <c r="G65" s="376"/>
      <c r="H65" s="47"/>
      <c r="I65" s="172">
        <v>0.6</v>
      </c>
      <c r="J65" s="217">
        <v>0.22</v>
      </c>
      <c r="K65" s="217">
        <v>0.18</v>
      </c>
      <c r="L65" s="217"/>
      <c r="M65" s="695"/>
      <c r="N65" s="765">
        <f>SUM(I65:M65)</f>
        <v>1</v>
      </c>
      <c r="O65" s="52">
        <v>8</v>
      </c>
      <c r="P65" s="52">
        <v>8</v>
      </c>
      <c r="Q65" s="53">
        <v>8</v>
      </c>
      <c r="R65" s="53"/>
      <c r="S65" s="205"/>
      <c r="T65" s="787">
        <f t="shared" ref="T65" si="226">(ROUND(((O65*I65)+(P65*J65)+(Q65*K65)+(R65*L65)+(S65*M65)),3))</f>
        <v>8</v>
      </c>
      <c r="U65" s="788">
        <f t="shared" ref="U65" si="227">IF(T65&gt;=8,8,T65)</f>
        <v>8</v>
      </c>
      <c r="V65" s="770"/>
      <c r="W65" s="57">
        <v>56901144000</v>
      </c>
      <c r="X65" s="57">
        <v>44048635000</v>
      </c>
      <c r="Y65" s="57"/>
      <c r="Z65" s="57"/>
      <c r="AA65" s="476">
        <f>(((((V65*I65)+(W65*J65)+(X65*K65)+(Y65*L65)+(Z65*M65))/$L$2)))</f>
        <v>0.49324502689170041</v>
      </c>
      <c r="AB65" s="775">
        <f>ROUND(11*AA65,3)</f>
        <v>5.4260000000000002</v>
      </c>
      <c r="AC65" s="776">
        <f>IF(AB65&gt;=11,11,AB65)</f>
        <v>5.4260000000000002</v>
      </c>
      <c r="AD65" s="772">
        <f t="shared" ref="AD65" si="228">T66</f>
        <v>3.1160000000000001</v>
      </c>
      <c r="AE65" s="799">
        <v>0.8</v>
      </c>
      <c r="AF65" s="803">
        <f t="shared" ref="AF65" si="229">10+4+ROUND(1*I65+1*J65+1*K65+1*L65+1*M65,3)+ROUND(2*I65+2*J65+2*K65+2*L65+2*M65,3)</f>
        <v>17</v>
      </c>
      <c r="AG65" s="793">
        <f>U65+AC65+AD65+AF65</f>
        <v>33.542000000000002</v>
      </c>
      <c r="AH65" s="795">
        <f t="shared" ref="AH65" si="230">AG65+AE65</f>
        <v>34.341999999999999</v>
      </c>
      <c r="AI65" s="769">
        <f>IF(AH65&gt;=40,40,AH65)</f>
        <v>34.341999999999999</v>
      </c>
      <c r="AJ65" s="797"/>
      <c r="AK65" s="62"/>
      <c r="AL65" s="63"/>
      <c r="AM65" s="64"/>
      <c r="AN65" s="65"/>
      <c r="AO65" s="66"/>
    </row>
    <row r="66" spans="1:41" s="22" customFormat="1" ht="26.25" customHeight="1" x14ac:dyDescent="0.15">
      <c r="A66" s="177"/>
      <c r="B66" s="241"/>
      <c r="C66" s="843" t="s">
        <v>2556</v>
      </c>
      <c r="D66" s="844"/>
      <c r="E66" s="844"/>
      <c r="F66" s="844"/>
      <c r="G66" s="903"/>
      <c r="H66" s="47"/>
      <c r="I66" s="172"/>
      <c r="J66" s="217"/>
      <c r="K66" s="217"/>
      <c r="L66" s="217"/>
      <c r="M66" s="695"/>
      <c r="N66" s="765"/>
      <c r="O66" s="52">
        <v>3.8</v>
      </c>
      <c r="P66" s="53">
        <v>3.8</v>
      </c>
      <c r="Q66" s="53"/>
      <c r="R66" s="54"/>
      <c r="S66" s="767"/>
      <c r="T66" s="783">
        <f t="shared" ref="T66" si="231">ROUND(O66*I65+P66*J65+Q66*K65+R66*L65+S66*M65,3)</f>
        <v>3.1160000000000001</v>
      </c>
      <c r="U66" s="769"/>
      <c r="V66" s="770"/>
      <c r="W66" s="57"/>
      <c r="X66" s="57"/>
      <c r="Y66" s="57"/>
      <c r="Z66" s="57"/>
      <c r="AA66" s="476"/>
      <c r="AB66" s="775"/>
      <c r="AC66" s="777"/>
      <c r="AD66" s="773" t="str">
        <f t="shared" ref="AD66" si="232">IF(AD65&gt;3.8,"품질","")</f>
        <v/>
      </c>
      <c r="AE66" s="799"/>
      <c r="AF66" s="802"/>
      <c r="AG66" s="794"/>
      <c r="AH66" s="795"/>
      <c r="AI66" s="769"/>
      <c r="AJ66" s="797"/>
      <c r="AK66" s="62"/>
      <c r="AL66" s="63"/>
      <c r="AM66" s="64"/>
      <c r="AN66" s="65"/>
      <c r="AO66" s="66"/>
    </row>
    <row r="67" spans="1:41" s="22" customFormat="1" ht="48.75" customHeight="1" x14ac:dyDescent="0.15">
      <c r="A67" s="43"/>
      <c r="B67" s="256"/>
      <c r="C67" s="256"/>
      <c r="D67" s="80" t="s">
        <v>1489</v>
      </c>
      <c r="E67" s="45"/>
      <c r="F67" s="664"/>
      <c r="G67" s="334"/>
      <c r="H67" s="175"/>
      <c r="I67" s="172">
        <v>0.51</v>
      </c>
      <c r="J67" s="217">
        <v>0.49</v>
      </c>
      <c r="K67" s="217"/>
      <c r="L67" s="217"/>
      <c r="M67" s="695"/>
      <c r="N67" s="765">
        <f>SUM(I67:M67)</f>
        <v>1</v>
      </c>
      <c r="O67" s="52">
        <v>8</v>
      </c>
      <c r="P67" s="53">
        <v>8</v>
      </c>
      <c r="Q67" s="53"/>
      <c r="R67" s="53"/>
      <c r="S67" s="205"/>
      <c r="T67" s="787">
        <f t="shared" ref="T67" si="233">(ROUND(((O67*I67)+(P67*J67)+(Q67*K67)+(R67*L67)+(S67*M67)),3))</f>
        <v>8</v>
      </c>
      <c r="U67" s="788">
        <f t="shared" ref="U67" si="234">IF(T67&gt;=8,8,T67)</f>
        <v>8</v>
      </c>
      <c r="V67" s="770"/>
      <c r="W67" s="57">
        <v>57131058000</v>
      </c>
      <c r="X67" s="57"/>
      <c r="Y67" s="57"/>
      <c r="Z67" s="57"/>
      <c r="AA67" s="476">
        <f>(((((V67*I67)+(W67*J67)+(X67*K67)+(Y67*L67)+(Z67*M67))/$L$2)))</f>
        <v>0.67530713449642343</v>
      </c>
      <c r="AB67" s="775">
        <f>ROUND(11*AA67,3)</f>
        <v>7.4279999999999999</v>
      </c>
      <c r="AC67" s="776">
        <f>IF(AB67&gt;=11,11,AB67)</f>
        <v>7.4279999999999999</v>
      </c>
      <c r="AD67" s="772">
        <f t="shared" ref="AD67" si="235">T68</f>
        <v>3.8</v>
      </c>
      <c r="AE67" s="799">
        <v>0.8</v>
      </c>
      <c r="AF67" s="803">
        <f t="shared" ref="AF67" si="236">10+4+ROUND(1*I67+1*J67+1*K67+1*L67+1*M67,3)+ROUND(2*I67+2*J67+2*K67+2*L67+2*M67,3)</f>
        <v>17</v>
      </c>
      <c r="AG67" s="793">
        <f>U67+AC67+AD67+AF67</f>
        <v>36.228000000000002</v>
      </c>
      <c r="AH67" s="795">
        <f t="shared" ref="AH67" si="237">AG67+AE67</f>
        <v>37.027999999999999</v>
      </c>
      <c r="AI67" s="769">
        <f>IF(AH67&gt;=40,40,AH67)</f>
        <v>37.027999999999999</v>
      </c>
      <c r="AJ67" s="797"/>
      <c r="AK67" s="62"/>
      <c r="AL67" s="63"/>
      <c r="AM67" s="64">
        <f>100%+AL67</f>
        <v>1</v>
      </c>
      <c r="AN67" s="65">
        <f>ROUNDUP((($E$2*AM67-$AN$4)*AJ67+$AN$4),-3)</f>
        <v>0</v>
      </c>
      <c r="AO67" s="66"/>
    </row>
    <row r="68" spans="1:41" s="22" customFormat="1" ht="26.25" customHeight="1" x14ac:dyDescent="0.15">
      <c r="A68" s="177"/>
      <c r="B68" s="241"/>
      <c r="C68" s="843" t="s">
        <v>2556</v>
      </c>
      <c r="D68" s="844"/>
      <c r="E68" s="844"/>
      <c r="F68" s="844"/>
      <c r="G68" s="903"/>
      <c r="H68" s="47"/>
      <c r="I68" s="172"/>
      <c r="J68" s="217"/>
      <c r="K68" s="217"/>
      <c r="L68" s="217"/>
      <c r="M68" s="695"/>
      <c r="N68" s="765"/>
      <c r="O68" s="52">
        <v>3.8</v>
      </c>
      <c r="P68" s="53">
        <v>3.8</v>
      </c>
      <c r="Q68" s="53"/>
      <c r="R68" s="54"/>
      <c r="S68" s="767"/>
      <c r="T68" s="783">
        <f t="shared" ref="T68" si="238">ROUND(O68*I67+P68*J67+Q68*K67+R68*L67+S68*M67,3)</f>
        <v>3.8</v>
      </c>
      <c r="U68" s="769"/>
      <c r="V68" s="770"/>
      <c r="W68" s="57"/>
      <c r="X68" s="57"/>
      <c r="Y68" s="57"/>
      <c r="Z68" s="57"/>
      <c r="AA68" s="476"/>
      <c r="AB68" s="775"/>
      <c r="AC68" s="777"/>
      <c r="AD68" s="773" t="str">
        <f t="shared" ref="AD68" si="239">IF(AD67&gt;3.8,"품질","")</f>
        <v/>
      </c>
      <c r="AE68" s="799"/>
      <c r="AF68" s="802"/>
      <c r="AG68" s="794"/>
      <c r="AH68" s="795"/>
      <c r="AI68" s="769"/>
      <c r="AJ68" s="797"/>
      <c r="AK68" s="62"/>
      <c r="AL68" s="63"/>
      <c r="AM68" s="64"/>
      <c r="AN68" s="65"/>
      <c r="AO68" s="66"/>
    </row>
    <row r="69" spans="1:41" s="22" customFormat="1" ht="52.5" customHeight="1" x14ac:dyDescent="0.15">
      <c r="A69" s="43"/>
      <c r="B69" s="256"/>
      <c r="C69" s="80"/>
      <c r="D69" s="80"/>
      <c r="E69" s="80"/>
      <c r="F69" s="80"/>
      <c r="G69" s="335"/>
      <c r="H69" s="47"/>
      <c r="I69" s="172">
        <v>0.5</v>
      </c>
      <c r="J69" s="217">
        <v>0.5</v>
      </c>
      <c r="K69" s="217"/>
      <c r="L69" s="217"/>
      <c r="M69" s="695"/>
      <c r="N69" s="765">
        <f>SUM(I69:M69)</f>
        <v>1</v>
      </c>
      <c r="O69" s="52">
        <v>8</v>
      </c>
      <c r="P69" s="53">
        <v>8</v>
      </c>
      <c r="Q69" s="53"/>
      <c r="R69" s="53"/>
      <c r="S69" s="205"/>
      <c r="T69" s="787">
        <f t="shared" ref="T69" si="240">(ROUND(((O69*I69)+(P69*J69)+(Q69*K69)+(R69*L69)+(S69*M69)),3))</f>
        <v>8</v>
      </c>
      <c r="U69" s="788">
        <f t="shared" ref="U69" si="241">IF(T69&gt;=8,8,T69)</f>
        <v>8</v>
      </c>
      <c r="V69" s="770"/>
      <c r="W69" s="57"/>
      <c r="X69" s="57"/>
      <c r="Y69" s="57"/>
      <c r="Z69" s="57"/>
      <c r="AA69" s="476">
        <f>(((((V69*I69)+(W69*J69)+(X69*K69)+(Y69*L69)+(Z69*M69))/$L$2)))</f>
        <v>0</v>
      </c>
      <c r="AB69" s="775">
        <f>ROUND(11*AA69,3)</f>
        <v>0</v>
      </c>
      <c r="AC69" s="776">
        <f>IF(AB69&gt;=11,11,AB69)</f>
        <v>0</v>
      </c>
      <c r="AD69" s="772">
        <f t="shared" ref="AD69" si="242">T70</f>
        <v>3.8</v>
      </c>
      <c r="AE69" s="799">
        <v>0.8</v>
      </c>
      <c r="AF69" s="803">
        <f t="shared" ref="AF69" si="243">10+4+ROUND(1*I69+1*J69+1*K69+1*L69+1*M69,3)+ROUND(2*I69+2*J69+2*K69+2*L69+2*M69,3)</f>
        <v>17</v>
      </c>
      <c r="AG69" s="793">
        <f>U69+AC69+AD69+AF69</f>
        <v>28.8</v>
      </c>
      <c r="AH69" s="795">
        <f t="shared" ref="AH69" si="244">AG69+AE69</f>
        <v>29.6</v>
      </c>
      <c r="AI69" s="769">
        <f>IF(AH69&gt;=40,40,AH69)</f>
        <v>29.6</v>
      </c>
      <c r="AJ69" s="797"/>
      <c r="AK69" s="62"/>
      <c r="AL69" s="63"/>
      <c r="AM69" s="64">
        <f>100%+AL69</f>
        <v>1</v>
      </c>
      <c r="AN69" s="65">
        <f>ROUNDUP((($E$2*AM69-$AN$4)*AJ69+$AN$4),-3)</f>
        <v>0</v>
      </c>
      <c r="AO69" s="66"/>
    </row>
    <row r="70" spans="1:41" s="22" customFormat="1" ht="26.25" customHeight="1" x14ac:dyDescent="0.15">
      <c r="A70" s="177"/>
      <c r="B70" s="241"/>
      <c r="C70" s="843" t="s">
        <v>2556</v>
      </c>
      <c r="D70" s="844"/>
      <c r="E70" s="844"/>
      <c r="F70" s="844"/>
      <c r="G70" s="903"/>
      <c r="H70" s="210"/>
      <c r="I70" s="172"/>
      <c r="J70" s="217"/>
      <c r="K70" s="217"/>
      <c r="L70" s="217"/>
      <c r="M70" s="752"/>
      <c r="N70" s="765"/>
      <c r="O70" s="52">
        <v>3.8</v>
      </c>
      <c r="P70" s="53">
        <v>3.8</v>
      </c>
      <c r="Q70" s="53"/>
      <c r="R70" s="54"/>
      <c r="S70" s="767"/>
      <c r="T70" s="783">
        <f t="shared" ref="T70" si="245">ROUND(O70*I69+P70*J69+Q70*K69+R70*L69+S70*M69,3)</f>
        <v>3.8</v>
      </c>
      <c r="U70" s="769"/>
      <c r="V70" s="770"/>
      <c r="W70" s="57"/>
      <c r="X70" s="57"/>
      <c r="Y70" s="57"/>
      <c r="Z70" s="57"/>
      <c r="AA70" s="476"/>
      <c r="AB70" s="775"/>
      <c r="AC70" s="777"/>
      <c r="AD70" s="773" t="str">
        <f t="shared" ref="AD70" si="246">IF(AD69&gt;3.8,"품질","")</f>
        <v/>
      </c>
      <c r="AE70" s="799"/>
      <c r="AF70" s="802"/>
      <c r="AG70" s="794"/>
      <c r="AH70" s="795"/>
      <c r="AI70" s="769"/>
      <c r="AJ70" s="797"/>
      <c r="AK70" s="62"/>
      <c r="AL70" s="63"/>
      <c r="AM70" s="64"/>
      <c r="AN70" s="65"/>
      <c r="AO70" s="66"/>
    </row>
    <row r="71" spans="1:41" s="22" customFormat="1" ht="48.75" customHeight="1" x14ac:dyDescent="0.15">
      <c r="A71" s="43"/>
      <c r="B71" s="256"/>
      <c r="C71" s="73"/>
      <c r="D71" s="45" t="s">
        <v>1355</v>
      </c>
      <c r="E71" s="80" t="s">
        <v>2578</v>
      </c>
      <c r="F71" s="73" t="s">
        <v>1543</v>
      </c>
      <c r="G71" s="334"/>
      <c r="H71" s="175" t="s">
        <v>2950</v>
      </c>
      <c r="I71" s="172">
        <v>0.51</v>
      </c>
      <c r="J71" s="217">
        <v>0.49</v>
      </c>
      <c r="K71" s="217"/>
      <c r="L71" s="217"/>
      <c r="M71" s="695"/>
      <c r="N71" s="765">
        <f>SUM(I71:M71)</f>
        <v>1</v>
      </c>
      <c r="O71" s="52">
        <v>8</v>
      </c>
      <c r="P71" s="53">
        <v>8</v>
      </c>
      <c r="Q71" s="53"/>
      <c r="R71" s="53"/>
      <c r="S71" s="205"/>
      <c r="T71" s="787">
        <f t="shared" ref="T71" si="247">(ROUND(((O71*I71)+(P71*J71)+(Q71*K71)+(R71*L71)+(S71*M71)),3))</f>
        <v>8</v>
      </c>
      <c r="U71" s="788">
        <f t="shared" ref="U71" si="248">IF(T71&gt;=8,8,T71)</f>
        <v>8</v>
      </c>
      <c r="V71" s="770"/>
      <c r="W71" s="57">
        <v>65315007000</v>
      </c>
      <c r="X71" s="57">
        <v>52410905000</v>
      </c>
      <c r="Y71" s="57">
        <v>66118788000</v>
      </c>
      <c r="Z71" s="57"/>
      <c r="AA71" s="476">
        <f>(((((V71*I71)+(W71*J71)+(X71*K71)+(Y71*L71)+(Z71*M71))/$L$2)))</f>
        <v>0.77204399429787973</v>
      </c>
      <c r="AB71" s="775">
        <f>ROUND(11*AA71,3)</f>
        <v>8.4920000000000009</v>
      </c>
      <c r="AC71" s="776">
        <f>IF(AB71&gt;=11,11,AB71)</f>
        <v>8.4920000000000009</v>
      </c>
      <c r="AD71" s="772">
        <f t="shared" ref="AD71" si="249">T72</f>
        <v>3.8</v>
      </c>
      <c r="AE71" s="799">
        <v>0.8</v>
      </c>
      <c r="AF71" s="803">
        <f t="shared" ref="AF71" si="250">10+4+ROUND(1*I71+1*J71+1*K71+1*L71+1*M71,3)+ROUND(2*I71+2*J71+2*K71+2*L71+2*M71,3)</f>
        <v>17</v>
      </c>
      <c r="AG71" s="793">
        <f>U71+AC71+AD71+AF71</f>
        <v>37.292000000000002</v>
      </c>
      <c r="AH71" s="795">
        <f t="shared" ref="AH71" si="251">AG71+AE71</f>
        <v>38.091999999999999</v>
      </c>
      <c r="AI71" s="769">
        <f>IF(AH71&gt;=40,40,AH71)</f>
        <v>38.091999999999999</v>
      </c>
      <c r="AJ71" s="797"/>
      <c r="AK71" s="62"/>
      <c r="AL71" s="63"/>
      <c r="AM71" s="64">
        <f>100%+AL71</f>
        <v>1</v>
      </c>
      <c r="AN71" s="65">
        <f>ROUNDUP((($E$2*AM71-$AN$4)*AJ71+$AN$4),-3)</f>
        <v>0</v>
      </c>
      <c r="AO71" s="66"/>
    </row>
    <row r="72" spans="1:41" s="22" customFormat="1" ht="26.25" customHeight="1" x14ac:dyDescent="0.15">
      <c r="A72" s="177"/>
      <c r="B72" s="241"/>
      <c r="C72" s="843" t="s">
        <v>2556</v>
      </c>
      <c r="D72" s="844"/>
      <c r="E72" s="844"/>
      <c r="F72" s="844"/>
      <c r="G72" s="903"/>
      <c r="H72" s="47"/>
      <c r="I72" s="172"/>
      <c r="J72" s="217"/>
      <c r="K72" s="217"/>
      <c r="L72" s="217"/>
      <c r="M72" s="695"/>
      <c r="N72" s="765"/>
      <c r="O72" s="52">
        <v>3.8</v>
      </c>
      <c r="P72" s="53">
        <v>3.8</v>
      </c>
      <c r="Q72" s="53"/>
      <c r="R72" s="54"/>
      <c r="S72" s="767"/>
      <c r="T72" s="783">
        <f t="shared" ref="T72" si="252">ROUND(O72*I71+P72*J71+Q72*K71+R72*L71+S72*M71,3)</f>
        <v>3.8</v>
      </c>
      <c r="U72" s="769"/>
      <c r="V72" s="770"/>
      <c r="W72" s="57"/>
      <c r="X72" s="57"/>
      <c r="Y72" s="57"/>
      <c r="Z72" s="57"/>
      <c r="AA72" s="476"/>
      <c r="AB72" s="775"/>
      <c r="AC72" s="777"/>
      <c r="AD72" s="773" t="str">
        <f t="shared" ref="AD72" si="253">IF(AD71&gt;3.8,"품질","")</f>
        <v/>
      </c>
      <c r="AE72" s="799"/>
      <c r="AF72" s="802"/>
      <c r="AG72" s="794"/>
      <c r="AH72" s="795"/>
      <c r="AI72" s="769"/>
      <c r="AJ72" s="797"/>
      <c r="AK72" s="62"/>
      <c r="AL72" s="63"/>
      <c r="AM72" s="64"/>
      <c r="AN72" s="65"/>
      <c r="AO72" s="66"/>
    </row>
    <row r="73" spans="1:41" s="22" customFormat="1" ht="55.5" customHeight="1" x14ac:dyDescent="0.15">
      <c r="A73" s="43"/>
      <c r="B73" s="256"/>
      <c r="C73" s="45"/>
      <c r="D73" s="80"/>
      <c r="E73" s="80" t="s">
        <v>1362</v>
      </c>
      <c r="F73" s="174"/>
      <c r="G73" s="376"/>
      <c r="H73" s="175"/>
      <c r="I73" s="172">
        <v>0.5</v>
      </c>
      <c r="J73" s="217">
        <v>0.5</v>
      </c>
      <c r="K73" s="217"/>
      <c r="L73" s="217"/>
      <c r="M73" s="695"/>
      <c r="N73" s="765">
        <f>SUM(I73:M73)</f>
        <v>1</v>
      </c>
      <c r="O73" s="52">
        <v>8</v>
      </c>
      <c r="P73" s="53">
        <v>8</v>
      </c>
      <c r="Q73" s="53"/>
      <c r="R73" s="53"/>
      <c r="S73" s="205"/>
      <c r="T73" s="787">
        <f t="shared" ref="T73" si="254">(ROUND(((O73*I73)+(P73*J73)+(Q73*K73)+(R73*L73)+(S73*M73)),3))</f>
        <v>8</v>
      </c>
      <c r="U73" s="788">
        <f t="shared" ref="U73" si="255">IF(T73&gt;=8,8,T73)</f>
        <v>8</v>
      </c>
      <c r="V73" s="770"/>
      <c r="W73" s="57"/>
      <c r="X73" s="57">
        <v>36956264000</v>
      </c>
      <c r="Y73" s="57"/>
      <c r="Z73" s="57"/>
      <c r="AA73" s="476">
        <f>(((((V73*I73)+(W73*J73)+(X73*K73)+(Y73*L73)+(Z73*M73))/$L$2)))</f>
        <v>0</v>
      </c>
      <c r="AB73" s="775">
        <f t="shared" ref="AB73" si="256">ROUND(11*AA73,3)</f>
        <v>0</v>
      </c>
      <c r="AC73" s="776">
        <f t="shared" ref="AC73" si="257">IF(AB73&gt;=11,11,AB73)</f>
        <v>0</v>
      </c>
      <c r="AD73" s="772">
        <f t="shared" ref="AD73" si="258">T74</f>
        <v>3.8</v>
      </c>
      <c r="AE73" s="799">
        <v>0.8</v>
      </c>
      <c r="AF73" s="803">
        <f t="shared" ref="AF73" si="259">10+4+ROUND(1*I73+1*J73+1*K73+1*L73+1*M73,3)+ROUND(2*I73+2*J73+2*K73+2*L73+2*M73,3)</f>
        <v>17</v>
      </c>
      <c r="AG73" s="793">
        <f>U73+AC73+AD73+AF73</f>
        <v>28.8</v>
      </c>
      <c r="AH73" s="795">
        <f t="shared" ref="AH73" si="260">AG73+AE73</f>
        <v>29.6</v>
      </c>
      <c r="AI73" s="769">
        <f>IF(AH73&gt;=40,40,AH73)</f>
        <v>29.6</v>
      </c>
      <c r="AJ73" s="797"/>
      <c r="AK73" s="62"/>
      <c r="AL73" s="63"/>
      <c r="AM73" s="64">
        <f>100%+AL73</f>
        <v>1</v>
      </c>
      <c r="AN73" s="65">
        <f>ROUNDUP((($E$2*AM73-$AN$4)*AJ73+$AN$4),-3)</f>
        <v>0</v>
      </c>
      <c r="AO73" s="66"/>
    </row>
    <row r="74" spans="1:41" s="22" customFormat="1" ht="26.25" customHeight="1" x14ac:dyDescent="0.15">
      <c r="A74" s="177"/>
      <c r="B74" s="241"/>
      <c r="C74" s="843" t="s">
        <v>2556</v>
      </c>
      <c r="D74" s="844"/>
      <c r="E74" s="844"/>
      <c r="F74" s="844"/>
      <c r="G74" s="903"/>
      <c r="H74" s="47"/>
      <c r="I74" s="172"/>
      <c r="J74" s="217"/>
      <c r="K74" s="217"/>
      <c r="L74" s="217"/>
      <c r="M74" s="695"/>
      <c r="N74" s="765"/>
      <c r="O74" s="52">
        <v>3.8</v>
      </c>
      <c r="P74" s="53">
        <v>3.8</v>
      </c>
      <c r="Q74" s="53"/>
      <c r="R74" s="54"/>
      <c r="S74" s="767"/>
      <c r="T74" s="783">
        <f t="shared" ref="T74" si="261">ROUND(O74*I73+P74*J73+Q74*K73+R74*L73+S74*M73,3)</f>
        <v>3.8</v>
      </c>
      <c r="U74" s="769"/>
      <c r="V74" s="770"/>
      <c r="W74" s="57"/>
      <c r="X74" s="57"/>
      <c r="Y74" s="57"/>
      <c r="Z74" s="57"/>
      <c r="AA74" s="476"/>
      <c r="AB74" s="775"/>
      <c r="AC74" s="777"/>
      <c r="AD74" s="773" t="str">
        <f t="shared" ref="AD74" si="262">IF(AD73&gt;3.8,"품질","")</f>
        <v/>
      </c>
      <c r="AE74" s="799"/>
      <c r="AF74" s="802"/>
      <c r="AG74" s="794"/>
      <c r="AH74" s="795"/>
      <c r="AI74" s="769"/>
      <c r="AJ74" s="797"/>
      <c r="AK74" s="62"/>
      <c r="AL74" s="63"/>
      <c r="AM74" s="64"/>
      <c r="AN74" s="65"/>
      <c r="AO74" s="66"/>
    </row>
    <row r="75" spans="1:41" s="22" customFormat="1" ht="48.75" customHeight="1" x14ac:dyDescent="0.15">
      <c r="A75" s="43"/>
      <c r="B75" s="256"/>
      <c r="C75" s="45"/>
      <c r="D75" s="73" t="s">
        <v>3011</v>
      </c>
      <c r="E75" s="80" t="s">
        <v>1363</v>
      </c>
      <c r="F75" s="80"/>
      <c r="G75" s="376"/>
      <c r="H75" s="47"/>
      <c r="I75" s="172">
        <v>0.5</v>
      </c>
      <c r="J75" s="217">
        <v>0.4</v>
      </c>
      <c r="K75" s="217">
        <v>0.1</v>
      </c>
      <c r="L75" s="217"/>
      <c r="M75" s="695"/>
      <c r="N75" s="765">
        <f>SUM(I75:M75)</f>
        <v>1</v>
      </c>
      <c r="O75" s="52">
        <v>8</v>
      </c>
      <c r="P75" s="53">
        <v>8</v>
      </c>
      <c r="Q75" s="53">
        <v>8</v>
      </c>
      <c r="R75" s="53"/>
      <c r="S75" s="205"/>
      <c r="T75" s="787">
        <f t="shared" ref="T75" si="263">(ROUND(((O75*I75)+(P75*J75)+(Q75*K75)+(R75*L75)+(S75*M75)),3))</f>
        <v>8</v>
      </c>
      <c r="U75" s="788">
        <f t="shared" ref="U75" si="264">IF(T75&gt;=8,8,T75)</f>
        <v>8</v>
      </c>
      <c r="V75" s="770"/>
      <c r="W75" s="57">
        <v>18685183000</v>
      </c>
      <c r="X75" s="57">
        <v>38849299000</v>
      </c>
      <c r="Y75" s="57"/>
      <c r="Z75" s="57"/>
      <c r="AA75" s="476">
        <f>(((((V75*I75)+(W75*J75)+(X75*K75)+(Y75*L75)+(Z75*M75))/$L$2)))</f>
        <v>0.27401428820447815</v>
      </c>
      <c r="AB75" s="775">
        <f>ROUND(11*AA75,3)</f>
        <v>3.0139999999999998</v>
      </c>
      <c r="AC75" s="776">
        <f t="shared" ref="AC75" si="265">IF(AB75&gt;=11,11,AB75)</f>
        <v>3.0139999999999998</v>
      </c>
      <c r="AD75" s="772">
        <f t="shared" ref="AD75" si="266">T76</f>
        <v>3.42</v>
      </c>
      <c r="AE75" s="799">
        <v>0.8</v>
      </c>
      <c r="AF75" s="803">
        <f t="shared" ref="AF75" si="267">10+4+ROUND(1*I75+1*J75+1*K75+1*L75+1*M75,3)+ROUND(2*I75+2*J75+2*K75+2*L75+2*M75,3)</f>
        <v>17</v>
      </c>
      <c r="AG75" s="793">
        <f>U75+AC75+AD75+AF75</f>
        <v>31.433999999999997</v>
      </c>
      <c r="AH75" s="795">
        <f t="shared" ref="AH75" si="268">AG75+AE75</f>
        <v>32.233999999999995</v>
      </c>
      <c r="AI75" s="769">
        <f>IF(AH75&gt;=40,40,AH75)</f>
        <v>32.233999999999995</v>
      </c>
      <c r="AJ75" s="797"/>
      <c r="AK75" s="62"/>
      <c r="AL75" s="63"/>
      <c r="AM75" s="64">
        <f>100%+AL75</f>
        <v>1</v>
      </c>
      <c r="AN75" s="65">
        <f>ROUNDUP((($E$2*AM75-$AN$4)*AJ75+$AN$4),-3)</f>
        <v>0</v>
      </c>
      <c r="AO75" s="66"/>
    </row>
    <row r="76" spans="1:41" s="22" customFormat="1" ht="26.25" customHeight="1" x14ac:dyDescent="0.15">
      <c r="A76" s="177"/>
      <c r="B76" s="241"/>
      <c r="C76" s="843" t="s">
        <v>2556</v>
      </c>
      <c r="D76" s="844"/>
      <c r="E76" s="844"/>
      <c r="F76" s="844"/>
      <c r="G76" s="903"/>
      <c r="H76" s="47"/>
      <c r="I76" s="172"/>
      <c r="J76" s="217"/>
      <c r="K76" s="217"/>
      <c r="L76" s="217"/>
      <c r="M76" s="695"/>
      <c r="N76" s="765"/>
      <c r="O76" s="52">
        <v>3.8</v>
      </c>
      <c r="P76" s="53">
        <v>3.8</v>
      </c>
      <c r="Q76" s="53"/>
      <c r="R76" s="54"/>
      <c r="S76" s="767"/>
      <c r="T76" s="783">
        <f t="shared" ref="T76" si="269">ROUND(O76*I75+P76*J75+Q76*K75+R76*L75+S76*M75,3)</f>
        <v>3.42</v>
      </c>
      <c r="U76" s="769"/>
      <c r="V76" s="770"/>
      <c r="W76" s="57"/>
      <c r="X76" s="57"/>
      <c r="Y76" s="57"/>
      <c r="Z76" s="57"/>
      <c r="AA76" s="476"/>
      <c r="AB76" s="775"/>
      <c r="AC76" s="777"/>
      <c r="AD76" s="773" t="str">
        <f t="shared" ref="AD76" si="270">IF(AD75&gt;3.8,"품질","")</f>
        <v/>
      </c>
      <c r="AE76" s="799"/>
      <c r="AF76" s="802"/>
      <c r="AG76" s="794"/>
      <c r="AH76" s="795"/>
      <c r="AI76" s="769"/>
      <c r="AJ76" s="797"/>
      <c r="AK76" s="62"/>
      <c r="AL76" s="63"/>
      <c r="AM76" s="64"/>
      <c r="AN76" s="65"/>
      <c r="AO76" s="66"/>
    </row>
    <row r="77" spans="1:41" s="22" customFormat="1" ht="48.75" customHeight="1" x14ac:dyDescent="0.15">
      <c r="A77" s="43"/>
      <c r="B77" s="256"/>
      <c r="C77" s="80" t="s">
        <v>2178</v>
      </c>
      <c r="D77" s="80"/>
      <c r="E77" s="80"/>
      <c r="F77" s="82"/>
      <c r="G77" s="632"/>
      <c r="H77" s="175"/>
      <c r="I77" s="172">
        <v>0.6</v>
      </c>
      <c r="J77" s="217">
        <v>0.4</v>
      </c>
      <c r="K77" s="217"/>
      <c r="L77" s="217"/>
      <c r="M77" s="695"/>
      <c r="N77" s="765">
        <f>SUM(I77:M77)</f>
        <v>1</v>
      </c>
      <c r="O77" s="52">
        <v>8</v>
      </c>
      <c r="P77" s="53">
        <v>8</v>
      </c>
      <c r="Q77" s="53"/>
      <c r="R77" s="53"/>
      <c r="S77" s="205"/>
      <c r="T77" s="787">
        <f t="shared" ref="T77" si="271">(ROUND(((O77*I77)+(P77*J77)+(Q77*K77)+(R77*L77)+(S77*M77)),3))</f>
        <v>8</v>
      </c>
      <c r="U77" s="788">
        <f t="shared" ref="U77" si="272">IF(T77&gt;=8,8,T77)</f>
        <v>8</v>
      </c>
      <c r="V77" s="770">
        <v>49442586000</v>
      </c>
      <c r="W77" s="57"/>
      <c r="X77" s="57"/>
      <c r="Y77" s="57"/>
      <c r="Z77" s="57"/>
      <c r="AA77" s="476">
        <f>(((((V77*I77)+(W77*J77)+(X77*K77)+(Y77*L77)+(Z77*M77))/$L$2)))</f>
        <v>0.71562486023682992</v>
      </c>
      <c r="AB77" s="775">
        <f t="shared" ref="AB77" si="273">ROUND(11*AA77,3)</f>
        <v>7.8719999999999999</v>
      </c>
      <c r="AC77" s="776">
        <f t="shared" ref="AC77" si="274">IF(AB77&gt;=11,11,AB77)</f>
        <v>7.8719999999999999</v>
      </c>
      <c r="AD77" s="772">
        <f t="shared" ref="AD77" si="275">T78</f>
        <v>3.8</v>
      </c>
      <c r="AE77" s="799">
        <v>0.8</v>
      </c>
      <c r="AF77" s="803">
        <f t="shared" ref="AF77" si="276">10+4+ROUND(1*I77+1*J77+1*K77+1*L77+1*M77,3)+ROUND(2*I77+2*J77+2*K77+2*L77+2*M77,3)</f>
        <v>17</v>
      </c>
      <c r="AG77" s="793">
        <f>U77+AC77+AD77+AF77</f>
        <v>36.671999999999997</v>
      </c>
      <c r="AH77" s="795">
        <f t="shared" ref="AH77" si="277">AG77+AE77</f>
        <v>37.471999999999994</v>
      </c>
      <c r="AI77" s="769">
        <f>IF(AH77&gt;=40,40,AH77)</f>
        <v>37.471999999999994</v>
      </c>
      <c r="AJ77" s="797"/>
      <c r="AK77" s="62"/>
      <c r="AL77" s="63"/>
      <c r="AM77" s="64">
        <f>100%+AL77</f>
        <v>1</v>
      </c>
      <c r="AN77" s="65">
        <f>ROUNDUP((($E$2*AM77-$AN$4)*AJ77+$AN$4),-3)</f>
        <v>0</v>
      </c>
      <c r="AO77" s="66"/>
    </row>
    <row r="78" spans="1:41" s="22" customFormat="1" ht="26.25" customHeight="1" x14ac:dyDescent="0.15">
      <c r="A78" s="177"/>
      <c r="B78" s="241"/>
      <c r="C78" s="894" t="s">
        <v>2556</v>
      </c>
      <c r="D78" s="895"/>
      <c r="E78" s="895"/>
      <c r="F78" s="895"/>
      <c r="G78" s="896"/>
      <c r="H78" s="47"/>
      <c r="I78" s="172"/>
      <c r="J78" s="217"/>
      <c r="K78" s="217"/>
      <c r="L78" s="217"/>
      <c r="M78" s="695"/>
      <c r="N78" s="765"/>
      <c r="O78" s="52">
        <v>3.8</v>
      </c>
      <c r="P78" s="53">
        <v>3.8</v>
      </c>
      <c r="Q78" s="53"/>
      <c r="R78" s="54"/>
      <c r="S78" s="767"/>
      <c r="T78" s="783">
        <f t="shared" ref="T78" si="278">ROUND(O78*I77+P78*J77+Q78*K77+R78*L77+S78*M77,3)</f>
        <v>3.8</v>
      </c>
      <c r="U78" s="769"/>
      <c r="V78" s="770"/>
      <c r="W78" s="57"/>
      <c r="X78" s="57"/>
      <c r="Y78" s="57"/>
      <c r="Z78" s="57"/>
      <c r="AA78" s="476"/>
      <c r="AB78" s="775"/>
      <c r="AC78" s="777"/>
      <c r="AD78" s="773" t="str">
        <f t="shared" ref="AD78" si="279">IF(AD77&gt;3.8,"품질","")</f>
        <v/>
      </c>
      <c r="AE78" s="799"/>
      <c r="AF78" s="802"/>
      <c r="AG78" s="794"/>
      <c r="AH78" s="795"/>
      <c r="AI78" s="769"/>
      <c r="AJ78" s="797"/>
      <c r="AK78" s="62"/>
      <c r="AL78" s="63"/>
      <c r="AM78" s="64"/>
      <c r="AN78" s="65"/>
      <c r="AO78" s="66"/>
    </row>
    <row r="79" spans="1:41" s="22" customFormat="1" ht="50.25" customHeight="1" x14ac:dyDescent="0.15">
      <c r="A79" s="43"/>
      <c r="B79" s="256"/>
      <c r="C79" s="80" t="s">
        <v>2179</v>
      </c>
      <c r="D79" s="45"/>
      <c r="E79" s="45"/>
      <c r="F79" s="82"/>
      <c r="G79" s="632"/>
      <c r="H79" s="47"/>
      <c r="I79" s="172">
        <v>0.6</v>
      </c>
      <c r="J79" s="217">
        <v>0.4</v>
      </c>
      <c r="K79" s="217"/>
      <c r="L79" s="217"/>
      <c r="M79" s="695"/>
      <c r="N79" s="765">
        <f>SUM(I79:M79)</f>
        <v>1</v>
      </c>
      <c r="O79" s="52">
        <v>8</v>
      </c>
      <c r="P79" s="53">
        <v>8</v>
      </c>
      <c r="Q79" s="53"/>
      <c r="R79" s="53"/>
      <c r="S79" s="205"/>
      <c r="T79" s="787">
        <f t="shared" ref="T79" si="280">(ROUND(((O79*I79)+(P79*J79)+(Q79*K79)+(R79*L79)+(S79*M79)),3))</f>
        <v>8</v>
      </c>
      <c r="U79" s="788">
        <f t="shared" ref="U79" si="281">IF(T79&gt;=8,8,T79)</f>
        <v>8</v>
      </c>
      <c r="V79" s="770">
        <v>49203477000</v>
      </c>
      <c r="W79" s="57"/>
      <c r="X79" s="57"/>
      <c r="Y79" s="57"/>
      <c r="Z79" s="57"/>
      <c r="AA79" s="476">
        <f>(((((V79*I79)+(W79*J79)+(X79*K79)+(Y79*L79)+(Z79*M79))/$L$2)))</f>
        <v>0.71216403104989445</v>
      </c>
      <c r="AB79" s="775">
        <f t="shared" ref="AB79" si="282">ROUND(11*AA79,3)</f>
        <v>7.8339999999999996</v>
      </c>
      <c r="AC79" s="776">
        <f t="shared" ref="AC79" si="283">IF(AB79&gt;=11,11,AB79)</f>
        <v>7.8339999999999996</v>
      </c>
      <c r="AD79" s="772">
        <f t="shared" ref="AD79" si="284">T80</f>
        <v>3.8</v>
      </c>
      <c r="AE79" s="799">
        <v>0.8</v>
      </c>
      <c r="AF79" s="803">
        <f t="shared" ref="AF79" si="285">10+4+ROUND(1*I79+1*J79+1*K79+1*L79+1*M79,3)+ROUND(2*I79+2*J79+2*K79+2*L79+2*M79,3)</f>
        <v>17</v>
      </c>
      <c r="AG79" s="793">
        <f>U79+AC79+AD79+AF79</f>
        <v>36.634</v>
      </c>
      <c r="AH79" s="795">
        <f t="shared" ref="AH79" si="286">AG79+AE79</f>
        <v>37.433999999999997</v>
      </c>
      <c r="AI79" s="769">
        <f>IF(AH79&gt;=40,40,AH79)</f>
        <v>37.433999999999997</v>
      </c>
      <c r="AJ79" s="797"/>
      <c r="AK79" s="62"/>
      <c r="AL79" s="63"/>
      <c r="AM79" s="64"/>
      <c r="AN79" s="65"/>
      <c r="AO79" s="66"/>
    </row>
    <row r="80" spans="1:41" s="22" customFormat="1" ht="26.25" customHeight="1" x14ac:dyDescent="0.15">
      <c r="A80" s="177"/>
      <c r="B80" s="241"/>
      <c r="C80" s="894" t="s">
        <v>2556</v>
      </c>
      <c r="D80" s="895"/>
      <c r="E80" s="895"/>
      <c r="F80" s="895"/>
      <c r="G80" s="896"/>
      <c r="H80" s="47"/>
      <c r="I80" s="172"/>
      <c r="J80" s="217"/>
      <c r="K80" s="217"/>
      <c r="L80" s="217"/>
      <c r="M80" s="695"/>
      <c r="N80" s="765"/>
      <c r="O80" s="52">
        <v>3.8</v>
      </c>
      <c r="P80" s="53">
        <v>3.8</v>
      </c>
      <c r="Q80" s="53"/>
      <c r="R80" s="54"/>
      <c r="S80" s="767"/>
      <c r="T80" s="783">
        <f t="shared" ref="T80" si="287">ROUND(O80*I79+P80*J79+Q80*K79+R80*L79+S80*M79,3)</f>
        <v>3.8</v>
      </c>
      <c r="U80" s="769"/>
      <c r="V80" s="770"/>
      <c r="W80" s="57"/>
      <c r="X80" s="57"/>
      <c r="Y80" s="57"/>
      <c r="Z80" s="57"/>
      <c r="AA80" s="476"/>
      <c r="AB80" s="775"/>
      <c r="AC80" s="777"/>
      <c r="AD80" s="773" t="str">
        <f t="shared" ref="AD80" si="288">IF(AD79&gt;3.8,"품질","")</f>
        <v/>
      </c>
      <c r="AE80" s="799"/>
      <c r="AF80" s="802"/>
      <c r="AG80" s="794"/>
      <c r="AH80" s="795"/>
      <c r="AI80" s="769"/>
      <c r="AJ80" s="797"/>
      <c r="AK80" s="62"/>
      <c r="AL80" s="63"/>
      <c r="AM80" s="64"/>
      <c r="AN80" s="65"/>
      <c r="AO80" s="66"/>
    </row>
    <row r="81" spans="1:41" s="22" customFormat="1" ht="54" customHeight="1" x14ac:dyDescent="0.15">
      <c r="A81" s="43"/>
      <c r="B81" s="256"/>
      <c r="C81" s="80" t="s">
        <v>1455</v>
      </c>
      <c r="D81" s="45"/>
      <c r="E81" s="45"/>
      <c r="F81" s="82"/>
      <c r="G81" s="632"/>
      <c r="H81" s="47"/>
      <c r="I81" s="172">
        <v>0.6</v>
      </c>
      <c r="J81" s="217">
        <v>0.4</v>
      </c>
      <c r="K81" s="217"/>
      <c r="L81" s="217"/>
      <c r="M81" s="695"/>
      <c r="N81" s="765">
        <f>SUM(I81:M81)</f>
        <v>1</v>
      </c>
      <c r="O81" s="52">
        <v>8</v>
      </c>
      <c r="P81" s="53">
        <v>8</v>
      </c>
      <c r="Q81" s="53"/>
      <c r="R81" s="53"/>
      <c r="S81" s="205"/>
      <c r="T81" s="787">
        <f t="shared" ref="T81" si="289">(ROUND(((O81*I81)+(P81*J81)+(Q81*K81)+(R81*L81)+(S81*M81)),3))</f>
        <v>8</v>
      </c>
      <c r="U81" s="788">
        <f t="shared" ref="U81" si="290">IF(T81&gt;=8,8,T81)</f>
        <v>8</v>
      </c>
      <c r="V81" s="770">
        <v>46537406000</v>
      </c>
      <c r="W81" s="57"/>
      <c r="X81" s="57"/>
      <c r="Y81" s="57"/>
      <c r="Z81" s="57"/>
      <c r="AA81" s="476">
        <f>(((((V81*I81)+(W81*J81)+(X81*K81)+(Y81*L81)+(Z81*M81))/$L$2)))</f>
        <v>0.67357570383827836</v>
      </c>
      <c r="AB81" s="775">
        <f t="shared" ref="AB81" si="291">ROUND(11*AA81,3)</f>
        <v>7.4089999999999998</v>
      </c>
      <c r="AC81" s="776">
        <f t="shared" ref="AC81" si="292">IF(AB81&gt;=11,11,AB81)</f>
        <v>7.4089999999999998</v>
      </c>
      <c r="AD81" s="772">
        <f t="shared" ref="AD81" si="293">T82</f>
        <v>3.8</v>
      </c>
      <c r="AE81" s="799">
        <v>0.8</v>
      </c>
      <c r="AF81" s="803">
        <f t="shared" ref="AF81" si="294">10+4+ROUND(1*I81+1*J81+1*K81+1*L81+1*M81,3)+ROUND(2*I81+2*J81+2*K81+2*L81+2*M81,3)</f>
        <v>17</v>
      </c>
      <c r="AG81" s="793">
        <f>U81+AC81+AD81+AF81</f>
        <v>36.209000000000003</v>
      </c>
      <c r="AH81" s="795">
        <f t="shared" ref="AH81" si="295">AG81+AE81</f>
        <v>37.009</v>
      </c>
      <c r="AI81" s="769">
        <f>IF(AH81&gt;=40,40,AH81)</f>
        <v>37.009</v>
      </c>
      <c r="AJ81" s="797"/>
      <c r="AK81" s="62"/>
      <c r="AL81" s="63"/>
      <c r="AM81" s="64">
        <f>100%+AL81</f>
        <v>1</v>
      </c>
      <c r="AN81" s="65">
        <f>ROUNDUP((($E$2*AM81-$AN$4)*AJ81+$AN$4),-3)</f>
        <v>0</v>
      </c>
      <c r="AO81" s="66"/>
    </row>
    <row r="82" spans="1:41" s="22" customFormat="1" ht="26.25" customHeight="1" x14ac:dyDescent="0.15">
      <c r="A82" s="177"/>
      <c r="B82" s="241"/>
      <c r="C82" s="894" t="s">
        <v>2556</v>
      </c>
      <c r="D82" s="895"/>
      <c r="E82" s="895"/>
      <c r="F82" s="895"/>
      <c r="G82" s="896"/>
      <c r="H82" s="47"/>
      <c r="I82" s="172"/>
      <c r="J82" s="217"/>
      <c r="K82" s="217"/>
      <c r="L82" s="217"/>
      <c r="M82" s="695"/>
      <c r="N82" s="765"/>
      <c r="O82" s="52">
        <v>3.8</v>
      </c>
      <c r="P82" s="53">
        <v>3.8</v>
      </c>
      <c r="Q82" s="53"/>
      <c r="R82" s="54"/>
      <c r="S82" s="767"/>
      <c r="T82" s="783">
        <f t="shared" ref="T82" si="296">ROUND(O82*I81+P82*J81+Q82*K81+R82*L81+S82*M81,3)</f>
        <v>3.8</v>
      </c>
      <c r="U82" s="769"/>
      <c r="V82" s="770"/>
      <c r="W82" s="57"/>
      <c r="X82" s="57"/>
      <c r="Y82" s="57"/>
      <c r="Z82" s="57"/>
      <c r="AA82" s="476"/>
      <c r="AB82" s="775"/>
      <c r="AC82" s="777"/>
      <c r="AD82" s="773" t="str">
        <f t="shared" ref="AD82" si="297">IF(AD81&gt;3.8,"품질","")</f>
        <v/>
      </c>
      <c r="AE82" s="799"/>
      <c r="AF82" s="802"/>
      <c r="AG82" s="794"/>
      <c r="AH82" s="795"/>
      <c r="AI82" s="769"/>
      <c r="AJ82" s="797"/>
      <c r="AK82" s="62"/>
      <c r="AL82" s="63"/>
      <c r="AM82" s="64"/>
      <c r="AN82" s="65"/>
      <c r="AO82" s="66"/>
    </row>
    <row r="83" spans="1:41" s="22" customFormat="1" ht="48.75" customHeight="1" x14ac:dyDescent="0.15">
      <c r="A83" s="43"/>
      <c r="B83" s="256"/>
      <c r="C83" s="45" t="s">
        <v>2066</v>
      </c>
      <c r="D83" s="80"/>
      <c r="E83" s="80"/>
      <c r="F83" s="45"/>
      <c r="G83" s="596"/>
      <c r="H83" s="47"/>
      <c r="I83" s="172">
        <v>0.6</v>
      </c>
      <c r="J83" s="217">
        <v>0.4</v>
      </c>
      <c r="K83" s="217"/>
      <c r="L83" s="217"/>
      <c r="M83" s="695"/>
      <c r="N83" s="766">
        <f>SUM(I83:M83)</f>
        <v>1</v>
      </c>
      <c r="O83" s="52">
        <v>8</v>
      </c>
      <c r="P83" s="53">
        <v>8</v>
      </c>
      <c r="Q83" s="53"/>
      <c r="R83" s="53"/>
      <c r="S83" s="205"/>
      <c r="T83" s="787">
        <f t="shared" ref="T83" si="298">(ROUND(((O83*I83)+(P83*J83)+(Q83*K83)+(R83*L83)+(S83*M83)),3))</f>
        <v>8</v>
      </c>
      <c r="U83" s="788">
        <f t="shared" ref="U83" si="299">IF(T83&gt;=8,8,T83)</f>
        <v>8</v>
      </c>
      <c r="V83" s="770">
        <v>45451555000</v>
      </c>
      <c r="W83" s="57"/>
      <c r="X83" s="57"/>
      <c r="Y83" s="57"/>
      <c r="Z83" s="57"/>
      <c r="AA83" s="476">
        <f>(((((V83*I83)+(W83*J83)+(X83*K83)+(Y83*L83)+(Z83*M83))/$L$2)))</f>
        <v>0.65785925304193404</v>
      </c>
      <c r="AB83" s="775">
        <f t="shared" ref="AB83" si="300">ROUND(11*AA83,3)</f>
        <v>7.2359999999999998</v>
      </c>
      <c r="AC83" s="776">
        <f t="shared" ref="AC83" si="301">IF(AB83&gt;=11,11,AB83)</f>
        <v>7.2359999999999998</v>
      </c>
      <c r="AD83" s="772">
        <f t="shared" ref="AD83" si="302">T84</f>
        <v>3.8</v>
      </c>
      <c r="AE83" s="799">
        <v>0.8</v>
      </c>
      <c r="AF83" s="803">
        <f t="shared" ref="AF83" si="303">10+4+ROUND(1*I83+1*J83+1*K83+1*L83+1*M83,3)+ROUND(2*I83+2*J83+2*K83+2*L83+2*M83,3)</f>
        <v>17</v>
      </c>
      <c r="AG83" s="793">
        <f>U83+AC83+AD83+AF83</f>
        <v>36.036000000000001</v>
      </c>
      <c r="AH83" s="795">
        <f t="shared" ref="AH83" si="304">AG83+AE83</f>
        <v>36.835999999999999</v>
      </c>
      <c r="AI83" s="769">
        <f>IF(AH83&gt;=40,40,AH83)</f>
        <v>36.835999999999999</v>
      </c>
      <c r="AJ83" s="797"/>
      <c r="AK83" s="62"/>
      <c r="AL83" s="63"/>
      <c r="AM83" s="64">
        <f>100%+AL83</f>
        <v>1</v>
      </c>
      <c r="AN83" s="65">
        <f>ROUNDUP((($E$2*AM83-$AN$4)*AJ83+$AN$4),-3)</f>
        <v>0</v>
      </c>
      <c r="AO83" s="66"/>
    </row>
    <row r="84" spans="1:41" s="22" customFormat="1" ht="26.25" customHeight="1" x14ac:dyDescent="0.15">
      <c r="A84" s="177"/>
      <c r="B84" s="241"/>
      <c r="C84" s="894" t="s">
        <v>2556</v>
      </c>
      <c r="D84" s="895"/>
      <c r="E84" s="895"/>
      <c r="F84" s="895"/>
      <c r="G84" s="896"/>
      <c r="H84" s="47"/>
      <c r="I84" s="172"/>
      <c r="J84" s="217"/>
      <c r="K84" s="217"/>
      <c r="L84" s="217"/>
      <c r="M84" s="695"/>
      <c r="N84" s="765"/>
      <c r="O84" s="52">
        <v>3.8</v>
      </c>
      <c r="P84" s="53">
        <v>3.8</v>
      </c>
      <c r="Q84" s="53"/>
      <c r="R84" s="54"/>
      <c r="S84" s="767"/>
      <c r="T84" s="783">
        <f t="shared" ref="T84" si="305">ROUND(O84*I83+P84*J83+Q84*K83+R84*L83+S84*M83,3)</f>
        <v>3.8</v>
      </c>
      <c r="U84" s="769"/>
      <c r="V84" s="770"/>
      <c r="W84" s="57"/>
      <c r="X84" s="57"/>
      <c r="Y84" s="57"/>
      <c r="Z84" s="57"/>
      <c r="AA84" s="476"/>
      <c r="AB84" s="775"/>
      <c r="AC84" s="777"/>
      <c r="AD84" s="773" t="str">
        <f t="shared" ref="AD84" si="306">IF(AD83&gt;3.8,"품질","")</f>
        <v/>
      </c>
      <c r="AE84" s="799"/>
      <c r="AF84" s="802"/>
      <c r="AG84" s="794"/>
      <c r="AH84" s="795"/>
      <c r="AI84" s="769"/>
      <c r="AJ84" s="797"/>
      <c r="AK84" s="62"/>
      <c r="AL84" s="63"/>
      <c r="AM84" s="64"/>
      <c r="AN84" s="65"/>
      <c r="AO84" s="66"/>
    </row>
    <row r="85" spans="1:41" s="22" customFormat="1" ht="48.75" customHeight="1" x14ac:dyDescent="0.15">
      <c r="A85" s="43"/>
      <c r="B85" s="256"/>
      <c r="C85" s="45" t="s">
        <v>1360</v>
      </c>
      <c r="D85" s="45"/>
      <c r="E85" s="45"/>
      <c r="F85" s="80"/>
      <c r="G85" s="334"/>
      <c r="H85" s="175"/>
      <c r="I85" s="172">
        <v>0.7</v>
      </c>
      <c r="J85" s="217">
        <v>0.3</v>
      </c>
      <c r="K85" s="217"/>
      <c r="L85" s="217"/>
      <c r="M85" s="695"/>
      <c r="N85" s="765">
        <f>SUM(I85:M85)</f>
        <v>1</v>
      </c>
      <c r="O85" s="52">
        <v>8</v>
      </c>
      <c r="P85" s="53">
        <v>8</v>
      </c>
      <c r="Q85" s="53"/>
      <c r="R85" s="53"/>
      <c r="S85" s="205"/>
      <c r="T85" s="787">
        <f t="shared" ref="T85" si="307">(ROUND(((O85*I85)+(P85*J85)+(Q85*K85)+(R85*L85)+(S85*M85)),3))</f>
        <v>8</v>
      </c>
      <c r="U85" s="788">
        <f t="shared" ref="U85" si="308">IF(T85&gt;=8,8,T85)</f>
        <v>8</v>
      </c>
      <c r="V85" s="770">
        <v>41028772000</v>
      </c>
      <c r="W85" s="57"/>
      <c r="X85" s="72"/>
      <c r="Y85" s="57"/>
      <c r="Z85" s="57"/>
      <c r="AA85" s="476">
        <f>(((((V85*I85)+(W85*J85)+(X85*K85)+(Y85*L85)+(Z85*M85))/$L$2)))</f>
        <v>0.69281861793300115</v>
      </c>
      <c r="AB85" s="775">
        <f t="shared" ref="AB85" si="309">ROUND(11*AA85,3)</f>
        <v>7.6210000000000004</v>
      </c>
      <c r="AC85" s="776">
        <f t="shared" ref="AC85" si="310">IF(AB85&gt;=11,11,AB85)</f>
        <v>7.6210000000000004</v>
      </c>
      <c r="AD85" s="772">
        <f t="shared" ref="AD85" si="311">T86</f>
        <v>3.8</v>
      </c>
      <c r="AE85" s="799">
        <v>0.8</v>
      </c>
      <c r="AF85" s="803">
        <f t="shared" ref="AF85" si="312">10+4+ROUND(1*I85+1*J85+1*K85+1*L85+1*M85,3)+ROUND(2*I85+2*J85+2*K85+2*L85+2*M85,3)</f>
        <v>17</v>
      </c>
      <c r="AG85" s="793">
        <f>U85+AC85+AD85+AF85</f>
        <v>36.420999999999999</v>
      </c>
      <c r="AH85" s="795">
        <f t="shared" ref="AH85" si="313">AG85+AE85</f>
        <v>37.220999999999997</v>
      </c>
      <c r="AI85" s="769">
        <f>IF(AH85&gt;=40,40,AH85)</f>
        <v>37.220999999999997</v>
      </c>
      <c r="AJ85" s="797"/>
      <c r="AK85" s="62"/>
      <c r="AL85" s="63"/>
      <c r="AM85" s="64">
        <f>100%+AL85</f>
        <v>1</v>
      </c>
      <c r="AN85" s="65">
        <f>ROUNDUP((($E$2*AM85-$AN$4)*AJ85+$AN$4),-3)</f>
        <v>0</v>
      </c>
      <c r="AO85" s="66"/>
    </row>
    <row r="86" spans="1:41" s="22" customFormat="1" ht="26.25" customHeight="1" x14ac:dyDescent="0.15">
      <c r="A86" s="177"/>
      <c r="B86" s="241"/>
      <c r="C86" s="894" t="s">
        <v>2556</v>
      </c>
      <c r="D86" s="895"/>
      <c r="E86" s="895"/>
      <c r="F86" s="895"/>
      <c r="G86" s="896"/>
      <c r="H86" s="47"/>
      <c r="I86" s="172"/>
      <c r="J86" s="217"/>
      <c r="K86" s="217"/>
      <c r="L86" s="217"/>
      <c r="M86" s="695"/>
      <c r="N86" s="765"/>
      <c r="O86" s="52">
        <v>3.8</v>
      </c>
      <c r="P86" s="53">
        <v>3.8</v>
      </c>
      <c r="Q86" s="53"/>
      <c r="R86" s="54"/>
      <c r="S86" s="767"/>
      <c r="T86" s="783">
        <f t="shared" ref="T86" si="314">ROUND(O86*I85+P86*J85+Q86*K85+R86*L85+S86*M85,3)</f>
        <v>3.8</v>
      </c>
      <c r="U86" s="769"/>
      <c r="V86" s="770"/>
      <c r="W86" s="57"/>
      <c r="X86" s="57"/>
      <c r="Y86" s="57"/>
      <c r="Z86" s="57"/>
      <c r="AA86" s="476"/>
      <c r="AB86" s="775"/>
      <c r="AC86" s="777"/>
      <c r="AD86" s="773" t="str">
        <f t="shared" ref="AD86" si="315">IF(AD85&gt;3.8,"품질","")</f>
        <v/>
      </c>
      <c r="AE86" s="799"/>
      <c r="AF86" s="802"/>
      <c r="AG86" s="794"/>
      <c r="AH86" s="795"/>
      <c r="AI86" s="769"/>
      <c r="AJ86" s="797"/>
      <c r="AK86" s="62"/>
      <c r="AL86" s="63"/>
      <c r="AM86" s="64"/>
      <c r="AN86" s="65"/>
      <c r="AO86" s="66"/>
    </row>
    <row r="87" spans="1:41" s="22" customFormat="1" ht="48.75" customHeight="1" x14ac:dyDescent="0.15">
      <c r="A87" s="43"/>
      <c r="B87" s="256"/>
      <c r="C87" s="73" t="s">
        <v>2301</v>
      </c>
      <c r="D87" s="73" t="s">
        <v>1356</v>
      </c>
      <c r="E87" s="80" t="s">
        <v>1345</v>
      </c>
      <c r="F87" s="80"/>
      <c r="G87" s="335"/>
      <c r="H87" s="175"/>
      <c r="I87" s="172">
        <v>0.7</v>
      </c>
      <c r="J87" s="217">
        <v>0.3</v>
      </c>
      <c r="K87" s="217"/>
      <c r="L87" s="217"/>
      <c r="M87" s="695"/>
      <c r="N87" s="765">
        <f>SUM(I87:M87)</f>
        <v>1</v>
      </c>
      <c r="O87" s="52">
        <v>8</v>
      </c>
      <c r="P87" s="53">
        <v>8</v>
      </c>
      <c r="Q87" s="53"/>
      <c r="R87" s="53"/>
      <c r="S87" s="205"/>
      <c r="T87" s="787">
        <f t="shared" ref="T87" si="316">(ROUND(((O87*I87)+(P87*J87)+(Q87*K87)+(R87*L87)+(S87*M87)),3))</f>
        <v>8</v>
      </c>
      <c r="U87" s="788">
        <f t="shared" ref="U87" si="317">IF(T87&gt;=8,8,T87)</f>
        <v>8</v>
      </c>
      <c r="V87" s="770">
        <v>41030849000</v>
      </c>
      <c r="W87" s="57">
        <v>39814172000</v>
      </c>
      <c r="X87" s="57">
        <v>32826052000</v>
      </c>
      <c r="Y87" s="57"/>
      <c r="Z87" s="57"/>
      <c r="AA87" s="476">
        <f>(((((V87*I87)+(W87*J87)+(X87*K87)+(Y87*L87)+(Z87*M87))/$L$2)))</f>
        <v>0.98098598269785631</v>
      </c>
      <c r="AB87" s="775">
        <f t="shared" ref="AB87" si="318">ROUND(11*AA87,3)</f>
        <v>10.791</v>
      </c>
      <c r="AC87" s="776">
        <f t="shared" ref="AC87" si="319">IF(AB87&gt;=11,11,AB87)</f>
        <v>10.791</v>
      </c>
      <c r="AD87" s="772">
        <f t="shared" ref="AD87" si="320">T88</f>
        <v>3.8</v>
      </c>
      <c r="AE87" s="799">
        <v>0.8</v>
      </c>
      <c r="AF87" s="803">
        <f t="shared" ref="AF87" si="321">10+4+ROUND(1*I87+1*J87+1*K87+1*L87+1*M87,3)+ROUND(2*I87+2*J87+2*K87+2*L87+2*M87,3)</f>
        <v>17</v>
      </c>
      <c r="AG87" s="793">
        <f>U87+AC87+AD87+AF87</f>
        <v>39.591000000000001</v>
      </c>
      <c r="AH87" s="795">
        <f t="shared" ref="AH87" si="322">AG87+AE87</f>
        <v>40.390999999999998</v>
      </c>
      <c r="AI87" s="769">
        <f>IF(AH87&gt;=40,40,AH87)</f>
        <v>40</v>
      </c>
      <c r="AJ87" s="797"/>
      <c r="AK87" s="62"/>
      <c r="AL87" s="63"/>
      <c r="AM87" s="64">
        <f>100%+AL87</f>
        <v>1</v>
      </c>
      <c r="AN87" s="65">
        <f>ROUNDUP((($E$2*AM87-$AN$4)*AJ87+$AN$4),-3)</f>
        <v>0</v>
      </c>
      <c r="AO87" s="66"/>
    </row>
    <row r="88" spans="1:41" s="22" customFormat="1" ht="26.25" customHeight="1" x14ac:dyDescent="0.15">
      <c r="A88" s="177"/>
      <c r="B88" s="241"/>
      <c r="C88" s="894" t="s">
        <v>2556</v>
      </c>
      <c r="D88" s="895"/>
      <c r="E88" s="895"/>
      <c r="F88" s="895"/>
      <c r="G88" s="896"/>
      <c r="H88" s="47"/>
      <c r="I88" s="172"/>
      <c r="J88" s="217"/>
      <c r="K88" s="217"/>
      <c r="L88" s="217"/>
      <c r="M88" s="695"/>
      <c r="N88" s="765"/>
      <c r="O88" s="52">
        <v>3.8</v>
      </c>
      <c r="P88" s="53">
        <v>3.8</v>
      </c>
      <c r="Q88" s="53"/>
      <c r="R88" s="54"/>
      <c r="S88" s="767"/>
      <c r="T88" s="783">
        <f t="shared" ref="T88" si="323">ROUND(O88*I87+P88*J87+Q88*K87+R88*L87+S88*M87,3)</f>
        <v>3.8</v>
      </c>
      <c r="U88" s="769"/>
      <c r="V88" s="770"/>
      <c r="W88" s="57"/>
      <c r="X88" s="57"/>
      <c r="Y88" s="57"/>
      <c r="Z88" s="57"/>
      <c r="AA88" s="476"/>
      <c r="AB88" s="775"/>
      <c r="AC88" s="777"/>
      <c r="AD88" s="773" t="str">
        <f t="shared" ref="AD88" si="324">IF(AD87&gt;3.8,"품질","")</f>
        <v/>
      </c>
      <c r="AE88" s="799"/>
      <c r="AF88" s="802"/>
      <c r="AG88" s="794"/>
      <c r="AH88" s="795"/>
      <c r="AI88" s="769"/>
      <c r="AJ88" s="797"/>
      <c r="AK88" s="62"/>
      <c r="AL88" s="63"/>
      <c r="AM88" s="64"/>
      <c r="AN88" s="65"/>
      <c r="AO88" s="66"/>
    </row>
    <row r="89" spans="1:41" s="22" customFormat="1" ht="51.75" customHeight="1" x14ac:dyDescent="0.15">
      <c r="A89" s="43"/>
      <c r="B89" s="256"/>
      <c r="C89" s="45" t="s">
        <v>2692</v>
      </c>
      <c r="D89" s="117" t="s">
        <v>1350</v>
      </c>
      <c r="E89" s="45" t="s">
        <v>1410</v>
      </c>
      <c r="F89" s="80"/>
      <c r="G89" s="632"/>
      <c r="H89" s="175" t="s">
        <v>1746</v>
      </c>
      <c r="I89" s="172">
        <v>0.6</v>
      </c>
      <c r="J89" s="217">
        <v>0.4</v>
      </c>
      <c r="K89" s="217"/>
      <c r="L89" s="217"/>
      <c r="M89" s="695"/>
      <c r="N89" s="765">
        <f>SUM(I89:M89)</f>
        <v>1</v>
      </c>
      <c r="O89" s="52">
        <v>8</v>
      </c>
      <c r="P89" s="53">
        <v>8</v>
      </c>
      <c r="Q89" s="53"/>
      <c r="R89" s="53"/>
      <c r="S89" s="205"/>
      <c r="T89" s="787">
        <f t="shared" ref="T89" si="325">(ROUND(((O89*I89)+(P89*J89)+(Q89*K89)+(R89*L89)+(S89*M89)),3))</f>
        <v>8</v>
      </c>
      <c r="U89" s="788">
        <f t="shared" ref="U89" si="326">IF(T89&gt;=8,8,T89)</f>
        <v>8</v>
      </c>
      <c r="V89" s="770">
        <v>180536694000</v>
      </c>
      <c r="W89" s="57">
        <v>78106522000</v>
      </c>
      <c r="X89" s="72">
        <v>80267427000</v>
      </c>
      <c r="Y89" s="57"/>
      <c r="Z89" s="57"/>
      <c r="AA89" s="476">
        <f>(((((V89*I89)+(W89*J89)+(X89*K89)+(Y89*L89)+(Z89*M89))/$L$2)))</f>
        <v>3.3667304336507113</v>
      </c>
      <c r="AB89" s="775">
        <f t="shared" ref="AB89" si="327">ROUND(11*AA89,3)</f>
        <v>37.033999999999999</v>
      </c>
      <c r="AC89" s="776">
        <f>IF(AB89&gt;=11,11,AB89)</f>
        <v>11</v>
      </c>
      <c r="AD89" s="772">
        <f t="shared" ref="AD89" si="328">T90</f>
        <v>3.8</v>
      </c>
      <c r="AE89" s="799">
        <v>0.8</v>
      </c>
      <c r="AF89" s="803">
        <f t="shared" ref="AF89" si="329">10+4+ROUND(1*I89+1*J89+1*K89+1*L89+1*M89,3)+ROUND(2*I89+2*J89+2*K89+2*L89+2*M89,3)</f>
        <v>17</v>
      </c>
      <c r="AG89" s="793">
        <f>U89+AC89+AD89+AF89</f>
        <v>39.799999999999997</v>
      </c>
      <c r="AH89" s="795">
        <f t="shared" ref="AH89" si="330">AG89+AE89</f>
        <v>40.599999999999994</v>
      </c>
      <c r="AI89" s="769">
        <f>IF(AH89&gt;=40,40,AH89)</f>
        <v>40</v>
      </c>
      <c r="AJ89" s="797"/>
      <c r="AK89" s="62"/>
      <c r="AL89" s="63"/>
      <c r="AM89" s="64">
        <f>100%+AL89</f>
        <v>1</v>
      </c>
      <c r="AN89" s="65">
        <f>ROUNDUP((($E$2*AM89-$AN$4)*AJ89+$AN$4),-3)</f>
        <v>0</v>
      </c>
      <c r="AO89" s="66"/>
    </row>
    <row r="90" spans="1:41" s="22" customFormat="1" ht="26.25" customHeight="1" thickBot="1" x14ac:dyDescent="0.2">
      <c r="A90" s="177"/>
      <c r="B90" s="256"/>
      <c r="C90" s="894" t="s">
        <v>2556</v>
      </c>
      <c r="D90" s="895"/>
      <c r="E90" s="895"/>
      <c r="F90" s="895"/>
      <c r="G90" s="896"/>
      <c r="H90" s="47"/>
      <c r="I90" s="172"/>
      <c r="J90" s="217"/>
      <c r="K90" s="217"/>
      <c r="L90" s="217"/>
      <c r="M90" s="695"/>
      <c r="N90" s="765"/>
      <c r="O90" s="52">
        <v>3.8</v>
      </c>
      <c r="P90" s="53">
        <v>3.8</v>
      </c>
      <c r="Q90" s="53"/>
      <c r="R90" s="54"/>
      <c r="S90" s="767"/>
      <c r="T90" s="783">
        <f t="shared" ref="T90" si="331">ROUND(O90*I89+P90*J89+Q90*K89+R90*L89+S90*M89,3)</f>
        <v>3.8</v>
      </c>
      <c r="U90" s="769"/>
      <c r="V90" s="770"/>
      <c r="W90" s="57"/>
      <c r="X90" s="57"/>
      <c r="Y90" s="57"/>
      <c r="Z90" s="57"/>
      <c r="AA90" s="476"/>
      <c r="AB90" s="775"/>
      <c r="AC90" s="778"/>
      <c r="AD90" s="790" t="str">
        <f t="shared" ref="AD90" si="332">IF(AD89&gt;3.8,"품질","")</f>
        <v/>
      </c>
      <c r="AE90" s="800"/>
      <c r="AF90" s="802"/>
      <c r="AG90" s="794"/>
      <c r="AH90" s="796"/>
      <c r="AI90" s="769"/>
      <c r="AJ90" s="797"/>
      <c r="AK90" s="62"/>
      <c r="AL90" s="63"/>
      <c r="AM90" s="64"/>
      <c r="AN90" s="65"/>
      <c r="AO90" s="66"/>
    </row>
    <row r="91" spans="1:41" x14ac:dyDescent="0.15">
      <c r="AD91" s="791"/>
      <c r="AF91" s="792"/>
    </row>
  </sheetData>
  <mergeCells count="73">
    <mergeCell ref="E1:F1"/>
    <mergeCell ref="H1:J1"/>
    <mergeCell ref="L1:N1"/>
    <mergeCell ref="AA1:AB1"/>
    <mergeCell ref="AO3:AO4"/>
    <mergeCell ref="AA2:AB2"/>
    <mergeCell ref="AK3:AK4"/>
    <mergeCell ref="AL3:AL4"/>
    <mergeCell ref="AM3:AM4"/>
    <mergeCell ref="AC1:AD1"/>
    <mergeCell ref="AC2:AD2"/>
    <mergeCell ref="AE1:AF1"/>
    <mergeCell ref="AE2:AF2"/>
    <mergeCell ref="W2:X2"/>
    <mergeCell ref="V3:AC3"/>
    <mergeCell ref="O3:U3"/>
    <mergeCell ref="A2:C2"/>
    <mergeCell ref="E2:F2"/>
    <mergeCell ref="H2:J2"/>
    <mergeCell ref="L2:M2"/>
    <mergeCell ref="AJ3:AJ4"/>
    <mergeCell ref="AG3:AI3"/>
    <mergeCell ref="A3:A4"/>
    <mergeCell ref="B3:B4"/>
    <mergeCell ref="C3:H3"/>
    <mergeCell ref="I3:M3"/>
    <mergeCell ref="N3:N4"/>
    <mergeCell ref="AD3:AF3"/>
    <mergeCell ref="P2:S2"/>
    <mergeCell ref="Y2:Z2"/>
    <mergeCell ref="C14:G14"/>
    <mergeCell ref="C18:G18"/>
    <mergeCell ref="C26:G26"/>
    <mergeCell ref="C20:G20"/>
    <mergeCell ref="C6:G6"/>
    <mergeCell ref="C8:G8"/>
    <mergeCell ref="C24:G24"/>
    <mergeCell ref="C10:G10"/>
    <mergeCell ref="C12:G12"/>
    <mergeCell ref="C16:G16"/>
    <mergeCell ref="C52:G52"/>
    <mergeCell ref="C36:G36"/>
    <mergeCell ref="C38:G38"/>
    <mergeCell ref="C22:G22"/>
    <mergeCell ref="C28:G28"/>
    <mergeCell ref="C42:G42"/>
    <mergeCell ref="C44:G44"/>
    <mergeCell ref="C46:G46"/>
    <mergeCell ref="C48:G48"/>
    <mergeCell ref="C50:G50"/>
    <mergeCell ref="C40:G40"/>
    <mergeCell ref="C32:G32"/>
    <mergeCell ref="C34:G34"/>
    <mergeCell ref="C30:G30"/>
    <mergeCell ref="C54:G54"/>
    <mergeCell ref="C56:G56"/>
    <mergeCell ref="C60:G60"/>
    <mergeCell ref="C62:G62"/>
    <mergeCell ref="C64:G64"/>
    <mergeCell ref="C68:G68"/>
    <mergeCell ref="C70:G70"/>
    <mergeCell ref="C72:G72"/>
    <mergeCell ref="C74:G74"/>
    <mergeCell ref="C58:G58"/>
    <mergeCell ref="C66:G66"/>
    <mergeCell ref="C90:G90"/>
    <mergeCell ref="C76:G76"/>
    <mergeCell ref="C78:G78"/>
    <mergeCell ref="C80:G80"/>
    <mergeCell ref="C82:G82"/>
    <mergeCell ref="C84:G84"/>
    <mergeCell ref="C86:G86"/>
    <mergeCell ref="C88:G88"/>
  </mergeCells>
  <phoneticPr fontId="3" type="noConversion"/>
  <conditionalFormatting sqref="AD5">
    <cfRule type="expression" dxfId="1" priority="7">
      <formula>AD5&gt;3.8</formula>
    </cfRule>
  </conditionalFormatting>
  <conditionalFormatting sqref="AD7 AD9 AD11 AD13 AD15 AD17 AD19 AD21 AD23 AD27 AD25 AD29 AD31 AD33 AD35 AD37 AD39 AD41 AD43 AD45 AD47 AD49 AD51 AD53 AD55 AD57 AD59 AD61 AD63 AD65 AD67 AD69 AD71 AD73 AD75 AD77 AD79 AD81 AD83 AD85 AD87 AD89">
    <cfRule type="expression" dxfId="0" priority="2">
      <formula>AD7&gt;3.8</formula>
    </cfRule>
  </conditionalFormatting>
  <printOptions horizontalCentered="1"/>
  <pageMargins left="0.15748031496062992" right="0.19685039370078741" top="0.31496062992125984" bottom="0.23622047244094491" header="0.27559055118110237" footer="0.19685039370078741"/>
  <pageSetup paperSize="9" scale="16"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33</vt:i4>
      </vt:variant>
      <vt:variant>
        <vt:lpstr>이름이 지정된 범위</vt:lpstr>
      </vt:variant>
      <vt:variant>
        <vt:i4>22</vt:i4>
      </vt:variant>
    </vt:vector>
  </HeadingPairs>
  <TitlesOfParts>
    <vt:vector size="55" baseType="lpstr">
      <vt:lpstr>양산사송(통신)</vt:lpstr>
      <vt:lpstr>인천영종</vt:lpstr>
      <vt:lpstr>과천주암(통신)</vt:lpstr>
      <vt:lpstr>과천주암1공구</vt:lpstr>
      <vt:lpstr>화성동탄2</vt:lpstr>
      <vt:lpstr>고양창릉</vt:lpstr>
      <vt:lpstr>고양창릉(통신)</vt:lpstr>
      <vt:lpstr>의정부우정</vt:lpstr>
      <vt:lpstr>부천대장</vt:lpstr>
      <vt:lpstr>의정부법조타운</vt:lpstr>
      <vt:lpstr>경산대임</vt:lpstr>
      <vt:lpstr>남양주왕숙8공구</vt:lpstr>
      <vt:lpstr>시흥하중</vt:lpstr>
      <vt:lpstr>남양주왕숙1공구</vt:lpstr>
      <vt:lpstr>시흥거모2공구</vt:lpstr>
      <vt:lpstr>인천계양</vt:lpstr>
      <vt:lpstr>시흥거모5공구</vt:lpstr>
      <vt:lpstr>심사기준변경</vt:lpstr>
      <vt:lpstr>고양창릉5공구</vt:lpstr>
      <vt:lpstr>고양창릉5공구(통신)</vt:lpstr>
      <vt:lpstr>화성병점</vt:lpstr>
      <vt:lpstr>부산명지</vt:lpstr>
      <vt:lpstr>부산명지(통신)</vt:lpstr>
      <vt:lpstr>고양창릉6공구</vt:lpstr>
      <vt:lpstr>고양창릉6공구(통신)</vt:lpstr>
      <vt:lpstr>인천계양6공구</vt:lpstr>
      <vt:lpstr>양주회천</vt:lpstr>
      <vt:lpstr>충남도청(통신)</vt:lpstr>
      <vt:lpstr>부천종합</vt:lpstr>
      <vt:lpstr>인천계양5공구</vt:lpstr>
      <vt:lpstr>인천영종11공구</vt:lpstr>
      <vt:lpstr>심사기준변경(26.05.08이후)</vt:lpstr>
      <vt:lpstr>군산신역세권</vt:lpstr>
      <vt:lpstr>고양창릉!Print_Area</vt:lpstr>
      <vt:lpstr>'고양창릉(통신)'!Print_Area</vt:lpstr>
      <vt:lpstr>고양창릉5공구!Print_Area</vt:lpstr>
      <vt:lpstr>'고양창릉5공구(통신)'!Print_Area</vt:lpstr>
      <vt:lpstr>고양창릉6공구!Print_Area</vt:lpstr>
      <vt:lpstr>'고양창릉6공구(통신)'!Print_Area</vt:lpstr>
      <vt:lpstr>'과천주암(통신)'!Print_Area</vt:lpstr>
      <vt:lpstr>과천주암1공구!Print_Area</vt:lpstr>
      <vt:lpstr>군산신역세권!Print_Area</vt:lpstr>
      <vt:lpstr>부산명지!Print_Area</vt:lpstr>
      <vt:lpstr>'부산명지(통신)'!Print_Area</vt:lpstr>
      <vt:lpstr>부천대장!Print_Area</vt:lpstr>
      <vt:lpstr>부천종합!Print_Area</vt:lpstr>
      <vt:lpstr>'양산사송(통신)'!Print_Area</vt:lpstr>
      <vt:lpstr>양주회천!Print_Area</vt:lpstr>
      <vt:lpstr>인천계양5공구!Print_Area</vt:lpstr>
      <vt:lpstr>인천계양6공구!Print_Area</vt:lpstr>
      <vt:lpstr>인천영종!Print_Area</vt:lpstr>
      <vt:lpstr>인천영종11공구!Print_Area</vt:lpstr>
      <vt:lpstr>'충남도청(통신)'!Print_Area</vt:lpstr>
      <vt:lpstr>화성동탄2!Print_Area</vt:lpstr>
      <vt:lpstr>화성병점!Print_Area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조환희</dc:creator>
  <cp:lastModifiedBy>김정훈</cp:lastModifiedBy>
  <cp:lastPrinted>2020-02-12T02:25:09Z</cp:lastPrinted>
  <dcterms:created xsi:type="dcterms:W3CDTF">2020-01-22T01:51:05Z</dcterms:created>
  <dcterms:modified xsi:type="dcterms:W3CDTF">2026-05-19T05:29:08Z</dcterms:modified>
</cp:coreProperties>
</file>